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822"/>
  <workbookPr codeName="ThisWorkbook"/>
  <mc:AlternateContent xmlns:mc="http://schemas.openxmlformats.org/markup-compatibility/2006">
    <mc:Choice Requires="x15">
      <x15ac:absPath xmlns:x15ac="http://schemas.microsoft.com/office/spreadsheetml/2010/11/ac" url="C:\Users\blazek\Documents\LUBOS 2026\Kontrolní listy\1-2026\"/>
    </mc:Choice>
  </mc:AlternateContent>
  <xr:revisionPtr revIDLastSave="0" documentId="13_ncr:1_{2CAADC29-1469-400F-8954-35C583B4C291}" xr6:coauthVersionLast="47" xr6:coauthVersionMax="47" xr10:uidLastSave="{00000000-0000-0000-0000-000000000000}"/>
  <bookViews>
    <workbookView xWindow="-110" yWindow="-110" windowWidth="19420" windowHeight="10300" tabRatio="940" activeTab="1" xr2:uid="{00000000-000D-0000-FFFF-FFFF00000000}"/>
  </bookViews>
  <sheets>
    <sheet name="úvod" sheetId="69" r:id="rId1"/>
    <sheet name="přehled" sheetId="12" r:id="rId2"/>
    <sheet name="Změnový list" sheetId="92" r:id="rId3"/>
    <sheet name="legislativa" sheetId="13" r:id="rId4"/>
    <sheet name="65-2017 Sb." sheetId="79" r:id="rId5"/>
    <sheet name="180_2015 Sb." sheetId="83" r:id="rId6"/>
    <sheet name="262-2006 Sb." sheetId="33" r:id="rId7"/>
    <sheet name="309-2006 Sb." sheetId="59" r:id="rId8"/>
    <sheet name="322-2025 Sb." sheetId="10" r:id="rId9"/>
    <sheet name="101-2005 Sb." sheetId="30" r:id="rId10"/>
    <sheet name="361-2007 Sb." sheetId="29" r:id="rId11"/>
    <sheet name="48-1982 Sb." sheetId="32" r:id="rId12"/>
    <sheet name="378 -2001 Sb." sheetId="27" r:id="rId13"/>
    <sheet name="390 -2001 Sb." sheetId="54" r:id="rId14"/>
    <sheet name="375-2017Sb." sheetId="16" r:id="rId15"/>
    <sheet name="27 -2002 Sb." sheetId="37" r:id="rId16"/>
    <sheet name="339-2017 Sb." sheetId="39" r:id="rId17"/>
    <sheet name="350-2011 Sb." sheetId="31" r:id="rId18"/>
    <sheet name="326 -2004 Sb." sheetId="15" r:id="rId19"/>
    <sheet name="168-2002 Sb." sheetId="36" r:id="rId20"/>
    <sheet name="591 -2006 Sb." sheetId="38" r:id="rId21"/>
    <sheet name="362- 2005" sheetId="35" r:id="rId22"/>
    <sheet name=" 406- 2004 Sb." sheetId="7" r:id="rId23"/>
    <sheet name="profese" sheetId="28" r:id="rId24"/>
    <sheet name="Zákon-65-2017" sheetId="78" r:id="rId25"/>
    <sheet name="Zákon -133-1985" sheetId="105" r:id="rId26"/>
    <sheet name="Zákon250-2021" sheetId="114" r:id="rId27"/>
    <sheet name="Zákon 251-2005 Sb." sheetId="57" r:id="rId28"/>
    <sheet name="Zákon 258-2000 Sb." sheetId="115" r:id="rId29"/>
    <sheet name="Zákon 262 - 2006Sb." sheetId="116" r:id="rId30"/>
    <sheet name="Zákon 309 - 2006 Sb." sheetId="46" r:id="rId31"/>
    <sheet name="Zákon  326 -  2004 Sb." sheetId="49" r:id="rId32"/>
    <sheet name="Zákon 350 - 2011 Sb." sheetId="50" r:id="rId33"/>
    <sheet name="NV 2-2001 SB." sheetId="101" r:id="rId34"/>
    <sheet name="NV 27-2002 Sb." sheetId="26" r:id="rId35"/>
    <sheet name="NV 101 - 2005 Sb." sheetId="42" r:id="rId36"/>
    <sheet name="NV 168 - 2002 Sb." sheetId="41" r:id="rId37"/>
    <sheet name="NV 272-2011 Sb." sheetId="75" r:id="rId38"/>
    <sheet name="NV -276- 2015 Sb." sheetId="82" r:id="rId39"/>
    <sheet name="NV 290 -1995" sheetId="61" r:id="rId40"/>
    <sheet name="NV 322-2025 Sb." sheetId="118" r:id="rId41"/>
    <sheet name="NV 339 - 2017 Sb." sheetId="25" r:id="rId42"/>
    <sheet name="NV 361 - 2007 Sb." sheetId="117" r:id="rId43"/>
    <sheet name="NV 362 - 2005 Sb." sheetId="47" r:id="rId44"/>
    <sheet name="NV_375_2017Sb" sheetId="84" r:id="rId45"/>
    <sheet name="NV 378 - 2001 Sb." sheetId="14" r:id="rId46"/>
    <sheet name="NV 390 - 2001 Sb." sheetId="55" r:id="rId47"/>
    <sheet name="NV 406 _ 2004" sheetId="17" r:id="rId48"/>
    <sheet name="NV 591 - 2006 Sb." sheetId="45" r:id="rId49"/>
    <sheet name="Vyhláška  23 -2008" sheetId="65" r:id="rId50"/>
    <sheet name="Vyhláška 48 - 1982 Sb." sheetId="53" r:id="rId51"/>
    <sheet name="Vyhláška 180-2015 Sb." sheetId="73" r:id="rId52"/>
    <sheet name="Vyhláška206-2012" sheetId="67" r:id="rId53"/>
    <sheet name="Vyhláška  246-2001 Sb." sheetId="100" r:id="rId54"/>
    <sheet name="Vyhláška  239 -1998" sheetId="64" r:id="rId55"/>
    <sheet name="SUIPOPava" sheetId="93" r:id="rId56"/>
    <sheet name="suipo" sheetId="103" r:id="rId57"/>
    <sheet name="zem.2023" sheetId="106" r:id="rId58"/>
  </sheets>
  <definedNames>
    <definedName name="_xlnm.Print_Titles" localSheetId="22">' 406- 2004 Sb.'!$3:$4</definedName>
    <definedName name="_xlnm.Print_Titles" localSheetId="9">'101-2005 Sb.'!$3:$4</definedName>
    <definedName name="_xlnm.Print_Titles" localSheetId="19">'168-2002 Sb.'!$3:$4</definedName>
    <definedName name="_xlnm.Print_Titles" localSheetId="6">'262-2006 Sb.'!$3:$4</definedName>
    <definedName name="_xlnm.Print_Titles" localSheetId="15">'27 -2002 Sb.'!$3:$4</definedName>
    <definedName name="_xlnm.Print_Titles" localSheetId="7">'309-2006 Sb.'!$3:$4</definedName>
    <definedName name="_xlnm.Print_Titles" localSheetId="8">'322-2025 Sb.'!$3:$4</definedName>
    <definedName name="_xlnm.Print_Titles" localSheetId="16">'339-2017 Sb.'!$3:$4</definedName>
    <definedName name="_xlnm.Print_Titles" localSheetId="17">'350-2011 Sb.'!$3:$4</definedName>
    <definedName name="_xlnm.Print_Titles" localSheetId="10">'361-2007 Sb.'!$3:$4</definedName>
    <definedName name="_xlnm.Print_Titles" localSheetId="21">'362- 2005'!$4:$5</definedName>
    <definedName name="_xlnm.Print_Titles" localSheetId="14">'375-2017Sb.'!$3:$4</definedName>
    <definedName name="_xlnm.Print_Titles" localSheetId="12">'378 -2001 Sb.'!$3:$4</definedName>
    <definedName name="_xlnm.Print_Titles" localSheetId="13">'390 -2001 Sb.'!$3:$4</definedName>
    <definedName name="_xlnm.Print_Titles" localSheetId="11">'48-1982 Sb.'!$3:$4</definedName>
    <definedName name="_xlnm.Print_Titles" localSheetId="20">'591 -2006 Sb.'!$5:$6</definedName>
    <definedName name="_xlnm.Print_Titles" localSheetId="23">profese!$3:$4</definedName>
    <definedName name="norma" localSheetId="1">přehled!$A$31</definedName>
    <definedName name="novela" localSheetId="1">přehled!$A$147</definedName>
    <definedName name="_xlnm.Print_Area" localSheetId="22">' 406- 2004 Sb.'!$A$1:$I$84</definedName>
    <definedName name="_xlnm.Print_Area" localSheetId="9">'101-2005 Sb.'!$A$1:$I$92</definedName>
    <definedName name="_xlnm.Print_Area" localSheetId="19">'168-2002 Sb.'!$A$1:$I$20</definedName>
    <definedName name="_xlnm.Print_Area" localSheetId="5">'180_2015 Sb.'!$A$1:$I$13</definedName>
    <definedName name="_xlnm.Print_Area" localSheetId="15">'27 -2002 Sb.'!$A$1:$I$66</definedName>
    <definedName name="_xlnm.Print_Area" localSheetId="7">'309-2006 Sb.'!$A$1:$I$59</definedName>
    <definedName name="_xlnm.Print_Area" localSheetId="8">'322-2025 Sb.'!$A$1:$I$25</definedName>
    <definedName name="_xlnm.Print_Area" localSheetId="18">'326 -2004 Sb.'!$A$1:$I$11</definedName>
    <definedName name="_xlnm.Print_Area" localSheetId="16">'339-2017 Sb.'!$A$1:$I$149</definedName>
    <definedName name="_xlnm.Print_Area" localSheetId="17">'350-2011 Sb.'!$A$1:$I$16</definedName>
    <definedName name="_xlnm.Print_Area" localSheetId="10">'361-2007 Sb.'!$A$1:$I$64</definedName>
    <definedName name="_xlnm.Print_Area" localSheetId="21">'362- 2005'!$A$1:$I$147</definedName>
    <definedName name="_xlnm.Print_Area" localSheetId="14">'375-2017Sb.'!$A$1:$I$42</definedName>
    <definedName name="_xlnm.Print_Area" localSheetId="12">'378 -2001 Sb.'!$A$1:$I$85</definedName>
    <definedName name="_xlnm.Print_Area" localSheetId="13">'390 -2001 Sb.'!$A$1:$I$25</definedName>
    <definedName name="_xlnm.Print_Area" localSheetId="11">'48-1982 Sb.'!$A$1:$I$74</definedName>
    <definedName name="_xlnm.Print_Area" localSheetId="20">'591 -2006 Sb.'!$A$1:$I$357</definedName>
    <definedName name="_xlnm.Print_Area" localSheetId="4">'65-2017 Sb.'!$A$1:$I$19</definedName>
    <definedName name="_xlnm.Print_Area" localSheetId="3">legislativa!$A$1:$K$36</definedName>
    <definedName name="_xlnm.Print_Area" localSheetId="34">'NV 27-2002 Sb.'!$A$1:$A$440</definedName>
    <definedName name="_xlnm.Print_Area" localSheetId="37">'NV 272-2011 Sb.'!$A$1:$A$345</definedName>
    <definedName name="_xlnm.Print_Area" localSheetId="38">'NV -276- 2015 Sb.'!$A$1:$A$1590</definedName>
    <definedName name="_xlnm.Print_Area" localSheetId="39">'NV 290 -1995'!$A$1:$A$169</definedName>
    <definedName name="_xlnm.Print_Area" localSheetId="44">NV_375_2017Sb!$A$1:$A$153</definedName>
    <definedName name="_xlnm.Print_Area" localSheetId="23">profese!$A$1:$I$36</definedName>
    <definedName name="_xlnm.Print_Area" localSheetId="1">přehled!$A$1:$N$47</definedName>
    <definedName name="_xlnm.Print_Area" localSheetId="49">'Vyhláška  23 -2008'!$A$1:$A$1224</definedName>
    <definedName name="_xlnm.Print_Area" localSheetId="30">'Zákon 309 - 2006 Sb.'!$A$1:$A$339</definedName>
    <definedName name="_xlnm.Print_Area" localSheetId="32">'Zákon 350 - 2011 Sb.'!$A$1:$A$2070</definedName>
    <definedName name="OLE_LINK1" localSheetId="38">'NV -276- 2015 Sb.'!$A$1</definedName>
    <definedName name="OLE_LINK2" localSheetId="44">NV_375_2017Sb!$A$104</definedName>
    <definedName name="pozn1" localSheetId="1">přehled!$A$266</definedName>
    <definedName name="pozn2" localSheetId="1">přehled!$A$268</definedName>
    <definedName name="pozn3" localSheetId="1">přehled!$A$269</definedName>
    <definedName name="pozn4" localSheetId="1">přehled!$A$270</definedName>
    <definedName name="pozn5" localSheetId="1">přehled!$A$271</definedName>
    <definedName name="pozn6" localSheetId="1">přehled!$A$272</definedName>
    <definedName name="pozn7" localSheetId="1">přehled!$A$273</definedName>
    <definedName name="pozn8" localSheetId="1">přehled!$A$274</definedName>
    <definedName name="pozn9" localSheetId="1">přehled!$A$275</definedName>
    <definedName name="prilohy" localSheetId="1">přehled!$A$165</definedName>
    <definedName name="zaver" localSheetId="1">přehled!$A$154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1571" i="82" l="1"/>
  <c r="B1570" i="82"/>
  <c r="B1569" i="82"/>
  <c r="B1568" i="82"/>
  <c r="B1561" i="82"/>
  <c r="B1557" i="82"/>
  <c r="B1556" i="82"/>
  <c r="B1555" i="82"/>
  <c r="B1554" i="82"/>
  <c r="B1539" i="82"/>
  <c r="B1538" i="82"/>
  <c r="B1537" i="82"/>
  <c r="B1536" i="82"/>
  <c r="B1529" i="82"/>
  <c r="B1528" i="82"/>
  <c r="B1527" i="82"/>
  <c r="B1526" i="82"/>
  <c r="B1522" i="82"/>
  <c r="B1521" i="82"/>
  <c r="B1519" i="82"/>
  <c r="B1518" i="82"/>
  <c r="B1492" i="82"/>
  <c r="B1491" i="82"/>
  <c r="B1424" i="82"/>
  <c r="B1423" i="82"/>
  <c r="B1419" i="82"/>
  <c r="B1418" i="82"/>
  <c r="B1414" i="82"/>
  <c r="B1413" i="82"/>
  <c r="B1411" i="82"/>
  <c r="B1409" i="82"/>
  <c r="B1408" i="82"/>
  <c r="B1397" i="82"/>
  <c r="B1396" i="82"/>
  <c r="B1393" i="82"/>
  <c r="B1392" i="82"/>
  <c r="B1391" i="82"/>
  <c r="B1389" i="82"/>
  <c r="B1388" i="82"/>
  <c r="B1386" i="82"/>
  <c r="B1385" i="82"/>
  <c r="B1381" i="82"/>
  <c r="B1380" i="82"/>
  <c r="B1379" i="82"/>
  <c r="B1370" i="82"/>
  <c r="B1369" i="82"/>
  <c r="B1365" i="82"/>
  <c r="B1364" i="82"/>
  <c r="B1362" i="82"/>
  <c r="B1360" i="82"/>
  <c r="B1359" i="82"/>
  <c r="B1354" i="82"/>
  <c r="B1353" i="82"/>
  <c r="B1352" i="82"/>
  <c r="B1351" i="82"/>
  <c r="B1349" i="82"/>
  <c r="B1348" i="82"/>
  <c r="B1346" i="82"/>
  <c r="B1345" i="82"/>
  <c r="B1344" i="82"/>
  <c r="B1343" i="82"/>
  <c r="B1339" i="82"/>
  <c r="B1338" i="82"/>
  <c r="B1335" i="82"/>
  <c r="B1334" i="82"/>
  <c r="B1333" i="82"/>
  <c r="B1332" i="82"/>
  <c r="B1329" i="82"/>
  <c r="B1328" i="82"/>
  <c r="B1327" i="82"/>
  <c r="B1324" i="82"/>
  <c r="B1323" i="82"/>
  <c r="B1322" i="82"/>
  <c r="B1321" i="82"/>
  <c r="B1269" i="82"/>
  <c r="B1268" i="82"/>
  <c r="B1267" i="82"/>
  <c r="B1264" i="82"/>
  <c r="B1263" i="82"/>
  <c r="B1262" i="82"/>
  <c r="B1248" i="82"/>
  <c r="B1247" i="82"/>
  <c r="B1246" i="82"/>
  <c r="B1241" i="82"/>
  <c r="B1240" i="82"/>
  <c r="B1239" i="82"/>
  <c r="B1238" i="82"/>
  <c r="B1237" i="82"/>
  <c r="B1232" i="82"/>
  <c r="B1231" i="82"/>
  <c r="B1230" i="82"/>
  <c r="B1227" i="82"/>
  <c r="B1226" i="82"/>
  <c r="B1225" i="82"/>
  <c r="B1223" i="82"/>
  <c r="B1222" i="82"/>
  <c r="B1214" i="82"/>
  <c r="B1213" i="82"/>
  <c r="B1211" i="82"/>
  <c r="B1210" i="82"/>
  <c r="B1206" i="82"/>
  <c r="B1205" i="82"/>
  <c r="B1204" i="82"/>
  <c r="B1202" i="82"/>
  <c r="B1201" i="82"/>
  <c r="B1200" i="82"/>
  <c r="B1199" i="82"/>
  <c r="B1197" i="82"/>
  <c r="B1196" i="82"/>
  <c r="B1195" i="82"/>
  <c r="B1194" i="82"/>
  <c r="B1185" i="82"/>
  <c r="B1184" i="82"/>
  <c r="B1175" i="82"/>
  <c r="B1174" i="82"/>
  <c r="B1172" i="82"/>
  <c r="B1171" i="82"/>
  <c r="B1170" i="82"/>
  <c r="B1169" i="82"/>
  <c r="B1167" i="82"/>
  <c r="B1166" i="82"/>
  <c r="B1165" i="82"/>
  <c r="B1163" i="82"/>
  <c r="B1162" i="82"/>
  <c r="B1161" i="82"/>
  <c r="B1159" i="82"/>
  <c r="B1158" i="82"/>
  <c r="B1157" i="82"/>
  <c r="B1156" i="82"/>
  <c r="B1154" i="82"/>
  <c r="B1153" i="82"/>
  <c r="B1152" i="82"/>
  <c r="B1149" i="82"/>
  <c r="B1148" i="82"/>
  <c r="B1147" i="82"/>
  <c r="B1146" i="82"/>
  <c r="B1144" i="82"/>
  <c r="B1143" i="82"/>
  <c r="B1142" i="82"/>
  <c r="B1140" i="82"/>
  <c r="B1139" i="82"/>
  <c r="B1138" i="82"/>
  <c r="B1125" i="82"/>
  <c r="B1124" i="82"/>
  <c r="B1123" i="82"/>
  <c r="B1122" i="82"/>
  <c r="B1120" i="82"/>
  <c r="B1119" i="82"/>
  <c r="B1118" i="82"/>
  <c r="B1117" i="82"/>
  <c r="B1115" i="82"/>
  <c r="B1114" i="82"/>
  <c r="B1109" i="82"/>
  <c r="B1108" i="82"/>
  <c r="B1107" i="82"/>
  <c r="B1104" i="82"/>
  <c r="B1103" i="82"/>
  <c r="B1083" i="82"/>
  <c r="B1082" i="82"/>
  <c r="B1081" i="82"/>
  <c r="B1080" i="82"/>
  <c r="B1074" i="82"/>
  <c r="B1073" i="82"/>
  <c r="B1069" i="82"/>
  <c r="B1068" i="82"/>
  <c r="B1067" i="82"/>
  <c r="B1055" i="82"/>
  <c r="B1054" i="82"/>
  <c r="B1053" i="82"/>
  <c r="B1052" i="82"/>
  <c r="B1051" i="82"/>
  <c r="B1050" i="82"/>
  <c r="B1045" i="82"/>
  <c r="B1044" i="82"/>
  <c r="B1043" i="82"/>
  <c r="B1042" i="82"/>
  <c r="B1040" i="82"/>
  <c r="B1039" i="82"/>
  <c r="B1038" i="82"/>
  <c r="B1036" i="82"/>
  <c r="B1035" i="82"/>
  <c r="B1034" i="82"/>
  <c r="B1032" i="82"/>
  <c r="B1031" i="82"/>
  <c r="B1030" i="82"/>
  <c r="B1026" i="82"/>
  <c r="B1025" i="82"/>
  <c r="B1024" i="82"/>
  <c r="B1021" i="82"/>
  <c r="B1020" i="82"/>
  <c r="B1004" i="82"/>
  <c r="B1003" i="82"/>
  <c r="B1002" i="82"/>
  <c r="B1000" i="82"/>
  <c r="B999" i="82"/>
  <c r="B998" i="82"/>
  <c r="B981" i="82"/>
  <c r="B980" i="82"/>
  <c r="B977" i="82"/>
  <c r="B976" i="82"/>
  <c r="B975" i="82"/>
  <c r="B972" i="82"/>
  <c r="B971" i="82"/>
  <c r="B970" i="82"/>
  <c r="B958" i="82"/>
  <c r="B957" i="82"/>
  <c r="B956" i="82"/>
  <c r="B949" i="82"/>
  <c r="B948" i="82"/>
  <c r="B947" i="82"/>
  <c r="B946" i="82"/>
  <c r="B943" i="82"/>
  <c r="B942" i="82"/>
  <c r="B941" i="82"/>
  <c r="B940" i="82"/>
  <c r="C928" i="82"/>
  <c r="C927" i="82"/>
  <c r="C926" i="82"/>
  <c r="C925" i="82"/>
  <c r="C899" i="82"/>
  <c r="C898" i="82"/>
  <c r="C897" i="82"/>
  <c r="C895" i="82"/>
  <c r="C892" i="82"/>
  <c r="C888" i="82"/>
  <c r="C887" i="82"/>
  <c r="C886" i="82"/>
  <c r="C881" i="82"/>
  <c r="C880" i="82"/>
  <c r="C879" i="82"/>
  <c r="C876" i="82"/>
  <c r="C875" i="82"/>
  <c r="C874" i="82"/>
  <c r="C870" i="82"/>
  <c r="C869" i="82"/>
  <c r="C868" i="82"/>
  <c r="C866" i="82"/>
  <c r="C865" i="82"/>
  <c r="C864" i="82"/>
  <c r="C855" i="82"/>
  <c r="C854" i="82"/>
  <c r="C850" i="82"/>
  <c r="C849" i="82"/>
  <c r="C847" i="82"/>
  <c r="C846" i="82"/>
  <c r="C844" i="82"/>
  <c r="C843" i="82"/>
  <c r="C838" i="82"/>
  <c r="C837" i="82"/>
  <c r="C835" i="82"/>
  <c r="C834" i="82"/>
  <c r="C832" i="82"/>
  <c r="C831" i="82"/>
  <c r="C828" i="82"/>
  <c r="C827" i="82"/>
  <c r="C823" i="82"/>
  <c r="C822" i="82"/>
  <c r="C819" i="82"/>
  <c r="C818" i="82"/>
  <c r="C816" i="82"/>
  <c r="C815" i="82"/>
  <c r="B750" i="82"/>
  <c r="B721" i="82"/>
  <c r="B720" i="82"/>
  <c r="B719" i="82"/>
  <c r="B718" i="82"/>
  <c r="B710" i="82"/>
  <c r="B708" i="82"/>
  <c r="B707" i="82"/>
  <c r="B705" i="82"/>
  <c r="B704" i="82"/>
  <c r="B702" i="82"/>
  <c r="B679" i="82"/>
  <c r="B678" i="82"/>
  <c r="B677" i="82"/>
  <c r="B669" i="82"/>
  <c r="B665" i="82"/>
  <c r="B664" i="82"/>
  <c r="B663" i="82"/>
  <c r="B662" i="82"/>
  <c r="B660" i="82"/>
  <c r="B659" i="82"/>
  <c r="B658" i="82"/>
  <c r="B656" i="82"/>
  <c r="B655" i="82"/>
  <c r="B652" i="82"/>
  <c r="B651" i="82"/>
  <c r="B650" i="82"/>
  <c r="B647" i="82"/>
  <c r="B639" i="82"/>
  <c r="B638" i="82"/>
  <c r="B635" i="82"/>
  <c r="B632" i="82"/>
  <c r="B630" i="82"/>
  <c r="B627" i="82"/>
  <c r="B610" i="82"/>
  <c r="B609" i="82"/>
  <c r="B607" i="82"/>
  <c r="B605" i="82"/>
  <c r="B604" i="82"/>
  <c r="B602" i="82"/>
  <c r="B601" i="82"/>
  <c r="B599" i="82"/>
  <c r="B598" i="82"/>
  <c r="B597" i="82"/>
  <c r="B594" i="82"/>
  <c r="B581" i="82"/>
  <c r="B559" i="82"/>
  <c r="B557" i="82"/>
  <c r="B556" i="82"/>
  <c r="B555" i="82"/>
  <c r="B553" i="82"/>
  <c r="B552" i="82"/>
  <c r="B551" i="82"/>
  <c r="B548" i="82"/>
  <c r="B547" i="82"/>
  <c r="B546" i="82"/>
  <c r="B543" i="82"/>
  <c r="B540" i="82"/>
  <c r="B539" i="82"/>
  <c r="B513" i="82"/>
  <c r="B512" i="82"/>
  <c r="B506" i="82"/>
  <c r="B502" i="82"/>
  <c r="B500" i="82"/>
  <c r="B492" i="82"/>
  <c r="B482" i="82"/>
  <c r="B480" i="82"/>
  <c r="B449" i="82"/>
  <c r="B448" i="82"/>
  <c r="B446" i="82"/>
  <c r="B445" i="82"/>
  <c r="B442" i="82"/>
  <c r="B441" i="82"/>
  <c r="B439" i="82"/>
  <c r="B438" i="82"/>
  <c r="B434" i="82"/>
  <c r="B420" i="82"/>
  <c r="B419" i="82"/>
  <c r="B392" i="82"/>
  <c r="B390" i="82"/>
  <c r="B367" i="82"/>
  <c r="B259" i="82"/>
  <c r="B187" i="82"/>
  <c r="B186" i="82"/>
  <c r="B185" i="82"/>
  <c r="B184" i="82"/>
  <c r="B183" i="82"/>
  <c r="B181" i="82"/>
  <c r="B180" i="82"/>
  <c r="B179" i="82"/>
  <c r="B178" i="82"/>
  <c r="B172" i="82"/>
  <c r="B171" i="82"/>
  <c r="B169" i="82"/>
  <c r="B152" i="82"/>
  <c r="B148" i="82"/>
  <c r="B147" i="82"/>
  <c r="B145" i="82"/>
  <c r="B143" i="82"/>
  <c r="B142" i="82"/>
  <c r="B140" i="82"/>
  <c r="B135" i="82"/>
  <c r="B133" i="82"/>
  <c r="B131" i="82"/>
  <c r="B130" i="82"/>
  <c r="B129" i="82"/>
  <c r="B122" i="82"/>
  <c r="B120" i="82"/>
  <c r="B118" i="82"/>
  <c r="B113" i="82"/>
  <c r="B95" i="82"/>
  <c r="B94" i="82"/>
  <c r="B4510" i="117"/>
  <c r="B4508" i="117"/>
  <c r="B3988" i="117"/>
  <c r="C676" i="117"/>
  <c r="C671" i="117"/>
  <c r="A635" i="65"/>
  <c r="A633" i="65"/>
  <c r="B622" i="65"/>
  <c r="B620" i="65"/>
  <c r="B619" i="65"/>
  <c r="B618" i="65"/>
  <c r="B616" i="65"/>
  <c r="B614" i="65"/>
  <c r="B613" i="65"/>
  <c r="B612" i="65"/>
  <c r="B611" i="65"/>
  <c r="B610" i="65"/>
  <c r="B609" i="65"/>
  <c r="B607" i="65"/>
  <c r="B605" i="65"/>
  <c r="B604" i="65"/>
  <c r="B599" i="65"/>
  <c r="B598" i="65"/>
  <c r="B596" i="65"/>
  <c r="B594" i="65"/>
  <c r="B593" i="65"/>
  <c r="B592" i="65"/>
  <c r="B591" i="65"/>
  <c r="B589" i="65"/>
  <c r="B587" i="65"/>
  <c r="B586" i="65"/>
  <c r="B584" i="65"/>
  <c r="B583" i="65"/>
  <c r="B4193" i="101" l="1"/>
</calcChain>
</file>

<file path=xl/sharedStrings.xml><?xml version="1.0" encoding="utf-8"?>
<sst xmlns="http://schemas.openxmlformats.org/spreadsheetml/2006/main" count="39673" uniqueCount="24014">
  <si>
    <t>Čl. II</t>
  </si>
  <si>
    <t>1. Zákonem č. 262/2006 Sb., ve znění pozdějších předpisů a ve znění tohoto zákona, se řídí také pracovněprávní vztahy vzniklé přede dnem nabytí účinnosti tohoto zákona; právní úkony učiněné přede dnem nabytí účinnosti tohoto zákona se však řídí dosavadními právními předpisy, i když jejich účinky nastanou až po dni nabytí účinnosti tohoto zákona.</t>
  </si>
  <si>
    <t>Přechodné ustanovení</t>
  </si>
  <si>
    <t>Další dohodnutá práce přesčas ve zdravotnictví podle čl. I bodu 1 může být vykonávána pouze v období ode dne účinnosti tohoto zákona do 31. prosince 2013.</t>
  </si>
  <si>
    <t>Směrnice Evropského parlamentu a Rady 2006/54/ES ze dne 5. července 2006 o zavedení zásady rovných příležitostí a rovného zacházení pro muže a ženy v oblasti zaměstnání a povolání.</t>
  </si>
  <si>
    <t>Zákon č. 125/2008 Sb., o přeměnách obchodních společností a družstev.</t>
  </si>
  <si>
    <t>Zákon č. 307/2006 Sb., o evropské družstevní společnosti.</t>
  </si>
  <si>
    <t>Z  258/2000 Sb.</t>
  </si>
  <si>
    <t>o inspekci práce ve znění pozdějších předpisů</t>
  </si>
  <si>
    <t>Z  251/2005 Sb</t>
  </si>
  <si>
    <t>zákoník práce ve znění pozdějších předpisů</t>
  </si>
  <si>
    <t>Z  262/2006 Sb.</t>
  </si>
  <si>
    <t>o ochraně veřejného zdraví ve znění pozdějších předpisů</t>
  </si>
  <si>
    <t>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pozdějších předpisů</t>
  </si>
  <si>
    <t>SRS  - Odborně způsobilá osoba pro zacházení s přípravky na ochranu rostlin podle § 86 zákona č. 326/2004 Sb., o rostlinolékařské péči, ve znění pozdějších předpisů</t>
  </si>
  <si>
    <t xml:space="preserve">kterým se stanoví způsob organizace práce a pracovních postupů, které je zaměstnavatel povinen zajistit při práci související s chovem zvířat </t>
  </si>
  <si>
    <t>NV  406/2004 Sb.</t>
  </si>
  <si>
    <t>V  48/1982 Sb.</t>
  </si>
  <si>
    <t>kterou se stanoví základní požadavky k zajištění bezpečnosti práce a technických zařízení ve znění pozdějších předpisů</t>
  </si>
  <si>
    <t>NV    27/2002 Sb</t>
  </si>
  <si>
    <t xml:space="preserve"> řeší Z 258/2000 Sb., § 44</t>
  </si>
  <si>
    <t>§ 32a</t>
  </si>
  <si>
    <t>e) 40 pracovních dnů na přípravu a vykonání státní závěrečné zkoušky, státní rigorózní zkoušky v oblasti lékařství, veterinárního lékařství a hygieny a státní doktorské zkoušky.</t>
  </si>
  <si>
    <t>b) disponuje většinou hlasovacích práv u tohoto zaměstnavatele, nebo</t>
  </si>
  <si>
    <t>a) odměna z dohody,</t>
  </si>
  <si>
    <t>►mají značky příkazu mají kruhový tvar s bílým piktogramem na modrém pozadí</t>
  </si>
  <si>
    <t>►mají informativní značky pro označení únikové cesty a nouzového východu nebo místa první pomoci a zařízení pro přivolání první pomoci mají obdélníkový nebo čtvercový tvar s bílým piktogramem na zeleném pozadí</t>
  </si>
  <si>
    <t>►mají informativní značky pro věcné prostředky požární ochrany, požárně bezpečnostní zařízení a směr cesty k nim mají obdélníkový nebo čtvercový tvar s bílým piktogramem na červeném pozadí</t>
  </si>
  <si>
    <t>►jsou značky označující riziko střetu osob s překážkami nebo riziko pádu osob a předmětů tvoří střídavé žluté a černé nebo červené a bílé pruhy stejné velikosti v úhlu 45 stupňů (místo žluté barvy lze použít fotoluminiscenčního materiálu žlutozelené barvy)</t>
  </si>
  <si>
    <t>►odpovídají rozměry značky velikosti překážky nebo nebezpečného místa</t>
  </si>
  <si>
    <t>►umožňují rozměry informativní značky pro věcné prostředky požární ochrany a požárně bezpečnostního zařízení jejich snadné rozpoznání</t>
  </si>
  <si>
    <t xml:space="preserve">►mají značky označující komunikace pro vozidla a pojízdná zařízení ve vnitřních pracovních prostorách objektů viditelné souvislé pruhy a jejich barva je kontrastní s povrchem komunikace (pruhy mají zpravidla bílou nebo žlutou barvu a jsou umístěny tak, aby vymezovaly bezpečnou vzdálenost) </t>
  </si>
  <si>
    <t>►nejsou značky označující nádoby pro skladování nebezpečných chemických látek, přípravků a potrubní vedení, které tyto látky nebo přípravky dopravují snadno odstranitelné</t>
  </si>
  <si>
    <t>Nepříznivé mikroklimatické podmínky</t>
  </si>
  <si>
    <t>► jsou zaměstnancům poskytovány ochranné nápoje k ochraně zdraví před účinky tepelné zátěže a zátěže chladem (viz § 8, odst.1 až  5 tohoto NV)</t>
  </si>
  <si>
    <t xml:space="preserve">►je na pracovišti,  kde může dojít k úniku chemické látky, zřízeno havarijní větrání </t>
  </si>
  <si>
    <t>Podmínky ochrany zdraví při práci s psychyckou zátěží</t>
  </si>
  <si>
    <t>Podmínky ochrany zdraví při práci se zrakovou zátěží</t>
  </si>
  <si>
    <t>► je pracoviště vybaveno sanitárními (šatna, sprcha, umývárna, záchod) a pomocnými (sušení obuvi, pracovních oděvů, místnost pro odpočinek ) zařízeními v daném rozsahu</t>
  </si>
  <si>
    <t>►je zabezpečeno bezpečné otáčení nebo couvání za pomoci dalšího zaměstnance, vyžadují-li to okolnosti (nedostatečný rozhled  nebo terén mimo pozemní komunikace)</t>
  </si>
  <si>
    <t>►nejsou prováděny práce ve výškách za nepříznivé povětrnostní situace, která může ohrozit bezpečnost a zdraví zaměstnanců s ohledem na použitou ochranu proti pádu</t>
  </si>
  <si>
    <t xml:space="preserve">►nejsou prováděny a zahájeny práce, pokud pracovní operace vyžaduje dočasné odstranění konstrukce ochrany proti pádu bez přijetí účinných náhradních bezpečnostních opatření </t>
  </si>
  <si>
    <t>►byl pád zaměstnance bezpečně zachycen a lze ho neprodleně a bezpečně vyprostit, popř. dopravit do bezpečného místa ( tj. zachycení v dostatečné výčce nad překážkou - terénem, podlahou, konstrukcí apod. s vyloučením zranění)</t>
  </si>
  <si>
    <t xml:space="preserve">►určil (pokud práce nevyžaduje zpracování technologického postupu) vhodný způsob zajištění proti pádu, pracovního polohování, včetně míst kotvení, odborně způsobilý zaměstnanec pověřený zaměstnavatelem, přičemž kotvení OOPP proti pádu bylo ve směru pádu dostatečně odolné </t>
  </si>
  <si>
    <t xml:space="preserve">►byla přednostně použita sedačka s vhodnými doplňky vzhledem k potřebnému času na práci a plnění ergonomických požadavků </t>
  </si>
  <si>
    <t>►je nářadí a další vybavení užívané při práci přichyceno k postroji  nebo k sedačce, příp. jinak zajištěno proti pádu</t>
  </si>
  <si>
    <t>►je práce je prováděna podle zpracovaného technologického postupu a pod dozorem tak, aby zaměstnanec konající práci mohl být v případě nouze neprodleně vyproštěn</t>
  </si>
  <si>
    <t>►jsou na žebříku prováděny jen krátkodobé, fyzicky nenáročné práce při použití ručního nářadí</t>
  </si>
  <si>
    <t>c) s dvousměnným pracovním režimem 38,75 hodiny týdně.</t>
  </si>
  <si>
    <t>§ 79a</t>
  </si>
  <si>
    <t>Mzda, plat a odměna z dohody</t>
  </si>
  <si>
    <t>b) dosažená mzda zaměstnance za kalendářní měsíc, na kterou mu vzniklo právo podle tohoto zákona a podle sjednaných, stanovených nebo určených podmínek (§ 113).</t>
  </si>
  <si>
    <t>O výkon občanských povinností jde zejména u svědků, tlumočníků, soudních znalců a jiných osob předvolaných k jednání u soudu, správního úřadu, jiného státního orgánu nebo orgánu územního samosprávného celku, při poskytnutí první pomoci, při opatřeních proti infekčnímu onemocnění, při poskytnutí osobní pomoci při požární ochraně, při živelních událostech, nebo v obdobných mimořádných případech a dále v případech, kdy je fyzická osoba povinna podle právních předpisů osobní pomoc poskytnout.</t>
  </si>
  <si>
    <t>a) přísluší s náhradou mzdy nebo platu ve výši průměrného výdělku k výkonu funkce člena</t>
  </si>
  <si>
    <t>1. orgánu odborové organizace podle tohoto zákona,</t>
  </si>
  <si>
    <t>2. rady zaměstnanců nebo volební komise podle tohoto zákona, jakož i zástupce pro oblast bezpečnosti a ochrany zdraví při práci podle tohoto zákona (§ 283 až 285),</t>
  </si>
  <si>
    <t>3. vyjednávacího výboru nebo evropské rady zaměstnanců podle tohoto zákona (§ 288 až 298),</t>
  </si>
  <si>
    <t>Účast na školení, jiná forma přípravy nebo studium, v nichž má zaměstnanec získat předpoklady stanovené právními předpisy nebo požadavky nezbytné pro řádný výkon sjednané práce, které je v souladu s potřebou zaměstnavatele, zasahuje-li do pracovní doby, je překážkou v práci na straně zaměstnance, za kterou přísluší náhrada mzdy nebo platu (§ 232).</t>
  </si>
  <si>
    <t>q) dodržování bližších minimálních požadavků na bezpečnost a ochranu zdraví při práci na staveništích stanovených prováděcím právním předpisem.</t>
  </si>
  <si>
    <t>a) lze uvádět na trh až do skončení platnosti rozhodnutí o jejich registraci, avšak nejdéle do 31. prosince 2008; rozhodne-li v této době příslušný orgán Evropských společenství o nezařazení účinné látky obsažené v přípravku do seznamu účinných látek nebo stanoví zvláštní podmínky pro jejich použití, rostlinolékařská správa dosavadní registraci uvede do souladu s tímto rozhodnutím, popřípadě omezí nebo zruší registraci před uvedeným datem,</t>
  </si>
  <si>
    <t>Pokud nejsou části dočasných stavebních konstrukcí připraveny k používání, například během montáže, demontáže nebo přestavby, musí být vstup na tyto části dočasných stavebních konstrukcí zamezen vhodnými zábranami a označen bezpečnostními značkami[11].</t>
  </si>
  <si>
    <t>►Jestliže je na základě hodnocení rizika výbuchu prokázáno, že vypnutím zařízení nebo ochranných systémů začleněných do automatizovaného technologického procesu při jejich odchýlení od běžných provozních podmínek se úroveň bezpečnosti a ochrany zdraví při práci nesníží, je umožněno v případě potřeby je vypnout ručním ovládáním. Ruční vypnutí smí provést pouze zaměstnavatelem určený zaměstnanec</t>
  </si>
  <si>
    <t>►zajišťil zhotovitel v místech s nebezpečím výbuchu, zasypání, otravy, utonutí, pádu z výšky nebo do hloubky , aby fyzické osoby pracující na takovém pracovišti osamoceně byly seznámeny s pravidly dorozumívání pro případ nehody</t>
  </si>
  <si>
    <t>►pojíždí stroj v dostatečné vzdálenosti od okrajů svahů a výkopů tak, aby nedošlo jeho k jeho zřícení</t>
  </si>
  <si>
    <t xml:space="preserve">►pojíždí stroj pod stěnou nebo svahem  nebo vykonává pracovní činnost v takové vzdálenosti, aby nevzniklo nebezpečí jeho zasypání
</t>
  </si>
  <si>
    <t>►je při použití více strojů na jednom pracovišti mezi nimi zachována taková vzdálenost, aby nedošlo ke vzájemnému ohrožení provozu strojů</t>
  </si>
  <si>
    <t>►používá obsluha stroje při jízdě ze svahu a při práci na svahu bezpečnou techniku jízdy tak, aby nedošlo k nebezpečnému posunutí těžiště stroje a ztrátě jeho stability</t>
  </si>
  <si>
    <t>►je zajištěno, nelze-li se při nakládání vyhnout manipulaci pracovním zařízením stroje nad kabinou dopravního prostředku,  aby se během nakládání v kabině nezdržovaly žádné fyzické osoby</t>
  </si>
  <si>
    <t>►je ložná plocha dopravního prostředku nakládána rovnoměrně</t>
  </si>
  <si>
    <t>c) 5 pracovních dnů na přípravu a vykonání závěrečné zkoušky, maturitní zkoušky nebo absolutoria,</t>
  </si>
  <si>
    <t>d) 10 pracovních dnů na vypracování a obhajobu absolventské práce, bakalářské práce, diplomové práce, disertační práce nebo písemné práce, kterou je zakončováno studium v programu celoživotního vzdělávání uskutečňovaném vysokou školou,</t>
  </si>
  <si>
    <t>Právní prostředky ochrany před diskriminací v pracovněprávních vztazích upravuje antidiskriminační zákon.</t>
  </si>
  <si>
    <t>b) organizačního útvaru organizační složky státu,</t>
  </si>
  <si>
    <t>f) organizačního útvaru příspěvkové organizace,</t>
  </si>
  <si>
    <t>e) příspěvkové organizace zřizovatel,</t>
  </si>
  <si>
    <t>►je zajištěno, aby se při přepravě stroje na ložné ploše dopravního prostředku  v kabině přepravovaného stroje, na stroji ani na ložné ploše dopravního prostředku nezdržují fyzické osoby, pokud není v návodech k používání stanoveno jinak</t>
  </si>
  <si>
    <t>►jsou při přepravě stroje na ložné ploše dopravního prostředku pracovní zařízení, popřípadě jiná pohyblivá zařízení zajištěna v přepravní poloze podle návodu k používání a spolu se strojem upevněna a mechanicky zajištěna proti podélnému i bočnímu posuvu a proti převržení, popřípadě na ložné ploše dopravního prostředku uložena a upevněna samostatně</t>
  </si>
  <si>
    <t>►je dopravní prostředek  při nakládání a skládání stroje postaven na pevném podkladu, bezpečně zabržděn a mechanicky zajištěn proti nežádoucímu pohybu</t>
  </si>
  <si>
    <t>►stojí fyzická osoba, navádějící stroj na dopravní prostředek, vždy mimo stroj i mimo dopravní prostředek a v zorném poli obsluhy stroje po celou dobu najíždění a sjíždění stroje</t>
  </si>
  <si>
    <t>b) spolupracují zaměstnavatelé při zajišťování bezpečnosti a ochrany zdraví při práci pro všechny zaměstnance na pracovišti,</t>
  </si>
  <si>
    <t>► zabezpečil zaměstnavatel, aby zařízení, která byla uvedena do provozu a používání přede dnem nabytí účinnosti tohoto nařízení v prostorech s prostředím nebezpečí výbuchu splňovaly další požadavky k zajištění bezpečnosti práce a ochrany zdraví při práci v prostředí</t>
  </si>
  <si>
    <t>b) vznik pravděpodobný - zóna 1</t>
  </si>
  <si>
    <t>a) možnost opakovaného prodlužování pracovního poměru na dobu určitou v zahraničí, včetně možnosti sjednat délku trvání pracovního poměru na dobu určitou také na dobu vyslání na práci v zahraničí,</t>
  </si>
  <si>
    <t>f) podlahy jsou osazeny takovým způsobem, aby se jejich součásti při běžném použití neposouvaly, v podlahách a mezi podlahovými dílci a svislou kolektivní ochranou proti pádu nejsou nebezpečné mezery,</t>
  </si>
  <si>
    <t>g) pohyblivé konstrukce jsou zabezpečeny proti samovolným pohybům,</t>
  </si>
  <si>
    <t>h) pracovní plochy na nich jsou přístupné po bezpečných komunikacích (žebříky, schody, rampy nebo výtahy).</t>
  </si>
  <si>
    <t>7. Lešení lze montovat, demontovat nebo podstatným způsobem přestavovat jen v souladu s návodem na montáž a demontáž obsaženým v průvodní dokumentaci a pod vedením osoby, která je k tomu odborně způsobilá. Provádět uvedené činnosti mohou pouze zaměstnanci, kteří byli vyškoleni a jejich znalosti a dovednosti byly ověřeny. Školení zahrnuje osvojení si znalostí a dovedností, zejména pokud jde o</t>
  </si>
  <si>
    <t>a) pochopení návodu na montáž, demontáž nebo přestavbu použitého lešení,</t>
  </si>
  <si>
    <t>b) bezpečnost práce během montáže, demontáže nebo přestavby příslušného lešení,</t>
  </si>
  <si>
    <t>c) opatření k ochraně před rizikem pádu osob nebo předmětů,</t>
  </si>
  <si>
    <t>d) opatření v případě změn povětrnostní situace, které by mohly nepříznivě ovlivnit bezpečnost použitého lešení,</t>
  </si>
  <si>
    <t>e) přípustná zatížení,</t>
  </si>
  <si>
    <t>f) další rizika, která mohou být spojena s montáží, demontáží nebo přestavbou.</t>
  </si>
  <si>
    <t>Obsah a četnost školení s ohledem na nová nebo změněná rizika práce, způsob ověřování znalostí a dovedností účastníků školení a vedení dokumentace o školení stanoví zaměstnavatel.</t>
  </si>
  <si>
    <t>Při krátkodobých montážních pracích ve výškách nevyhnutelných pro osazení stavebních prvků se mohou stavební prvky osazovat a vzájemně spojovat z konzol, z navařených nebo jiným způsobem upevněných příčlí, z profilů ztužujících příhradovou konstrukci nebo podobných nášlapných ploch, pokud zaměstnanec provádějící tyto práce použije osobní ochranné pracovní prostředky proti pádu.</t>
  </si>
  <si>
    <t>XI. Školení zaměstnanců</t>
  </si>
  <si>
    <t>a) při zjištění nových skutečností, na jejichž základě je vhodné nařídit nová opatření, nebo při změně osoby, která vlastní nebo z jiného právního důvodu užívá pozemek nebo objekt, na něž se vztahují mimořádná rostlinolékařská opatření, nařídí nová, těmto změnám odpovídající mimořádná rostlinolékařská opatření podle odstavce 1,</t>
  </si>
  <si>
    <t>se koordinátor podle odstavce 1 neurčuje.</t>
  </si>
  <si>
    <t>►je zaměstnanec při výstupu, sestupu a práci na žebříku obrácen obličejem k žebříku, aby v každém okamžiku měl možnost bezpečného uchopení a spolehlivou oporu</t>
  </si>
  <si>
    <t xml:space="preserve">►na žebříku nepracuje ani nevystupuje (nesestupuje) více než 1 osoba </t>
  </si>
  <si>
    <t>►není žebřík používán jako přechodový můstek s vyjímkou případů, kdy je k takovému použití výrobcem určen</t>
  </si>
  <si>
    <t xml:space="preserve">►přesahují žebříky používané pro výstup (sestup) svým horním koncem výstupní (nástupní) plošinu nejméně o 1,1 m, tento přesah lze nahradit pevnými madly nebo jinou pevnou částí konstrukce, za kterou se vystupující ( sestupující) zaměstnanec může spolehlivě přidržet  </t>
  </si>
  <si>
    <t>►není sklon žebříku menší než 2,5 : 1, za přičlemi je volný prostor alespoň 0,18 m a u paty žebříku ze strany přístupu musí být zachován volný prostor alespoň 0,6m</t>
  </si>
  <si>
    <t xml:space="preserve">►je po celou dobu použití zajištěna stabilita žebříku, přenosný žebřík je postaven na stabilním, pevném, dostatečně velkém, nepohyblivém podkladu tak, aby příčle byly vodorovné   </t>
  </si>
  <si>
    <t xml:space="preserve">►je závěsný žebřík upevněn bezpečným způsobem a s vyjímkou provazových žebříků, zajištěn proti posunutí a rozkývání </t>
  </si>
  <si>
    <t xml:space="preserve">►je provazový žebřík používán pouze pro výstup a sestup </t>
  </si>
  <si>
    <t>►je u přenosných žebříků zabráněno jejich podklouznutí zajištěním bočnic na horním nebo dolním konci použitím protiskluzových přípravků nebo jiných opatření s odpovídající účinností</t>
  </si>
  <si>
    <t>►jsou skládací a výsuvné žebříky používány tak, aby jednotlivé díly byly zajištěny proti vzájemnému pohybu</t>
  </si>
  <si>
    <t>►jsou pojízdné žebříky před zahájením prací a v jejich průběhu zajištěny proti pohybu</t>
  </si>
  <si>
    <t>►je při práci na žebříku zaměstnanec v případech kdy stojí chodidly ve výšce větší než 5 m, zajištěn proti pádu OOPP</t>
  </si>
  <si>
    <t>►zajišťuje zaměstnavatel  provádění prohlídek žebříků v souladu s návodem na používání</t>
  </si>
  <si>
    <t>►je chůze na dřevěném dvojitém žebříku ( malířské práce) prováděna zaškolenými zaměstnanci, kteří se pohybují po ploše, kde je vyloučeno nebezpečí ztráty stability žebříku</t>
  </si>
  <si>
    <t xml:space="preserve">►jsou materiál, nářadí a pracovní pomůcky uloženy, popř. skladovány ve výškách tak, že jsou po celou dobu uložení zajištěny proti pádu, sklouznutí nebo shození jak během práce, tak po jejím skončení  </t>
  </si>
  <si>
    <t>ODMĚNA Z DOHODY</t>
  </si>
  <si>
    <t>c) k odvrácení mimořádné události, živelní události nebo jiné hrozící nehody nebo k zmírnění jejich bezprostředních následků (§ 41 odst. 4), nebo</t>
  </si>
  <si>
    <t>d) pro prostoj nebo pro přerušení práce způsobené nepříznivými povětrnostními vlivy (§ 41 odst. 5),</t>
  </si>
  <si>
    <t>přísluší mu za dobu převedení doplatek ke mzdě nebo platu do výše průměrného výdělku, kterého dosahoval před převedením.</t>
  </si>
  <si>
    <t>4. V příloze č. 3 Koncesované živnosti, ve skupině 314: Ostatní, u oboru živnosti Kontrolní testování mechanizačních prostředků na ochranu rostlin se slova "Odborná způsobilost podle § 6 odst. 1 písm. c) zákona č. 147/1996 Sb., o rostlinolékařské péči a změnách některých souvisejících zákonů" nahrazují slovy "Odborná způsobilost podle § 85 odst. 2 zákona č. 326/2004 Sb., o rostlinolékařské péči a o změně některých souvisejících zákonů" a slova "§ 36 odst. 4 zákona č. 147/1996 Sb., o rostlinolékařské péči a změnách některých souvisejících zákonů" nahrazují slovy "§ 66 odst. 3 zákona č. 326/2004 Sb., o rostlinolékařské péči a o změně některých souvisejících zákonů".</t>
  </si>
  <si>
    <t>►jsou značky a zařízení určené k vysílání světelných signálů umístěny ve vhodné výšce a v poloze přiměřené zornému poli zaměstnanců, na snadno dostupném a viditelném místě, s přihlédnutím k osvětlení a ke všem rizikům na pracovišti a v jeho bezprostřední blízkosti</t>
  </si>
  <si>
    <t>►jsou značky pro označení únikové cesty a nouzového východu z fotoluminiscenčního materiálu instalovány na povrchu vnitřní komunikace nebo umístěny těsně nad její úrovní</t>
  </si>
  <si>
    <t>d) nebyli ohroženi dopravou na pracovištích,</t>
  </si>
  <si>
    <t>e) na pracovišti se zvýšeným rizikem nepracovali osamoceně bez dohledu dalšího zaměstnance, pokud jejich ochranu nezajistí jinak,</t>
  </si>
  <si>
    <t>f) nevykonávali ruční manipulaci s břemeny, která může poškodit zdraví, zejména páteř.</t>
  </si>
  <si>
    <t>Požadavky</t>
  </si>
  <si>
    <t>►jsou přijímána opatření k doplnění nebo použití jiných značek a signálů, dojde-li na pracovišti ke zhoršení viditelnosti nebo slyšitelnosti (například při použití osobních ochranných pracovních prostředků)</t>
  </si>
  <si>
    <t>►mají značky zákazu kruhový tvar s černým piktogramem na bílém pozadí, červeným okrajem a šikmým pruhem</t>
  </si>
  <si>
    <t>►mají značky výstrahy trojúhelníkový tvar s černým piktogramem na žlutém pozadí s černým okrajem</t>
  </si>
  <si>
    <t>►je při přesunu naloženého i prázdného skrejpru  korba vždy zvednuta a uzavřena</t>
  </si>
  <si>
    <t>►je míchačka před uvedením do provozu řádně ustavena a zajištěna v horizontální poloze</t>
  </si>
  <si>
    <t>►je míchačka  plněna pouze při rotujícím bubnu</t>
  </si>
  <si>
    <t>►je při ručním vhazování složek směsi do míchačky lopatou zakázáno zasahovat do rotujícího bubnu</t>
  </si>
  <si>
    <t>►je zakázáno čistit buben míchačky  za chodu nářadím nebo předměty drženými v ruce. Konce ručního nářadí nesmí být vkládány do rotujícího bubnu</t>
  </si>
  <si>
    <t>► nevstupuje  obsluha do prostoru ohroženého pohybem násypného koše. Při opravách, údržbě a čištění míchaček vybavených násypným košem je dovoleno vstoupit pod koš jen tehdy, je-li koš bezpečně mechanicky zajištěn v horní poloze řetězem, hákem, vzpěrou nebo jiným ochranným prostředkem</t>
  </si>
  <si>
    <t>►vstupuje se  na konstrukci míchačky  jen tehdy, je-li stroj odpojen od přívodu elektrické energie</t>
  </si>
  <si>
    <t>►je délka pohyblivého přívodu mezi napájecí jednotkou a částí vibrátoru, která je držena v ruce nebo je ručně provozována,  nejméně 10 m. Totéž platí o délce pohyblivého přívodu mezi napájecí jednotkou a motorovou jednotkou, jestliže motorová jednotka je mezi napájecí jednotkou a částí vibrátoru drženou v ruce</t>
  </si>
  <si>
    <t>►provádí se ponoření vibrační hlavice ponorného vibrátoru a její vytažení ze zhutňovaného betonu  jen za chodu vibrátoru. Ohebný hřídel vibrátoru nesmí být ohýbán v oblouku o menším poloměru, než je stanoveno v návodu k používání</t>
  </si>
  <si>
    <t>►je stanoviště obsluhy umístěno tak, aby nebylo ohroženo břemenem nebo nosným lanem a aby z něho bylo vidět na všechna nakládací a vykládací místa, není-li vzájemné dorozumívání mezi obsluhou a fyzickou osobou na nakládacím, popřípadě vykládacím místě zajištěno signalizačním zařízením</t>
  </si>
  <si>
    <t>►je vrátek  umístěn v bezpečné vzdálenosti od svislé dráhy přepravovaného břemene, chráněn před ostatním provozem na staveništi a řádně ukotven, popřípadě stabilizován. Nestanoví-li výrobce v návodu k používání jinak, nesmí být hmotnost zátěže použité pro stabilizaci vrátku menší než dvojnásobek jeho nosnosti</t>
  </si>
  <si>
    <t>►jsou použíty pro výstup a sestup mezi podlahami lešení  dřevěné sbíjené žebříky o největší délce 3,5 m s příčlemi vsazenými do zdvojených postranic dostatečné pevnosti doložené výpočtem</t>
  </si>
  <si>
    <t>►je materiál shazován uzavřeným shozem až do místa uložení</t>
  </si>
  <si>
    <t xml:space="preserve">►nejsou shazovány předměty a materiál v případě, kdy není možné bezpečně předpokládat místo dopadu, ani předměty a materiál, které by mohly zaměstnance strhnout z výšky   </t>
  </si>
  <si>
    <t xml:space="preserve">►jsou montáž a demontáž lešení prováděny pouze zaměstnanci, kteří byli vyškoleni a jejich znalosti a dovednosti byly ověřeny </t>
  </si>
  <si>
    <t>b) pracoviště byla osvětlena, pokud možno denním světlem, měla stanovené mikroklimatické podmínky, zejména pokud jde o objem vzduchu, větrání, vlhkost, teplotu a zásobování vodou,</t>
  </si>
  <si>
    <t>c) prostory pro osobní hygienu, převlékání, odkládání osobních věcí, odpočinek a stravování zaměstnanců měly stanovené rozměry, provedení a vybavení,</t>
  </si>
  <si>
    <t>d) únikové cesty, východy a dopravní komunikace k nim včetně přístupových cest byly stále volné,</t>
  </si>
  <si>
    <t>e) v prostorách uvedených v písmenech a) až d) byla zajištěna pravidelná údržba, úklid a čištění,</t>
  </si>
  <si>
    <t>a) udržování pořádku a čistoty na staveništi,</t>
  </si>
  <si>
    <t>b) uspořádání staveniště podle příslušné dokumentace,</t>
  </si>
  <si>
    <t>c) umístění pracoviště, jeho dostupnost, stanovení komunikací nebo prostoru pro příchod a pohyb fyzických osob, výrobních a pracovních prostředků a zařízení,</t>
  </si>
  <si>
    <t>d) zajištění požadavků na manipulaci s materiálem,</t>
  </si>
  <si>
    <t>e) předcházení zdravotním rizikům při práci s břemeny,</t>
  </si>
  <si>
    <t>f) provádění kontroly před prvním použitím, během používání, při údržbě a pravidelném provádění kontrol strojů, technických zařízení, přístrojů a nářadí během používání s cílem odstranit nedostatky, které by mohly nepříznivě ovlivnit bezpečnost a ochranu zdraví,</t>
  </si>
  <si>
    <t>i) splnění podmínek pro odstraňování a odvoz nebezpečných odpadů,</t>
  </si>
  <si>
    <t>j) uskladňování, manipulace, odstraňování a odvoz odpadu a zbytků materiálů,</t>
  </si>
  <si>
    <t xml:space="preserve">►nejsou na žebříku používány nebezpečné nástroje nebo nářadí, např.přenosné řetězové pily, ruční pneumatické nářadí apod. </t>
  </si>
  <si>
    <t>c) spolupracujícího manžela nebo dítě osoby uvedené v písmenu a) nebo b),</t>
  </si>
  <si>
    <t>►jsou zaměstnanci chráněni při práci na střeše proti propadnutí střešní konstrukcí</t>
  </si>
  <si>
    <t xml:space="preserve">►zajistil zaměstnavatel ochranu proti pádu ze střechy nejen po obvodu, ale i do světlíků, technologických a jiných otvorů použitím ochranné, případně záchytné konstrukce nebo použitím OOPP </t>
  </si>
  <si>
    <t xml:space="preserve">►zajistil zaměstnavatel zajištění proti sklouznutí použitím žebříků upevněných v místě práce a potřebných komunikací, případně použitím ochranné konstrukce nebo OOPP proti pádu </t>
  </si>
  <si>
    <t>►byly použity u střech se sklonem nad 45 stupňů od vodorovné roviny vedle žebříků ještě OOPP proti pádu</t>
  </si>
  <si>
    <t xml:space="preserve">►jsou na technických zařízeních, která představují zvýšenou míru ohrožení života a zdraví zaměstnanců,  obsluha, montáž, kontroly, opravy, práce a činnosti samostatně vykonávány a samostatně obsluhovány jen zvlášť odborně způsobilými zaměstnanci. </t>
  </si>
  <si>
    <t>►jsou dodržována ustanovení  §101, odst. 1 a 2, §102, 104 a 105 zákona 262/2006 Sb. a §2 až 11 zákona 309/2006 Sb. s přihlédnutím k podmínkám vykonávané činnosti nebo poskytování služeb a jejich rozsahu u:</t>
  </si>
  <si>
    <t>a) zaměstnavatele, který je fyzickou osobou a sám též pracuje</t>
  </si>
  <si>
    <t>b) fyzické osoby, která provozuje samostatně výdělečnou činnost podle zvláštního právního předpisu</t>
  </si>
  <si>
    <t>c) spolupracujícího manžela nebo dítěte osoby  výše uvedené</t>
  </si>
  <si>
    <t>d) fyzické nebo právnické osoby, která je zadavatelem stavby /stavebník/ nebo její zhotovitel, popř. se na zhotovení stavby podílí</t>
  </si>
  <si>
    <t xml:space="preserve"> Další úkoly zadavatele stavby, jejího zhotovitele koordinátora bezpečnosti a ochrany zdraví při práci na staveništi</t>
  </si>
  <si>
    <t>k) přizpůsobování času potřebného na jednotlivé práce nebo jejich etapy podle skutečného postupu prací,</t>
  </si>
  <si>
    <t>m) zajištění spolupráce s jinými osobami,</t>
  </si>
  <si>
    <t>n) předcházení rizikům vzájemného působení činností prováděných na staveništi nebo v jeho těsné blízkosti,</t>
  </si>
  <si>
    <t>o) vedení evidence přítomnosti zaměstnanců a dalších fyzických osob na staveništi, které mu bylo předáno,</t>
  </si>
  <si>
    <t>p) přijetí odpovídajících opatření, pokud budou na staveništi vykonávány práce a činnosti vystavující zaměstnance ohrožení života nebo poškození zdraví,</t>
  </si>
  <si>
    <t>►je bezpečnost a funkčnost zařízení a ochranných systémů zabezpečena nezávisle na ostatních zařízeních jestliže je na základě hodnocení rizika výbuchu prokázáno, že v důsledku výpadku energie se riziko výbuchu zvýší</t>
  </si>
  <si>
    <t>► je předtím, než je pracoviště s prostředím nebezpečí výbuchu poprvé uvedeno do provozu, ověřena jeho celková bezpečnost z hlediska rizika výbuchu. Takové ověření musí být provedeno osobou, která je na základě dovedností a odborných znalostí k této činnosti způsobilá.</t>
  </si>
  <si>
    <t>Další požadavky na způsob organizace práce a pracovních postupů, které je zaměstnavatel povinen zajistit při práci ve výškách a nad volnou hloubkou, a na bezpečný provoz a používání technických zařízení poskytovaných zaměstnancům pro práci ve výškách a nad volnou hloubkou jsou stanoveny v příloze k tomuto nařízení.</t>
  </si>
  <si>
    <t>2. Nelze shazovat předměty a materiál v případě, kdy není možné bezpečně předpokládat místo dopadu, jakož ani předměty a materiál, které by mohly zaměstnance strhnout z výšky.</t>
  </si>
  <si>
    <t>IX. Přerušení práce ve výškách</t>
  </si>
  <si>
    <t>Při nepříznivé povětrnostní situaci je zaměstnavatel povinen zajistit přerušení prací. Za nepříznivou povětrnostní situaci, která výrazně zvyšuje nebezpečí pádu nebo sklouznutí, se při pracích ve výškách považuje:</t>
  </si>
  <si>
    <t>a) bouře, déšť, sněžení nebo tvoření námrazy,</t>
  </si>
  <si>
    <t>b) čerstvý vítr o rychlosti nad 8 m.s-1 (síla větru 5 stupňů Bf) při práci na zavěšených pracovních plošinách, pojízdných lešeních, žebřících nad 5 m výšky práce a při použití závěsu na laně u pracovních polohovacích systémů; v ostatních případech silný vítr o rychlosti nad 11 m.s-1 (síla větru 6 stupňů Bf),</t>
  </si>
  <si>
    <t>c) dohlednost v místě práce menší než 30 m,</t>
  </si>
  <si>
    <t>d) teplota prostředí během provádění prací nižší než -10 °C.</t>
  </si>
  <si>
    <t>X. Krátkodobé práce ve výškách</t>
  </si>
  <si>
    <t>a) na pracovištích a přístupových komunikacích nacházejících se v libovolné výšce nad vodou nebo nad látkami ohrožujícími v případě pádu život nebo zdraví osob například popálením, poleptáním, akutní otravou, zadušením,</t>
  </si>
  <si>
    <t>b) na všech ostatních pracovištích a přístupových komunikacích, pokud leží ve výšce nad 1,5 m nad okolní úrovní, případně pokud pod nimi volná hloubka přesahuje 1,5 m.</t>
  </si>
  <si>
    <t>Přechodná ustanovení</t>
  </si>
  <si>
    <t>5. Stavba a oprava komínů ze střechy se sklonem nad 10 stupňů se provádí z bezpečné pracovní plochy o šířce nejméně 0,6 m.</t>
  </si>
  <si>
    <t>VII. Dočasné stavební konstrukce</t>
  </si>
  <si>
    <t>1. Dočasné stavební konstrukce lze použít jen v provedení, které odpovídá průvodní dokumentaci a návodům na montáž a používání těchto konstrukcí. Návod na montáž, včetně potřebných doplňujících nákresů a dokumentů, musí být k dispozici zaměstnancům, kteří konstrukci montují, používají a demontují.</t>
  </si>
  <si>
    <t>2. Pokud pro dočasnou stavební konstrukci není dostupná potřebná dokumentace nebo tato dokumentace nepokrývá zamýšlené konstrukční uspořádání, musí být odborně způsobilou osobou proveden individuální výpočet pevnosti a stability kromě případů, kdy je konstrukce montována ve shodě s uspořádáním obsaženým v české technické normě.</t>
  </si>
  <si>
    <t>3. V závislosti na složitosti zvolené dočasné stavební konstrukce navrhne odborně způsobilá osoba konkrétní postup montáže, používání a demontáže.</t>
  </si>
  <si>
    <t>4. Dočasné stavební konstrukce lze považovat za bezpečné tehdy, pokud</t>
  </si>
  <si>
    <t>a) jsou založeny na dostatečně únosném terénu nebo na konstrukci, jejíž únosnost je staticky prokázána,</t>
  </si>
  <si>
    <t>b) nosné součásti jsou zajištěny proti podklouznutí buď připevněním k základové ploše nebo jiným způsobem s odpovídající účinností, který zajišťuje stabilitu lešení; pojízdná lešení jsou zajištěna vhodnými zařízeními proti náhodnému pohybu během práce,</t>
  </si>
  <si>
    <t>c) jsou provedeny tak, aby tvořily prostorově tuhý celek, zajištěný proti lokálnímu i celkovému vybočení, posunutí nebo překlopení,</t>
  </si>
  <si>
    <t>d) jsou dostatečně pevné a odolné vůči vnějším silám a nepříznivým vlivům; jsou schopné přenést předpokládané zatížení a jejich funkce je prokázána statickým výpočtem nebo jiným dokumentem,</t>
  </si>
  <si>
    <t>e) rozměry, tvar a vybavení podlah odpovídají povaze prováděných prací, podlahy umožňují bezpečný pohyb a výkon práce ve vhodné pracovní poloze,</t>
  </si>
  <si>
    <t>b) lze použít při podnikání i po datu uvedeném pod písmenem a), avšak jen do skončení doby použitelnosti přípravku, pokud rostlinolékařská správa se zřetelem k rozhodnutí příslušného orgánu Evropských společenství podle písmene a) neomezí použití přípravku na kratší dobu.</t>
  </si>
  <si>
    <t>Toto nařízení nabývá účinnosti patnáctým dnem ode dne jeho vyhlášení.</t>
  </si>
  <si>
    <t>Příloha k nařízení vlády č. 362/2005 Sb.</t>
  </si>
  <si>
    <t>DALŠÍ POŽADAVKY NA ZPŮSOB ORGANIZACE PRÁCE A PRACOVNÍCH POSTUPŮ, KTERÉ JE ZAMĚSTNAVATEL POVINEN ZAJISTIT PŘI PRÁCI VE VÝŠKÁCH A NAD VOLNOU HLOUBKOU, A NA BEZPEČNÝ PROVOZ A POUŽÍVÁNÍ TECHNICKÝCH ZAŘÍZENÍ POSKYTOVANÝCH ZAMĚSTNANCŮM PRO PRÁCI VE VÝŠKÁCH A NAD VOLNOU HLOUBKOU</t>
  </si>
  <si>
    <t>I. Zajištění proti pádu technickou konstrukcí</t>
  </si>
  <si>
    <t>5. Dočasné stavební konstrukce lze užívat pouze po jejich náležitém předání odborně způsobilou osobou odpovědnou za jejich montáž a převzetí do užívání osobou odpovědnou za jejich užívání. O předání a převzetí vyhotoví předávající na základě odborné prohlídky zápis potvrzující úplné dokončení a vybavení dočasné stavební konstrukce. Zápis o předání a převzetí se nevyžaduje u</t>
  </si>
  <si>
    <t>a) typizovaných lehkých pracovních lešení o výšce pracovní podlahy do 1,5 m,</t>
  </si>
  <si>
    <t>b) pohyblivých pracovních plošin, pokud při přemísťování na jiné pracoviště nebyly</t>
  </si>
  <si>
    <t>demontovány jejich nosné části, přičemž za demontáž se nepovažuje úprava nosných částí do přepravní polohy.</t>
  </si>
  <si>
    <t>6. Dočasné stavební konstrukce musí být podrobovány pravidelným odborným prohlídkám způsobem a v intervalech stanovených v průvodní dokumentaci. Pokud nastaly mimořádné okolnosti, které mohly mít nepříznivý vliv na bezpečnost lešení (například nepříznivá povětrnostní situace), musí být odborná prohlídka provedena bezodkladně.</t>
  </si>
  <si>
    <t>Kontrolní testování</t>
  </si>
  <si>
    <t>►je při nakládání materiálu na dopravní prostředek  manipulováno s pracovním zařízením stroje pouze nad ložnou plochou a tak, aby  se do dopravního prostředku nenaráželo</t>
  </si>
  <si>
    <t>►je při jízdě stroje s naloženým materiálem pracovní zařízení ustaveno, případně zajištěno v přepravní poloze tak, aby nedošlo k nebezpečné ztrátě stability stroje a omezení výhledu obsluhy</t>
  </si>
  <si>
    <t>►je zajištěno aby obsluha stroje neopoustila své místo, aniž by bylo pracovní zařízení stroje spuštěno na zem, popřípadě na podložku na zemi nebo umístěno v předepsané přepravní poloze a zajištěno v souladu s návodem k používání.</t>
  </si>
  <si>
    <t>►je výložník lanových rypadel  přestavován jen s nezatíženým pracovním zařízením, nestanoví-li výrobce v návodu k používání jinak</t>
  </si>
  <si>
    <t>b) neurovnávat terén otáčením lopaty</t>
  </si>
  <si>
    <t>c) nevytrhávat koleje pracovním zařízením stroje</t>
  </si>
  <si>
    <t>►je dodrženo, je-li skrejpr v pohybu, nesmí se v jeho nebezpečném pracovním prostoru před strojem ve směru jeho jízdy zdržovat žádné fyzické osoby</t>
  </si>
  <si>
    <t>ve znění zákona č. 585/2006 Sb.,</t>
  </si>
  <si>
    <t>zákona č. 181/2007 Sb., zákona č. 261/2007 Sb.,</t>
  </si>
  <si>
    <t>zákona č. 296/2007 Sb., zákona č. 362/2007 Sb.,</t>
  </si>
  <si>
    <t>Nálezu Ústavního soudu č. 116/2008 Sb.,</t>
  </si>
  <si>
    <t>zákona č. 121/2008 Sb., zákona č. 126/2008 Sb.,</t>
  </si>
  <si>
    <t>zákona č. 294/2008 Sb., zákona č. 305/2008 Sb.,</t>
  </si>
  <si>
    <t xml:space="preserve"> i) neprovádět změny na brzdách, které by mohly ohrozit bezpečnost fyzických osob</t>
  </si>
  <si>
    <t>j) nepoužívat elektrický vrátek pro zdvihání výtahové plošiny ve vodítkách, pokud nejsou splněny technické požadavky platné pro uvedení stavebních plošinových výtahů do provozu</t>
  </si>
  <si>
    <t>►je ve zhotovitelem určených intervalech  provedena  obsluhou vrátku nebo fyzickou osobou určenou  zhotovitelem prohlídka vrátku, lana a úvazku podle návodu k používání nebo pokynů pro obsluhu</t>
  </si>
  <si>
    <t>►zaznamenává obsluha stroje  závady stroje nebo provozní odchylky zjištěné v průběhu předchozího provozu nebo používání stroje a s případnými závadami je řádně seznámena i střídající obsluha</t>
  </si>
  <si>
    <t>►učiní obsluha stroje, která se hodlá vzdálit od stroje tak, že nemůže v případě potřeby okamžitě zasáhnout, v souladu s návodem k používání opatření, která zabrání samovolnému spuštění stroje a jeho neoprávněnému užití jinou fyzickou osobou, jako jsou uzamknutí kabiny a vyjmutí klíče ze spínací skříňky nebo uzamknutí ovládání stroje</t>
  </si>
  <si>
    <t>►je stroj  odstaven na vhodné stanoviště, kde nezasahuje do komunikací, kde není ohrožena stabilita stroje a kde stroj není ohrožen padajícími předměty ani činností prováděnou v jeho okolí</t>
  </si>
  <si>
    <t>►je přeprava, nakládání, skládání, zajištění a upevnění stroje nebo jeho pracovního zařízení se prováděno  podle pokynů a postupů uvedených v návodu k používání. Není-li postup při přepravě stroje a jeho pracovního zařízení uveden v návodu k používání, stanoví jej zhotovitel v místním provozním bezpečnostním předpise</t>
  </si>
  <si>
    <t>►jsou při nakládání, skládání a přepravě stroje na ložné ploše dopravního prostředku, jakož i při vlečení stroje a jeho připojování a odpojování od tažného vozidla dodrženy požadavky zvláštního právního předpisu 22) a dále uvedené bližší požadavky</t>
  </si>
  <si>
    <t>STÁTNÍ SPRÁVA VE VĚCECH ROSTLINOLÉKAŘSKÉ PÉČE</t>
  </si>
  <si>
    <t>Orgány státní správy ve věcech rostlinolékařské péče</t>
  </si>
  <si>
    <t>Ministerstvo</t>
  </si>
  <si>
    <t>►jsou v případě vyššího stupně nebezpečí nebo naléhavé potřeby pro požadovaný zásah nebo činnost umístěna značka nebo použit signál s přerušovaným světlem tak,  aby trvání každého záblesku a jeho četnost byla taková, aby zajistila vnímání výstrahy a vyloučila se záměna s jinými světelnými značkami nebo světelnými signály s nepřerušovaným nebo přerušovaným světlem (v případě vážného nebezpečí musí být světelný signál pod zvláštním dohledem)</t>
  </si>
  <si>
    <t>►jsou značky a zařízení určené k vysílání světelných signálů odstraněny, jestliže již neexistují okolnosti odůvodňující jejich umístění</t>
  </si>
  <si>
    <t>Definice pojmů</t>
  </si>
  <si>
    <t xml:space="preserve">b) zajistil vyčištění blízkého okolí káceného stromu od překážek, </t>
  </si>
  <si>
    <t>a) vybaveny ochrannými zařízeními, která chrání život a zdraví zaměstnanců,</t>
  </si>
  <si>
    <t>b) vybaveny nebo upraveny tak, aby odpovídaly ergonomickým požadavkům a aby zaměstnanci nebyli vystaveni nepříznivým faktorům pracovních podmínek,</t>
  </si>
  <si>
    <t>c) pravidelně a řádně udržovány, kontrolovány a revidovány.</t>
  </si>
  <si>
    <t>b) nebyli ohroženi padajícími nebo vymrštěnými předměty nebo materiály,</t>
  </si>
  <si>
    <t>c) byli chráněni proti pádu nebo zřícení,</t>
  </si>
  <si>
    <t xml:space="preserve">►zajistil zaměstnavatel, aby únik nebo uvolnění hořlavého plynu, páry, mlhy nebo hořlavého prachu, který může způsobit výbuch, byl vhodným způsobem usměrněn, odveden do bezpečného prostoru, ve kterém neohrozí bezpečnost a zdraví zaměstnanců. </t>
  </si>
  <si>
    <t>c) kde může výbušná atmosféra vznikat</t>
  </si>
  <si>
    <t>g) je vznícení nebezpečné výbušné atmosféry vysoce pravděpodobné</t>
  </si>
  <si>
    <t>Š: revizní technik plynových zařízení ,      1x za 3 roky</t>
  </si>
  <si>
    <t>LP: 1 x za 5 let, nad 50 let 1x za 3 roky</t>
  </si>
  <si>
    <t xml:space="preserve">►zajistil zaměstnavatel zaměstnancům školení o právních a ostaních předpisech k zajištění bezpečnosti a ochrany zdraví při práci, které doplňují  jejich odborné předpoklady a požadavky pro výkon práce, které se týkají jimi vykonávané práce a vztahují se k rizikům, s nimiž může přijít zaměstnanec do styku na pracovišti, na kterém je práce vykonávána, a soustavně vyžaduje a kontroluje jejich dodržování. </t>
  </si>
  <si>
    <t xml:space="preserve">►poskytl zaměstnavatel v případě, že není možné rizika odstanit nebo dostatečně omezit, prostředky kolektivní ochrany nebo opatřeními v oblasti organizace práce, zaměstnancům osobní ochranné pracovní prostředky. Ty musí chránit zaměstnance před riziky, nesmí ohrožovat  jejich zdraví, nesmí bránit při výkonu práce a musí splňovat požadavky stanovené zvláštním právním předpisem.                                                                                                                                                           </t>
  </si>
  <si>
    <t>►mají prostory určené pro práci, chodby, schodiště a jiné komunikace stanovené rozměry a povrch a byly vybaveny pro činnosti zde vykonávané</t>
  </si>
  <si>
    <t>►je zajištěna teplá tekoucí voda pro osobní hygienu zaměstnanců (min. 32°C)</t>
  </si>
  <si>
    <t>§3 (5) Zaměstnavatel zajistí, aby otvory v podlaze a terénní prohlubně, jejichž půdorysné rozměry ve všech směrech přesahují 0,25 m, byly bezprostředně po jejich vzniku zakryty poklopy o odpovídající únosnosti zajištěnými proti posunutí nebo aby volné okraje otvorů byly zajištěny technickým prostředkem ochrany proti pádu, například zábradlím nebo ohrazením. Zajištěny proti vypadnutí osob nemusí být otvory ve stěnách, jejichž dolní okraj je výše než 1,1 m nad podlahou, a otvory ve stěnách o šířce menší než 0,3 m a výšce menší než 0,75 m.</t>
  </si>
  <si>
    <t>§3 (6) Zaměstnavatel zajistí, aby na všech plochách, které nezaručují, že jsou při zatížení osobami včetně nářadí, pracovních pomůcek a materiálu bezpečné proti prolomení, případně na nichž toto zatížení není vhodně rozloženo technickou konstrukcí (pracovní, popř. přístupová podlaha apod.), bylo provedeno zajištění proti propadnutí. Ke zvyšování místa práce nebo k výstupu není dovoleno používat nestabilní předměty a předměty určené k jinému použití (vědra, sudy, židle, stoly apod.).</t>
  </si>
  <si>
    <t>►je pro ruční ukládání do regálu ve výšce nad 1,8 m zabezpečeno pracovní zařízení (žebřík, schůdky…)</t>
  </si>
  <si>
    <r>
      <t xml:space="preserve">►je před skladem pohonných hmot, hořlavých kapalin a tuhých maziv umístěn seznam osob oprávněných manipulovat s nebezpečnou látkou </t>
    </r>
    <r>
      <rPr>
        <b/>
        <i/>
        <sz val="12"/>
        <color indexed="8"/>
        <rFont val="Arial"/>
        <family val="2"/>
        <charset val="238"/>
      </rPr>
      <t xml:space="preserve">nebo přípravkem </t>
    </r>
    <r>
      <rPr>
        <b/>
        <i/>
        <sz val="12"/>
        <rFont val="Arial"/>
        <family val="2"/>
        <charset val="238"/>
      </rPr>
      <t>a místní řád skladu</t>
    </r>
  </si>
  <si>
    <t xml:space="preserve">Povinnosti zaměstnavatele </t>
  </si>
  <si>
    <t>Pokud máme odpověď ano, jdeme  k další otázce.Z odpovědí otázek vyplývají opatření</t>
  </si>
  <si>
    <t>NV č. 378/2001 Sb</t>
  </si>
  <si>
    <t xml:space="preserve">►byly použity OOPP proti pádům z výšky (systémy zachycení pádu) </t>
  </si>
  <si>
    <t>Příloha</t>
  </si>
  <si>
    <t xml:space="preserve">►  nejsou ke zvyšování místa práce nebo k výstupu používány nestabilní předměty a předměty k jinému použití </t>
  </si>
  <si>
    <t>1. Způsob zajištění a rozměry technických konstrukcí (dále jen "konstrukce") musejí odpovídat povaze prováděných prací, předpokládanému namáhání a musí umožňovat bezpečný průchod. Výběr vhodných přístupů na pracoviště ve výšce musí odpovídat četnosti použití, požadované výšce místa práce a době jejího trvání. Zvolené řešení musí umožňovat evakuaci v případě hrozícího nebezpečí. Pohyb na pracovních podlahách a dalších plochách ve výšce a přístupy k nim nesmí vytvářet žádná další rizika pádu.</t>
  </si>
  <si>
    <t>2. V závislosti na způsobu zajištění a typu konstrukce musí být přijata odpovídající opatření ke snížení rizik spojených s jejím používáním. Volné okraje musí být zajištěny osazením konstrukce ochrany proti pádu vhodně uspořádané, dostatečně vysoké a pevné k zabránění nebo zachycení pádu z výšky. Při použití záchytných konstrukcí je nutno dbát na zamezení úrazů zaměstnanců při jejich zachycení. Konstrukce ochrany proti pádu může být přerušena pouze v místech žebříkových nebo schodišťových přístupů.</t>
  </si>
  <si>
    <t>§ 90a</t>
  </si>
  <si>
    <t>§3 (7) Práce ve výškách nesmí být prováděna, jestliže nepříznivá povětrnostní situace, s ohledem na použitou ochranu proti pádu, může ohrozit bezpečnost a zdraví zaměstnanců.</t>
  </si>
  <si>
    <t>§3 (8) Při práci ve výškách a nad volnou hloubkou vykonávané osamoceně nebo samostatně musí být zaměstnanec seznámen s pravidly pro dorozumívání mezi zaměstnanci na pracovišti nebo pro dorozumívání s vedoucím zaměstnancem. Zaměstnanec vykonávající práci uvedenou ve větě první musí být poučen o povinnosti přerušit práci, pokud v ní nemůže pokračovat bezpečným způsobem, a o přerušení práce musí neprodleně informovat vedoucího zaměstnance, popřípadě zaměstnavatele.</t>
  </si>
  <si>
    <t>[10] Například nařízení vlády č. 178/2001 Sb.; kterým se stanoví podmínky ochrany zdraví zaměstnanců při práci,ve znění nařízení vlády č. 523/2002 Sb. a nařízení vlády č. 441/2004 Sb., vyhláška č. 288/2003 Sb., kterou se stanoví práce a pracoviště, které jsou zakázány těhotným ženám, matkám do konce devátého měsíce po porodu a mladistvým, a podmínky, za nichž mohou mladiství výjimečně tyto práce konat z důvodu přípravy na povolání.</t>
  </si>
  <si>
    <t>[11] Nařízení vlády č. 11/2002 Sb., kterým se stanoví vzhled a umístění bezpečnostních značek a zavedení signálů, ve znění nařízení vlády č. 405/2004 Sb.</t>
  </si>
  <si>
    <t>[4] Například zákon č.239/2000Sb., o integrovaném záchranném systému a o změně některých zákonů, ve znění zákona č. 320/2002 Sb. a zákona č. 20/2004 Sb., zákon č.133/1985Sb., o požární ochraně, ve znění zákona č. 425/1990 Sb., zákona č. 40/1994 Sb., zákona č. 203/1994 Sb., zákona č. 163/1998 Sb., zákona č. 71/2000 Sb., zákona č. 237/2000 Sb. a zákona č. 320/2002 Sb., zákon č.254/2001Sb., o vodách a o změně některých zákonů (vodní zákon), ve znění zákona č. 76/2002 Sb., zákona č. 320/2002 Sb., zákona č. 274/2003 Sb. a zákona č. 20/2004 Sb., zákon č.61/1988Sb., o hornické činnosti, výbušninách a o státní báňské správě, ve znění pozdějších předpisů.</t>
  </si>
  <si>
    <t>[5] Například nařízení vlády č.101/2005Sb., o podrobnějších požadavcích na pracoviště a pracovní prostředí, vyhláška č.137/1998Sb., o obecných technických požadavcích na výstavbu, nařízení vlády č.168/2002Sb., kterým se stanoví způsob organizace práce a pracovních postupů, které je zaměstnavatel povinen zajistit při provozování dopravy dopravními prostředky.</t>
  </si>
  <si>
    <t>[6] §2 písm.m) vyhlášky č.324/1990Sb., o bezpečnosti práce a technických zařízení při stavebních pracích.</t>
  </si>
  <si>
    <t>Zákon č. 309/2006 Sb.</t>
  </si>
  <si>
    <t>ze dne 23. května 2006,</t>
  </si>
  <si>
    <t>kterým se upravují další požadavky bezpečnosti</t>
  </si>
  <si>
    <t>a ochrany zdraví při práci v pracovněprávních vztazích</t>
  </si>
  <si>
    <t>a o zajištění bezpečnosti a ochrany zdraví při činnosti</t>
  </si>
  <si>
    <t>nebo poskytování služeb mimo pracovněprávní</t>
  </si>
  <si>
    <t>vztahy (zákon o zajištění dalších podmínek</t>
  </si>
  <si>
    <t>bezpečnosti a ochrany zdraví při práci)</t>
  </si>
  <si>
    <t>Na právní vztahy týkající se zajištění bezpečnosti a ochrany zdraví při činnosti nebo poskytování služeb mimo pracovněprávní vztahy, jde-li o</t>
  </si>
  <si>
    <t xml:space="preserve">►jsou zajišťovány a prováděny úkoly v hodnocení a prevenci rizik možného ohrožení života nebo zdraví zaměstnance s ohledem na:                                                                                                               </t>
  </si>
  <si>
    <t xml:space="preserve">a) nebezpečí ohrožení bezpečnosti a zdraví zaměstnaců při práci ve vztahu k předmětu činnosti zaměstnavatele                                     </t>
  </si>
  <si>
    <t>d) nepoužívat dva zvukové signály současně,</t>
  </si>
  <si>
    <t>e) nepoužívat zvukové signály při vysoké hladině okolního hluku,</t>
  </si>
  <si>
    <t>f) kontrolovat funkčnost světelných značek a zařízení k vysílání zvukových a světelných signálů před uvedením do provozu a v pravidelných intervalech i v průběhu provozu,</t>
  </si>
  <si>
    <t>g) uvést světelné značky a zařízení k vysílání zvukových a světelných signálů po ukončení použití bezodkladně do pohotovostního stavu.</t>
  </si>
  <si>
    <t xml:space="preserve">►je pro upevnění nářadí, uložení drobného materiálu (hřebíky, šrouby apod.), použita vhodná výstroj nebo k tomu účelu upravený pracovní oděv </t>
  </si>
  <si>
    <t xml:space="preserve">►není překročena nosnost konstrukce (stanovená v průvodní dokumentaci konstrukce pro práce ve výškách) hmotností materiálu, pomůcek, nářadí, včetně osob. </t>
  </si>
  <si>
    <t>►je pro bezpečné zajištění ohrožených prostorů použito vyloučení prostoru</t>
  </si>
  <si>
    <t xml:space="preserve">►je ohrožený prostor při práci                          a)ve výšce od 3 m do 10 m od volného okraje pracoviště šířky nejméně 1,5 m </t>
  </si>
  <si>
    <t xml:space="preserve">b) ve výšce od 10 m do 20 m od volného okraje pracoviště šířky nejméně 2,0 m </t>
  </si>
  <si>
    <t xml:space="preserve">c) ve výšce nad 20 m do 30 m je od volného okraje pracoviště šířky nejméně 2,5 m </t>
  </si>
  <si>
    <t>►je při práci na plochách se sklonem větším než 25 stupňů od vodorovné roviny zvětšena šířka  ohroženého prostoru od volného okraje pracoviště zvětšena o 0,5 m</t>
  </si>
  <si>
    <t>►je šířka od volného okraje pracoviště zvětšena šířka o 1 m na všechny strany od půdorysného profilu vertikálně dopravovaného břemene v místech dopravy materiálu</t>
  </si>
  <si>
    <t xml:space="preserve">►jsou práce nad sebou prováděny pouze vyjímečně, nelze-li provedení prácí zajistit jinak, způsob zajištění bezpečnosti zaměstnanců na níže položeném pracovišti musí obsahovat technologický postup </t>
  </si>
  <si>
    <t>►jsou zaměstnanci vykonávající práce na střeše chráněni proti pádu ze střešních plášťů na volných okrajích</t>
  </si>
  <si>
    <t>►jsou zaměstnanci při práci na střeše chráněni proti sklouznutí z plochy střechy při jejím sklonu nad 25 stupňů</t>
  </si>
  <si>
    <t>c) signály dávané rukou s hlasovými signály,</t>
  </si>
  <si>
    <t>d) bezpečnostní barvu se značkou k označení nebezpečí pádu či zakopnutí.</t>
  </si>
  <si>
    <t>►je kladka osazena tak, aby její osa byla kolmá na směr navíjení lana, a nejvýše do takové polohy, aby při nejnižší poloze břemene zůstaly na bubnu vrátku ještě nejméně 3 závity lana</t>
  </si>
  <si>
    <t>►nepoužívá se vrátek , není-li zajištěno, že se jeho chod samočinně zastaví, jakmile se závěsný hák svou nejvyšší částí přiblíží na stanovenou bezpečnou vzdálenost k pevné překážce, například kladce nebo tělesu vrátku. Nestanoví-li výrobce jinak, nastaví se tato bezpečná vzdálenost na 0,3 m</t>
  </si>
  <si>
    <t>►není vrátek uveden do provozu, dokud nebyl po dokončení jeho montáže, včetně závěsné konstrukce kladky, předán a zhotovitelem převzat do provozu a dokud o tomto předání a převzetí nebyl učiněn zápis</t>
  </si>
  <si>
    <t>►je při provozu vrátku dodržován bezpečnostní požadavek - nepřepravovat břemena, která svými rozměry ohrožují okolí, pokud nejsou provedena náležitá bezpečnostní opatření</t>
  </si>
  <si>
    <t>b)  neopustit stanoviště obsluhy vrátku, je-li břemeno zavěšeno na háku</t>
  </si>
  <si>
    <t>c) nezavěšovat břemeno na špičku háku</t>
  </si>
  <si>
    <t>d)nezdržovat se pod zavěšeným břemenem a v jeho nebezpečné blízkosti</t>
  </si>
  <si>
    <t>e) neusměrňovat rukama nebo nohama navíjení lana na buben vrátku</t>
  </si>
  <si>
    <t>f) nepokračovat v práci s vrátkem, utvoří-li se na laně smyčka nebo uzel a dojde-li k vysmeknutí lana z drážky kladky</t>
  </si>
  <si>
    <t>Charakteristika</t>
  </si>
  <si>
    <r>
      <t>NAŘÍZENÍ VLÁDY  378/2001 Sb</t>
    </r>
    <r>
      <rPr>
        <u/>
        <sz val="10"/>
        <color indexed="12"/>
        <rFont val="Arial"/>
        <family val="2"/>
        <charset val="238"/>
      </rPr>
      <t>. ze dne 12. září2001 kterým se stanoví bližší požadavky na bezpečný provoz a používání strojů a technických zařízení, přístrojů a nářadí.</t>
    </r>
  </si>
  <si>
    <r>
      <t>Vyháška 48/1982</t>
    </r>
    <r>
      <rPr>
        <u/>
        <sz val="10"/>
        <color indexed="12"/>
        <rFont val="Arial"/>
        <family val="2"/>
        <charset val="238"/>
      </rPr>
      <t xml:space="preserve"> ze dne 15. dubna 1982, kterou se stanoví základní požadavky k zajištění bezpečnosti práce a technických zařízení</t>
    </r>
  </si>
  <si>
    <t xml:space="preserve">►je prováděno zajištění proti propadnutí  na všech střešních pláštích, kde je půdorysná vzdálenost mezi latěmi nebo jinými nosnými prvky střešní konstrukce větší než 0,25 m a kde není zaručeno, že jednotlivé střešní prvky jsou bezpečné proti prolomení zatížením osobami včetně nářadí, pracovních pomůcek a materiálu, popř. toto zatížení není vhodně rozloženo pomocnou konstrukcí ( pracovní nebo přístupová podlaha apod.)   </t>
  </si>
  <si>
    <t>►je stavba a oprava komínů ze střechy se sklonem nad 10 stupňů prováděna z bezpečné pracovní plochy o šířce nejméně 0,6 m</t>
  </si>
  <si>
    <t>►jsou dočasné stavební konstrukce použity jen v provedení, které odpovídá průvodní dokumentaci, návodům na montáž a používání těchto konstrukcí</t>
  </si>
  <si>
    <t xml:space="preserve">►je k dispozici zaměstnancům, kteří konstrukci montují, používají a demontují návod na montáž, včetně potřebných doplňujících nákresů a dokumentů, </t>
  </si>
  <si>
    <t xml:space="preserve">►je navržen odborně způsobilou osobou konkrétní způsob montáže, používání a demontáže v závislosti na složitosti zvolené dočasné stavební konstrukce </t>
  </si>
  <si>
    <t>►jsou nosné součásti zajištěny proti podklouznutí buď připevněním k základové ploše nebo jiným způsobem s odpovídající účinností, který zajišťuje stabilitu lešení; pojízdná lešení jsou zajištěna vhodným zařízením proti náhodnému pohybu během práce</t>
  </si>
  <si>
    <t>►jsou DSK provedeny tak, aby tvořily prostorově tuhý celek, zajištěný proti lokálnímu i celkovému vybočení, posunutí nebo překlopení</t>
  </si>
  <si>
    <t xml:space="preserve">►jsou DSK dostatečně pevné a odolné vůči vnějším silám a nepříznivým vlivům; jsou schopné přenést předpokládané zatížení a jejich funkce je prokázána statickým výpočtem nebo jiným dokumentem </t>
  </si>
  <si>
    <t>►odpovídají rozměry, tvar a vybavení podlah povaze prováděných prací, podlahy umožňují bezpečný pohyb a výkon práce ve vhodné pracovní poloze</t>
  </si>
  <si>
    <t>►jsou podlahy osazeny takovým způsobem, aby se jejich součásti při běžném použití neposouvaly, v podlahách a mezi podlahovými dílci a svislou kolektivní ochranou proti pádu nejsou nebezpečné mezery</t>
  </si>
  <si>
    <t>►jsou pohyblivé konstrukce zabezpečeny proti samovolným pohybům</t>
  </si>
  <si>
    <t>►jsou pracovní plochy na nich přístupné po bezpečných komunikacích ( žebříky, schody, rampy nebo výtahy)</t>
  </si>
  <si>
    <t>►jsou DSK užívány pouze po jejich náležitém předání odborně způsobilou osobou odpovědnou za jejich montáž a převzetí do užívání osobou odpovědnou za jejich užívání. O předání a převzetí vyhotoví předávající na základě odborné prohlídky zápis potvrzující úplné dokončení a vybavení DSK</t>
  </si>
  <si>
    <t>►jsou DSK podrobovány pravidelným odborným prohlídkám způsobem a v intervalech stanovených v průvodní dokumentaci</t>
  </si>
  <si>
    <t xml:space="preserve">►je provedena bezodkladně odborná prohlídka pokud nastaly mimořádné okolnosti, které mohly mít nepříznivý vliv na bezpečnost lešení (nepříznivá povětrnostní situace), </t>
  </si>
  <si>
    <t>►stanovil zaměstnavatel obsah a četnost školení  s ohledem na nová nebo změněná rizika práce, způsob ověřování znalostí a dovedností účastníků školení a vedení dokumentace o školení</t>
  </si>
  <si>
    <t>►nejsou žebříky používány jako podpěrný nebo nosný prvek podlah lešení s vyjímkou žebříků, které jsou k tomu účelu výrobcem určeny</t>
  </si>
  <si>
    <t>►jsou při přepravě stroje po vlastní ose  jeho pracovní zařízení, popřípadě jiná pohyblivá zařízení, zajištěna v přepravní poloze podle návodu k používání</t>
  </si>
  <si>
    <t>►je přípojný stroj při připojování k tažnému vozidlu bezpečně zabržděn a mechanicky zajištěn proti nežádoucímu pohybu. Při připojování přípojného stroje, jehož maximální přípustná hmotnost nepřevyšuje 750 kg, se smí najíždět přípojným strojem na tažné vozidlo, pokud jsou provedena opatření k ochraně zdraví při ruční manipulaci s břemeny</t>
  </si>
  <si>
    <t>►zacouvá řidič tažného vozidla  na doraz závěsného zařízení a umožní fyzické osobě, která připojování provádí, provést všechny nezbytné manipulace se závěsným zařízením stroje teprve na pokyn náležitě poučené navádějící fyzické osoby. Po dorazu je tažné vozidlo zabržděno</t>
  </si>
  <si>
    <t>►není jako podkladů  používána kulatina ani vrstvené podklady tvořené dvěma nebo více prvky volně položenými na sebe</t>
  </si>
  <si>
    <t>►je zabezpečeno, že pokud nejsou okraje hromad zajištěny například opěrami nebo stěnami, jsou pytle uloženy v bezpečném sklonu a vazbě tak, aby nemohlo dojít k jejich sesuvu</t>
  </si>
  <si>
    <t>►je zadavatelem stavby, pokud se projektová dokumentace nezpracovává, zajištěno vytýčení a vyznačení tras a jiných podzemních a nadzemních překážek jiným vhodným způsobem</t>
  </si>
  <si>
    <t>c) počet zaměstnanců, jejich odbornou připravenost a jimi vykonávanou práci</t>
  </si>
  <si>
    <t>►zajišťuje zaměstnavatel (nejvýše 25 zaměstnanců) plnění úkolů v prevenci rizik sám, má-li k tomu potřebné znalosti</t>
  </si>
  <si>
    <t>►zajišťuje zaměstnavatel (26 až 500 zaměstnanců) plnění úkolů v prevenci rizik sám, je-li k tomu odborně způsobilý, nebo jednou nebo více odborně způsobilými osobami</t>
  </si>
  <si>
    <t>►zajišťuje zaměstnavatel (více než 500 zaměstnanců) plnění úkolů v prevenci rizik vždy jednou nebo více odborně způsobilými osobami</t>
  </si>
  <si>
    <t>►vyhovují  rozměry manipulačních  prostorů rozměrům dopravních prostředků</t>
  </si>
  <si>
    <t xml:space="preserve">►je řádně označen nástupní a výstupný stupeň u schodišťového ramene </t>
  </si>
  <si>
    <t>►jsou zabezpečena venkovní pracoviště pro bezpečný pohyb dopravních prostředků i chodců</t>
  </si>
  <si>
    <t xml:space="preserve">►jsou používány výstražné vesty při odstraňování poruch na pozemních komunikacích a kdy je nutno na ně vstoupit 
</t>
  </si>
  <si>
    <t>►zahrnuje školení :                                              a) osvojení si znalostí a dovedností k pochopení návodu na montáž, demontáž nebo přestavbu použitého lešení</t>
  </si>
  <si>
    <t xml:space="preserve">►poskytuje zaměstnavatel  zaměstnancům v dostatečném rozsahu školení o bezpečnosti a ochraně zdraví při práci ve výškách a nad volnou hloubkou, zejména pokud jde o práce ve výškách nad 1,5 m, kdy zaměstnanci nemohou pracovat z pevných a bezpečných pracovních podlah, kdy pracují na pohyblivých pracovních plošinách, na žebřících ve výšce nad 5 m, zajišťuje též školení o používání osobních ochranných pracovních prostředků </t>
  </si>
  <si>
    <t xml:space="preserve">► byla pracována písemná DOPV  v návaznosti na výsledky posouzení rizika výbuchu. Je dokumentací prokázáno: </t>
  </si>
  <si>
    <t xml:space="preserve">►jsou uváděna do provozu zařízení, ochranný systém nebo instalace , teprve pokud zaměstnavatel v DOPV prokázal, že jejich používání v prostředí s nebezpečím výbuchu bude bezpečné. </t>
  </si>
  <si>
    <t>Zobrazit přílohu</t>
  </si>
  <si>
    <t>10. Při práci na žebříku musí být zaměstnanec v případech, kdy stojí chodidly ve výšce větší než 5 m, zajištěn proti pádu osobními ochrannými pracovními prostředky.</t>
  </si>
  <si>
    <t>11. Zaměstnavatel zajistí provádění prohlídek žebříků v souladu s návodem na používání.</t>
  </si>
  <si>
    <t>12. Chůze na dřevěném dvojitém žebříku (malířské práce) může být prováděna zaškolenými zaměstnanci, pohybují-li se po ploše, kde je vyloučeno nebezpečí ztráty stability žebříku.</t>
  </si>
  <si>
    <t>IV. Zajištění proti pádu předmětů a materiálu</t>
  </si>
  <si>
    <t>1. Materiál, nářadí a pracovní pomůcky musí být uloženy, popřípadě skladovány ve výškách tak, že jsou po celou dobu uložení zajištěny proti pádu, sklouznutí nebo shození jak během práce, tak po jejím ukončení.</t>
  </si>
  <si>
    <t>a) nařízení vlády č. 362/2005 Sb., o bližších požadavcích na bezpečnost a ochranu zdraví při práci na pracovišti s nebezpečím pádu z výšky nebo do hloubky,</t>
  </si>
  <si>
    <t>b) nařízení vlády č. 101/2005 Sb., o podrobnějších požadavcích na pracoviště a pracovní prostředí,</t>
  </si>
  <si>
    <t>c) nařízení vlády č. 378/2001 Sb., kterým se stanoví bližší požadavky na bezpečný provoz a používání strojů, technických zařízení, přístrojů a nářadí,</t>
  </si>
  <si>
    <t>d) nařízení vlády č. 27/2002 Sb., kterým se stanoví způsob organizace práce a pracovních postupů, které je zaměstnavatel povinen zajistit při práci související s chovem zvířat,</t>
  </si>
  <si>
    <t>e) nařízení vlády č. 28/2002 Sb., kterým se stanoví způsob organizace práce a pracovních postupů, které je zaměstnavatel povinen zajistit při práci v lese a na pracovištích obdobného charakteru,</t>
  </si>
  <si>
    <t>f) nařízení vlády č. 406/2004 Sb., o bližších požadavcích na zajištění bezpečnosti a ochrany zdraví při práci v prostředí s nebezpečím výbuchu,</t>
  </si>
  <si>
    <t>a) jméno, popřípadě jména a příjmení zaměstnance a datum narození,</t>
  </si>
  <si>
    <t>b) název kontrolovaného pásma, den jeho zřízení a zrušení,</t>
  </si>
  <si>
    <t>c) charakteristiku vykonávané práce,</t>
  </si>
  <si>
    <t>d) účel vstupu a dobu pobytu v kontrolovaném pásmu,</t>
  </si>
  <si>
    <t>e) počet odpracovaných směn,</t>
  </si>
  <si>
    <t>8. Žebříky nelze používat jako podpěrný nebo nosný prvek podlah lešení s výjimkou žebříků, které jsou k tomuto účelu výrobcem určeny.</t>
  </si>
  <si>
    <t>9. Pro výstup a sestup mezi podlahami lešení lze použít i dřevěné sbíjené žebříky o největší délce 3,5 m s příčlemi vsazenými do zdvojených postranic dostatečné pevnosti doložené výpočtem.</t>
  </si>
  <si>
    <t>VIII. Shazování předmětů a materiálu</t>
  </si>
  <si>
    <t>1. Shazovat předměty a materiál na níže položená místa nebo plochy lze jen za předpokladu,že</t>
  </si>
  <si>
    <t>3. Zajištění proti sklouznutí zaměstnavatel zajistí použitím žebříků upevněných v místě práce a potřebných komunikací, případně použitím ochranné konstrukce nebo osobních ochranných pracovních prostředků proti pádu. U střech se sklonem nad 45 stupňů od vodorovné roviny je nutno použít vedle žebříků ještě osobní ochranné pracovní prostředky proti pádu.</t>
  </si>
  <si>
    <t>4. Zajištění proti propadnutí se provádí na všech střešních pláštích, kde je půdorysná vzdálenost mezi latěmi nebo jinými nosnými prvky střešní konstrukce větší než 0,25 m a kde není zaručeno, že jednotlivé střešní prvky jsou bezpečné proti prolomení zatížením osobami včetně nářadí, pracovních pomůcek a materiálu, případně není toto zatížení vhodně rozloženo pomocnou konstrukcí (pracovní nebo přístupová podlaha apod.).</t>
  </si>
  <si>
    <t>Změna živnostenského zákona</t>
  </si>
  <si>
    <t>Zaměstnavatel poskytuje zaměstnancům v dostatečném rozsahu školení o bezpečnosti a ochraně zdraví při práci ve výškách a nad volnou hloubkou, zejména pokud jde o práce ve výškách nad 1,5 m, kdy zaměstnanci nemohou pracovat z pevných a bezpečných pracovních podlah, kdy pracují na pohyblivých pracovních plošinách, na žebřících ve výšce nad 5 m a o používání osobních ochranných pracovních prostředků. Při montáži a demontáži lešení postupuje zaměstnavatel podle části VII. bodu 7 věty druhé.</t>
  </si>
  <si>
    <t>Poznámky k příloze:</t>
  </si>
  <si>
    <t>g) nedopravovat břemena, hrozí-li nebezpečí poškození nosného lana nebo vázacích prostředků</t>
  </si>
  <si>
    <t>h) nezpůsobovat rázy při spouštění nebo tahu břemene</t>
  </si>
  <si>
    <t>ch) nezdvihat břemena zasypaná, přimrzlá nebo přilnutá</t>
  </si>
  <si>
    <t>Zmocnění</t>
  </si>
  <si>
    <t>[7] Nařízení vlády č. 378/2001 Sb., kterým se stanoví bližší požadavky na bezpečný provoz a používání strojů, technických zařízení, přístrojů a nářadí.</t>
  </si>
  <si>
    <t>[8] Například zákon č. 22/1997 Sb. , o technických požadavcích na výrobky a o změně a doplnění některých zákonů, ve znění zákona č. 71/2000 Sb., zákona č. 102/2001 Sb., zákona č. 205/2002 Sb. a zákona č. 226/2003 Sb., nařízení vlády č. 173/1997 Sb., kterým se stanoví vybrané výrobky k posuzování shody, ve znění nařízení vlády č. 174/1998 Sb., nařízení vlády č. 78/1999 Sb, nařízení vlády č. 323/2000 Sb., nařízení vlády č. 329/2002 Sb.</t>
  </si>
  <si>
    <t>[9] Nařízeni vlády č. 21/2003 Sb., kterým se stanoví technické požadavky na osobní ochranné prostředky.</t>
  </si>
  <si>
    <t>1. V příloze č. 2 Vázané živnosti, ve skupině 214: Ostatní, u oboru živnosti Diagnostická, zkušební a poradenská činnost v ochraně rostlin se slova "Odborná způsobilost podle § 5 a 6 zákona č. 147/1996 Sb., o rostlinolékařské péči a změnách některých souvisejících zákonů" nahrazují slovy "Odborná způsobilost podle § 85 odst. 1 zákona č. 326/2004 Sb., o rostlinolékařské péči a o změně některých souvisejících zákonů".</t>
  </si>
  <si>
    <t>2. V příloze č. 2 Vázané živnosti, ve skupině 214: Ostatní, u oboru živnosti Ošetřování rostlin, rostlinných produktů, objektů a půdy proti škodlivým organismům přípravky na ochranu rostlin se slova "Odborná způsobilost podle § 5 a 6 zákona č. 147/1996 Sb., o rostlinolékařské péči a změnách některých souvisejících zákonů," nahrazují slovy "Odborná způsobilost podle § 85 odst. 2 zákona č. 326/2004 Sb., o rostlinolékařské péči a o změně některých souvisejících zákonů,".</t>
  </si>
  <si>
    <t>a) je povinna</t>
  </si>
  <si>
    <t>1. dodržovat právní předpisy o bezpečnosti a ochraně zdraví při práci na staveništi a přihlížet k podnětům koordinátora,</t>
  </si>
  <si>
    <t>b) nesmí vyřazovat, měnit nebo přestavovat svévolně ochranná zařízení strojů, přístrojů a nářadí a tato zařízení musí používat k účelům a za podmínek, pro které jsou určena.</t>
  </si>
  <si>
    <t>V zákoně č. 309/2002 Sb., o změně zákonů souvisejících s přijetím zákona o službě státních zaměstnanců ve správních úřadech a o odměňování těchto zaměstnanců a ostatních zaměstnanců ve správních úřadech (služební zákon), se část patnáctá zrušuje.</t>
  </si>
  <si>
    <t>V zákoně č. 320/2002 Sb., o změně a zrušení některých zákonů v souvislosti s ukončením činnosti okresních úřadů, se část osmdesátá druhá zrušuje.</t>
  </si>
  <si>
    <t>Změna zákona o ochraně veřejného zdraví</t>
  </si>
  <si>
    <t>Zákon č. 455/1991 Sb., o živnostenském podnikání (živnostenský zákon), ve znění zákona č. 231/1992 Sb., zákona č. 591/1992 Sb., zákona č. 600/1992 Sb., zákona č. 273/1993 Sb., zákona č. 303/1993 Sb., zákona č. 38/1994 Sb., zákona č. 42/1994 Sb., zákona č. 136/1994 Sb., zákona č. 200/1994 Sb., zákon č. 237/1995 Sb., zákona č. 286/1995 Sb., zákona č. 94/1996 Sb., zákona č. 95/1996 Sb., zákona č. 147/1996 Sb., zákona č. 19/1997 Sb., zákona č. 49/1997 Sb., zákona č. 61/1997 Sb., zákona č. 79/1997 Sb., zákona č. 217/1997 Sb., zákona č. 280/1997 Sb., zákona č. 15/1998 Sb., zákona č. 83/1998 Sb., zákona č. 157/1998 Sb., zákona č. 167/1998 Sb., zákona č. 159/1999 Sb., zákona č. 356/1999 Sb., zákona č. 358/1999 Sb., zákona č. 360/1999 Sb., zákona č. 363/1999 Sb., zákona č. 27/2000 Sb., zákona č. 29/2000 Sb., zákona č. 121/2000 Sb., zákona č. 122/2000 Sb., zákona č. 123/2000 Sb., zákona č. 124/2000 Sb., zákona č. 149/2000 Sb., zákona č. 151/2000 Sb., zákona č. 158/2000 Sb., zákona č. 247/2000 Sb., zákona č. 249/2000 Sb., zákona č. 258/2000 Sb., zákona č. 309/2000 Sb., zákona č. 362/2000 Sb., zákona č. 409/2000 Sb., zákona č. 458/2000 Sb., zákona č. 61/2001 Sb., zákona č. 100/2001 Sb., zákona č. 120/2001 Sb., zákona č. 164/2001 Sb., zákona č. 256/2001 Sb., zákona č. 274/2001 Sb., zákona č. 477/2001 Sb., zákona č. 478/2001 Sb., zákona č. 501/2001 Sb., zákona č. 86/2002 Sb., zákona č. 119/2002 Sb., zákona č. 174/2002 Sb., zákona č. 281/2002 Sb., zákona č. 308/2002 Sb., zákona č. 320/2002 Sb., nálezu Ústavního soudu uveřejněného pod č. 476/2002 Sb., zákona č. 88/2003 Sb., zákona č. 130/2003 Sb., zákona č. 162/2003 Sb., zákona č. 224/2003 Sb., zákona č. 228/2003 Sb., zákona č. 274/2003 Sb., zákona č. 354/2003 Sb., zákona č. 438/2003 Sb., zákona č. 119/2004 Sb. a zákona č. 167/2004 Sb., se mění takto:</t>
  </si>
  <si>
    <t>a) byl proveden směrový zářez do hloubky 1/5 až 1/3 průměru stromu;</t>
  </si>
  <si>
    <t>►jsou značky umístěny na dostupných stranách nádoby nebo potrubního vedení. (značky na potrubním vedení se umísťují v účelných odstupech a v blízkosti nebezpečných míst, zejména u ventilů a spojů)</t>
  </si>
  <si>
    <t>►jsou sklady většího počtu nebezpečných chemických látek nebo přípravků podle dané situace označeny v blízkosti místa skladování nebo na dveřích skladu</t>
  </si>
  <si>
    <t xml:space="preserve">►jsou světelné a zvukové signály, které  svým spuštěním udávají, kdy má být zahájena a ukončena příslušná činnost, vydávány po celou dobu, kdy je tato činnost požadována </t>
  </si>
  <si>
    <t>b)  znalosti o bezpečnosti práce během montáže, demontáže nebo přestavby příslušného lešení</t>
  </si>
  <si>
    <t>c) znalost opatření k ochraně před rizikem pádu osob nebo předmětů</t>
  </si>
  <si>
    <t xml:space="preserve">d) znalost  opatření v případě změn povětrnostní situace, které by mohly nepříznivě ovlivnit bezpečnost použitého lešení </t>
  </si>
  <si>
    <t>Další požadavky BOZP v pracovněprávních vztazích</t>
  </si>
  <si>
    <t>►jsou osvětlena, pokud možno denním světem,</t>
  </si>
  <si>
    <t>►mají stanovené mikroklimatické podmínky (objem vzduchu, větrání, vlhkost, teplotu)</t>
  </si>
  <si>
    <t>►zajištěno zásobování vodou</t>
  </si>
  <si>
    <t>►jsou stanoveny termíny, lhůty a rozsahy kontrol, zkoušek,revizí, termíny údržby, oprav a rekonstrukce technického vybavení pracoviště</t>
  </si>
  <si>
    <r>
      <t xml:space="preserve">►je povrch komunikací zpevněný, </t>
    </r>
    <r>
      <rPr>
        <b/>
        <i/>
        <sz val="12"/>
        <color indexed="8"/>
        <rFont val="Arial"/>
        <family val="2"/>
        <charset val="238"/>
      </rPr>
      <t>ne</t>
    </r>
    <r>
      <rPr>
        <b/>
        <i/>
        <sz val="12"/>
        <rFont val="Arial"/>
        <family val="2"/>
        <charset val="238"/>
      </rPr>
      <t xml:space="preserve"> kluzký, s příslušným spádem k odvádění srážkových vod</t>
    </r>
  </si>
  <si>
    <t>►jsou venkovní pracoviště rovná, zpevněná a odvodněná a upravené proti nebezpečí pádu nebo uklouznutí zaměstnanců</t>
  </si>
  <si>
    <t>►jsou značky a světelné signály kontrastní, vhodné v prostředí, v němž jsou použity.  Jsou značky jednoduché, srozumitelné a obsahují jen nezbytné podrobnosti</t>
  </si>
  <si>
    <t xml:space="preserve">►pokud nelze předchozí zajistit, musí být například provoz řízen a objekt střežen  </t>
  </si>
  <si>
    <t>►nepřesahuje při hrnutí horniny buldozerem  břit jeho radlice nebo lopaty okraj svahu nebo výkopu</t>
  </si>
  <si>
    <t>►je v  místě odebírání nebo nakládání materiálu ve výšce  zajištěna ochrana fyzických osob proti pádu z výšky,13) Pokud by střední tyč zábradlí nebo zarážka u podlahy znemožňovaly bezpečnou manipulaci s přepravovaným břemenem, lze je v nezbytném rozsahu vynechat, popřípadě odstranit. Postup podle zvláštního právního předpisu tím není dotčen, 21)</t>
  </si>
  <si>
    <t>22)        NV  č. 168/2002 Sb.</t>
  </si>
  <si>
    <t>►je přechod o šířce nejméně 0,75 m  zřízen přes výkop hlubší než 0,5 m;  a přesahuje-li hloubka výkopu 1,5 m musí být přechod opatřen zábradlím alespoň po jedné straně, v ostatních případech po obou stranách.</t>
  </si>
  <si>
    <t>►je dodržen zákaz manipulovat na venkovních prostranstvích s tabulemi skla, jejichž plocha je větší než 1 m 2, při silném větru a při teplotě během směny nižší než    -5°C</t>
  </si>
  <si>
    <t>a) běžné pracovní oděvy a obuv, které nejsou určeny k ochraně zdraví zaměstnanců před riziky a které nepodléhají při práci mimořádnému opotřebení nebo znečištění,</t>
  </si>
  <si>
    <t>b) 26 až 500 zaměstnanců, může zajišťovat úkoly v prevenci rizik sám, je-li k tomu odborně způsobilý, nebo jednou nebo více odborně způsobilými osobami,</t>
  </si>
  <si>
    <t>c) více než 500 zaměstnanců, zajišťuje úkoly v prevenci rizik vždy jednou nebo více odborně způsobilými osobami.</t>
  </si>
  <si>
    <t xml:space="preserve">►je provedeno odeslání oznámení, které obsahuje datum, název/jméno a příjmení, případně identifikační číslo, sídlo/adresa místa bydliště, případně místo podnikání zadavatele stavby (stavebníka)
</t>
  </si>
  <si>
    <t>►použil zaměstnavatel osobní ochranné pracovní prostředky proti pádu, kdy z povahy práce, předpokládaného rozsahu, doby trvání práce, počtu a bezpečnosti dotčených zaměstnanců, byly vyloučeny prostředky kolektivní ochrany</t>
  </si>
  <si>
    <t>►jsou umístění značek a zavedení signálů dostatečně účinná (nesprávná volba, nedostatečná údržba, nedostatečný počet,  přítomností jiných značek nebo zdrojů světla nebo zvuků, které snižují viditelnost nebo slyšitelnost). Z tohoto důvodu je zejména třeba:</t>
  </si>
  <si>
    <t>ch) je dodržován stanovený denní režim</t>
  </si>
  <si>
    <t>a) prostory určené pro práci, chodby, schodiště a jiné komunikace měly stanovené rozměry a povrch a byly vybaveny pro činnosti zde vykonávané,</t>
  </si>
  <si>
    <t>e) znalost přípustných zatížení</t>
  </si>
  <si>
    <t xml:space="preserve">f) znalost dalších rizik, která mohou být spojena s montáží, demontáží nebo přestavbou </t>
  </si>
  <si>
    <t>b) základní znalosti a dovednosti zaměstnanců,</t>
  </si>
  <si>
    <t>c) počet zaměstnanců, jejich odbornou připravenost a jimi vykonávanou práci.</t>
  </si>
  <si>
    <t>b) zajistit dostatečný počet odborně způsobilých osob,</t>
  </si>
  <si>
    <t>c) poskytnout odborně způsobilé osobě dokumentaci a informace</t>
  </si>
  <si>
    <t>1. o všech skutečnostech a okolnostech, o nichž je mu známo, že mají nebo by mohly mít vliv na bezpečnost zaměstnanců nebo vést k poškození jejich zdraví,</t>
  </si>
  <si>
    <t>a) omezit umístění většího počtu značek blízko sebe,</t>
  </si>
  <si>
    <t>b) nepoužívat světelné značky v blízkosti jiného podobného světelného zdroje,</t>
  </si>
  <si>
    <t>c) nepoužívat současně dvě a více světelných značek odlišného významu, které mohou být zaměněny,</t>
  </si>
  <si>
    <t>a) zdravotní způsobilost podle zvláštního právního předpisu,</t>
  </si>
  <si>
    <t>Krizové situace</t>
  </si>
  <si>
    <t xml:space="preserve">a) informují se zaměstnavatelé vzájemně písemně o rizicích a přijatých opatřeních k ochraně před jejich působením, která se týkají výkonu práce a pracoviště </t>
  </si>
  <si>
    <t>►byl pracovní úraz ohlášen bez zbytečného odkladu:</t>
  </si>
  <si>
    <t>►byl smrtelný pracovní úraz ohlášen bez zbytečného odkladu:</t>
  </si>
  <si>
    <t>Požadavky na pracoviště před uvedením do užívání</t>
  </si>
  <si>
    <t>§3 (2) Ochranu proti pádu zajišťuje zaměstnavatel přednostně pomocí prostředků kolektivní ochrany, kterými jsou zejména technické konstrukce, například ochranná zábradlí a ohrazení, poklopy, záchytná lešení, ohrazení nebo sítě a dočasné stavební konstrukce, například lešení nebo pracovní plošiny.</t>
  </si>
  <si>
    <t>►jsou značky a zařízení určené k vysílání světelných a zvukových signálů udržované a kontrolované tak, aby byl  zachován jejich vzhled a funkční vlastnosti</t>
  </si>
  <si>
    <t>►jsou na pracovištích, na kterých jsou vykonávány práce, při nichž může dojít k poškození zdraví, umístěny bezpečnostní značky a označení a zavedeny signály, které poskytují informace nebo instrukce týkající se bezpečnosti a ochrany zdraví při práci</t>
  </si>
  <si>
    <t>►jsou zaměstnanci seznámeni s výše uvedeným</t>
  </si>
  <si>
    <t>Charakteristika: objekt nebo část objektu, kde je umístěn alespoň jeden parní kotel s nejvyšším dovoleným přetlakem do 0,5 bar nebo teplovodní kotel s nejvyšší dovolenou teplotou do 110°C, s jmenovitým tepelným výkonem alespoň jednoho kotle 50 kW a větším, nebo kotelna se součtem jmenovitých tepelných výkonů kotlů větších než 100 kW,</t>
  </si>
  <si>
    <t>1. Zaměstnavatel zajistí, aby zvolené osobní ochranné pracovní prostředky odpovídaly povaze prováděné práce, předpokládaným rizikům a povětrnostní situaci, umožňovaly bezpečný pohyb a aby byly pravidelně prohlíženy a zkoušeny v souladu s požadavky průvodní dokumentace; přitom smí být použity pouze osobní ochranné pracovní prostředky, které splňují požadavky stanovené zvláštními právními předpisy[9].</t>
  </si>
  <si>
    <t>2. Podle účelu a způsobu použití se rozlišují</t>
  </si>
  <si>
    <t>a) osobní ochranné pracovní prostředky pro pracovní polohování a prevenci proti pádům z výšky (pracovní polohovací systémy),</t>
  </si>
  <si>
    <t>b) osobní ochranné pracovní prostředky proti pádům z výšky (systémy zachycení pádu).</t>
  </si>
  <si>
    <t>3. Osobní ochranné pracovní prostředky se používají samostatně nebo v kombinaci prvků a součástí systémů a v souladu s návody k používání dodanými výrobcem tak, že je</t>
  </si>
  <si>
    <t>a) zaměstnanci zamezen přístup do prostoru, v němž hrozí nebezpečí pádu (1,5 m od volného okraje),</t>
  </si>
  <si>
    <t>b) zaměstnanec udržován v pracovní poloze tak, že pádu z výšky je zcela zabráněno, nebo</t>
  </si>
  <si>
    <t>c) pád bezpečně zachycen a zachyceného zaměstnance lze neprodleně a bezpečně vyprostit, popřípadě dopravit do bezpečného místa; k zachycení pádu musí dojít v dostatečné výšce nad překážkou (terénem, podlahou, konstrukcí apod.), aby se vyloučilo zranění zaměstnance.</t>
  </si>
  <si>
    <t>4. Zaměstnanec se musí před použitím osobních ochranných pracovních prostředků přesvědčit o jejich kompletnosti, provozuschopnosti a nezávadném stavu.</t>
  </si>
  <si>
    <t>5. Vhodný osobní ochranný pracovní prostředek proti pádu, popřípadě pracovní polohovací systém, včetně kotevních míst, musí být určen v technologickém postupu. Pokud se jedná o práce, které zpracování technologického postupu nevyžadují, určí vhodný způsob zajištění proti pádu, respektive pracovního polohování, včetně míst kotvení, odborně způsobilý zaměstnanec pověřený zaměstnavatelem. Místo kotvení osobního ochranného pracovního prostředku proti pádu musí být ve směru pádu dostatečně odolné.</t>
  </si>
  <si>
    <t>6. Přístupy v závěsu na laně a pracovní polohovací systémy lze používat jen v případech, kdy z posouzení rizik vyplývá, že práce může být při použití těchto prostředků vykonána bezpečně a že použití jiných prostředků není opodstatněné. S ohledem na související rizika, čas potřebný pro provedení práce a plnění ergonomických požadavků musí být přednostně používána sedačka s vhodnými doplňky.</t>
  </si>
  <si>
    <t>7. Použití závěsu na laně s prostředky pro pracovní polohování je dále možné, jen pokud</t>
  </si>
  <si>
    <t>►jsou značky a zařízení vhodné pro prostředí, ve kterém jsou používány (zhotoveny z odolného materiálu, při snížené viditelnosti vydávají světlo nebo jsou osvětleny apod.)</t>
  </si>
  <si>
    <t>►jsou značky a zařízení určené k vysílání světelných signálů vybaveny nouzovým zdrojem pro případ přerušení dodávky energie</t>
  </si>
  <si>
    <t xml:space="preserve">►jsou informativní značky pro únik a evakuaci osob a značky překážek na únikových cestách viditelné a rozpoznatelné po dobu nezbytně nutnou k bezpečnému opuštění objektu i při přerušení dodávky energie </t>
  </si>
  <si>
    <t>§3 (3) Prostředky osobní ochrany, kterými jsou osobní ochranné pracovní prostředky proti pádu, se použijí v případě, kdy povaha práce vylučuje použití prostředků kolektivní ochrany nebo není-li použití prostředků kolektivní ochrany s ohledem na povahu, předpokládaný rozsah a dobu trvání práce a počet dotčených zaměstnanců účelné nebo s ohledem na bezpečnost zaměstnance dostatečné.</t>
  </si>
  <si>
    <t>§3 (4) Ochranu proti pádu není nutné provádět</t>
  </si>
  <si>
    <t>a) na souvislé ploše, jejíž sklon od vodorovné roviny nepřesahuje 10 stupňů, pokud pracoviště, popřípadě přístupová komunikace, jsou vymezeny vhodnou ochranou proti pádu, například zábranou[6] umístěnou ve vzdálenosti nejméně 1,5 m od okraje, na němž hrozí nebezpečí pádu (dále jen "volný okraj"),</t>
  </si>
  <si>
    <t>b) podél volných okrajů otvorů, jejichž půdorysné rozměry alespoň v jednom směru nepřesahují 0,25 m,</t>
  </si>
  <si>
    <t>c) pokud úroveň terénu nebo podlahy pracoviště uvnitř objektu leží nejméně 0,6 m pod korunou vyzdívané zdi.</t>
  </si>
  <si>
    <t>9. Na žebříku smí zaměstnanec pracovat jen v bezpečné vzdálenosti od jeho horního konce, za kterou se u žebříku opěrného považuje vzdálenost chodidel nejméně 0,8 m, u dvojitého žebříku nejméně 0,5 m od jeho horního konce.</t>
  </si>
  <si>
    <t>2. Pro upevnění nářadí, uložení drobného materiálu (hřebíky, šrouby apod.) musí být použita vhodná výstroj nebo k tomu účelu upravený pracovní oděv.</t>
  </si>
  <si>
    <t>3. Konstrukce pro práce ve výškách nelze přetěžovat; hmotnost materiálu, pomůcek, nářadí, včetně osob, nesmí překročit nosnost konstrukce stanovenou v průvodní dokumentaci.</t>
  </si>
  <si>
    <t>a) místo dopadu je zabezpečeno proti vstupu osob (ohrazením, vyloučením provozu, střežením apod.) a jeho okolí je chráněno proti případnému odrazu nebo rozstřiku shozeného předmětu nebo materiálu,</t>
  </si>
  <si>
    <t>b) materiál je shazován uzavřeným shozem až do místa uložení,</t>
  </si>
  <si>
    <t>c) je provedeno opatření, zamezující nadměrné prašnosti, hlučnosti, popřípadě vzniku jiných nežádoucích účinků.</t>
  </si>
  <si>
    <t>SPOLEČNÁ, PŘECHODNÁ A ZÁVĚREČNÁ USTANOVENÍ</t>
  </si>
  <si>
    <t>18. nařízení vlády č. 342/2004 Sb., kterým se mění nařízení vlády č. 108/1994 Sb., kterým se provádí zákoník práce a některé další zákony, ve znění nařízení vlády č. 461/2000 Sb.,</t>
  </si>
  <si>
    <t>19. nařízení vlády č. 516/2004 Sb., kterým se mění nařízení vlády č. 108/1994 Sb., kterým se provádí zákoník práce a některé další zákony, ve znění pozdějších předpisů,</t>
  </si>
  <si>
    <t>20. nařízení vlády č. 252/1992 Sb., o podmínkách pro poskytování a výši zvláštního příplatku za vykonávání činností ve ztížených a zdraví škodlivých pracovních podmínkách,</t>
  </si>
  <si>
    <t>21. nařízení vlády č. 77/1994 Sb., kterým se mění a doplňuje nařízení vlády České republiky č. 252/1992 Sb., o podmínkách pro poskytování a výši zvláštního příplatku za vykonávání činností ve ztížených a zdraví škodlivých pracovních podmínkách,</t>
  </si>
  <si>
    <t>22. nařízení vlády č. 333/1993 Sb., o stanovení minimálních mzdových tarifů a mzdového zvýhodnění za práci ve ztíženém a zdraví škodlivém pracovním prostředí a za práci v noci,</t>
  </si>
  <si>
    <t>23. nařízení vlády č. 308/1995 Sb., kterým se mění nařízení vlády č. 333/1993 Sb., o stanovení minimálních mzdových tarifů a mzdového zvýhodnění za práci ve ztíženém a zdraví škodlivém pracovním prostředí a za práci v noci,</t>
  </si>
  <si>
    <t>V. Zajištění pod místem práce ve výšce a v jeho okolí</t>
  </si>
  <si>
    <t>Nařízení vlády č. 362/2005 Sb.</t>
  </si>
  <si>
    <t>ze dne 17. srpna 2005</t>
  </si>
  <si>
    <t>o bližších požadavcích na bezpečnost</t>
  </si>
  <si>
    <t>a ochranu zdraví při práci na pracovištích</t>
  </si>
  <si>
    <t>s nebezpečím pádu z výšky nebo do hloubky</t>
  </si>
  <si>
    <t>Vláda nařizuje podle §134a odst. 2 a podle § 134e odst. 2 zákona č. 65/1965 Sb., zákoník práce, ve znění zákona č. 155/2000 Sb.:</t>
  </si>
  <si>
    <t>c) odsunování stromu pákou</t>
  </si>
  <si>
    <t>d)uvolnění speciálním stahovákem</t>
  </si>
  <si>
    <t>Zákon č. 258/2000 Sb., o ochraně veřejného zdraví a o změně některých souvisejících zákonů, ve znění zákona č. 254/2001 Sb., zákona č. 274/2001 Sb., zákona č. 13/2002 Sb., zákona č. 76/2002 Sb., zákona č. 86/2002 Sb., zákona č. 120/2002 Sb., zákona č. 309/2002 Sb., zákona č. 320/2002 Sb., zákona č. 274/2003 Sb., zákona č. 356/2003 Sb. a zákona č. 362/2003 Sb., se mění takto:</t>
  </si>
  <si>
    <t>V § 44b odst. 1 písm. a) se doplňuje bod 5, který včetně poznámky pod čarou č. 35g) zní:</t>
  </si>
  <si>
    <t>Dosavadní poznámky pod čarou č. 35g) a 35h) se označují jako poznámky pod čarou č. 35h) a 35i), a to včetně odkazů na poznámky pod čarou.</t>
  </si>
  <si>
    <t>ÚČINNOST</t>
  </si>
  <si>
    <t>Tento zákon nabývá účinnosti dnem jeho vyhlášení, s výjimkou ustanovení § 14 odst. 2, které nabývá účinnosti dnem 1. ledna 2005, a ustanovení § 86, které nabývá účinnosti dnem 1. ledna 2006.</t>
  </si>
  <si>
    <r>
      <t>NAŘÍZENÍ VLÁDY 101/2005 Sb.</t>
    </r>
    <r>
      <rPr>
        <u/>
        <sz val="10"/>
        <color indexed="12"/>
        <rFont val="Arial"/>
        <family val="2"/>
        <charset val="238"/>
      </rPr>
      <t xml:space="preserve"> ze dne 26. ledna 2005 o podrobnějších požadavcích na pracoviště a pracovní prostředí</t>
    </r>
  </si>
  <si>
    <r>
      <t>Zákon 326/2004 Sb</t>
    </r>
    <r>
      <rPr>
        <u/>
        <sz val="10"/>
        <color indexed="12"/>
        <rFont val="Arial"/>
        <family val="2"/>
        <charset val="238"/>
      </rPr>
      <t>.o rostlinolékařské péči a o změně některých souvisejících zákonů</t>
    </r>
  </si>
  <si>
    <t>► zajistil při přerušení práce zhotovitel provedení nezbytných opatření k ochraně bezpečnosti a zdraví fyzických osob a vyhotovení zápisu o provedených opatřeních</t>
  </si>
  <si>
    <t>►zajistil zhotovitel bez zbytečného odkladu provedení nezbytné změny technologických postupů, dojde-li v průběhu prací ke změně povětrnostní situace nebo geologických, hydrogeologických, popřípadě provozních podmínek, které by mohly nepříznivě ovlivnit bezpečnost práce zejména při používání a provozu strojů</t>
  </si>
  <si>
    <t xml:space="preserve">►jsou nepoužívané otvory, prohlubně, jámy, propadliny a jiná místa, kde hrozí nebezpečí pádu fyzických osob, musí být zakryty, ohrazeny  </t>
  </si>
  <si>
    <t>►určil zhotovitel způsob zabezpečení staveniště proti vstupu nepovolaných fyzických osob, zajistil označení hranic staveniště tak, aby byly zřetelně rozeznatelné i za snížené viditelnosti, a stanoví lhůty kontrol tohoto zabezpečení. Zákaz vstupu nepovolaným fyzickým osobám musí být vyznačen bezpečnostní značkou na všech vstupech a na přístupových komunikacích, na veřejných prostorách je zřetelně rozeznatelné zabepečení průchodu pro zrakově postižené i za snížené viditelnosti</t>
  </si>
  <si>
    <t xml:space="preserve">►provedl zhotovitel před zahájením prací v ochranných pásmech  staveb nebo zařízení technického vybavení odpovídající opatření ke splnění podmínek stanovených provozovateli </t>
  </si>
  <si>
    <t>►je  zabráněno  vjezdu dopravních prostředků a pojízdných strojů do ochranného pásma pokud nelze nadzemní elektrické vedení přesunout mimo staveniště nebo je odpojit od zdroje elektrického proudu. Nelze-li provoz dopravních prostředků a pojízdných strojů pod vedením vyloučit, je nutno umístit závěsné zábrany a náležitá upozornění.</t>
  </si>
  <si>
    <t>1. Zákon č. 147/1996 Sb., o rostlinolékařské péči a změnách některých souvisejících zákonů.</t>
  </si>
  <si>
    <t>2. Zákon č. 314/2001 Sb., kterým se mění zákon č. 147/1996 Sb., o rostlinolékařské péči a změnách některých souvisejících zákonů, ve znění zákona č. 409/2000 Sb.</t>
  </si>
  <si>
    <t>3. Zákon č. 79/2004 Sb., kterým se mění zákon č. 147/1996 Sb., o rostlinolékařské péči a změnách některých souvisejících zákonů, ve znění pozdějších předpisů.</t>
  </si>
  <si>
    <t>Změna zákona č. 409/2000 Sb.</t>
  </si>
  <si>
    <t>e) sportovní výstroj a vybavení,</t>
  </si>
  <si>
    <t>b) odpovídat podmínkám na pracovišti,</t>
  </si>
  <si>
    <t>►jsou pracoviště vybavena prostředky pro poskytnutí první pomoci a vybavena prostředky pro přivolání zdravotnické záchranné služby (v rozsahu dohodnutém s příslušným zařízením poskytujícím pracovnělékařskou péči)</t>
  </si>
  <si>
    <t>a) vybaveny ochrannými zařízeními, která chrání život a zdraví zaměstnanců</t>
  </si>
  <si>
    <t>b) vybaveny nebo upraveny tak, aby odpovídaly ergonomickým požadavkům a aby zaměstnanci nebyli vystaveni nepříznivým faktorům pracovních podmínek</t>
  </si>
  <si>
    <t>c) pravidelně a řádně udržovány, kontrolovány a revidovány</t>
  </si>
  <si>
    <t>►nevykonávají zaměstnaci činnosti jednotvárné a jednostranně zatěžující organismus (jsou přerušovány bezpečnostními přestávkami nebo je doba výkonu takové činnosti v rámci pracovní doby časově omezena)</t>
  </si>
  <si>
    <t xml:space="preserve">►jestliže  nelze výskyt biologických činitelů a překročení nejvyšších přípustných hodnot rizikových faktorů vyloučit, je omezeno jejich působení technickými, technologickými a jinými opatřeními (úprava pracovních podmínek, doba výkonu práce, zřízení kontrolovaných pásem, používání vhodných osobních ochranných pracovních prostředků nebo poskytování ochranných nápojů) </t>
  </si>
  <si>
    <t>►zajišťuje zaměstnavatel plnění úkolů v prevenci rizik, je-li k tomu způsobilý nebo odborně způsobilý sám, případně tyto úkoly odborně způsobilým zaměstnancem</t>
  </si>
  <si>
    <t>2. V § 7 se za písmeno c) vkládá nové písmeno d), které zní:</t>
  </si>
  <si>
    <t>Dosavadní písmeno d) se označuje jako písmeno e).</t>
  </si>
  <si>
    <t>3. Požadavky na uspořádání, montáž, demontáž, zajištění stability a únosnosti, na používání a kontrolu konstrukce jsou obsaženy v průvodní, popřípadě provozní dokumentaci[7].</t>
  </si>
  <si>
    <t>4. Zábradlí se skládá alespoň z horní tyče (madla) a zarážky u podlahy (ochranné lišty) o výšce minimálně 0,15 m. Je-li výška podlahy nad okolní úrovní větší než 2 m, musí být prostor mezi horní tyčí (madlem) a zarážkou u podlahy zajištěn proti propadnutí osob osazením jedné nebo více středních tyčí, případně jiné vhodné výplně, s ohledem na místní a provozní podmínky. Za dostatečnou se považuje výška horní tyče (madla) nejméně 1,1 m nad podlahou, nestanoví-li zvláštní právní předpisy jinak[8].</t>
  </si>
  <si>
    <t>a) celková předpokládaná doba trvání prací a činností je delší než 30 pracovních dnů, ve kterých budou vykonávány práce a činnosti a bude na nich pracovat současně více než 20 fyzických osob po dobu delší než 1 pracovní den, nebo</t>
  </si>
  <si>
    <t>b) celkový plánovaný objem prací a činností během realizace díla přesáhne 500 pracovních dnů v přepočtu na jednu fyzickou osobu,</t>
  </si>
  <si>
    <t>51. vyhláška č. 197/1994 Sb., kterou se mění vyhláška Ministerstva školství č. 140/1968 Sb., o pracovních úlevách a hospodářském zabezpečení studujících při zaměstnání, ve znění zákona č. 188/1988 Sb.,</t>
  </si>
  <si>
    <t>52. vyhláška č. 172/1973 Sb., o uvolňování pracovníků ze zaměstnání k výkonu funkce v Revolučním odborovém hnutí,</t>
  </si>
  <si>
    <t>53. vyhláška č. 75/1967 Sb., o dodatkové dovolené pracovníků, kteří konají práce zdraví škodlivé nebo zvlášť obtížné, a o náhradě za ztrátu na výdělku po skončení pracovní neschopnosti u některých nemocí z povolání,</t>
  </si>
  <si>
    <t>54. vyhláška č. 45/1987 Sb., o zásadách pro zkrácení pracovní doby bez snížení mzdy ze zdravotních důvodů pracovníkům do 21 let věku v podzemí hlubinných dolů,</t>
  </si>
  <si>
    <t>55. vyhláška č. 95/1987 Sb., o dodatkové dovolené pracovníků, kteří pracují s chemickými karcinogeny,</t>
  </si>
  <si>
    <t>56. vyhláška č. 96/1987 Sb., o zásadách pro zkrácení pracovní doby bez snížení mzdy ze zdravotních důvodů pracovníkům, kteří pracují s chemickými karcinogeny,</t>
  </si>
  <si>
    <t>57. vyhláška č. 108/1989 Sb., kterou se mění a doplňuje vyhláška č. 96/1987 Sb., o zásadách pro zkrácení pracovní doby bez snížení mzdy ze zdravotních důvodů pracovníkům, kteří pracují s chemickými karcinogeny,</t>
  </si>
  <si>
    <t>58. vyhláška č. 104/1993 Sb., kterou se stanoví období s nižší potřebou práce organizací lesního hospodářství ve vlastnictví státu,</t>
  </si>
  <si>
    <t>59. vyhláška č. 275/1993 Sb., kterou se stanoví období s nižší potřebou práce organizací vojenských lesů a statků,</t>
  </si>
  <si>
    <t>60. vyhláška č. 18/1991 Sb., o jiných úkonech v obecném zájmu,</t>
  </si>
  <si>
    <t>61. vyhláška č. 367/1999 Sb., kterou se stanoví období s nižší potřebou práce provozovatelům a dopravcům na dráze celostátní a regionální.</t>
  </si>
  <si>
    <t>§ 396</t>
  </si>
  <si>
    <t>Mimořádná rostlinolékařská opatření</t>
  </si>
  <si>
    <t>2. užívání pozemků, skladů, provozů nebo zařízení anebo přemísťování rostlin, rostlinných produktů, zeminy, statkových hnojiv, kompostů, popřípadě jiných materiálů a předmětů, dopravních prostředků a živočichů, kteří mohou být nositeli škodlivých organismů,</t>
  </si>
  <si>
    <t>b) jednorázové zničení rostlin, rostlinných produktů a jiných předmětů napadených nebo podezřelých z napadení škodlivými organismy nebo jejich jednorázové ošetření stanovenými postupy a prostředky,</t>
  </si>
  <si>
    <t>c) jednorázová asanace pozemků, čištění a asanace skladů, provozních prostorů, strojů, dopravních prostředků, zařízení, nářadí nebo jiných předmětů,</t>
  </si>
  <si>
    <t>d) jednorázové povinné vyšetření rostlin nebo rostlinných produktů, popřípadě jiných předmětů na napadení škodlivými organismy nebo na rezistenci proti nim,</t>
  </si>
  <si>
    <t>e) stanovení zvláštních podmínek k ochraně organismů, které nejsou škodlivými organismy podle tohoto zákona, před vedlejším škodlivým působením přípravků,</t>
  </si>
  <si>
    <t>Kontrola</t>
  </si>
  <si>
    <t>Náhrada nákladů za provedené odborné úkony</t>
  </si>
  <si>
    <t>5. Jestliže provedení určité pracovní operace vyžaduje dočasné odstranění konstrukce ochrany proti pádu, musí být po dobu provádění této operace přijata účinná náhradní bezpečnostní opatření. Práce ve výškách a nad volnou hloubkou nesmí být zahájena, dokud nejsou tato opatření provedena. Bezprostředně po dočasném přerušení nebo ukončení příslušné pracovní operace se odstraněná konstrukce ochrany proti pádu opět osadí.</t>
  </si>
  <si>
    <t>II. Zajištění proti pádu osobními ochrannými pracovními prostředky</t>
  </si>
  <si>
    <t>Odborná způsobilost při výkonu státní správy</t>
  </si>
  <si>
    <t>►posoudil zaměstnavatel rizika výbuchu zejména se zřetelem na:</t>
  </si>
  <si>
    <t xml:space="preserve">►zaměstnavatel po provedení technických nebo organizačních opatření a podle posouzení rizika výbuchu :                                       </t>
  </si>
  <si>
    <t xml:space="preserve">►přijal zaměstnavatel  další nezbytná opatření k zajištění bezpečnosti a ochrany zdraví, kterými v prostorech s nebezpečím výbuchu zabezpečí, aby:
</t>
  </si>
  <si>
    <t xml:space="preserve">b) základní znalosti a dovednosti zaměstnanců                                             </t>
  </si>
  <si>
    <t>Vláda</t>
  </si>
  <si>
    <t>b) stanoví nařízením</t>
  </si>
  <si>
    <t>PŘEDCHÁZENÍ OHROŽENÍ ŽIVOTA A ZDRAVÍ</t>
  </si>
  <si>
    <t>III. Používání žebříků</t>
  </si>
  <si>
    <t>a) systém je tvořen nejméně dvěma nezávislými lany, přičemž jedno slouží jako nosný prostředek pro výstup, sestup a zavěšení v požadované poloze (pracovní lano) a druhé jako záložní (zajišťovací lano),</t>
  </si>
  <si>
    <t>b) zaměstnanec používá zachycovací postroj, který je prostřednictvím pohyblivého zachycovače pádu, jenž sleduje pohyb zaměstnance, připojen k zajišťovacímu lanu,</t>
  </si>
  <si>
    <t>c) k pohybu po pracovním laně se používají výhradně k tomu určené prostředky pro výstup a sestup (např. slaňovací prostředky) a připojení k pracovnímu lanu zahrnuje samosvorný systém k zabránění pádu zaměstnance, který ztratil kontrolu nad svými pohyby,</t>
  </si>
  <si>
    <t>d) nářadí a další vybavení užívané při práci je přichyceno k postroji nebo k sedačce, popřípadě jinak zajištěno proti pádu,</t>
  </si>
  <si>
    <t>e) práce je prováděna podle zpracovaného technologického postupu a pod dozorem tak, aby zaměstnanec konající práci mohl být v případě nouze neprodleně vyproštěn.</t>
  </si>
  <si>
    <t>c) provádět další činnosti stanovené prováděcím právním předpisem.</t>
  </si>
  <si>
    <t>a) bez zbytečného odkladu</t>
  </si>
  <si>
    <t>b) provádět další činnosti stanovené prováděcím právním předpisem.</t>
  </si>
  <si>
    <t>8. U přenosných žebříků musí být zabráněno jejich podklouznutí zajištěním bočnic na horním nebo dolním konci použitím protiskluzových přípravků nebo jiných opatření s odpovídající účinností. Skládací a výsuvné žebříky musí být užívány tak, aby jednotlivé díly byly zajištěny proti vzájemnému pohybu. Pojízdné žebříky musí být před zahájením prací a v jejich průběhu zajištěny proti pohybu. Přenosné dřevěné žebříky o délce větší než 12 m nelze používat.</t>
  </si>
  <si>
    <t>14. zákon č. 36/2000 Sb., kterým se mění zákon č. 119/1992 Sb., o cestovních náhradách, ve znění pozdějších předpisů,</t>
  </si>
  <si>
    <t>15. zákon č. 475/2001 Sb., o pracovní době a době odpočinku zaměstnanců s nerovnoměrně rozvrženou pracovní dobou v dopravě,</t>
  </si>
  <si>
    <t>16. nařízení vlády č. 108/1994 Sb., kterým se provádí zákoník práce a některé další zákony,</t>
  </si>
  <si>
    <t>17. nařízení vlády č. 461/2000 Sb., kterým se mění nařízení vlády č. 108/1994 Sb., kterým se provádí zákoník práce a některé další zákony,</t>
  </si>
  <si>
    <t>c) ohrazení ohrožených prostorů dvoutyčovým zábradlím o výšce nejméně 1,1 m s tyčemi upevněnými na nosných sloupcích s dostatečnou stabilitou; pro práce nepřesahující rozsah jedné pracovní směny postačí vymezit ohrožený prostor jednotyčovým zábradlím, popřípadě zábranou o výšce nejméně 1,1 m, nebo</t>
  </si>
  <si>
    <t>d) dozor ohrožených prostorů k tomu určeným zaměstnancem po celou dobu ohrožení.</t>
  </si>
  <si>
    <t>3. Ohrožený prostor musí mít šířku od volného okraje pracoviště nejméně</t>
  </si>
  <si>
    <t>a) 1,5 m při práci ve výšce od 3 m do 10 m,</t>
  </si>
  <si>
    <t>b) 2 m při práci ve výšce nad 10 m do 20 m,</t>
  </si>
  <si>
    <t>c) 2,5 m při práci ve výšce nad 20 m do 30 m,</t>
  </si>
  <si>
    <t>d) 1/10 výšky objektu při práci ve výšce nad 30 m.</t>
  </si>
  <si>
    <t>Šířka ohroženého prostoru se vytyčuje od paty svislice, která prochází vnější hranou volného okraje pracoviště ve výšce.</t>
  </si>
  <si>
    <t>g) nařízení vlády č. 168/2002 Sb., kterým se stanoví způsob organizace práce a pracovních postupů, které je zaměstnavatel povinen zajistit při provozování dopravy dopravními prostředky,</t>
  </si>
  <si>
    <t>h) nařízení vlády č. 11/2002 Sb., kterým se stanoví vzhled a umístění bezpečnostních značek a zavedení signálů, ve znění nařízení vlády č. 405/2004 Sb.,</t>
  </si>
  <si>
    <t>i) nařízení vlády č. 178/2001 Sb., kterým se stanoví podmínky ochrany zdraví zaměstnanců při práci, ve znění nařízení vlády č. 523/2002 Sb. a nařízení vlády č. 441/2004 Sb.</t>
  </si>
  <si>
    <t>Tento zákon nabývá účinnosti dnem 1. ledna 2007.</t>
  </si>
  <si>
    <t>5. S ohledem na vyhodnocení rizika při práci na vysokých objektech, například na komínech, stožárech, věžích, je ohroženým prostorem pás o šířce stanovené v bodě 3 kolem celého obvodu paty objektu.</t>
  </si>
  <si>
    <t>6. Práce nad sebou lze provádět pouze výjimečně, nelze-li zajistit provedení prací jinak. Technologický postup musí obsahovat způsob zajištění bezpečnosti zaměstnanců na níže položeném pracovišti.</t>
  </si>
  <si>
    <t>VI. Práce na střeše</t>
  </si>
  <si>
    <t>1. Zaměstnance vykonávající práci na střeše je nutné chránit proti</t>
  </si>
  <si>
    <t>a) pádu ze střešních plášťů na volných okrajích,</t>
  </si>
  <si>
    <t>b) sklouznutí z plochy střechy při jejím sklonu nad 25 stupňů,</t>
  </si>
  <si>
    <t>c) propadnutí střešní konstrukcí.</t>
  </si>
  <si>
    <t>Toto nařízení zapracovává příslušné předpisy Evropských společenství[1] a upravuje způsob organizace práce a pracovních postupů, které je zaměstnavatel povinen zajistit při práci na pracovištích, na nichž jsou zaměstnanci vystaveni nebezpečí pádu z výšky nebo pádu do volné hloubky (dále jen "práce ve výškách a nad volnou hloubkou"), a bližší požadavky na bezpečný provoz a používání technických zařízení poskytovaných zaměstnancům pro práci ve výškách a nad volnou hloubkou.</t>
  </si>
  <si>
    <t>§2 (1) Toto nařízení se nevztahuje na práce ve výškách a nad volnou hloubkou vykonávané při</t>
  </si>
  <si>
    <t>a) hornické činnosti a při činnosti prováděné hornickým způsobem na pracovištích podléhajících vrchnímu dozoru podle zvláštního právního předpisu[2],</t>
  </si>
  <si>
    <t>b) provozování námořních plavidel podle zvláštního právního předpisu[3],</t>
  </si>
  <si>
    <t>c) provádění záchranných a likvidačních prací složkami integrovaného záchranného systému[4],</t>
  </si>
  <si>
    <t>d) přípravě a výcviku složek integrovaného záchranného systému[4] k provádění záchranných a likvidačních prací.</t>
  </si>
  <si>
    <t>§2 (2) Tímto nařízením nejsou dotčeny jiné požadavky na pracoviště a pracovní prostředí stanovené zvláštními právními předpisy[5].</t>
  </si>
  <si>
    <t>§3 (1) Zaměstnavatel přijímá technická a organizační opatření k zabránění pádu zaměstnanců z výšky nebo do hloubky, propadnutí nebo sklouznutí nebo k jejich bezpečnému zachycení (dále jen "ochrana proti pádu") a zajistí jejich provádění</t>
  </si>
  <si>
    <t>Pomocné prostředky</t>
  </si>
  <si>
    <t>Přípravky</t>
  </si>
  <si>
    <t>V zákoně č. 409/2000 Sb., kterým se mění zákon č. 147/1996 Sb., o rostlinolékařské péči a změnách některých souvisejících zákonů, a zákon č. 455/1991 Sb., o živnostenském podnikání (živnostenský zákon), ve znění pozdějších předpisů, se část první zrušuje.</t>
  </si>
  <si>
    <t>Změna zákona o regulaci reklamy</t>
  </si>
  <si>
    <t>Zákon č. 40/1995 Sb., o regulaci reklamy a o změně a doplnění zákona č. 468/1991 Sb., o provozování rozhlasového a televizního vysílání, ve znění pozdějších předpisů, ve znění zákona č. 258/2000 Sb., zákona č. 231/2001 Sb., zákona č. 256/2001 Sb., zákona č. 138/2002 Sb., zákona č. 320/2002 Sb. a zákona č. 132/2003 Sb., se mění takto:</t>
  </si>
  <si>
    <t>1. Za § 5f se vkládá nový § 5g, který včetně poznámky pod čarou č. 26a) zní:</t>
  </si>
  <si>
    <t>Obecní úřady a obecní úřady obcí s rozšířenou působností</t>
  </si>
  <si>
    <t>g) záznam o mimořádných situacích a změnách údajů uvedených v evidenci s datem jejich provedení.</t>
  </si>
  <si>
    <t>Zákaz výkonu některých prací</t>
  </si>
  <si>
    <t>Práce sestávající z jednoznačných opakujících se pracovních operací. Práce s jednotlivými předměty, jednoduchými pomůckami a ručními nástroji bez vazeb na další procesy a činnosti. Provádění jednotlivých manipulačních operací s jednotlivými kusy a předměty malé hmotnosti (do 5 kg). Běžné nároky na smyslové funkce. Práce v příznivých vnějších podmínkách.</t>
  </si>
  <si>
    <t>2. platová třída</t>
  </si>
  <si>
    <t>Práce stejného druhu konané podle přesného zadání a s přesně vymezenými výstupy, s malou možností odchylky a s rámcovými návaznostmi na další procesy. Práce s více prvky (předměty) tvořícími celek, například manipulace s předměty vyžadujícími zvláštní zacházení (křehké, těžké, vznětlivé, s nebezpečím nákazy). Provádění dílčích prací, které jsou součástí širších procesů.</t>
  </si>
  <si>
    <t>Dlouhodobé a jednostranné zatížení drobných svalových skupin (prstů, zápěstí) a ve vnuceném pracovním rytmu a při mírně zhoršených (například klimatických) vnějších podmínkách. Práce s případným rizikem pracovního úrazu.</t>
  </si>
  <si>
    <t>3. platová třída</t>
  </si>
  <si>
    <t>[1] Směrnice Evropského parlamentu a Rady 2001/45/ES ze dne 27. června 2001, kterou se mění směrnice Rady 89/655/EHS o minimálních požadavcích na bezpečnost a ochranu zdraví pro používání pracovního zařízení zaměstnanci při práci (druhá samostatná směrnice ve smyslu čl.16 odst.1 směrnice  89/391/EHS).</t>
  </si>
  <si>
    <t>[2] Zákon č.61/1988Sb., o hornické činnosti, výbušninách a o státní báňské správě, ve znění zákona č. 425/1990 Sb., zákona č. 542/1991 Sb., zákona č. 169/1993 Sb., zákona č. 128/1999 Sb., zákona č. 71/2000 Sb., zákona č. 124/2000 Sb., zákona č. 315/2001 Sb., zákona č. 206/2002 Sb., zákona č. 320/2002 Sb., zákona č. 226/2003 Sb., zákona č. 227/2003 Sb. a zákona č. 3/2005 Sb.</t>
  </si>
  <si>
    <t>[3] Zákon č.61/2000Sb., o námořní plavbě. Vyhláška č.25/2001Sb., o pravidlech bezpečnosti práce na námořní obchodní lodi.</t>
  </si>
  <si>
    <t>4. zákon č. 111/1984 Sb., o prodloužení základní výměry dovolené na zotavenou a o doplnění § 5 zákoníku práce,</t>
  </si>
  <si>
    <t>6. zákon č. 52/1987 Sb., kterým se mění a doplňují některá ustanovení zákoníku práce,</t>
  </si>
  <si>
    <t>7. zákon č. 231/1992 Sb., kterým se mění a doplňuje zákoník práce a zákon o zaměstnanosti,</t>
  </si>
  <si>
    <t>8. zákon č. 74/1994 Sb., kterým se mění a doplňuje zákoník práce č. 65/1965 Sb., ve znění pozdějších předpisů, a některé další zákony,</t>
  </si>
  <si>
    <t>9. zákon č. 220/1995 Sb., kterým se mění zákon č. 74/1994 Sb., kterým se mění a doplňuje zákoník práce č. 65/1965 Sb., ve znění pozdějších předpisů, a některé další zákony,</t>
  </si>
  <si>
    <t>10. zákon č. 1/1992 Sb., o mzdě odměně za pracovní pohotovost a o průměrném výdělku,</t>
  </si>
  <si>
    <t>11. zákon č. 119/1992 Sb., o cestovních náhradách,</t>
  </si>
  <si>
    <t>Zákon č. 326/2004 Sb.</t>
  </si>
  <si>
    <t>o rostlinolékařské péči a o změně některých souvisejících zákonů</t>
  </si>
  <si>
    <t>ve znění zákona č. 626/2004 Sb.,</t>
  </si>
  <si>
    <t>ROSTLINOLÉKAŘSKÁ PÉČE</t>
  </si>
  <si>
    <t>Předmět úpravy</t>
  </si>
  <si>
    <t>a) ochrany rostlin a rostlinných produktů proti škodlivým organismům a poruchám,</t>
  </si>
  <si>
    <t>Nakládání s přípravky</t>
  </si>
  <si>
    <t>a) zajistit</t>
  </si>
  <si>
    <t>§ 25a</t>
  </si>
  <si>
    <t>8. Za výjimečných okolností, kdy s ohledem na posouzení rizik by použití druhého lana mohlo způsobit, že provádění práce by bylo nebezpečnější, lze připustit použití jediného lana, pokud byla učiněna náležitá opatření k zajištění bezpečnosti a součásti systému jsou výrobcem k takovému způsobu použití určeny a vyhovují parametrům jejich stanovené životnosti.</t>
  </si>
  <si>
    <t>9. Zaměstnavatel zajistí, aby zaměstnanec provádějící práce při použití osobních ochranných pracovních prostředků proti pádu byl pro předpokládané činnosti vyškolen, zejména pak pro vyprošťovací postupy při mimořádných událostech.</t>
  </si>
  <si>
    <t>1. Žebřík může být použit pro práci ve výšce pouze v případech, kdy použití jiných bezpečnějších prostředků není s ohledem na vyhodnocení rizika opodstatněné a účelné, případně kdy místní podmínky, týkající se práce ve výškách, použití takových prostředků neumožňují. Na žebříku mohou být prováděny jen krátkodobé, fyzicky nenáročné práce při použití ručního nářadí. Práce, při nichž se používá nebezpečných nástrojů nebo nářadí jako například přenosných řetězových pil, ručních pneumatických nářadí, se na žebříku nesmějí vykonávat.</t>
  </si>
  <si>
    <t>2. Při výstupu, sestupu a práci na žebříku musí být zaměstnanec obrácen obličejem k žebříku a v každém okamžiku musí mít možnost bezpečného uchopení a spolehlivou oporu.</t>
  </si>
  <si>
    <t>3. Po žebříku mohou být vynášena (snášena) jen břemena o hmotnosti do 15 kg, pokud zvláštní právní předpisy nestanoví jinak[10].</t>
  </si>
  <si>
    <t>4. Po žebříku nesmí vystupovat (sestupovat) ani na něm pracovat současně více než jedna osoba.</t>
  </si>
  <si>
    <t>5. Žebřík nesmí být používán jako přechodový můstek s výjimkou případů, kdy je k takovému použití výrobcem určen.</t>
  </si>
  <si>
    <t>6. Žebříky používané pro výstup (sestup) musí svým horním koncem přesahovat výstupní (nástupní) plošinu nejméně o 1,1 m, přičemž tento přesah lze nahradit pevnými madly nebo jinou pevnou částí konstrukce, za kterou se vystupující (sestupující) zaměstnanec může spolehlivě přidržet. Sklon žebříku nesmí být menší než 2,5 : 1, za příčlemi musí být volný prostor alespoň 0,18 m a u paty žebříku ze strany přístupu musí být zachován volný prostor alespoň 0,6 m.</t>
  </si>
  <si>
    <t>7. Žebřík musí být umístěn tak, aby byla zajištěna jeho stabilita po celou dobu použití. Přenosný žebřík musí být postaven na stabilním, pevném, dostatečně velkém, nepohyblivém podkladu tak, aby příčle byly vodorovné. Závěsný žebřík musí být upevněn bezpečným způsobem a s výjimkou provazových žebříků zajištěn proti posunutí a rozkývání. Provazový žebřík může být používán pouze pro výstup a sestup.</t>
  </si>
  <si>
    <t>12. zákon č. 44/1994 Sb., kterým se mění a doplňuje zákon č. 119/1992 Sb., o cestovních náhradách,</t>
  </si>
  <si>
    <t>13. zákon č. 125/1998 Sb., kterým se mění a doplňuje zákon č. 119/1992 Sb., o cestovních náhradách, ve znění zákona č. 44/1994 Sb.,</t>
  </si>
  <si>
    <t>1. Prostory, nad kterými se pracuje, a v nichž vzhledem k povaze práce hrozí riziko pádu osob nebo předmětů (dále jen "ohrožený prostor"), je nutné vždy bezpečně zajistit.</t>
  </si>
  <si>
    <t>2. Pro bezpečené zajištění ohrožených prostorů se použije zejména</t>
  </si>
  <si>
    <t>a) vyloučení provozu,</t>
  </si>
  <si>
    <t>b) konstrukce ochrany proti pádu osob a předmětů v úrovni místa práce ve výšce nebo pod místem práce ve výšce,</t>
  </si>
  <si>
    <t>a) tím, že postižený zaměstnanec svým zaviněním porušil právní, nebo ostatní předpisy anebo pokyny k zajištění bezpečnosti a ochrany zdraví při práci, ačkoliv s nimi byl řádně seznámen a jejich znalost a dodržování byly soustavně vyžadovány a kontrolovány, nebo</t>
  </si>
  <si>
    <t>b) proto, že si zaměstnanec počínal v rozporu s obvyklým způsobem chování tak, že je zřejmé, že ačkoliv neporušil právní nebo ostatní předpisy anebo pokyny k zajištění bezpečnosti a ochrany zdraví při práci, jednal lehkomyslně, přestože si musel vzhledem ke své kvalifikaci a zkušenostem být vědom, že si může způsobit újmu na zdraví. Za lehkomyslné jednání není možné považovat běžnou neopatrnost a jednání vyplývající z rizika práce.</t>
  </si>
  <si>
    <t>2. Ochranu proti pádu ze střechy nejen po obvodu, ale i do světlíků, technologických a jiných otvorů, zaměstnavatel zajistí použitím ochranné, případně záchytné konstrukce nebo použitím osobních ochranných pracovních prostředků proti pádu.</t>
  </si>
  <si>
    <t>Náhrada věcné škody</t>
  </si>
  <si>
    <t>Náhrada za ztrátu na výdělku po dobu pracovní neschopnosti a náhrada za ztrátu na výdělku po skončení pracovní neschopnosti z téhož důvodu jsou samostatná práva, která nepřísluší vedle sebe.</t>
  </si>
  <si>
    <t>38. nařízení vlády č. 313/1999 Sb., kterým se mění nařízení vlády č. 303/1995 Sb., o minimální mzdě, ve znění pozdějších předpisů,</t>
  </si>
  <si>
    <t>Monitoring a průzkum výskytu škodlivých organismů</t>
  </si>
  <si>
    <t>Zákon č. 111/1998 Sb., o vysokých školách a o změně a doplnění dalších zákonů (zákon o vysokých školách), ve znění pozdějších předpisů.</t>
  </si>
  <si>
    <t>Uvádění rostlin, rostlinných produktů a jiných předmětů na trh</t>
  </si>
  <si>
    <t>Vývoz rostlin, rostlinných produktů a jiných předmětů</t>
  </si>
  <si>
    <t>b) k přijetí ochranných opatření, jde-li o práce se zvýšeným ohrožením zdraví zaměstnanců,</t>
  </si>
  <si>
    <t>c) při výběru a volbě ochranných zařízení.</t>
  </si>
  <si>
    <t>Odborná způsobilost pro nakládání s přípravky</t>
  </si>
  <si>
    <t>43. nařízení vlády č. 463/2003 Sb., kterým se mění nařízení vlády č. 303/1995 Sb., o minimální mzdě, ve znění pozdějších předpisů,</t>
  </si>
  <si>
    <t>44. nařízení vlády č. 699/2004 Sb., kterým se mění nařízení vlády č. 303/1995 Sb., o minimální mzdě, ve znění pozdějších předpisů,</t>
  </si>
  <si>
    <t>45. nařízení vlády č. 330/2003 Sb., o platových poměrech zaměstnanců ve veřejných službách a správě,</t>
  </si>
  <si>
    <t>46. nařízení vlády č. 637/2004 Sb., kterým se mění nařízení vlády č. 330/2003 Sb., o platových poměrech zaměstnanců ve veřejných službách a správě,</t>
  </si>
  <si>
    <t>47. čl. I nařízení vlády č. 213/2005 Sb., kterým se mění nařízení vlády č. 330/2003 Sb., o platových poměrech zaměstnanců ve veřejných službách a správě, ve znění nařízení vlády č. 637/2004 Sb., a nařízení vlády č. 469/2002 Sb., kterým se stanoví katalog prací a kvalifikační předpoklady a kterým se mění nařízení vlády o platových poměrech zaměstnanců ve veřejných službách a správě, ve znění pozdějších předpisů,</t>
  </si>
  <si>
    <t>48. nařízení vlády č. 307/2005 Sb., kterým se mění nařízení vlády č. 330/2003 Sb., o platových poměrech zaměstnanců ve veřejných službách a správě, ve znění pozdějších předpisů,</t>
  </si>
  <si>
    <t>49. nařízení vlády č. 537/2005 Sb., kterým se mění nařízení vlády č. 330/2003 Sb., o platových poměrech zaměstnanců ve veřejných službách a správě, ve znění pozdějších předpisů,</t>
  </si>
  <si>
    <t>Práce s přesně vymezenými vstupy a výstupy a obecně vymezeným postupem s rámcovými návaznostmi na další procesy. Práce s celky a sestavami s logickým (účelovým) uspořádáním bez vazeb na jiné celky (sestavy). Případná odpovědnost za ohrožení zdraví a bezpečnosti spolupracovníků v rámci jednoho kolektivu.</t>
  </si>
  <si>
    <t>4. platová třída</t>
  </si>
  <si>
    <t>§ 6a</t>
  </si>
  <si>
    <t>f) nařízení vlády č. 62/1994 Sb., o poskytování náhrad některých výdajů zaměstnancům rozpočtových a příspěvkových organizací s pravidelným pracovištěm v zahraničí, ve znění pozdějších předpisů,</t>
  </si>
  <si>
    <t>g) vyhlášky č. 288/2003 Sb., kterou se stanoví práce a pracoviště, které jsou zakázány těhotným ženám, kojícím ženám, matkám do konce devátého měsíce po porodu a mladistvým, a podmínky, za nichž mohou mladiství výjimečně tyto práce konat z důvodu přípravy na povolání.</t>
  </si>
  <si>
    <t>§ 395</t>
  </si>
  <si>
    <t>Zrušuje se:</t>
  </si>
  <si>
    <t>1. zákon č. 65/1965 Sb., zákoník práce,</t>
  </si>
  <si>
    <t>2. zákon č. 153/1969 Sb., kterým se mění a doplňuje zákoník práce,</t>
  </si>
  <si>
    <t>Účelně vynaložené náklady spojené s léčením přísluší tomu, kdo tyto náklady vynaložil.</t>
  </si>
  <si>
    <t>Oddíl 4</t>
  </si>
  <si>
    <t>Druhy náhrad při úmrtí zaměstnance</t>
  </si>
  <si>
    <t>a) další případy a okolnosti, kdy je nutná ochrana včel podle odstavce 1 písm. a),</t>
  </si>
  <si>
    <t>Příloha k zákonu č. 262/2006 Sb.</t>
  </si>
  <si>
    <t>Charakteristiky platových tříd</t>
  </si>
  <si>
    <t>4. Při práci na plochách se sklonem větším než 25 stupňů od vodorovné roviny se šířka ohroženého prostoru podle bodu 3 zvětšuje o 0,5 m. Obdobně se zvětšuje tato šířka o 1 m na všechny strany od půdorysného profilu vertikálně dopravovaného břemene v místech dopravy materiálu.</t>
  </si>
  <si>
    <t>24. nařízení vlády č. 356/1997 Sb., kterým se mění nařízení vlády č. 333/1993 Sb., o stanovení minimálních mzdových tarifů a mzdového zvýhodnění za práci ve ztíženém a zdraví škodlivém pracovním prostředí a za práci v noci, ve znění nařízení vlády č. 308/1995 Sb.,</t>
  </si>
  <si>
    <t>25. nařízení vlády č. 318/1998 Sb., kterým se mění nařízení vlády č. 333/1993 Sb., o stanovení minimálních mzdových tarifů a mzdového zvýhodnění za práci ve ztíženém a zdraví škodlivém pracovním prostředí a za práci v noci, ve znění pozdějších předpisů,</t>
  </si>
  <si>
    <t>26. nařízení vlády č. 132/1999 Sb., kterým se mění nařízení vlády č. 333/1993 Sb., o stanovení minimálních mzdových tarifů a mzdového zvýhodnění za práci ve ztíženém a zdraví škodlivém pracovním prostředí a za práci v noci, ve znění pozdějších předpisů,</t>
  </si>
  <si>
    <t>27. nařízení vlády č. 312/1999 Sb., kterým se mění nařízení vlády č. 333/1993 Sb., o stanovení minimálních mzdových tarifů a mzdového zvýhodnění za práci ve ztíženém a zdraví škodlivém pracovním prostředí a za práci v noci, ve znění pozdějších předpisů,</t>
  </si>
  <si>
    <t>Náhrada nákladů na výživu pozůstalých</t>
  </si>
  <si>
    <t>39. nařízení vlády č. 162/2000 Sb., kterým se mění nařízení vlády č. 303/1995 Sb., o minimální mzdě, ve znění pozdějších předpisů,</t>
  </si>
  <si>
    <t>40. nařízení vlády č. 429/2000 Sb., kterým se mění nařízení vlády č. 303/1995 Sb., o minimální mzdě, ve znění pozdějších předpisů,</t>
  </si>
  <si>
    <t>41. nařízení vlády č. 436/2001 Sb., kterým se mění nařízení vlády č. 303/1995 Sb., o minimální mzdě, ve znění pozdějších předpisů,</t>
  </si>
  <si>
    <t>42. nařízení vlády č. 559/2002 Sb., kterým se mění nařízení vlády č. 303/1995 Sb., o minimální mzdě, ve znění pozdějších předpisů,</t>
  </si>
  <si>
    <t>Náhrada za bolest a ztížení společenského uplatnění</t>
  </si>
  <si>
    <t>Účelně vynaložené náklady spojené s léčením</t>
  </si>
  <si>
    <t>28. nařízení vlády č. 163/2000 Sb., kterým se mění nařízení vlády č. 333/1993 Sb., o stanovení minimálních mzdových tarifů a mzdového zvýhodnění za práci ve ztíženém a zdraví škodlivém pracovním prostředí a za práci v noci, ve znění pozdějších předpisů,</t>
  </si>
  <si>
    <t>Dlouhodobé a jednostranné zatížení větších svalových skupin. Mírně zvýšené psychické nároky spojené se samostatným řešením skupiny stejnorodých časově ustálených pracovních operací podle daných postupů.</t>
  </si>
  <si>
    <t>5. platová třída</t>
  </si>
  <si>
    <t>Jednoduché odborné práce vykonávané s mnoha vzájemně provázanými prvky, které jsou součástí určitého systému. Usměrňování jednoduchých rutinních a manipulačních prací a procesů v proměnlivých skupinách, týmech a jiných nestálých organizačních celcích a bez podřízenosti skupiny zaměstnanců spojené s odpovědností za škody, které nelze odstranit vlastními silami a v krátké době.</t>
  </si>
  <si>
    <t>Zvýšené psychické nároky vyplývající ze samostatného řešení úkolů, kde jsou převážně zastoupeny konkrétní jevy a procesy různorodějšího charakteru s nároky na dlouhodobější paměť, dílčí představivost a předvídatelnost, schopnost srovnávání, pozornost a operativnost. Přesné smyslové rozlišování drobných detailů. Dlouhodobé, jednostranné a nadměrné zatížení svalových skupin předměty různých hmotností nad 25 kg.</t>
  </si>
  <si>
    <t>6. platová třída</t>
  </si>
  <si>
    <t>Náhrada za ztrátu na výdělku po dobu pracovní neschopnosti</t>
  </si>
  <si>
    <t>Náhrada za ztrátu na výdělku po skončení pracovní neschopnosti</t>
  </si>
  <si>
    <t>Základní povinnosti fyzických a právnických osob</t>
  </si>
  <si>
    <t>Rostlinolékařský dozor</t>
  </si>
  <si>
    <t>50. vyhláška č. 140/1968 Sb., o pracovních úlevách a hospodářském zabezpečení studujících při zaměstnání,</t>
  </si>
  <si>
    <t>§ 304</t>
  </si>
  <si>
    <t>VNITŘNÍ PŘEDPIS</t>
  </si>
  <si>
    <t>§ 305</t>
  </si>
  <si>
    <t>§ 312</t>
  </si>
  <si>
    <t>§ 313</t>
  </si>
  <si>
    <t>b) druh konaných prací,</t>
  </si>
  <si>
    <t>c) dosaženou kvalifikaci,</t>
  </si>
  <si>
    <t>b) zajistit možnost pravidelně prověřovat pracoviště a zařízení zaměstnavatelů pro zaměstnance a kontrolovat hospodaření zaměstnavatelů s osobními ochrannými pracovními prostředky,</t>
  </si>
  <si>
    <t>c) zajistit možnost prověření toho, zda zaměstnavatel řádně vyšetřuje pracovní úrazy,</t>
  </si>
  <si>
    <t>d) zajistit možnost účastnit se zjišťování příčin pracovních úrazů a nemocí z povolání, popřípadě je objasňovat,</t>
  </si>
  <si>
    <t>e) umožnit zúčastňovat se jednání o otázkách bezpečnosti a ochrany zdraví při práci.</t>
  </si>
  <si>
    <t>§ 323</t>
  </si>
  <si>
    <t>HLAVA XII</t>
  </si>
  <si>
    <t>§ 213</t>
  </si>
  <si>
    <t>DODATKOVÁ DOVOLENÁ</t>
  </si>
  <si>
    <t>§ 215</t>
  </si>
  <si>
    <t>§ 299</t>
  </si>
  <si>
    <t>ČÁST TŘINÁCTÁ</t>
  </si>
  <si>
    <t>MNOŽSTVÍ PRÁCE A PRACOVNÍ TEMPO</t>
  </si>
  <si>
    <t>§ 300</t>
  </si>
  <si>
    <t>§ 391</t>
  </si>
  <si>
    <t>§ 393</t>
  </si>
  <si>
    <t>§ 392</t>
  </si>
  <si>
    <t>9. platová třída</t>
  </si>
  <si>
    <t>Odborné specializované práce, ve kterých je předmětem komplexní samostatný systém složený z několika dalších sourodých celků nebo nejsložitější samostatné celky. Koordinace a usměrňování odborných prací.</t>
  </si>
  <si>
    <t>Zvýšená psychická námaha vyplývající ze samostatného řešení soustavy úkolů, kde jsou více zastoupeny abstraktní jevy a procesy, s nároky na poznávání, chápání a interpretaci jevů a procesů. Vysoké nároky na paměť, flexibilitu, schopnosti analýzy, syntézy a obecného srovnávání. Vysoké nároky na vestibulární aparát. Mimořádná zátěž nervové soustavy.</t>
  </si>
  <si>
    <t>10. platová třída</t>
  </si>
  <si>
    <t>11. platová třída</t>
  </si>
  <si>
    <t>Systémové práce, jejichž předmětem činnosti jsou dílčí obory činností se širokou působností.</t>
  </si>
  <si>
    <t>S výkonem prací je spojena značná psychická námaha vyplývající z velké složitosti kognitivních procesů a vyššího stupně abstraktního myšlení, představivosti, generalizace a z nutnosti rozhodování podle různých kritérií.</t>
  </si>
  <si>
    <t>12. platová třída</t>
  </si>
  <si>
    <t>b) ochrany proti zavlékání organismů škodlivých rostlinám nebo rostlinným produktům do České republiky z ostatních členských států Evropské unie a ze třetích zemí, proti jejich rozšiřování na území České republiky a proti zavlékání těchto škodlivých organismů na území ostatních členských států Evropské unie a třetích zemí,</t>
  </si>
  <si>
    <t>d) uvádění na trh a kontroly účinných látek určených pro použití ve formě přípravků,</t>
  </si>
  <si>
    <t>Základní pojmy</t>
  </si>
  <si>
    <t>Směrnice Rady 94/33/ES ze dne 22. června 1994 o ochraně mladistvých pracovníků.</t>
  </si>
  <si>
    <t>Úřední opatření</t>
  </si>
  <si>
    <t>1. platová třída</t>
  </si>
  <si>
    <t>§ 282</t>
  </si>
  <si>
    <t>ČÁST JEDENÁCTÁ</t>
  </si>
  <si>
    <t>§ 248</t>
  </si>
  <si>
    <t>§ 249</t>
  </si>
  <si>
    <t>§ 250</t>
  </si>
  <si>
    <t>d) zdržet se jednání, které by mohlo vést ke střetu veřejného zájmu se zájmy osobními, zejména nezneužívat informací nabytých v souvislosti s výkonem zaměstnání ve prospěch vlastní nebo někoho jiného.</t>
  </si>
  <si>
    <t>PŘEKÁŽKY V PRÁCI NA STRANĚ ZAMĚSTNAVATELE</t>
  </si>
  <si>
    <t>§ 207</t>
  </si>
  <si>
    <t>Nemůže-li zaměstnanec konat práci</t>
  </si>
  <si>
    <t>a) pro přechodnou závadu způsobenou poruchou na strojním zařízení, kterou nezavinil, v dodávce surovin nebo pohonné síly, chybnými pracovními podklady nebo jinými provozními příčinami, jde o prostoj, a nebyl-li převeden na jinou práci, přísluší mu náhrada mzdy nebo platu ve výši nejméně 80 % průměrného výdělku,</t>
  </si>
  <si>
    <t>b) v důsledku přerušení práce způsobené nepříznivými povětrnostními vlivy nebo živelní událostí a nebyl-li převeden na jinou práci, přísluší mu náhrada mzdy nebo platu ve výši nejméně 60 % průměrného výdělku.</t>
  </si>
  <si>
    <t>Jiné překážky v práci na straně zaměstnavatele</t>
  </si>
  <si>
    <t>§ 208</t>
  </si>
  <si>
    <t>§ 209</t>
  </si>
  <si>
    <t>a) zajistit možnost prověření toho, jak zaměstnavatel plní své povinnosti v péči o bezpečnost a ochranu zdraví při práci a zda soustavně vytváří podmínky pro bezpečnou a zdraví neohrožující práci,</t>
  </si>
  <si>
    <t>a) do rady zaměstnanců alespoň 3 návrhy,</t>
  </si>
  <si>
    <t>b) na funkci zástupce pro oblast bezpečnosti a ochrany zdraví při práci alespoň 1 návrh.</t>
  </si>
  <si>
    <t>Dovolená za kalendářní rok a její poměrná část</t>
  </si>
  <si>
    <t>§ 212</t>
  </si>
  <si>
    <t>§ 285</t>
  </si>
  <si>
    <t>Druhy náhrad</t>
  </si>
  <si>
    <t>b) jsou při práci na pracovištích s infekčními materiály vystaveni přímému nebezpečí nákazy, pokud tuto práci vykonávají alespoň v rozsahu poloviny stanovené týdenní pracovní doby,</t>
  </si>
  <si>
    <t>c) jsou při práci vystaveni nepříznivým účinkům ionizujícího záření,</t>
  </si>
  <si>
    <t>d) pracují při přímém ošetřování nebo obsluze duševně chorých nebo mentálně postižených alespoň v rozsahu poloviny stanovené týdenní pracovní doby,</t>
  </si>
  <si>
    <t>§ 365</t>
  </si>
  <si>
    <t>29. nařízení vlády č. 430/2000 Sb., kterým se mění nařízení vlády č. 333/1993 Sb., o stanovení minimálních mzdových tarifů a mzdového zvýhodnění za práci ve ztíženém a zdraví škodlivém pracovním prostředí a za práci v noci, ve znění pozdějších předpisů,</t>
  </si>
  <si>
    <t>30. nařízení vlády č. 437/2001 Sb., kterým se mění nařízení vlády č. 333/1993 Sb., o stanovení minimálních mzdových tarifů a mzdového zvýhodnění za práci ve ztíženém a zdraví škodlivém pracovním prostředí a za práci v noci, ve znění pozdějších předpisů,</t>
  </si>
  <si>
    <t>31. nařízení vlády č. 560/2002 Sb., kterým se mění nařízení vlády č. 333/1993 Sb., o stanovení minimálních mzdových tarifů a mzdového zvýhodnění za práci ve ztíženém a zdraví škodlivém pracovním prostředí a za práci v noci, ve znění pozdějších předpisů,</t>
  </si>
  <si>
    <t>32. nařízení vlády č. 464/2003 Sb., kterým se mění nařízení vlády č. 333/1993 Sb., o stanovení minimálních mzdových tarifů a mzdového zvýhodnění za práci ve ztíženém a zdraví škodlivém pracovním prostředí a za práci v noci, ve znění pozdějších předpisů,</t>
  </si>
  <si>
    <t>33. nařízení vlády č. 700/2004 Sb., kterým se mění nařízení vlády č. 333/1993 Sb., o stanovení minimálních mzdových tarifů a mzdového zvýhodnění za práci ve ztíženém a zdraví škodlivém pracovním prostředí a za práci v noci, ve znění pozdějších předpisů,</t>
  </si>
  <si>
    <t>34. nařízení vlády č. 303/1995 Sb., o minimální mzdě,</t>
  </si>
  <si>
    <t>35. nařízení vlády č. 320/1997 Sb., kterým se mění nařízení vlády č. 303/1995 Sb., o minimální mzdě,</t>
  </si>
  <si>
    <t>36. nařízení vlády č. 317/1998 Sb., kterým se mění nařízení vlády č. 303/1995 Sb., o minimální mzdě, ve znění nařízení vlády č. 320/1997 Sb.,</t>
  </si>
  <si>
    <t>37. nařízení vlády č. 131/1999 Sb., kterým se mění nařízení vlády č. 303/1995 Sb., o minimální mzdě, ve znění pozdějších předpisů,</t>
  </si>
  <si>
    <t>ČÁST ČTRNÁCTÁ</t>
  </si>
  <si>
    <t>PŘECHODNÁ USTANOVENÍ</t>
  </si>
  <si>
    <t>§ 364</t>
  </si>
  <si>
    <t>j) kdy je jmenování upraveno zvláštním právním předpisem.</t>
  </si>
  <si>
    <t>§ 253</t>
  </si>
  <si>
    <t>f) informace o pracovních a mzdových nebo platových podmínkách zaměstnance uživatele, který vykonává nebo by vykonával stejnou práci jako dočasně přidělený zaměstnanec, s přihlédnutím ke kvalifikaci a délce odborné praxe (dále jen "srovnatelný zaměstnanec"),</t>
  </si>
  <si>
    <t>§ 196</t>
  </si>
  <si>
    <t>Rodičovská dovolená</t>
  </si>
  <si>
    <t>§ 264</t>
  </si>
  <si>
    <t>Z důvodů zvláštního zřetele hodných může soud výši náhrady škody přiměřeně snížit.</t>
  </si>
  <si>
    <t>§ 265</t>
  </si>
  <si>
    <t>§ 266</t>
  </si>
  <si>
    <t>§ 261</t>
  </si>
  <si>
    <t>§ 262</t>
  </si>
  <si>
    <t>Výši požadované náhrady škody určuje zaměstnavatel; způsobil-li škodu vedoucí zaměstnanec, který je statutárním orgánem nebo jeho zástupce, sám nebo společně s podřízeným zaměstnancem, určí výši náhrady škody ten, kdo statutární orgán nebo jeho zástupce na pracovní místo ustanovil.</t>
  </si>
  <si>
    <t>§ 263</t>
  </si>
  <si>
    <t>§ 322</t>
  </si>
  <si>
    <t>§ 298</t>
  </si>
  <si>
    <t>§ 348</t>
  </si>
  <si>
    <t>a) kdy zaměstnanec nepracuje pro překážky v práci, s výjimkou doby pracovního volna poskytnutého na žádost zaměstnance, bylo-li předem sjednáno jeho napracování, a doby, po kterou byla práce přerušena pro nepříznivé povětrnostní vlivy,</t>
  </si>
  <si>
    <t>b) dovolené,</t>
  </si>
  <si>
    <t>c) kdy si zaměstnanec vybírá náhradní volno za práci přesčas nebo za práci ve svátek,</t>
  </si>
  <si>
    <t>§ 349</t>
  </si>
  <si>
    <t>13. platová třída</t>
  </si>
  <si>
    <t>Systémové specializované práce, jejichž předmětem činnosti je soubor oborů nebo obor s rozsáhlou vnitřní strukturou a vnějšími vazbami. Komplexní koordinace a usměrňování systémových prací.</t>
  </si>
  <si>
    <t>Vysoká psychická námaha vyplývající z vysokých nároků na tvůrčí myšlení. Objevování nových postupů a způsobů a hledání řešení netradičním způsobem. Přenos a aplikace metod a způsobů z jiných odvětví a oblastí. Rozhodování v rámci značně kombinovatelných spíše abstraktních a různorodých jevů a procesů z různých odvětví a oborů.</t>
  </si>
  <si>
    <t>14. platová třída</t>
  </si>
  <si>
    <t>§ 182</t>
  </si>
  <si>
    <t>Paušalizace cestovních náhrad</t>
  </si>
  <si>
    <t>§ 183</t>
  </si>
  <si>
    <t>Záloha na cestovní náhrady a její vyúčtování</t>
  </si>
  <si>
    <t>§ 247</t>
  </si>
  <si>
    <t>a) před vznikem pracovního poměru a před převedením na jinou práci,</t>
  </si>
  <si>
    <t>b) pravidelně podle potřeby, nejméně však jedenkrát ročně.</t>
  </si>
  <si>
    <t>§ 110</t>
  </si>
  <si>
    <t>§ 111</t>
  </si>
  <si>
    <t>Minimální mzda</t>
  </si>
  <si>
    <t>§ 112</t>
  </si>
  <si>
    <t>§ 301</t>
  </si>
  <si>
    <t>Zaměstnanci jsou povinni</t>
  </si>
  <si>
    <t>b) nařízení vlády č. 447/2000 Sb., o způsobu usměrňování výše prostředků vynakládaných na platy a na odměny za pracovní pohotovost zaměstnanců odměňovaných podle zákona o platu a odměně za pracovní pohotovost v rozpočtových a v některých dalších organizacích a orgánech,</t>
  </si>
  <si>
    <t>c) nařízení vlády č. 494/2001 Sb., kterým se stanoví způsob evidence, hlášení a zasílání záznamu o úrazu, vzor záznamu o úrazu a okruh orgánů a institucí, kterým se ohlašuje pracovní úraz a zasílá záznam o úrazu,</t>
  </si>
  <si>
    <t>d) nařízení vlády č. 469/2002 Sb., kterým se stanoví katalog prací a kvalifikační předpoklady a kterým se mění nařízení vlády o platových poměrech zaměstnanců ve veřejných službách a správě, ve znění pozdějších předpisů,</t>
  </si>
  <si>
    <t>e) nařízení vlády č. 289/2002 Sb., kterým se stanoví rozsah a způsob poskytování údajů do Informačního systému o platech, ve znění nařízení vlády č. 514/2004 Sb.,</t>
  </si>
  <si>
    <t>Zvýšené psychické nároky vyplývající ze samostatného řešení úkolů s různorodými konkrétními jevy a procesy a s nároky na představivost a předvídatelnost, schopnost srovnávání, pozornost a operativnost. Značná smyslová náročnost. Značná zátěž velkých svalových skupin ve velmi ztížených pracovních podmínkách.</t>
  </si>
  <si>
    <t>7. platová třída</t>
  </si>
  <si>
    <t>Odborné práce konané s ucelenými samostatnými systémy s případným členěním na dílčí subsystémy a s vazbami na další systémy. Usměrňování a koordinace jednoduchých odborných prací. Odpovědnost za zdraví dalších osob nebo za škody odstranitelné pouze skupinou dalších zaměstnanců nebo za škody osob jednajících na základě chybných příkazů nebo opatření odstranitelné za delší období.</t>
  </si>
  <si>
    <t>Psychická námaha vyplývající ze samostatného řešení úkolů, kde jsou rovnoměrně zastoupeny konkrétní a abstraktní jevy a procesy různorodého charakteru. Nároky na aplikační schopnosti a přizpůsobivost různým podmínkám, na logické myšlení a určitou představivost. Vysoká náročnost na identifikaci velmi malých detailů, znaků nebo jiných zrakově důležitých informací a zvýšené nároky na vestibulární aparát. Nadměrné zatížení velkých svalových skupin v extrémních pracovních podmínkách.</t>
  </si>
  <si>
    <t>8. platová třída</t>
  </si>
  <si>
    <t>HLAVA XVI</t>
  </si>
  <si>
    <t>§ 346</t>
  </si>
  <si>
    <t>Vláda může nařízením stanovit odchylnou úpravu pracovního poměru zaměstnanců s pravidelným pracovištěm v zahraničí, včetně oprávnění zaměstnavatelů a povinností zaměstnanců, pokud jde o</t>
  </si>
  <si>
    <t>b) podmínky</t>
  </si>
  <si>
    <t>1. odchylného rozvržení pracovní doby v zahraničí, a to i ve vztahu ke dnům pracovního klidu (§ 91),</t>
  </si>
  <si>
    <t>2. omezení pohybu zaměstnance z bezpečnostních důvodů v rámci sídla zaměstnavatele v zahraničí.</t>
  </si>
  <si>
    <t>HLAVA XVII</t>
  </si>
  <si>
    <t>§ 347</t>
  </si>
  <si>
    <t>f) opatření k vytváření podmínek pro zaměstnávání fyzických osob, zejména mladistvých, osob pečujících o dítě mladší než 15 let a fyzických osob se zdravotním postižením, včetně podstatných záležitostí péče o zaměstnance, opatření ke zlepšení hygieny práce a pracovního prostředí, organizování sociálních, kulturních a tělovýchovných potřeb zaměstnanců,</t>
  </si>
  <si>
    <t>g) další opatření týkající se většího počtu zaměstnanců,</t>
  </si>
  <si>
    <t>PŘÍSTUP K NADNÁRODNÍM INFORMACÍM</t>
  </si>
  <si>
    <t>§ 288</t>
  </si>
  <si>
    <t>Společná ustanovení o průměrném výdělku</t>
  </si>
  <si>
    <t>§ 357</t>
  </si>
  <si>
    <t>§ 358</t>
  </si>
  <si>
    <t>Jestliže je zaměstnanci v rozhodném období zúčtována k výplatě mzda nebo plat nebo jejich část, která je poskytována za delší období, než je kalendářní čtvrtletí, určí se pro účely zjištění průměrného výdělku její poměrná část připadající na kalendářní čtvrtletí; zbývající část (části) této mzdy nebo platu se zahrne do hrubé mzdy nebo platu při zjištění průměrného výdělku v dalším období (dalších obdobích). Počet dalších období se určí podle celkové doby, za kterou se mzda nebo plat poskytuje. Do hrubé mzdy nebo platu se pro účely zjištění průměrného výdělku zahrne v rozhodném období poměrná část mzdy nebo platu podle věty první odpovídající odpracované době.</t>
  </si>
  <si>
    <t>§ 359</t>
  </si>
  <si>
    <t>§ 393a</t>
  </si>
  <si>
    <t>Použití prováděcích právních předpisů</t>
  </si>
  <si>
    <t>§ 394</t>
  </si>
  <si>
    <t>a) nařízení vlády č. 495/2001 Sb., kterým se stanoví rozsah a bližší podmínky poskytování osobních ochranných pracovních prostředků, mycích, čisticích a dezinfekčních prostředků,</t>
  </si>
  <si>
    <t>15. platová třída</t>
  </si>
  <si>
    <t>Tvůrčí systémové práce, kdy předmětem je odvětví jako soubor vzájemně provázaných oborů nebo nejnáročnější obory zásadního významu.</t>
  </si>
  <si>
    <t>Velmi vysoká psychická námaha vyplývající z vysokých nároků na tvůrčí myšlení ve vysoce abstraktní rovině při značné variabilitě a kombinovatelnosti procesů a jevů a na schopnosti nekonvenčního systémového nazírání v nejširších souvislostech.</t>
  </si>
  <si>
    <t>16. platová třída</t>
  </si>
  <si>
    <t>Činnosti s nespecifikovanými vstupy, způsobem řešení i výstupy s možnými vazbami na celé spektrum dalších činností, kde jsou předmětem jednotlivé vědní obory a disciplíny a jiné nejširší a nejnáročnější systémy.</t>
  </si>
  <si>
    <t>KONKURENČNÍ DOLOŽKA</t>
  </si>
  <si>
    <t>a) pracovat řádně podle svých sil, znalostí a schopností, plnit pokyny nadřízených vydané v souladu s právními předpisy a spolupracovat s ostatními zaměstnanci,</t>
  </si>
  <si>
    <t>b) využívat pracovní dobu a výrobní prostředky k vykonávání svěřených prací, plnit kvalitně a včas pracovní úkoly,</t>
  </si>
  <si>
    <t>c) dodržovat právní předpisy vztahující se k práci jimi vykonávané; dodržovat ostatní předpisy vztahující se k práci jimi vykonávané, pokud s nimi byli řádně seznámeni,</t>
  </si>
  <si>
    <t>d) řádně hospodařit s prostředky svěřenými jim zaměstnavatelem a střežit a ochraňovat majetek zaměstnavatele před poškozením, ztrátou, zničením a zneužitím a nejednat v rozporu s oprávněnými zájmy zaměstnavatele.</t>
  </si>
  <si>
    <t>§ 302</t>
  </si>
  <si>
    <t>Vedoucí zaměstnanci jsou dále povinni</t>
  </si>
  <si>
    <t>a) řídit a kontrolovat práci podřízených zaměstnanců a hodnotit jejich pracovní výkonnost a pracovní výsledky,</t>
  </si>
  <si>
    <t>b) co nejlépe organizovat práci,</t>
  </si>
  <si>
    <t>c) vytvářet příznivé pracovní podmínky a zajišťovat bezpečnost a ochranu zdraví při práci,</t>
  </si>
  <si>
    <t>d) zabezpečovat odměňování zaměstnanců podle tohoto zákona,</t>
  </si>
  <si>
    <t>e) vytvářet podmínky pro zvyšování odborné úrovně zaměstnanců,</t>
  </si>
  <si>
    <t>f) zabezpečovat dodržování právních a vnitřních předpisů,</t>
  </si>
  <si>
    <t>g) zabezpečovat přijetí opatření k ochraně majetku zaměstnavatele.</t>
  </si>
  <si>
    <t>§ 303</t>
  </si>
  <si>
    <t>a) ve správních úřadech,</t>
  </si>
  <si>
    <t>b) zaměstnanci v</t>
  </si>
  <si>
    <t>1. Policii České republiky,</t>
  </si>
  <si>
    <t>f) práce nutné se zřetelem na uspokojování životních, zdravotních, vzdělávacích, kulturních, tělovýchovných a sportovních potřeb obyvatelstva,</t>
  </si>
  <si>
    <t>g) práce v dopravě,</t>
  </si>
  <si>
    <t>h) krmení a ošetřování zvířat.</t>
  </si>
  <si>
    <t>Nepřetržitý odpočinek v týdnu</t>
  </si>
  <si>
    <t>§ 92</t>
  </si>
  <si>
    <t>§ 143</t>
  </si>
  <si>
    <t>§ 144</t>
  </si>
  <si>
    <t>SRÁŽKY Z PŘÍJMU Z PRACOVNĚPRÁVNÍHO VZTAHU</t>
  </si>
  <si>
    <t>§ 145</t>
  </si>
  <si>
    <t>d) nevyúčtovanou zálohu na cestovní náhrady, popřípadě jiné nevyúčtované zálohy poskytnuté zaměstnanci k plnění jeho pracovních úkolů,</t>
  </si>
  <si>
    <t>§ 148</t>
  </si>
  <si>
    <t>HLAVA VII</t>
  </si>
  <si>
    <t>PRACOVNÍ POHOTOVOST</t>
  </si>
  <si>
    <t>§ 95</t>
  </si>
  <si>
    <t>HLAVA VIII</t>
  </si>
  <si>
    <t>§ 96</t>
  </si>
  <si>
    <t>a) odpracované</t>
  </si>
  <si>
    <t>§ 25</t>
  </si>
  <si>
    <t>a) zaměstnavatele, kteří jsou členy organizace zaměstnavatelů, která uzavřela kolektivní smlouvu vyššího stupně, a pro zaměstnavatele, kteří v době účinnosti kolektivní smlouvy z organizace zaměstnavatelů vystoupili,</t>
  </si>
  <si>
    <t>b) zaměstnance, za které uzavřela kolektivní smlouvu odborová organizace nebo odborové organizace,</t>
  </si>
  <si>
    <t>c) odborové organizace, za které uzavřela kolektivní smlouvu vyššího stupně odborová organizace.</t>
  </si>
  <si>
    <t>§ 151</t>
  </si>
  <si>
    <t>§ 98</t>
  </si>
  <si>
    <t>§ 27</t>
  </si>
  <si>
    <t>§ 28</t>
  </si>
  <si>
    <t>§ 29</t>
  </si>
  <si>
    <t>PRACOVNÍ POMĚR</t>
  </si>
  <si>
    <t>POSTUP PŘED VZNIKEM PRACOVNÍHO POMĚRU</t>
  </si>
  <si>
    <t>§ 30</t>
  </si>
  <si>
    <t>§ 31</t>
  </si>
  <si>
    <t>§ 156</t>
  </si>
  <si>
    <t>§ 149</t>
  </si>
  <si>
    <t>§ 150</t>
  </si>
  <si>
    <t>§ 97</t>
  </si>
  <si>
    <t>ČÁST SEDMÁ</t>
  </si>
  <si>
    <t>a) ekonomickou situaci zaměstnavatele,</t>
  </si>
  <si>
    <t>b) množství práce a pracovní tempo (§ 300),</t>
  </si>
  <si>
    <t>c) změny organizace práce,</t>
  </si>
  <si>
    <t>d) systém odměňování a hodnocení zaměstnanců,</t>
  </si>
  <si>
    <t>e) systém školení a vzdělávání zaměstnanců,</t>
  </si>
  <si>
    <t>SPOLEČNÁ USTANOVENÍ O DOVOLENÉ</t>
  </si>
  <si>
    <t>§ 216</t>
  </si>
  <si>
    <t>§ 337</t>
  </si>
  <si>
    <t>HLAVA XV</t>
  </si>
  <si>
    <t>§ 338</t>
  </si>
  <si>
    <t>b) zaměstnancům po dobu čerpání jejich dovolené,</t>
  </si>
  <si>
    <t>c) zaměstnancům po dobu jejich dočasné pracovní neschopnosti.</t>
  </si>
  <si>
    <t>Pracovní podmínky zaměstnankyň</t>
  </si>
  <si>
    <t>§ 238</t>
  </si>
  <si>
    <t>§ 239</t>
  </si>
  <si>
    <t>§ 240</t>
  </si>
  <si>
    <t>§ 241</t>
  </si>
  <si>
    <t>Přestávky ke kojení</t>
  </si>
  <si>
    <t>§ 242</t>
  </si>
  <si>
    <t>f) rozhoduje o stížnostech na chyby a nedostatky uvedené na kandidátní listině,</t>
  </si>
  <si>
    <t>g) sčítá hlasy a o výsledku voleb sepíše písemný protokol ve dvou vyhotoveních; jedno vyhotovení předá zvolené radě zaměstnanců, popřípadě zvoleným zástupcům pro oblast bezpečnosti a ochrany zdraví při práci, druhé zaměstnavateli,</t>
  </si>
  <si>
    <t>§ 252</t>
  </si>
  <si>
    <t>a) 70 % stravného, trvá-li pracovní cesta 5 až 12 hodin,</t>
  </si>
  <si>
    <t>e) organizuje a řídí volby,</t>
  </si>
  <si>
    <t>§ 292</t>
  </si>
  <si>
    <t>§ 293</t>
  </si>
  <si>
    <t>§ 294</t>
  </si>
  <si>
    <t>Evropská rada zaměstnanců ustavená ujednáním</t>
  </si>
  <si>
    <t>Ujednání o evropské radě zaměstnanců musí být písemné a musí obsahovat zejména</t>
  </si>
  <si>
    <t>a) určení všech zaměstnavatelů, na které se vztahuje,</t>
  </si>
  <si>
    <t>c) místo, četnost a trvání jednání evropské rady zaměstnanců,</t>
  </si>
  <si>
    <t>e) způsob svolávání schůzí,</t>
  </si>
  <si>
    <t>f) způsob financování nákladů na činnost evropské rady zaměstnanců,</t>
  </si>
  <si>
    <t>§ 295</t>
  </si>
  <si>
    <t>Ujednání o jiném postupu pro nadnárodní informace a projednání</t>
  </si>
  <si>
    <t>Ujednání o jiném postupu pro nadnárodní informace a projednání musí být písemné a musí obsahovat zejména</t>
  </si>
  <si>
    <t>b) způsob a zajištění možnosti zástupců zaměstnanců společně projednat informace, které jim ústředí poskytne,</t>
  </si>
  <si>
    <t>Evropská rada zaměstnanců ustavená podle zákona</t>
  </si>
  <si>
    <t>§ 296</t>
  </si>
  <si>
    <t>a) to společně ujednají ústředí a vyjednávací výbor,</t>
  </si>
  <si>
    <t>DORUČOVÁNÍ</t>
  </si>
  <si>
    <t>§ 334</t>
  </si>
  <si>
    <t>Pracovní podmínky mladistvých zaměstnanců</t>
  </si>
  <si>
    <t>§ 243</t>
  </si>
  <si>
    <t>Zaměstnavatelé jsou povinni vytvářet příznivé podmínky pro všestranný rozvoj tělesných a duševních schopností mladistvých zaměstnanců též zvláštní úpravou jejich pracovních podmínek.</t>
  </si>
  <si>
    <t>§ 244</t>
  </si>
  <si>
    <t>Zaměstnavatelé smějí zaměstnávat mladistvé zaměstnance pouze pracemi, které jsou přiměřené jejich fyzickému a rozumovému rozvoji, a poskytují jim při práci zvýšenou péči.</t>
  </si>
  <si>
    <t>§ 245</t>
  </si>
  <si>
    <t>b) činnosti zaměstnavatele, jejím pravděpodobném vývoji, jejích důsledcích na životní prostředí a jeho ekologických opatřeních,</t>
  </si>
  <si>
    <t>§ 204</t>
  </si>
  <si>
    <t>Pracovní volno související s brannou povinností</t>
  </si>
  <si>
    <t>a) účast při jednáních týkajících se bezpečnosti a ochrany zdraví při práci anebo jim poskytnout informace o takovém jednání,</t>
  </si>
  <si>
    <t>b) vyslechnout jejich informace, připomínky a návrhy na přijetí opatření týkajících se bezpečnosti a ochrany zdraví při práci, zejména návrhy na odstranění rizik nebo omezení působení rizik, která není možno odstranit,</t>
  </si>
  <si>
    <t>c) projednat</t>
  </si>
  <si>
    <t>1. podstatná opatření týkající se bezpečnosti a ochrany zdraví při práci,</t>
  </si>
  <si>
    <t>§ 281</t>
  </si>
  <si>
    <t>Náhrady při výkonu práce v zahraničí</t>
  </si>
  <si>
    <t>§ 181</t>
  </si>
  <si>
    <t>§ 59</t>
  </si>
  <si>
    <t>Zaměstnanec může okamžitě zrušit pracovní poměr pouze do 2 měsíců ode dne, kdy se o důvodu k okamžitému zrušení dověděl, nejpozději do 1 roku ode dne, kdy tento důvod vznikl.</t>
  </si>
  <si>
    <t>§ 60</t>
  </si>
  <si>
    <t>Díl 6</t>
  </si>
  <si>
    <t>Hromadné propouštění</t>
  </si>
  <si>
    <t>§ 62</t>
  </si>
  <si>
    <t>a) 10 zaměstnancům u zaměstnavatele zaměstnávajícího od 20 do 100 zaměstnanců,</t>
  </si>
  <si>
    <t>b) 10 % zaměstnanců u zaměstnavatele zaměstnávajícího od 101 do 300 zaměstnanců, nebo</t>
  </si>
  <si>
    <t>c) 30 zaměstnancům u zaměstnavatele zaměstnávajícího více než 300 zaměstnanců.</t>
  </si>
  <si>
    <t>Skončí-li za podmínek uvedených ve větě první pracovní poměr alespoň 5 zaměstnanců, započítávají se do celkového počtu zaměstnanců uvedených v písmenech a) až c) i zaměstnanci, s nimiž zaměstnavatel rozvázal pracovní poměr v tomto období z týchž důvodů dohodou.</t>
  </si>
  <si>
    <t>a) důvodech hromadného propouštění,</t>
  </si>
  <si>
    <t>b) počtu a profesním složení zaměstnanců, kteří mají být propuštěni,</t>
  </si>
  <si>
    <t>c) o počtu a profesním složení všech zaměstnanců, kteří jsou u zaměstnavatele zaměstnáni,</t>
  </si>
  <si>
    <t>d) době, v níž se má hromadné propouštění uskutečnit,</t>
  </si>
  <si>
    <t>e) hlediscích navržených pro výběr zaměstnanců, kteří mají být propuštěni,</t>
  </si>
  <si>
    <t>f) odstupném, popřípadě dalších právech propuštěných zaměstnanců.</t>
  </si>
  <si>
    <t>Mechanické ruční nářadí</t>
  </si>
  <si>
    <t>§ 115</t>
  </si>
  <si>
    <t>§ 257</t>
  </si>
  <si>
    <t>§ 311</t>
  </si>
  <si>
    <t>MZDA</t>
  </si>
  <si>
    <t>§ 113</t>
  </si>
  <si>
    <t>Sjednání, stanovení nebo určení mzdy</t>
  </si>
  <si>
    <t>PŘEKÁŽKY V PRÁCI NA STRANĚ ZAMĚSTNANCE</t>
  </si>
  <si>
    <t>Důležité osobní překážky</t>
  </si>
  <si>
    <t>§ 191</t>
  </si>
  <si>
    <t>§ 344</t>
  </si>
  <si>
    <t>§ 345</t>
  </si>
  <si>
    <t>§ 189</t>
  </si>
  <si>
    <t>Zmocňovací ustanovení</t>
  </si>
  <si>
    <t>c) stanoví průměrnou cenu pohonných hmot,</t>
  </si>
  <si>
    <t>a to podle údajů Českého statistického úřadu o cenách vozidel, o cenách jídel a nealkoholických nápojů ve veřejném stravování a o cenách pohonných hmot.</t>
  </si>
  <si>
    <t>ZVLÁŠTNÍ PRACOVNÍ PODMÍNKY NĚKTERÝCH ZAMĚSTNANCŮ</t>
  </si>
  <si>
    <t>Zaměstnávání fyzických osob se zdravotním postižením</t>
  </si>
  <si>
    <t>§ 237</t>
  </si>
  <si>
    <t>a) zvýšených životních nákladů,</t>
  </si>
  <si>
    <t>b) zvýšených vybavovacích výdajů,</t>
  </si>
  <si>
    <t>c) jízdních výdajů a výdajů za ubytování při některých cestách do České republiky a zpět,</t>
  </si>
  <si>
    <t>d) výdajů spojených s přepravou osobních věcí.</t>
  </si>
  <si>
    <t>§ 190</t>
  </si>
  <si>
    <t>ČÁST OSMÁ</t>
  </si>
  <si>
    <t>PŘEKÁŽKY V PRÁCI</t>
  </si>
  <si>
    <t>§ 251</t>
  </si>
  <si>
    <t>§ 192</t>
  </si>
  <si>
    <t>§ 254</t>
  </si>
  <si>
    <t>h) o výsledku voleb informuje zaměstnavatele a všechny zaměstnance.</t>
  </si>
  <si>
    <t>§ 284</t>
  </si>
  <si>
    <t>§ 328</t>
  </si>
  <si>
    <t>HLAVA XIII</t>
  </si>
  <si>
    <t>§ 330</t>
  </si>
  <si>
    <t>§ 331</t>
  </si>
  <si>
    <t>§ 333</t>
  </si>
  <si>
    <t>HLAVA XIV</t>
  </si>
  <si>
    <t>§ 269</t>
  </si>
  <si>
    <t>§ 270</t>
  </si>
  <si>
    <t>§ 271</t>
  </si>
  <si>
    <t>§ 272</t>
  </si>
  <si>
    <t>§ 273</t>
  </si>
  <si>
    <t>c) zaměstnanci u soudů a státních zastupitelství,</t>
  </si>
  <si>
    <t>d) zaměstnanci</t>
  </si>
  <si>
    <t>1. České národní banky,</t>
  </si>
  <si>
    <t>2. státních fondů,</t>
  </si>
  <si>
    <t>e) zaměstnanci územních samosprávných celků zařazení</t>
  </si>
  <si>
    <t>1. do obecního úřadu,</t>
  </si>
  <si>
    <t>2. městského úřadu,</t>
  </si>
  <si>
    <t>3. magistrátu statutárního města nebo magistrátu územně členěného statutárního města, úřadu městského obvodu nebo úřadu městské části územně členěného statutárního města,</t>
  </si>
  <si>
    <t>4. krajského úřadu,</t>
  </si>
  <si>
    <t>f) zaměstnanci územních samosprávných celků zařazení v obecní policii,</t>
  </si>
  <si>
    <t>mají zvýšené povinnosti uvedené v odstavci 2.</t>
  </si>
  <si>
    <t>a) vzdání se funkce,</t>
  </si>
  <si>
    <t>b) skončení pracovního poměru u zaměstnavatele,</t>
  </si>
  <si>
    <t>c) odvolání z funkce.</t>
  </si>
  <si>
    <t>§ 283</t>
  </si>
  <si>
    <t>d) základních otázkách pracovních podmínek a jejich změnách,</t>
  </si>
  <si>
    <t>f) opatřeních, kterými zaměstnavatel zajišťuje rovné zacházení se zaměstnanci a zaměstnankyněmi a zamezení diskriminace,</t>
  </si>
  <si>
    <t>g) nabídce volných pracovních míst na dobu neurčitou, která by byla vhodná pro další pracovní zařazení zaměstnanců pracujících u zaměstnavatele v pracovním poměru uzavřeném na dobu určitou,</t>
  </si>
  <si>
    <t>§ 361</t>
  </si>
  <si>
    <t>Zjištění průměrného výdělku zaměstnance činného na základě dohod o pracích konaných mimo pracovní poměr se řídí tímto zákonem. Je-li sjednána jednorázová splatnost odměny z dohody až po provedení celého pracovního úkolu, je rozhodným obdobím (§ 354 odst. 1) celá doba, po kterou trvalo provedení sjednaného pracovního úkolu.</t>
  </si>
  <si>
    <t>§ 362</t>
  </si>
  <si>
    <t>HLAVA XIX</t>
  </si>
  <si>
    <t>§ 363</t>
  </si>
  <si>
    <t>b) hromadné propouštění (§ 62).</t>
  </si>
  <si>
    <t>h) číslo a datum vydání rozhodnutí, kterým bylo agentuře práce vydáno povolení ke zprostředkování zaměstnání.</t>
  </si>
  <si>
    <t>§ 309</t>
  </si>
  <si>
    <t>a) název a sídlo uživatele,</t>
  </si>
  <si>
    <t>b) místo výkonu práce u uživatele,</t>
  </si>
  <si>
    <t>c) dobu trvání dočasného přidělení,</t>
  </si>
  <si>
    <t>d) určení vedoucího zaměstnance uživatele oprávněného přidělovat zaměstnanci práci a kontrolovat ji,</t>
  </si>
  <si>
    <t>e) podmínky jednostranného prohlášení o ukončení výkonu práce před uplynutím doby dočasného přidělení, byly-li sjednány v dohodě o dočasném přidělení zaměstnance agentury práce [§ 308 odst. 1 písm. g)],</t>
  </si>
  <si>
    <t>f) informaci o pracovních a mzdových nebo platových podmínkách srovnatelného zaměstnance uživatele.</t>
  </si>
  <si>
    <t>§ 138</t>
  </si>
  <si>
    <t>MZDA NEBO PLAT PŘI VÝKONU JINÉ PRÁCE</t>
  </si>
  <si>
    <t>§ 139</t>
  </si>
  <si>
    <t>§ 206</t>
  </si>
  <si>
    <t>§ 142</t>
  </si>
  <si>
    <t>d) práce konané v nepřetržitém provozu za zaměstnance, který se nedostavil na směnu,</t>
  </si>
  <si>
    <t>e) při živelních událostech a v jiných obdobných mimořádných případech,</t>
  </si>
  <si>
    <t>§ 219</t>
  </si>
  <si>
    <t>§ 160</t>
  </si>
  <si>
    <t>§ 290</t>
  </si>
  <si>
    <t>§ 39</t>
  </si>
  <si>
    <t>Pracovní poměr na dobu určitou</t>
  </si>
  <si>
    <t>d) stravovacích výdajů v cizí měně (dále jen "zahraniční stravné"),</t>
  </si>
  <si>
    <t>§ 167</t>
  </si>
  <si>
    <t>§ 168</t>
  </si>
  <si>
    <t>§ 169</t>
  </si>
  <si>
    <t>§ 170</t>
  </si>
  <si>
    <t>Zahraniční stravné</t>
  </si>
  <si>
    <t>§ 230</t>
  </si>
  <si>
    <t>Prohlubování kvalifikace</t>
  </si>
  <si>
    <t>§ 350</t>
  </si>
  <si>
    <t>HLAVA XVIII</t>
  </si>
  <si>
    <t>PRŮMĚRNÝ VÝDĚLEK</t>
  </si>
  <si>
    <t>§ 351</t>
  </si>
  <si>
    <t>Druhy cestovních náhrad</t>
  </si>
  <si>
    <t>e) nutných vedlejších výdajů.</t>
  </si>
  <si>
    <t>Zaměstnavatel je povinen poskytovat zaměstnanci, není-li v tomto zákoně dále stanoveno jinak, náhradu výdajů, které mu vzniknou v souvislosti s výkonem práce, v rozsahu a za podmínek stanovených v této části.</t>
  </si>
  <si>
    <t>§ 152</t>
  </si>
  <si>
    <t>Cestovními výdaji, za které poskytuje zaměstnavatel zaměstnanci cestovní náhrady, se rozumí výdaje, které vzniknou zaměstnanci při</t>
  </si>
  <si>
    <t>b) cestě mimo pravidelné pracoviště,</t>
  </si>
  <si>
    <t>§ 153</t>
  </si>
  <si>
    <t>§ 154</t>
  </si>
  <si>
    <t>§ 155</t>
  </si>
  <si>
    <t>§ 99</t>
  </si>
  <si>
    <t>Opatření týkající se hromadné úpravy pracovní doby, práce přesčas, možnost nařizovat práci ve dnech pracovního klidu a noční práci se zřetelem na bezpečnost a ochranu zdraví při práci je zaměstnavatel povinen předem projednat s odborovou organizací.</t>
  </si>
  <si>
    <t>HLAVA IX</t>
  </si>
  <si>
    <t>ZMOCŇOVACÍ USTANOVENÍ</t>
  </si>
  <si>
    <t>§ 100</t>
  </si>
  <si>
    <t>Čerpání dovolené</t>
  </si>
  <si>
    <t>§ 217</t>
  </si>
  <si>
    <t>§ 289</t>
  </si>
  <si>
    <t>a) může jmenovat více než polovinu členů správního, řídícího nebo dozorčího orgánu tohoto zaměstnavatele,</t>
  </si>
  <si>
    <t>§ 314</t>
  </si>
  <si>
    <t>§ 315</t>
  </si>
  <si>
    <t>Nesouhlasí-li zaměstnanec s obsahem potvrzení o zaměstnání nebo pracovního posudku, může se domáhat do 3 měsíců ode dne, kdy se o jejich obsahu dověděl, u soudu, aby zaměstnavateli bylo uloženo přiměřeně jej upravit.</t>
  </si>
  <si>
    <t>§ 316</t>
  </si>
  <si>
    <t>§ 162</t>
  </si>
  <si>
    <t>Náhrada výdajů za ubytování</t>
  </si>
  <si>
    <t>§ 163</t>
  </si>
  <si>
    <t>Stravné</t>
  </si>
  <si>
    <t>Krácení dovolené</t>
  </si>
  <si>
    <t>§ 223</t>
  </si>
  <si>
    <t>§ 291</t>
  </si>
  <si>
    <t>b) vypracuje a zveřejní volební řád,</t>
  </si>
  <si>
    <t>c) sestaví kandidátní listinu z návrhů zaměstnanců zaměstnavatele v pracovním poměru,</t>
  </si>
  <si>
    <t>d) listinu zveřejní v dostatečném předstihu před konáním voleb,</t>
  </si>
  <si>
    <t>Pravděpodobný výdělek</t>
  </si>
  <si>
    <t>§ 355</t>
  </si>
  <si>
    <t>Formy průměrného výdělku</t>
  </si>
  <si>
    <t>§ 356</t>
  </si>
  <si>
    <t>a) jednat a zaujmout stanoviska k návrhům ve věcech podmínek zaměstnávání zaměstnanců a počtu zaměstnanců,</t>
  </si>
  <si>
    <t>b) podávat návrhy, jednat a zaujmout stanoviska k návrhům ve věcech zlepšení podmínek výkonu práce a odměňování.</t>
  </si>
  <si>
    <t>§ 321</t>
  </si>
  <si>
    <t>§ 306</t>
  </si>
  <si>
    <t>Pracovní řád</t>
  </si>
  <si>
    <t>MZDOVÁ, PLATOVÁ A OSTATNÍ PRÁVA</t>
  </si>
  <si>
    <t>§ 307</t>
  </si>
  <si>
    <t>AGENTURNÍ ZAMĚSTNÁVÁNÍ</t>
  </si>
  <si>
    <t>§ 308</t>
  </si>
  <si>
    <t>a) jméno, popřípadě jména, příjmení, popřípadě rodné příjmení, státní občanství, datum a místo narození a bydliště dočasně přiděleného zaměstnance,</t>
  </si>
  <si>
    <t>b) druh práce, kterou bude dočasně přidělený zaměstnanec vykonávat, včetně požadavků na odbornou, popřípadě zdravotní způsobilost nezbytnou pro tento druh práce,</t>
  </si>
  <si>
    <t>c) určení doby, po kterou bude dočasně přidělený zaměstnanec vykonávat práci u uživatele,</t>
  </si>
  <si>
    <t>d) místo výkonu práce,</t>
  </si>
  <si>
    <t>e) den nástupu dočasně přiděleného zaměstnance k výkonu práce u uživatele,</t>
  </si>
  <si>
    <t>a) těhotenství,</t>
  </si>
  <si>
    <t>b) rodinných a majetkových poměrech,</t>
  </si>
  <si>
    <t>c) sexuální orientaci,</t>
  </si>
  <si>
    <t>d) původu,</t>
  </si>
  <si>
    <t>e) členství v odborové organizaci,</t>
  </si>
  <si>
    <t>f) členství v politických stranách nebo hnutích,</t>
  </si>
  <si>
    <t>g) příslušnosti k církvi nebo náboženské společnosti,</t>
  </si>
  <si>
    <t>h) trestněprávní bezúhonnosti;</t>
  </si>
  <si>
    <t>Ústředí zašle zprávu také zaměstnavateli.</t>
  </si>
  <si>
    <t>a) zrušení, zánik nebo převod zaměstnavatele nebo jeho části,</t>
  </si>
  <si>
    <t>a) výdajů za přepravu bytového zařízení,</t>
  </si>
  <si>
    <t>b) jízdních výdajů a jízdních výdajů člena rodiny z bydliště do nového bydliště,</t>
  </si>
  <si>
    <t>c) nutných vedlejších výdajů souvisejících s přepravou bytového zařízení,</t>
  </si>
  <si>
    <t>§ 179</t>
  </si>
  <si>
    <t>§ 185</t>
  </si>
  <si>
    <t>Požaduje-li se pro poskytnutí cestovních náhrad prokázání příslušných výdajů, a zaměstnanec je neprokáže, může mu zaměstnavatel poskytnout tuto náhradu v jím uznané výši, která odpovídá určeným podmínkám, pokud tento zákon nestanoví jinak (§ 158 odst. 3).</t>
  </si>
  <si>
    <t>§ 186</t>
  </si>
  <si>
    <t>Zaměstnanec je povinen bez zbytečného odkladu oznámit zaměstnavateli změnu skutečnosti, která je rozhodná pro poskytnutí cestovní náhrady.</t>
  </si>
  <si>
    <t>§ 187</t>
  </si>
  <si>
    <t>§ 188</t>
  </si>
  <si>
    <t>§ 197</t>
  </si>
  <si>
    <t>Mateřská a rodičovská dovolená při převzetí dítěte</t>
  </si>
  <si>
    <t>b) zaměstnanci, který zastupuje vedoucího zaměstnance na vyšším stupni řízení v plném rozsahu jeho řídící činnosti po dobu delší než 4 týdny a zastupování není součástí jeho povinností vyplývajících z pracovní smlouvy, a to od prvého dne zastupování. Příplatek přísluší za stejných podmínek stanovených pro zastupovaného vedoucího zaměstnance.</t>
  </si>
  <si>
    <t>1. stupeň řízení:</t>
  </si>
  <si>
    <t>2. stupeň řízení:</t>
  </si>
  <si>
    <t>3. stupeň řízení:</t>
  </si>
  <si>
    <t>4. stupeň řízení:</t>
  </si>
  <si>
    <t>§ 125</t>
  </si>
  <si>
    <t>Příplatek za noční práci</t>
  </si>
  <si>
    <t>Zaměstnanci přísluší za hodinu noční práce příplatek ve výši 20 % průměrného hodinového výdělku.</t>
  </si>
  <si>
    <t>§ 126</t>
  </si>
  <si>
    <t>Příplatek za práci v sobotu a v neděli</t>
  </si>
  <si>
    <t>Překážky v práci z důvodu obecného zájmu</t>
  </si>
  <si>
    <t>§ 200</t>
  </si>
  <si>
    <t>§ 201</t>
  </si>
  <si>
    <t>Výkon veřejné funkce</t>
  </si>
  <si>
    <t>§ 339</t>
  </si>
  <si>
    <t>a) stanovené nebo navrhované datum převodu,</t>
  </si>
  <si>
    <t>b) důvody převodu,</t>
  </si>
  <si>
    <t>c) právní, ekonomické a sociální důsledky převodu pro zaměstnance,</t>
  </si>
  <si>
    <t>d) připravovaná opatření ve vztahu k zaměstnancům.</t>
  </si>
  <si>
    <t>§ 340</t>
  </si>
  <si>
    <t>HLAVA X</t>
  </si>
  <si>
    <t>§ 320</t>
  </si>
  <si>
    <t>Zaměstnavatel je povinen na svůj náklad vytvořit zástupcům zaměstnanců podmínky pro řádný výkon jejich činnosti, zejména jim poskytovat podle svých provozních možností v přiměřeném rozsahu místnosti s nezbytným vybavením, hradit nezbytné náklady na údržbu a technický provoz a náklady na potřebné podklady.</t>
  </si>
  <si>
    <t>INFORMOVÁNÍ A PROJEDNÁNÍ</t>
  </si>
  <si>
    <t>§ 278</t>
  </si>
  <si>
    <t>§ 195</t>
  </si>
  <si>
    <t>Mateřská dovolená</t>
  </si>
  <si>
    <t>a) v přímé řídící působnosti</t>
  </si>
  <si>
    <t>1. statutárního orgánu, je-li zaměstnavatelem právnická osoba,</t>
  </si>
  <si>
    <t>2. zaměstnavatele, je-li zaměstnavatelem fyzická osoba,</t>
  </si>
  <si>
    <t>b) v přímé řídící působnosti vedoucího zaměstnance přímo podřízeného</t>
  </si>
  <si>
    <t>1. statutárnímu orgánu, je-li zaměstnavatelem právnická osoba,</t>
  </si>
  <si>
    <t>2. zaměstnavateli, je-li zaměstnavatelem fyzická osoba,</t>
  </si>
  <si>
    <t>za podmínky, že tomuto vedoucímu zaměstnanci je podřízen další vedoucí zaměstnanec.</t>
  </si>
  <si>
    <t>§ 114</t>
  </si>
  <si>
    <t>Mzda nebo náhradní volno za práci přesčas</t>
  </si>
  <si>
    <t>§ 255</t>
  </si>
  <si>
    <t>§ 256</t>
  </si>
  <si>
    <t>§ 310</t>
  </si>
  <si>
    <t>d) zaměstnavatel nevyužíval v posledních 12 měsících po dobu nejméně 6 měsíců kvalifikaci zaměstnance, které zaměstnanec na základě kvalifikační dohody dosáhl.</t>
  </si>
  <si>
    <t>STRAVOVÁNÍ ZAMĚSTNANCŮ</t>
  </si>
  <si>
    <t>§ 236</t>
  </si>
  <si>
    <t>§ 123</t>
  </si>
  <si>
    <t>Platové tarify</t>
  </si>
  <si>
    <t>§ 267</t>
  </si>
  <si>
    <t>§ 268</t>
  </si>
  <si>
    <t>§ 210</t>
  </si>
  <si>
    <t>ČÁST DEVÁTÁ</t>
  </si>
  <si>
    <t>DOVOLENÁ</t>
  </si>
  <si>
    <t>ZÁKLADNÍ USTANOVENÍ</t>
  </si>
  <si>
    <t>§ 211</t>
  </si>
  <si>
    <t>§ 21</t>
  </si>
  <si>
    <t>§ 22</t>
  </si>
  <si>
    <t>§ 23</t>
  </si>
  <si>
    <t>§ 24</t>
  </si>
  <si>
    <t>Odstřeďování</t>
  </si>
  <si>
    <t>Řezání</t>
  </si>
  <si>
    <t>Stroje se dvěma nebo více systémy ochrany a stroje, které lze spouštět bez použití ochranného zařízení, musí mít uzamykatelné přepínání systémů ochrany a přepínání na chod bez použití ochranného zařízení.</t>
  </si>
  <si>
    <t>Řezačky a kutry</t>
  </si>
  <si>
    <t>Máčení, napařování a vaření</t>
  </si>
  <si>
    <t>§ 26</t>
  </si>
  <si>
    <t>§ 280</t>
  </si>
  <si>
    <t>Projednání</t>
  </si>
  <si>
    <t>a) pravděpodobný hospodářský vývoj u zaměstnavatele,</t>
  </si>
  <si>
    <t>c) nejnovější stav a strukturu zaměstnanců, pravděpodobný vývoj zaměstnanosti u zaměstnavatele, základní otázky pracovních podmínek a jejich změny,</t>
  </si>
  <si>
    <t>§ 205</t>
  </si>
  <si>
    <t>a) zaměstnavatel v průběhu zvyšování kvalifikace zastavil poskytování plnění sjednaného v kvalifikační dohodě, protože zaměstnanec se bez svého zavinění stal dlouhodobě nezpůsobilým pro výkon práce, pro kterou si zvyšoval kvalifikaci,</t>
  </si>
  <si>
    <t>§ 279</t>
  </si>
  <si>
    <t>Informování</t>
  </si>
  <si>
    <t>a) ekonomické a finanční situaci zaměstnavatele a jejím pravděpodobném vývoji,</t>
  </si>
  <si>
    <t>§ 158</t>
  </si>
  <si>
    <t>Zvýšení kvalifikace a kvalifikační dohoda</t>
  </si>
  <si>
    <t>§ 231</t>
  </si>
  <si>
    <t>§ 335</t>
  </si>
  <si>
    <t>§ 297</t>
  </si>
  <si>
    <t>c) druhy nákladů a celkovou částku nákladů, kterou bude zaměstnanec povinen uhradit zaměstnavateli, pokud nesplní svůj závazek setrvat v zaměstnání.</t>
  </si>
  <si>
    <t>§ 235</t>
  </si>
  <si>
    <t>§ 171</t>
  </si>
  <si>
    <t>§ 172</t>
  </si>
  <si>
    <t>§ 352</t>
  </si>
  <si>
    <t>Průměrným výdělkem zaměstnance se rozumí průměrný hrubý výdělek, nestanoví-li pracovněprávní předpisy jinak.</t>
  </si>
  <si>
    <t>§ 353</t>
  </si>
  <si>
    <t>§ 286</t>
  </si>
  <si>
    <t>§ 287</t>
  </si>
  <si>
    <t>Informování a projednání</t>
  </si>
  <si>
    <t>§ 218</t>
  </si>
  <si>
    <t>§ 336</t>
  </si>
  <si>
    <t>Náhrada za dovolenou</t>
  </si>
  <si>
    <t>§ 222</t>
  </si>
  <si>
    <t>§ 103</t>
  </si>
  <si>
    <t>a) nepřipustit, aby zaměstnanec vykonával zakázané práce a práce, jejichž náročnost by neodpovídala jeho schopnostem a zdravotní způsobilosti,</t>
  </si>
  <si>
    <t>ČÁST DESÁTÁ</t>
  </si>
  <si>
    <t>PÉČE O ZAMĚSTNANCE</t>
  </si>
  <si>
    <t>PRACOVNÍ PODMÍNKY ZAMĚSTNANCŮ</t>
  </si>
  <si>
    <t>§ 224</t>
  </si>
  <si>
    <t>b) za poskytnutí pomoci při předcházení požárům nebo při živelních událostech, jejich likvidaci nebo odstraňování jejich následků nebo při jiných mimořádných událostech, při nichž může být ohrožen život, zdraví nebo majetek.</t>
  </si>
  <si>
    <t>§ 225</t>
  </si>
  <si>
    <t>§ 226</t>
  </si>
  <si>
    <t>Zaměstnavatel je povinen zajistit bezpečnou úschovu svršků a osobních předmětů, které zaměstnanci obvykle nosí do zaměstnání.</t>
  </si>
  <si>
    <t>ODBORNÝ ROZVOJ ZAMĚSTNANCŮ</t>
  </si>
  <si>
    <t>§ 227</t>
  </si>
  <si>
    <t>a) zaškolení a zaučení,</t>
  </si>
  <si>
    <t>b) odbornou praxi absolventů škol,</t>
  </si>
  <si>
    <t>c) prohlubování kvalifikace,</t>
  </si>
  <si>
    <t>d) zvyšování kvalifikace.</t>
  </si>
  <si>
    <t>§ 228</t>
  </si>
  <si>
    <t>Zaškolení a zaučení</t>
  </si>
  <si>
    <t>§ 229</t>
  </si>
  <si>
    <t>Odborná praxe absolventů škol</t>
  </si>
  <si>
    <t>§89</t>
  </si>
  <si>
    <t>DVANÁCTÁ ČÁST</t>
  </si>
  <si>
    <t>§91</t>
  </si>
  <si>
    <t>Zápustky</t>
  </si>
  <si>
    <t>Válcování materiálu</t>
  </si>
  <si>
    <t>§92</t>
  </si>
  <si>
    <t>Válcovací stolice</t>
  </si>
  <si>
    <t>§93</t>
  </si>
  <si>
    <t>Papírenské stroje</t>
  </si>
  <si>
    <t>§94</t>
  </si>
  <si>
    <t>Potiskování materiálu</t>
  </si>
  <si>
    <t>Pneumatické nářadí</t>
  </si>
  <si>
    <t>Mzda, náhradní volno nebo náhrada mzdy za svátek</t>
  </si>
  <si>
    <t>§ 116</t>
  </si>
  <si>
    <t>Mzda za noční práci</t>
  </si>
  <si>
    <t>§ 117</t>
  </si>
  <si>
    <t>Mzda a příplatek za práci ve ztíženém pracovním prostředí</t>
  </si>
  <si>
    <t>§ 118</t>
  </si>
  <si>
    <t>Mzda za práci v sobotu a v neděli</t>
  </si>
  <si>
    <t>§ 63</t>
  </si>
  <si>
    <t>§ 119</t>
  </si>
  <si>
    <t>Naturální mzda</t>
  </si>
  <si>
    <t>§ 178</t>
  </si>
  <si>
    <t>a) účastnit se školení zajišťovaných zaměstnavatelem zaměřených na bezpečnost a ochranu zdraví při práci včetně ověření svých znalostí,</t>
  </si>
  <si>
    <t>c) dodržovat právní a ostatní předpisy a pokyny zaměstnavatele k zajištění bezpečnosti a ochrany zdraví při práci, s nimiž byl řádně seznámen, a řídit se zásadami bezpečného chování na pracovišti a informacemi zaměstnavatele,</t>
  </si>
  <si>
    <t>d) dodržovat při práci stanovené pracovní postupy, používat stanovené pracovní prostředky, dopravní prostředky, osobní ochranné pracovní prostředky a ochranná zařízení a svévolně je neměnit a nevyřazovat z provozu,</t>
  </si>
  <si>
    <t>§ 177</t>
  </si>
  <si>
    <t>3. organizaci školení o právních a ostatních předpisech k zajištění bezpečnosti a ochrany zdraví při práci,</t>
  </si>
  <si>
    <t>a) vyhledávání a vyhodnocení rizik, opatřeních k odstranění rizik a k omezení jejich působení na zaměstnance a k vhodné organizaci bezpečnosti a ochrany zdraví zaměstnanců při práci,</t>
  </si>
  <si>
    <t>b) evidenci a hlášení pracovních úrazů a uznaných nemocí z povolání,</t>
  </si>
  <si>
    <t>§ 246</t>
  </si>
  <si>
    <t>§ 72</t>
  </si>
  <si>
    <t>Neplatnost rozvázání pracovního poměru výpovědí, okamžitým zrušením, zrušením ve zkušební době nebo dohodou může jak zaměstnavatel, tak i zaměstnanec uplatnit u soudu nejpozději ve lhůtě 2 měsíců ode dne, kdy měl pracovní poměr skončit tímto rozvázáním.</t>
  </si>
  <si>
    <t>Díl 10</t>
  </si>
  <si>
    <t>§ 73</t>
  </si>
  <si>
    <t>b) minimální délku dovolené za kalendářní rok nebo její poměrnou část,</t>
  </si>
  <si>
    <t>d) bezpečnost a ochranu zdraví při práci,</t>
  </si>
  <si>
    <t>e) pracovní podmínky těhotných zaměstnankyň, zaměstnankyň, které kojí, a zaměstnankyň do konce devátého měsíce po porodu a mladistvých zaměstnanců,</t>
  </si>
  <si>
    <t>f) rovné zacházení se zaměstnanci a zaměstnankyněmi a zákaz diskriminace,</t>
  </si>
  <si>
    <t>Věta první se nepoužije, jsou-li práva vyplývající z právních předpisů členského státu Evropské unie, z něhož byl zaměstnanec vyslán k výkonu práce v rámci nadnárodního poskytování služeb, pro něho výhodnější. Výhodnost se posuzuje u každého práva vyplývajícího z pracovněprávního vztahu samostatně.</t>
  </si>
  <si>
    <t>§ 277</t>
  </si>
  <si>
    <t>§ 137</t>
  </si>
  <si>
    <t>Informační systém o platech</t>
  </si>
  <si>
    <t>§ 136</t>
  </si>
  <si>
    <t>Platový výměr</t>
  </si>
  <si>
    <t>Sušení a vypalování</t>
  </si>
  <si>
    <t>§ 87</t>
  </si>
  <si>
    <t>a) stanovená týdenní pracovní doba, popřípadě kratší pracovní doba,</t>
  </si>
  <si>
    <t>b) rozvrh pracovní doby na jednotlivé pracovní dny včetně začátku a konce směny a</t>
  </si>
  <si>
    <t>c) odpracovaná pracovní doba v jednotlivých pracovních dnech a za týden.</t>
  </si>
  <si>
    <t>PŘESTÁVKA V PRÁCI A BEZPEČNOSTNÍ PŘESTÁVKA</t>
  </si>
  <si>
    <t>§ 88</t>
  </si>
  <si>
    <t>a) v nepřetržitých provozech, při nerovnoměrně rozvržené pracovní době a při práci přesčas,</t>
  </si>
  <si>
    <t>b) v zemědělství,</t>
  </si>
  <si>
    <t>c) při poskytování služeb obyvatelstvu, zejména</t>
  </si>
  <si>
    <t>1. ve veřejném stravování,</t>
  </si>
  <si>
    <t>2. v kulturních zařízeních,</t>
  </si>
  <si>
    <t>3. v telekomunikacích a poštovních službách,</t>
  </si>
  <si>
    <t>4. ve zdravotnických zařízeních,</t>
  </si>
  <si>
    <t>Drcení, mletí, rozbíjení a mísení</t>
  </si>
  <si>
    <t>Drtiče</t>
  </si>
  <si>
    <t>Díl 3</t>
  </si>
  <si>
    <t>§ 12</t>
  </si>
  <si>
    <t>HLAVA III</t>
  </si>
  <si>
    <t>§ 13</t>
  </si>
  <si>
    <t>§ 198</t>
  </si>
  <si>
    <t>Jiné důležité osobní překážky v práci</t>
  </si>
  <si>
    <t>§ 199</t>
  </si>
  <si>
    <t>§ 274</t>
  </si>
  <si>
    <t>a) jednat a rozhodovat nestranně a zdržet se při výkonu práce všeho, co by mohlo ohrozit důvěru v nestrannost rozhodování,</t>
  </si>
  <si>
    <t>to, s výjimkou písmen c), d), e), f) a g), neplatí, jestliže je pro to dán věcný důvod spočívající v povaze práce, která má být vykonávána, a je-li tento požadavek přiměřený, nebo v případech, kdy to stanoví tento zákon nebo zvláštní právní předpis. Tyto informace nesmí zaměstnavatel získávat ani prostřednictvím třetích osob.</t>
  </si>
  <si>
    <t>§ 317</t>
  </si>
  <si>
    <t>§ 318</t>
  </si>
  <si>
    <t>§ 319</t>
  </si>
  <si>
    <t>§ 341</t>
  </si>
  <si>
    <t>§ 342</t>
  </si>
  <si>
    <t>§ 343</t>
  </si>
  <si>
    <t>Konto pracovní doby</t>
  </si>
  <si>
    <t>§ 86</t>
  </si>
  <si>
    <t>d) u naléhavých opravných prací, jde-li o odvrácení nebezpečí pro život nebo zdraví zaměstnanců,</t>
  </si>
  <si>
    <t>e) při živelních událostech a v jiných obdobných mimořádných případech.</t>
  </si>
  <si>
    <t>Dny pracovního klidu</t>
  </si>
  <si>
    <t>§ 91</t>
  </si>
  <si>
    <t>a) naléhavé opravné práce,</t>
  </si>
  <si>
    <t>b) nakládací a vykládací práce,</t>
  </si>
  <si>
    <t>c) inventurní a závěrkové práce,</t>
  </si>
  <si>
    <t>Před uzavřením pracovní smlouvy je zaměstnavatel povinen seznámit fyzickou osobu s právy a povinnostmi, které by pro ni z pracovní smlouvy, popřípadě ze jmenování na pracovní místo vyplynuly, a s pracovními podmínkami a podmínkami odměňování, za nichž má práci konat, a povinnostmi, které vyplývají ze zvláštních právních předpisů vztahujících se k práci, která má být předmětem pracovního poměru.</t>
  </si>
  <si>
    <t>§ 32</t>
  </si>
  <si>
    <t>§ 33</t>
  </si>
  <si>
    <t>a) zajistit, aby jeho činnosti a práce jeho zaměstnanců byly organizovány, koordinovány a prováděny tak, aby současně byli chráněni také zaměstnanci dalšího zaměstnavatele,</t>
  </si>
  <si>
    <t>§ 102</t>
  </si>
  <si>
    <t>§ 159</t>
  </si>
  <si>
    <t>Za použití dopravního prostředku po ukončení předem dohodnutého přerušení pracovní cesty z důvodů na straně zaměstnance, po kterém již nenásleduje výkon práce, je povinen zaměstnavatel uhradit zaměstnanci náhradu jízdních výdajů pouze do výše, která by náležela zaměstnanci v případě, že by k přerušení pracovní cesty nedošlo. Obdobně se postupuje při předem dohodnutém přerušení pracovní cesty z důvodu na straně zaměstnance před výkonem práce.</t>
  </si>
  <si>
    <t>§ 161</t>
  </si>
  <si>
    <t>Náhrada jízdních výdajů k návštěvě člena rodiny</t>
  </si>
  <si>
    <t>f) omezování počtu zaměstnanců vystavených působení rizikových faktorů pracovních podmínek překračujících nejvyšší hygienické limity a dalších rizik na nejnižší počet nutný pro zajištění provozu,</t>
  </si>
  <si>
    <t>g) plánování při provádění prevence rizik s využitím techniky, organizace práce, pracovních podmínek, sociálních vztahů a vlivu pracovního prostředí,</t>
  </si>
  <si>
    <t>h) přednostní uplatňování prostředků kolektivní ochrany před riziky oproti prostředkům individuální ochrany,</t>
  </si>
  <si>
    <t>i) provádění opatření směřujících k omezování úniku škodlivin ze strojů a zařízení,</t>
  </si>
  <si>
    <t>j) udílení vhodných pokynů k zajištění bezpečnosti a ochrany zdraví při práci.</t>
  </si>
  <si>
    <t>a) zaměstnavatel povinen přidělovat zaměstnanci práci podle pracovní smlouvy, platit mu za vykonanou práci mzdu nebo plat, vytvářet podmínky pro plnění jeho pracovních úkolů a dodržovat ostatní pracovní podmínky stanovené právními předpisy, smlouvou nebo stanovené vnitřním předpisem,</t>
  </si>
  <si>
    <t>Máčecí nádrže, pánve a kádě</t>
  </si>
  <si>
    <t>Pařicí a varné jámy, pařicí komory</t>
  </si>
  <si>
    <t>Varné kotle</t>
  </si>
  <si>
    <t>Prací stroje a sušicí bubny</t>
  </si>
  <si>
    <t>ČÁST PÁTÁ</t>
  </si>
  <si>
    <t>BEZPEČNOST A OCHRANA ZDRAVÍ PŘI PRÁCI</t>
  </si>
  <si>
    <t>§ 101</t>
  </si>
  <si>
    <t>a) jízdních výdajů,</t>
  </si>
  <si>
    <t>b) jízdních výdajů k návštěvě člena rodiny,</t>
  </si>
  <si>
    <t>c) výdajů za ubytování,</t>
  </si>
  <si>
    <t>d) zvýšených stravovacích výdajů (dále jen "stravné"),</t>
  </si>
  <si>
    <t>Náhrada jízdních výdajů</t>
  </si>
  <si>
    <t>§ 157</t>
  </si>
  <si>
    <t>i) umožnit zaměstnanci nahlížet do evidence, která je o něm vedena v souvislosti se zajišťováním bezpečnosti a ochrany zdraví při práci,</t>
  </si>
  <si>
    <t>j) zajistit zaměstnancům poskytnutí první pomoci,</t>
  </si>
  <si>
    <t>k) nepoužívat takového způsobu odměňování prací, při kterém jsou zaměstnanci vystaveni zvýšenému nebezpečí újmy na zdraví a jehož použití by vedlo při zvyšování pracovních výsledků k ohrožení bezpečnosti a zdraví zaměstnanců,</t>
  </si>
  <si>
    <t>a) při změně</t>
  </si>
  <si>
    <t>1. pracovního zařazení,</t>
  </si>
  <si>
    <t>2. druhu práce,</t>
  </si>
  <si>
    <t>h) bezodkladně oznamovat svému nadřízenému vedoucímu zaměstnanci svůj pracovní úraz, pokud mu to jeho zdravotní stav dovolí, a pracovní úraz jiného zaměstnance, popřípadě úraz jiné fyzické osoby, jehož byl svědkem, a spolupracovat při objasňování jeho příčin,</t>
  </si>
  <si>
    <t>SPOLEČNÁ USTANOVENÍ</t>
  </si>
  <si>
    <t>§ 107</t>
  </si>
  <si>
    <t>§77</t>
  </si>
  <si>
    <t>Etážové hydraulické lisy</t>
  </si>
  <si>
    <t>§78</t>
  </si>
  <si>
    <t>Paketovací hydraulické lisy</t>
  </si>
  <si>
    <t>§79</t>
  </si>
  <si>
    <t>§80</t>
  </si>
  <si>
    <t>Vulkanizační lisy na pneumatiky a vzdušnice</t>
  </si>
  <si>
    <t>Díl 4</t>
  </si>
  <si>
    <t>Okamžité zrušení pracovního poměru</t>
  </si>
  <si>
    <t>§ 55</t>
  </si>
  <si>
    <t>Okamžité zrušení pracovního poměru zaměstnavatelem</t>
  </si>
  <si>
    <t>a) byl-li zaměstnanec pravomocně odsouzen pro úmyslný trestný čin k nepodmíněnému trestu odnětí svobody na dobu delší než 1 rok, nebo byl-li pravomocně odsouzen pro úmyslný trestný čin spáchaný při plnění pracovních úkolů nebo v přímé souvislosti s ním k nepodmíněnému trestu odnětí svobody na dobu nejméně 6 měsíců,</t>
  </si>
  <si>
    <t>b) porušil-li zaměstnanec povinnost vyplývající z právních předpisů vztahujících se k jím vykonávané práci zvlášť hrubým způsobem.</t>
  </si>
  <si>
    <t>§ 56</t>
  </si>
  <si>
    <t>Okamžité zrušení pracovního poměru zaměstnancem</t>
  </si>
  <si>
    <t>Hlubinné pece</t>
  </si>
  <si>
    <t>5. Prasklé nebo vytržené dráty nebo pruty, pruty s důlkovou korozí a prvky mechanicky poškozené nesmí být napínány. Při odvíjení předpínacího drátu, dodávaného ve svazcích nebo kotoučích, musí být používáno zařízení vylučující vylétnutí konce odvíjeného drátu.</t>
  </si>
  <si>
    <t>6. Po ukončení napínání a po odstranění napínací pistole musí být odstraněny přečnívající konce předpínané výztuže.</t>
  </si>
  <si>
    <t>1. Prostory, stroje, přípravky a jiná zařízení pro výrobu armatury musí být uspořádány tak, aby fyzické osoby nebyly ohroženy pohybem materiálu a jeho ukládáním.</t>
  </si>
  <si>
    <t>2. Při stříhání několika prutů současně musí být pruty zajištěny v pevné poloze konstrukcí stroje nebo vhodnými přípravky.</t>
  </si>
  <si>
    <t>3. Při stříhání a ohýbání prutů nesmí být stroj přetěžován. Pruty musí být upevněny nebo zajištěny tak, aby nemohlo dojít k ohrožení fyzických osob.</t>
  </si>
  <si>
    <t>X. Zednické práce</t>
  </si>
  <si>
    <t>1. Stroje pro výrobu, zpracování a přepravu malty se na staveništi umísťují tak, aby při provozu nemohlo dojít k ohrožení fyzických osob.</t>
  </si>
  <si>
    <t>2. Při strojním čerpání malty musí být zabezpečen účinný způsob dorozumívání mezi fyzickou osobou provádějící nanášení (ukládání) malty a obsluhou čerpadla.</t>
  </si>
  <si>
    <t>Společná ustanovení pro buchary</t>
  </si>
  <si>
    <t>3. Při činnostech spojených s nebezpečím odstříknutí vápenné malty nebo mléka je nutno používat vhodné osobní ochranné pracovní prostředky. Vápno se nesmí hasit v úzkých a hlubokých nádobách.</t>
  </si>
  <si>
    <t>4. Materiál připravený pro zdění musí být uložen tak, aby pro práci zůstal volný pracovní prostor široký nejméně 0,6 m.</t>
  </si>
  <si>
    <t>5. K dopravě materiálu lze používat pomocné skluzové žlaby, pokud jsou umístěny a zabezpečeny tak, aby přepravou materiálu nemohlo dojít k ohrožení fyzických osob.</t>
  </si>
  <si>
    <t>6. Na právě vyzdívanou stěnu se nesmí vstupovat nebo ji jinak zatěžovat, a to ani při provádění kontroly svislosti zdiva a vázání rohů.</t>
  </si>
  <si>
    <t>b) přemísťuje-li se zaměstnavatel nebo jeho část,</t>
  </si>
  <si>
    <t>f) oznamovat svému nadřízenému vedoucímu zaměstnanci nedostatky a závady na pracovišti, které ohrožují nebo by bezprostředně a závažným způsobem mohly ohrozit bezpečnost nebo zdraví zaměstnanců při práci, zejména hrozící vznik mimořádné události nebo nedostatky organizačních opatření, závady nebo poruchy technických zařízení a ochranných systémů určených k jejich zamezení,</t>
  </si>
  <si>
    <t>a) vývoji mezd nebo platů, průměrné mzdy nebo platu a jejích jednotlivých složek včetně členění podle jednotlivých profesních skupin, není-li dohodnuto jinak,</t>
  </si>
  <si>
    <t>a) druh kvalifikace a způsob jejího zvýšení nebo prohloubení,</t>
  </si>
  <si>
    <t>b) dobu, po kterou se zaměstnanec zavazuje setrvat u zaměstnavatele v zaměstnání po ukončení, zvýšení nebo prohloubení kvalifikace,</t>
  </si>
  <si>
    <t>Obecná ustanovení</t>
  </si>
  <si>
    <t>§ 173</t>
  </si>
  <si>
    <t>Zaměstnavatel uvedený v této hlavě poskytne zaměstnanci cestovní náhrady ve výši a za podmínek stanovených v této hlavě. Jiné nebo vyšší cestovní náhrady nesmí zaměstnavatel zaměstnanci poskytovat.</t>
  </si>
  <si>
    <t>§ 174</t>
  </si>
  <si>
    <t>Při poskytování cestovních náhrad postupuje zaměstnavatel podle části sedmé hlavy II, s dále stanovenými odchylkami.</t>
  </si>
  <si>
    <t>§ 175</t>
  </si>
  <si>
    <t>§ 176</t>
  </si>
  <si>
    <t>§ 51</t>
  </si>
  <si>
    <t>Oddíl 2</t>
  </si>
  <si>
    <t>Výpověď daná zaměstnavatelem</t>
  </si>
  <si>
    <t>§ 52</t>
  </si>
  <si>
    <t>Zaměstnavatel může dát zaměstnanci výpověď jen z těchto důvodů:</t>
  </si>
  <si>
    <t>a) ruší-li se zaměstnavatel nebo jeho část,</t>
  </si>
  <si>
    <t>c) stane-li se zaměstnanec nadbytečným vzhledem k rozhodnutí zaměstnavatele nebo příslušného orgánu o změně jeho úkolů, technického vybavení, o snížení stavu zaměstnanců za účelem zvýšení efektivnosti práce nebo o jiných organizačních změnách,</t>
  </si>
  <si>
    <t>a) zaměstnancích určených k organizování poskytnutí první pomoci, k zajištění přivolání lékařské pomoci, hasičského záchranného sboru a Policie České republiky a k organizování evakuace zaměstnanců,</t>
  </si>
  <si>
    <t>d) každé další záležitosti, která může podstatně ovlivnit bezpečnost a ochranu zdraví při práci.</t>
  </si>
  <si>
    <t>§ 180</t>
  </si>
  <si>
    <t>§ 108</t>
  </si>
  <si>
    <t>Zákaz výpovědi dané zaměstnavatelem</t>
  </si>
  <si>
    <t>§ 53</t>
  </si>
  <si>
    <t>c) v době, kdy je zaměstnanec dlouhodobě plně uvolněn pro výkon veřejné funkce,</t>
  </si>
  <si>
    <t>§ 54</t>
  </si>
  <si>
    <t>§ 184</t>
  </si>
  <si>
    <t>§ 58</t>
  </si>
  <si>
    <t>§ 61</t>
  </si>
  <si>
    <t>Vstřelovací přístroje</t>
  </si>
  <si>
    <t>a) ochranou obsluhy před odraženými hřeby, úlomky, střepinami a podobnými pevnými částicemi,</t>
  </si>
  <si>
    <t>b) zařízením zajišťujícím, že nedojde k odpálení, nebude-li závěr úplně uzavřen a hlaveň přístroje přitlačena k nastřelované ploše,</t>
  </si>
  <si>
    <t>§ 64</t>
  </si>
  <si>
    <t>Díl 7</t>
  </si>
  <si>
    <t>Další případy skončení pracovního poměru</t>
  </si>
  <si>
    <t>§ 65</t>
  </si>
  <si>
    <t>Skončení pracovního poměru na dobu určitou</t>
  </si>
  <si>
    <t>§ 66</t>
  </si>
  <si>
    <t>Zrušení pracovního poměru ve zkušební době</t>
  </si>
  <si>
    <t>Díl 8</t>
  </si>
  <si>
    <t>Odstupné</t>
  </si>
  <si>
    <t>§ 67</t>
  </si>
  <si>
    <t>§ 68</t>
  </si>
  <si>
    <t>PATNÁCTÁ ČÁST</t>
  </si>
  <si>
    <t>ZÁVĚREČNÁ USTANOVENÍ</t>
  </si>
  <si>
    <t>Zrušovací ustanovení</t>
  </si>
  <si>
    <t>Zrušují se tyto předpisy:</t>
  </si>
  <si>
    <t>§ 193</t>
  </si>
  <si>
    <t>§ 194</t>
  </si>
  <si>
    <t>b) byl-li pracovní poměr neplatně zrušen okamžitě nebo ve zkušební době, dnem, kdy měl pracovní poměr tímto zrušením skončit.</t>
  </si>
  <si>
    <t>§ 71</t>
  </si>
  <si>
    <t>Mzda při uplatnění konta pracovní doby</t>
  </si>
  <si>
    <t>§ 120</t>
  </si>
  <si>
    <t>a) stálá mzda zaměstnance,</t>
  </si>
  <si>
    <t>§ 121</t>
  </si>
  <si>
    <t>PLAT</t>
  </si>
  <si>
    <t>§ 122</t>
  </si>
  <si>
    <t>§ 258</t>
  </si>
  <si>
    <t>§ 259</t>
  </si>
  <si>
    <t>§ 260</t>
  </si>
  <si>
    <t>§ 202</t>
  </si>
  <si>
    <t>Výkon občanské povinnosti</t>
  </si>
  <si>
    <t>i) prací přesčas práce konaná zaměstnancem na příkaz zaměstnavatele nebo s jeho souhlasem nad stanovenou týdenní pracovní dobu vyplývající z předem stanoveného rozvržení pracovní doby a konaná mimo rámec rozvrhu pracovních směn. U zaměstnanců s kratší pracovní dobou je prací přesčas práce přesahující stanovenou týdenní pracovní dobu; těmto zaměstnancům není možné práci přesčas nařídit. Prací přesčas není, napracovává-li zaměstnanec prací konanou nad stanovenou týdenní pracovní dobu pracovní volno, které mu zaměstnavatel poskytl na jeho žádost,</t>
  </si>
  <si>
    <t>§ 275</t>
  </si>
  <si>
    <t>b) zachovávat mlčenlivost o skutečnostech, o nichž se dozvěděli při výkonu zaměstnání a které v zájmu zaměstnavatele nelze sdělovat jiným osobám; to neplatí, pokud byli této povinnosti zproštěni statutárním orgánem nebo jím pověřeným vedoucím zaměstnancem, nestanoví-li zvláštní právní předpis jinak,</t>
  </si>
  <si>
    <t>c) v souvislosti s výkonem zaměstnání nepřijímat dary nebo jiné výhody, s výjimkou darů nebo výhod poskytovaných zaměstnavatelem, u něhož jsou zaměstnáni, nebo na základě právních předpisů,</t>
  </si>
  <si>
    <t>a) maximální délku pracovní doby a minimální dobu odpočinku,</t>
  </si>
  <si>
    <t>7. K navádění prvků musí být používány jen bezpečné a spolehlivé přípravky. Ruční navádění je dovoleno pouze u zdvihacího zařízení vybaveného mikrozdvihem.</t>
  </si>
  <si>
    <t>8. Při beranění se nevstupuje pod zavěšené prvky. U zavěšeného prvku se může po dobu nezbytně nutnou zdržovat pouze fyzická osoba určená k jeho navádění a stabilizování jeho polohy.</t>
  </si>
  <si>
    <t>9. Pro použití volně zavěšeného beranidla, například pneumatického nebo vibračního, zpracuje zhotovitel podrobný technologický postup zahrnující požadavky k zajištění bezpečnosti práce.</t>
  </si>
  <si>
    <t>10. Pokud není fyzická osoba vystupující na nosič jištěna proti pádu technickou konstrukcí, musí být zajištěna osobními ochrannými pracovními prostředky pro zachycení pádu.</t>
  </si>
  <si>
    <t>XI. Stavební elektrické vrátky</t>
  </si>
  <si>
    <t>1. Stanoviště obsluhy musí být umístěno tak, aby nebylo ohroženo břemenem nebo nosným lanem a aby z něho bylo vidět na všechna nakládací a vykládací místa, není-li vzájemné dorozumívání mezi obsluhou a fyzickou osobou na nakládacím popřípadě vykládacím místě zajištěno signalizačním zařízením.</t>
  </si>
  <si>
    <t>2. Vrátek musí být umístěn v bezpečné vzdálenosti od svislé dráhy přepravovaného břemene, chráněn před ostatním provozem na staveništi a řádně ukotven popřípadě stabilizován. Nestanoví-li výrobce v návodu k používání jinak, nesmí být hmotnost zátěže použité pro stabilizaci vrátku menší než dvojnásobek jeho nosnosti.</t>
  </si>
  <si>
    <t>3. Kladku je nutno osadit tak, aby její osa byla kolmá na směr navíjení lana, a nejvýše do takové polohy, aby při nejnižší poloze břemene zůstaly na bubnu vrátku ještě nejméně 3 závity lana.</t>
  </si>
  <si>
    <t>4. Vrátek nelze používat, není-li zajištěno, že se jeho chod samočinně zastaví, jakmile se závěsný hák svou nejvyšší částí přiblíží na stanovenou bezpečnou vzdálenost k pevné překážce, například kladce nebo tělesu vrátku. Nestanoví-li výrobce jinak, nastaví se tato bezpečná vzdálenost na 0,3 m.</t>
  </si>
  <si>
    <t xml:space="preserve"> m) nevstupoval při svěšování a rozvěšování  drážních vozidel mezi ně, pokud</t>
  </si>
  <si>
    <t xml:space="preserve">    nejsou v klidu,</t>
  </si>
  <si>
    <t xml:space="preserve"> n) nestál při jízdě na stupátkách drážních vozidel na straně ramp a pevných</t>
  </si>
  <si>
    <t xml:space="preserve">    staveb zasahujících do zúženého průjezdného průřezu,</t>
  </si>
  <si>
    <t xml:space="preserve"> o) netlačil nebo  netáhnul drážní vozidla  za nárazníky nebo  šroubovky při</t>
  </si>
  <si>
    <t xml:space="preserve">    současné chůzi v koleji,</t>
  </si>
  <si>
    <t xml:space="preserve"> p) nevstupoval do prostoru mezi nákladní rampu a drážní vozidla, nezdržoval</t>
  </si>
  <si>
    <t xml:space="preserve">    se v tomto prostoru a v místech,  kde je úzký průjezdný průřez nebo není</t>
  </si>
  <si>
    <t xml:space="preserve">    zachován volný schůdný prostor,</t>
  </si>
  <si>
    <t xml:space="preserve"> r) při  posunu, při  práci na   kolejišti, při  čištění, údržbě  a opravách</t>
  </si>
  <si>
    <t xml:space="preserve">    drážních vozidel, při práci ve výškách a na pracovišti, kde je nebezpečí</t>
  </si>
  <si>
    <t xml:space="preserve">    pádu  předmětů nebo  pracovních úrazů  způsobených elektrickým  proudem,</t>
  </si>
  <si>
    <t xml:space="preserve">    a při stavební  činnosti používal výstražné  vesty, postroje nebo  oděvy</t>
  </si>
  <si>
    <t xml:space="preserve">    vyrobené z fluorescenčního materiálu, vhodné prostředky na ochranu hlavy</t>
  </si>
  <si>
    <t xml:space="preserve">    a obuv  s protiskluznou  podešví vyhovující  požadavkům normových hodnot</t>
  </si>
  <si>
    <t xml:space="preserve">    a svítilny s bílým světlem, pokud vstupuje do tunelu.</t>
  </si>
  <si>
    <t>[1] Zákon  č. 266/1994  Sb., o  dráhách, ve  znění zákona  č. 189/1999  Sb.,</t>
  </si>
  <si>
    <t xml:space="preserve">    zákona č.  23/2000 Sb., zákona  č. 71/2000 Sb.,  zákona č. 132/2000  Sb.</t>
  </si>
  <si>
    <t xml:space="preserve">    a zákona č. 77/2002 Sb.</t>
  </si>
  <si>
    <t>c) ovládání vrátku zařízeno tak, že při uvolnění tlačítka určeného pro uvedení vrátku do chodu se chod vrátku zastaví.</t>
  </si>
  <si>
    <t>10. Ve zhotovitelem určených intervalech provede obsluha vrátku nebo fyzická osoba určená zhotovitelem prohlídku vrátku, lana a úvazku podle návodu k používání nebo pokynů pro obsluhu.</t>
  </si>
  <si>
    <t>XII. Jednoduché kladky pro ruční zvedání břemen</t>
  </si>
  <si>
    <t>1. Nosné textilní lano musí mít průměr nejméně 10 mm. Poškozené lano je vyloučeno z používání.</t>
  </si>
  <si>
    <t>2. Provedení nosné konstrukce kladky je před prvním použitím prokazatelně schváleno fyzickou osobou určenou zhotovitelem.</t>
  </si>
  <si>
    <t>XIII. Stavební výtahy</t>
  </si>
  <si>
    <t>Stavební plošinové výtahy musí být v průběhu provozu ve stanovených intervalech kontrolovány s cílem zajistit jejich bezpečný provoz.</t>
  </si>
  <si>
    <t>XIV. Společná ustanovení o zabezpečení strojů při přerušení a ukončení práce</t>
  </si>
  <si>
    <t>1. Obsluha stroje zaznamenává závady stroje nebo provozní odchylky zjištěné v průběhu předchozího provozu nebo používání stroje a s případnými závadami je řádně seznámena i střídající obsluha.</t>
  </si>
  <si>
    <t>Vyhláška č. 48/1982 Sb.</t>
  </si>
  <si>
    <t>ze dne 15. dubna 1982,</t>
  </si>
  <si>
    <t>4. Při přepravě stroje na ložné ploše dopravního prostředku jsou pracovní zařízení, popřípadě jiná pohyblivá zařízení zajištěna v přepravní poloze podle návodu k používání a spolu se strojem upevněna a mechanicky zajištěna proti podélnému i bočnímu posuvu a proti převržení, popřípadě na ložné ploše dopravního prostředku uložena a upevněna samostatně.</t>
  </si>
  <si>
    <t>5. Dopravní prostředek musí být při nakládání a skládání stroje postaven na pevném podkladu, bezpečně zabržděn a mechanicky zajištěn proti nežádoucímu pohybu.</t>
  </si>
  <si>
    <t>zrušena</t>
  </si>
  <si>
    <t>ČTVRTÁ ČÁST</t>
  </si>
  <si>
    <t>§54</t>
  </si>
  <si>
    <t>Mlýny</t>
  </si>
  <si>
    <t>9. Práce prováděné ve zvýšeném tlaku vzduchu (v kesonu).</t>
  </si>
  <si>
    <t>11. Práce spojené s montáží a demontáží těžkých konstrukčních stavebních dílů kovových, betonových, a dřevěných určených pro trvalé zabudování do staveb.</t>
  </si>
  <si>
    <t>PRÁCE PŘESČAS</t>
  </si>
  <si>
    <t>§ 93</t>
  </si>
  <si>
    <t>6. Zarážený prvek musí být při zarážení spolehlivě stabilizován tak, aby byla zaručena jeho správná poloha a nemohlo dojít k jeho vychýlení.</t>
  </si>
  <si>
    <t>ODMĚNA ZA PRACOVNÍ POHOTOVOST</t>
  </si>
  <si>
    <t>§ 140</t>
  </si>
  <si>
    <t>§ 141</t>
  </si>
  <si>
    <t>§ 89</t>
  </si>
  <si>
    <t>DOBA ODPOČINKU</t>
  </si>
  <si>
    <t>§ 90</t>
  </si>
  <si>
    <t>§ 15</t>
  </si>
  <si>
    <t>HLAVA IV</t>
  </si>
  <si>
    <t>§ 16</t>
  </si>
  <si>
    <t>c) odměna za pracovní pohotovost,</t>
  </si>
  <si>
    <t>d) odstupné, popřípadě obdobná plnění poskytnutá zaměstnanci v souvislosti se skončením zaměstnání,</t>
  </si>
  <si>
    <t>§ 146</t>
  </si>
  <si>
    <t>a) v případech stanovených tímto zákonem nebo zvláštním zákonem,</t>
  </si>
  <si>
    <t>c) k úhradě členských příspěvků zaměstnance, který je členem odborové organizace, bylo-li to sjednáno v kolektivní smlouvě nebo na základě písemné dohody mezi zaměstnavatelem a odborovou organizací a souhlasí-li s tím zaměstnanec, který je členem odborové organizace.</t>
  </si>
  <si>
    <t>§ 147</t>
  </si>
  <si>
    <t>b) pojistné na sociální zabezpečení a příspěvek na státní politiku zaměstnanosti a pojistné na všeobecné zdravotní pojištění,</t>
  </si>
  <si>
    <t>HLAVA VI</t>
  </si>
  <si>
    <t>NOČNÍ PRÁCE</t>
  </si>
  <si>
    <t>§ 94</t>
  </si>
  <si>
    <t>§ 20</t>
  </si>
  <si>
    <t>Zařízení na rozbíjení kovového šrotu</t>
  </si>
  <si>
    <t>a) zdvižení hrušky nad šabotu a její uvolnění, není-li dokonale uzavřen prostor tlučiště, ochranného úkrytu, a nejsou-li uzavřeny průzory ke sledování práce v tlučišti,</t>
  </si>
  <si>
    <t>b) otevření prostoru tlučiště během činnosti rozbíjecího zařízení.</t>
  </si>
  <si>
    <t>a) podniková, je-li uzavřena mezi zaměstnavatelem nebo více zaměstnavateli a odborovou organizací nebo více odborovými organizacemi působícími u zaměstnavatele,</t>
  </si>
  <si>
    <t>b) zaměstnanec povinen podle pokynů zaměstnavatele konat osobně práce podle pracovní smlouvy v rozvržené týdenní pracovní době a dodržovat povinnosti, které mu vyplývají z pracovního poměru.</t>
  </si>
  <si>
    <t>§ 164</t>
  </si>
  <si>
    <t>Náhrada nutných vedlejších výdajů</t>
  </si>
  <si>
    <t>ZMĚNY PRACOVNÍHO POMĚRU</t>
  </si>
  <si>
    <t>§ 40</t>
  </si>
  <si>
    <t>Obecné ustanovení</t>
  </si>
  <si>
    <t>Převedení na jinou práci, pracovní cesta a přeložení</t>
  </si>
  <si>
    <t>§ 41</t>
  </si>
  <si>
    <t>Převedení na jinou práci</t>
  </si>
  <si>
    <t>e) jestliže je toho třeba podle pravomocného rozhodnutí soudu nebo správního úřadu, jiného státního orgánu nebo orgánu územního samosprávného celku,</t>
  </si>
  <si>
    <t>b) bylo-li proti zaměstnanci zahájeno trestní řízení pro podezření z úmyslné trestné činnosti spáchané při plnění pracovních úkolů nebo v přímé souvislosti s ním ke škodě na majetku zaměstnavatele, a to na dobu do pravomocného skončení trestního řízení,</t>
  </si>
  <si>
    <t>b) při zavedení nové technologie nebo změny výrobních a pracovních prostředků nebo změny technologických anebo pracovních postupů,</t>
  </si>
  <si>
    <t>c) v případech, které mají nebo mohou mít podstatný vliv na bezpečnost a ochranu zdraví při práci.</t>
  </si>
  <si>
    <t>§ 104</t>
  </si>
  <si>
    <t>Hromadné čerpání dovolené</t>
  </si>
  <si>
    <t>§ 220</t>
  </si>
  <si>
    <t>Změna zaměstnání</t>
  </si>
  <si>
    <t>§ 221</t>
  </si>
  <si>
    <t>§ 165</t>
  </si>
  <si>
    <t>Cestovní náhrady při zahraniční pracovní cestě</t>
  </si>
  <si>
    <t>§ 166</t>
  </si>
  <si>
    <t>g) zabezpečit, aby zaměstnanci jiného zaměstnavatele vykonávající práce na jeho pracovištích obdrželi před jejich zahájením vhodné a přiměřené informace a pokyny k zajištění bezpečnosti a ochrany zdraví při práci a o přijatých opatřeních, zejména ke zdolávání požárů, poskytnutí první pomoci a evakuace fyzických osob v případě mimořádných událostí,</t>
  </si>
  <si>
    <t>DESÁTÁ ČÁST</t>
  </si>
  <si>
    <t>Vysoké pece</t>
  </si>
  <si>
    <t>f) nesplňuje-li zaměstnanec předpoklady stanovené právními předpisy pro výkon sjednané práce nebo nesplňuje-li bez zavinění zaměstnavatele požadavky pro řádný výkon této práce; spočívá-li nesplňování těchto požadavků v neuspokojivých pracovních výsledcích, je možné zaměstnanci z tohoto důvodu dát výpověď, jen jestliže byl zaměstnavatelem v době posledních 12 měsíců písemně vyzván k jejich odstranění a zaměstnanec je v přiměřené době neodstranil,</t>
  </si>
  <si>
    <t>Oddíl 3</t>
  </si>
  <si>
    <t>Společná ustanovení pro ocelářské pece</t>
  </si>
  <si>
    <t>Indukční elektrické pece</t>
  </si>
  <si>
    <t>Kupolové pece</t>
  </si>
  <si>
    <t>§84</t>
  </si>
  <si>
    <t>Strojní tabulové nůžky</t>
  </si>
  <si>
    <t>Zhotovitel zajistí, aby</t>
  </si>
  <si>
    <t>b) byly splněny požadavky na organizaci práce a pracovní postupy stanovené v příloze č. 3 k tomuto nařízení, jestliže se na staveništi plánují nebo provádějí</t>
  </si>
  <si>
    <t>b) poskytuje odborné konzultace a doporučení týkající se požadavků na zajištění bezpečné a zdraví neohrožující práce, odhadu délky času potřebného pro provedení plánovaných prací nebo činností se zřetelem na specifická opatření, pracovní nebo technologické postupy a procesy a potřebnou organizaci prací v průběhu realizace stavby,</t>
  </si>
  <si>
    <t>6. Pro přístup na montážní pracoviště a pro zřízení bezpečné pracovní podlahy se využívají trvalé konstrukce, které jsou současně s postupem montáže do stavby zabudovávány, jako jsou schodiště nebo stropní panely. Podmínky stanoví technologický postup montáže.</t>
  </si>
  <si>
    <t>9. sklenářské práce,</t>
  </si>
  <si>
    <t>10. práce spojené se skladováním a manipulací s materiálem, popřípadě výrobky,</t>
  </si>
  <si>
    <t>11. potápěčské práce a práce prováděné ve zvýšeném tlaku vzduchu,</t>
  </si>
  <si>
    <t>12. práce nad vodou nebo v její těsné blízkosti spojené s nebezpečím utonutí,</t>
  </si>
  <si>
    <t>13. Následující dílec se smí osazovat teprve tehdy, až je předcházející dílec bezpečně uložen a upevněn podle technologického postupu.</t>
  </si>
  <si>
    <t>14. Montážní přípravky pro dočasné zajištění dílců smí být odstraňovány až po upevnění dílců a prostorovém ztužení konstrukce stanoveném v projektové dokumentaci.</t>
  </si>
  <si>
    <t>15. Technologický postup stanoví způsob vyztužení těch dílců, při jejichž osazení je bezpečnost fyzických osob ohrožena v důsledku rozkmitání těchto dílců působením větru.</t>
  </si>
  <si>
    <t>16. Ocelové konstrukce musí být po dobu jejich montáže trvale uzemněny.</t>
  </si>
  <si>
    <t>XII. Bourací práce</t>
  </si>
  <si>
    <t>a) navrhuje termíny kontrolních dnů k dodržování plánu za účasti zhotovitelů nebo osob jimi pověřených a organizuje jejich konání,</t>
  </si>
  <si>
    <t>b) sleduje, zda zhotovitelé dodržují plán a projednává s nimi přijetí opatření a termíny k nápravě zjištěných nedostatků,</t>
  </si>
  <si>
    <t>2. práce spojené s prováděním a demontáží bednění a jeho podpěrných konstrukcí, výrobou, přepravou a ukládáním ocelové výztuže a betonové směsi, včetně jejího zhutňování (dále jen "betonářské práce"),</t>
  </si>
  <si>
    <t>3. práce spojené se zděním a úpravami konstrukcí ze zdicího materiálu, jakými jsou cihly, tvárnice, bloky, tvarovky nebo kámen, včetně osazování prefabrikátů ve zděných konstrukcích, omítání stěn a stropů, spárování zdiva, zhotovování podlah, mazanin nebo dlažeb, úpravy povrchu stěn například sekáním nebo dlabáním (dále jen "zednické práce"),</t>
  </si>
  <si>
    <t>4. práce spojené s montáží a spojováním, jakož i demontáží a rozebíráním ocelových, dřevěných, betonových, železobetonových, popřípadě jiných prvků různého tvaru a funkce, například tyčových, plošných nebo prostorových, do stavebních objektů nebo technologických konstrukcí o požadovaném tvaru a provedení (dále jen "montážní práce"),</t>
  </si>
  <si>
    <t>7. lepení krytin na podlahy, stěny, stropy nebo jiné konstrukce,</t>
  </si>
  <si>
    <t>4. Zvolené vázací prostředky musí umožnit zavěšení dílce podle průvodní dokumentace výrobce.</t>
  </si>
  <si>
    <t>5. Způsob a místo upevnění stejně jako seřízení vázacích prostředků musí být voleno tak, aby upevnění i uvolnění vázacích prostředků mohlo být provedeno bezpečně.</t>
  </si>
  <si>
    <t>7. Svislá doprava osob na pracoviště ležící výše než 30 m se zajišťuje výtahem nebo závěsným košem, pokud to charakter konstrukce nebo postup práce nevylučuje.</t>
  </si>
  <si>
    <t>9. Při odebírání dílců ze skládky nebo z dopravního prostředku musí být zajištěno bezpečné skladování zbývajících dílců podle části I. této přílohy.</t>
  </si>
  <si>
    <t>Konvertory</t>
  </si>
  <si>
    <t>Obloukové elektrické pece</t>
  </si>
  <si>
    <t>ČÁST ŠESTÁ</t>
  </si>
  <si>
    <t>§ 109</t>
  </si>
  <si>
    <t>s výjimkou peněžitého plnění poskytovaného občanům cizích států s místem výkonu práce mimo území České republiky.</t>
  </si>
  <si>
    <t>Díl 5</t>
  </si>
  <si>
    <t>Společná ustanovení o rozvázání pracovního poměru</t>
  </si>
  <si>
    <t>§ 57</t>
  </si>
  <si>
    <t>§85</t>
  </si>
  <si>
    <t>Okružní a křivkové nůžky</t>
  </si>
  <si>
    <t>Nůžky, u nichž se stříhaný materiál ručně přidržuje a vede do střihu, musí mít ochranné zařízení, které bez omezení viditelnosti čáry střihu umožní posun materiálu a znemožní přístup prstů až k nožům.</t>
  </si>
  <si>
    <t>Zakružování a rovnání materiálu</t>
  </si>
  <si>
    <t>§86</t>
  </si>
  <si>
    <t>Zakružovačky</t>
  </si>
  <si>
    <t>§87</t>
  </si>
  <si>
    <t>Rovnačky</t>
  </si>
  <si>
    <t>V místě možného styku plechu s postranicemi musí být na rovnačkách umístěna stoptlačítka, u menších rovnaček kalené chrániče.</t>
  </si>
  <si>
    <t>§88</t>
  </si>
  <si>
    <t>7. Osazování konstrukcí, předmětů a technologických zařízení do zdiva musí být z hlediska stability zdiva řešeno v projektové dokumentaci, nejedná-li se o předměty malé hmotnosti, které stabilitu zdiva zjevně nemohou narušit. Osazené předměty musí být připevněny nebo ukotveny tak, aby se nemohly uvolnit ani posunout.</t>
  </si>
  <si>
    <t>9. Vstupovat na osazené prefabrikované vodorovné nosné konstrukce se smí jen tehdy, jsou-li zabezpečeny proti uvolnění a sesunutí.</t>
  </si>
  <si>
    <t>XI. Montážní práce</t>
  </si>
  <si>
    <t>2. Fyzické osoby provádějící montáž při ní používají montážní a bezpečnostní pomůcky a přípravky stanovené v technologickém postupu.</t>
  </si>
  <si>
    <t>3. Montážní a bezpečnostní přípravky, sloužící k zajištění bezpečnosti fyzických osob při montáži, zejména při práci ve výšce, je nutno upevnit k dílcům ještě před jejich vyzdvižením k osazení, nevylučuje-li to technologický postup montáže.</t>
  </si>
  <si>
    <t>Parní, vzduchové a pružinové buchary</t>
  </si>
  <si>
    <t>§90</t>
  </si>
  <si>
    <t>Hydraulické padací buchary</t>
  </si>
  <si>
    <t>11. Během zdvihání a přemisťování dílce se fyzické osoby zdržují v bezpečné vzdálenosti. Teprve po ustálení dílce nad místem montáže mohou z bezpečné plošiny nebo podlahy provádět jeho osazení a zajištění proti vychýlení. Dílec se odvěšuje od závěsu zdvihacího prostředku teprve po tomto zajištění.</t>
  </si>
  <si>
    <t>12. Svislé dílce se po osazení musí zajistit proti překlopení šrouby, montážními stolicemi, vzpěrami, zaklínováním v základové patce nebo jiným vhodným způsobem. Způsob uvolňování vázacích prostředků z osazovaných dílců, zejména svislých, stanoví technologický postup montáže tak, aby bezpečnost osob nebyla podmíněna stabilitou osazovaných dílců a aby stabilita dílců nebyla touto činností ohrožena.</t>
  </si>
  <si>
    <t>Nářadí se spalovacím motorem</t>
  </si>
  <si>
    <t>Dohoda o provedení práce</t>
  </si>
  <si>
    <t>Platnosti pozbývá</t>
  </si>
  <si>
    <t>Nařízení vlády č. 169/1997 Sb., kterým se stanoví technické požadavky na výrobky z hlediska jejich elektromagnetické kompatibility.</t>
  </si>
  <si>
    <t>Nařízení vlády č. 175/1997 Sb., kterým se stanoví technické požadavky na jednoduché tlakové nádoby, ve znění nařízení vlády č. 80/1999 Sb.</t>
  </si>
  <si>
    <t>Zákon České národní rady č. 24/1972 Sb., o organizaci a o rozšíření dozoru státní báňské správy.</t>
  </si>
  <si>
    <t>Zákon č. 262/2006 Sb.</t>
  </si>
  <si>
    <t>ze dne 21. dubna 2006</t>
  </si>
  <si>
    <t>Parlament se usnesl na tomto zákoně České republiky:</t>
  </si>
  <si>
    <t>HLAVA I</t>
  </si>
  <si>
    <t>Tento zákon</t>
  </si>
  <si>
    <t>a) upravuje právní vztahy vznikající při výkonu závislé práce mezi zaměstnanci a zaměstnavateli; tyto vztahy jsou vztahy pracovněprávními,</t>
  </si>
  <si>
    <t>a) pracovní dobou doba, v níž je zaměstnanec povinen vykonávat pro zaměstnavatele práci, a doba, v níž je zaměstnanec na pracovišti připraven k výkonu práce podle pokynů zaměstnavatele,</t>
  </si>
  <si>
    <t>b) dobou odpočinku doba, která není pracovní dobou,</t>
  </si>
  <si>
    <t>c) směnou část týdenní pracovní doby bez práce přesčas, kterou je zaměstnanec povinen na základě předem stanoveného rozvrhu pracovních směn odpracovat,</t>
  </si>
  <si>
    <t>d) dvousměnným pracovním režimem režim práce, v němž se zaměstnanci vzájemně pravidelně střídají ve 2 směnách v rámci 24 hodin po sobě jdoucích,</t>
  </si>
  <si>
    <t>f) nepřetržitým pracovním režimem režim práce, v němž se zaměstnanci vzájemně pravidelně střídají ve směnách v nepřetržitém provozu zaměstnavatele v rámci 24 hodin po sobě jdoucích,</t>
  </si>
  <si>
    <t>g) nepřetržitým provozem provoz, který vyžaduje výkon práce 24 hodin denně po 7 dnů v týdnu,</t>
  </si>
  <si>
    <t>h) pracovní pohotovostí doba, v níž je zaměstnanec připraven k případnému výkonu práce podle pracovní smlouvy, která musí být v případě naléhavé potřeby vykonána nad rámec jeho rozvrhu pracovních směn. Pracovní pohotovost může být jen na jiném místě dohodnutém se zaměstnancem, odlišném od pracovišť zaměstnavatele,</t>
  </si>
  <si>
    <t>ČÁST DVANÁCTÁ</t>
  </si>
  <si>
    <t>§ 276</t>
  </si>
  <si>
    <t>§ 130</t>
  </si>
  <si>
    <t>Příplatek za rozdělenou směnu</t>
  </si>
  <si>
    <t>§ 131</t>
  </si>
  <si>
    <t>§ 124</t>
  </si>
  <si>
    <t>Příplatek za vedení</t>
  </si>
  <si>
    <t>a) zástupci vedoucího zaměstnance, který trvale zastupuje vedoucího zaměstnance v plném rozsahu jeho řídící činnosti, je-li toto zastupování u zaměstnavatele upraveno zvláštním právním předpisem nebo organizačním předpisem, a to v rámci rozpětí příplatku za vedení stanoveného pro nejbližší nižší stupeň řízení, než přísluší zastupovanému vedoucímu zaměstnanci,</t>
  </si>
  <si>
    <t>§ 76</t>
  </si>
  <si>
    <t>Dohoda o pracovní činnosti</t>
  </si>
  <si>
    <t>§ 77</t>
  </si>
  <si>
    <t>PRACOVNÍ DOBA A DOBA ODPOČINKU</t>
  </si>
  <si>
    <t>§ 78</t>
  </si>
  <si>
    <t>§ 127</t>
  </si>
  <si>
    <t>Plat nebo náhradní volno za práci přesčas</t>
  </si>
  <si>
    <t>a) vymezena funkčním nebo časovým obdobím a</t>
  </si>
  <si>
    <t>b) obsazovaná na základě přímé nebo nepřímé volby nebo jmenováním podle zvláštních právních předpisů.</t>
  </si>
  <si>
    <t>§ 14</t>
  </si>
  <si>
    <t>8. Datum předání staveniště zhotoviteli a datum plánovaného ukončení prací.</t>
  </si>
  <si>
    <t>9. Odhadovaný maximální počet fyzických osob na staveništi.</t>
  </si>
  <si>
    <t>10. Plánovaný počet zhotovitelů na staveništi.</t>
  </si>
  <si>
    <t>11. Identifikační údaje o zhotovitelích na staveništi.</t>
  </si>
  <si>
    <t>12. Jméno, příjmení a podpis zadavatele stavby, popřípadě fyzické osoby oprávněné jednat jeho jménem.</t>
  </si>
  <si>
    <t>Příloha č. 5 k nařízení vlády č. 591/2006 Sb.</t>
  </si>
  <si>
    <t>1. Práce vystavující zaměstnance riziku poškození zdraví nebo smrti sesuvem uvolněné zeminy ve výkopu o hloubce větší než 5 m.</t>
  </si>
  <si>
    <t>4. Práce nad vodou nebo v její těsné blízkosti spojené s bezprostředním nebezpečí utonutí.</t>
  </si>
  <si>
    <t>5. Práce, při kterých hrozí pád z výšky nebo do volné hloubky více než 10 m.</t>
  </si>
  <si>
    <t>8. Potápěčské práce.</t>
  </si>
  <si>
    <t>9. Při použití děleného výložníku musí být autočerpadlo umístěno tak, aby je nebylo nutno zbytečně přemísťovat a aby byla dodržena bezpečná vzdálenost od okrajů výkopů, podpěr lešení a jiných překážek.</t>
  </si>
  <si>
    <t>§ 17</t>
  </si>
  <si>
    <t>HLAVA V</t>
  </si>
  <si>
    <t>§ 18</t>
  </si>
  <si>
    <t>§ 19</t>
  </si>
  <si>
    <t xml:space="preserve"> a) vstupoval,  pohyboval se  a pracoval  v kolejišti  jen za  účelem výkonu</t>
  </si>
  <si>
    <t xml:space="preserve">    práce,  a  to  se  zvýšenou  pozorností  na  provoz,  a aby při cestě na</t>
  </si>
  <si>
    <t xml:space="preserve">    pracoviště a  při odchodu z pracoviště  používal pouze určené přístupové</t>
  </si>
  <si>
    <t xml:space="preserve">    a únikové cesty,</t>
  </si>
  <si>
    <t xml:space="preserve"> b) nestoupal a nesedal na hlavu  kolejnic, srdcovku, přídržnici, jazyk nebo</t>
  </si>
  <si>
    <t xml:space="preserve">    opornici  výměny, na  narážecí a   táhlové ústrojí  a na  další zařízení</t>
  </si>
  <si>
    <t xml:space="preserve">    drážních vozidel, s výjimkou stupaček a míst k tomu určených,</t>
  </si>
  <si>
    <t xml:space="preserve"> c) nepodlézal drážní vozidla a nevstupoval mezi ně, pokud jsou v pohybu,</t>
  </si>
  <si>
    <t xml:space="preserve"> d) nepřecházel koleje  před a za stojícími  drážními vozidly ve vzdálenosti</t>
  </si>
  <si>
    <t xml:space="preserve">    menší než 5 metrů a nepřecházel koleje bezprostředně před a za jedoucími</t>
  </si>
  <si>
    <t xml:space="preserve">    drážními vozidly,</t>
  </si>
  <si>
    <t xml:space="preserve"> e) neprocházel mezerami  mezi drážními vozidly, je-li  vzdálenost mezi nimi</t>
  </si>
  <si>
    <t xml:space="preserve">    menší  než 10  metrů, pokud   se nepřesvědčil,  že tato  vozidla nebudou</t>
  </si>
  <si>
    <t xml:space="preserve">    uvedena do pohybu,</t>
  </si>
  <si>
    <t xml:space="preserve"> f) nevystupoval,  nesestupoval  a  nestál  na  brzdové  plošině,  schůdcích</t>
  </si>
  <si>
    <t xml:space="preserve">    a bočních stupátkách drážních vozidel, pokud se nemůže přidržovat madla,</t>
  </si>
  <si>
    <t xml:space="preserve"> g) nevystupoval na střechy drážních vozidel a jejich náklady na kolejištích</t>
  </si>
  <si>
    <t xml:space="preserve">    s trolejovým vedením, pokud toto vedení není vypnuto a řádně zajištěno,</t>
  </si>
  <si>
    <t xml:space="preserve"> h) při posunu  drážních vozidel na  ně naskakoval a  seskakoval z nich  jen</t>
  </si>
  <si>
    <t xml:space="preserve">    tehdy, odpovídá-li rychlost drážního vozidla rychlosti jeho chůze,</t>
  </si>
  <si>
    <t xml:space="preserve"> i) nenaskakoval   a   neseskakoval   z   drážních   vozidel  za  nepříznivé</t>
  </si>
  <si>
    <t xml:space="preserve">    povětrnostní situace, zejména za mlhy, deště, sněhu a náledí,</t>
  </si>
  <si>
    <t xml:space="preserve"> j) ručně nesvěšoval a nerozvěšoval drážní vozidla, která jsou v pohybu,</t>
  </si>
  <si>
    <t xml:space="preserve"> k) nerozvěšoval  drážní   vozidla  tyčí  v  případě,   že  jejich  rychlost</t>
  </si>
  <si>
    <t xml:space="preserve">    neodpovídá rychlosti chůze,</t>
  </si>
  <si>
    <t xml:space="preserve"> l) nerozvěšoval drážní  vozidla při spojeném  brzdovém, vzduchovém a  jiném</t>
  </si>
  <si>
    <t xml:space="preserve">    potrubí, při  spojených kabelech elektrického topení  a ovládání vozidel</t>
  </si>
  <si>
    <t xml:space="preserve">    a při spuštěných přechodových můstcích,</t>
  </si>
  <si>
    <t>[1] Například zákon č. 361/2000 Sb., o provozu na pozemních komunikacích, ve znění zákona č. 60/2001 Sb., zákona č. 478/2001 Sb. a zákona č. 62/2002 Sb., zákon č. 56/2001 Sb., o podmínkách provozu vozidel na pozemních komunikacích a o změně zákona č. 168/1999 Sb., o pojištění odpovědnosti za škodu způsobenou provozem vozidla a o změně některých souvisejících zákonů, ve znění zákona č. 478/2001 Sb., zákon č. 114/1995 Sb., o vnitrozemské plavbě, ve znění zákona č. 358/1999 Sb. a zákona č. 254/2001 Sb., zákon č. 49/1997 Sb., o civilním letectví, ve znění zákona č. 189/1999 Sb. a zákona č. 146/2000 Sb., zákon č. 266/1994 Sb., o dráhách, ve znění zákona č. 189/1999 Sb., zákona č. 23/2000 Sb., zákona č. 71/2000 Sb., zákona č. 132/2000 Sb. a zákona č. 77/2002 Sb.</t>
  </si>
  <si>
    <t>Nařízení vlády č. 378/2001 Sb.</t>
  </si>
  <si>
    <t>ze dne 12. září 2001,</t>
  </si>
  <si>
    <t>kterým se stanoví bližší požadavky na bezpečný provoz</t>
  </si>
  <si>
    <t>a používání strojů, technických zařízení,</t>
  </si>
  <si>
    <t>přístrojů a nářadí</t>
  </si>
  <si>
    <t>Vláda nařizuje podle §134a odst. 2 zákona č. 65/1965 Sb., zákoník práce, ve znění zákona č. 155/2000 Sb.:</t>
  </si>
  <si>
    <t>3. Po ukončení práce a při jejím přerušení musí být proti samovolnému pohybu zajištěno i pracovní zařízení stroje jeho spuštěním na zem nebo umístěním do přepravní polohy, ve které se zajistí v souladu s návodem k používání.</t>
  </si>
  <si>
    <t>4. Obsluha stroje, která se hodlá vzdálit od stroje tak, že nemůže v případě potřeby okamžitě zasáhnout, učiní v souladu s návodem k používání opatření, která zabrání samovolnému spuštění stroje a jeho neoprávněnému užití jinou fyzickou osobou, jako jsou uzamknutí kabiny a vyjmutí klíče ze spínací skříňky nebo uzamknutí ovládání stroje.</t>
  </si>
  <si>
    <t>5. Stroj musí být odstaven na vhodné stanoviště, kde nezasahuje do komunikací, kde není ohrožena stabilita stroje a kde stroj není ohrožen padajícími předměty ani činností prováděnou v jeho okolí.</t>
  </si>
  <si>
    <t>XV. Přeprava strojů</t>
  </si>
  <si>
    <t>1. Přeprava, nakládání, skládání, zajištění a upevnění stroje nebo jeho pracovního zařízení se provádí podle pokynů a postupů uvedených v návodu k používání. Není-li postup při přepravě stroje a jeho pracovního zařízení uveden v návodu k používání, stanoví jej zhotovitel v místním provozním bezpečnostním předpise.</t>
  </si>
  <si>
    <t>3. Při přepravě stroje na ložné ploše dopravního prostředku se v kabině přepravovaného stroje, na stroji ani na ložné ploše dopravního prostředku nezdržují fyzické osoby, pokud není v návodech k používání stanoveno jinak.</t>
  </si>
  <si>
    <t>e) průvodní dokumentací soubor dokumentů obsahujících návod výrobce pro montáž, manipulaci, opravy, údržbu, výchozí a následné pravidelné kontroly a revize zařízení, jakož i pokyny pro případnou výměnu nebo změnu částí zařízení,</t>
  </si>
  <si>
    <t>f) provozní dokumentací soubor dokumentů obsahujících průvodní dokumentaci, záznam o poslední nebo mimořádné revizi nebo kontrole, stanoví-li tak zvláštní právní předpis, nebo pokud takový právní předpis není vydán, stanoví-li tak průvodní dokumentace nebo zaměstnavatel,</t>
  </si>
  <si>
    <t>g) místním provozním bezpečnostním předpisem předpis zaměstnavatele upravující zejména pracovní technologické postupy pro používání zařízení a pravidla pohybu zařízení a zaměstnanců v prostorech a na pracovištích zaměstnavatele,</t>
  </si>
  <si>
    <t>h) normovou hodnotou konkrétní technický požadavek obsažený v příslušné české technické normě.</t>
  </si>
  <si>
    <t>§3 (1) Minimálními požadavky na bezpečný provoz a používání zařízení v závislosti na příslušném riziku vytvářeném daným zařízením jsou</t>
  </si>
  <si>
    <t>a) používání zařízení k účelům a za podmínek, pro které je určeno, v souladu s provozní dokumentací; zaměstnavatel může stanovit další požadavky na bezpečnost místním provozním bezpečnostním předpisem, a to minimálně v rozsahu daném normovou hodnotou,</t>
  </si>
  <si>
    <t>b) zaměstnavatelem stanovený bezpečný přístup obsluhy k zařízení a dostatečný manipulační prostor se zřetelem na technologický proces a organizaci práce, umožňující bezpečné používání zařízení,</t>
  </si>
  <si>
    <t>c) přivádění nebo odvádění všech forem energií a látek, užívaných nebo vyráběných, bezpečným způsobem,</t>
  </si>
  <si>
    <t>d) vybavení zařízení zábranou nebo ochranným zařízením nebo přijetí opatření tam, kde existuje riziko kontaktu nebo zachycení zaměstnance pohybujícími se částmi pracovního zařízení nebo pádu břemene,</t>
  </si>
  <si>
    <t>e) montování a demontování zařízení za bezpečných podmínek v souladu s návodem dodaným výrobcem,[3] nebo není-li návod výrobce k dispozici, návodem stanoveným zaměstnavatelem,</t>
  </si>
  <si>
    <t>6. Vrátek nelze uvést do provozu, dokud nebyl po dokončení jeho montáže, včetně závěsné konstrukce kladky, předán a zhotovitelem převzat do provozu a dokud o tomto předání a převzetí nebyl učiněn zápis.</t>
  </si>
  <si>
    <t>7. Před uvedením vrátku do chodu se obsluha přesvědčí, zda se nikdo nezdržuje v prostoru ohroženém pádem břemene.</t>
  </si>
  <si>
    <t>8. Při provozu vrátku není dovoleno</t>
  </si>
  <si>
    <t>a) zatěžovat vrátek nad jeho nosnost,</t>
  </si>
  <si>
    <t>b) přepravovat břemena, která svými rozměry ohrožují okolí, pokud nejsou provedena náležitá bezpečnostní opatření,</t>
  </si>
  <si>
    <t>c) zdvihat břemena šikmým tahem,</t>
  </si>
  <si>
    <t>d) opustit stanoviště obsluhy vrátku, je-li břemeno zavěšeno na háku,</t>
  </si>
  <si>
    <t>e) zavěšovat břemeno na špičku háku,</t>
  </si>
  <si>
    <t>f) zdržovat se pod zavěšeným břemenem a v jeho nebezpečné blízkosti,</t>
  </si>
  <si>
    <t>g) usměrňovat rukama nebo nohama navíjení lana na buben vrátku,</t>
  </si>
  <si>
    <t>h) pokračovat v práci s vrátkem, utvoří-li se na laně smyčka nebo uzel a dojde-li k vysmeknutí lana z drážky kladky,</t>
  </si>
  <si>
    <t>i) dopravovat břemena, hrozí-li nebezpečí poškození nosného lana nebo vázacích prostředků,</t>
  </si>
  <si>
    <t>j) způsobovat rázy při spouštění nebo tahu břemene,</t>
  </si>
  <si>
    <t>k) zdvihat břemena zasypaná, přimrzlá nebo přilnutá,</t>
  </si>
  <si>
    <t>l) provádět změny na brzdách, které by mohly ohrozit bezpečnost fyzických osob,</t>
  </si>
  <si>
    <t>m) používat elektrický vrátek pro zdvihání výtahové plošiny ve vodítkách, pokud nejsou splněny technické požadavky platné pro uvedení stavebních plošinových výtahů do provozu.</t>
  </si>
  <si>
    <t>9. Vrátek smí být použit pro vlečení, jen pokud je k tomu upraven a pokud je</t>
  </si>
  <si>
    <t>a) tomu přizpůsoben kryt navíjecího bubnu,</t>
  </si>
  <si>
    <t>b) instalováno zařízení pro správné ukládání lana při navíjení na buben,</t>
  </si>
  <si>
    <t>kterou se stanoví základní požadavky k zajištění</t>
  </si>
  <si>
    <t>bezpečnosti práce a technických zařízení</t>
  </si>
  <si>
    <t>ve znění vyhlášky č. 324/1990 Sb.,</t>
  </si>
  <si>
    <t>vyhlášky č. 207/1991 Sb., nařízení vlády č. 352/2000 Sb.</t>
  </si>
  <si>
    <t>Český úřad bezpečnosti práce stanoví podle §5 odst. 1 písm. d) zákona č. 174/1968 Sb., o státním odborném dozoru nad bezpečností práce, v dohodě s Českou odborovou radou a příslušnými ústředními orgány:</t>
  </si>
  <si>
    <t>PRVNÍ ČÁST</t>
  </si>
  <si>
    <t>VŠEOBECNÁ USTANOVENÍ</t>
  </si>
  <si>
    <t>První oddíl</t>
  </si>
  <si>
    <t>§ 34</t>
  </si>
  <si>
    <t>a) druh práce, který má zaměstnanec pro zaměstnavatele vykonávat,</t>
  </si>
  <si>
    <t>b) místo nebo místa výkonu práce, ve kterých má být práce podle písmene a) vykonávána,</t>
  </si>
  <si>
    <t>c) den nástupu do práce.</t>
  </si>
  <si>
    <t>§ 35</t>
  </si>
  <si>
    <t>Zkušební doba</t>
  </si>
  <si>
    <t>§ 36</t>
  </si>
  <si>
    <t>Vznik pracovního poměru</t>
  </si>
  <si>
    <t>§ 37</t>
  </si>
  <si>
    <t>Informování o obsahu pracovního poměru</t>
  </si>
  <si>
    <t>§ 43</t>
  </si>
  <si>
    <t>Přeložení</t>
  </si>
  <si>
    <t>§ 105</t>
  </si>
  <si>
    <t>a) ke zranění zaměstnance s pracovní neschopností delší než 3 kalendářní dny, nebo</t>
  </si>
  <si>
    <t>b) k úmrtí zaměstnance.</t>
  </si>
  <si>
    <t>§73</t>
  </si>
  <si>
    <t>Mechanické tažné lisy</t>
  </si>
  <si>
    <t>Na mechanických tažných lisech s ruční manipulací v pracovním prostoru se smí pracovat jen při přerušovaném chodu lisu; u pomaloběžných lisů se smí pracovat při nepřerušovaném chodu jen tehdy, jsou-li vybaveny ochranným zařízením.</t>
  </si>
  <si>
    <t>§74</t>
  </si>
  <si>
    <t>Ohraňovací lisy</t>
  </si>
  <si>
    <t>1. Způsob těžby, dopravy a případného rozmrazování zmrzlé zeminy stanoví zhotovitel v technologickém postupu tak, aby byla zajištěna bezpečnost fyzických osob a ochrana dotčených podzemních sítí technického vybavení území.</t>
  </si>
  <si>
    <t>2. Prostor, v němž se provádí rozmrazování a kde by mohlo v jeho důsledku vzniknout nebezpečí popálení nebo propadnutí fyzických osob, musí být zřetelně vymezen.</t>
  </si>
  <si>
    <t>VIII. Ruční přeprava zemin</t>
  </si>
  <si>
    <t xml:space="preserve">    k zachycení zaměstnanců.</t>
  </si>
  <si>
    <t xml:space="preserve"> 2. Ochrana  před  padajícími,   odlétajícími  nebo  rozprašovanými  sypkými</t>
  </si>
  <si>
    <t xml:space="preserve">    hmotami  a  zabránění  nežádoucímu  vniknutí  předmětů  do  skladovacího</t>
  </si>
  <si>
    <t xml:space="preserve"> 3. Ochrana před nebezpečnými účinky statické elektřiny.</t>
  </si>
  <si>
    <t>Rozhodné období</t>
  </si>
  <si>
    <t>§ 354</t>
  </si>
  <si>
    <t>§ 232</t>
  </si>
  <si>
    <t>a) v nezbytně nutném rozsahu k účasti na vyučování, výuce nebo školení,</t>
  </si>
  <si>
    <t>b) 2 pracovní dny na přípravu a vykonání každé zkoušky v rámci studia v programu uskutečňovaném vysokou školou nebo vyšší odbornou školou,</t>
  </si>
  <si>
    <t>§ 233</t>
  </si>
  <si>
    <t>a) zaměstnanec se stal dlouhodobě nezpůsobilým pro výkon práce, pro kterou si zvyšuje kvalifikaci,</t>
  </si>
  <si>
    <t>b) zaměstnanec bez zavinění zaměstnavatele po delší dobu neplní bez vážného důvodu podstatné povinnosti při zvyšování kvalifikace.</t>
  </si>
  <si>
    <t>§ 234</t>
  </si>
  <si>
    <t>§75</t>
  </si>
  <si>
    <t>Vřetenové třecí lisy</t>
  </si>
  <si>
    <t>1. Bednění musí být těsné, únosné a prostorově tuhé. Bednění musí být v každém stadiu montáže i demontáže zajištěno proti pádu jeho prvků a částí. Při jeho montáži, demontáži a používání se postupuje v souladu s průvodní dokumentací výrobce a s ohledem na bezpečný přístup a zajištění proti pádu fyzických osob. Podpěrné konstrukce bednění, jako jsou stojky a rámové podpěry, musí mít dostatečnou únosnost a být úhlopříčně ztuženy v podélné, příčné i vodorovné rovině.</t>
  </si>
  <si>
    <t>IX.2 Přeprava a ukládání betonové směsi</t>
  </si>
  <si>
    <t>12. Zajištění   osvětlení,  včetně   nouzového  osvětlení,   v  manipulačním</t>
  </si>
  <si>
    <t>1. Při přečerpávání betonové směsi do přepravníků nebo zásobníků a při jejím ukládání do konstrukce je nutno pracovat z bezpečných pracovních podlah popřípadě plošin, aby byla zajištěna ochrana fyzických osob zejména proti pádu z výšky nebo do hloubky, proti zavalení a zalití betonovou směsí. Nelze-li taková místa zřídit, zajistí zhotovitel ochranu fyzických osob jinými prostředky stanovenými v technologickém postupu, jako jsou osobní ochranné pracovní prostředky proti pádu nebo ochranný koš.</t>
  </si>
  <si>
    <t>7.5 V bezprostřední blízkosti pracovní jámy musí být umístěny značky upozorňující na nebezpečí pádu a značky s vyznačením v ní zakázaných činností.</t>
  </si>
  <si>
    <t>7.6 Trvale nepoužívaná pracovní jáma nebo její nepoužívaná část se musí zabezpečit podle bodu 5.9.</t>
  </si>
  <si>
    <t>7.7 Přes pracovní jámu pro více než dva dopravní prostředky, musí být za každým druhým přistaveným dopravním prostředkem umístěny můstky pro bezpečný přechod.</t>
  </si>
  <si>
    <t>8. Poskytování první pomoci</t>
  </si>
  <si>
    <t>Prostředky a zařízení pro poskytování první pomoci[14] musí být umístěny na dostupném místě a musí být označeny značkami[13].</t>
  </si>
  <si>
    <t>9. Venkovní pracoviště</t>
  </si>
  <si>
    <t>9.1 Venkovní pracoviště musí být zajištěna proti vstupu nepovolaných osob a uspořádána tak, aby nedocházelo k ohrožení zdržujících se zaměstnanců a osob a byl zaručen bezpečný pohyb dopravních prostředků i chodců.</t>
  </si>
  <si>
    <t>b) dává podněty a na vyžádání zhotovitele doporučuje technická řešení nebo opatření k zajištění bezpečnosti a ochrany zdraví při práci pro stanovení pracovních nebo technologických postupů a plánování bezpečného provádění prací, které se s ohledem na věcné a časové vazby při realizaci stavby uskuteční současně nebo na sebe budou bezprostředně navazovat,</t>
  </si>
  <si>
    <t>c) spolupracuje při stanovení času potřebného k bezpečnému provádění jednotlivých prací nebo činností,</t>
  </si>
  <si>
    <t>e) kontroluje zabezpečení obvodu staveniště, včetně vstupu a vjezdu na staveniště s cílem zamezit vstup nepovolaným fyzickým osobám,</t>
  </si>
  <si>
    <t>9.2 Venkovní pracoviště, odstavné, parkovací a manipulační plochy a komunikace k nim musí být rovné, zpevněné a odvodněné a upravené proti nebezpečí pádu nebo uklouznutí zaměstnanců.</t>
  </si>
  <si>
    <t>9.3 Není-li denní osvětlení dostatečné, musí mít venkovní pracoviště po dobu, kdy se na něm zdržují zaměstnanci, zajištěno umělé osvětlení odpovídající intenzity.</t>
  </si>
  <si>
    <t>9.4 Venkovní pracoviště musí být, pokud je to možné, uspořádána tak, aby zaměstnanci</t>
  </si>
  <si>
    <t>- byli chráněni před nepříznivou povětrnostní situací,</t>
  </si>
  <si>
    <t>- nebyli vystavováni škodlivým účinkům hluku a škodlivin, zejména plynů, par a prachu, a byli chráněni před padajícími předměty,</t>
  </si>
  <si>
    <t>- mohli rychle opustit pracoviště v případě nebezpečí, případně aby jim mohla být rychle poskytnuta pomoc.</t>
  </si>
  <si>
    <t>8. Vnitřní rozvody a instalace zabudované v bourané stavbě musí být před zahájením prací odpojeny a zajištěny proti použití. Podle okolností se proti poškození zajistí i vedení technického vybavení, do nichž je stavba prostřednictvím přípojek napojena. Pokud u rekonstruované stavby nelze z provozních důvodů vnitřní rozvody a instalace odpojit, stanoví zhotovitel opatření k zajištění jejího bezpečného provozu během provádění bouracích prací.</t>
  </si>
  <si>
    <t>9. K zajištění dodávky elektrické energie pro provádění bouracích prací je nutno zřídit dočasné elektrické zařízení splňující normové požadavky. Toto zařízení, stejně jako dočasný přívod vody pro kropení k omezení prašnosti, je nutno v průběhu bouracích prací zabezpečit proti poškození.</t>
  </si>
  <si>
    <t>3. Bourání staveb vyšších než přízemních, strhávání nebo bourání svislých konstrukcí od výšky 3 m, bourání schodišť a vysunutých částí, rekonstrukce a bourání, při kterých dochází ke změně konstrukční bezpečnosti stavby, strojní bourání, bourání specifickými metodami, jako je řezání kyslíkem, a bourací práce podle bodu 26., smějí být prováděny pouze fyzickými osobami k tomu určenými zhotovitelem, pokud je zajištěn stálý dozor vykonávaný fyzickou osobou k tomu zhotovitelem pověřenou; fyzická osoba pověřená stálým dozorem po celou dobu výkonu stálého dozoru sleduje určené pracoviště, provádění prací a pohyb fyzických osob na něm, z tohoto pracoviště se nevzdaluje a nevykonává jinou činnost než dozor.</t>
  </si>
  <si>
    <t>5. Jsou-li v průběhu bouracích prací zjištěny skutečnosti, které nebyly průzkumem podle bodu 1 odhaleny, zajistí zhotovitel bez zbytečného odkladu přizpůsobení technologického postupu těmto skutečnostem tak, aby vždy byla zajištěna bezpečnost prováděných prací.</t>
  </si>
  <si>
    <t>7. Ohrožený prostor musí být v zastavěném území vymezen oplocením o výšce nejméně 1,8 m, pokud tomu použitá technologie bourání nebrání. Není-li možno prostor oplotit, musí být zajištěn jiným vhodným způsobem, například střežením nebo vyloučením provozu.</t>
  </si>
  <si>
    <t>§104</t>
  </si>
  <si>
    <t>Odlévací vozy</t>
  </si>
  <si>
    <t>2. Průzkumem zjištěné podzemní prostory, například dutiny, studně nebo jiné podzemní objekty, musí být před zahájením bouracích prací zasypány nebo jiným způsobem zajištěny.</t>
  </si>
  <si>
    <t>§98</t>
  </si>
  <si>
    <t>Obracecí stroje</t>
  </si>
  <si>
    <t>a) musí mít sklápěcí zařízení samosvorné, chráněné proti rozstřiku kovu a strusky; je-li jejich jmenovitý objem větší než 40 litrů, musí být opatřeny sklápěcím převodovým ústrojím,</t>
  </si>
  <si>
    <t>b) musí být pro přepravu zajištěny proti překlopení zvláštní pojistkou,</t>
  </si>
  <si>
    <t>c) musí mít náležitou vyzdívku, jejíž stav musí být po každém použití kontrolován.</t>
  </si>
  <si>
    <t>§101</t>
  </si>
  <si>
    <t>Pánve pro lití spodem</t>
  </si>
  <si>
    <t>Formování materiálu</t>
  </si>
  <si>
    <t>§95</t>
  </si>
  <si>
    <t>Formovací stroje</t>
  </si>
  <si>
    <t>Manipulovat s formou, upravovat ji nebo provádět jiné manipulace se smí jen tehdy, je-li lisovací rameno odkloněno od pracovního stolu.</t>
  </si>
  <si>
    <t>§96</t>
  </si>
  <si>
    <t>Vstřelovací a foukací stroje</t>
  </si>
  <si>
    <t>§97</t>
  </si>
  <si>
    <t>Pískomety</t>
  </si>
  <si>
    <t>c) zařízením zabraňujícím samovolnému odpálení při nabíjení vstřelovacího přístroje nebo při pádu nabitého přístroje.</t>
  </si>
  <si>
    <t>Opěrné, dvojité a závěsné žebříky</t>
  </si>
  <si>
    <t>Výsuvné pojízdné žebříky</t>
  </si>
  <si>
    <t>Slévání</t>
  </si>
  <si>
    <t>§99</t>
  </si>
  <si>
    <t>Licí pánve, licí zařízení a nářadí a dezoxidační prostředky používané při odlévání musí být před započetím práce suché.</t>
  </si>
  <si>
    <t>§100</t>
  </si>
  <si>
    <t>Pánve na tekutý kov a strusku</t>
  </si>
  <si>
    <t>ČTRNÁCTÁ ČÁST</t>
  </si>
  <si>
    <t>Nebezpečné látky</t>
  </si>
  <si>
    <t>Skladování nebezpečných látek</t>
  </si>
  <si>
    <t>Díl 9</t>
  </si>
  <si>
    <t>Neplatné rozvázání pracovního poměru</t>
  </si>
  <si>
    <t>§ 69</t>
  </si>
  <si>
    <t>22. Postupné bourání staveb postavených panelovou technologií se smí provádět až po rozpojení jednotlivých panelů a po předchozím zajištění jejich stability.</t>
  </si>
  <si>
    <t>23. Ruční bourání stropů s dřevěnou nosnou konstrukcí se smí provádět tehdy, jsou-li zdi nad ní odstraněny, nosné prvky jsou odkryty a ze stropů je odklizen vybouraný materiál.</t>
  </si>
  <si>
    <t>24. Stropní prvky je nutno před uvázáním na zdvihací zařízení uvolnit od ostatních konstrukcí.</t>
  </si>
  <si>
    <t>25. Bourání klenby uvolněním části konstrukce, která ji zajišťuje, lze provádět pouze strojním způsobem a je-li zajištěno, že zřícením klenby nedojde k ohrožení fyzických osob.</t>
  </si>
  <si>
    <t>a) byla-li dána neplatná výpověď, uplynutím výpovědní doby,</t>
  </si>
  <si>
    <t>b) byl-li pracovní poměr neplatně zrušen okamžitě nebo ve zkušební době, dnem, kdy měl pracovní poměr tímto zrušením skončit; v těchto případech má zaměstnanec právo na náhradu mzdy nebo platu ve výši průměrného výdělku za dobu výpovědní doby.</t>
  </si>
  <si>
    <t>§ 70</t>
  </si>
  <si>
    <t>§109</t>
  </si>
  <si>
    <t>DOHODY O PRACÍCH KONANÝCH MIMO PRACOVNÍ POMĚR</t>
  </si>
  <si>
    <t>§ 74</t>
  </si>
  <si>
    <t>§ 75</t>
  </si>
  <si>
    <t>§ 79</t>
  </si>
  <si>
    <t>Stanovená týdenní pracovní doba</t>
  </si>
  <si>
    <t>a) pracujících v podzemí při těžbě uhlí, rud a nerudných surovin, v důlní výstavbě a na báňských pracovištích geologického průzkumu 37,5 hodiny týdně,</t>
  </si>
  <si>
    <t>§ 132</t>
  </si>
  <si>
    <t>§ 133</t>
  </si>
  <si>
    <t>Specializační příplatek pedagogického pracovníka</t>
  </si>
  <si>
    <t>§ 134</t>
  </si>
  <si>
    <t>Odměna</t>
  </si>
  <si>
    <t>Za úspěšné splnění mimořádného nebo zvlášť významného pracovního úkolu může zaměstnavatel poskytnout zaměstnanci odměnu.</t>
  </si>
  <si>
    <t>§ 135</t>
  </si>
  <si>
    <t>2. Nelze-li výjimečně ochranu proti pádu do vody podle bodu 1. spolehlivě zajistit prostředky kolektivní ochrany, musí být fyzické osoby, které jsou vystaveny nebezpečí pádu do vody, vybaveny vhodným osobním ochranným pracovním prostředkem určeným pro ochranu před utonutím; s ohledem na místní podmínky, zejména hloubku vody, rychlost proudu a výšku nad hladinou, musí tento osobní ochranný pracovní prostředek umožnit zachycení popřípadě vyzdvižení jeho uživatele z vody.</t>
  </si>
  <si>
    <t>3. Během provádění prací za podmínek podle předchozího bodu musí být na pracovišti zajištěny prostředky pro poskytnutí první pomoci při utonutí a zajištěna trvalá přítomnost fyzické osoby, která je v poskytování této pomoci prokazatelně vyškolena.</t>
  </si>
  <si>
    <t>XX. Letecké práce ve stavebnictví</t>
  </si>
  <si>
    <t xml:space="preserve">    odpojení  prováděl  kontrolu  odpojení  a  zajišťoval rozpojené dopravní</t>
  </si>
  <si>
    <t xml:space="preserve">    prostředky proti samovolnému pohybu,</t>
  </si>
  <si>
    <t xml:space="preserve"> e) používal  při  odstraňování  poruch,  ke  kterým  došlo  během  jízdy na</t>
  </si>
  <si>
    <t xml:space="preserve">    pozemních komunikacích  a kdy je  nutno na ně  vstoupit, výstražné vesty</t>
  </si>
  <si>
    <t xml:space="preserve">    s vysokou viditelností vyhovující požadavkům normových hodnot.</t>
  </si>
  <si>
    <t xml:space="preserve">    3. U  zaměstnance,  který  řídí  dopravní  prostředek  a  na  kterého se</t>
  </si>
  <si>
    <t>nevztahuje  zvláštní právní  předpis,[2] je  zaměstnavatel povinen zajistit,</t>
  </si>
  <si>
    <t>aby</t>
  </si>
  <si>
    <t xml:space="preserve"> a) nepřekročil maximální dobu řízení, která činí 4,5 hodiny; za dobu řízení</t>
  </si>
  <si>
    <t xml:space="preserve">    se považuje i  přerušení řízení na dobu kratší  než 15 minut. Nejpozději</t>
  </si>
  <si>
    <t xml:space="preserve">    po uplynutí maximální doby řízení musí být řízení přerušeno bezpečnostní</t>
  </si>
  <si>
    <t xml:space="preserve">    přestávkou[3]  v  trvání  nejméně  30  minut, nenásleduje-li nepřetržitý</t>
  </si>
  <si>
    <t xml:space="preserve">    odpočinek  mezi  dvěma  směnami  nebo  nepřetržitý  odpočinek  v  týdnu.</t>
  </si>
  <si>
    <t xml:space="preserve">    Bezpečnostní přestávka může být rozdělena do dvou částí v trvání nejméně</t>
  </si>
  <si>
    <t xml:space="preserve">    15 minut zařazených do doby řízení,</t>
  </si>
  <si>
    <t xml:space="preserve"> b) během  bezpečnostní  přestávky  nevykonával  žádnou  činnost vyplývající</t>
  </si>
  <si>
    <t xml:space="preserve">    z jeho  pracovních povinností,  kromě dozoru  na vozidlo  a jeho náklad.</t>
  </si>
  <si>
    <t xml:space="preserve">    Bezpečnostní přestávky a přestávky na  jídlo a oddech se mohou slučovat;</t>
  </si>
  <si>
    <t xml:space="preserve">    přestávky se neposkytují na začátku a na konci pracovní doby,</t>
  </si>
  <si>
    <t xml:space="preserve"> c) vedl v  listinné formě nebo  technickým zařízením denní  evidenci o době</t>
  </si>
  <si>
    <t xml:space="preserve">    řízení dopravního prostředku a o čerpání bezpečnostních přestávek.</t>
  </si>
  <si>
    <t>Poznámky k příloze 1:</t>
  </si>
  <si>
    <t>3. Přesná adresa, popřípadě popis umístění staveniště.</t>
  </si>
  <si>
    <t>1. Před jízdou, zejména po ukončení plnění nebo vyprazdňování přepravního zařízení, zkontroluje řidič dopravního prostředku, dále jen vozidla, zajištění výsypného zařízení v přepravní poloze, popřípadě je v této poloze v souladu s návodem k používání zajistí.</t>
  </si>
  <si>
    <t>2. Při přejímce a při ukládání směsi musí být vozidlo umístěno na přehledném a dostatečně únosném místě bez překážek ztěžujících manipulaci a potřebnou vizuální kontrolu.</t>
  </si>
  <si>
    <t>VI. Čerpadla směsi a strojní omítačky</t>
  </si>
  <si>
    <t>Osobní příplatek</t>
  </si>
  <si>
    <t>§ 203</t>
  </si>
  <si>
    <t>Jiné úkony v obecném zájmu</t>
  </si>
  <si>
    <t>b) přísluší k výkonu jiné odborové činnosti, zejména k účasti na schůzích, konferencích nebo sjezdech,</t>
  </si>
  <si>
    <t>c) přísluší k účasti na školení pořádaném odborovou organizací v rozsahu 5 pracovních dnů v kalendářním roce, nebrání-li tomu vážné provozní důvody, s náhradou mzdy nebo platu ve výši průměrného výdělku,</t>
  </si>
  <si>
    <t>Plat nebo náhradní volno za práci ve svátek</t>
  </si>
  <si>
    <t>2. Práce podle bodu 1. nelze zahájit, pokud není zajištěno dorozumívání mezi posádkou letadla a fyzickými osobami zapojenými do leteckých prací na zemi.</t>
  </si>
  <si>
    <t>3. Bližší požadavky na zavěšování, zdvihání, přemisťování, osazování a odvěšování břemen, stanovené v části XI. této přílohy, se uplatní přiměřeně, s přihlédnutím k působení povětrnostních a provozních podmínek.</t>
  </si>
  <si>
    <t>Příloha č. 4 k nařízení vlády č. 591/2006 Sb.</t>
  </si>
  <si>
    <t>1. Datum odeslání oznámení.</t>
  </si>
  <si>
    <t>Úpravny nátěrových hmot</t>
  </si>
  <si>
    <t>Chemické a elektrochemické povrchové úpravy</t>
  </si>
  <si>
    <t>a) rohy a hrany mezi stěnami a podlahou byly zaoblené,</t>
  </si>
  <si>
    <t>2. Příprava prvků pro beranění musí být prováděna v bezpečné vzdálenosti od místa beranění.</t>
  </si>
  <si>
    <t>3. Pro nosič musí být zajištěna zpevněná a vyrovnaná pracovní plocha o dostatečné velikosti odpovídající rozměrům a typu beranidla.</t>
  </si>
  <si>
    <t>4. Nosič musí být zajištěn proti převržení.</t>
  </si>
  <si>
    <t>průmyslové tak, aby zaměstnanec</t>
  </si>
  <si>
    <t>n) upevnění, ukotvení nebo zajištění zařízení nebo jeho části vhodným způsobem, je-li to nutné pro bezpečný provoz a používání,</t>
  </si>
  <si>
    <t>o) neohrožování zaměstnance rizikovými faktory, například hlukem, vibracemi nebo teplotami, které vyvíjí zařízení,</t>
  </si>
  <si>
    <t>p) v případě potřeby označení výstražnými nebo informačními značkami, sděleními, značením nebo signalizací, které jsou srozumitelné, mají jednoznačný charakter a nesmí být poškozovány běžným provozem zařízení, a</t>
  </si>
  <si>
    <t>b) užívané při hornické činnosti a činnosti prováděné hornickým způsobem a nakládání s výbušninami, podléhající vrchnímu dozoru podle zvláštního zákona[3],</t>
  </si>
  <si>
    <t>c) na plavidlech používaných při vnitrozemské nebo námořní plavbě[4].</t>
  </si>
  <si>
    <t>§2 (2) Tímto nařízením nejsou dotčeny</t>
  </si>
  <si>
    <t>a) obecné technické požadavky na výstavbu[5],</t>
  </si>
  <si>
    <t>b) zvláštní požadavky na pracoviště[6],</t>
  </si>
  <si>
    <t>c) zvláštní požadavky na uvedení výrobků na trh a do provozu[7],</t>
  </si>
  <si>
    <t>d) zvláštní požadavky na činnosti související s využíváním jaderné energie a ionizujícího záření[8],</t>
  </si>
  <si>
    <t>Toto nařízení se vztahuje, v souladu s právem Evropských společenství,[1] na bezpečný provoz a používání strojů, technických zařízení, přístrojů a nářadí (dále jen "zařízení"), pokud požadavky na bezpečnost provozu a používání zařízení nestanoví zvláštní právní předpis jinak.[2]</t>
  </si>
  <si>
    <t>a) používáním zařízení činnost spojená zejména se spouštěním, zastavováním, dopravou, opravou, seřizováním, manipulací, úpravou, údržbou a čištěním po celou dobu jeho provozu,</t>
  </si>
  <si>
    <t>b) nebezpečným prostorem prostor uvnitř nebo vně zařízení, ve kterém je zaměstnanec vystaven riziku ohrožení zdraví,</t>
  </si>
  <si>
    <t>c) ochranným zařízením mechanické, elektrické, elektronické nebo jiné obdobné zařízení sloužící k bezpečnosti a ochraně života a zdraví zaměstnanců,</t>
  </si>
  <si>
    <t>d) obsluhou zaměstnanec, který zařízení používá a je k této činnosti oprávněn,</t>
  </si>
  <si>
    <t>6. Sypké hmoty mohou být při plně mechanizovaném způsobu ukládání a odběru skladovány do jakékoli výšky. Při odebírání hmot je nutno zabránit vytváření převisů. Vytvoří-li se stěna, upraví se odběr tak, aby výška stěny nepřesáhla 9/10 maximálního dosahu použitého nakládacího stroje.</t>
  </si>
  <si>
    <t>7. Při ručním ukládání a odebírání smějí být sypké hmoty navršeny do výšky nejvýše 2 m. Pokud je nezbytné odebírat je ručně, popřípadě mechanickou lopatou z hromad vyšších než 2 metry, upraví se místo odběru tak, aby nevznikaly převisy a výška stěny nepřesáhla 1,5 m.</t>
  </si>
  <si>
    <t>r) vybavení vhodným ochranným zařízením a zabezpečením před ohrožením života a poškozením zdraví tak, aby chránilo zaměstnance zejména</t>
  </si>
  <si>
    <t>1. před padajícími, odlétajícími nebo vymrštěnými předměty uvolněnými ze zařízení,</t>
  </si>
  <si>
    <t>2. před rizikem požáru nebo výbuchu s následným požárem nebo účinků výbušných směsí látek vyráběných, užívaných nebo skladovaných v zařízení,</t>
  </si>
  <si>
    <t>3. před nebezpečím vzniklým vypouštěním nebo únikem plynných, kapalných nebo tuhých emisí,</t>
  </si>
  <si>
    <t>4. před možným poškozením zdraví zaměstnance způsobeným zachycením nebo destrukcí pohybující se části zařízení.</t>
  </si>
  <si>
    <t>§3 (2) Oprava, seřizování, úprava, údržba a čištění zařízení se provádějí, jen je-li zařízení odpojeno od přívodů energií; není-li to technicky možné, učiní se vhodná ochranná opatření.</t>
  </si>
  <si>
    <t>§3 (3) Obsluha musí mít možnost se přesvědčit, že v nebezpečných prostorech se nenachází žádný zaměstnanec; pokud nelze tento požadavek splnit, bezpečnostní systém před spuštěním, popřípadě zastavením zařízení musí vydávat zvukový nebo i viditelný výstražný signál, aby zaměstnanci zdržující se v nebezpečném prostoru měli vždy dostatek času nebezpečný prostor opustit.</t>
  </si>
  <si>
    <t>§3 (4) Ochranné zařízení</t>
  </si>
  <si>
    <t>6. Při najíždění stroje na ložnou plochu dopravního prostředku a sjíždění z ní se všechny fyzické osoby s výjimkou obsluhy stroje vzdálí z prostoru, v němž by mohly být ohroženy při pádu nebo převržení stroje, přetržení tažného lana nebo jiné nehodě.</t>
  </si>
  <si>
    <t>7. Fyzická osoba, navádějící stroj na dopravní prostředek, stojí vždy mimo stroj i mimo dopravní prostředek a v zorném poli obsluhy stroje po celou dobu najíždění a sjíždění stroje.</t>
  </si>
  <si>
    <t>8. Při přepravě stroje po vlastní ose musí být jeho pracovní zařízení, popřípadě jiná pohyblivá zařízení, zajištěna v přepravní poloze podle návodu k používání.</t>
  </si>
  <si>
    <t>10. Řidič tažného vozidla zacouvá na doraz závěsného zařízení a umožní fyzické osobě, která připojování provádí, provést všechny nezbytné manipulace se závěsným zařízením stroje teprve na pokyn náležitě poučené navádějící fyzické osoby. Po dorazu je tažné vozidlo zabržděno.</t>
  </si>
  <si>
    <t>Příloha č. 3 k nařízení vlády č. 591/2006 Sb.</t>
  </si>
  <si>
    <t>I. Skladování a manipulace s materiálem</t>
  </si>
  <si>
    <t>1. Bezpečný přísun a odběr materiálu musí být zajištěn v souladu s postupem prací. Materiál musí být skladován podle podmínek stanovených výrobcem, přednostně v takové poloze, ve které bude zabudován do stavby.</t>
  </si>
  <si>
    <t>a) upínací zařízení obrobků mělo pojistné zařízení, které zabrání vymrštění upínacích elementů,</t>
  </si>
  <si>
    <t>b) spouštěcí zařízení pro trvalý chod upínací desky, která je zapuštěna do podlahy, bylo možno zajistit proti náhodnému uvedení do chodu.</t>
  </si>
  <si>
    <t>§56</t>
  </si>
  <si>
    <t>Frézky</t>
  </si>
  <si>
    <t>Frézky musí být opatřeny snadno seřiditelným ochranným krytem zamezujícím přístup k části nástroje, která se při obrábění nedotýká obrobku nebo krytem zabraňujícím přístup do nebezpečného pracovního prostoru stroje.</t>
  </si>
  <si>
    <t>§57</t>
  </si>
  <si>
    <t>Vrtačky</t>
  </si>
  <si>
    <t>§58</t>
  </si>
  <si>
    <t>Hoblovky a obrážečky</t>
  </si>
  <si>
    <t>§59</t>
  </si>
  <si>
    <t>Pily</t>
  </si>
  <si>
    <t>§60</t>
  </si>
  <si>
    <t>Brusky</t>
  </si>
  <si>
    <t>9. Sypké hmoty v pytlích se ručně ukládají do výšky nejvýše 1,5 m a při mechanizovaném skladování, jsou-li na paletách, do výšky nejvýše 3 m. Nejsou-li okraje hromad zajištěny například opěrami nebo stěnami, musí být pytle uloženy v bezpečném sklonu a vazbě tak, aby nemohlo dojít k jejich sesuvu.</t>
  </si>
  <si>
    <t xml:space="preserve">    a uspořádání vázacích prostředků.</t>
  </si>
  <si>
    <t xml:space="preserve"> 9. Skladování závěsných  prostředků tak, aby  nedošlo k jejich  záměně nebo</t>
  </si>
  <si>
    <t xml:space="preserve">    poškození.</t>
  </si>
  <si>
    <t>10. Zřetelné  označení  dočasně  instalovaného  zařízení,  aby obsluha mohla</t>
  </si>
  <si>
    <t>§55</t>
  </si>
  <si>
    <t>Soustruhy</t>
  </si>
  <si>
    <t>§ 38</t>
  </si>
  <si>
    <t>Povinnosti vyplývající z pracovního poměru</t>
  </si>
  <si>
    <t>§61</t>
  </si>
  <si>
    <t>Brousicí nástroje z umělých brusiv</t>
  </si>
  <si>
    <t>§62</t>
  </si>
  <si>
    <t>Rychlostní broušení</t>
  </si>
  <si>
    <t>a) omezování vzniku rizik,</t>
  </si>
  <si>
    <t>b) odstraňování rizik u zdroje jejich původu,</t>
  </si>
  <si>
    <t>c) přizpůsobování pracovních podmínek potřebám zaměstnanců s cílem omezení působení negativních vlivů práce na jejich zdraví,</t>
  </si>
  <si>
    <t>d) nahrazování fyzicky namáhavých prací novými technologickými a pracovními postupy,</t>
  </si>
  <si>
    <t>e) nahrazování nebezpečných technologií, výrobních a pracovních prostředků, surovin a materiálů méně nebezpečnými nebo méně rizikovými, v souladu s vývojem nejnovějších poznatků vědy a techniky,</t>
  </si>
  <si>
    <t>Kompresorové stanice a kompresory</t>
  </si>
  <si>
    <t>Chladicí zařízení</t>
  </si>
  <si>
    <t>c) pozbyl-li zaměstnanec dočasně předpoklady stanovené zvláštními právními předpisy pro výkon sjednané práce, avšak v tomto případě nejdéle celkem na 30 pracovních dnů v kalendářním roce.</t>
  </si>
  <si>
    <t>§ 45</t>
  </si>
  <si>
    <t>§ 46</t>
  </si>
  <si>
    <t>§ 106</t>
  </si>
  <si>
    <t>Práva a povinnosti zaměstnance</t>
  </si>
  <si>
    <t>Dohoda</t>
  </si>
  <si>
    <t>§ 49</t>
  </si>
  <si>
    <t>Výpověď, výpovědní doba a výpovědní důvody</t>
  </si>
  <si>
    <t>Oddíl 1</t>
  </si>
  <si>
    <t>Výpověď</t>
  </si>
  <si>
    <t>§ 50</t>
  </si>
  <si>
    <t>6. Pracovat současně na více stupních ve svahu nad sebou lze tehdy, jestliže jsou realizací opatření stanovených v technologickém postupu vytvořeny podmínky pro zajištění bezpečnosti fyzických osob zdržujících se na nižších stupních.</t>
  </si>
  <si>
    <t>VII. Zvláštní požadavky na zemní práce ovlivněné zmrzlou zeminou</t>
  </si>
  <si>
    <t>b) vzniknou-li pochybnosti o stabilitě svahu, určí a zajistí provedení opatření k zamezení sesuvu svahu a k zajištění bezpečnosti fyzických osob.</t>
  </si>
  <si>
    <t>4. Za nepříznivé povětrnostní situace, při které může být ohrožena stabilita svahu, se nikdo nesmí zdržovat na svahu ani pod svahem.</t>
  </si>
  <si>
    <t>3.3.5. Zábradlí musí být zřízena u pracovišť a komunikací o nestejné úrovni, je-li rozdíl úrovní vyšší než 0,5 m a na volných okrajích mostů, lávek, ochozů, galérií, na schodištích a vyrovnávacích rampách. Zábradlí není třeba, je-li bezpečnost osob zajištěna jiným způsobem, například parapety, zdivem nebo jinou konstrukcí. Hrozí-li nebezpečí podklouznutí osob, popřípadě pádu předmětů, musí být zábradlí u podlahy opatřeno ochrannou lištou o výšce nejméně 0,1 m.</t>
  </si>
  <si>
    <t>3.3.6 Všechny otvory nebo nebezpečné prohlubně v podlahách musí být zakryty nebo ohrazeny. Poklopy nebo kryty musí mít nosnost odpovídající nosnosti okolní podlahy a musí být osazeny tak, aby se nemohly samovolně odsunout nebo uvolnit, a musí být zapuštěny do stejné úrovně s okolní podlahou.</t>
  </si>
  <si>
    <t>3.4 Dveře, vrata a průlezné otvory</t>
  </si>
  <si>
    <t>3.4.1 Umístění, počet a rozměry dveří a vrat, jakož i používané materiály, jsou určeny povahou práce a způsobem používání daných pracovišť nebo prostorů. Prostor dveří nebo vrat nutný pro evakuaci osob a přístup k nim musí být trvale volný a nesmí být zužován překážkami a provedení křídel vrat musí v otevřené poloze umožnit jejich zajištění proti samovolnému uzavření. Otevřená křídla dveří a vrat vedoucí do venkovního prostoru nesmí ohrožovat provoz na přilehlých komunikacích a v případě ohrožení musí být provedena jejich aretace v krajních polohách.</t>
  </si>
  <si>
    <t>3.4.2 Průhledné nebo prosklené dveře musí být ve výšce 1,1 m až 1,6 m nad podlahou náležitě výrazně označeny.</t>
  </si>
  <si>
    <t>3.4.3 Kyvadlové (létací) dveře nebo vrata musí být průhledné nebo mít průhledné výplně a musí být zajištěna možnost jejich aretace v krajních polohách.</t>
  </si>
  <si>
    <t>3.4.4 Nejsou-li prosklené nebo průhledné výplně dveří nebo vrat vyrobeny z nerozbitného skla nebo bezpečnostního materiálu a existuje-li nebezpečí zranění zaměstnanců v případě rozbití dveří nebo vrat, musí být tyto výplně zajištěny proti mechanickému poškození.</t>
  </si>
  <si>
    <t xml:space="preserve"> 7. Zajištění spolehlivé těsnosti vypouštěcích  otvorů a jejich uzávěrů tak,</t>
  </si>
  <si>
    <t xml:space="preserve"> 4. Zabránění  vzniku požáru  nebo výbuchu  s následným  požárem pro  případ</t>
  </si>
  <si>
    <t xml:space="preserve">    možného  nebezpečí nahromadění  plynných nebo  tuhých emisí  nebo jejich</t>
  </si>
  <si>
    <t xml:space="preserve">    směsí ve výbušných koncentracích.</t>
  </si>
  <si>
    <t xml:space="preserve"> 5. Stanovení velikosti  a tvarů otvorů  ochranných zařízení s  přihlédnutím</t>
  </si>
  <si>
    <t xml:space="preserve">    k nebezpečnému prostoru a s ohledem  na vlastnosti, strukturu a množství</t>
  </si>
  <si>
    <t xml:space="preserve">    skladovaných  sypkých  hmot  a  na  možnosti  propadnutí  zaměstnanců do</t>
  </si>
  <si>
    <t xml:space="preserve">    skladovacího zařízení.</t>
  </si>
  <si>
    <t xml:space="preserve"> 6. Zabezpečení  vstupů a  otvorů do  uzavřených nebezpečných  prostor proti</t>
  </si>
  <si>
    <t xml:space="preserve">    nežádoucímu  vstupu  zaměstnanců  nebo  jejich  nahodilému pádu; ochrana</t>
  </si>
  <si>
    <t xml:space="preserve">    vstupů  k  otevřenému  skladovacímu  zařízení,  kde  je  možnost stálého</t>
  </si>
  <si>
    <t xml:space="preserve">    přístupu  k hornímu  otvoru,  před  pádem dovnitř  skladovacího zařízení</t>
  </si>
  <si>
    <t xml:space="preserve">    pevným zábradlím s vrchním madlem ve výšce 1,1 m.</t>
  </si>
  <si>
    <t>§76</t>
  </si>
  <si>
    <t>Hydraulické lisy</t>
  </si>
  <si>
    <t>1. Konstrukce pracovní plošiny pro dočasné uložení vykopané zeminy musí být upevněna tak, aby neohrožovala bezpečnost fyzických osob a stabilitu pažení nebo stěny výkopu. Na části pažení lze uvedenou plošinu připevňovat pouze tehdy, je-li pažení k tomuto účelu přizpůsobeno.</t>
  </si>
  <si>
    <t>IX. Betonářské práce a práce související</t>
  </si>
  <si>
    <t>IX.1 Bednění</t>
  </si>
  <si>
    <t>Příklopové tiskařské, ohybací a drážkovací lisy</t>
  </si>
  <si>
    <t>Lisy musí být opatřeny automatickým podáváním nebo ochranným zařízením, které zabrání uzavření příklopu v okamžiku, kdy má pracovník ruce nebo jinou část těla v prostoru mezi příklopem a ložem.</t>
  </si>
  <si>
    <t>§83</t>
  </si>
  <si>
    <t>Společná ustanovení pro nůžky</t>
  </si>
  <si>
    <t>5.22 Pohyblivé schody a pohyblivé chodníky musí být navrženy a vyrobeny tak, aby mohly být používány bezpečně. Musí být vybaveny nezbytnými bezpečnostními mechanismy a snadno rozpoznatelným a dostupným nouzovým spínačem.</t>
  </si>
  <si>
    <t>5.23 Pevně zabudované žebříky musí být zhotoveny a připevněny tak, aby nemohlo dojít k jejich deformacím nebo k výkyvům. Žebříky musí mít jednotnou vzdálenost příčlí nejvíce 0,33 m, mezi žebříkem a stěnou nebo jakoukoliv konstrukcí na straně výstupu musí být ponechán volný prostor nejméně 0,65 m. Mezi příčlemi a stěnou nebo jakoukoliv konstrukcí na straně odvrácené od výstupu musí být ponechán volný prostor nejméně 0,18 m.</t>
  </si>
  <si>
    <t>6. Nakládací a vykládací rampy</t>
  </si>
  <si>
    <t>6.1 Manipulační prostory rampy musí vyhovovat rozměrům manipulačních jednotek, kterými má být při nakládání a vykládání manipulováno, a rozměrům po nich pojíždějících dopravních prostředků. Volné okraje rampy musí být trvale označeny značkami označujícími nebezpečnou hranu a upozorňující na nebezpečí pádu osob nebo rizika střetu osob s překážkami[13]. Rampa instalovaná po nabytí účinnosti tohoto nařízení musí mít alespoň jeden bezpečný výstup nebo výjezd.</t>
  </si>
  <si>
    <t>Náležitosti oznámení o zahájení prací při realizaci stavby, které je zadavatel stavby povinen doručit oblastnímu inspektorátu práce, stanoví příloha č. 4 k tomuto nařízení.</t>
  </si>
  <si>
    <t>Koordinátor během přípravy stavby</t>
  </si>
  <si>
    <t>7.2 Rampa musí být v případě potřeby vybavena vodícími lištami zabraňující bočnímu sjetí dopravního prostředku. Na konci neprůjezdné rampy musí být nainstalovány zarážky</t>
  </si>
  <si>
    <t>7.3 Hloubka pracovní jámy musí umožnit práci ve vhodné pracovní poloze, její stěny a podlaha musí být omyvatelné. Podlaha musí být v případě potřeby vybavena záchytnou jímkou a elektrické zařízení v jámě musí být v souladu s požadavky zvláštních právních předpisů. Pracovní jáma musí být vybavena nejméně jednou elektrickou zásuvkou a dostatečným počtem svítidel a výklenky umístěnými v dostatečné výšce ve stěnách umožňujícími odkládání pracovních prostředků a pomůcek.</t>
  </si>
  <si>
    <t>7.4 V bezprostředním okolí pracovní jámy musí být na podlaze vyznačen ochranný manipulační prostor, který musí být vhodným způsobem zajištěn tak, aby do něho mimo přistavovaných dopravních prostředků a zaměstnanců, kteří dopravní prostředek přistavují nebo vykonávají jeho údržbu, případně opravy, nesměly vjíždět jiné dopravní prostředky, ani vstupovat jiné osoby. Používané pracovní jámy je zakázáno překračovat a přeskakovat.</t>
  </si>
  <si>
    <t>c) nelze-li u prací prováděných na pozemních komunikacích z provozních nebo technologických důvodů ohrazení ani zábrany provést, musí být bezpečnost provozu a osob zajištěna jiným způsobem, například řízením provozu nebo střežením,</t>
  </si>
  <si>
    <t>11.3 Sklad pohonných hmot, hořlavých kapalin a tuhých maziv musí mít nepropustnou podlahu, chemicky odolnou proti skladované látce či přípravku.</t>
  </si>
  <si>
    <t>11.4 K umělému osvětlení skladu smí být použito pouze pevně umístěné svítidlo v nevýbušném provedení. Výrazně označený vypínač se umísťuje vně skladu.</t>
  </si>
  <si>
    <t>12. Nízkotlaká kotelna</t>
  </si>
  <si>
    <t>12.1 Nízkotlakou kotelnou se rozumí objekt nebo část objektu, kde je umístěn alespoň jeden parní kotel s nejvyšším dovoleným přetlakem do 0,5 bar nebo teplovodní kotel s nejvyšší dovolenou teplotou do 110°C, s jmenovitým tepelným výkonem alespoň jednoho kotle 50 kW a větším nebo kotelen se součtem jmenovitých tepelných výkonů kotlů větších než 100 kW, popřípadě další provozně související zařízení (dále jen "kotelna"). Kotelna se součtem jmenovitých tepelných výkonů kotlů nad 3,5 MW musí být zřízena v samostatném objektu nebo samostatné části objektu.</t>
  </si>
  <si>
    <t>11. Před zahájením bouracích prací je nutno stanovit signál, kterým v naléhavém případě bezprostředního ohrožení dá osoba určená zhotovitelem k řízení bouracích prací pokyn k neprodlenému opuštění pracoviště. Zhotovitel zajistí, aby všechny fyzické osoby zdržující se na tomto pracovišti byly s tímto signálem prokazatelně seznámeny.</t>
  </si>
  <si>
    <t>12. Zhotovitel zajistí, aby při provádění bouracích prací bylo provedeno statické zajištění sousedních staveb způsobem stanoveným v dokumentaci bouracích prací popřípadě v technologickém postupu tak, aby nebyla ohrožena jejich stabilita.</t>
  </si>
  <si>
    <t>13. Dočasné stavební konstrukce zřízené uvnitř bourané stavby nebo na jejích vnějších stranách nesmějí být zatěžovány vybouraným materiálem ani nesmí být přes ně strháván materiál z bourané stavby, pokud nejsou k tomu účelu navrženy.</t>
  </si>
  <si>
    <t>14. Materiál z bourané části stavby je nutno průběžně odstraňovat, aby nedošlo k přetížení podlah nebo stropních konstrukcí následkem jeho nahromadění.</t>
  </si>
  <si>
    <t>3. Nejsou-li požadavky na zabezpečení staveniště pro zrakově a pohybově postižené obsaženy v projektové dokumentaci, zajistí zhotovitel, aby náhradní komunikace a oplocení popřípadě ohrazení staveniště na veřejných prostranstvích a veřejně přístupných komunikacích umožňovalo bezpečný pohyb fyzických osob s pohybovým postižením jakož i se zrakovým postižením.</t>
  </si>
  <si>
    <t>7. Přístup na jakoukoli plochu, která není dostatečně únosná, je povolen pouze, pokud je vhodným technickým zařízením nebo jinými prostředky zajištěno bezpečné provedení práce, popřípadě umožněn bezpečný pohyb po této ploše.</t>
  </si>
  <si>
    <t>8. Materiály, stroje, dopravní prostředky a břemena při dopravě a manipulaci na staveništi nesmí ohrozit bezpečnost a zdraví fyzických osob zdržujících se na staveništi, popřípadě jeho bezprostřední blízkosti.</t>
  </si>
  <si>
    <t>II. Zařízení pro rozvod energie</t>
  </si>
  <si>
    <t>1. Dočasná zařízení pro rozvod energie na staveništi musí být navržena, provedena a používána takovým způsobem, aby nebyla zdrojem nebezpečí vzniku požáru nebo výbuchu; fyzické osoby musí být dostatečně chráněny před nebezpečím úrazu elektrickým proudem. Návrh, provedení a volba dočasného zařízení pro rozvod energie a ochranných zařízení musí odpovídat druhu a výkonu rozváděné energie, podmínkám vnějších vlivů a odborné způsobilosti fyzických osob, které mají přístup k součástem zařízení. Rozvody energie, existující před zřízením staveniště, musí být identifikovány, zkontrolovány a viditelně označeny.</t>
  </si>
  <si>
    <t>[3] Zákon č. 61/1988 Sb., o hornické činnosti, výbušninách a o státní báňské správě, ve znění zákona č. 425/1990 Sb., zákona č. 542/1991 Sb., zákona č. 169/1993 Sb., zákona č. 128/1999 Sb., zákona č. 71/2000 Sb., zákona č. 124/2000 Sb., zákona č. 315/2001 Sb., zákona č. 206/2002 Sb., zákona č. 226/2002 Sb., zákona č. 320/2002 Sb. a zákona č. 227/2003 Sb.</t>
  </si>
  <si>
    <t>[6] Například zákon č. 258/2000 Sb., o ochraně veřejného zdraví a o změně některých souvisejících zákonů, ve znění zákona č. 254/2001 Sb., zákona č. 274/2001 Sb., zákona č. 13/2002 Sb., zákona č. 76/2002 Sb., zákona č. 86/2002 Sb., zákona č. 120/2002 Sb., zákona č. 320/2002 Sb., zákona č. 274/2003 Sb., zákona č. 356/2003 Sb., zákona č. 362/2003 Sb., zákona č. 167/2004 Sb. a zákona č. 326/2004 Sb., a nařízení vlády č. 178/2001 Sb., kterým se stanoví podmínky ochrany zdraví zaměstnanců při práci, ve znění nařízení vlády č. 523/2002 Sb. a nařízení vlády č. 441/2004 Sb.</t>
  </si>
  <si>
    <t>[7] Například zákon č. 22/1997 Sb., o technických požadavcích na výrobky a o změně a doplnění některých zákonů, ve znění zákona č. 71/2000 Sb., zákona č. 102/2001 Sb., zákona č. 205/2002 Sb., zákona č. 226/2003 Sb. a zákona č. 277/2003 Sb., a zákon č. 102/2001 Sb., o obecné bezpečnosti výrobků a o změně některých zákonů (zákon o obecné bezpečnosti výrobků), ve znění zákona č. 146/2002 Sb. a zákona č. 277/2003 Sb.</t>
  </si>
  <si>
    <t>[8] Zákon č. 18/1997 Sb., o mírovém využívání atomové energie a ionizujícího záření (atomový zákon) a o změně a doplnění některých zákonů, ve znění zákona č. 83/1998 Sb., zákona č. 71/2000 Sb., zákona č. 132/2000 Sb., zákona č. 13/2002 Sb., zákona č. 310/2002 Sb., zákona č. 320/2002 Sb., zákona č. 279/2003 Sb. a zákona č. 186/2004 Sb.</t>
  </si>
  <si>
    <t>Osoba odpovědná za provoz tlakových nádob</t>
  </si>
  <si>
    <t>Š: revizní technik tlakových nádob, termín opakovaného školení není stanoven, zpravidla 1 x za 3 roky</t>
  </si>
  <si>
    <t>Obsluha tlakových nádob</t>
  </si>
  <si>
    <t>§105</t>
  </si>
  <si>
    <t>Licí zařízení</t>
  </si>
  <si>
    <t>§106</t>
  </si>
  <si>
    <t>Tlakové licí stroje</t>
  </si>
  <si>
    <t>§107</t>
  </si>
  <si>
    <t>Uvolňování odlitků</t>
  </si>
  <si>
    <t>15. Bourací práce nesmí být přerušeny, pokud není zajištěna stabilita těch částí bourané konstrukce, které nebyly dosud strženy. Tento požadavek platí i v případě neplánovaného přerušení bouracích prací například z důvodu náhlého zhoršení povětrnostní situace.</t>
  </si>
  <si>
    <t>§102</t>
  </si>
  <si>
    <t>Bubnové pánve</t>
  </si>
  <si>
    <t>§103</t>
  </si>
  <si>
    <t>Licí stroje pro vysoké pece</t>
  </si>
  <si>
    <t>Žíraviny</t>
  </si>
  <si>
    <t>Záření</t>
  </si>
  <si>
    <t>16. Jestliže v průběhu bouracích nebo rekonstrukčních prací je část stavby nadále užívána, musí být v technologických postupech stanoveno bezpečnostní zajištění a kontroly pracovišť se zřetelem na zajištění ochrany života a zdraví fyzických osob, které stavbu užívají.</t>
  </si>
  <si>
    <t>17. Bourání střešní konstrukce nebo krovů strháváním pomocí lan a tažných strojů smí být prováděny pouze tehdy, jestliže byla učiněna opatření k zajištění stability zbývajících konstrukcí a částí stavby.</t>
  </si>
  <si>
    <t>§108</t>
  </si>
  <si>
    <t>5. Opatření k ochraně proti popálení při práci se živicemi stanoví zhotovitel v technologickém postupu.</t>
  </si>
  <si>
    <t>XIV. Lepení krytin na podlahy, stěny, stropy a jiné konstrukce</t>
  </si>
  <si>
    <t>§111</t>
  </si>
  <si>
    <t>Svařování a řezání plamenem</t>
  </si>
  <si>
    <t>§112</t>
  </si>
  <si>
    <t>Svařování elektrickým obloukem</t>
  </si>
  <si>
    <t>§113</t>
  </si>
  <si>
    <t>Svařování a řezání plazmou</t>
  </si>
  <si>
    <t>§114</t>
  </si>
  <si>
    <t>Svařování a řezání pod vodou</t>
  </si>
  <si>
    <t>a) kromě obsluhy zařízení byl přítomen další pracovník s kvalifikací svářeče, pověřený obsluhou svařovacího zařízení na povrchu,</t>
  </si>
  <si>
    <t>b) při svařování (řezání) elektrickým obloukem</t>
  </si>
  <si>
    <t>§ 10</t>
  </si>
  <si>
    <t>§ 11</t>
  </si>
  <si>
    <t xml:space="preserve">    dopravního  prostředku  při  připojování   dopravního  prostředku  a  po</t>
  </si>
  <si>
    <t>Máčení a polévání</t>
  </si>
  <si>
    <t>U kontinuálních zařízení musí být zajištěno, aby dopravník nebylo možno uvést do chodu dříve, než je v chodu příslušné odsávací zařízení.</t>
  </si>
  <si>
    <t>Elektrostatické a elektroforetické nanášení</t>
  </si>
  <si>
    <t xml:space="preserve">    pozemní komunikace,</t>
  </si>
  <si>
    <t xml:space="preserve"> d) prováděl  kontrolu  spojení  a  kontrolu  zajištění  závěsného  zařízení</t>
  </si>
  <si>
    <t xml:space="preserve"> a) používal při práci s lany lana nepoškozená,</t>
  </si>
  <si>
    <t xml:space="preserve"> b) neponechával nepoužívaná lana volná,</t>
  </si>
  <si>
    <t xml:space="preserve"> c) nezachycoval uvolněná lana rukou,</t>
  </si>
  <si>
    <t xml:space="preserve"> d) nezdržoval se před lany v nebezpečném prostoru a nevstupoval do lanových</t>
  </si>
  <si>
    <t xml:space="preserve">    smyček,</t>
  </si>
  <si>
    <t xml:space="preserve"> e) ohýbal lana pouze přes kladku nebo pachole,</t>
  </si>
  <si>
    <t xml:space="preserve"> f) přecházel  z  plavidla  na  plavidlo  jen  v  místech, kde boky plavidel</t>
  </si>
  <si>
    <t xml:space="preserve">    vzájemně přiléhají a obě paluby jsou bez překážek,</t>
  </si>
  <si>
    <t xml:space="preserve"> g) přestupoval z  plavidla na plavidlo,  z nichž jedno  je v pohybu,  pouze</t>
  </si>
  <si>
    <t xml:space="preserve">    tehdy, když rychlost  pohybujícího se plavidla je stejná  nebo nižší než</t>
  </si>
  <si>
    <t xml:space="preserve">    rychlost chůze  zaměstnance a přestup  je možný pouhým  překročením boků</t>
  </si>
  <si>
    <t xml:space="preserve">    plavidel, a aby při přestupu nepřenášel žádná břemena,</t>
  </si>
  <si>
    <t>3. Spojovat hadice mezi sebou navzájem a s pevným potrubím lze jen nepoškozenými a k tomu určenými spojkami a koncovkami.</t>
  </si>
  <si>
    <t>4. V průběhu přečerpávání obsluha sleduje stavoznak zásobníku, aby nedošlo k jeho přeplnění.</t>
  </si>
  <si>
    <t>1. Potrubí, hadice, dopravníky, skluzné a vibrační žlaby a jiná zařízení pro dopravu betonové směsí musí být vedeny a zajištěny tak, aby nezpůsobily přetížení nebo nadměrné namáhání například lešení, bednění, stěny výkopu nebo konstrukčních částí stavby.</t>
  </si>
  <si>
    <t>2. Víko tlakové nádoby nelze otvírat, pokud nebyl přetlak uvnitř nádoby zrušen podle návodu k používání, například odvzdušňovacím ventilem.</t>
  </si>
  <si>
    <t>Metalizace</t>
  </si>
  <si>
    <t>3. Vyústění potrubí na čerpání směsi musí být spolehlivě zajištěno tak, aby riziko zranění fyzických osob následkem jeho nenadálého pohybu vlivem dynamických účinků dopravované směsi bylo minimalizováno.</t>
  </si>
  <si>
    <t>4. Při používání stříkací pistole strojní omítačky má obsluha stabilní postavení. Při strojním čerpání malty musí být zajištěn vhodný způsob dorozumívání mezi fyzickými osobami provádějícími nanášení malty a obsluhou čerpadla.</t>
  </si>
  <si>
    <t>5. Strojní zařízení pro povrchové úpravy není dovoleno čistit a rozebírat pod tlakem.</t>
  </si>
  <si>
    <t>6. Pro dopravu směsí k čerpadlu musí být zajištěn bezpečný příjezd nevyžadující složité a opakované couvání vozidel.</t>
  </si>
  <si>
    <t>7. Při provozu čerpadel není dovoleno</t>
  </si>
  <si>
    <t>a) přehýbat hadice,</t>
  </si>
  <si>
    <t>b) manipulovat se spojkami a ručně přemisťovat hadice a potrubí, nejsou-li pro to konstruovány,</t>
  </si>
  <si>
    <t>c) vstupovat na konstrukci čerpadla a do nebezpečného prostoru u koncovky hadice.</t>
  </si>
  <si>
    <t>10. V pracovním prostoru výložníku autočerpadla se nikdo nezdržuje.</t>
  </si>
  <si>
    <t>11. Výložník autočerpadla nelze používat ke zdvihání a přemísťování břemen.</t>
  </si>
  <si>
    <t>12. Manipulace s rozvinutým výložníkem (výložníková ramena s potrubím a hadicemi) smí být prováděna jen při zajištění stability autočerpadla sklápěcími a výsuvnými opěrami (stabilizátory) v souladu s návodem k používání.</t>
  </si>
  <si>
    <t>13. Přemisťovat autočerpadlo lze jen s výložníkem složeným v přepravní poloze.</t>
  </si>
  <si>
    <t>VII. Přepravníky a stabilní skladovací zařízení sypkých hmot</t>
  </si>
  <si>
    <t>2. Dopravní hadice a potrubí je nutno před přečerpáváním volně loženého cementu prohlédnout. Funkčně poškozené zařízení není dovoleno používat.</t>
  </si>
  <si>
    <t>2. Zařízení pro vybavení skládek, jakými jsou opěrné nebo stabilizační konstrukce, musí být řešena tak, aby umožňovala skladování, odebírání nebo doplňování prvků a dílců v souladu s průvodní dokumentací bez nebezpečí jejich poškození. Místa určená k vázání, odvěšování a manipulaci s materiálem musí být bezpečně přístupná.</t>
  </si>
  <si>
    <t>3. Skladovací plochy musí být rovné, odvodněné a zpevněné. Rozmístění skladovaných materiálů, rozměry a únosnost skladovacích ploch včetně dopravních komunikací musí odpovídat rozměrům a hmotnosti skladovaného materiálu a použitých strojů.</t>
  </si>
  <si>
    <t>4. Materiál musí být uložen tak, aby po celou dobu skladování byla zajištěna jeho stabilita a nedocházelo k jeho poškození. Podložkami, zarážkami, opěrami, stojany, klíny nebo provázáním musí být zajištěny všechny prvky, dílce nebo sestavy, které by jinak byly nestabilní a mohly se například převrátit, sklopit, posunout nebo kutálet.</t>
  </si>
  <si>
    <t>5. Prvky, které na sebe při skladování těsně doléhají a nejsou vybaveny pro bezpečné uchopení například oky, háky nebo držadly, musí být vždy vzájemně proloženy podklady. Jako podkladů není dovoleno používat kulatinu ani vrstvené podklady tvořené dvěma nebo více prvky volně položenými na sebe.</t>
  </si>
  <si>
    <t>l) vybavení zařízení zřetelně identifikovatelnými zařízeními pro jeho odpojení od všech zdrojů energií; následné připojení zařízení ke zdrojům energie nesmí představovat pro zaměstnance žádné riziko,</t>
  </si>
  <si>
    <t>m) vybavení pracoviště, kde je umístěno zařízení, ovládači k zastavení některého nebo všech zařízení v závislosti na druhu rizika,</t>
  </si>
  <si>
    <t>c) nesmí bránit montáži, opravě, údržbě, seřizování, manipulaci a čištění; přístup zaměstnance musí být omezen pouze na tu část zařízení, kde je prováděna činnost, a to pokud možno bez sejmutí ochranného zařízení,</t>
  </si>
  <si>
    <t>d) nesmí být snadno odnímatelné nebo odpojitelné,</t>
  </si>
  <si>
    <t>e) nesmí omezovat výhled na provoz zařízení více, než je nezbytně nutné,</t>
  </si>
  <si>
    <t>f) musí splňovat další technické požadavky na blokování nebo jištění stanovené zvláštním právním předpisem, popřípadě normovou hodnotou, nevyplývají-li další požadavky ze zvláštního právního předpisu.</t>
  </si>
  <si>
    <t>§3 (5) Další požadavky na bezpečný provoz a používání</t>
  </si>
  <si>
    <t>a) zařízení pro zdvihání břemen a zaměstnanců jsou uvedeny v příloze č. 1 k tomuto nařízení,</t>
  </si>
  <si>
    <t>b) zařízení pro zdvihání a přemisťování zavěšených břemen jsou uvedeny v příloze č. 2 k tomuto nařízení,</t>
  </si>
  <si>
    <t>c) pojízdných zařízení jsou uvedeny v příloze č. 3 k tomuto nařízení,</t>
  </si>
  <si>
    <t>d) zařízení pro plynulou dopravu nákladů jsou uvedeny v příloze č. 4 k tomuto nařízení,</t>
  </si>
  <si>
    <t>e) stabilních skladovacích zařízení sypkých hmot jsou uvedeny v příloze č. 5 k tomuto nařízení.</t>
  </si>
  <si>
    <t>§4 (1) Kontrola bezpečnosti provozu zařízení před uvedením do provozu je prováděna podle průvodní dokumentace výrobce. Není-li výrobce znám nebo není-li průvodní dokumentace k dispozici, stanoví rozsah kontroly zařízení zaměstnavatel místním provozním bezpečnostním předpisem.</t>
  </si>
  <si>
    <t>§4 (2) Zařízení musí být vybaveno provozní dokumentací. Následná kontrola musí být prováděna nejméně jednou za 12 měsíců v rozsahu stanoveném místním provozním bezpečnostním předpisem, nestanoví-li zvláštní právní předpis, popřípadě průvodní dokumentace nebo normové hodnoty rozsah a četnost následných kontrol jinak.[4]</t>
  </si>
  <si>
    <t>§4 (3) Provozní dokumentace musí být uchovávána po celou dobu provozu zařízení.</t>
  </si>
  <si>
    <t>Příloha č. 1 k nařízení vlády č. 378/2001 Sb.</t>
  </si>
  <si>
    <t>Další požadavky na bezpečný provoz a používání zařízení</t>
  </si>
  <si>
    <t>pro zdvihání břemen a zaměstnanců</t>
  </si>
  <si>
    <t xml:space="preserve">    Dalšími požadavky  na bezpečný provoz a  používání zařízení pro zdvihání</t>
  </si>
  <si>
    <t>břemen a zaměstnanců jsou</t>
  </si>
  <si>
    <t xml:space="preserve"> 1. Pevnost  a stabilita  během užívání   s ohledem  na velikost  a hmotnost</t>
  </si>
  <si>
    <t xml:space="preserve">    zdvihaných  břemen a  na namáhání  vzniklá v  kotvících či zajišťovaných</t>
  </si>
  <si>
    <t xml:space="preserve">    bodech  konstrukce; u  pojízdného zařízení  jeho stabilita  s ohledem na</t>
  </si>
  <si>
    <t xml:space="preserve">    předpokládané  podmínky  provozu  a  vlastnosti  podkladu,  po kterém se</t>
  </si>
  <si>
    <t xml:space="preserve">    pohybuje.</t>
  </si>
  <si>
    <t xml:space="preserve"> 2. Zabránění případnému zachycení, přimáčknutí nebo naražení zaměstnance.</t>
  </si>
  <si>
    <t xml:space="preserve"> 3. Zabránění pádu zařízení nebo jeho části či nebezpečnému posunu.</t>
  </si>
  <si>
    <t xml:space="preserve"> 4. Zabránění samovolnému uvolnění pracovního zařízení nebo jeho částí.</t>
  </si>
  <si>
    <t xml:space="preserve"> 5. Vyznačení  jmenovité  nosnosti  a  tam,  kde  je  to  nutné, i jmenovité</t>
  </si>
  <si>
    <t xml:space="preserve">    nosnosti pro každou pracovní polohu zařízení.</t>
  </si>
  <si>
    <t>§4 (1) Pracoviště a pracovní prostředí, s výjimkou pracovišť na zemědělsky obhospodařovaných pozemcích a příjezdových polních cestách k nim, pracovišť užívaných při práci v lese, pracovišť obdobného charakteru a pracovišť na stavbách určených pro plnění funkcí lesa[12], musí splňovat další podrobnější požadavky, které jsou stanoveny v příloze k tomuto nařízení.</t>
  </si>
  <si>
    <t>§4 (2) Příloha k tomuto nařízení se nepoužije v rozsahu, v jakém jsou požadavky na bezpečnost a ochranu zdraví při práci pro určitý typ pracoviště stanoveny zvlástním právním předpisem.</t>
  </si>
  <si>
    <t>Toto nařízení nabývá účinnosti dnem 1. března 2005.</t>
  </si>
  <si>
    <t>Příloha k nařízení vlády č. 101/2005 Sb.</t>
  </si>
  <si>
    <t>Další podrobnější požadavky na pracoviště a pracovní prostředí</t>
  </si>
  <si>
    <t>1. Stabilita a mechanická odolnost staveb</t>
  </si>
  <si>
    <t>2.1.8 Prozatímní instalace nebo jejich části musí být v době, kdy nejsou používány, vypnuty, pokud jejich vypnutí neohrozí bezpečnost osob nebo provozu výrobních a pracovních prostředků a zařízení. Prozatímní instalace nesmí být zřizovány v prostředí s nebezpečím výbuchu. Hlavní vypínač musí být trvale přístupný a viditelně trvale označený.</t>
  </si>
  <si>
    <t>2.2.5 Pro vykonávání prací spojených se zásahem do vedení, jímž se dopravují nebezpečné látky nebo přípravky, musí být vypracován samostatný technologický postup.</t>
  </si>
  <si>
    <t>2.2.6 Průlezné nebo průchodné kanály, otvory a kolektory, v nichž je nutné provádět pravidelnou kontrolu, údržbu nebo opravy, musí být větratelné, podle potřeby odvodněné a bezpečně přístupné, včetně zajištění dostatku prostoru pro práce v nich a potřebného osvětlení.</t>
  </si>
  <si>
    <t>2.2.7 Potrubí, jimiž se rozvádějí nebezpečné látky, musí být pod komunikacemi a při přechodu dutých podzemních prostor uložena v ochranných trubkách.</t>
  </si>
  <si>
    <t>2.3 Únikové cesty a východy</t>
  </si>
  <si>
    <t>2.3.1 Únikové cesty a východy musí svým druhem, počtem, kapacitou, technickým vybavením a provedením odpovídat požadavkům zvláštních právních předpisů[9], musí zůstat trvale volné, bez překážek a vést co nejvhodnější cestou k východu do volného prostoru nebo na bezpečné místo. V případě nebezpečí musí mít zaměstnanci možnost rychle a co nejbezpečněji opustit pracoviště.</t>
  </si>
  <si>
    <t>10. Tekutý materiál musí být skladován v uzavřených nádobách tak, aby otvor pro plnění popřípadě vyprazdňování byl nahoře. Otevřené nádrže musí být zajištěny proti pádu fyzických osob do nich. Sudy, barely a podobné nádoby, jsou-li skladovány naležato, musí být zajištěny proti rozvalení. Při skladování ve více vrstvách musí být jednotlivé vrstvy mezi sebou proloženy podklady, pokud sudy, barely a podobné nádoby nejsou uloženy v konstrukcích zajišťujících jejich stabilitu.</t>
  </si>
  <si>
    <t>11. Tabulové sklo musí být skladováno nastojato v rámech s měkkými podložkami a zajištěno proti sklopení.</t>
  </si>
  <si>
    <t>13. Plechovky a jiné oblé předměty smějí být při ručním ukládání stavěny nejvýše do výšky 2 m při zajištění jejich stability. Trubky, kulatina a předměty podobného tvaru musí být zajištěny proti rozvalení.</t>
  </si>
  <si>
    <t>14. Prvky a dílce pravidelných tvarů mohou být při mechanizovaném ukládání a odběru ukládány nejvýše však do výšky 4 m, pokud výrobce nestanoví jinak a za podmínky, že není překročena únosnost podloží a že je zajištěna bezpečná manipulace s nimi.</t>
  </si>
  <si>
    <t>15. Upínání a odepínání prvků, dílců a sestav musí být prováděno ze země nebo z bezpečných podlah tak, že nejsou upínány nebo odepínány ve větší pracovní výšce než 1,5 m. Upínání a odepínání prvků, dílců a sestav ze žebříků lze provádět pouze podle stanoveného technologického postupu.</t>
  </si>
  <si>
    <t xml:space="preserve">    určit jeho charakteristiku a bylo tak zajištěno jeho bezpečné používání.</t>
  </si>
  <si>
    <t>11. Zřetelné  a vhodné  označení zařízení,  které není  určeno pro  zdvihání</t>
  </si>
  <si>
    <t xml:space="preserve">    zaměstnanců, zákazem zdvihání osob.</t>
  </si>
  <si>
    <t xml:space="preserve">    Zvláštními  požadavky  na  používání   zařízení  pro  bezpečné  zdvihání</t>
  </si>
  <si>
    <t>zaměstnanců jsou</t>
  </si>
  <si>
    <t xml:space="preserve"> 1. Zabránění pádu zaměstnanců a zařízení; pokud nelze předejít pádu kabiny,</t>
  </si>
  <si>
    <t xml:space="preserve">    použití  závěsných lan  se  zvýšeným  koeficientem pevnosti  a provádění</t>
  </si>
  <si>
    <t xml:space="preserve">    jejich kontroly každý den, kdy je zařízení používáno.</t>
  </si>
  <si>
    <t xml:space="preserve"> 2. Zabránění případného zachycení, přimáčknutí nebo naražení zaměstnanců.</t>
  </si>
  <si>
    <t xml:space="preserve"> 3. Zabránění ohrožení  zaměstnanců v kabině  při výpadku pohonu  a umožnění</t>
  </si>
  <si>
    <t xml:space="preserve">    jejich evakuace nebo jejich snadného vyproštění.</t>
  </si>
  <si>
    <t xml:space="preserve"> 4. Použití  zařízení  ke  zdvihání  břemen  ve  výjimečných  případech i ke</t>
  </si>
  <si>
    <t xml:space="preserve">    zdvíhaní zaměstnanců je možné jen za předpokladu, že jsou přijata vhodná</t>
  </si>
  <si>
    <t>2. Před zahájením zemních prací musí být určeno rozmístění stavebních výkopů a jam a jejich rozměry a určeny způsoby těžení zeminy, zajištění stěn výkopů proti sesutí, zejména druh pažení a sklony svahů výkopů, zabezpečení okolních staveb ohrožených prováděním zemních prací odpovídající třídám hornin ve výkopech a stanoven způsob a rozsah opatření k zabránění přítoku vody na staveniště.</t>
  </si>
  <si>
    <t>§63</t>
  </si>
  <si>
    <t>OSMÁ ČÁST</t>
  </si>
  <si>
    <t>5. S druhy vedení technického vybavení, jejich trasami popřípadě hloubkou uložení v obvodu staveniště, s jejich ochrannými pásmy a podmínkami provádění zemních prací v těchto pásmech musí být před zahájením prací prokazatelně seznámeny obsluhy strojů a ostatní fyzické osoby, které budou zemní práce provádět.</t>
  </si>
  <si>
    <t>6. Při odstraňování poruch při haváriích, při jednoduchých ručních pracích, určí fyzická osoba pověřená zhotovitelem před zahájením prací způsob zajištění technické infrastruktury a opatření k zajištění bezpečnosti práce.</t>
  </si>
  <si>
    <t>III. Zajištění výkopových prací</t>
  </si>
  <si>
    <t>1. Před zahájením zemních prací musí být zabezpečeny okolní stavby ohrožené výkopem.</t>
  </si>
  <si>
    <t>§64</t>
  </si>
  <si>
    <t>§65</t>
  </si>
  <si>
    <t>Pásové pily</t>
  </si>
  <si>
    <t>§66</t>
  </si>
  <si>
    <t>Kotoučové pily</t>
  </si>
  <si>
    <t>Strojovny</t>
  </si>
  <si>
    <t>Chlazené místnosti</t>
  </si>
  <si>
    <t>a) nesmí pracovat osamocený pracovník bez kontroly déle než hodinu,</t>
  </si>
  <si>
    <t>b) musí být umístěn vypínač elektrického osvětlení, jehož rozsvícení musí být signalizováno vně místnosti.</t>
  </si>
  <si>
    <t>§ 44</t>
  </si>
  <si>
    <t>§72</t>
  </si>
  <si>
    <t>Společná ustanovení pro lisy</t>
  </si>
  <si>
    <t>6. Při ručním odstraňování pažení stěn výkopu se musí postupovat zespodu za současného zasypávání odpaženého výkopu tak, aby byla zajištěna bezpečnost práce.</t>
  </si>
  <si>
    <t>7. Hrozí-li při přepažování nebo odstraňování pažení nebezpečí sesutí stěn výkopu nebo poškození staveb v jeho blízkosti, musí být pažení ponecháno v potřebné výšce ve výkopu.</t>
  </si>
  <si>
    <t>1. Sklony svahů výkopů určuje zhotovitel se zřetelem zejména na geologické a provozní podmínky tak, aby během provádění prací nebyly fyzické osoby ve výkopu a jeho blízkosti ohroženy sesuvem zeminy. Přibližné sklony svahů výkopů o hloubce do 3 m, které budou po ukončení stavebních prací zasypány, a podmínky, které přitom mají být dodrženy, jsou pro některé druhy zemin stanoveny normovými požadavky.</t>
  </si>
  <si>
    <t>2. Fyzická osoba určená zhotovitelem k řízení provádění výkopových prací</t>
  </si>
  <si>
    <t>a) při změně geologických a hydrogeologických podmínek oproti projektové dokumentaci upřesní určený sklon stěn svahovaných výkopů,</t>
  </si>
  <si>
    <t>3.4.5 Posuvné dveře musí být vybaveny bezpečnostním mechanismem, který by zabraňoval jejich samovolnému vysunutí z rámu a vypadnutí</t>
  </si>
  <si>
    <t xml:space="preserve">    nad výšku 1,5 m od úrovně okolního terénu nebo podlahy.</t>
  </si>
  <si>
    <t xml:space="preserve">    prostoru, kde se zdržuje obsluha a zaměstnanci.</t>
  </si>
  <si>
    <t>13. Zpracování  místního  provozního   bezpečnostního  předpisu,  ve  kterém</t>
  </si>
  <si>
    <t xml:space="preserve"> a) zaměstnance  oprávněné  k  používání  skladovacího  zařízení  a k vedení</t>
  </si>
  <si>
    <t xml:space="preserve">    evidenční  knihy o  údržbě obsahující  termíny, rozsah  a způsob  jejího</t>
  </si>
  <si>
    <t xml:space="preserve">    provádění,</t>
  </si>
  <si>
    <t>5.8 Nezakryté nádrže kapalin bez trvalé obsluhy musí být opatřeny vhodným ohrazením proti pádu osob a v případě potřeby označeny značkami. Za vhodné ohrazení lze považovat zábradlí, oplocení nebo jinou ochrannou konstrukci proti pádu osob.</t>
  </si>
  <si>
    <t>5.9 Nepřejízdné a nepřechodné jímky musí být ohrazeny zábradlím nebo rovnocennou konstrukcí proti pádu osob a v případě potřeby označeny značkami. Přejízdné jímky a trvale nepoužívané pracovní jámy musí být překryty poklopy nebo kryty, které jsou zajištěny proti posunu případně samovolnému uvolnění, a jejich nosnost musí odpovídat provoznímu zatížení.</t>
  </si>
  <si>
    <t>5.10 V jednom schodišťovém rameni nesmějí být méně než tři stupně. Ve stavbách pro výrobu a skladování[5] musí být první (nástupní) a poslední (výstupní) stupeň v každém rameni rozeznatelný od okolní podlahy. Volné strany schodů a odpočívadel musí být opatřeny ochranným zařízením proti pádu osob a každé schodišťové rameno musí být vybaveno madlem alespoň po jedné straně.</t>
  </si>
  <si>
    <t>1. Pracovní prostor předpínacího zařízení musí být vyznačen. Vstup do tohoto prostoru je povolen pouze fyzickým osobám vykonávajícím předpínací práce nebo dohled.</t>
  </si>
  <si>
    <t>2. Stanoviště obsluhy musí být umístěno vedle předpínacího zařízení, mimo směr tahu napínacího drátu a s možností bezpečně ustoupit v případě jeho vychýlení.</t>
  </si>
  <si>
    <t>3. Obsluha vrátku, kterým se provádí vytahování trubek nebo zatahování kabelů, musí být chráněna zástěnou pro případ poškození tažného lana, závěsu kabelu nebo trubky.</t>
  </si>
  <si>
    <t>4. Čerpadla, hadice, trysky, spoje a manometry musí být vždy před zahájením pracovní směny kontrolovány zhotovitelem pověřenou fyzickou osobou.</t>
  </si>
  <si>
    <t xml:space="preserve">    aby   odpovídaly   vlastnostem   skladované   sypké   hmoty,  největšímu</t>
  </si>
  <si>
    <t xml:space="preserve">    přípustnému tlaku nebo  podtlaku a aby nemohlo dojít  k jejich náhodnému</t>
  </si>
  <si>
    <t xml:space="preserve">    otevření.</t>
  </si>
  <si>
    <t xml:space="preserve"> 8. Zabezpečení   instalovaných   ochranných   zařízení   proti  samovolnému</t>
  </si>
  <si>
    <t xml:space="preserve">    uvolnění; uzamčení odnímatelných částí klíčem nebo jiným nástrojem.</t>
  </si>
  <si>
    <t xml:space="preserve"> 9. Zřízení plošin a přístupových lávek pro obsluhu o šířce nejméně 0, 5 m.</t>
  </si>
  <si>
    <t>10. Vybavení  účinným ochranným  zařízením k  omezení nebezpečné koncentrace</t>
  </si>
  <si>
    <t xml:space="preserve">    škodlivin.</t>
  </si>
  <si>
    <t>11. Přijetí bezpečnostních opatření k zabránění vytváření kleneb, trychtýřů,</t>
  </si>
  <si>
    <t xml:space="preserve">    převisů skladovaných  hmot nebo jejich ulpívání  na stěnách skladovacího</t>
  </si>
  <si>
    <t xml:space="preserve">    zařízení, k zabránění nahrnování skladované sypké hmoty v okolí plnicích</t>
  </si>
  <si>
    <t xml:space="preserve">    otvorů skladovacích  zařízení umístěných pod úrovní  terénu nebo podlahy</t>
  </si>
  <si>
    <t xml:space="preserve"> b) opatření  pro  vstup  do  skladovacího  zařízení,  zejména technologický</t>
  </si>
  <si>
    <t xml:space="preserve">    postup,  způsob  signalizace,  zajištění  proti  nežádoucímu  spouštění,</t>
  </si>
  <si>
    <t xml:space="preserve">    zabezpečení zaměstnanců  a jejich zajištění  při vstupu do  skladovacího</t>
  </si>
  <si>
    <t xml:space="preserve">    zařízení nejméně dvěma dalšími zaměstnanci s napnutým zajišťovacím lanem</t>
  </si>
  <si>
    <t xml:space="preserve">    a se stálým dozorem,</t>
  </si>
  <si>
    <t xml:space="preserve"> c) opatření  k  zajištění  bezpečnosti  práce  ve  škodlivém  prostředí při</t>
  </si>
  <si>
    <t xml:space="preserve">    elektřiny,</t>
  </si>
  <si>
    <t xml:space="preserve"> d) způsob zajištění vstupních otvorů do uzavřených skladovacích zařízení,</t>
  </si>
  <si>
    <t xml:space="preserve"> e) technologický postup pro obsluhu, dojde-li k přerušení vyprazdňování,</t>
  </si>
  <si>
    <t xml:space="preserve"> f) termíny a  rozsah kontrol vlastností  uložených sypkých hmot  z hlediska</t>
  </si>
  <si>
    <t xml:space="preserve">    možného samovznícení nebo výbuchu,</t>
  </si>
  <si>
    <t xml:space="preserve"> g) zakázané úkony a činnosti, zejména vstup vypouštěcím otvorem, pokud není</t>
  </si>
  <si>
    <t xml:space="preserve">    skladovací zařízení prázdné, vstupování na skladovaný materiál, ovládání</t>
  </si>
  <si>
    <t xml:space="preserve">    uzávěru  skladovacího  zařízení  z  ložné  plochy  dopravního prostředku</t>
  </si>
  <si>
    <t xml:space="preserve">    a zdržování  se  na   jeho  ložné  ploše  po  celou   dobu  plnění  nebo</t>
  </si>
  <si>
    <t xml:space="preserve">    vyprazdňování.</t>
  </si>
  <si>
    <t>3. Zhotovitel zajistí provádění kontroly stavu podpěrné konstrukce bednění v průběhu betonáže. Zjištěné závady musí být bezodkladně odstraňovány.</t>
  </si>
  <si>
    <t>4. Dopravuje-li se betonová směs do místa ukládání čerpadlem, zhotovitel stanoví a zajistí způsob dorozumívání mezi fyzickou osobou provádějící ukládání a obsluhou čerpadla.</t>
  </si>
  <si>
    <t>IX.3 Odbedňování</t>
  </si>
  <si>
    <t>1. Odbedňování nosných prvků konstrukcí nebo jejich částí, u nichž při předčasném odbednění hrozí nebezpečí zřícení nebo poškození konstrukce, smí být zahájeno jen na pokyn fyzické osoby určené zhotovitelem.</t>
  </si>
  <si>
    <t>3. Ohrožený prostor odbedňovacích prací je nutno zajistit proti vstupu nepovolaných fyzických osob.</t>
  </si>
  <si>
    <t>4. Součásti bednění se bezprostředně po odbednění ukládají na určená místa tak, aby nebyly zdrojem nebezpečí úrazu a nepřetěžovaly konstrukci.</t>
  </si>
  <si>
    <t>IX.4 Předpínání výztuže</t>
  </si>
  <si>
    <t>§81</t>
  </si>
  <si>
    <t>Rotační bubnové vulkanizační lisy</t>
  </si>
  <si>
    <t>§82</t>
  </si>
  <si>
    <t>1. Stavby, pracoviště a zařízení staveniště musí být ohrazeny nebo jinak zabezpečeny proti vstupu nepovolaných fyzických osob, při dodržení následujících zásad:</t>
  </si>
  <si>
    <t>a) staveniště v zastavěném území musí být na jeho hranici souvisle oploceno do výšky nejméně 1,8 m. Při vymezení staveniště se bere ohled na související přilehlé prostory a pozemní komunikace s cílem tyto komunikace, prostory a provoz na nich co nejméně narušit. Náhradní komunikace je nutno řádně vyznačit a osvětlit,</t>
  </si>
  <si>
    <t>11.2 Sklad musí být označen značkou zákaz vstupu nepovolaných osob a zákaz výskytu otevřeného ohně[13].</t>
  </si>
  <si>
    <t>[1] Směrnice Rady 89/654/EHS ze dne 30. listopadu 1989 o minimálních bezpečnostních a zdravotních požadavcích na pracoviště (první dílčí směrnice ve smyslu čl. 16 odst. 1 směrnice Rady 89/391/EHS) - Čl. 1 a příloha I. Směrnice Rady 92/57/EHS ze dne 24. června 1992 o minimálních požadavcích na bezpečnost a ochranu zdraví na dočasných nebo přechodných staveništích (osmá dílčí směrnice ve smyslu čl. 16 odst. 1 směrnice Rady 89/391/EHS) - Příloha IV, část A.</t>
  </si>
  <si>
    <t>Práce a činnosti vystavující fyzickou osobu zvýšenému ohrožení života nebo poškození zdraví, při jejichž provádění vzniká povinnost zpracovat plán</t>
  </si>
  <si>
    <t>Seznam prací, kdy je nutno zpracovat plán bezpečnosti a ochrany zdraví při práci na staveništi</t>
  </si>
  <si>
    <t>►vyskytují se práce vystavující zaměstnance riziku poškození zdraví nebo smrti sesuvem uvolněné zeminy ve výkopu o hloubce větší než 5 m.</t>
  </si>
  <si>
    <t>►při použití přídavného zdvihacího zařízení dodaného ke stroji výrobcem platí vedle podmínek stanovených výrobcem přiměřeně i požadavky na bezpečný provoz a používání zařízení pro zdvihání a přemisťování zavěšených břemen</t>
  </si>
  <si>
    <t>13) Nařízení vlády č. 362/2005 Sb., o bližších požadavcích</t>
  </si>
  <si>
    <t>[2] Například zákon č. 56/2001 Sb., o podmínkách provozu vozidel na pozemních komunikacích a o změně zákona č. 168/1999 Sb., o pojištění odpovědnosti za škodu způsobenou provozem vozidla a o změně některých souvisejících zákonů (zákon o pojištění odpovědnosti z provozu vozidla), ve znění zákona č. 307/1999 Sb., ve znění zákona č. 478/2001 Sb., zákona č. 175/2002 Sb., zákona č. 320/2002 Sb., zákona č. 193/2003 Sb., zákona č. 103/2004 Sb., zákona č. 186/2004 Sb. a zákona č. 237/2004 Sb., zákon č. 266/1994 Sb., o drahách, ve znění zákona č. 189/1999 Sb., zákona č. 23/2000 Sb., zákona č. 71/2000 Sb., zákona č. 132/2000 Sb., zákona č. 77/2002 Sb., zákona č. 175/2002 Sb., zákona č. 309/2002 Sb., zákona č. 320/2002 Sb. a zákona č. 103/2004 Sb., a zákon č. 49/1997 Sb., o civilním letectví a o změně a doplnění zákona č. 455/1991 Sb., o živnostenském podnikání (živnostenský zákon), ve znění pozdějších předpisů, ve znění zákona č. 189/1999 Sb., zákona č. 146/2000 Sb., zákona č. 258/2002 Sb., zákona č. 309/2002 Sb. a zákona č. 167/2004 Sb.</t>
  </si>
  <si>
    <t xml:space="preserve">► je vybaveno prostředky pro brždění a zastavení; vyžaduje-li to bezpečnost zaměstnanců, vybavení nouzovou brzdou </t>
  </si>
  <si>
    <t>► je dodržován zákaz použití zařízení se spalovacím motorem bez katalyzátoru v uzavřených prostorech a pracovištích zaměstnavatele.</t>
  </si>
  <si>
    <t>Další požadavky na bezpečný provoz a používání zařízení pro plynulou dopravu nákladů</t>
  </si>
  <si>
    <t xml:space="preserve">► je zajištěn bezpečný přístup ke všem obslužným plošinám </t>
  </si>
  <si>
    <t>► jsou vzájemně blokována centrální a místní ovládání zařízení</t>
  </si>
  <si>
    <t>► je zpracován místní provozní bezpečnostní předpis</t>
  </si>
  <si>
    <t>a) silniční dopravy, jsou uvedeny v příloze č. 1 k tomuto nařízení,</t>
  </si>
  <si>
    <t>b) vnitrozemské plavby, jsou uvedeny v příloze č. 2 k tomuto nařízení,</t>
  </si>
  <si>
    <t>c) letecké dopravy, jsou uvedeny v příloze č. 3 k tomuto nařízení,</t>
  </si>
  <si>
    <t>d) dráhy, drážní dopravy a dráhy průmyslové, jsou uvedeny v příloze č. 4 k tomuto nařízení.</t>
  </si>
  <si>
    <t>Příloha č. 1 k nařízení vlády č. 168/2002 Sb.</t>
  </si>
  <si>
    <t>►je prostor mezi žebříkem a stěnou na straně výstupu nejméně 0,65 m</t>
  </si>
  <si>
    <t xml:space="preserve">► jsou rampy trvale označeny značkami označující nebezpečnou hranu </t>
  </si>
  <si>
    <t>►má rampa bezpečný výstup nebo výjezd</t>
  </si>
  <si>
    <t>►odpovídá komunikace počtu potencionálních uživatelů (pěší a dopravní prostředky)</t>
  </si>
  <si>
    <t>►je dodržena minimální podchodná výška 2,1 m od podlahy</t>
  </si>
  <si>
    <t>►jsou zabudované žebříky dostatečně zhotoveny a připevněny, aby nedošlo k deformacím a výkyvům</t>
  </si>
  <si>
    <t>Š: revizní technik zdvihacích zařízení , termín opakovaného školení není stanoven, zpravidla 1 x za 3 roky</t>
  </si>
  <si>
    <t>LP: 1 x za 5 let, nad 50 let 1 x za 3 roky</t>
  </si>
  <si>
    <t>Jeřábník, vazač</t>
  </si>
  <si>
    <t>Š: revizní technik zdvihacích zařízení , termín stanovuje zaměstnavatel po dohodě s RT, zpravidla 1 x za 3 roky</t>
  </si>
  <si>
    <t>LP: 1 x za 3 roky</t>
  </si>
  <si>
    <t>Obsluha plynových zařízení</t>
  </si>
  <si>
    <t>2. Dočasná elektrická zařízení na staveništi musí splňovat normové požadavky a musí být podrobována pravidelným kontrolám a revizím ve stanovených intervalech. Hlavní vypínač elektrického zařízení musí být umístěn tak, aby byl snadno přístupný, musí být označen a zabezpečen proti neoprávněné manipulaci a s jeho umístěním musí být seznámeny všechny fyzické osoby zdržující se na staveništi. Pokud se na staveništi nepracuje, musí být elektrická zařízení, která nemusí zůstat z provozních důvodů zapnuta, odpojena a zabezpečena proti neoprávněné manipulaci.</t>
  </si>
  <si>
    <t>3. Pokud nelze nadzemní elektrické vedení přesunout mimo staveniště nebo je odpojit od zdroje elektrického proudu, je nutno zabránit vjezdu dopravních prostředků a pojízdných strojů do ochranného pásma. Nelze-li provoz dopravních prostředků a pojízdných strojů pod vedením vyloučit, je nutno umístit závěsné zábrany a náležitá upozornění.</t>
  </si>
  <si>
    <t>III. Požadavky na venkovní pracoviště na staveništi</t>
  </si>
  <si>
    <t>1. Pohyblivá nebo pevná pracoviště nacházející se ve výšce nebo hloubce musí být pevná a stabilní s ohledem na</t>
  </si>
  <si>
    <t>a) počet fyzických osob, které se na nich současně zdržují,</t>
  </si>
  <si>
    <t>b) maximální zatížení, které se může vyskytnout, a jeho rozložení,</t>
  </si>
  <si>
    <t>c) povětrnostní vlivy, kterým by mohla být vystavena.</t>
  </si>
  <si>
    <t>[10] Zákon č. 353/1999 Sb., o prevenci závažných havárií způsobených vybranými nebezpečnými chemickými látkami a chemickými přípravky a o změně zákona č. 425/1990 Sb., o okresních úřadech, úpravě jejich působnosti a o některých dalších opatřeních s tím souvisejících, ve znění pozdějších předpisů (zákon o prevenci závažných havárií), ve znění zákona č. 258/2000 Sb., zákona č. 320/2002 Sb. a zákona č. 82/2004 Sb.</t>
  </si>
  <si>
    <t>a) místním provozním bezpečnostním předpisem předpis upravující pracovní a technologické postupy při provozování dopravy,</t>
  </si>
  <si>
    <t>b) normovou hodnotou konkrétní technický požadavek obsažený v příslušné české technické normě.</t>
  </si>
  <si>
    <t>18. Není-li zajištěna dostatečná únosnost konstrukcí bourané stavby, provádějí se bourací práce ze samostatné pomocné konstrukce.</t>
  </si>
  <si>
    <t>19. Při ručním bourání smějí být konstrukční prvky odstraněny pouze tehdy, nejsou-li zatíženy.</t>
  </si>
  <si>
    <t>20. Při bourání zdí, které stabilizují vystupující konstrukce, například balkony nebo arkýře, je nutno zajistit tyto konstrukce tak, aby nedošlo k nežádoucí ztrátě jejich stability.</t>
  </si>
  <si>
    <t>2. Nejsou-li podpěry nebo jiné součásti pracovišť dostatečně stabilní samy o sobě, je třeba stabilitu zajistit vhodným a bezpečným ukotvením, aby se vyloučil nežádoucí nebo samovolný pohyb celého pracoviště nebo jeho části.</t>
  </si>
  <si>
    <t>3. Zhotovitel zajišťuje provádění odborných prohlídek pracoviště způsobem a v intervalech stanovených v průvodní dokumentaci, vždy však po změně polohy a po mimořádných událostech, které mohly ovlivnit jeho stabilitu a pevnost.</t>
  </si>
  <si>
    <t>5. Zhotovitel přeruší práci, jakmile by její další pokračování vedlo k ohrožení životů nebo zdraví fyzických osob na staveništi nebo v jeho okolí, popřípadě k ohrožení majetku nebo životního prostředí vlivem nepříznivých povětrnostních vlivů, nevyhovujícího technického stavu konstrukce nebo stroje, živelné události, popřípadě vlivem jiných nepředvídatelných okolností. Důvody pro přerušení práce posoudí a o přerušení práce rozhodne fyzická osoba pověřená zhotovitelem.</t>
  </si>
  <si>
    <t>26. Bourací práce na pracovištích uspořádaných tak, že fyzické osoby provádějící tyto práce mohou být ohroženy padajícími předměty nebo materiálem z pracoviště nad nimi, se smí provádět pouze tehdy, jsou-li provedena opatření stanovená v technologickém postupu k zajištění bezpečnosti fyzických osob při takovém způsobu práce.</t>
  </si>
  <si>
    <t>XIII. Svařování a nahřívání živic v tavných nádobách</t>
  </si>
  <si>
    <t>3. Nelze-li při pracích ve výšce zajistit svářeči stabilní a bezpečnou polohu jiným způsobem než osobními ochrannými pracovními prostředky proti pádu, musí tyto prostředky být chráněny proti propálení.</t>
  </si>
  <si>
    <t>Svařování a termické řezání</t>
  </si>
  <si>
    <t>§110</t>
  </si>
  <si>
    <t>[5] Například zákon č. 50/1976 Sb., o územním plánování a stavebním řádu (stavební zákon), ve znění zákona č. 137/1982 Sb., zákona č. 103/1990 Sb., zákona č. 425/1990 Sb., zákona č. 519/1991 Sb., zákona č. 262/1992 Sb., zákona č. 43/1994 Sb., zákona č. 19/1997 Sb., zákona č. 83/1998 Sb., nálezu Ústavního soudu vyhlášeného pod č. 95/2000 Sb., nálezu Ústavního soudu vyhlášeného pod č. 96/2000 Sb., zákona č. 132/2000 Sb., zákona č. 151/2000 Sb., zákona č. 239/2000 Sb., zákona č. 59/2001 Sb., zákona č. 254/2001 Sb., zákona č. 320/2002 Sb., zákona č. 405/2002 Sb., zákona č. 422/2002 Sb., zákona č. 362/2003 Sb., zákona č. 218/2004 Sb. a zákona č. 300/2004 Sb., vyhláška č. 137/1998 Sb., o obecných technických požadavcích na výstavbu, a vyhláška č. 369/2001 Sb., o obecných technických požadavcích zabezpečujících užívání staveb osobami s omezenou schopností pohybu a orientace.</t>
  </si>
  <si>
    <t>[9] Například zákon č. 133/1985 Sb., o požární ochraně, ve znění zákona č. 425/1990 Sb., zákona č. 40/1994 Sb., zákona č. 203/1994 Sb., zákona č. 163/1998 Sb., zákona č. 71/2000 Sb., zákona č. 237/2000 Sb. a zákona č. 320/2002 Sb.</t>
  </si>
  <si>
    <t>[13] Nařízení vlády č. 11/2002 Sb., kterým se stanoví vzhled a umístění bezpečnostních značek a zavedení signálů, ve zněni nařízeni vlády č. 405/2004 Sb.</t>
  </si>
  <si>
    <t>6. Při přerušení práce zajistí zhotovitel provedení nezbytných opatření k ochraně bezpečnosti a zdraví fyzických osob a vyhotovení zápisu o provedených opatřeních.</t>
  </si>
  <si>
    <t>7. Dojde-li v průběhu prací ke změně povětrnostní situace nebo geologických, hydrogeologických, popřípadě provozních podmínek, které by mohly nepříznivě ovlivnit bezpečnost práce zejména při používání a provozu strojů, zajistí zhotovitel bez zbytečného odkladu provedení nezbytné změny technologických postupů tak, aby byla zajištěna bezpečnost práce a ochrana zdraví fyzických osob. Se změnou technologických postupů zhotovitel neprodleně seznámí příslušné fyzické osoby.</t>
  </si>
  <si>
    <t>c) zajištění intenzivního nepřerušovaného větrání k předcházení vzniku výbušné atmosféry, a to po celou dobu lepení a nejméně 24 hodin po jeho ukončení,</t>
  </si>
  <si>
    <t>d) vyloučení manipulace s otevřeným ohněm, například kouření, svařování nebo topení lokálními topidly, a podle okolností uzavření přívodu plynu a odpojení elektrického zařízení po celou tuto dobu,</t>
  </si>
  <si>
    <t>4. seznámení všech fyzických osob, které se zdržují ve stavbách, kde se budou tyto práce provádět, s dobou konání prací a se způsobem jejich bezpečného chování během nich,</t>
  </si>
  <si>
    <t>XV. Malířské a natěračské práce</t>
  </si>
  <si>
    <t>Za splnění požadavků bezpečnosti práce při malířských a natěračských pracích se považuje:</t>
  </si>
  <si>
    <t>1. při provádění úprav povrchů stavebních a jiných konstrukcí nátěrem nebo nástřikem dodržení stanovených technologických postupů s přihlédnutím k návodům k používání a k určenému způsobu ochrany osob před škodlivinami vznikajícími při provádění těchto prací,</t>
  </si>
  <si>
    <t>3. provádění těchto prací ve schodišťových prostorách z pracovních podlah nebo ze žebříků k tomu upravených.</t>
  </si>
  <si>
    <t>XVI. Sklenářské práce</t>
  </si>
  <si>
    <t>Za splnění požadavků bezpečnosti práce a ochrany zdraví při sklenářských pracích se považuje:</t>
  </si>
  <si>
    <t>1. stav, kdy je při ruční manipulaci se sklem pracovní plocha rovná, upravená a zpevněná,</t>
  </si>
  <si>
    <t>2. při odebírání skla z přepravníků je zajištěno, že nedojde k jejich převržení a nežádoucímu pohybu,</t>
  </si>
  <si>
    <t>3. dodržení zákazu manipulovat na venkovních prostranstvích s tabulemi skla, jejichž plocha je větší než 1 m2, při silném větru a při teplotě během směny nižší než -5 °C,</t>
  </si>
  <si>
    <t>4. zasklívání oken, výkladů, světlíků a podobných konstrukcí ve výšce jen z pevných a bezpečných pracovních podlah nebo pohyblivých pracovních plošin,</t>
  </si>
  <si>
    <t>6. přenášení tabulí skla delších než 2 m pomocí přípravků,</t>
  </si>
  <si>
    <t>7. dodržení požadavků na skladování podle části I. této přílohy,</t>
  </si>
  <si>
    <t>8. shromažďování skleněného odpadu do nádob výhradně k tomu určených.</t>
  </si>
  <si>
    <t>XVII. Práce na údržbě a opravách staveb a jejich technického vybavení</t>
  </si>
  <si>
    <t>Za splnění požadavků bezpečnosti práce a ochrany zdraví při pracích na údržbě a opravách staveb a jejich vybavení se považuje:</t>
  </si>
  <si>
    <t>1. provádění prací podle stanovených pracovních a technologických postupů fyzickými osobami odborně způsobilými pro výkon určité činnosti a určenými k jejich obsluze,</t>
  </si>
  <si>
    <t>2. provádění prací a činností vystavující fyzickou osobu zvýšenému ohrožení života nebo poškození zdraví uvedených v příloze č. 5 k tomuto nařízení osobami k tomu určenými zhotovitelem a za podmínek jí stanovených.</t>
  </si>
  <si>
    <t>1. nebylo používáno střídavého elektrického proudu,</t>
  </si>
  <si>
    <t>2. mohl být okamžitě přerušen elektrický proud,</t>
  </si>
  <si>
    <t>3. výměna elektrod byla prováděna jen po přerušení dodávky elektrického proudu do držáků elektrod,</t>
  </si>
  <si>
    <t>4. před výměnou elektrody bylo svářeči potvrzeno, že dodávka elektrického proudu je přerušena; dodávka elektrického proudu smí být obnovena až po novém signálu svářeče.</t>
  </si>
  <si>
    <t>§115</t>
  </si>
  <si>
    <t>Aluminotermické svařování</t>
  </si>
  <si>
    <t>§ 128</t>
  </si>
  <si>
    <t>Příplatek za práci ve ztíženém pracovním prostředí</t>
  </si>
  <si>
    <t>§ 129</t>
  </si>
  <si>
    <t>Zvláštní příplatek</t>
  </si>
  <si>
    <t>§ 82</t>
  </si>
  <si>
    <t>§ 83</t>
  </si>
  <si>
    <t>§ 84</t>
  </si>
  <si>
    <t>Pružné rozvržení pracovní doby</t>
  </si>
  <si>
    <t>§ 85</t>
  </si>
  <si>
    <t xml:space="preserve"> c) zabezpečil bezpečné otáčení nebo  couvání za pomoci dalšího zaměstnance,</t>
  </si>
  <si>
    <t xml:space="preserve">    vyžadují-li to  okolnosti, zejména nedostatečný rozhled  nebo terén mimo</t>
  </si>
  <si>
    <t>►je zajištěno provádění prací a činností vystavující fyzickou osobu zvýšenému ohrožení života nebo poškození zdraví k tomuto nařízenými osobami k tomu určenými zhotovitelem a za podmínek jí stanovených</t>
  </si>
  <si>
    <t xml:space="preserve">Práce nad vodou nebo v její těsné blízkosti </t>
  </si>
  <si>
    <t>13) Nařízení vlády č. 362/2005 Sb</t>
  </si>
  <si>
    <t>►nelze-li výjimečně ochranu proti pádu do vody spolehlivě zajistit prostředky kolektivní ochrany, jsou fyzické osoby, které jsou vystaveny nebezpečí pádu do vody, vybaveny vhodným osobním ochranným pracovním prostředkem určeným pro ochranu před utonutím</t>
  </si>
  <si>
    <t>►umožňuje osobní ochranný pracovní prostředek  zachycení, popřípadě vyzdvižení jeho uživatele z vody s ohledem na místní podmínky, zejména hloubku vody, rychlost proudu a výšku nad hladinou</t>
  </si>
  <si>
    <t>►jsou během provádění prací za podmínek podle předchozího bodu na pracovišti zajištěny prostředky pro poskytnutí první pomoci při utonutí a zajištěna trvalá přítomnost fyzické osoby, která je v poskytování této pomoci prokazatelně vyškolena</t>
  </si>
  <si>
    <t>►není-li pracoviště nad vodou dosažitelné ze břehu, je zhotovitelem zajištěna bezpečná přepravu zaměstnanců na pracoviště a z něho vhodným plavidlem v souladu s požadavky zvláštního právního předpisu.34)</t>
  </si>
  <si>
    <t>34) Vyhláška č. 344/1991 Sb</t>
  </si>
  <si>
    <t>Náležitosti oznámení o zahájení prací</t>
  </si>
  <si>
    <t xml:space="preserve">Náležitosti oznámení, které je zadavatel stavby povinen doručit na OIP. </t>
  </si>
  <si>
    <t>►je napsáno jméno a příjmení/název, případně identifikační číslo a sídlo/adresa místa bydliště, případně místo podnikání koordinátora při přípravě stavby</t>
  </si>
  <si>
    <t xml:space="preserve"> h) nepřelézal spojená plavidla po kormidlech a lanech,</t>
  </si>
  <si>
    <t xml:space="preserve"> i) při vyvazování  plavidla ke břehu nebo  v plavebních komorách neopouštěl</t>
  </si>
  <si>
    <t xml:space="preserve">    plavidlo současně s vyvazovacím nebo vrhacím lanem,</t>
  </si>
  <si>
    <t xml:space="preserve"> j) při  nakládce a  vykládce se  nezdržoval v  nebezpečném prostoru  strojů</t>
  </si>
  <si>
    <t xml:space="preserve">    a technických zařízení pro nakládku a vykládku,</t>
  </si>
  <si>
    <t>[1] Zákon č. 458/2000 Sb., o podmínkách podnikání a o výkonu státní správy v energetických odvětvích a o změně některých zákonů (energetický zákon).</t>
  </si>
  <si>
    <t>[2] Zákon č. 111/1994 Sb., o silniční dopravě, ve znění zákona č. 304/1997 Sb., zákona č. 132/2000 Sb., zákona č. 150/2000 Sb. a zákona č. 361/2000 Sb.</t>
  </si>
  <si>
    <t>Zákon č. 475/2001 Sb., o pracovní době a době odpočinku zaměstnanců s nerovnoměrně rozvrženou pracovní dobou v dopravě.</t>
  </si>
  <si>
    <t>[3] §134e odst. 1 písm. a) zákoníku práce.</t>
  </si>
  <si>
    <t>Příloha č. 2 k nařízení vlády č. 168/2002 Sb.</t>
  </si>
  <si>
    <t xml:space="preserve">                    při provozování vnitrozemské plavby</t>
  </si>
  <si>
    <t>a pracovních postupů  při provozování vnitrozemské plavby  zejména s ohledem</t>
  </si>
  <si>
    <t>na práci na  plavidlech, při pohybu plavidel v  obvodu přístavu a plavebních</t>
  </si>
  <si>
    <t>komorách.</t>
  </si>
  <si>
    <t xml:space="preserve">    2. Při  vytahování,  spouštění,  vyvazování  a  spojování  plavidel, při</t>
  </si>
  <si>
    <t>používání  lodního  výtahu,  při  práci  s  lany  a kotvou, při sochorování,</t>
  </si>
  <si>
    <t>nakládce, překládce  a vykládce nákladu, při  práci ve strojovnách plavidel,</t>
  </si>
  <si>
    <t>údržbě, opravách  a čištění plavidel je  zaměstnavatel povinen zajistit, aby</t>
  </si>
  <si>
    <t>zaměstnanec</t>
  </si>
  <si>
    <t xml:space="preserve">    zvýšenou pozorností  s ohledem na provoz  a aby při cestě  na pracoviště</t>
  </si>
  <si>
    <t xml:space="preserve">    a odchodu  z pracoviště  používal pouze  stanovené přístupové  a únikové</t>
  </si>
  <si>
    <t xml:space="preserve">    cesty,</t>
  </si>
  <si>
    <t xml:space="preserve"> e) vykonávající  práci  na  provozních  plochách  letiště  a v nebezpečných</t>
  </si>
  <si>
    <t xml:space="preserve">    prostorách  používal  výstražné  vesty,  postroje  nebo  oděvy s vysokou</t>
  </si>
  <si>
    <t xml:space="preserve">    viditelností nebo  z fluorescenčních materiálů,  popřípadě prostředky na</t>
  </si>
  <si>
    <t xml:space="preserve">    ochranu sluchu nebo hlavy splňující požadavky normových hodnot.</t>
  </si>
  <si>
    <t>průmyslové s ohledem na obsluhu, doprovod, údržbu a opravy drážních vozidel,</t>
  </si>
  <si>
    <t>zvláštní technologie používané při provozování  dráhy, práci v kolejišti, na</t>
  </si>
  <si>
    <t>trati,   v  obvodu   dráhy,  včetně   určování  a   označování  přístupových</t>
  </si>
  <si>
    <t>a manipulačních   cest  a   stezek  a   zabezpečení  bezpečného   pohybu  po</t>
  </si>
  <si>
    <t>přístupových  cestách  i  při   nepříznivé  povětrnostní  situaci,  stavební</t>
  </si>
  <si>
    <t>činnosti, údržbě, překládce a vykládce nákladu, při připojování a odpojování</t>
  </si>
  <si>
    <t>drážních  vozidel,  posunu,  zajišťování  drážních  vozidel  proti náhodnému</t>
  </si>
  <si>
    <t>pohybu a při specifických činnostech.</t>
  </si>
  <si>
    <t xml:space="preserve">    2. Zaměstnavatel  je   povinen  na  pracovišti   označit  bezpečnostními</t>
  </si>
  <si>
    <t>značkami  stožáry,  sloupy,  konstrukce,  pevné  objekty,  zařízení  a  jiné</t>
  </si>
  <si>
    <t>překážky  zasahující  do  volného  schůdného  a  manipulačního prostoru. Pro</t>
  </si>
  <si>
    <t>ochranu zaměstnanců na pracovišti je zaměstnavatel povinen v případě potřeby</t>
  </si>
  <si>
    <t>zajistit užívání výstražných systémů, například zastavovacích terčů.</t>
  </si>
  <si>
    <t xml:space="preserve">    3. Zaměstnavatel   je   povinen   zajistit   způsob   organizace   práce</t>
  </si>
  <si>
    <t>a pracovních  postupů   při  provozování  dráhy,  drážní   dopravy  a  dráhy</t>
  </si>
  <si>
    <t>VIII. Mechanické lopaty</t>
  </si>
  <si>
    <t>1. Povrch terénu, popřípadě konstrukce, po kterém jsou sypké hmoty přihrnovány mechanickou lopatou, musí být upraven tak, aby nemohlo dojít k zachycení lopaty o nerovnosti, pevné překážky nebo větší předměty.</t>
  </si>
  <si>
    <t>2. Spojení tažného lana lopaty s navíjecím zařízením musí být zajištěno pojistkou proti přetížení.</t>
  </si>
  <si>
    <t>3. Přemisťování prázdné lopaty do záběru provádí obsluha jen jejím tažením nikoliv tlačením nebo přenášením před sebou.</t>
  </si>
  <si>
    <t>4. Při provozu stroje se nikdo nezdržuje v prostoru mezi navijákem a lopatou. Obsluha dbá, aby se na tažném laně nevytvořila smyčka, a lopatu v záběru přidržuje oběma rukama. Při odebírání sypkých hmot musí být provedeno opatření k zabránění zasypání obsluhy lopaty.</t>
  </si>
  <si>
    <t>5. Spojování tažného lana uzly není dovoleno. Spojení lana v místě uchycení lopaty musí být provedeno spolehlivě minimálně dvěma lanovými spojkami.</t>
  </si>
  <si>
    <t>IX. Vibrátory</t>
  </si>
  <si>
    <t>2. Ponoření vibrační hlavice ponorného vibrátoru a její vytažení ze zhutňovaného betonu se provádí jen za chodu vibrátoru. Ohebný hřídel vibrátoru nesmí být ohýbán v oblouku o menším poloměru, než je stanoveno v návodu k používání.</t>
  </si>
  <si>
    <t>X. Beranidla a vibrační beranidla - strojní</t>
  </si>
  <si>
    <t xml:space="preserve"> b) nevstupoval  nebo nevjížděl  do nebezpečného  prostoru u  vrtule a  před</t>
  </si>
  <si>
    <t xml:space="preserve">    vstupy proudových motorů,</t>
  </si>
  <si>
    <t>2.1.9 Jsou-li na pracovišti používány přenosné světelné zdroje, musí být odolné proti nárazu.</t>
  </si>
  <si>
    <t>2.2 Průmyslové rozvody, potrubní systémy, vedení a sítě (dále jen "vedení")</t>
  </si>
  <si>
    <t>2.2.1 Vedení musí být chráněno proti mechanickému nebo tepelnému namáhání a korozi v souladu s požadavky zvláštních právních předpisů.</t>
  </si>
  <si>
    <t>2.2.2 Ústí-li vedení pro nebezpečné látky a přípravky do prostoru, kde může dojít k ohrožení osob, musí být uzavírací zařízení, pokud není zaslepeno, zdvojeno.</t>
  </si>
  <si>
    <t>2.2.3 Vyústění pojistných ventilů vedení musí být vyvedeno do prostoru, kde nemůže dojít k ohrožení zaměstnanců ani dalších osob, které se mohou v prostoru zdržovat.</t>
  </si>
  <si>
    <t>2.2.4 Vedení musí být na viditelných místech označeno bezpečnostními značkami (dále jen "značka")[13] v závislosti na druhu, teplotě a směru dopravy látek nebo přípravků</t>
  </si>
  <si>
    <t xml:space="preserve">e) zvláštní požadavky na požární ochranu[9], </t>
  </si>
  <si>
    <t>f) zvláštní požadavky na činnosti související s prevencí závažných havárií[10],</t>
  </si>
  <si>
    <t>§3 (4) Při posuzování rizika výbuchu posuzuje zaměstnavatel i prostory, do nichž může výbušná atmosféra proniknoutotvory nebo jinými cestami.</t>
  </si>
  <si>
    <t>§ 4</t>
  </si>
  <si>
    <t>§4 (1) Zaměstnavatel po provedení technických nebo organizačních opatření podle §2 a posouzení rizika výbuchu podle §3</t>
  </si>
  <si>
    <t>a) klasifikuje prostory s prostředím nebezpečí výbuchu na prostory s nebezpečím výbuchu a prostory bez nebezpečí výbuchu podle přílohy č. 1 k tomuto nařízení,</t>
  </si>
  <si>
    <t>které jsou stanoveny zvláštními právními předpisy.</t>
  </si>
  <si>
    <t>§3 (1) Pracoviště musí být po dobu provozu udržována potřebnými technickými a organizačními opatřeními, splňujícími požadavky tohoto nařízení, ve stavu, který neohrožuje bezpečnost a zdraví osob.</t>
  </si>
  <si>
    <t>a) musí mít pevnou konstrukci odolnou proti poškození,</t>
  </si>
  <si>
    <t>b) musí být umístěno v bezpečné vzdálenosti od nebezpečného prostoru,</t>
  </si>
  <si>
    <t>3.2.1 Prosklené nebo průsvitné stěny, zejména celoskleněné příčky v prostorech nebo v blízkosti pracovišť a dopravních komunikací, musí být zřetelně označeny ve výši 1,1 m až 1,6 m nad podlahou a vyrobeny z bezpečnostního materiálu nebo chráněny tak, aby se zabránilo nebezpečnému kontaktu zaměstnance s těmito stěnami nebo příčkami, nebo úrazu v případě jejich rozbití.</t>
  </si>
  <si>
    <t>3.2.2 Povrchy stěn a stropů musí být provedeny tak, aby je bylo možno opravovat, čistit a udržovat.</t>
  </si>
  <si>
    <t>c) aby stanovené termíny, lhůty a rozsah činností uvedených v písmenu a) a kontrolní a revizní záznamy, hlášení údajů o stavu zařízení získávaná například ze snímačů a čidel, byly vedeny způsobem, který umožní uchovávání a využívání údajů po stanovenou dobu v písemné nebo elektronické podobě tak, aby byly k dispozici osobám vykonávajícím na zařízeních pracovní činnost a dozorovým a kontrolním orgánům.</t>
  </si>
  <si>
    <t>2.1.5 Instalace musí být provedeny a uloženy tak, aby byly přehledné; průchody stěnami a konstrukcemi musí být provedeny tak, aby nemohlo dojít k poškození instalace ani stavby. Vzdálenosti vodičů a kabelů navzájem, od částí staveb, od nosných a jiných konstrukcí, musí být voleny podle druhu izolace a způsobu jejich uložení.</t>
  </si>
  <si>
    <t xml:space="preserve">    nebezpečí pádu břemene.</t>
  </si>
  <si>
    <t xml:space="preserve"> 9. Zastavení provozu zařízení instalovaného ve venkovním prostoru, pokud se</t>
  </si>
  <si>
    <t>2.1.6. Pohyblivé a poddajné přívody musí být kladeny a používány tak, aby nemohlo dojil k jejich poškození, byly zajištěny proti posunutí nebo vytržení a zabezpečeny proti zkroucení žil. Při používání rozpojitelných spojů, nesmí být v rozpojeném stavu napětí na kontaktech vidlic.</t>
  </si>
  <si>
    <t>2.1.7 Elektrická zařízení, která se napojují pohyblivým přívodem, musí být při přemísťování odpojena od elektrické sítě, pokud nejsou upravena tak, že jimi lze pohybovat pod napětím.</t>
  </si>
  <si>
    <t>Větrání pracoviště</t>
  </si>
  <si>
    <t>Ruční manipulace s břemeny</t>
  </si>
  <si>
    <t>Chemické faktory a prach a olovo</t>
  </si>
  <si>
    <t>Chemické karcinogeny a mutageny</t>
  </si>
  <si>
    <t xml:space="preserve">    opatření k  zajištění jejich bezpečnosti; obsluha  na řídicím stanovišti</t>
  </si>
  <si>
    <t xml:space="preserve">    musí  mít  možnost  spolehlivými  prostředky  komunikovat  se zdvihanými</t>
  </si>
  <si>
    <t xml:space="preserve">    zaměstnanci  a  v  případě  nebezpečí  musí  být  k dispozici spolehlivé</t>
  </si>
  <si>
    <t xml:space="preserve">    prostředky   pro   případnou   evakuaci   nebo   vyproštění   zdvihaných</t>
  </si>
  <si>
    <t xml:space="preserve">    zaměstnanců.</t>
  </si>
  <si>
    <t xml:space="preserve"> 5. Zastavení provozu zařízení instalovaného ve venkovním prostoru, pokud se</t>
  </si>
  <si>
    <t xml:space="preserve">    povětrnostní  podmínky  zhorší  natolik,  že  ohrožují  bezpečné použití</t>
  </si>
  <si>
    <t xml:space="preserve">    zařízení nebo bezpečnost a zdraví  zaměstnanců a k omezení dalších rizik</t>
  </si>
  <si>
    <t xml:space="preserve">    vyplývajících z této situace pro obsluhu a zaměstnance.</t>
  </si>
  <si>
    <t>Příloha č. 2 k nařízení vlády č. 378/2001 Sb.</t>
  </si>
  <si>
    <t>pro zdvihání a přemisťování zavěšených břemen</t>
  </si>
  <si>
    <t>a přemisťování zavěšených břemen jsou</t>
  </si>
  <si>
    <t xml:space="preserve"> 1. Volba,  kontrola  a  provádění  všech  pracovních  operací tak, aby byla</t>
  </si>
  <si>
    <t xml:space="preserve">    zajištěna bezpečnost a ochrana zdraví zaměstnanců.</t>
  </si>
  <si>
    <t xml:space="preserve"> 2. Ochrana  zabraňující  sklopení,  převrácení,  posunutí  nebo  sklouznutí</t>
  </si>
  <si>
    <t xml:space="preserve">    břemene; pravidelná kontrola a údržba zařízení.</t>
  </si>
  <si>
    <t>2.3.2 Druh a počet únikových cest a dveří, kterými prochází úniková cesta, jejich kapacita, provedení a vybavení závisí na způsobu používání, vybavení a povaze pracoviště, jakož i na maximálním počtu osob, které mohou být na pracovišti přítomny Únikové cesty, východy a evakuační výtahy na únikových cestách musí být trvale označeny značkami pro únik a evakuaci osob. Tam, kde je to technicky vhodné, je možné použít k jejich označení orientační systémy z materiálů s dostatečnou délkou dosvitu nutnou na dobu opuštění budovy[13].</t>
  </si>
  <si>
    <t>2.3.3 Dveře, kterými prochází úniková cesta, pro případ nebezpečí</t>
  </si>
  <si>
    <t>3.2.3 Nechráněné otvory ve stěnách, s výjimkou otvorů, jejichž dolní okraj leží výše než 1,1 m nad podlahou, nebo otvorů o šířce menší než 0,30 m a výšce menší než 0,75 m, musí být zabezpečeny proti vypadnutí osob, pokud by mohlo dojít k pádu do větší hloubky než 1,5 m. Profil průlezných otvorů musí odpovídat způsobu použití.</t>
  </si>
  <si>
    <t>3.3 Podlahy</t>
  </si>
  <si>
    <t>►je zajištěno, aby při zjištění nebezpečných předmětů, munice nebo výbušniny byla práce ve výkopu přerušena až do doby odstranění nebo zajištění těchto předmětů</t>
  </si>
  <si>
    <t>7. Nemá-li obsluha stroje při souběžném strojním a ručním provádění výkopových prací na jednom pracovním záběru dostatečný výhled na všechna místa ohroženého prostoru, nepokračuje v práci se strojem.</t>
  </si>
  <si>
    <t>8. Při ručním provádění výkopových prací musí být fyzické osoby při práci rozmístěny tak, aby se vzájemně neohrožovaly.</t>
  </si>
  <si>
    <t>9. Větší balvany, zbytky stavebních konstrukcí nebo nesoudržné materiály ve stěnách výkopů, které by mohly svým tlakem uvolnit zeminu, musí být neprodleně zajištěny proti uvolnění nebo odstraněny. Nahromaděná zemina, spadlý materiál a nežádoucí překážky musí být z výkopu odstraňovány bez zbytečného odkladu.</t>
  </si>
  <si>
    <t>10. Při zjištění nebezpečných předmětů, munice nebo výbušniny musí být práce ve výkopu přerušena až do doby odstranění nebo zajištění těchto předmětů.</t>
  </si>
  <si>
    <t>11. Po dobu přerušení výkopových prací zhotovitel zajišťuje pravidelnou odbornou kontrolu a nezbytnou údržbu zábran popřípadě zábradlí, pažení, lávek, přechodů, přejezdů, bezpečnostních značek, značení a signálů, popřípadě dalších zařízení zajišťujících bezpečnost fyzických osob u výkopů.</t>
  </si>
  <si>
    <t>12. Mechanické zhutňování zeminy pomocí válců, pěchů nebo jiných zhutňovacích prostředků musí být prováděno tak, aby nedošlo k ohrožení stability stěn výkopů ani sousedních staveb.</t>
  </si>
  <si>
    <t>II. Příprava před zahájením zemních prací</t>
  </si>
  <si>
    <t xml:space="preserve"> 6. Označení  vázacích prostředků  pro zdvihání  tak, aby  bylo možné  určit</t>
  </si>
  <si>
    <t xml:space="preserve">    charakteristiky podstatné pro jejich bezpečné použití.</t>
  </si>
  <si>
    <t xml:space="preserve"> 7. Opatření,  aby  se  zaměstnanci   nenacházeli  pod  zavěšeným  břemenem,</t>
  </si>
  <si>
    <t xml:space="preserve">    nevyžadují-li  to zvláštní  podmínky práce  stanovené místním  provozním</t>
  </si>
  <si>
    <t xml:space="preserve">    náhodného zadření,  uváznutí či zaseknutí  příslušenství nebo přídavných</t>
  </si>
  <si>
    <t>3. Na veřejných prostranstvích a veřejně přístupných komunikacích musí být přes výkopy zřízeny přechody nebo přejezdy, kapacitně odpovídající danému provozu, dostatečně únosné a bezpečné. Přechody o šířce nejméně 1,5 m musí být opatřeny zábradlím podle bodu 2. včetně zarážky pro slepeckou hůl na obou stranách.</t>
  </si>
  <si>
    <t xml:space="preserve"> f) vybavení  potřebným množstvím  vhodných druhů  požární techniky, věcných</t>
  </si>
  <si>
    <t xml:space="preserve">    prostředků požární ochrany, případně požárně bezpečnostních zařízení; to</t>
  </si>
  <si>
    <t xml:space="preserve">    bezpečnostním   předpisem,   a   aby   se   břemeno  nepřepravovalo  nad</t>
  </si>
  <si>
    <t xml:space="preserve">    nechráněnými  pracovišti,  a  pokud  to  není  možné, aby byla zajištěna</t>
  </si>
  <si>
    <t xml:space="preserve">    bezpečnost zaměstnanců.</t>
  </si>
  <si>
    <t xml:space="preserve"> 8. Volba vázacích prostředků s  ohledem na manipulované břemeno, uchopovací</t>
  </si>
  <si>
    <t xml:space="preserve">    a vázací  místa  a  povětrnostní   podmínky,  v  závislosti  na  způsobu</t>
  </si>
  <si>
    <t xml:space="preserve"> 3. Opatření  k  zabránění  kolize  břemene  nebo  částí zařízení s okolními</t>
  </si>
  <si>
    <t xml:space="preserve">    předměty  nebo se  zaměstnanci, kteří  se nacházejí  v jeho manipulačním</t>
  </si>
  <si>
    <t xml:space="preserve">    prostoru,  v  případě,  že  obsluha  nemůže  sledovat  dráhu  zdvihaného</t>
  </si>
  <si>
    <t xml:space="preserve">    a přemisťovaného břemene po celou dobu jeho pohybu.</t>
  </si>
  <si>
    <t xml:space="preserve"> 4. Způsob  vázání  nebo  odvazování  břemene  oprávněným  zaměstnancem vždy</t>
  </si>
  <si>
    <t xml:space="preserve">    v koordinaci a  za plné součinnosti s  obsluhou, která zdvihací zařízení</t>
  </si>
  <si>
    <t xml:space="preserve">    ovládá.</t>
  </si>
  <si>
    <t xml:space="preserve"> 5. Zajištění  vzájemné  koordinace  obsluh,  jsou-li  břemena zdvihána nebo</t>
  </si>
  <si>
    <t xml:space="preserve">    přemisťována dvěma nebo více zařízeními.</t>
  </si>
  <si>
    <t xml:space="preserve"> 6. Zamezení  vzájemné  kolize  zařízení   nebo  jejich  částí  nebo  kolize</t>
  </si>
  <si>
    <t xml:space="preserve">    s břemeny, pokud jsou dvě nebo více  zařízení umístěna tak, že se jejich</t>
  </si>
  <si>
    <t xml:space="preserve">    manipulační prostory překrývají.</t>
  </si>
  <si>
    <t xml:space="preserve"> 7. Provádění   dohledu  nad   zavěšeným  břemenem   zaměstnancem  pověřeným</t>
  </si>
  <si>
    <t xml:space="preserve">    zaměstnavatelem,  pokud není  zamezen přístup  do nebezpečného  prostoru</t>
  </si>
  <si>
    <t xml:space="preserve">    a není-li zavěšené břemeno při výpadku pohonu zajištěno.</t>
  </si>
  <si>
    <t xml:space="preserve"> 8. Ochrana  zaměstnance  při  částečném  nebo  úplném  výpadku pohonu a při</t>
  </si>
  <si>
    <t xml:space="preserve">    zařízení  nebo bezpečnost  a zdraví  zaměstnanců; přijetí odpovídajících</t>
  </si>
  <si>
    <t xml:space="preserve">    opatření  k   zamezení  samovolnému  pohybu   zařízení  nebo  převrácení</t>
  </si>
  <si>
    <t xml:space="preserve">    zařízení.</t>
  </si>
  <si>
    <t>Příloha č. 3 k nařízení vlády č. 378/2001 Sb.</t>
  </si>
  <si>
    <t>Další požadavky na bezpečný provoz a používání</t>
  </si>
  <si>
    <t>pojízdných zařízení</t>
  </si>
  <si>
    <t xml:space="preserve">    Dalšími  požadavky na  bezpečný provoz  a používání  pojízdných zařízení</t>
  </si>
  <si>
    <t>jsou</t>
  </si>
  <si>
    <t xml:space="preserve"> 1. Vybavení zařízení  řízeného obsluhou vhodnou  ochranou k omezení  rizika</t>
  </si>
  <si>
    <t xml:space="preserve">    poškození zdraví, které může  vzniknout v důsledku zachycení zaměstnance</t>
  </si>
  <si>
    <t xml:space="preserve">    pojezdovými částmi zařízení.</t>
  </si>
  <si>
    <t xml:space="preserve"> 2. Vybavení hnací jednotky ochranným  zařízením proti poškození v případech</t>
  </si>
  <si>
    <t>Rámové pily</t>
  </si>
  <si>
    <t>5. Okraje výkopu nesmí být zatěžovány do vzdálenosti 0,5 m od hrany výkopu. Povrch terénu v pásu od okraje výkopu nebo jámy až po hranici smykového klínu stanovenou v projektové dokumentaci, ohrožený usmýknutím, nesmí být zatěžován zejména stavebním provozem, stavbami zařízení staveniště, stroji nebo materiálem, s výjimkou případů, kdy stabilita stěny výkopu je zabezpečena způsobem stanoveným v projektové dokumentaci.</t>
  </si>
  <si>
    <t>6. Pro fyzické osoby pracující ve výkopech musí být zřízen bezpečný sestup a výstup pomocí žebříků, schodů nebo šikmých ramp. Povrch šikmých ramp o sklonu větším než 1 : 5 musí být upraven proti uklouznutí náležitě upevněnými příčnými lištami nebo zarážkami.</t>
  </si>
  <si>
    <t>IV. Provádění výkopových prací</t>
  </si>
  <si>
    <t>1. Prováděním výkopových prací nesmí být ohrožena stabilita jiných staveb a jejich částí. Jestliže při provádění zemních prací dojde k nepředvídanému ohrožení stability okolních staveb anebo k porušení některých jejich částí, musí být zhotovitelem neprodleně přijata opatření k zajištění jejich stability.</t>
  </si>
  <si>
    <t>2. Před prvním vstupem fyzických osob do výkopu nebo po přerušení práce delším než 24 hodin prohlédne zhotovitel nebo osoba jím pověřená stav stěn výkopu, pažení a přístupů; hrozí-li ve výkopu nebezpečí výskytu nebezpečných par nebo plynů, zajistí měření jejich koncentrace.</t>
  </si>
  <si>
    <t>5. Zhotovitel při provádění výkopových prací, při nichž jsou dotčena podzemní vedení technického vybavení, dodržuje zejména tato opatření:</t>
  </si>
  <si>
    <t>a) vedení, která mohou být prováděním výkopových prací ohrožena, jsou náležitě zajištěna,</t>
  </si>
  <si>
    <t>b) obnažené potrubní vedení ve stěně výkopu je ihned zajišťováno proti průhybu, vybočení nebo rozpojení.</t>
  </si>
  <si>
    <t>§67</t>
  </si>
  <si>
    <t>§68</t>
  </si>
  <si>
    <t>Srovnávačky</t>
  </si>
  <si>
    <t>4. Použití strojů nebo pneumatického a elektrického nářadí v blízkosti podzemních vedení, popřípadě staveb nebo zařízení technického vybavení, projedná zhotovitel s provozovatelem, popřípadě vlastníkem vedení, pokud podmínky použití těchto strojů a nářadí nejsou obsaženy v podmínkách podle bodu 3.</t>
  </si>
  <si>
    <t>Jestliže zaměstnavatel zaměstnance převádí na jinou práci, než odpovídá pracovní smlouvě, a zaměstnanec s takovým opatřením nesouhlasí, může jej zaměstnavatel převést jen po projednání s odborovou organizací. Projednání není třeba, pokud celková doba převedení nepřesáhne 21 pracovních dnů v kalendářním roce.</t>
  </si>
  <si>
    <t>§ 47</t>
  </si>
  <si>
    <t>SKONČENÍ PRACOVNÍHO POMĚRU</t>
  </si>
  <si>
    <t>§ 48</t>
  </si>
  <si>
    <t>a) dohodou,</t>
  </si>
  <si>
    <t>b) výpovědí,</t>
  </si>
  <si>
    <t>c) okamžitým zrušením,</t>
  </si>
  <si>
    <t>d) zrušením ve zkušební době.</t>
  </si>
  <si>
    <t>a) dnem, kterým má skončit jejich pobyt na území České republiky podle vykonatelného rozhodnutí o zrušení povolení k pobytu,</t>
  </si>
  <si>
    <t>b) dnem, kterým nabyl právní moci rozsudek ukládající těmto osobám trest vyhoštění z území České republiky,</t>
  </si>
  <si>
    <t>3.4.7 Není-li zajištěn bezpečný průchod osob v bezprostřední blízkosti vrat určených pro provoz dopravních prostředků, zaměstnavatel zajistí samostatný vstup pro pěší; tento vstup musí být výrazně označen značkou a trvale volně přístupný.</t>
  </si>
  <si>
    <t>3.4.8 Zúžené vjezdy a výjezdy pracovišť, určené pro pěší i pro provoz dopravních prostředků musí být opatřeny značkami označujícími riziko střetu osob s překážkami[13]. Značky musí být viditelné při otevřených vratech.</t>
  </si>
  <si>
    <t>3.4.9 Dveře a vrata s automatickým ovládáním nesmí svým pohybem ohrožovat zaměstnance a musí být učiněna taková opatření (například zřízením signalizace na obou stranách komunikace), aby nedocházelo ke srážkám dopravních prostředků Musí být vybaveny snadno rozpoznatelným a dostupným bezpečnostním mechanismem, případně vybaveny zvukovou a světelnou signalizací jejich pohybu V případě výpadku energie, musí být umožněno jejich ruční ovládání.</t>
  </si>
  <si>
    <t>[1] Směrnice Rady 89/655/EHS, o minimálních požadavcích na bezpečnost a ochranu zdraví zaměstnanců při používávání pracovního zařízení při práci (druhá samostatná směrnice ve smyslu čl. 16 odst. 1 směrnice 89/391/EHS), ve znění směrnice Rady 95/63/ES.</t>
  </si>
  <si>
    <t>[2] Například zákon č. 61/1988 Sb., o hornické činnosti, výbušninách a o státní báňské správě, ve znění zákona č. 425/1990 Sb., zákona č. 542/1991 Sb., zákona č. 169/1993 Sb., zákona č. 128/1999 Sb., zákona č. 71/2000 Sb. a zákona č. 124/2000 Sb., zákon č. 266/1994 Sb., o dráhách, ve znění zákona č. 189/1999 Sb., zákona č. 23/2000 Sb., zákona č. 71/2000 Sb. a zákona č. 132/2000 Sb.</t>
  </si>
  <si>
    <t>[3] Zákon č. 102/2001 Sb., o obecné bezpečnosti výrobků a o změně některých zákonů (zákon o obecné bezpečnosti výrobků).</t>
  </si>
  <si>
    <t>[4] Například vyhláška č. 18/1979 Sb., kterou se určují vyhrazená tlaková zařízení a stanoví některé podmínky k zajištění jejich bezpečnosti, ve znění vyhlášky č. 97/1982 Sb., vyhlášky č. 551/1990 Sb. a nařízení vlády č. 352/2000 Sb., vyhláška č. 19/1979 Sb., kterou se určují vyhrazená zdvihací zařízení a stanoví některé podmínky k zajištění jejich bezpečnosti, ve znění vyhlášky č. 552/1990 Sb. a nařízení vlády č. 352/2000 Sb.</t>
  </si>
  <si>
    <t>Nařízení vlády č. 591/2006 Sb.</t>
  </si>
  <si>
    <t>ze dne 12. prosince 2006</t>
  </si>
  <si>
    <t>o bližších minimálních požadavcích na bezpečnost</t>
  </si>
  <si>
    <t>►jsou přijímána opatření k zabránění kolize břemene nebo částí zařízení s okolními předměty nebo se zaměstnanci</t>
  </si>
  <si>
    <t>► je prováděn dohled nad zavěšeným břemenem zaměstnancem pověřeným zaměstnavatelem, pokud není zamezen přístup do nebezpečného prostoru a není-li zavěšené břemeno při výpadku pohonu zajištěno</t>
  </si>
  <si>
    <t>6.2 Rampa převyšující okolní plochu o více než 0,5 m, která slouží také pro pěší, musí být podél volného okraje vybavena vhodným ochranným zařízením proti pádu, například snímatelným ochranným zábradlím[5].</t>
  </si>
  <si>
    <t>7. Pracoviště pro výrobu, opravy a údržbu dopravních prostředků</t>
  </si>
  <si>
    <t>7.1 Pracoviště, kde se pracuje na spodcích dopravních prostředků, musí být vybaveno bezpečnými zdvihacími zařízeními, zvedacími plošinami, rampami nebo pracovními jámami, které odpovídají normovým hodnotám a které umožní zaměstnancům vykonávat činnosti ve vhodné pracovní poloze. V prostředí s nebezpečím výbuchu postupuje zaměstnavatel podle zvláštních právních předpisů[15].</t>
  </si>
  <si>
    <t>10.3 Šířka uliček mezi regály a stohy musí odpovídat zvláštnímu právnímu předpisu[14] a způsobu ukládání manipulačních jednotek Ulička musí být trvale volná a nesmí být zužována a zastavována překážkami. Šířka uličky pro průjezd manipulačních vozíků musí být alespoň o 0,4 m větší než největší šířka manipulačních vozíků nebo nákladů a během manipulace musí být vymezen manipulační prostor se zákazem vstupu nepovoleným osobám.</t>
  </si>
  <si>
    <t>a) bližší minimální požadavky na bezpečnost a ochranu zdraví při práci na staveništích,</t>
  </si>
  <si>
    <t>b) náležitosti oznámení o zahájení prací,</t>
  </si>
  <si>
    <t>c) práce a činnosti vystavující fyzickou osobu zvýšenému ohrožení života nebo poškození zdraví a</t>
  </si>
  <si>
    <t>5.19 Tam, kde to povaha provozu a uspořádání pracoviště vyžaduje z hlediska bezpečnosti zaměstnanců, musí být komunikace zřetelně vyznačena značkami označujícími komunikaci[13], nebo opatřena vhodným ohrazením.</t>
  </si>
  <si>
    <t>5.20 Vedou-li visuté dráhy pro dopravu manipulačních jednotek nad komunikacemi nebo nad pracovišti, musí být zajištěny tak, aby osoby neohrožoval padající materiál nebo dopravované předměty.</t>
  </si>
  <si>
    <t>5.21 Pokud se na pracovištích vyskytuje nebezpečný prostor, v němž vzhledem k povaze práce existuje riziko pádu zaměstnanců nebo předmětů, musí být toto místo vybaveno zařízením, které zabraňuje nepovolaným osobám v přístupu do tohoto prostoru. Nebezpečný prostor musí být výrazně označen značkou[13]. Na ochranu zaměstnanců, kteří mají oprávnění ke vstupu do nebezpečných prostorů, musí být přijata příslušná organizační opatření.</t>
  </si>
  <si>
    <t>10.4 Trvale používané skladovací plochy musí být rovné, odvodněné, zpevněné a označené značkami se zákazem vstupu nepovolaným osobám a upravené s ohledem na povahu skladovaných manipulačních jednotek a materiálu a se zřetelem na požadavky na požární ochranu.</t>
  </si>
  <si>
    <t>10.5 Při ruční manipulaci s břemeny musí být používány takové pracovní postupy, aby se předcházelo úrazům a poškození zdraví zaměstnanců[14], způsobeným zejména přiražením břemene, jeho vysmeknutím, zraněním o povrch břemene, uklouznutím, zakopnutím při manipulaci s břemenem, sesutím břemen způsobeným nedostatečným upevněním, naražením nebo pádem břemene při zdvihání, přenášení, spouštění nebo nárazem zaměstnance na dopravní prostředek a na uložené předměty.</t>
  </si>
  <si>
    <t>11. Sklad pohonných hmot, hořlavých kapalin a tuhých maziv</t>
  </si>
  <si>
    <t>10. Skladování a manipulace s materiálem a břemeny</t>
  </si>
  <si>
    <t>10.1 Ve skladech a jiných prostorech určených ke skladování musí být na dobře viditelných místech umístěny tabulky určující maximální přípustnou nosnost podlahy. Pokud se tam volně skladují sypké materiály, musí být trvale výrazně označena maximální skladovací výška sypkého materiálu nad podlahou. Ruční ukládání do regálů ve výšce nad 1,8 m musí být prováděno z bezpečných pracovních zařízení (například žebřík, schůdky, pojízdné schody, manipulační plošina). Zaměstnavatel zajistí, aby nebyly nadměrně zatěžovány části staveb a stavebních konstrukcí manipulovaným materiálem, pokud není prokázána dostatečná nosnost částí staveb a stavebních konstrukcí.</t>
  </si>
  <si>
    <t>§ 9</t>
  </si>
  <si>
    <t>Toto nařízení nabývá účinnosti dnem 1. ledna 2007.</t>
  </si>
  <si>
    <t>Příloha č. 1 k nařízení vlády č. 591/2006 Sb.</t>
  </si>
  <si>
    <t>Další požadavky na staveniště</t>
  </si>
  <si>
    <t>I. Požadavky na zajištění staveniště</t>
  </si>
  <si>
    <t>Z 258/2000 Sb.</t>
  </si>
  <si>
    <t>►jsou únikové cesty a východy trvale volné bez překážek, osvětlené a označené</t>
  </si>
  <si>
    <t>►jsou povrchy stěn a stropů provedeny tak, aby je bylo možno opravovat, čistit a udržovat</t>
  </si>
  <si>
    <t>a) popis zařízení kotelny a způsob obsluhy včetně způsobu zajištění signalizace do místa trvalého pracoviště při občasné obsluze,</t>
  </si>
  <si>
    <t>b) způsob zajištění a vybavení kotelny (kotlů) ochrannými bezpečnostními systémy, bezpečnostní výstrojí, signalizací a regulací včetně stanovení způsobu a lhůt jejich kontrol a funkčních zkoušek,</t>
  </si>
  <si>
    <t>c) způsob a rozsah údržby kotlů, zejména řídících systémů a lhůt čištění kotlů a termíny a rozsah odborných prohlídek kotelen s ohledem na používané topné médium, zařízení a vybavení kotelny (kotlů),</t>
  </si>
  <si>
    <t>d) počet a provedení únikových cest a východů dle zvláštních právních předpisů,</t>
  </si>
  <si>
    <t>e) povinnosti obsluhy kotelny,</t>
  </si>
  <si>
    <t>f) určení osoby pověřené vedením provozního deníku kotelny, ve kterém jsou vedeny a ve stanovených lhůtách aktualizovány údaje stanovené provozním řádem kotelny,</t>
  </si>
  <si>
    <t>g) způsob vedení zápisů do provozního deníku,</t>
  </si>
  <si>
    <t>h) stanovení způsobu a lhůt zjišťování přítomnosti oxidu uhelnatého.</t>
  </si>
  <si>
    <t>12.4 Odborné prohlídky kotelny musí být prováděny nejméně jednou za 12 měsíců, pokud není v provozním řádu stanoveno jinak, odborně způsobilou osobou, která o provedené odborné prohlídce zpracuje zápis.</t>
  </si>
  <si>
    <t>12.5 Na vstupu do kotelny musí být umístěna značka se zákazem vstupu nepovolaným osobám[13].</t>
  </si>
  <si>
    <t>[14] Nařízení vlády č. 178/2001 Sb., kterým se stanoví podmínky ochrany zdraví zaměstnanců při práci, ve znění nařízení vlády č. 523/2002 Sb. a nařízení vlády č. 441/2004 Sb.</t>
  </si>
  <si>
    <t>[15] Nařízení vlády č. 406/2004 Sb., o bližších požadavcích na zajištění bezpečnosti a ochrany zdraví při práci v prostředi s nebezpečím výbuchu.</t>
  </si>
  <si>
    <t>[16] Zákon č. 356/2003 Sb., o chemických látkách a chemických přípravcích a o změně některých zákonů, ve znění zákona č. 186/2004 Sb.</t>
  </si>
  <si>
    <t xml:space="preserve">Řidič z povolání do 7,5 t a do 9 osob, včetně se sjednanou činností řidiče v pracovní smlouvě </t>
  </si>
  <si>
    <t>Š: osoba znalá, termín stanovuje zaměstnavatel</t>
  </si>
  <si>
    <t>LP: x za 2 roky do 50 let, 1 x nad 50 let</t>
  </si>
  <si>
    <t>Obsluha stavebních strojů</t>
  </si>
  <si>
    <t>Š: odborné výcvikové zařízení, 1 x za 24 měsíců</t>
  </si>
  <si>
    <t>LP 1 x za 3 roky</t>
  </si>
  <si>
    <t>Řidič motorového vozíku</t>
  </si>
  <si>
    <t>Š: osoba znalá, termín v souladu s návodem k obsluze, zpravidla 1 x za rok</t>
  </si>
  <si>
    <t>►je zajištěna ochrana před padajícími, odlétajícími nebo rozprašovanými sypkými hmotami a zabránění nežádoucímu vniknutí předmětů do skladovacího zařízení.</t>
  </si>
  <si>
    <t>► je zajištěna ochrana před nebezpečnými účinky statické elektřiny</t>
  </si>
  <si>
    <t>► je zabráněno vzniku požáru nebo výbuchu</t>
  </si>
  <si>
    <t>► je zabezpečen vstup a otvory do uzavřených nebezpečných prostor proti nežádoucímu vstupu zaměstnanců nebo jejich nahodilému pádu</t>
  </si>
  <si>
    <t>► jsou přijata bezpečnostní opatření k zabránění vytváření kleneb, trychtýřů, převisů skladovaných hmot nebo jejich ulpívání na stěnách skladovacího zařízení</t>
  </si>
  <si>
    <t>► je zajištěno osvětlení, včetně nouzového osvětlení, v manipulačním prostoru, kde se zdržuje obsluha a zaměstnanci</t>
  </si>
  <si>
    <t>Příloha č. 1</t>
  </si>
  <si>
    <t>Pro účely tohoto nařízení se rozumí</t>
  </si>
  <si>
    <t>Ruční nářadí</t>
  </si>
  <si>
    <r>
      <t>►</t>
    </r>
    <r>
      <rPr>
        <b/>
        <i/>
        <sz val="12"/>
        <rFont val="Arial"/>
        <family val="2"/>
        <charset val="238"/>
      </rPr>
      <t>jsou rukojeti, násady a jiná místa, kde je třeba nářadí uchopit, hladce opracována a vhodně tvarována. Jsou násady a rukojeti zajištěny proti uvolnění</t>
    </r>
  </si>
  <si>
    <r>
      <t>►</t>
    </r>
    <r>
      <rPr>
        <b/>
        <i/>
        <sz val="12"/>
        <rFont val="Arial"/>
        <family val="2"/>
        <charset val="238"/>
      </rPr>
      <t>nemají úderné plochy a hroty nářadí otřep nebo trhliny</t>
    </r>
  </si>
  <si>
    <t>►používá se v prostředí a na pracovištích, kde je nebezpečí výbuchu, nářadí z nejiskřícího materiálu</t>
  </si>
  <si>
    <r>
      <t>►</t>
    </r>
    <r>
      <rPr>
        <b/>
        <i/>
        <sz val="12"/>
        <rFont val="Arial"/>
        <family val="2"/>
        <charset val="238"/>
      </rPr>
      <t>nejsou kladiva, sekáče, tužlíky a obdobné nářadí určené pro práci s kaleným nebo jinak tepelně zpracovaným materiálem zhotoveny z materiálu, který se odštěpuje</t>
    </r>
  </si>
  <si>
    <t>►mají kleště, kterých se užívá k uchopení nebo přidržování materiálu při kování, tvar odpovídající tvaru kovaného materiálu</t>
  </si>
  <si>
    <t xml:space="preserve">Nebezpečné látky </t>
  </si>
  <si>
    <t>►jsou pracovníci, kteří přicházejí do styku s nebezpečnými látkami, organizací v potřebném rozsahu seznámeni s účinky těchto látek, se způsoby, jak s nimi zacházet, s ochrannými opatřeními, se zásadami první pomoci, s potřebnými asanačními postupy a s postupy při likvidaci poruch a havárií</t>
  </si>
  <si>
    <t xml:space="preserve">Z 379/2005 Sb. </t>
  </si>
  <si>
    <t>►jsou vzduchové pistole používané k očištění strojů a obrobků a upínacích přípravků opatřeny ochranným zařízením, které zabrání úrazu pracovníka odlétajícími látkami</t>
  </si>
  <si>
    <t>►zajišťují dopravní komunikace snadný , bezpečný a vyhovující přístup pro pěší nebo jízdu dopravních prostředků</t>
  </si>
  <si>
    <t>►má zaměstnavatel zajištěny prostředky pro úklid, čištění a udržbu</t>
  </si>
  <si>
    <t>►je zpracován vnitřní předpis pro úklid,čištění a údržbu komunikací</t>
  </si>
  <si>
    <t>►jsou šachty, vpusti na povrchu komunikace zakryty poklopy nebo mřížemi</t>
  </si>
  <si>
    <t>►jsou nezakryté nádrže opatřeny vhodným ohrazením proti pádu osob</t>
  </si>
  <si>
    <t>►jsou schodiště a odpočívadla  vybaveny madly proti pádu osob</t>
  </si>
  <si>
    <t>►nezačíná schodišťové rameno bezprostředně za dveřmi</t>
  </si>
  <si>
    <t>Š: revizní technik tlakových nádob,          1 x za 3 roky</t>
  </si>
  <si>
    <t>LP: 1 za 3 roky</t>
  </si>
  <si>
    <t xml:space="preserve">Topič kotlů 1. až 4. třídy </t>
  </si>
  <si>
    <t>Š: ITI, 1 x za 3 roky</t>
  </si>
  <si>
    <t>Topič nízkotlaké kotelny</t>
  </si>
  <si>
    <t>Š: revizní technik kotlů (+ revizní technik plynových zařízení u kotlů na plyn), 1 x za 5 let</t>
  </si>
  <si>
    <t>Svářeč</t>
  </si>
  <si>
    <t>7. Obsluha stroje neopouští své místo, aniž by bylo pracovní zařízení stroje spuštěno na zem, popřípadě na podložku na zemi nebo umístěno v předepsané přepravní poloze a zajištěno v souladu s návodem k používání.</t>
  </si>
  <si>
    <t>8. Při hrnutí horniny dozerem nepřesahuje břit jeho radlice nebo lopaty okraj svahu nebo výkopu; to neplatí při zahrnování výkopu.</t>
  </si>
  <si>
    <t>9. Výložník lanových rypadel je přestavován jen s nezatíženým pracovním zařízením, nestanoví-li výrobce v návodu k používání jinak.</t>
  </si>
  <si>
    <t>8. V místech s nebezpečím výbuchu, zasypání, otravy, utonutí, pádu z výšky nebo do hloubky zajišťuje zhotovitel, aby fyzické osoby pracující na takovém pracovišti osamoceně byly seznámeny s pravidly dorozumívání pro případ nehody a stanoví účinnou formu dohledu pro potřebu včasného poskytnutí první pomoci.</t>
  </si>
  <si>
    <t>Příloha č. 2 k nařízení vlády č. 591/2006 Sb.</t>
  </si>
  <si>
    <t>I. Obecné požadavky na obsluhu strojů</t>
  </si>
  <si>
    <t>1. Před použitím stroje zhotovitel seznámí obsluhu s místními provozními a pracovními podmínkami majícími vliv na bezpečnost práce, jimiž jsou zejména únosnost půdy, přejezdů a mostů, sklony pojezdové roviny, uložení podzemních vedení technického vybavení, popřípadě jiných podzemních překážek, umístění nadzemních vedení a překážek.</t>
  </si>
  <si>
    <t>kontrole a údržbě dopravních prostředků  a pracovních činností, při nichž se</t>
  </si>
  <si>
    <t>používají dopravní prostředky, tak, aby</t>
  </si>
  <si>
    <t xml:space="preserve"> a) byly určeny  prostory pro bezpečné nakládání  a vykládání přepravovaného</t>
  </si>
  <si>
    <t xml:space="preserve">    nákladu a určen zaměstnanec, který řídí a koordinuje tuto činnost,</t>
  </si>
  <si>
    <t xml:space="preserve"> b) byly vydány  organizační pokyny pro vykládku  a nakládku zvláště těžkých</t>
  </si>
  <si>
    <t xml:space="preserve">    nebo  rozměrných  nákladů  a  pro  připojování  a  odpojování dopravních</t>
  </si>
  <si>
    <t xml:space="preserve">    prostředků byl zajištěn dostatečný  počet zaměstnanců pro tyto činnosti,</t>
  </si>
  <si>
    <t xml:space="preserve">    a před zahájením prací určen způsob jejich dorozumívání,</t>
  </si>
  <si>
    <t xml:space="preserve"> c) bylo  pracoviště mimo  pozemní  komunikace  v případě  potřeby vyznačeno</t>
  </si>
  <si>
    <t xml:space="preserve">    výstražnými  tabulkami, dopravními  značkami, případně  nahrnutím zeminy</t>
  </si>
  <si>
    <t xml:space="preserve">    tam, kde  hrozí nebezpečí zřícení  nebo zasypání dopravního  prostředku,</t>
  </si>
  <si>
    <t xml:space="preserve">    a za  snížené  viditelnosti  byla  nebezpečná  místa  v  terénu opatřena</t>
  </si>
  <si>
    <t>6. Stroje, při jejichž činnosti vznikají vibrace, lze používat jen takovým způsobem a na takových staveništích, kde nehrozí nebezpečné přenášení vibrací působících škody na blízkých stavbách, výkopech, podzemním vedení, zařízení, a podobně.</t>
  </si>
  <si>
    <t>II. Stroje pro zemní práce</t>
  </si>
  <si>
    <t>1. Stroj pojíždí nebo vykonává pracovní činnost v takové vzdálenosti od okraje svahů a výkopů, aby s ohledem na únosnost půdy nedošlo k jeho zřícení. Pokud tato vzdálenost není stanovena v technologickém postupu, stanoví ji zhotovitelem pověřená fyzická osoba před zahájením prací.</t>
  </si>
  <si>
    <t>3. Při použití více strojů na jednom pracovišti je mezi nimi zachována taková vzdálenost, aby nedošlo ke vzájemnému ohrožení provozu strojů.</t>
  </si>
  <si>
    <t>4. Při jízdě ze svahu a při práci na svahu obsluha stroje používá bezpečnou techniku jízdy tak, aby nedošlo k nebezpečnému posunutí těžiště stroje a ztrátě jeho stability.</t>
  </si>
  <si>
    <t xml:space="preserve">    světly, odrazkami nebo odrazovými deskami,</t>
  </si>
  <si>
    <t xml:space="preserve"> d) v  případě, že  to vyžadují   okolnosti, byl  zaměstnanec při  pohybu na</t>
  </si>
  <si>
    <t xml:space="preserve">    pracovišti  mimo  pozemní  komunikace  seznámen  s  místními  provozními</t>
  </si>
  <si>
    <t xml:space="preserve">    podmínkami.</t>
  </si>
  <si>
    <t>Zaměstnavatel při provozování dopravy dopravními prostředky organizuje práci zaměstnanců v souladu s tímto nařízením, se zvláštními právními předpisy,[1] návodem dodaným výrobcem pro provoz a používání dopravních prostředků a místním provozním bezpečnostním předpisem vydaným zaměstnavatelem, kterým se stanoví pracovní a technologické postupy pro bezpečné provozování dopravy, bezpečnost provádění jednotlivých pracovních operací s ohledem na zvláštnosti pracoviště a pracovní prostředí, na možné ohrožení zaměstnanců povětrnostní situací a na pravidla dorozumívání mezi zaměstnanci při pracovních operacích.</t>
  </si>
  <si>
    <t>Další požadavky na způsob organizace práce a pracovních postupů, které je zaměstnavatel povinen zajistit při provozování</t>
  </si>
  <si>
    <t>6. Při jízdě stroje s naloženým materiálem je pracovní zařízení ustaveno, případně zajištěno v přepravní poloze tak, aby nedošlo k nebezpečné ztrátě stability stroje a omezení výhledu obsluhy.</t>
  </si>
  <si>
    <t>Za splnění požadavků bezpečnosti práce při lepení krytin z plastových, pryžových, korkových a obdobných materiálů se považuje:</t>
  </si>
  <si>
    <t>1. dodržování stanoveného technologického postupu a návodů k používání lepidel, vyrovnávacích hmot a krytin, popřípadě dalšího použitého materiálu,</t>
  </si>
  <si>
    <t>a) vymezení pracoviště včetně ohroženého prostoru a jejich označení bezpečnostními značkami,</t>
  </si>
  <si>
    <t>b) zamezení vstupu nepovolaných fyzických osob do takto vymezeného a označeného prostoru; ohrožený prostor zahrnuje v tomto případě zpravidla podlaží, kde se lepení provádí, podlaží pod ním a nad ním, popřípadě další přilehlé prostory, do nichž by mohly hořlavé páry pronikat,</t>
  </si>
  <si>
    <t>5. Při nakládání materiálu na dopravní prostředek lze manipulovat s pracovním zařízením stroje pouze nad ložnou plochou a tak, aby do dopravního prostředku nenaráželo. Nelze-li se při nakládání vyhnout manipulaci pracovním zařízením stroje nad kabinou dopravního prostředku je nutno zajistit, aby se během nakládání v kabině nezdržovaly žádné fyzické osoby. Ložnou plochu je nutno nakládat rovnoměrně.</t>
  </si>
  <si>
    <t>[11] Například nařízení vlády č. 378/2001 Sb., kterým se stanoví bližší požadavky na bezpečný provoz a používání strojů, technických zařízení, přístrojů a nářadí.</t>
  </si>
  <si>
    <t>[12] Vyhláška č. 433/2001 Sb., kterou se stanoví technické požadavky pro stavby pro plnění funkcí lesa.</t>
  </si>
  <si>
    <t>Nařízení vlády č. 168/2002 Sb.</t>
  </si>
  <si>
    <t>ze dne 25. března 2002,</t>
  </si>
  <si>
    <t>které je zaměstnavatel povinen zajistit při provozování</t>
  </si>
  <si>
    <t>dopravy dopravními prostředky</t>
  </si>
  <si>
    <t>Toto nařízení stanoví požadavky na způsob organizace práce a pracovních postupů, které je zaměstnavatel povinen zajistit při provozování dopravy dopravními prostředky.</t>
  </si>
  <si>
    <t>XVIII. Potápěčské práce</t>
  </si>
  <si>
    <t>1. Pracoviště pro provádění potápěčských prací musí být předáno ve stavu dohodnutém mezi zadavatelem a zhotovitelem a o předání pracoviště se vyhotoví písemný záznam.</t>
  </si>
  <si>
    <t>c) zákaz výkonu jiných činností v ohroženém prostoru potápěčských prací,</t>
  </si>
  <si>
    <t>f) zákaz opakovaných sestupů potápěče do hloubek větších než 9 m během směny s výjimkou záchranných zásahů,</t>
  </si>
  <si>
    <t>►je  vymezen manipulační prostor se zákazem vstupu nepovolaných osob při manipulaci</t>
  </si>
  <si>
    <t>►jsou skladovací prostory rovné, odvodněné, zpevněné a označené značkami se zákazem vstupu nepovolaným osobám a se zřetelem na požadavky na požární ochranu</t>
  </si>
  <si>
    <t>►jsou při ruční manipulaci s břemeny použity takové pracovní postupy, aby se předcházelo úrazům a poškození zdraví zaměstnanců</t>
  </si>
  <si>
    <t>§ 80</t>
  </si>
  <si>
    <t>Kratší pracovní doba</t>
  </si>
  <si>
    <t>ROZVRŽENÍ PRACOVNÍ DOBY</t>
  </si>
  <si>
    <t>§ 81</t>
  </si>
  <si>
    <t>HLAVA II</t>
  </si>
  <si>
    <t>Díl 1</t>
  </si>
  <si>
    <t>Zaměstnanec</t>
  </si>
  <si>
    <t>Díl 2</t>
  </si>
  <si>
    <t>Zaměstnavatel</t>
  </si>
  <si>
    <t>XIX. Práce nad vodou nebo v její těsné blízkosti</t>
  </si>
  <si>
    <t>V. Dopravní prostředky pro přepravu betonových a jiných směsí</t>
  </si>
  <si>
    <t xml:space="preserve">    bezpečnosti  práce,  zejména  v  ochranném  pásmu  inženýrských sítí,[1]</t>
  </si>
  <si>
    <t xml:space="preserve">    a nevjížděl na  místa, kde povrch  terénu není dostatečně  pevný, široký</t>
  </si>
  <si>
    <t xml:space="preserve">    a sjízdný,</t>
  </si>
  <si>
    <t xml:space="preserve"> b) používal při výstupu na ložnou plochu dopravního prostředku, při sestupu</t>
  </si>
  <si>
    <t xml:space="preserve">    z ní a při plachtování žebřík nebo jiné vhodné zařízení,</t>
  </si>
  <si>
    <t xml:space="preserve"> c) nepohyboval se nebo nepojížděl za letadly, která mají spuštěné motory,</t>
  </si>
  <si>
    <t xml:space="preserve"> d) vstupoval, pohyboval se a vykonával pracovní činnost na ploše letiště se</t>
  </si>
  <si>
    <r>
      <t>Upozornění</t>
    </r>
    <r>
      <rPr>
        <sz val="12"/>
        <color indexed="10"/>
        <rFont val="Arial"/>
        <family val="2"/>
        <charset val="238"/>
      </rPr>
      <t>:</t>
    </r>
    <r>
      <rPr>
        <b/>
        <sz val="12"/>
        <rFont val="Arial"/>
        <family val="2"/>
        <charset val="238"/>
      </rPr>
      <t xml:space="preserve"> V tomto checklistu nejsou uvedeny práce ve výškách a nad volnou hloubkou vykonávané při hornické činnosti a při činnosti prováděné hornickým způsobem na pracovištích podléhajících vrchnímu dozoru ( Z č.61/1988 Sb. ve znění pozdějších předpisů), provozování námořních plavidel ( Z č.61/2000 Sb., V č. 25/2001 Sb.), provádění záchranných a likvidačních prací složkami integrovaného záchranného systému, k jejich přípravě a výcviku ( např. Z č.239/2000 Sb. a další ).</t>
    </r>
  </si>
  <si>
    <t xml:space="preserve">Souhrnné požadavky </t>
  </si>
  <si>
    <t>NV 178/2001Sb.</t>
  </si>
  <si>
    <t>3.8 Předtím, než je pracoviště s prostředím nebezpečí výbuchu poprvé uvedeno do provozu, musí být ověřena jeho celková bezpečnost z hlediska rizika výbuchu. Musí být dodrženy veškeré podmínky nezbytné pro zajištění ochrany před výbuchem. Takové ověření musí být provedeno osobou, která je na základě svých dovedností a odborných znalostí k této činnosti způsobilá.</t>
  </si>
  <si>
    <t xml:space="preserve">3.9 Jestliže je na základě hodnocení rizika výbuchu podle § 3 prokázáno, že </t>
  </si>
  <si>
    <t>►nezkracuje se doběh otáčejích se nástrojů po vypnutí stroje brzděním rukou, tlakem dřeva nebo jiným nevhodným způsobem</t>
  </si>
  <si>
    <t>►nevzdaluje se pracovník od stroje, dokud je nástroj v pohybu</t>
  </si>
  <si>
    <t>►je na stacionárních strojích trvale používaných v uzavřených prostorách instalováno zařízení na odsávání nebo mechanické odstraňování odpadu</t>
  </si>
  <si>
    <t>►jsou na každém řezném nástroji trvale vyznačeny jeho nejvyšší dovolené otáčky</t>
  </si>
  <si>
    <t>►mají upínací příruby u jednoho pilového kotouče stejný průměr a stejné dosedací plochy</t>
  </si>
  <si>
    <t>►mají stroje s posuvem materiálu zařízení proti nebezpečnému vymrštění obráběného materiálu /zpětný vrh apod./</t>
  </si>
  <si>
    <t>►je vodící pravítko při řezání vždy upnuté</t>
  </si>
  <si>
    <t>►jsou řezné nástroje, u nichž se materiál do řezu posouvá rukou, chráněny kromě činné části ochranným krytem</t>
  </si>
  <si>
    <t>Lisování a stříhání</t>
  </si>
  <si>
    <t>►mají stroje se dvěma nebo více systémy ochranného zařízení nebo stroje, které lze spouštět jak ručně, tak i nožně nebo bez použití některého z instalovaných ochranných zařízení, přepínání jednotlivých druhů ochranného nebo ovládacího zařízení zajištěno proti zásahu nepovolaných osob</t>
  </si>
  <si>
    <t>Toto nařízení zapracovává příslušné předpisy Evropských společenství[1] a upravuje podrobnější požadavky na zajištění bezpečnosti práce a ochrany zdraví na pracovišti a v pracovním prostředí.</t>
  </si>
  <si>
    <t>§2 (1) Toto nařízení se nevztahuje na pracoviště</t>
  </si>
  <si>
    <t>a) v dopravních prostředcích používaných při silniční, železniční a letecké dopravě mimo objekt zaměstnavatele[2],</t>
  </si>
  <si>
    <t>f) ochrana zaměstnance proti nebezpečnému dotyku u zařízení pod napětím a před jevy vyvolanými účinky elektřiny,</t>
  </si>
  <si>
    <t>g) ochrana zařízení, které může být vystaveno účinkům atmosférické elektřiny, zejména zasažení bleskem,</t>
  </si>
  <si>
    <t>h) umístění ovládacích prvků ovlivňujících bezpečnost provozu zařízení mimo nebezpečné prostory, bezpečné ovládání, a to i v případě jejich poruchy nebo poškození, dobrá viditelnost, rozpoznatelnost a v určených případech příslušné označení; nemohou-li být ovládací prvky z technických důvodů umístěny mimo nebezpečné prostory, nesmí být jejich ovládání zdrojem nebezpečí, a to ani v důsledku nahodilého úkonu,</t>
  </si>
  <si>
    <t>i) spouštění zařízení pouze záměrným úkonem obsluhy pomocí ovládače, který je k tomu účelu určen,</t>
  </si>
  <si>
    <t>j) vybavení ovládačem pro úplné bezpečné zastavení; v době, kdy se zařízení nepoužívá, jeho vypnutí a ve stanovených případech jeho odpojení od zdrojů energií a zabezpečení,</t>
  </si>
  <si>
    <t>k) vybavení ovládačem pro nouzové zastavení, který zablokuje spouštěcí ovládače tam, kde je to nutné; současně se zastavením chodu zařízení nebo jeho nebezpečné části se musí vypnout přívody energií k jeho pohonům, s výjimkou případů, kdyby tím došlo k ohrožení života nebo zdraví zaměstnanců,</t>
  </si>
  <si>
    <t>§6</t>
  </si>
  <si>
    <t>e) opatření k ochraně zdraví pro pracoviště, na kterých jsou používány zdraví škodlivé nebo nebezpečné látky a přípravky, stanovené zvláštními právními předpisy[6],</t>
  </si>
  <si>
    <t>f) opatření pro zdolávání mimořádných událostí a pravidla pro chování zaměstnanců k zajištění bezpečné evakuace osob, případně zvířat, podle zvláštních právních předpisů[9],</t>
  </si>
  <si>
    <t>g) zabezpečení pracoviště proti vstupu nepovolaných osob, a to i v mimopracovní době.</t>
  </si>
  <si>
    <t>§3 (4) Zaměstnavatel při plnění zákonné povinnosti zajistí</t>
  </si>
  <si>
    <t>a) stanovení termínů, lhůt a rozsahu kontrol, zkoušek, revizí, termínů údržby, oprav a rekonstrukce technického vybavení pracoviště, včetně pracovních a výrobních prostředků a zařízení, s ohledem na jejich provedení, doporučení výrobce a způsob používání, požadavky na pracoviště, rizikové faktory způsobující zhoršení technického stavu pracovních a výrobních prostředků a zařízení a v souladu s výsledky předcházejících kontrol, zkoušek či revizí, po dobu provozu a používání pracoviště[11],</t>
  </si>
  <si>
    <t>b) dodržování termínů a lhůt pro provádění činností uvedených v písmenu a) a určí osobu, jejíž povinností je zajistit jejich provádění[11],</t>
  </si>
  <si>
    <t>2.1.4 Instalace, u kterých se zjistí, že ohrožují život nebo zdraví osob, musí být bez. zbytečného odkladu odpojeny a zajištěny.</t>
  </si>
  <si>
    <t>2.3.5 Únikové cesty a východy musí být během provozní doby budovy dostatečně osvětleny a vybaveny nouzovým osvětlením vyhovujícím normovým požadavkům. Tam, kde je to technicky vhodné, je možné použít k jejich označení orientační systémy z materiálů s dostatečnou délkou dosvitu nutnou na dobu opuštění budovy [13].</t>
  </si>
  <si>
    <t>3. Střechy, příčky, stěny a stropy, podlahy</t>
  </si>
  <si>
    <t>3.1 Střechy</t>
  </si>
  <si>
    <t>Přístup na konstrukci střechy vyrobené z materiálu o nedostatečné pochůzné pevnosti nesmí být zaměstnavatelem povolen, pokud nejsou zajištěny podmínky pro bezpečný výkon práce.</t>
  </si>
  <si>
    <t>3.2 Příčky, stěny a stropy</t>
  </si>
  <si>
    <t>§8</t>
  </si>
  <si>
    <t xml:space="preserve">17) Například zákon č. 458/2000 Sb., </t>
  </si>
  <si>
    <t>§17</t>
  </si>
  <si>
    <t>b) s ohledem na posouzení rizika výbuchu byla po dobu přítomnosti zaměstnanců nebo jiných osob vhodnými technickými prostředky náležitě monitorována, vyhodnocována a kontrolována výbušná atmosféra.</t>
  </si>
  <si>
    <t>§ 5</t>
  </si>
  <si>
    <t>►je zajištěno, aby na odlehlých pracovištích, kde není zajištěn dohled, nebyly výkopové práce od hloubky 1,3 m prováděny osamoceně</t>
  </si>
  <si>
    <t>►je zajištěno, aby stěny výkopu byly zajištěny proti sesutí</t>
  </si>
  <si>
    <t>►je zajištěno, aby svislé boční stěny ručně kopaných výkopů byly zajištěny pažením při hloubce výkopu větší než 1,3 m v zastavěném území a 1,5 m v nezastavěném území</t>
  </si>
  <si>
    <t>►projednal zhotovitel s provozovatelem, popřípadě vlastníkem vedení použití strojů nebo pneumatického a elektrického nářadí v blízkosti podzemních vedení, popřípadě staveb nebo zařízení technického vybavení</t>
  </si>
  <si>
    <t>►dodržuje zhotovitel  při provádění výkopových prací, při nichž jsou dotčena podzemní vedení technického vybavení, zejména tato opatření: a) vedení, která mohou být prováděním výkopových prací ohrožena, jsou náležitě zajištěna; b) obnažené potrubní vedení ve stěně výkopu je ihned zajišťováno proti průhybu, vybočení nebo rozpojení</t>
  </si>
  <si>
    <t>►je zajištěno,že při provádění výkopových prací se nikdo nesmí zdržovat v ohroženém prostoru, zejména při souběžném strojním a ručním provádění výkopových prací, při ručním začišťování výkopu nebo při přepravě materiálu do výkopu a z výkopu a že není-li v průvodní dokumentaci stroje stanoveno jinak, je prostor ohrožený činností stroje vymezen maximálním dosahem jeho pracovního zařízení zvětšeným o 2 m</t>
  </si>
  <si>
    <t>►je zajištěno, že pokud  obsluha stroje nemá při souběžném strojním a ručním provádění výkopových prací na jednom pracovním záběru dostatečný výhled na všechna místa ohroženého prostoru, nepokračuje v práci se strojem</t>
  </si>
  <si>
    <t>►je zajištěno, aby při ručním provádění výkopových prací byly fyzické osoby při práci rozmístěny tak, aby se vzájemně neohrožovaly</t>
  </si>
  <si>
    <t xml:space="preserve">►přijal zaměstnavatel technická a organizační opatření k ochraně proti pádu zaměstnanců ( k propadnutí, sklouznutí nebo k jejich bezpečnému zachycení) a zajistil jejich provádění    </t>
  </si>
  <si>
    <t>►je zajištěno, aby v zeminách nesoudržných, podmáčených nebo jinak náchylných k sesutí a v místech, kde je nutno počítat s opakovanými otřesy,  byly stěny těchto výkopů zabezpečeny podle stanoveného technologického postupu i při hloubkách menších, než je 1,3 m v zastavěném území a 1,5 m v nezastavěném území</t>
  </si>
  <si>
    <t>►je zajištěno, že nejmenší světlá šířka výkopů se svislými stěnami, do kterých vstupují fyzické osoby, činí 0,8 m</t>
  </si>
  <si>
    <t>►je před zahájením zemních prací  určeno rozmístění stavebních výkopů a jam a jejich rozměry a určeny způsoby těžení zeminy, zajištění stěn výkopů proti sesutí, zejména druh pažení a sklony svahů výkopů, zabezpečení okolních staveb ohrožených prováděním zemních prací odpovídající třídám hornin ve výkopech a stanoven způsob a rozsah opatření k zabránění přítoku vody na staveniště</t>
  </si>
  <si>
    <t>►je zajištěno, aby po dobu přerušení výkopových prací zhotovitel vykonával pravidelnou odbornou kontrolu a nezbytnou údržbu zábran, popřípadě zábradlí, pažení, lávek, přechodů, přejezdů, bezpečnostních značek, značení a signálů, popřípadě dalších zařízení zajišťujících bezpečnost fyzických osob u výkopů</t>
  </si>
  <si>
    <t>►je zajištěno, aby mechanické zhutňování zeminy pomocí válců, pěchů nebo jiných zhutňovacích prostředků bylo prováděno tak, aby nedošlo k ohrožení stability stěn výkopů ani sousedních staveb</t>
  </si>
  <si>
    <t xml:space="preserve">    nutné, pokud je zařízení během činnosti stabilizováno nebo jestliže jeho</t>
  </si>
  <si>
    <t xml:space="preserve">    konstrukční   provedení   znemožňuje   převrácení;   existuje-li  riziko</t>
  </si>
  <si>
    <t xml:space="preserve">    přimáčknutí obsluhy  při převrácení zařízení, lze  používat pouze takové</t>
  </si>
  <si>
    <t xml:space="preserve">    zařízení, které je vybaveno  zádržným systémem, například bezpečnostními</t>
  </si>
  <si>
    <t xml:space="preserve">    nebo  tažených  zařízení;  pokud  zadření,  uváznutí  či zaseknutí nelze</t>
  </si>
  <si>
    <t xml:space="preserve">    zabránit, je nutné učinit všechna dostupná opatření.</t>
  </si>
  <si>
    <t xml:space="preserve"> 3. Zajištění  provozuschopného stavu  hnacích jednotek,  došlo-li k  jejich</t>
  </si>
  <si>
    <t xml:space="preserve">    znečištění nebo poškození.</t>
  </si>
  <si>
    <t xml:space="preserve"> 4. Zabezpečení zařízení  řízeného obsluhou před převrácením  při provozu za</t>
  </si>
  <si>
    <t xml:space="preserve">    běžných  podmínek,  a  to  ochranným  zařízením,  které  zajistí,  že se</t>
  </si>
  <si>
    <t xml:space="preserve">    pojízdné  zařízení nenakloní  o více  než čtvrtinu  maximálního náklonu,</t>
  </si>
  <si>
    <t xml:space="preserve">    nebo konstrukcí, která zajistí dostatečný  prostor kolem obsluhy, i když</t>
  </si>
  <si>
    <t xml:space="preserve">    naklonění  bude  větší  než  čtvrtina  maximálního  náklonu,  nebo jiným</t>
  </si>
  <si>
    <t xml:space="preserve">    technickým  opatřením  se  stejným  účinkem;  ochranné konstrukce nejsou</t>
  </si>
  <si>
    <t>6. Při provádění výkopových prací se nikdo nesmí zdržovat v ohroženém prostoru, zejména při souběžném strojním a ručním provádění výkopových prací, při ručním začisťování výkopu nebo při přepravě materiálu do výkopu a z výkopu. Není-li v průvodní dokumentaci stroje stanoveno jinak, je prostor ohrožený činností stroje vymezen maximálním dosahem jeho pracovního zařízení zvětšeným o 2 m.</t>
  </si>
  <si>
    <t xml:space="preserve"> c) vybavení prostředky  pro brždění a zastavení;  vyžaduje-li to bezpečnost</t>
  </si>
  <si>
    <t xml:space="preserve">    zaměstnanců,  vybavení nouzovou  brzdou se  snadno přístupným  ovládáním</t>
  </si>
  <si>
    <t xml:space="preserve">    nebo  automatickými  systémy  pro  případ,  že  dojde k selhání hlavního</t>
  </si>
  <si>
    <t xml:space="preserve">    brzdového a zastavovacího systému,</t>
  </si>
  <si>
    <t xml:space="preserve"> d) doplnění o  systém ke zlepšení viditelnosti,  není-li zorné pole obsluhy</t>
  </si>
  <si>
    <t xml:space="preserve">    dostatečné,</t>
  </si>
  <si>
    <t xml:space="preserve"> e) vybavení vhodným osvětlením tak, aby obsluze  v noci nebo v prostředí se</t>
  </si>
  <si>
    <t xml:space="preserve">    sníženou viditelností umožnilo bezpečné používání,</t>
  </si>
  <si>
    <t xml:space="preserve">    pásy.</t>
  </si>
  <si>
    <t xml:space="preserve"> 5. Vybavení  zdvižného manipulačního  vozíku (dále  jen "vozík")  zařízením</t>
  </si>
  <si>
    <t xml:space="preserve">    k omezení rizika převrácení, jako jsou například</t>
  </si>
  <si>
    <t xml:space="preserve"> a) ochranná konstrukce pro obsluhu,</t>
  </si>
  <si>
    <t xml:space="preserve"> b) konstrukce zabraňující převrácení vozíku,</t>
  </si>
  <si>
    <t xml:space="preserve"> c) konstrukce  zajišťující  při   převrácení  obsluze  dostatečný  bezpečný</t>
  </si>
  <si>
    <t xml:space="preserve">    prostor mezi vozíkem, terénem či podlahou,</t>
  </si>
  <si>
    <t xml:space="preserve"> d) zádržný systém,  zajišťující připoutání obsluhy  k sedadlu, aby  nedošlo</t>
  </si>
  <si>
    <t xml:space="preserve">    k jejímu přimáčknutí při převrácení vozíku.</t>
  </si>
  <si>
    <t xml:space="preserve"> 6. Požadavky na pojízdné zařízení, které  může ohrožovat zaměstnance v jeho</t>
  </si>
  <si>
    <t xml:space="preserve">    blízkosti, jsou</t>
  </si>
  <si>
    <t xml:space="preserve"> a) zabezpečení před spouštěním nepovolanými zaměstnanci,</t>
  </si>
  <si>
    <t xml:space="preserve"> b) vybavení zařízením, které minimalizuje následky  kolize v případě, že se</t>
  </si>
  <si>
    <t xml:space="preserve">    pohybuje na vodicím zařízení více jednotek,</t>
  </si>
  <si>
    <t>- musí být průchodné bez dalších opatření a zvláštní pomoci,</t>
  </si>
  <si>
    <t>- se otevírají zpravidla ve směru úniku,</t>
  </si>
  <si>
    <t>- nesmí zajištěním proti vstupu nepovolaných osob bránit úniku a evakuaci osob,</t>
  </si>
  <si>
    <t>- nesmí být posuvné nebo karuselového provedení,</t>
  </si>
  <si>
    <t>- nouzové východy, určené v projektové dokumentaci stavby, se otevírají ve směru úniku.</t>
  </si>
  <si>
    <t xml:space="preserve">    neplatí, jsou-li tyto umístěny v dosahu pojízdného pracovního zařízení,</t>
  </si>
  <si>
    <t xml:space="preserve"> g) ochrana  dálkových  ovládačů   proti  poškození,  automatické  zastavení</t>
  </si>
  <si>
    <t xml:space="preserve">    zařízení,  pokud se  pojízdné zařízení  s vlastním  pohonem dostane mimo</t>
  </si>
  <si>
    <t xml:space="preserve">    dosah  dálkových ovládačů  či se  v jeho  manipulačním prostoru vyskytne</t>
  </si>
  <si>
    <t xml:space="preserve">    překážka.</t>
  </si>
  <si>
    <t xml:space="preserve"> 7. Vybavení taženého,  vlečeného nebo neseného  zařízení v případě  dopravy</t>
  </si>
  <si>
    <t xml:space="preserve">    zaměstnanců  vhodnými  ochrannými  prostředky;  přizpůsobení  rychlosti,</t>
  </si>
  <si>
    <t xml:space="preserve">    pokud  zařízení vykonává  pracovní  činnost  během tažení,  vlečení nebo</t>
  </si>
  <si>
    <t xml:space="preserve">    nesení.</t>
  </si>
  <si>
    <t>VI. Svahování výkopů</t>
  </si>
  <si>
    <t xml:space="preserve"> 8. Zákaz   použití  zařízení   se  spalovacím   motorem  bez   katalyzátoru</t>
  </si>
  <si>
    <t xml:space="preserve">    v uzavřených prostorech a pracovištích zaměstnavatele.</t>
  </si>
  <si>
    <t>Příloha č. 4 k nařízení vlády č. 378/2001 Sb.</t>
  </si>
  <si>
    <t>pro plynulou dopravu nákladů</t>
  </si>
  <si>
    <t xml:space="preserve">    Dalšími požadavky  na bezpečný provoz a  používání zařízení pro plynulou</t>
  </si>
  <si>
    <t>dopravu nákladů jsou</t>
  </si>
  <si>
    <t xml:space="preserve"> 1. Zajištění   bezpečného  přístupu   ke  všem   obslužným  plošinám   nebo</t>
  </si>
  <si>
    <t xml:space="preserve">    odpočívadlům a jejich bezpečné provedení.</t>
  </si>
  <si>
    <t xml:space="preserve"> 2. Ochrana otvorů uzavřených částí zařízení umožňující přístup k pohyblivým</t>
  </si>
  <si>
    <t xml:space="preserve">    částem uzamykatelnými nebo blokovanými ochrannými zařízeními.</t>
  </si>
  <si>
    <t xml:space="preserve"> 3. Opatření proti  náhodnému spadávání volně ložených  sypkých nákladů nebo</t>
  </si>
  <si>
    <t xml:space="preserve">    pádu jednotlivých břemen dopravovaných  nad nechráněnými pracovišti nebo</t>
  </si>
  <si>
    <t xml:space="preserve">    komunikacemi.</t>
  </si>
  <si>
    <t xml:space="preserve"> 4. Vzájemné blokování centrálního a místního ovládání zařízení.</t>
  </si>
  <si>
    <t>[9] Například zákon č. 22/1997Sb., o technických požadavcích na výrobky a o změně a doplnění některých zákonů, ve znění zákona č. 71/2000Sb., zákona č. 102/2001Sb., zákona č. 205/2002Sb., zákona č. 226/2003Sb. a zákona č. 277/2003Sb., nařízení vlády č. 378/2001Sb., kterým se stanoví bližší požadavky na bezpečný provoz a používání strojů, technických zařízení, přístrojů a nářadí.</t>
  </si>
  <si>
    <t xml:space="preserve">26) Zákon č. 254/2001 Sb., </t>
  </si>
  <si>
    <t>27) §153 odst. 1 stavebního zákona</t>
  </si>
  <si>
    <t xml:space="preserve"> a) zaměstnance oprávněné  k používání zařízení  a k vedení  evidenční knihy</t>
  </si>
  <si>
    <t xml:space="preserve">    o používání zařízení a počtu provozních hodin,</t>
  </si>
  <si>
    <t xml:space="preserve"> b) termíny, rozsah a způsob provádění kontrol zařízení,</t>
  </si>
  <si>
    <t xml:space="preserve"> c) technologický postup  pro používání zařízení,  včetně úkonů a  činností,</t>
  </si>
  <si>
    <t xml:space="preserve">    které jsou zakázány,</t>
  </si>
  <si>
    <t xml:space="preserve"> d) opatření  k  zajištění  bezpečnosti  práce  ve  škodlivém  prostředí při</t>
  </si>
  <si>
    <t xml:space="preserve">    zjištění výskytu nebezpečných látek a  na ochranu proti výbojům statické</t>
  </si>
  <si>
    <t>§6 (1) Písemná dokumentace o ochraně před výbuchem se zpracovává v návaznosti na výsledky posuzování rizika výbuchu podle §3. Touto dokumentací se prokazuje vždy</t>
  </si>
  <si>
    <t>a) provedení identifikace nebezpečí a specifikace ohrožení a posouzení rizika výbuchu,</t>
  </si>
  <si>
    <t>c) klasifikace prostorů podle §4 odst. 1 písm. a),</t>
  </si>
  <si>
    <t>d) určení prostorů a zařízení, u nichž budou uplatňovány požadavky podle přílohy č. 2 k tomuto nařízení,</t>
  </si>
  <si>
    <t>§71</t>
  </si>
  <si>
    <t xml:space="preserve">    elektřiny.</t>
  </si>
  <si>
    <t>Příloha č. 5 k nařízení vlády č. 378/2001 Sb.</t>
  </si>
  <si>
    <t>stabilních skladovacích zařízení sypkých hmot</t>
  </si>
  <si>
    <t xml:space="preserve">    Dalšími požadavky na bezpečný provoz a používání stabilních skladovacích</t>
  </si>
  <si>
    <t>zařízení  sypkých  hmot  (dále  jen  "skladovací  zařízení"),  kterými  jsou</t>
  </si>
  <si>
    <t>stabilní  zařízení nebo  prostorové konstrukce  umožňující skladování  sypké</t>
  </si>
  <si>
    <t>hmoty,  jejichž objem  přesahuje 3 m3  a v  nichž lze  skladovat sypké hmoty</t>
  </si>
  <si>
    <t>o výšce přesahující 1,5 m, jsou</t>
  </si>
  <si>
    <t xml:space="preserve"> 1. Zabránění  přístupu k  nebezpečnému prostoru,  ve kterém  by mohlo dojít</t>
  </si>
  <si>
    <t>3.3.3 Roštové podlahy, lávky a schodiště se zřizují jen tam, kde nedojde k ovlivnění pracovišť škodlivinami nebo prachem z jiných pracovišť. Pracoviště vybavená roštovými podlahami, lávkami nebo schodišti musí být zabezpečena proti vnikání škodlivin z jiných provozů.</t>
  </si>
  <si>
    <t>a) uzávěry dveří jsou ovladatelné zevnitř i zvenčí;</t>
  </si>
  <si>
    <t>b) v uzavíratelné chlazené místnosti je v blízkosti dveří vhodné nářadí umožňující jejich násilné otevření;</t>
  </si>
  <si>
    <t>c) v chlazené místnosti je umístěn telefon nebo spolehlivé signalizační zařízení umožňující spojení s pracovním stanovištěm stálé obsluhy;</t>
  </si>
  <si>
    <t>§ 42</t>
  </si>
  <si>
    <t>Pracovní cesta</t>
  </si>
  <si>
    <t>d) v chlazené místnosti je zřízen samostatný trvale přístupný nouzový východ uzavíratelný zevnitř;</t>
  </si>
  <si>
    <t>e) chlazená místnost je opatřena zřetelně označenou a snadno vyjímatelnou výplní dveří nebo stěny do chodby umožňující únik.</t>
  </si>
  <si>
    <t>5.1 Dopravní komunikace uvnitř staveb a ve venkovních prostorách (dále jen "komunikace") včetně schodišť, šikmých ramp, pevně zabudovaných žebříků a nakládacích a vykládacích prostorů a ramp musí být voleny a umístěny tak, aby zajišťovaly snadný, bezpečný a vyhovující přístup pro pěší nebo jízdu dopravních prostředků, aby nedocházelo k ohrožení zaměstnanců, zdržujících se v jejich blízkosti. Od ostatních ploch se stejnou úrovní musí být komunikace výrazně odlišeny[13] a musí být dostatečně široké a trvale volné. Komunikace pro pěší musí být řešeny s ohledem na počet osob, které je budou používat; není li stanoveno zvláštními právními předpisy jinak, musí byt široké nejméně 1,1 m.</t>
  </si>
  <si>
    <t>5.2 Spojení nebo křížení komunikací musí být zpravidla v jedné úrovni. Komunikace o různých úrovních s výškovým rozdílem větším než 0,20 m se spojují šikmými rampami nebo schodišti.</t>
  </si>
  <si>
    <t>►pokud je nezbytné odebírat sypké hmoty  ručně, popřípadě mechanickou lopatou z hromad vyšších než 2 metry, upraveno  místo odběru tak, aby nevznikaly převisy a výška stěny nepřesáhla 1,5 m</t>
  </si>
  <si>
    <t>►je skládka sypkých hmot se spodním odběrem  označena bezpečnostní značkou se zákazem vstupu nepovolaných fyzických osob</t>
  </si>
  <si>
    <t>3.4.6 Sklopné a zdvižné dveře a vrata a otočná vrata musí být vybaveny bezpečnostním mechanismem zabraňujícím jejich nechtěnému pohybu. Spodní hrana sklopných a zdvižných mechanicky ovládaných vrat musí být označena značkami (například šikmým bezpečnostním šrafováním)[13].</t>
  </si>
  <si>
    <t>►nebrání ochranné zařízení montáži, opravě, údržbě, seřizování, manipulaci a čištění</t>
  </si>
  <si>
    <t>►není ochranné zařízení snadno odnímatelné nebo odpojitelné</t>
  </si>
  <si>
    <t>►neomezuje ochranné zařízení výhled na provoz více než je nezbytně nutné</t>
  </si>
  <si>
    <t xml:space="preserve">►je kontrola bezpečnosti provozu zařízení před uvedením do provozu prováděna podle dokumentace výrobce  </t>
  </si>
  <si>
    <t>►je zařízení vybaveno provozní dokumentací</t>
  </si>
  <si>
    <t>►je následná kontrola prováděna nejmeně jednou za 12 měsíců</t>
  </si>
  <si>
    <t>►je následná kontrola prováděna v rozsahu stanoveném místním provozním bezpečnostním předpisem</t>
  </si>
  <si>
    <t>►je provozní dokumentace uchovávána po celou dobu provozu zařízení</t>
  </si>
  <si>
    <t>Další požadavky na na bezpečný provoz a používání zařízení pro zdvihání břemen a zaměstnanců</t>
  </si>
  <si>
    <t>►je zařízení během užívání stabilní</t>
  </si>
  <si>
    <t>►je zabráněno případnému zachycení přimáčknutí nebo naražení zaměstnance</t>
  </si>
  <si>
    <t>►je zabráněno samovolnému uvolnění pracovního zařízení nebo jeho části</t>
  </si>
  <si>
    <t>►je vyznačena jmenovitá nosnost zařízení a tam kde je to nutné i jmenovitá hmotnost pro každou pracovní polohu zařízení</t>
  </si>
  <si>
    <t>a ochranu zdraví při práci na staveništích</t>
  </si>
  <si>
    <t>5.7 Šachty, vpusti nebo jiné nebezpečné otvory na povrchu komunikace musí být zakryty poklopy nebo mřížemi, jejichž nosnost odpovídá jejich provoznímu zatížení a instalovány v jedné rovině s komunikací. Poklopy a mříže musí být zajištěny proti samovolnému uvolnění.</t>
  </si>
  <si>
    <t>►jsou závěsné prostředky skladovány tak, aby nedošlo k jejich záměně a poškození</t>
  </si>
  <si>
    <t>►jsou zařízení nevhodná ke zdvíhání osob zřetelně označena</t>
  </si>
  <si>
    <t>►je zabráněno pádu zaměstnanců a zařízení</t>
  </si>
  <si>
    <t>►je zabráněno zachycení, přimáčknutí nebo naražení zaměstnnanců</t>
  </si>
  <si>
    <t>►nejsou zaměstanci v kabině ohroženi při výpadku pohonu, je umožněna jejich evakuace nebo snadné vyproštění</t>
  </si>
  <si>
    <t>Další požadavky na na bezpečný provoz a používání zařízení pro zdvihání a přemisťování zavěšených břemen</t>
  </si>
  <si>
    <t xml:space="preserve">►je zajištěna volba, kontrola a provádění všech pracovních operací </t>
  </si>
  <si>
    <t>►je zajištěna ochrana zabraňující sklopení, převrácení, posunutí nebo sklouznutí břemene</t>
  </si>
  <si>
    <t>►je způsob uvolňování vázacích prostředků z osazovaných dílců, zejména svislých, stanoven technologickým postupem montáže tak, aby bezpečnost osob nebyla podmíněna stabilitou osazovaných dílců a aby stabilita dílců nebyla touto činností ohrožena</t>
  </si>
  <si>
    <t>►je zajištěno, aby se následující dílec  směl osazovat teprve tehdy, až je předcházející dílec bezpečně uložen a upevněn podle technologického postupu</t>
  </si>
  <si>
    <t>►je zajištěno, aby montážní přípravky pro dočasné zajištění dílců směly být odstraňovány až po upevnění dílců a prostorovém ztužení konstrukce stanoveném v projektové dokumentaci</t>
  </si>
  <si>
    <t>►je technologickým postupem stanoven způsob vyztužení těch dílců, při jejichž osazení je bezpečnost fyzických osob ohrožena v důsledku rozkmitání těchto dílců působením větru</t>
  </si>
  <si>
    <t>►jsou ocelové konstrukce  po dobu jejich montáže trvale uzemněny</t>
  </si>
  <si>
    <t>Prostory s nebezpečím výbuchu podle bodu 1.1 se zařazují do zón na základě četnosti výskytu výbušné atmosféry a doby jejího trvání.</t>
  </si>
  <si>
    <t>2.1 Prostory s výskytem výbušné atmosféry složené ze směsi vzduchu a hořlavých látek ve formě plynu, páry nebo mlhy se zatřiďují do těchto zón:</t>
  </si>
  <si>
    <t>2.1.1 Zóna 0</t>
  </si>
  <si>
    <t>Prostor, ve kterém je výbušná atmosféra tvořená směsí vzduchu s hořlavými látkami ve formě plynu, páry nebo mlhy přítomna trvale nebo po dlouhou dobu nebo často.</t>
  </si>
  <si>
    <t>2.1.2 Zóna 1</t>
  </si>
  <si>
    <t>Prostor, ve kterém je občasný vznik výbušné atmosféry tvořené směsí vzduchu s hořlavými látkami ve formě plynu, páry nebo mlhy pravděpodobný.</t>
  </si>
  <si>
    <t>►nesmí se za chodu beranu materiál klást na zápustky nebo upravovat, vysypávat piliny ze zápustky a vymazávat zápustky rukou, uvolňovat zaseknutý materiál z horní části zápustky, provádět tvrdé údery zápustky na zápustku bez vložení ohřátého materiálu</t>
  </si>
  <si>
    <t>Svařování</t>
  </si>
  <si>
    <t>►nevyskytují se v prostoru, kde se svařuje, nebezpečné látky v množství nepříznivě ovlivňujícím bezpečnost při práci</t>
  </si>
  <si>
    <t>Nařízení vlády č. 27/2002 Sb.</t>
  </si>
  <si>
    <t>ze dne 10. prosince 2001,</t>
  </si>
  <si>
    <t>kterým se stanoví způsob organizace práce a pracovních postupů,</t>
  </si>
  <si>
    <t>které je zaměstnavatel povinen zajistit</t>
  </si>
  <si>
    <t>při práci související s chovem zvířat</t>
  </si>
  <si>
    <t>►je zařízení vybaveno ochranným zařízením chránicím zaměstnance před padajícími, odletajícími  nebo vymrštěnými předměty ze zařízení</t>
  </si>
  <si>
    <t>►je zařízení vybaveno ochranným zařízením  a zabezpečením před rizikem požáru nebo výbuchu s následným požárem ….</t>
  </si>
  <si>
    <t xml:space="preserve">Osobní ochranné pracovní prostředky, pracovní oděvy a obuv, mycí, čisticí a dezinfekční prostředky a ochranné nápoje </t>
  </si>
  <si>
    <t>►je zabezpečeno pracoviště proti vstupu nepovolaných osob, a to i v mimopracovní době</t>
  </si>
  <si>
    <t>►je určena osoba k dodržování termínů a lhůt včetně evidence viz předchozí bod</t>
  </si>
  <si>
    <t>►jsou k dispozici  záznamy o kontrolách zařízení jeho obsluze a kontrolním orgánům</t>
  </si>
  <si>
    <t>Další požadavky</t>
  </si>
  <si>
    <t>Podrobnější požadavky na pracoviště</t>
  </si>
  <si>
    <t>►odpovídá konstrukce a mechanická odolnost staveb povaze jejich používání</t>
  </si>
  <si>
    <t>►jsou rozvody, potrubní systémy, vedení a sítě chráněni proti mechanickému nebo tepelnému namáhání a korozi</t>
  </si>
  <si>
    <t xml:space="preserve">►jsou rozvody, potrubní systémy, vedení a sítě označeny bezpečnostními značkami  v závislosti na druhu, teplotě a směru dopravy látek nebo přípravků.
</t>
  </si>
  <si>
    <t>10.2 Rozměry a druh manipulačních jednotek a způsob jejich bezpečného zakládání do regálu musí odpovídat požadavkům uvedeným v průvodní dokumentaci regálu. Regály musí být trvale označeny štítky s uvedením největší nosnosti buňky a nejvyššího počtu buněk ve sloupci. Manipulační jednotky, materiál a předměty musí být skladovány a stohovány tak, aby se i při ukládání, manipulaci nebo odebírání nemohly sesunout.</t>
  </si>
  <si>
    <t>Provoz zařízení</t>
  </si>
  <si>
    <t>Profese, činnost</t>
  </si>
  <si>
    <t xml:space="preserve">Lhůty školení (dále jen Š), </t>
  </si>
  <si>
    <t>lékařských prohlídek (dále jen LP)</t>
  </si>
  <si>
    <t xml:space="preserve">Řidič z povolání nad 7,5 t a pro přepravu osob </t>
  </si>
  <si>
    <t>LP: pro řidiče dále věk 60, 65, 68 a poté za 2 roky</t>
  </si>
  <si>
    <t>LP: 1 x za 2 roky do 50 let, 1 x nad 50 let</t>
  </si>
  <si>
    <t>►jsou pneumatická, hydraulická nebo elektromagnetická upínací zařízení opatřena ochranným zařízením, které znemožní, aby při přerušení dodávky energie došlo k ohrožení bezpečnosti práce nebo k provozní nehodě</t>
  </si>
  <si>
    <t>►jsou ruční ovládací části - pokud je netvoří hladká plná ovládací ruční kola bez rukojeti - opatřeny samočinným vypínáním, které zabrání jejich nucenému otáčení při strojním pohonu</t>
  </si>
  <si>
    <t>►je zajištěno upínání a snímání přípravků, přístrojů, nástrojů a obrobků, které pro svoji hmotnost, tvar nebo rozměry neumožňují bezpečnou ruční manipulaci a jejich ustavení ve stroji, buď použitím vhodného zařízení pro manipulaci, nebo pomocí další osoby</t>
  </si>
  <si>
    <t>►použil zaměstnanec zachycovací postroj, který je prostřednictvím pohyblivého zachycovače pádu, jenž sleduje pohyb zaměstnance, připojen k zajišťovacímu lanu</t>
  </si>
  <si>
    <t>►byly použity k pohybu po pracovním laně výhradně prostředky pro výstup a sestup (např. slaňovací prostředky) a připojení k pracovnímu lanu zahrnuje samosvorný systém k zabránění pádu zaměstnance, který ztratil kontrolu nad svými pohyby</t>
  </si>
  <si>
    <t xml:space="preserve">   dva  zaměstnanci.   Strojení  rybníků  v   noci  provádějí  nejméně   dva</t>
  </si>
  <si>
    <t xml:space="preserve">   zaměstnanci.</t>
  </si>
  <si>
    <t>Příloha č. 6 k nařízení vlády č. 27/2002 Sb.</t>
  </si>
  <si>
    <t>a pracovní postupy při chovu psů</t>
  </si>
  <si>
    <t>1. Při  chovu  psů  je  zaměstnavatel  povinen  organizovat práci a stanovit</t>
  </si>
  <si>
    <t xml:space="preserve">   a) pokousání, poškrábání nebo povalení, zejména při napadení psem,</t>
  </si>
  <si>
    <t xml:space="preserve">   b) zranění drátěným košem,</t>
  </si>
  <si>
    <t xml:space="preserve">   c) potahání na vodítku, zejména u velkých plemen.</t>
  </si>
  <si>
    <t>2. Při  výcviku  psů  je  nezbytné  zachovat  klid,  rozvahu a postup, který</t>
  </si>
  <si>
    <t xml:space="preserve">   odpovídá charakteru cvičeného psa.</t>
  </si>
  <si>
    <t>10. Převisy, které při rýpání případně vzniknou, je nutno neprodleně odstranit.</t>
  </si>
  <si>
    <t>11. Není-li v návodu k používání stanoveno jinak, není při provozu strojů dovoleno</t>
  </si>
  <si>
    <t>a) roztloukat horninu dnem lopaty,</t>
  </si>
  <si>
    <t>b) urovnávat terén otáčením lopaty,</t>
  </si>
  <si>
    <t>c) vytrhávat koleje pracovním zařízením stroje.</t>
  </si>
  <si>
    <t>17. Při přesunu naloženého i prázdného skrejpru musí být korba vždy zvednuta a uzavřena.</t>
  </si>
  <si>
    <t>III. Míchačky</t>
  </si>
  <si>
    <t>1. Před uvedením do provozu musí být míchačka řádně ustavena a zajištěna v horizontální poloze.</t>
  </si>
  <si>
    <t>2. Míchačka smí být plněna pouze při rotujícím bubnu.</t>
  </si>
  <si>
    <t xml:space="preserve">          Další požadavky na způsob organizace práce a pracovních</t>
  </si>
  <si>
    <t xml:space="preserve">             postupů, které je zaměstnavatel povinen zajistit</t>
  </si>
  <si>
    <t xml:space="preserve">                     při provozování silniční dopravy</t>
  </si>
  <si>
    <t xml:space="preserve">    1. Zaměstnavatel   je   povinen   zajistit   způsob   organizace   práce</t>
  </si>
  <si>
    <t>a pracovních  postupů při  provozování silniční  dopravy, obsluze, opravách,</t>
  </si>
  <si>
    <t>[2] Zákon č. 166/1999 Sb., o veterinární péči a o změně některých souvisejících zákonů (veterinární zákon), ve znění zákona č. 29/2000 Sb., zákona č. 154/2000 Sb. a zákona č. 102/2001 Sb.</t>
  </si>
  <si>
    <t>o podrobnějších požadavcích na pracoviště a pracovní prostředí</t>
  </si>
  <si>
    <t>NV  168/2002 Sb.</t>
  </si>
  <si>
    <t>3. V  době, kdy  pes neprovádí   střežení objektu,  nebo kdy  pastevecký pes</t>
  </si>
  <si>
    <t xml:space="preserve">   nepracuje se stádem, například při  pasení, hnaní nebo střežení, je řádně</t>
  </si>
  <si>
    <t xml:space="preserve">   a bezpečně zajištěn v kotci.</t>
  </si>
  <si>
    <t>4. Pokud se pes  pohybuje po veřejných pozemních komunikacích,  musí být pod</t>
  </si>
  <si>
    <t xml:space="preserve">   kontrolou ošetřovatele.</t>
  </si>
  <si>
    <t>Š: svářečská škola, 1 x za 2 roky</t>
  </si>
  <si>
    <t>Obsluha ručních motorových řetězových pil</t>
  </si>
  <si>
    <t>Š: osoba znalá, termín v souladu s návodem k obsluze</t>
  </si>
  <si>
    <t>LP: 1 x za rok</t>
  </si>
  <si>
    <t>Provozní eletrikář</t>
  </si>
  <si>
    <t>Š: odborně způsobilá osoba dle vyhl. 50/1978 Sb., 1 x za 3 roky</t>
  </si>
  <si>
    <t>►má pracoviště, kde se pracuje na spodcích dopravních prostředků, vybavení, které odpovídá normovým hodnotám</t>
  </si>
  <si>
    <t>►je rampa v případě potřeby vybavena vodícími lištami zabraňujícími bočnímu sjetí dopravního prostředku</t>
  </si>
  <si>
    <t>►umožňuje pracovní jáma práci ve vhodné poloze</t>
  </si>
  <si>
    <t>►jsou stěny a podlaha pracovní jámy omyvatelné</t>
  </si>
  <si>
    <t>►je  jáma vybavena nejméně jednou elektrickou zásuvkou a dostatečným počtem svítidel a výklenky</t>
  </si>
  <si>
    <t>►je v okolí jámy na podlaze vyznačen ochranný manipulační prostor</t>
  </si>
  <si>
    <t>►jsou na pracovišti prostředky a zařízení pro poskytování první pomoci</t>
  </si>
  <si>
    <t>►jsou venkovní pracoviště zajištěna proti vstupu nepovolaných osob</t>
  </si>
  <si>
    <t>►je venkovní pracoviště dostatečně osvětlené</t>
  </si>
  <si>
    <t>►jsou ve skladech umístěny tabulky určující maximální přípustnou nosnost podlahy</t>
  </si>
  <si>
    <t>►je trvale výrazně označena maximální skladovací výška sypaného materiálu nad podlahou</t>
  </si>
  <si>
    <t>►jsou regály označeny štítky s uvedením největší nosnosti buňky a nejvyššího počtu buněk ve sloupci</t>
  </si>
  <si>
    <t>►je ulička mezi regály trvale volná, není zužována a zastavována překážkami.</t>
  </si>
  <si>
    <t>►je šířka uličky pro průjezd manipulačních vozíků alespoň o 0,4 m větší než šířka manipulačních vozíků</t>
  </si>
  <si>
    <t>poř.     číslo</t>
  </si>
  <si>
    <t>Českého úřadu bezpečnosti práce</t>
  </si>
  <si>
    <t>a pracovních postupů  při provozování letecké  dopravy s ohledem  na řízení,</t>
  </si>
  <si>
    <t>obsluhu,  zajišťování leteckých  prací a  leteckých služeb  a při  stanovení</t>
  </si>
  <si>
    <t>pravidel  pohybu všech  dopravních prostředků,  ostatních mechanismů  a osob</t>
  </si>
  <si>
    <t>v areálu letiště.</t>
  </si>
  <si>
    <t xml:space="preserve">    2. Nakládání, překládání a vykládání  přepravovaného nákladu a práce při</t>
  </si>
  <si>
    <t>obsluze,  údržbě  a  opravách  letadel,  jejich  plnění  pohonnými  hmotami,</t>
  </si>
  <si>
    <t>Svařování a řezání laserovým paprskem</t>
  </si>
  <si>
    <t>i) zajištění každého sestupu potápěče jistícím potápěčem nad hladinou; stupeň pohotovosti k zásahu určí vedoucí potápěč s ohledem na podmínky, za kterých jsou práce prováděny,</t>
  </si>
  <si>
    <t>j) pro případ zdolávání mimořádných událostí vybavení pracoviště prostředky první pomoci včetně oživovacího přístroje s dostatečnou zásobou kyslíku, a záložním dýchacím přístrojem a technickými prostředky na přivolání zdravotnické záchranné služby, a to v bezprostřední blízkosti pracoviště,</t>
  </si>
  <si>
    <t xml:space="preserve">    2. Zaměstnavatel je dále povinen zajistit, aby zaměstnanec</t>
  </si>
  <si>
    <t xml:space="preserve"> a) neodstavoval   dopravní  prostředek   na  nevhodném   místě  z  hlediska</t>
  </si>
  <si>
    <t>►je zajištěno, aby při bouracích pracích, pro něž se dokumentace bouracích prací podle zvláštního právního předpisu nezpracovává, zajistil zhotovitel zpracování technologického postupu na základě provedeného průzkumu stávajícího stavu bourané stavby, jejího statického posouzení a zjištění vedení, popřípadě staveb a zařízení technického vybavení a stavu dotčených sousedních staveb</t>
  </si>
  <si>
    <t>►využívají se k průzkumu  stávající dostupné dokumentace o stavbě samé a o stavbách sousedních, vyjádření vlastníků, popřípadě správců technické infrastruktury a vlastní ohledání staveniště</t>
  </si>
  <si>
    <t>►je o  provedeném průzkumu vyhotoven zhotovitelem zápis</t>
  </si>
  <si>
    <t>►jsou průzkumem zjištěné podzemní prostory, například dutiny, studně nebo jiné podzemní objekty,  před zahájením bouracích prací zasypány nebo jiným způsobem zajištěny</t>
  </si>
  <si>
    <t>►je sklad označen značkou zákaz vstupu nepovolaných osob a zákaz výskytu otevřeného ohně</t>
  </si>
  <si>
    <t>►je v tomto skladu umístěno  umělé osvětlení v nevýbušném provedení s výrazně označeným vypínačem umístěným vně skladu</t>
  </si>
  <si>
    <t>►jsou prostory kotelny a související prostory účinně větrány</t>
  </si>
  <si>
    <t xml:space="preserve">►je do prostorů, kde jsou umístěny kotle zajištěn dostatečný přívod vzduchu potřebný pro spalování a větrání neuzavřeným otvorem u podlahy kotelen </t>
  </si>
  <si>
    <t xml:space="preserve">►je odvod vzduchu z kotelen zajištěn alespoň jedním otvorem u stropu </t>
  </si>
  <si>
    <t>►je zpracován provozní řád kotelny a je v kotelně trvale k dispozici</t>
  </si>
  <si>
    <t>►jsou zabezpečeny odborné prohlídky kotelny nejméně jednou za 12 měsíců, pokud není v provozním řádu stanoveno jinak</t>
  </si>
  <si>
    <t>►je u vstupu do kotelny umístěna značka se zákazem vstupu nepovolaným osobám</t>
  </si>
  <si>
    <t>ČÁST ČTVRTÁ</t>
  </si>
  <si>
    <t>PŘECHODNÁ A ZÁVĚREČNÁ USTANOVENÍ</t>
  </si>
  <si>
    <t>§116</t>
  </si>
  <si>
    <t>§117</t>
  </si>
  <si>
    <t>Svařování elektronovým paprskem</t>
  </si>
  <si>
    <t>Tepelné zpracování a moření kovů</t>
  </si>
  <si>
    <t>§118</t>
  </si>
  <si>
    <t>Kalení a popouštění</t>
  </si>
  <si>
    <t>§119</t>
  </si>
  <si>
    <t>Tepelné zpracování lehkých kovů</t>
  </si>
  <si>
    <t>Při otevření víka elektrické pece se musí samočinně vypnout přívod elektrického proudu.</t>
  </si>
  <si>
    <t>§120</t>
  </si>
  <si>
    <t>Moření materiálu</t>
  </si>
  <si>
    <t>Úpravy nátěrovými hmotami</t>
  </si>
  <si>
    <t>§121</t>
  </si>
  <si>
    <t>Lakovny</t>
  </si>
  <si>
    <t>4. Za splnění požadavků bezpečnosti a ochrany zdraví při potápěčských pracích se považuje</t>
  </si>
  <si>
    <t>a) stanovení podmínek pro potápění a určení potápěčské výstroje, přístrojů a osobních ochranných pracovních prostředků podle povahy vykonávané práce a podmínek pro potápění vedoucím potápěčem; mokré potápěčské obleky se nepoužijí pro práce ve vodě, jejíž teplota anebo složení ohrožuje zdraví potápěče,</t>
  </si>
  <si>
    <t>Natírání a stříkání</t>
  </si>
  <si>
    <t>místa  na plavidlech,  přístupové a  únikové cesty;  vnitřní strany  poklopů</t>
  </si>
  <si>
    <t>v plavidlech musí být označeny tak, aby označení bylo viditelné i při jejich</t>
  </si>
  <si>
    <t>otevření.</t>
  </si>
  <si>
    <t xml:space="preserve">    4. Při opravách a údržbě plavidel je zaměstnavatel povinen zajistit, aby</t>
  </si>
  <si>
    <t>nedošlo k  náhlému uvolnění demontovaných částí  zařízení. Demontované části</t>
  </si>
  <si>
    <t>musí  být  před  úplným  uvolněním  zajištěny  proti  nepředvídanému  pohybu</t>
  </si>
  <si>
    <t>a odkládány  tak,  aby  nebránily   bezpečnému  pohybu  zaměstnanců  a  byly</t>
  </si>
  <si>
    <t>zajištěny proti pádu nebo sesunutí.</t>
  </si>
  <si>
    <t xml:space="preserve">    5. Zaměstnavatel  je   povinen  poskytnout  zaměstnanci   vhodné  osobní</t>
  </si>
  <si>
    <t>ochranné  pracovní   prostředky  s  ohledem   na  zvláštnosti  provozu   při</t>
  </si>
  <si>
    <t>vnitrozemské  plavbě.   Záchrannou  vestou  musí   být  zaměstnanec  vybaven</t>
  </si>
  <si>
    <t>v případech</t>
  </si>
  <si>
    <t xml:space="preserve"> a) kdy plavidlo není vybaveno zábradlím a hrozí nebezpečí pádu zaměstnance,</t>
  </si>
  <si>
    <t xml:space="preserve"> b) záchranných prací nebo při havárii plavidla,</t>
  </si>
  <si>
    <t xml:space="preserve"> c) použití záchranného člunu pro pracovní nebo záchranné účely,</t>
  </si>
  <si>
    <t xml:space="preserve"> d) při opuštění plavidla pomocí otočného ramene,</t>
  </si>
  <si>
    <t xml:space="preserve"> e) opuštění plavidla při vyvazování v plavební komoře,</t>
  </si>
  <si>
    <t xml:space="preserve"> f) vyprošťování kotvy,</t>
  </si>
  <si>
    <t xml:space="preserve"> g) kdy to podle  podmínek a charakteru práce určí  zaměstnavatel nebo vůdce</t>
  </si>
  <si>
    <t xml:space="preserve">    plavidla.</t>
  </si>
  <si>
    <t>Příloha č. 3 k nařízení vlády č. 168/2002 Sb.</t>
  </si>
  <si>
    <t xml:space="preserve">                     při provozování letecké dopravy.</t>
  </si>
  <si>
    <t xml:space="preserve">►je v rámci splnění požadavků bezpečnosti práce při lepení krytin z plastových, pryžových, korkových a obdobných materiálů zajištěno dodržování při lepení v uzavřených prostorách účinné větrání, které zabrání překročení nejvyšších přípustných limitů chemických látek v pracovním ovzduší,5) </t>
  </si>
  <si>
    <t>5) Nařízení vlády č. 178/2001 Sb.</t>
  </si>
  <si>
    <t>Příloha č. 4 k nařízení vlády č. 168/2002 Sb.</t>
  </si>
  <si>
    <t xml:space="preserve">         při provozování dráhy, drážní dopravy a dráhy průmyslové</t>
  </si>
  <si>
    <t>a pracovních  postupů  při  provozování  dráhy,  drážní  dopravy[1]  a dráhy</t>
  </si>
  <si>
    <t>►je zhotovitelem zajištěno, aby svařování neprováděly fyzické osoby, které nejsou odborně způsobilé podle zvláštního právního předpisu,31) a aby práce spojené s rozehříváním živic neprováděly fyzické osoby, které nejsou seznámeny s technologickým postupem a s návodem na používání příslušného zařízení</t>
  </si>
  <si>
    <t>31) §3 odst. 10 písm. d) vyhlášky č. 87/2000 Sb.</t>
  </si>
  <si>
    <t>3.4 Zařízení, ochranný systém nebo instalace se mohou uvést do provozu, pokud zaměstnavatel v dokumentaci o ochraně před výbuchem prokáže, že jejich používánív prostředí s nebezpečím výbuchu bude bezpečné. Tento požadavek se vztahuje i na zařízení a připojená návazná zařízení, které nejsou zařízeními ani ochrannými systémy podle zvláštního právního předpisu,[1] ale jejich zabudování a použití na pracovišti by mohlo vést k iniciaci výbušné atmosféry.</t>
  </si>
  <si>
    <t>3.4.1 Zaměstnavatel provede vhodná opatření, aby instalace nemohly být navzájem měněny.</t>
  </si>
  <si>
    <t>3.5 Pracoviště, zařízení a instalace přístupné zaměstnancům musí být umísťovány, instalovány, montovány, udržovány a používány tak, aby nebezpečí výbuchu bylo sníženo na minimum. V případě vzniku výbuchu musí být omezeno jeho šíření na pracovišti a v zařízení a musí být přijata vhodná opatření ke snižování rizika ohrožení zaměstnanců vyplývajícího z fyzikálních vlastností výbuchu.</t>
  </si>
  <si>
    <t>Nařízení vlády č. 101/2005 Sb.</t>
  </si>
  <si>
    <t>ze dne 26. ledna 2005</t>
  </si>
  <si>
    <t>o podrobnějších požadavcích na pracoviště</t>
  </si>
  <si>
    <t>a pracovní prostředí</t>
  </si>
  <si>
    <t>Vláda nařizuje k provedení §134 zákona č. 65/1965 Sb., zákoník práce, ve znění zákona č. 155/2000 Sb.:</t>
  </si>
  <si>
    <t>a) v důsledku výpadku energie se riziko výbuchu zvýší, musí být bezpečnost a funkčnost  zařízení   a  ochranných   systémů  v případě  potřeby   zabezpečena nezávisle na ostatních zařízeních,</t>
  </si>
  <si>
    <t>§4</t>
  </si>
  <si>
    <t>Stavby musí splňovat technické požadavky na výstavbu dle zvláštních právních předpisů[5]. Konstrukce a mechanická odolnost staveb nebo jejich částí, ve kterých se nalézají pracoviště, musí odpovídat povaze jejich používání.</t>
  </si>
  <si>
    <t>2. Elektrické instalace, průmyslové rozvody, potrubní systémy, vedení a sítě, únikové cesty a východy</t>
  </si>
  <si>
    <t>c) označí místa vstupu do prostorů s nebezpečím výbuchu bezpečnostními značkami výstrahy s černými písmeny EX označujícími "nebezpečí - výbušné prostředí"[8],</t>
  </si>
  <si>
    <t>d) zabezpečí vypracování písemné dokumentace o ochraně před výbuchem podle §7 a její vedení tak, aby odpovídala skutečnosti.</t>
  </si>
  <si>
    <t>§4 (2) Zaměstnavatel přijme další nezbytná opatření k zajištění bezpečnosti a ochrany zdraví, kterými v prostorech s nebezpečím výbuchu zabezpečí, aby</t>
  </si>
  <si>
    <t>§3 (3) Pokud zařízení nebo pracoviště v prostředí s nebezpečím výbuchu vyhovují požadavkům zvláštních právních předpisů, platí, že požadavky uvedené v příloze č. 1 a v příloze č. 2 k tomuto nařízení byly splněny.</t>
  </si>
  <si>
    <t>Shazování předmětů a materiálu</t>
  </si>
  <si>
    <t>►je k vypnutí a zapnutí spojky, pokud je její funkce závislá na pružinách, použito tlačných pružin. Pokud to není možné, musí být použito dvou tažných pružin, z nich každá je schopna samostaně plnit požadovanou funkci</t>
  </si>
  <si>
    <t>►je brzda, kromě brzdy hydraulického lisu, provedena a seřízena tak, aby při vypnuté spojce zabránila samovolnému pootočení hřídele stroje hmotností pohyblivé části stroje a přejíždění horní krajní polohy v obou směrech</t>
  </si>
  <si>
    <t>►působí u strojů s elektromagneticky, elektropneumaticky nebo jinak ovládanou spojkou, kromě hydraulického lisu, brzda samočinně při každé poruše v přívodu energie do ovládacího systému</t>
  </si>
  <si>
    <t>►zajišťuje zaměstnavatel bezpečnost a ochranu zdraví zaměstnanců při práci s ohledem na rizika možného ohrožení jejich života a zdraví, která se týkají výkonu práce</t>
  </si>
  <si>
    <t>►je péče o bezpečnost a ochranu zdraví při práci , uložená zaměstnavateli, nedílnou a rovnocennou součástí pracovních povinností vedoucích zaměstnanců na všech stupních řízení v rozsahu pracovních míst, která zastávají</t>
  </si>
  <si>
    <t>►vytváří zaměstnavatel bezpečné a zdraví neohrožující pracovní prostředí a pracovní podmínky vhodnou organizací bezpečnosti a ochrany zdraví při práci a přijímáním opatření k předcházení rizikům</t>
  </si>
  <si>
    <t>► je zajištěn provozuschopný stav hnacích jednotek, došlo-li k jejich znečištění nebo poškození</t>
  </si>
  <si>
    <t>Ochrana při práci s  azbestem</t>
  </si>
  <si>
    <t xml:space="preserve">►vymezil zaměstnavatel pracoviště pro výkon jednotlivých prací a činností, přitom postupoval podle zvláštních právních předpisů upravujících podmínky ochrany zdraví zaměstnanců při práci </t>
  </si>
  <si>
    <t>[8] § 3 odst. 2 nařízení vlády č. 11/2002Sb., kterým se stanoví vzhled a umístění bezpečnostních značek a zavedení signálů.</t>
  </si>
  <si>
    <t>§9</t>
  </si>
  <si>
    <t>§7</t>
  </si>
  <si>
    <t>f) v případech podle §5 stanovení účelu a pravidel spolupráce, jakož i opatření a postupů k jejich uskutečňování.</t>
  </si>
  <si>
    <t>Práce s řetězovou pilou</t>
  </si>
  <si>
    <t xml:space="preserve">Soustřeďování dříví </t>
  </si>
  <si>
    <t>►jsou s druhy vedení technického vybavení, jejich trasami, popřípadě hloubkou uložení v obvodu staveniště, s jejich ochrannými pásmy a podmínkami provádění zemních prací v těchto pásmech před zahájením prací prokazatelně seznámeny obsluhy strojů a ostatní fyzické osoby, které budou zemní práce provádět</t>
  </si>
  <si>
    <t>►je při odstraňování poruch při haváriích, při jednoduchých ručních pracích určena fyzická osoba pověřená zhotovitelem před zahájením prací způsobem zajištění technické infrastruktury a opatření k zajištění bezpečnosti práce</t>
  </si>
  <si>
    <t>►jsou před zahájením zemních prací zabezpečeny okolní stavby ohrožené výkopem</t>
  </si>
  <si>
    <r>
      <t>Nařízení vlády č. 406/2004 Sb.</t>
    </r>
    <r>
      <rPr>
        <b/>
        <u/>
        <sz val="10"/>
        <color indexed="12"/>
        <rFont val="Arial"/>
        <family val="2"/>
        <charset val="238"/>
      </rPr>
      <t>ze dne 2.červa 2004 o blížších požadavcích na zajištění bezpečnosti a ochrany zdraví při práci v prostředí s nebezpečím výbuchu</t>
    </r>
  </si>
  <si>
    <r>
      <t>►</t>
    </r>
    <r>
      <rPr>
        <b/>
        <i/>
        <sz val="12"/>
        <rFont val="Arial"/>
        <family val="2"/>
        <charset val="238"/>
      </rPr>
      <t>je zaměstnanec poučen o povinnosti přerušit práci, pokud v ní nemůže pokračovat bezpečným způsobem, o přerušení práce musí neprodleně informovat vedoucího zaměstnance, popřípadě zaměstnavatele</t>
    </r>
  </si>
  <si>
    <t>►jsou výkopy v zastavěném území, na veřejných prostranstvích a v uzavřených objektech, kde probíhají současně i jiné činnosti, zakryty, nebo u okraje, kde hrozí nebezpečí pádu fyzických osob do výkopu, zajištěny zábradlím podle zvláštního právního předpisu,28) přičemž prostor mezi horní tyčí a zarážkou u podlahy je nutno zajistit proti propadnutí osob způsobem odpovídajícím místním a provozním podmínkám bez ohledu na hloubku výkopu</t>
  </si>
  <si>
    <t>28) Část I body 2. a 4. přílohy k nařízení vlády č. 362/2005 Sb.</t>
  </si>
  <si>
    <t>►je zajištění ve vzdálenosti větší než 1,5 m od hrany výkopu  provedenou vhodnou zábranou zamezující přístupu osob do prostoru ohroženého pádem do hloubky</t>
  </si>
  <si>
    <t>►je zábradlí a zábrany  přerušeno pouze v místech přechodů nebo přejezdů</t>
  </si>
  <si>
    <t>►jsou na veřejných prostranstvích a veřejně přístupných komunikacích přes výkopy zřízeny přechody nebo přejezdy, kapacitně odpovídající danému provozu, dostatečně únosné a bezpečné</t>
  </si>
  <si>
    <t>►jsou přechody o šířce nejméně 1,5 m opatřeny zábradlím včetně zarážky pro slepeckou hůl na obou stranách</t>
  </si>
  <si>
    <t xml:space="preserve">13) Nařízení vlády č. 362/2005 Sb., </t>
  </si>
  <si>
    <t>►je zajištěno, aby okraje výkopu nebyly zatěžovány do vzdálenosti 0,5 m od hrany výkopu</t>
  </si>
  <si>
    <t>►není prováděním výkopových prací ohrožena stabilita jiných staveb a jejich částí</t>
  </si>
  <si>
    <t>3.4.10 Průlezné otvory musí mít dostatečné rozměry pro jejich používání osobami. Průlezné otvory nesmějí mít žádný rozměr menší než 0,7 m ve stropech a než 0,6 m u zřídka používaných vstupních otvorů do šachet nebo kanálů. Uvedené rozměry vstupních otvorů nesmí být zužovány žebříky nebo stupadly.</t>
  </si>
  <si>
    <t>4. Pracoviště s výskytem prachu a škodlivin v pracovním ovzduší</t>
  </si>
  <si>
    <t>4.1 Stavební provedení prašných provozů a pracovišť s výskytem prachu a škodlivin v pracovním ovzduší musí být řešeno tak, aby bylo co nejvíce omezeno usazování prachu na plochách stěn, stropů a na konstrukcích[14]. Vybavení pracoviště musí umožňovat snadnou údržbu, čištění prostorů a provádění úklidových prací.</t>
  </si>
  <si>
    <t>4.2 Povrch stěn a stropů pracovišť, kde se pracuje se škodlivinami, musí být proveden tak, aby bylo zabráněno pohlcování nebo usazování škodlivin. Provedení stěn a stropů musí umožňovat jejich čištění a udržování.</t>
  </si>
  <si>
    <t>5. Dopravní komunikace, nebezpečný prostor</t>
  </si>
  <si>
    <t>►je zajištěno, aby při stříhání a ohýbání prutů nebyl stroj přetěžován a jsou  pruty upevněny nebo zajištěny tak, aby nemohlo dojít k ohrožení fyzických osob</t>
  </si>
  <si>
    <t>►je při strojním čerpání malty  zabezpečen účinný způsob dorozumívání mezi fyzickou osobou provádějící nanášení (ukládání) malty a obsluhou čerpadla</t>
  </si>
  <si>
    <t>►je zajištěno, aby při činnostech spojených s nebezpečím odstříknutí vápenné malty nebo mléka byly  používány vhodné osobní ochranné pracovní prostředky a aby  vápno  nebylo hašeno v úzkých a hlubokých nádobách</t>
  </si>
  <si>
    <t>►jsou sypké hmoty v pytlích ručně ukládny do výšky nejvýše 1,5 m a při mechanizovaném skladování, jsou-li na paletách, do výšky nejvýše 3 m</t>
  </si>
  <si>
    <t>►je tekutý materiál skladován v uzavřených nádobách tak, aby otvor pro plnění, popřípadě vyprazdňování byl nahoře</t>
  </si>
  <si>
    <t>►jsou otevřené nádrže  zajištěny proti pádu fyzických osob do nich</t>
  </si>
  <si>
    <t xml:space="preserve">►jsou sudy, barely a podobné nádoby, jsou-li skladovány naležato, zajištěny proti rozvalení </t>
  </si>
  <si>
    <t>►prohlíží zhotovitel nebo osoba jím pověřená před prvním vstupem fyzických osob do výkopu nebo po přerušení práce delším než 24 hodin stav stěn výkopu, pažení a přístupů a hrozí-li ve výkopu nebezpečí výskytu nebezpečných par nebo plynů, zajistí měření jejich koncentrace</t>
  </si>
  <si>
    <t>►je materiál uložen tak, aby po celou dobu skladování byla zajištěna jeho stabilita a nedocházelo k jeho poškození</t>
  </si>
  <si>
    <t>►jsou všechny prvky, dílce nebo sestavy, které by jinak byly nestabilní a mohly se například převrátit, sklopit, posunout nebo kutálet zajištěny podložkami, zarážkami, opěrami, stojany, klíny nebo provázáním</t>
  </si>
  <si>
    <t>►pokud jsou sypké hmoty  při plně mechanizovaném způsobu ukládání a odběru skladovány do jakékoli výšky, je  při odebírání hmot  zabráněno vytváření převisů</t>
  </si>
  <si>
    <t>j) jména a příjmení osob, které budou práci vykonávat, a jejich podpisy, kterými tyto osoby stvrzují, že byly náležitě poučeny, seznámeny se způsobem zajišťování pracoviště a srozuměny se způsobem provedení práce,</t>
  </si>
  <si>
    <t>k) další nezbytné údaje jako je například uvedení, že práce je vykonávána pod dozorem nebo pod dohledem nebo určení osoby, pověřené dozorem nebo dohledem nad výkonem práce nebo zápis o předání pracoviště.</t>
  </si>
  <si>
    <t>3. Opatření k ochraně před výbuchy</t>
  </si>
  <si>
    <t xml:space="preserve"> 3.1 Zaměstnavatel zajistí, aby předvídatelný únik nebo uvolnění hořlavého plynu, páry, mlhy nebo hořlavého prachu, který může způsobit výbuch, byl vhodným způsobem usměrněn, odveden do bezpečného prostoru, ve kterém neohrozí bezpečnost a zdravízaměstnanců, a pokud to není možné, bezpečně uzavřen nebo zabezpečen jiným vhodným způsobem.</t>
  </si>
  <si>
    <t>2.3.4 Mechanismus ovládání dveří, kterými prochází úniková cesta, musí být zvolen tak, aby mohly být snadno a bez zbytečného prodlení otevřeny jakoukoli osobou, která by je chtěla použít v případě nebezpečí.</t>
  </si>
  <si>
    <t>3.3.1 Povrch podlahy pracoviště včetně komunikací musí být rovný, pevný, upravený proti skluzu a nesmí mít nebezpečné prohlubně, otvory nebo nebezpečný sklon. Povrchy podlah musí být provedeny tak, aby je bylo možno opravovat, čistit a udržovat a v prostorech s nebezpečím výbuchu musí být z nejiskřivého materiálu. Podlahy v mokrých provozech musí být provedeny tak, aby se na nich nemohla hromadit voda.</t>
  </si>
  <si>
    <t>3.3.2 Nosnost a typ podlahy musí odpovídat předpokládanému využití.</t>
  </si>
  <si>
    <t>[3] Například zákon č. 133/1985Sb., o požární ochraně, ve znění zákona č. 425/1990Sb., zákona č. 40/1994Sb., zákona č. 203/1994Sb., zákona č. 163/1998Sb., zákona č. 71/2000Sb., zákona č. 237/2000Sb. a zákona č. 320/2002Sb., zákon č. 353/1999Sb., o prevenci závažných havárií způsobených vybranými nebezpečnými chemickými látkami a chemickými přípravky a o změně zákona č. 425/1990Sb., o okresních úřadech, úpravě jejich působnosti a o některých dalších opatřeních s tím souvisejících, ve znění pozdějších předpisů, (zákon o prevenci závažných havárií), ve znění zákona č. 258/2000Sb., zákona č. 320/2002Sb. a zákona č. 82/2004Sb.</t>
  </si>
  <si>
    <t>[4] Například nařízení vlády č. 22/2003Sb., kterým se stanoví technické požadavky na spotřebiče plynných paliv.</t>
  </si>
  <si>
    <t>[5] Zákon č. 61/1988Sb., o hornické činnosti, výbušninách a o státní báňské správě, ve znění zákona č. 425/1990Sb., zákona č. 542/1991Sb., zákona č. 169/1993Sb., zákona č. 128/1999Sb., zákona č. 71/2000Sb., zákona č. 124/2000Sb., zákona č. 315/2001Sb., zákona č. 206/2002Sb., zákona č. 320/2002Sb., zákona č. 226/2003Sb. a zákona č. 227/2003Sb.</t>
  </si>
  <si>
    <t>[6] § 1 odst. 2 písm. d) nařízení vlády č. 23/2003Sb.</t>
  </si>
  <si>
    <t>[7] § 132a zákona č. 65/1965Sb., zákoník práce.</t>
  </si>
  <si>
    <t>e) zřízení, používání a udržování pracoviště včetně technického vybavení, stejně jako instalace, uvedení do provozu, provoz, údržba zařízení včetně monitorovacích a výstražných zařízení v souladu se zvláštními právnímipředpisy[9],</t>
  </si>
  <si>
    <t>3.3.4 Zaměstnanci nesmí být vystaveni nebezpečí pádu z výšky na pracovišti nebo na komunikaci s podlahou umístněnou výše než 0,5 m nad okolní podlahou nebo terénem. Pro tento účel je nutno zajistit bezpečný přístup.</t>
  </si>
  <si>
    <t>Pracovní část nožového hřídele musí být zabezpečena mechanickým posouvacím zařízením nebo ochranným krytem; nepracovní část nožového hřídele musí být chráněna krytem, který se samočinně posouvá s vodicím pravítkem.</t>
  </si>
  <si>
    <t>§69</t>
  </si>
  <si>
    <t>Tloušťovačky</t>
  </si>
  <si>
    <t>§70</t>
  </si>
  <si>
    <t>Svislé spodní frézky</t>
  </si>
  <si>
    <t>13. Na odlehlých pracovištích, kde není zajištěn dohled, nesmí být výkopové práce od hloubky 1,3 m prováděny osamoceně.</t>
  </si>
  <si>
    <t>V. Zajištění stability stěn výkopů</t>
  </si>
  <si>
    <t>1. Stěny výkopu musí být zajištěny proti sesutí.</t>
  </si>
  <si>
    <t>2. Svislé boční stěny ručně kopaných výkopů musí být zajištěny pažením při hloubce výkopu větší než 1,3 m v zastavěném území a 1,5 m v nezastavěném území. V zeminách nesoudržných, podmáčených nebo jinak náchylných k sesutí a v místech, kde je nutno počítat s opakovanými otřesy, musí být stěny těchto výkopů zabezpečeny podle stanoveného technologického postupu i při hloubkách menších, než je stanoveno ve větě první.</t>
  </si>
  <si>
    <t xml:space="preserve"> 5. Zpracování  místního  provozního   bezpečnostního  předpisu,  ve  kterém</t>
  </si>
  <si>
    <t xml:space="preserve">    zaměstnavatel uvede</t>
  </si>
  <si>
    <t>3. Pažení stěn výkopu musí být navrženo a provedeno tak, aby spolehlivě zachytilo tlak zeminy a zajišťovalo tak bezpečnost fyzických osob ve výkopech, zabránilo poklesu okolního terénu a sesouvání stěn výkopu, popřípadě vyloučilo nebezpečí ohrožení stability staveb v sousedství výkopu.</t>
  </si>
  <si>
    <t>►jsou při skladování ve více vrstvách  jednotlivé vrstvy mezi sebou proloženy podklady, pokud sudy, barely a podobné nádoby nejsou uloženy v konstrukcích zajišťujících jejich stabilitu</t>
  </si>
  <si>
    <t>►je tabulové sklo  skladováno nastojato v rámech s měkkými podložkami a zajištěno proti sklopení</t>
  </si>
  <si>
    <t xml:space="preserve">23) Zákon č. 356/2003 Sb., </t>
  </si>
  <si>
    <t>5.11 Schodišťové rameno nesmí začínat bezprostředně za dveřmi nebo vraty. Mezi schodišťovým ramenem a dveřmi musí být plošina, jejíž délka musí být alespoň 0,75 m zvětšená o šířku schodišťového stupně.</t>
  </si>
  <si>
    <t>5.12 Schodiště a vertikální komunikační otvory musí být řešeny tak, aby nedocházelo k šíření škodlivin mezi jednotlivými podlažími staveb. Nestanoví-li zvláštní právní předpisy jinak, musí být nejmenší průchodná šířka schodišťových ramen 1,1 m.</t>
  </si>
  <si>
    <t>5.13 Komunikace používané pro pěší nebo pro provoz dopravních prostředků musí být voleny v souladu s počtem potenciálních uživatelů a v závislosti na druhu pracovní činnosti a musí být trvale volné a dostatečně široké s dostatečnou podchodnou výškou Jsou-li na komunikacích používány dopravní prostředky, musí být zajištěna dostatečná šířka jízdního pruhu stanovená v závislosti na šířce používaných dopravních prostředků včetně šířky nákladu a dostatečný bezpečný prostor i pro pěší o šířce nejméně 1,1 m. Nelze-li bezpečný prostor pro pěší zajistit, musí být v době provozování dopravy v těchto místech chůze zakázána.</t>
  </si>
  <si>
    <t>5.14 Pod vystupujícími konstrukčními prvky nad komunikacemi, zejména pod zavěšeným vedením, kabelovými lávkami, svítidly apod., musí být ve všech prostorech, kde se zdržují nebo procházejí osoby, dodržena alespoň minimální podchodná výška 2,1 m od podlahy.</t>
  </si>
  <si>
    <t>5.15 Pracoviště na komunikacích musí být po dobu trvání nezbytných prací označeno značkami. Značky se umístí ve vzdálenosti umožňující bezpečné zastavení přijíždějícího dopravního prostředku, a to na všech přístupech k pracovišti.</t>
  </si>
  <si>
    <t>5.16 Povrch venkovních komunikací musí být zpevněný, s příslušným spádem k odvádění srážkových vod a nesmí být kluzký. V místech, kde se u jednosměrné komunikace předpokládá stání dopravních prostředků pro nakládání a vykládání, musí být komunikace v dostatečné délce přiměřeně rozšířena v závislosti na šířce používaných dopravních prostředků, velikosti manipulačních jednotek nebo druhu materiálu.</t>
  </si>
  <si>
    <t>5.17 Mezi komunikacemi pro vozidla a dveřmi, vraty, průchody, chodbami a schodišti musí být zajištěn dostatečný prostor pro pěší. Ústí-li do průjezdu objektu východy nebo průchody, musí mít chodník pro pěší zábradlí. V průjezdu je zakázáno zřizovat příčnou komunikaci.</t>
  </si>
  <si>
    <t>5.18 Dveře vedoucí do průjezdu stavby musí být osazeny tak, aby při otevření nezúžily šířku chodníku pro pěší.</t>
  </si>
  <si>
    <t>►je ochranné zařízení umístněno v bezpečné vzdálenosti od nebezpečného provozu</t>
  </si>
  <si>
    <t>►je zajištěno, aby se na právě vyzdívanou stěnu  nevstupovalo nebo nebyla jinak zatěžována, a to ani při provádění kontroly svislosti zdiva a vázání rohů</t>
  </si>
  <si>
    <t>►jsou vázací prostředky pro zdvihání označeny tak, aby bylo možné určit charakteristiky podstatné pro jejich bezpečné použití</t>
  </si>
  <si>
    <t>►je dodržován zákaz pohybu zaměstnanců pod zavěšeným břemenem</t>
  </si>
  <si>
    <t>►je zařízení vybaveno ochranným zařízením  a zabezpečením chránícím zaměstnance před nebezpečím vzniklým vypouštěním nebo únikem plynných, kapalných nebo tuhých emisí</t>
  </si>
  <si>
    <t>►jsou opravy, seřizování, úprava, údržba a čištění zařízení prováděny jen je-li zařízení odpojeno od přívodů energií</t>
  </si>
  <si>
    <t>►má obsluha možnost přesvědčit se , že v nebezpečných prostorách se nenachází žádný zaměstnanec</t>
  </si>
  <si>
    <t>►má ochranné zařízení pevnou konstrukci odolnou proti poškození</t>
  </si>
  <si>
    <t>►je svislá doprava osob na pracoviště ležící výše než 30 m  zajišťována výtahem nebo závěsným košem, pokud to charakter konstrukce nebo postup práce nevylučuje</t>
  </si>
  <si>
    <t>► je zajištěna ochrana zaměstnance při částečném nebo úplném výpadku pohonu a při nebezpečí pádu břemene</t>
  </si>
  <si>
    <t>Další požadavky na bezpečný provoz a používání pojízdných zařízení</t>
  </si>
  <si>
    <t>►je zařízení řízené obsluhou vybaveno vhodnou ochranou k omezení rizika poškození zdraví, které může vzniknout v důsledku zachycení zaměstnance pojezdovými částmi zařízení</t>
  </si>
  <si>
    <t>Příloha č.1</t>
  </si>
  <si>
    <t>Zajištění proti pádu technickou konstrukcí</t>
  </si>
  <si>
    <t>►odpovídá způsob zajištění a rozměry technických konstrukcí povaze prováděných prácí, předpokládanému namáhání a umožňuje bezpečný průchod</t>
  </si>
  <si>
    <t>2.2 Prostory, v nichž se výbušná atmosféra vyskytuje ve formě oblaku hořlavého prachu ve vzduchu, se zatřiďují do těchto zón:</t>
  </si>
  <si>
    <t>2.2.1 Zóna 20</t>
  </si>
  <si>
    <t>Prostor, ve kterém je výbušná atmosféra tvořená oblakem zvířeného hořlavého prachu ve vzduchu přítomna trvale nebo po dlouhou dobu nebo často.</t>
  </si>
  <si>
    <t>2.2.2 Zóna 21</t>
  </si>
  <si>
    <t>Prostor, ve kterém je občasný vznik výbušné atmosféry tvořené oblakem zvířeného hořlavého prachu ve vzduchu pravděpodobný.</t>
  </si>
  <si>
    <t>2.2.3 Zóna 22</t>
  </si>
  <si>
    <t>►je dopravování fyzické osoby pomocí závěsného koše prováděno  pouze podle zpracovaného technologického postupu a v souladu s bližšími požadavky zvláštního právního předpisu,11) jestliže k tomu dala prokazatelně souhlas odborně způsobilá fyzická osoba pověřená zhotovitelem</t>
  </si>
  <si>
    <t>11) §.3. stavebního zákona</t>
  </si>
  <si>
    <t>►je při odebírání dílců ze skládky nebo z dopravního prostředku  zajištěno bezpečné skladování zbývajících dílců</t>
  </si>
  <si>
    <t>►je zdvihání a přemisťování zavěšených břemen nebo přemísťování pomocí pojízdných zařízení  prováděno v souladu s bližšími požadavky zvláštního právního předpisu</t>
  </si>
  <si>
    <t>► je zajištěn zákaz zdvihat nebo přemísťovat břemena zasypaná, upevněná, přimrzlá, přilnutá nebo jiným způsobem znemožňující stanovení síly potřebné k jejich zdvihnutí, pokud není zajištěno, že nebude překročena nosnost použitého zařízení</t>
  </si>
  <si>
    <t>►je zajištěno, aby  během zdvihání a přemisťování dílce se fyzické osoby zdržovali v bezpečné vzdálenosti, aby teprve po ustálení dílce nad místem montáže mohli z bezpečné plošiny nebo podlahy provádět jeho osazení a zajištění proti vychýlení a aby se dílec  odvěsil  od závěsu zdvihacího prostředku teprve po tomto zajištění</t>
  </si>
  <si>
    <t>►je zajištěno, aby byly svislé dílce  po osazení  zajistěny proti překlopení šrouby, montážními stolicemi, vzpěrami, zaklínováním v základové patce nebo jiným vhodným způsobem</t>
  </si>
  <si>
    <t>►odpovídá výběr vhodných přístupů na pracoviště ve výšce, četnosti použití, požadované výšce místa práce a době jejího trvání, umožňuje zvolené řešení evakuaci v případě nebezpečí</t>
  </si>
  <si>
    <t xml:space="preserve">►jsou obsaženy požadavky na uspořádání, montáž, demontáž, zajištění stability a únosnosti, na používání a kontrolu konstrukce, v průvodní, popř. provozní dokumentaci  </t>
  </si>
  <si>
    <t>NV č.378/2001 Sb.</t>
  </si>
  <si>
    <t>►je zařízení používáno k účelu a za podmínek, pro které je určeno</t>
  </si>
  <si>
    <t>►je dodržován zaměstnavatelem stanovený bezpečný přístup obsluhy k zařízení</t>
  </si>
  <si>
    <t>►je zařízení vybaveno zábranou nebo ochraným zařízením</t>
  </si>
  <si>
    <t>►je zařízení montováno a demontováno za bezpečných podmínek v souladu z návodem</t>
  </si>
  <si>
    <t>1.2 Prostor bez nebezpečí výbuchu je prostor, ve kterém se nepředpokládá výskyt výbušné atmosféry v množství  vyžadujícím  opatření   k zajištění   bezpečnosti   a ochrany zdraví zaměstnanců.</t>
  </si>
  <si>
    <t>2 Klasifikace prostorů s nebezpečím výbuchu</t>
  </si>
  <si>
    <t xml:space="preserve">   úkonech,   musí  být   kromě  ošetřujícího   zaměstnance  přítomen  další</t>
  </si>
  <si>
    <t xml:space="preserve">► je použit žebřík v tom případě, kdy jiné bezpečnější prostředky nebyly opodstatněné a účelné nebo místní podmínky použití těchto prostředků to neumožňovaly 
</t>
  </si>
  <si>
    <t>[4] Zákon č. 114/1995 Sb., o vnitrozemské plavbě, ve znění zákona č. 358/1999 Sb., zákona č. 254/2001 Sb., zákona č. 309/2002 Sb., zákona č. 320/2002 Sb. a zákona č. 118/2004 Sb. Zákon č. 61/2000 Sb., o námořní plavbě.</t>
  </si>
  <si>
    <t>Další požadavky na bezpečný provoz a používíní stabilních skladovacích zařízení sypkých hmot</t>
  </si>
  <si>
    <t>► je zabráněno přístupu k nebezpečnému prostoru, ve kterém by mohlo dojít k zachycení zaměstnanců</t>
  </si>
  <si>
    <t>►je zajištěna ochrana zaměstnance proti nebezpečnému dotyku u zařízení pod napětím</t>
  </si>
  <si>
    <t>►je zařízení chráněno před účinkem atmosferické elektřiny , zejména zasažením bleskem</t>
  </si>
  <si>
    <t>►umožňuje umístnění ovládacích prvků bezpečné ovládání</t>
  </si>
  <si>
    <t>►je spuštění zařízení možné pouze záměrným úkonem obsluhy pomocí ovladače, který je k tomu určen</t>
  </si>
  <si>
    <t>►je zařízení vybaveno ovladačem pro úplné a bezpečné zastavení a ve stanovených případech  pro jeho odpojení od zdrojů energií</t>
  </si>
  <si>
    <t>►je zařízení vybaveno ovladačem pro nouzové zastavení</t>
  </si>
  <si>
    <t>►je zařízení vybaveno zřetelně  identifikovanými opatřeními pro odpojení od všech druhů energií, následné připojení nepředstavuje pro obsluhu žádné riziko</t>
  </si>
  <si>
    <t>►je pracoviště kde je umístněno zařízení vybaveno ovladači k zastavení některého nebo všech zařízení  v závislosti na druhu rizika</t>
  </si>
  <si>
    <t>►je zařízení upevněno, ukotvéno nebo jinak zajištěno je-li to nutné pro bezpečný provoz a používání</t>
  </si>
  <si>
    <t>►nejsou zaměstnanci ohrožováni rizikovými faktory, např. hlukem , vibracemi nebo teplotami, které vyvíjí zařízení</t>
  </si>
  <si>
    <t>►jsou výstražné a informační značky srozumitelné, mají jednoznačný charakter, nejsou poškozovány běžným provozem zařízení</t>
  </si>
  <si>
    <t>►jsou otvory ve stěnách zabezpečeny proti vypadnutí osob</t>
  </si>
  <si>
    <t>►jsou povrchy podlah rovné, pevné,upraveny proti skluzu</t>
  </si>
  <si>
    <t>►jsou zaměstnanci chráněni před nebezpečím pádu z výšky na pracovišti</t>
  </si>
  <si>
    <t>►jsou zřízena zábradlí u pracovišť s nestejnou úrovní (nad 0,5 m)</t>
  </si>
  <si>
    <t>►jsou otvory v podlahách zakryty nebo ohrazeny</t>
  </si>
  <si>
    <t>Nařízení vlády č. 406/2004 Sb.</t>
  </si>
  <si>
    <t>ze dne 2. června 2004</t>
  </si>
  <si>
    <t>o bližších požadavcích na zajištění bezpečnosti</t>
  </si>
  <si>
    <t>12.2 Prostory kotelny a prostory související musejí být účinně větrány[14]. Do prostorů, kde jsou umístěny kotle, musí být zajištěn dostatečný přívod vzduchu potřebný pro spalování a větrání neuzavíratelným otvorem u podlahy kotelen. Odvod vzduchu z kotelen musí být zajištěn alespoň jedním otvorem u stropu kotelen, popřípadě odváděcím potrubím do venkovního prostoru tak, aby bylo zajištěno dostatečné proudění vzduchu a nebyla negativně ovlivňována funkce hořáků a odvodů spalin Nucené větrání kotelen, ve kterých jsou umístěny kotle s přirozeným tahem, nesmi být podtlakové.</t>
  </si>
  <si>
    <t>12.3 Pro kotelny musí být písemně zpracován provozní řád kotelny, který musí obsahovat předepsané náležitosti a být v kotelně trvale k dispozici. Provozní řád obsahuje zejména</t>
  </si>
  <si>
    <t>►vyhláška stanoví základní požadavky k zajištění bezpečnosti práce a technických zařízení, které jsou organizace podléhající dozoru orgánů státního odborného dozoru nad bezpečností práce a právnické a fyzické osoby, které vykonávají podnikatetlskou činnost podle zvláštních předpisů ve své výrobní i nevýrobní činnosti povinny zabezpečit.</t>
  </si>
  <si>
    <t>Obrábění kovů</t>
  </si>
  <si>
    <r>
      <t>►</t>
    </r>
    <r>
      <rPr>
        <b/>
        <i/>
        <sz val="12"/>
        <rFont val="Arial"/>
        <family val="2"/>
        <charset val="238"/>
      </rPr>
      <t xml:space="preserve"> jsou rotující upínací zařízení a nástroje použité u strojů k třískovému obrábění kovů provedeny tak, aby při brzdění nebo při opačném smyslu otáčení nedošlo k jejich samovolnému uvolnění</t>
    </r>
  </si>
  <si>
    <t>►dočasné stavební konstrukce lze považovat za bezpečné tehdy, pokud jsou založeny na dostatečně únosném terénu nebo na konstrukci, jejíž únosnost je staticky prokázána</t>
  </si>
  <si>
    <t>►vstupuje-li se do jiného nebezpečného prostoru při obrábění obrobků za účelem měření, kontroly nebo provedení jiných podobných úkolů jen tehdy, jsou-li tyto části stroje v klidu</t>
  </si>
  <si>
    <t>►používají se při práci ochranné pracovní prostředky, není-li obráběcí stroj vybaven ochranným zařízením proti odletujícím třískám nebo není-li možno tohoto zařízení používat</t>
  </si>
  <si>
    <t>Nároky na odbornou způsobilost, lhůty školení, ověřování znalostí a lékařských prohlídek vybraných profesí</t>
  </si>
  <si>
    <t>2.2.1 V prostorech s nebezpečím výbuchu,  pokud je tak stanoveno v dokumentaci  o ochraně před výbuchem, smí být práce prováděny pouze v souladu s písemnými pokyny vydanými zaměstnavatelem.</t>
  </si>
  <si>
    <t>Osoba odpovědná za provoz zdvihacích zařízení</t>
  </si>
  <si>
    <t>Příloha č. 3</t>
  </si>
  <si>
    <t>Příloha č. 4</t>
  </si>
  <si>
    <t>Příloha č. 5</t>
  </si>
  <si>
    <t>►odpovídá umístění, počet a rozměry dveří a vrat i použitý materiál daným pracovištím</t>
  </si>
  <si>
    <t>►je přístup ke dveřím trvale volný</t>
  </si>
  <si>
    <t>►je možné v otevřené poloze dveří umožnit zajištění proti samovolnému uzavření</t>
  </si>
  <si>
    <t>►mají prašné provozy co nejvíce omezeno usazování prachu</t>
  </si>
  <si>
    <t>Všeobecné ustanovení</t>
  </si>
  <si>
    <t>►jsou vnitřní rozvody a instalace zabudované v bourané stavbě před zahájením prací odpojeny a zajištěny proti použití</t>
  </si>
  <si>
    <t>►je podle okolností  proti poškození zajistěno i vedení technického vybavení, do nichž je stavba prostřednictvím přípojek napojena</t>
  </si>
  <si>
    <t>►jsou zhotovitelem stanoveny, pokud u rekonstruované stavby nelze z provozních důvodů vnitřní rozvody a instalace odpojit, opatření k zajištění jejího bezpečného provozu během provádění bouracích prací</t>
  </si>
  <si>
    <t>►jsou k zajištění dodávky elektrické energie pro provádění bouracích prací  zřízeny dočasné elektrické zařízení splňující normové požadavky a je toto zařízení, stejně jako dočasný přívod vody pro kropení k omezení prašnosti v průběhu bouracích prací zabezpečeno  proti poškození</t>
  </si>
  <si>
    <t>►odpovídá rozmístění skladovaných materiálů, rozměry a únosnost skladovacích ploch včetně dopravních komunikací  rozměrům a hmotnosti skladovaného materiálu a použitých strojů</t>
  </si>
  <si>
    <t>provádění  motorových  zkoušek,  vlečení,  mytí,  pojíždění  a  rozmrazování</t>
  </si>
  <si>
    <t>letadel, vyhřívání  jejich kabin a práci  za nepříznivé povětrnostní situace</t>
  </si>
  <si>
    <t>organizuje zaměstnavatel tak, aby zaměstnanec</t>
  </si>
  <si>
    <t xml:space="preserve"> a) k  vlečení letadel  používal pouze  zařízení určená  pro příslušné  typy</t>
  </si>
  <si>
    <t xml:space="preserve">    letadel,</t>
  </si>
  <si>
    <t>[2] § 5 nařízení vlády č. 11/2002 Sb., kterým se stanoví vzhled a umístění bezpečnostních značek a zavedení signálů.</t>
  </si>
  <si>
    <t>§3 (1) Zaměstnavatel posuzuje rizika výbuchu zejména se zřetelem na</t>
  </si>
  <si>
    <t>b) pravděpodobnost výskytu zdrojů iniciace, včetně možných výbojů statické elektřiny a na pravděpodobnost, zda jsou aktivní a účinné,</t>
  </si>
  <si>
    <t>§3 (2) Riziko výbuchu zaměstnavatel posuzujekomplexně se zřetelem na všechny okolnosti práce v prostředí s nebezpečím výbuchu.</t>
  </si>
  <si>
    <t>►je zajištěno, aby při bourání zdí, které stabilizují vystupující konstrukce, například balkony nebo arkýře, byly tyto konstrukce zajištěny tak, aby nedošlo k nežádoucí ztrátě jejich stability</t>
  </si>
  <si>
    <t>►je zajištěno, aby se při ručním bourání nosných konstrukcí postupovalo zásadně vertikálním směrem shora dolů</t>
  </si>
  <si>
    <t>►je zajištěno, aby se postupné bourání staveb postavených panelovou technologií provádělo až po rozpojení jednotlivých panelů a po předchozím zajištění jejich stability</t>
  </si>
  <si>
    <t>►je zajištěno, aby se ruční bourání stropů s dřevěnou nosnou konstrukcí  smělo provádět až tehdy, budou-li zdi nad ní odstraněny, nosné prvky  odkryty a ze stropů  odklizen vybouraný materiál</t>
  </si>
  <si>
    <t>►je zajištěno uvolnění stropních prvků  před uvázáním na zdvihací zařízení od ostatních konstrukcí</t>
  </si>
  <si>
    <t>► je zajištěno, že zřícením klenby nedojde k ohrožení fyzických osob</t>
  </si>
  <si>
    <t xml:space="preserve"> k) měl pro přechod  z plavidel na břeh zajištěny  vhodné lávky dostatečných</t>
  </si>
  <si>
    <t xml:space="preserve">    rozměrů,  které musí  být upevněny,  opatřeny zábradlím  a jejich okraje</t>
  </si>
  <si>
    <t>►jsou použity konstrukce ochrany proti pádu osob a předmětů v úrovni místa práce ve výšce nebo pod místem práce ve výšce</t>
  </si>
  <si>
    <t>►je zajištěno zasklívání a manipulace s tabulemi skla o ploše přesahující 3 m2 nejméně třemi fyzickými osobami</t>
  </si>
  <si>
    <t>►je zajištěno přenášení tabulí skla delších než 2 m pomocí přípravků</t>
  </si>
  <si>
    <t>►je zajištěno shromažďování skleněného odpadu do nádob výhradně k tomu určených</t>
  </si>
  <si>
    <t>►je zajištěno provádění prací podle stanovených pracovních a technologických postupů fyzickými osobami odborně způsobilými pro výkon určité činnosti a určenými k jejich obsluze</t>
  </si>
  <si>
    <t>§10</t>
  </si>
  <si>
    <t>Další povinnosti při pracovních úrazech</t>
  </si>
  <si>
    <t>Základní povinnosti stanoví zákon č. 262/2006 Sb. (§105)</t>
  </si>
  <si>
    <t>a) územně příslušnému útvaru Policie České republiky,</t>
  </si>
  <si>
    <t xml:space="preserve">►dřívím pokácený a odvětvený strom v celé délce, případně sortimenty dříví, které vzniknou při manipulaci nebo jiném zpracování stromu, případně jeho větví </t>
  </si>
  <si>
    <t xml:space="preserve">►křovinořezem přenosné nářadí s motorem, jehož řezným nástrojem je rotující kotouč, nůž nebo struna </t>
  </si>
  <si>
    <t>[5] § 134 zákona č. 65/1965 Sb, zákoník práce, ve znění zákona č. 155/2000 Sb.</t>
  </si>
  <si>
    <t>[6] § 1 odst. 2 písm. f) nařízení vlády č. 23/2003 Sb., kterým se stanoví technické požadavky na zařízení a ochranné systémy určené pro použití v prostředí s nebezpečím výbuchu.</t>
  </si>
  <si>
    <t>[1] Směrnice Evropského parlamentu a Rady 1999/92/ES ze dne 16. prosince 1991 o minimálních požadavcích na zlepšení bezpečnosti a ochrany zdraví zaměstnanců vystavených prostředí s nebezpečím výbuchu (patnáctá dílčí směrnice ve smyslu čl. 16 odst. 1 směrnice Rady 89/391/EHS).</t>
  </si>
  <si>
    <t>§3</t>
  </si>
  <si>
    <t>►je svářečské pracoviště, včetně ochranného pásma pod pracovištěm ve výšce stanoveného podle zvláštního právního předpisu,29)  zabezpečeno proti vstupu nepovolaných fyzických osob a označeno bezpečnostními značkami</t>
  </si>
  <si>
    <t>29) §5 odst. 8 vyhlášky č. 87/2000 Sb.</t>
  </si>
  <si>
    <t>►jsou při svařování elektrickým obloukem na přechodném pracovišti přijmuta opatření k ochraně fyzických osob v jeho okolí před účinky záření oblouku</t>
  </si>
  <si>
    <t>30) §3 nařízení vlády č. 362/2005 Sb.</t>
  </si>
  <si>
    <t>►je zhotovitelem zajištěno opatření k ochraně proti popálení při práci se živicemi v technologickém postupu</t>
  </si>
  <si>
    <t>3.7 Zaměstnanci  musí  mít  možnost  rychle  a bezpečně  opustit prostor  ohrožený výbuchem únikovými cestami tak, jak je uvedeno v dokumentaci o ochraně před výbuchem. Únikové cesty musí být k těmto účelům udržovány trvale volné[5].</t>
  </si>
  <si>
    <t>Sanitární zařízení</t>
  </si>
  <si>
    <t xml:space="preserve">
</t>
  </si>
  <si>
    <t>12. Lopata stroje smí být čištěna jen při vypnutém motoru stroje a na místě, kde nehrozí sesuv zeminy.</t>
  </si>
  <si>
    <t>15. Je-li skrejpr v pohybu, nesmí se v jeho nebezpečném pracovním prostoru před strojem ve směru jeho jízdy zdržovat žádné fyzické osoby.</t>
  </si>
  <si>
    <t>3. Při ručním vhazování složek směsi do míchačky lopatou je zakázáno zasahovat do rotujícího bubnu.</t>
  </si>
  <si>
    <t>4. Buben míchačky není dovoleno čistit za chodu nářadím nebo předměty drženými v ruce. Konce ručního nářadí nesmí být vkládány do rotujícího bubnu.</t>
  </si>
  <si>
    <t>5. Obsluha nevstupuje do prostoru ohroženého pohybem násypného koše. Při opravách, údržbě a čištění míchaček vybavených násypným košem je dovoleno vstoupit pod koš jen tehdy, je-li koš bezpečně mechanicky zajištěn v horní poloze řetězem, hákem, vzpěrou nebo jiným ochranným prostředkem.</t>
  </si>
  <si>
    <t>6. Vstupovat na konstrukci míchačky se smí jen tehdy, je-li stroj odpojen od přívodu elektrické energie.</t>
  </si>
  <si>
    <t>IV. Betonárny</t>
  </si>
  <si>
    <t>1. Dráha násypného koše musí být zajištěna ohrazením nebo zakrytím. Prohlídky, údržbu a opravy, popřípadě jiné nezbytné činnosti, lze v prostoru ohroženém pohybem koše provádět pouze tehdy, je-li násypný koš spolehlivě zablokován proti pohybu.</t>
  </si>
  <si>
    <t>2. Násypný koš nesmí být používán pro dopravu fyzických osob.</t>
  </si>
  <si>
    <t>3. Zařízení na dopravu a skladování volně loženého cementu od plnícího potrubí, zásobníků až po místo odběru včetně míchačky je nutno používat a udržovat v souladu s průvodní dokumentací tak, aby bylo zabráněno nežádoucímu usazování a víření prachu.</t>
  </si>
  <si>
    <t xml:space="preserve">    označeny bezpečnostní značkou.</t>
  </si>
  <si>
    <t xml:space="preserve">    3. Zaměstnavatel je  povinen označit bezpečnostními  značkami nebezpečná</t>
  </si>
  <si>
    <t>►je použito ohrazení ohrožených prostorů dvoutyčovým zábradlím o výšce nejméně 1,1 m, s tyčemi upevněnými na nosných sloupcích s dostatečnou stabilitou; pokud práce nepřesahují jednu pracovní směnu stačí ohrožený prostor vymezit jednotyčovým zábradlím, příp. zábranou o výšce nejméně 1,1 m</t>
  </si>
  <si>
    <t>- viz. Příloha č. 5</t>
  </si>
  <si>
    <t xml:space="preserve">►vymezil zhotovitel pracoviště pro výkon jednotlivých prací a činností a  přitom postupoval podle zvláštních právních předpisů upravujících podmínky ochrany zdraví zaměstnanců při práci </t>
  </si>
  <si>
    <t>►byl pořízen zápis o předání a převzetí staveniště a jsou vněm uvedeny všechny známé skutečnosti jež jsou významné z hlediska zajištění bezpečnosti a ochrany zdraví fyzických osob zdržujících se na staveništi, popřípadě pracovišti</t>
  </si>
  <si>
    <t>►doručil zadavatel stavby oznámení o zahájení prací při realizaci stavby oblastnímu inspektorátu práce</t>
  </si>
  <si>
    <t>Zák. 309/2006 Sb. §15.</t>
  </si>
  <si>
    <t xml:space="preserve">►plní koordinátor bezpečnosti a ochrany zdraví při práci na staveništi své povinnosti při přípravě a realizaci stavby </t>
  </si>
  <si>
    <t>Zák. 309/2006 Sb. §14.</t>
  </si>
  <si>
    <t>Požadavky na zajištění staveniště</t>
  </si>
  <si>
    <t>►jsou bourací práce na pracovištích uspořádany tak, že pokud fyzické osoby provádějící tyto práce mohou být ohroženy padajícími předměty nebo materiálem z pracoviště nad nimi, provádejí se pouze tehdy, jsou-li provedena opatření stanovená v technologickém postupu k zajištění bezpečnosti fyzických osob při takovém způsobu práce</t>
  </si>
  <si>
    <t>10) Vyhláška č. 87/2000 Sb.</t>
  </si>
  <si>
    <t>►je v rámci splnění požadavků bezpečnosti práce při lepení krytin z plastových, pryžových, korkových a obdobných materiálů zajištěno dodržování stanoveného technologického postupu a návodů k používání lepidel, vyrovnávacích hmot a krytin, popřípadě dalšího použitého materiálu</t>
  </si>
  <si>
    <t>Základní podmínky k výkonu práce</t>
  </si>
  <si>
    <t>Pěstební práce</t>
  </si>
  <si>
    <t>Vibrátory</t>
  </si>
  <si>
    <t>13),21) NV č. 362/2005 Sb.,a část I. příloha 5. NV 362/2005 Sb.</t>
  </si>
  <si>
    <t>►je v rámci splnění požadavků bezpečnosti práce při lepení krytin z plastových, pryžových, korkových a obdobných materiálů zajištěno dodržování seznámení všech fyzických osob, které se zdržují ve stavbách, kde se budou tyto práce provádět, s dobou konání prací a se způsobem jejich bezpečného chování během nich</t>
  </si>
  <si>
    <t>24) Zákon č. 185/2001 Sb.</t>
  </si>
  <si>
    <t>►jsou při provádění úprav povrchů stavebních a jiných konstrukcí nátěrem nebo nástřikem dodržovány stanovené technologické postupy s přihlédnutím k návodům k používání a k určenému způsobu ochrany osob před škodlivinami vznikajícími při provádění těchto prací</t>
  </si>
  <si>
    <t>►jsou malířské a natěračské  prace ve schodišťových prostorách prováděny z pracovních podlah nebo ze žebříků k tomu upravených</t>
  </si>
  <si>
    <t>►je při ruční manipulaci se sklem pracovní plocha rovná, upravená a zpevněná</t>
  </si>
  <si>
    <t>Provozování dopravy dopravními prostředky</t>
  </si>
  <si>
    <t>Na pracovní postupy při provozování silniční dopravy</t>
  </si>
  <si>
    <t xml:space="preserve">►Jsou stanoveny pracovní postupy a organizace práce </t>
  </si>
  <si>
    <t>►jsou určeny prostory pro bezpečné nakládání a vykládání nákladu a určen zaměstnanec, který řídí a koordinuje tuto činnost</t>
  </si>
  <si>
    <t>3.3.1 S ohledem na nebezpečí iniciace výbušné atmosféry zaměstnavatel poskytuje podle zvláštního právního předpisu[4] zaměstnancům zdržujícím se na pracovištích v prostorech s nebezpečím výbuchu ochranný oděv a obuv zhotovené z materiálů, které nezpůsobují elektrostatické výboje schopné zažehnout výbušnou atmosféru. Zaměstnavatel zajistí, aby jiné osoby, pokud vstupují na pracoviště v prostorech s nebezpečím výbuchu nebo se na něm zdržují, byly vybaveny oděvem a obuví stejných vlastností.</t>
  </si>
  <si>
    <t>2.1 Elektrické instalace</t>
  </si>
  <si>
    <t>2.1.1 Zařízení pro vnitřní a venkovní rozvody elektrické energie (dále jen "instalace") a elektrická zařízení musí být navržena, vyrobena, odborně prověřena a vyzkoušena před uvedením do provozu a provozována tak, aby se nemohla stát zdrojem požáru nebo výbuchu; zaměstnanci musí být odpovídajícím způsobem chráněni před nebezpečím úrazu způsobeného elektrickým proudem, elektrickým obloukem nebo účinky statické elektřiny.</t>
  </si>
  <si>
    <t>2.1.2 Všechny části instalace musí být mechanicky pevné, spolehlivě upevněné a nesmějí nepříznivě ovlivňovat jiná zařízení; musí být dostatečně dimenzovány a chráněny proti účinkům zkratových proudů a přetížení; části zařízení musí být provedeny tak, aby na místech, jimiž prochází elektrický proud, nemohlo za běžných provozních podmínek dojít k nebezpečnému ohřátí vodičů.</t>
  </si>
  <si>
    <t>2.1.3 Instalace musí být provedeny tak, aby je bylo možno podle potřeby vypnout Při uvádění do provozu po částech musí být nehotové části spolehlivě odpojeny a zabezpečeny proti nežádoucímu zapojení, popřípadě jinak zajištěny.</t>
  </si>
  <si>
    <t>b) zabezpečí v prostorech klasifikovaných podle písmene a) plnění dalších požadavků podle přílohy č. 2 k tomuto nařízení,</t>
  </si>
  <si>
    <t>§3 (2) Zaměstnavatel při zajištění bezpečného stavu pracoviště vychází z hodnocení rizik vyplývajících z možných zdrojů ohrožení bezpečnosti a zdraví zaměstnanců ve vztahu k vykonávané činnosti, zejména z posouzení možností omezení úrovně rizikových faktorů pracovních podmínek, požadavků na ochranu zaměstnanců před účinky škodlivin a rizik vyplývajících z provozování a používání výrobních a pracovních prostředků a zařízení.</t>
  </si>
  <si>
    <t>§3 (3) Podmínkou k uvedení pracoviště, včetně výrobních a pracovních prostředků, do provozu a používání je, že odpovídají požadavkům stanoveným ve zvláštních právních předpisech[5],[6],[7] a požadavkům tohoto nařízení. Před uvedením pracoviště do provozu a používání je nutné zajistit</t>
  </si>
  <si>
    <t>a) uspořádání pracoviště tak, aby zaměstnanci byli chráněni před nepříznivými povětrnostními vlivy a před škodlivými účinky pracovních a technologických postupů a výrobních a technologických procesů, včetně určení osob, k jejichž povinnostem patří zajišťovat bezpečný provoz, používání, údržbu, úklid, čištění a opravy pracoviště,</t>
  </si>
  <si>
    <t>b) stanovení obsahu a způsobu vedení provozní dokumentace a záznamů o vybavení pracoviště a určení osoby odpovědné za jejich vedení,</t>
  </si>
  <si>
    <t>c) umístění, uspořádání a instalaci výrobních a pracovních prostředků a zařízení, skladových prostorů, komunikačních ploch a dopravních komunikací a vymezení pracovního místa zaměstnanci; stroje a technická zařízení se umísťují tak, aby byly pokud možno soustředěny výrobní a pracovní prostředky a zařízení s přibližně stejnými účinky podle druhů a vlastností škodlivin a vlivů na okolí,</t>
  </si>
  <si>
    <t>d) náležité a bezpečné upevnění technického vybavení pracoviště a výrobních a pracovních prostředků a zařízení a jejich částí tak, aby nemohlo dojít k jejich nežádoucímu (nechtěnému) pohybu,</t>
  </si>
  <si>
    <t xml:space="preserve">Bezpečnost a ochrana zdraví při provozu a používání strojů a nářadí na staveništi </t>
  </si>
  <si>
    <t>►vjezdy na staveniště pro vozidla musí být označeny dopravními značkami provádějícími místní úpravu provozu vozidel na staveništi - Zákaz vjezdu nepovolaným fyzickým osobám</t>
  </si>
  <si>
    <t>Míchačky</t>
  </si>
  <si>
    <t xml:space="preserve">►je provedeno opatření, zamezující nadměrné prašnosti, hlučnosti, popř. vzniku jiných nežádoucích účinků </t>
  </si>
  <si>
    <t>Přerušení práce ve výškách</t>
  </si>
  <si>
    <t>Krátkodobé práce ve výškách</t>
  </si>
  <si>
    <t>►umožňuje pojistka proti opakování zdvihu, kromě pojistky hydraulického nebo třecího vřetenového lisu, jen jeden pracovní zdvih při jednom nebo při opakovaném ovládnutí spouštěcího ovládače během pracovního zdvihu nebo při trvalém ovládání spouštěcího ovládače. Další zdvih může následovat jen tehdy, uvolní-li se spouštěcí ovládač, nejpozději před koncem otáčky hlavního hřídele, a k novému ovládnutí spouštěcího ovládače může dojít teprve tehdy, až nástroj dosáhne své výchozí polohy</t>
  </si>
  <si>
    <t>[2] § 1 odst. 2 písm. e) nařízení vlády č. 23/2003Sb., kterým se stanoví technické požadavky na zařízení a ochranné systémy určené pro použití v prostředí s nebezpečím výbuchu.</t>
  </si>
  <si>
    <t>►vyřazuje se z činnosti pojistka proti opakování zdvihu, kromě pojistky hydraulického nebo třecího vřetenového lisu, jen při pracích, které se smějí konat za nepřerušeného chodu u strojů s automatickým nebo poloautomatickým podáváním nebo s bezpečně upraveným a seřízeným nástrojem</t>
  </si>
  <si>
    <t>►je uzamykatelné přepínací zařízení pojistky z činné polohy do vypnuté nebo naopak</t>
  </si>
  <si>
    <t>►je šlapka nožního ovládače shora i z bočních stran chráněna krytem nebo konstrukcí stroje</t>
  </si>
  <si>
    <t>►při použití plavidel na vodních plochách používají zaměstnanci ochranné prostředky</t>
  </si>
  <si>
    <t>Obecné požadavky na pracovní postupy</t>
  </si>
  <si>
    <t xml:space="preserve">►jsou stanoveny pracovní postupy s ohledem na rizika pokousání, poškrábání při napadení zaměstnance zvířetem nebo rizika poškození zraku sekretem zvířete
</t>
  </si>
  <si>
    <t>►je dodržován zákaz prodávat nebo  darovat nebezpečné chemické látky a chemické přípravky klasifikované jako toxické nebo žíravé  osobám mladším 18 let nebo osobám zcela nebo zčásti zbaveným způsobilosti k právním úkonům</t>
  </si>
  <si>
    <t xml:space="preserve">►Je zabezpečeno nakládání s  nebezpečnými chemickými látkami nebo chemickými přípravky klasifikovanými jako vysoce toxické  fyzickou osobou odborně způsobilou podle § 44b odst. 1 , 2 nebo 6 </t>
  </si>
  <si>
    <t>►Je zajištěno skladovaní nebezpečné chemické látky nebo chemického přípravku klasifikovaného jako vysoce toxický v prostorách, které jsou uzamykatelné, zabezpečené proti vloupání a vstupu nepovolaných osob. Při skladování je vyloučena záměna a vzájemné škodlivé působení uskladněných chemických látek a chemických přípravků a zabráněno jejich pronikání do životního prostředí a ohrožení zdraví lidu</t>
  </si>
  <si>
    <t>Používání přípravků na ochranu rostlin</t>
  </si>
  <si>
    <t>CHARAKTERISTIKA</t>
  </si>
  <si>
    <t>SPLŇUJE</t>
  </si>
  <si>
    <t>netýká</t>
  </si>
  <si>
    <t>POZNÁMKA</t>
  </si>
  <si>
    <t>ano</t>
  </si>
  <si>
    <t>ne</t>
  </si>
  <si>
    <t>se</t>
  </si>
  <si>
    <t>► jsou zabezpečena instalovaná ochranná zařízení proti samovolnému uvolnění; uzamčena odnímatelné části klíčem nebo jiným nástrojem</t>
  </si>
  <si>
    <t>► jsou zajištěna opatření proti náhodnému spadávání volně ložených sypkých nákladů nebo pádu jednotlivých břemen dopravovaných nad nechráněnými pracovišti nebo komunikacemi</t>
  </si>
  <si>
    <t>► je zajištěna ochrana otvorů uzavřených částí zařízení umožňující přístup k pohyblivým částem uzamykatelnými nebo blokovanými ochrannými zařízeními</t>
  </si>
  <si>
    <t>► je vybaveno vhodným osvětlením tak, aby obsluze v noci nebo v prostředí se sníženou viditelností umožnilo bezpečné používání</t>
  </si>
  <si>
    <t>►je zajištěno, aby osazování konstrukcí, předmětů a technologických zařízení do zdiva bylo z hlediska stability zdiva řešeno v projektové dokumentaci, nejedná-li se o předměty malé hmotnosti, které stabilitu zdiva zjevně nemohou narušit a aby  osazené předměty  byly připevněny nebo ukotveny tak, aby se nemohly uvolnit ani posunout</t>
  </si>
  <si>
    <t>►je zajištěna možnost vstupovat na osazené prefabrikované vodorovné nosné konstrukce jen tehdy, jsou-li zabezpečeny proti uvolnění a sesunutí</t>
  </si>
  <si>
    <t>►je zajištěno, že  montážní práce mohou být zahájeny pouze po náležitém převzetí montážního pracoviště fyzickou osobou určenou k řízení montážních prací a odpovědnou za jejich provádění</t>
  </si>
  <si>
    <t>Elektrická zařízení</t>
  </si>
  <si>
    <t>2.3 Vrstvy, usazeniny a hromady hořlavého prachu musí být považovány za zdroj, který může vytvářet výbušnou atmosféru.</t>
  </si>
  <si>
    <t>Příloha č. 2 k nařízení vlády č. 406/2004 Sb.</t>
  </si>
  <si>
    <t>A. DALŠÍ    POŽADAVKY   K    ZAJIŠTĚNÍ    BEZPEČNOSTI    A    OCHRANY</t>
  </si>
  <si>
    <t>ZDRAVÍ PŘI PRÁCI V PROSTŘEDÍ S NEBEZPEČÍM VÝBUCHU</t>
  </si>
  <si>
    <t>1. Všeobecně</t>
  </si>
  <si>
    <t>1.1 Ustanovení této přílohy se vztahují na prostory klasifikované podle přílohy č. 1 bodu 2 jako prostory s nebezpečím výbuchu, pokud to vyžaduje povaha pracoviště, pracovního  prostoru,  používaných  zařízení  a  látek  nebo  nebezpečí  způsobené pracovní činností související s ohrožením výbušnou atmosférou.</t>
  </si>
  <si>
    <t>1.2 Ustanovení této přílohy se vztahují  na zařízení v prostoru bez nebezpečí výbuchu, pokud  toto  zařízení  zajišťuje  nebo  napomáhá k zajištění  bezpečného  provozu zařízení umístěného v prostoru s nebezpečím výbuchu.[1]</t>
  </si>
  <si>
    <t>2. Organizační opatření</t>
  </si>
  <si>
    <t>2.1 Školení zaměstnanců</t>
  </si>
  <si>
    <t>►je zajištěno, aby způsob těžby, dopravy a případného rozmrazování zmrzlé zeminy stanovil zhotovitel v technologickém postupu tak, aby byla zajištěna bezpečnost fyzických osob a ochrana dotčených podzemních sítí technického vybavení území</t>
  </si>
  <si>
    <t>b) nepoužívat světelné značky v blízkosti jiného podobného světelného zdroje</t>
  </si>
  <si>
    <t>c) nepoužívat současně dvě a více světelných značek odlišného významu, které mohou být zaměněny</t>
  </si>
  <si>
    <t>d) nepoužívat dva zvukové signály současně</t>
  </si>
  <si>
    <t>e) nepoužívat zvukové signály při vysoké hladině okolního hluku</t>
  </si>
  <si>
    <t xml:space="preserve">►je při použití pohyblivého krytu k ochraně pracovního prostoru poloha krytu vázána na spouštěcí zařízení lisu tak, aby lis bylo možno uvést do chodu, jen jestliže je kryt v ochranné poloze. Kryt musí setrvat v této poloze, pokud trvá nebezpečí zranění rukou. Je-li v průběhu zdvihu pracovní prostor otevřen, musí se pohyb beranu zastavit dříve, než se může ruka dostat do nebezpečné blízkosti lisovacího nástroje. </t>
  </si>
  <si>
    <t>►neodjišťuje dvouruční spouštěcí zařízení nožní spouštěč listu. To neplatí u třecích listů</t>
  </si>
  <si>
    <t>►je každý lis, na němž se manipuluje ručně v nebezpečném pracovním prostoru lisovacího nástroje, seřízen jen pro jednotlivé zdvihy</t>
  </si>
  <si>
    <t>Bezpečnostní značky, značení a signály</t>
  </si>
  <si>
    <t>► jsou během rizikové práce zařazeny bezpečnostní přestávky, pokud jsou nepřetržitě používány osobní ochranné pracovní prostředky</t>
  </si>
  <si>
    <t>Hygienické požadavky</t>
  </si>
  <si>
    <t>Zásobování vodou</t>
  </si>
  <si>
    <t>►nepracuje se při dořezávání materiálu a řezání válcovitého materiálu bez použití stanovených pracovních pomůcek nebo přípravků</t>
  </si>
  <si>
    <t xml:space="preserve">   zaměstnanec, který  je způsobilý v případě  potřeby poskytnout pomoc. Při</t>
  </si>
  <si>
    <t xml:space="preserve">   ošetřování býka  ve stání je  nutné, aby ošetřující  zaměstnanec nejdříve</t>
  </si>
  <si>
    <t xml:space="preserve">   přiměl býka k tomu, aby ustoupil šikmo stranou.</t>
  </si>
  <si>
    <t>6. Plemenní býci se  vodí na vodících tyčích, bezpečně  zapnutých do nosního</t>
  </si>
  <si>
    <t xml:space="preserve">   kroužku. Podle  povahy je plemenný  býk veden na  vodicích tyčích nejméně</t>
  </si>
  <si>
    <t xml:space="preserve">   jedním  zaměstnancem tak,  aby byl  vždy bezpečně  ovládán; k  vedení lze</t>
  </si>
  <si>
    <t xml:space="preserve">   použít i pevné otěže, na kterých ho mohou vést nejméně dva zaměstnanci.</t>
  </si>
  <si>
    <t>7. Při vyhánění plemenného  býka z boxu do výběhu se  otevírají dveře vždy z</t>
  </si>
  <si>
    <t xml:space="preserve">   vnější  strany, směrem  do výběhu.  Zaměstnanec musí  mít zajištěn  volný</t>
  </si>
  <si>
    <t xml:space="preserve">   průchod tak, aby měl v případě potřeby zajištěnu únikovou cestu.</t>
  </si>
  <si>
    <t>8. Při  odběru  semene  od  plemenného  býka  nesmí  ošetřující  zaměstnanec</t>
  </si>
  <si>
    <t xml:space="preserve">   provádět současně i jiné úkony.</t>
  </si>
  <si>
    <t>Příloha č. 3 k nařízení vlády č. 27/2002 Sb.</t>
  </si>
  <si>
    <t>Další požadavky na organizaci práce a pracovní</t>
  </si>
  <si>
    <t>postupy při chovu prasat, ovcí a koz</t>
  </si>
  <si>
    <t>1. Při chovu  prasat je zaměstnavatel  povinen organizovat práci  a stanovit</t>
  </si>
  <si>
    <t xml:space="preserve">   a) napadení agresivním kancem, zejména při zapouštění prasnic,</t>
  </si>
  <si>
    <t xml:space="preserve">   b) podražení nohou, napadení nebo pokousání zvířetem, zejména při vážení,</t>
  </si>
  <si>
    <t xml:space="preserve">      nakládání, přehánění nebo práci v kotcích,</t>
  </si>
  <si>
    <t xml:space="preserve">   c) napadení prasnicí, zejména při odstavu selat.</t>
  </si>
  <si>
    <t>2. Při  chovu  ovcí  a  koz  je  zaměstnavatel  povinen  organizovat práci a</t>
  </si>
  <si>
    <t xml:space="preserve">   stanovit pracovní postupy zejména s ohledem na rizika</t>
  </si>
  <si>
    <t xml:space="preserve">   a) potrkání,</t>
  </si>
  <si>
    <t xml:space="preserve">   b) povalení a  pošlapání, zejména při  splašení stáda, koupání,  stříhání</t>
  </si>
  <si>
    <t xml:space="preserve">      nebo při dojení.</t>
  </si>
  <si>
    <t>3. Při přehánění prasat se zaměstnanec  pohybuje za přeháněnou skupinou. Při</t>
  </si>
  <si>
    <t xml:space="preserve">   vedení a přehánění kance se používá pevný vodící prut.</t>
  </si>
  <si>
    <t>4. Plemenní  kanci  se  umísťují  jednotlivě  v  oddělených  kotcích  nebo v</t>
  </si>
  <si>
    <t>§16</t>
  </si>
  <si>
    <t>Účinnost</t>
  </si>
  <si>
    <t>Poznámky:</t>
  </si>
  <si>
    <t>ČÁST TŘETÍ</t>
  </si>
  <si>
    <t xml:space="preserve">   vytaženy, nebo přehozeny přes sedlo.</t>
  </si>
  <si>
    <t>6. K výcviku koně se přistupuje s přihlédnutím ke stupni jeho výcviku, stáří</t>
  </si>
  <si>
    <t xml:space="preserve">   a fyzickým a psychickým předpokladům.</t>
  </si>
  <si>
    <t>7. Hřebci  se  zpravidla  vodí  na  jednoduché  uzdečce  nebo  na  ohlávce s</t>
  </si>
  <si>
    <t xml:space="preserve">   obnoskem. Vodítko, lonž či otěže nesmí být navlečeny na zápěstí ruky.</t>
  </si>
  <si>
    <t>8. Při  tréninku koní  a při  skákání s  koněm používá  zaměstnanec ochranou</t>
  </si>
  <si>
    <t xml:space="preserve">►ohlašuje zaměstnavatel pracovní úraz a zasílá záznam o úrazu stanoveným orgánům a institucím </t>
  </si>
  <si>
    <t>3.1.1 Přítomnost výbušné atmosféry kontroluje zaměstnavatel vždy při uvádění zařízení do provozu anebo při podezření, že hořlavé plyny nebo kapaliny ze zařízení unikají popřípadě že se hořlavý rozvířitelný prach na zařízení nebo v jeho blízkosti usazuje. V prostorech uvnitř staveb tuto kontrolu provádí nejméně jednou za měsíc.</t>
  </si>
  <si>
    <t>3.2 Jestliže výbušná atmosféra obsahuje více druhů hořlavého plynu, páry, mlhy anebo prachu, musí ochranná opatření odpovídat nejvyššímu možnému riziku.</t>
  </si>
  <si>
    <t>3.2.1 Jsou-li zaměstnanci při práci v prostředí s výbušnou atmosférou vystaveni účinkům chemických látek a chemických přípravků nebo prachu, které se považují za zdraví škodlivé, popřípadě působení biologických činitelů, postupuje zaměstnavatel podle zvláštního právního předpisu.[3] Při výběru osobních ochranných pracovních prostředků bere v úvahu také riziko iniciace výbušné atmosféry podle bodu 3.3.1.</t>
  </si>
  <si>
    <t>►je zajištěno, aby fyzické osoby provádějící montáž při ní používali montážní a bezpečnostní pomůcky a přípravky stanovené v technologickém postupu</t>
  </si>
  <si>
    <t>►umožňují zvolené vázací prostředky  zavěšení dílce podle průvodní dokumentace výrobce</t>
  </si>
  <si>
    <t>►je způsob a místo upevnění stejně jako seřízení vázacích prostředků  voleno tak, aby upevnění i uvolnění vázacích prostředků mohlo být provedeno bezpečně</t>
  </si>
  <si>
    <t>►je materiál připravený pro zdění  uložen tak, aby pro práci zůstal volný pracovní prostor široký nejméně 0,6 m</t>
  </si>
  <si>
    <t>►jsou pomocné skluzové žlaby k dopravě materiálu  používány jen tehdy, pokud jsou umístěny a zabezpečeny tak, aby přepravou materiálu nemohlo dojít k ohrožení fyzických osob</t>
  </si>
  <si>
    <t>►jsou plechovky a jiné oblé předměty při ručním ukládání stavěny nejvýše do výšky 2 m při zajištění jejich stability</t>
  </si>
  <si>
    <t>►jsou trubky, kulatina a předměty podobného tvaru  zajištěny proti rozvalení</t>
  </si>
  <si>
    <t>►jsou prvky a dílce pravidelných tvarů  při mechanizovaném ukládání a odběru ukládány nejvýše však do výšky 4 m, pokud výrobce nestanoví jinak a za podmínky, že není překročena únosnost podloží a že je zajištěna bezpečná manipulace s nimi</t>
  </si>
  <si>
    <t>►je upínání a odepínání prvků, dílců a sestav  prováděno ze země nebo z bezpečných podlah tak, že nejsou upínány nebo odepínány ve větší pracovní výšce než 1,5 m</t>
  </si>
  <si>
    <t>►je upínání a odepínání prvků, dílců a sestav ze žebříků  prováděno pouze podle stanoveného technologického postupu</t>
  </si>
  <si>
    <t xml:space="preserve">24) Zákon č. 185/2001 Sb., </t>
  </si>
  <si>
    <t>►jsou na základě údajů uvedených v projektové dokumentaci vytýčeny trasy technické infrastruktury,25) zejména energetických a komunikačních vedení, vodovodní a stokové sítě, v místě jejich střetu se stavbou, popřípadě jiné podzemní a nadzemní překážky nacházející se na staveništi</t>
  </si>
  <si>
    <t>25) §2 odst. 1 písm. k) bod 2. a  §153 odst. 1 stavebního zákona</t>
  </si>
  <si>
    <t>►OOPP byly použity samostatně nebo v kombinaci prvků a součástí systémů a v souladu návodu od výrobce</t>
  </si>
  <si>
    <t>►je zajištěno, aby fyzická osoba určená zhotovitelem k řízení provádění výkopových prací a) při změně geologických a hydrogeologických podmínek oproti projektové dokumentaci upřesnila určený sklon stěn svahovaných výkopů a  b) vzniknou-li pochybnosti o stabilitě svahu, určila a zajistila provedení opatření k zamezení sesuvu svahu a k zajištění bezpečnosti fyzických osob</t>
  </si>
  <si>
    <t>►je zajištěna nepřípustnost podkopávání svahů</t>
  </si>
  <si>
    <t>►je zajištěno, aby za nepříznivé povětrnostní situace, při které může být ohrožena stabilita svahu, se nikdo nezdržoval na svahu ani pod svahem</t>
  </si>
  <si>
    <t>►je zajištěno, aby při práci na svazích se sklonem strmějším než 1:1 a ve výšce větší než 3 m byla provedena opatření proti sklouznutí fyzických osob nebo sesunutí materiálu</t>
  </si>
  <si>
    <t>Společná ustanovení</t>
  </si>
  <si>
    <t>Obecné požadavky</t>
  </si>
  <si>
    <t xml:space="preserve">►jsou zaměstnanci chráněni před nepříznivými povětrnostními vlivy a před škodlivými účinky pracovních a technologických postupů  </t>
  </si>
  <si>
    <t>►je stanoven obsah a způsob vedení provozní dokumentace a záznamů o vybavení pracoviště</t>
  </si>
  <si>
    <t xml:space="preserve">►jsou soustředěny výrobní a pracovní prostředky a zařízení s přibližně stejnými účinky  </t>
  </si>
  <si>
    <t>►jsou stanoveny pracovní postupy u chovu prasat s ohledem na rizika napadení, pokousání, podražení nohou</t>
  </si>
  <si>
    <t>►jsou stanoveny pracovní postupy u chovu chovu ovcí a koz s ohledem na rizika potrkání, povalení a pošlapání</t>
  </si>
  <si>
    <t>►jsou dodržovány zásady ošetřování plemeníka</t>
  </si>
  <si>
    <t>►je zajištěno, aby prostor, v němž se provádí rozmrazování a kde by mohlo v jeho důsledku vzniknout nebezpečí popálení nebo propadnutí fyzických osob, bylo zřetelně vymezeno</t>
  </si>
  <si>
    <t>ČÁST DRUHÁ</t>
  </si>
  <si>
    <t>Povinnosti zaměstnavatele při pracovních úrazech a nemocech z povolání</t>
  </si>
  <si>
    <t>►vede zaměstnavatel v knize úrazů evidenci o všech úrazech, i když jimi nebyla způsobena pracovní neschopnost nebo byla způsobena pracovní neschopnost nepřesahující 3 kalendářní dny</t>
  </si>
  <si>
    <t xml:space="preserve">►vyhotovuje zaměstnavatel záznamy a vede dokumentaci o všech pracovních úrazech, jejichž následkem došlo ke zranění zaměstance s pracovní neschopností delší než 3 kalendářní dny nebo k úmrtí zaměstnance. </t>
  </si>
  <si>
    <t>11.1 Provedení skladu musí splňovat požadavky zvláštních právních předpisů[9]. Ve skladu, popřípadě na vstupu do něj, musí být viditelně umístěn seznam osob, oprávněných manipulovat s nebezpečnou látkou nebo přípravkem[16] ve skladu, a místní řád skladu</t>
  </si>
  <si>
    <t>►používají se předepsané pracovní pomůcky při odstraňování třísek z obráběcího stroje za provozu a při úklidu. Odstraňovat třísky ze sběrných van za chodu obráběcích strojů se smí jen u strojů, které jsou k tomuto účelu přizpůsobeny.</t>
  </si>
  <si>
    <t>Obrábění dřeva</t>
  </si>
  <si>
    <t>Úvodní ustanovení</t>
  </si>
  <si>
    <t xml:space="preserve">   úvazkem,  popřípadě dalším  bezpečným  jištěním,  které však  nesmí zvíře</t>
  </si>
  <si>
    <t xml:space="preserve">   zraňovat. Při  boxovém ustájení je nutno  zajistit pevnou konstrukci boxu</t>
  </si>
  <si>
    <t xml:space="preserve">   a dveře,  které je možné  rychle a bezpečně  otevírat i zavírat  a jistit</t>
  </si>
  <si>
    <t xml:space="preserve">   zvenku,  přičemž při  vstupu do  boxu musí  být zaměstnanec jištěn dalším</t>
  </si>
  <si>
    <t xml:space="preserve">   zaměstnancem.  Při  ošetřování  plemenného  býka  v  boxu je nezbytné jej</t>
  </si>
  <si>
    <t xml:space="preserve">   nejdříve bezpečně přivázat. Při odvazování a přivazování plemenného býka,</t>
  </si>
  <si>
    <t xml:space="preserve">   veterinárních  zákrocích, odběru  semene, strouhání  paznehtů nebo jiných</t>
  </si>
  <si>
    <t xml:space="preserve">   boudách;  při  jejich  připouštění,  čištění  kotců  nebo výběhů je kromě</t>
  </si>
  <si>
    <t xml:space="preserve">   ošetřujícího zaměstnance nutná přítomnost dalšího zaměstnance.</t>
  </si>
  <si>
    <t>5. Při odstavu selat od prasnic je nutná přítomnost nejméně dvou kanců.</t>
  </si>
  <si>
    <t>6. Při vyhánění ovcí a koz na  pastvu stojí zaměstnanec za otevřenými dveřmi</t>
  </si>
  <si>
    <t xml:space="preserve">   tak,  aby ho  tyto dveře  chránily před  tlakem stáda;  k pasení ovcí lze</t>
  </si>
  <si>
    <t xml:space="preserve">   používat pouze psy se speciálním výcvikem pro tuto činnost.</t>
  </si>
  <si>
    <t>7. U  agresivních plemeníků,  zejména rohatých  plemen, dodržuje ošetřovatel</t>
  </si>
  <si>
    <t xml:space="preserve">   zásadu,  neotáčet se  ke zvířeti   zády; pro  bezpečné ovládání  je nutné</t>
  </si>
  <si>
    <t xml:space="preserve">   plemeníka opatřit dostatečně silným obojkem  nebo ohlávkou, na kterou lze</t>
  </si>
  <si>
    <t xml:space="preserve">   zaklesnout vodicí tyč.</t>
  </si>
  <si>
    <t>Příloha č. 4 k nařízení vlády č. 27/2002 Sb.</t>
  </si>
  <si>
    <t>Další požadavky na organizaci práce a</t>
  </si>
  <si>
    <t>pracovní postupy při chovu drůbeže</t>
  </si>
  <si>
    <t>1. Při chovu  drůbeže je zaměstnavatel povinen  organizovat práci a stanovit</t>
  </si>
  <si>
    <t>§1</t>
  </si>
  <si>
    <t>Rozsah platnosti</t>
  </si>
  <si>
    <t>§2</t>
  </si>
  <si>
    <t xml:space="preserve">   zaměstnanci  používají  ochranné  kožené  rukavice,  popřípadě  speciální</t>
  </si>
  <si>
    <t xml:space="preserve">   fixační klícky  nebo jiné pomůcky;  při odchytu zvířat  z klecí je  nutná</t>
  </si>
  <si>
    <t xml:space="preserve">   přítomnost alespoň dvou zaměstnanců.</t>
  </si>
  <si>
    <t>Příloha č. 8 k nařízení vlády  č. 27/2002 Sb.</t>
  </si>
  <si>
    <t>a pracovní postupy při chovu včel</t>
  </si>
  <si>
    <t>1. Při  chovu včel  je zaměstnavatel  povinen organizovat  práci a  stanovit</t>
  </si>
  <si>
    <t xml:space="preserve">   pracovní postupy zejména s ohledem na riziko pobodání.</t>
  </si>
  <si>
    <t>2. Zaměstnavatel je povinen vhodnými prostředky, například kouřem, zajistit,</t>
  </si>
  <si>
    <t xml:space="preserve">   aby  nedocházelo k  nadměrnému obtěžování  okolí včelami  při rojení; při</t>
  </si>
  <si>
    <t xml:space="preserve">   práci  se včelami  zaměstnanec  používá  zpravidla včelařskou  kuklu nebo</t>
  </si>
  <si>
    <t xml:space="preserve">   závoj a rukavice.</t>
  </si>
  <si>
    <t>3. Stálá  i  mobilní  stanoviště  včel,  která  jsou umístěna mimo ohrazené,</t>
  </si>
  <si>
    <t xml:space="preserve">   uzavřené  nebo  oplocené  prostory,  musí  být  na dobře viditelném místě</t>
  </si>
  <si>
    <t xml:space="preserve">   označena  bezpečnostními značkami  označujícími zákaz  vstupu nepovolaným</t>
  </si>
  <si>
    <t xml:space="preserve">   osobám a biologické riziko.</t>
  </si>
  <si>
    <t>4. Doprava včel  se provádí pouze  v pevných úlech  nebo zařízeních, jejichž</t>
  </si>
  <si>
    <t xml:space="preserve">   jednotlivé   části  jsou   pevně  spojeny;   zaměstnanci,  kteří  dopravu</t>
  </si>
  <si>
    <t xml:space="preserve">   provádějí,  jsou vybaveni  včelařskou kuklou  nebo závojem  a rukavicemi.</t>
  </si>
  <si>
    <t xml:space="preserve">   Včelstva se nedopravují s otevřenými česny. Provádí-li se doprava koňským</t>
  </si>
  <si>
    <t xml:space="preserve">   potahem, otevírají se česna na novém  stanovišti až tehdy, když je koňský</t>
  </si>
  <si>
    <t xml:space="preserve">   potah v bezpečné vzdálenosti.</t>
  </si>
  <si>
    <t>[1] Například zákon č. 246/1992 Sb., na ochranu zvířat proti týrání, ve znění zákona č. 162/1993 Sb., zákona č. 193/1994 Sb., zákona č. 243/1997 Sb. a zákona č. 30/1998 Sb., vyhláška č. 311/1997 Sb., o chovu a využití pokusných zvířat.</t>
  </si>
  <si>
    <t>Nařízení vlády č. 177/1997 Sb., kterým se stanoví technické požadavky na spotřebiče plynných paliv.</t>
  </si>
  <si>
    <t>Nařízení vlády č. 182/1999 Sb., kterým se stanoví technické požadavky na tlaková zařízení.</t>
  </si>
  <si>
    <t>►přesvědčil se zaměstnanec před použitím OOPP o jejich kompletnosti, provozuschopnosti a nezávadném stavu</t>
  </si>
  <si>
    <t xml:space="preserve">  </t>
  </si>
  <si>
    <t xml:space="preserve">►byl vhodný OOPP proti pádu, případně pracovní polohovací systém, včetně kotevních míst určen v technologickém postupu </t>
  </si>
  <si>
    <t>Legislativa ČR pro oblast  BOZP</t>
  </si>
  <si>
    <t>Z 326/2004 Sb.</t>
  </si>
  <si>
    <t>►má  zhotovitel stavby představu, co musí zajistit z hlediska bezpečnosti a ochrany zdraví při práci na staveništi, tj.obecně co obsahuje tato vyhláška a jeho povinnousti dle jednotlivých příloh</t>
  </si>
  <si>
    <t>►vyskytují na této stavbě práce a činnosti vystavující fyzickou osobu zvýšenému ohrožení života nebo poškození zdraví -pokud ano, je zpracován plán BOZP na staveništi</t>
  </si>
  <si>
    <t>►jsou únikové cesty, východy a dopravní komunikace k nim včetně přístupových cest stále volné</t>
  </si>
  <si>
    <t>►je ve výše uvedených prostorách zajištěna pravidelná údržba, úklid a čištění</t>
  </si>
  <si>
    <t>Požadavky na pracoviště a pracovní prostředí na staveništi</t>
  </si>
  <si>
    <t>►zajišťuje zaměstnavatel, který provádí jako zhotovitel stavební, montážní, stavebně montážní nebo udržovací práce pro jinou fyzickou nebo právnickou osobu na jejím pracovišti, v součinnosti s touto osobou vybavení pracoviště pro bezpečný výkon práce</t>
  </si>
  <si>
    <t>►dodržuje zaměstnavatel další požadavky kladené na bezpečnost a ochranu zdraví při práci při přípravě projektu a realizaci stavby</t>
  </si>
  <si>
    <t>Požadavky na výrobní a pracovní prostředky a zařízení</t>
  </si>
  <si>
    <t>NV 378/2001 Sb.</t>
  </si>
  <si>
    <t>►jsou stroje, technická zařízení, dopravní prostředky a nářadí z hlediska bezpečnosti a ochrany zdraví při práci vhodné pro práci, při které budou používány</t>
  </si>
  <si>
    <t>Požadavky na organizaci práce a pracovní postupy</t>
  </si>
  <si>
    <t>►není-li možno prostor oplotit, je zajištěn jiným vhodným způsobem, například střežením nebo vyloučením provozu</t>
  </si>
  <si>
    <t>Příloha č.7</t>
  </si>
  <si>
    <t>Dočasné stavební konstrukce</t>
  </si>
  <si>
    <t>NV č.11/2002 Sb.</t>
  </si>
  <si>
    <t>d) určení prostorů a zařízení, u nichž jsou uplatňovány požadavky podle přílohy č. 2 k tomuto nařízení</t>
  </si>
  <si>
    <t xml:space="preserve">c) označil místa vstupu do prostorů s nebezpečím výbuchu bezpečnostními značkami výstrahy s černými písmeny EX označujícími "nebezpečí - výbušné prostředí" </t>
  </si>
  <si>
    <t>d) zabezpečil vypracování písemné dokumentace o ochraně před výbuchem  ( dále jen DOPV) a její vedení tak, aby odpovídala skutečnosti</t>
  </si>
  <si>
    <t>a) v takových pracovních podmínkách nebyla ohrožena bezpečnost a zdraví zaměstnanců</t>
  </si>
  <si>
    <t xml:space="preserve">a) provedení identifikace nebezpečí a specifikace ohrožení a posouzení rizika výbuchu                                                      </t>
  </si>
  <si>
    <t>b) přijetí preventivních a ochranných opatření</t>
  </si>
  <si>
    <t>c) klasifikace prostorů s nebezpečím výbuchu a prostorů bez nebezpečí výbuchu</t>
  </si>
  <si>
    <t>o inspekci práce</t>
  </si>
  <si>
    <t>zákoník práce</t>
  </si>
  <si>
    <t>b) vypnutím zařízení nebo ochranných systémů začleněných do automatizovaného technologického procesu při jejich odchýlení od běžných provozních podmínek se úroveň bezpečnosti a ochrany zdraví při práci nesníží, musí být umožněno v případě potřeby je vypnout ručním ovládáním. Ruční vypnutí smí provést pouze zaměstnavatelem určený zaměstnanec.</t>
  </si>
  <si>
    <t>Ministerstvo zdravotnictví</t>
  </si>
  <si>
    <t>►vyskytují se práce se zdroji ionizujícího záření, pokud se na ně nevztahují zvláštní právní předpisy</t>
  </si>
  <si>
    <t xml:space="preserve">►vyskytují se práce nad vodou nebo v její těsné blízkosti spojené s bezprostředním nebezpečím utonutí.
 -  práce, při kterých hrozí pád z výšky nebo do volné hloubky více než 10 m
</t>
  </si>
  <si>
    <t xml:space="preserve">►vyskytují se práce vykonávané v ochranných pásmech energetických vedení, popřípadě zařízení technického vybavení          </t>
  </si>
  <si>
    <t xml:space="preserve">►vyskytují se studnařské práce, zemní práce prováděné protlačováním nebo mikrotunelováním z podzemního díla, práce při stavbě tunelů, pokud nepodléhají dozoru orgánů státní báňské správy  
-potápěčské práce
</t>
  </si>
  <si>
    <t>►vyskytují se práce s použitím výbušnin podle zvláštních právních předpisů</t>
  </si>
  <si>
    <t>Souhrnné požadavky</t>
  </si>
  <si>
    <t>V  19/1979 Sb.</t>
  </si>
  <si>
    <t>b) v zóně 1 nebo v zóně 21 zařízení kategorie 1 a 2,</t>
  </si>
  <si>
    <t>c) v zóně 2 nebo v zóně 22 zařízení kategorie 1, 2 a 3.</t>
  </si>
  <si>
    <t>►jsou pojízdné stroje a zařízení zajištěny proti nežádoucímu pohybu při jejich provozu</t>
  </si>
  <si>
    <t>►jsou u kombinovaných strojů nepoužívané nástroje odstraněny nebo zakryty</t>
  </si>
  <si>
    <r>
      <t>►</t>
    </r>
    <r>
      <rPr>
        <b/>
        <i/>
        <sz val="12"/>
        <rFont val="Arial"/>
        <family val="2"/>
        <charset val="238"/>
      </rPr>
      <t>nepřisouvá se materiál k nástroji dříve, než nástroj dosáhl stanovené obráběcí rychlosti. Obráběný materiál se nesmí tlačit k nástroji přímo tělem</t>
    </r>
  </si>
  <si>
    <t>NV  362/2005 Sb.</t>
  </si>
  <si>
    <t>b) může účinné rozptýlení ve vzduchu způsobit vznik výbušné atmosféry</t>
  </si>
  <si>
    <t>d) je možný vznik nebezpečné výbušné atmosféry</t>
  </si>
  <si>
    <t>e) je vzniku nebezpečné výbušné atmosféry spolehlivě zabráněno</t>
  </si>
  <si>
    <t>f) do jaké zóny mohou být prostory s nebezpečnou atmosférou zařazeny</t>
  </si>
  <si>
    <r>
      <t xml:space="preserve">►jsou prosklené stěny </t>
    </r>
    <r>
      <rPr>
        <b/>
        <i/>
        <sz val="12"/>
        <color indexed="8"/>
        <rFont val="Arial"/>
        <family val="2"/>
        <charset val="238"/>
      </rPr>
      <t>zřetelně</t>
    </r>
    <r>
      <rPr>
        <b/>
        <i/>
        <sz val="12"/>
        <color indexed="51"/>
        <rFont val="Arial"/>
        <family val="2"/>
        <charset val="238"/>
      </rPr>
      <t xml:space="preserve"> </t>
    </r>
    <r>
      <rPr>
        <b/>
        <i/>
        <sz val="12"/>
        <rFont val="Arial"/>
        <family val="2"/>
        <charset val="238"/>
      </rPr>
      <t>označeny ve výši 1,1 m až 1,6 m nad podlahou</t>
    </r>
  </si>
  <si>
    <r>
      <t>►jsou roštové mosty, lávky řádně zabezpečeny proti propadu předmětů, zábradlí</t>
    </r>
    <r>
      <rPr>
        <b/>
        <i/>
        <sz val="12"/>
        <color indexed="10"/>
        <rFont val="Arial"/>
        <family val="2"/>
        <charset val="238"/>
      </rPr>
      <t xml:space="preserve"> </t>
    </r>
    <r>
      <rPr>
        <b/>
        <i/>
        <sz val="12"/>
        <color indexed="8"/>
        <rFont val="Arial"/>
        <family val="2"/>
        <charset val="238"/>
      </rPr>
      <t xml:space="preserve">proti </t>
    </r>
    <r>
      <rPr>
        <b/>
        <i/>
        <sz val="12"/>
        <rFont val="Arial"/>
        <family val="2"/>
        <charset val="238"/>
      </rPr>
      <t>propadnutí osob</t>
    </r>
  </si>
  <si>
    <r>
      <t xml:space="preserve">►jsou nebezpečná místa na pracovišti </t>
    </r>
    <r>
      <rPr>
        <b/>
        <i/>
        <sz val="12"/>
        <color indexed="8"/>
        <rFont val="Arial"/>
        <family val="2"/>
        <charset val="238"/>
      </rPr>
      <t xml:space="preserve">výstražně </t>
    </r>
    <r>
      <rPr>
        <b/>
        <i/>
        <sz val="12"/>
        <rFont val="Arial"/>
        <family val="2"/>
        <charset val="238"/>
      </rPr>
      <t>označena značkou</t>
    </r>
  </si>
  <si>
    <t>►nosné textilní lano musí mít průměr nejméně 10 mm. Poškozené lano je vyloučeno z používání</t>
  </si>
  <si>
    <t>►provedení nosné konstrukce kladky je před prvním použitím prokazatelně schváleno fyzickou osobou určenou zhotovitelem</t>
  </si>
  <si>
    <t>§5</t>
  </si>
  <si>
    <t>e) používání dopravních prostředků v silniční dopravě, železniční dopravě, vnitrozemské a námořní plavbě a letecké dopravě, nestanoví-li zvláštní právní předpisy nebo mezinárodní dohody jinak.</t>
  </si>
  <si>
    <t>§ 2</t>
  </si>
  <si>
    <t>§2 (1) Při uplatňování zásad prevence rizik[6]nebo k zajištění ochrany před výbuchem přijímá zaměstnavatel technická nebo organizační opatření přiměřená povaze provozu v souladu se zásadami, které uplatňuje podle charakteru činnosti v následujícím pořadí</t>
  </si>
  <si>
    <t>a) předcházení vzniku výbušné atmosféry[7],</t>
  </si>
  <si>
    <t>§2 (2) Technická nebo organizační opatření v případě potřeby zaměstnavatel navzájem kombinuje, popřípadě doplňuje dalšími opatřeními zamezujícími šíření výbuchu.</t>
  </si>
  <si>
    <t>§2 (3) Technická nebo organizační opatření přijatá k prevenci a ochraně před výbuchem podle odstavců 1 a 2 zaměstnavatel pravidelně přehodnocuje v jím určených intervalech a bezodkladně při každé změně významné z hlediska zajištění bezpečnosti a ochrany zdraví při práci.</t>
  </si>
  <si>
    <t>§ 3</t>
  </si>
  <si>
    <t>►je zařízení vybaveno ochranným zařízením  a zabezpečením chránícím zaměstnance před poškozením zdraví způsobeným zachycením nebo destrukcí pohybujících se částí zařízení</t>
  </si>
  <si>
    <t>►je umožněna volba vázacích prostředků s ohledem na manipulované břemeno</t>
  </si>
  <si>
    <t>► je vázání nebo odvazování břemene prováděno oprávněným zaměstnancem a vždy v koordinaci a za plné součinnosti s obsluhou, která zdvihací zařízení ovládá</t>
  </si>
  <si>
    <t>► je zabezpečeno zařízení řízené obsluhou před převrácením při provozu za běžných podmínek ochranným zařízením</t>
  </si>
  <si>
    <t xml:space="preserve">►je zabezpečeno pojízdné zařízení před spouštěním nepovolanými zaměstnanci
</t>
  </si>
  <si>
    <t>► je ochranné zařízení konstruováno s přihlédnutím k nebezpečnému prostoru a s ohledem na vlastnosti, strukturu a množství skladovaných sypkých hmot a na možnosti propadnutí zaměstnanců do skladovacího zařízení</t>
  </si>
  <si>
    <t>V  21/1979 Sb.</t>
  </si>
  <si>
    <t>V  50/1978 Sb.</t>
  </si>
  <si>
    <t xml:space="preserve">Lisování </t>
  </si>
  <si>
    <t>►vylučují lisovací nástroje a jejich seřízení možnost vsunutí prstů do nebezpečných míst</t>
  </si>
  <si>
    <t>►jsou nástroje, které nezajišťují bezpečnost obsluhy v plném rozsahu, jako nebezpečné trvanlivě označeny na přední straně výrazným písmenem "N" a smějí být používány jen na lisech s ochranným zařízením v pracovním prostoru lisu, popř. nástrojů. Lisovací nástroje o hmotnosti vyšší 20 kg musí být opatřeny vhodnými držadly, čepy nebo obdobným zařízením</t>
  </si>
  <si>
    <t>►jsou dočasná zařízení pro rozvod energie na staveništi  navržena, provedena a používána takovým způsobem, aby nebyla zdrojem nebezpečí vzniku požáru nebo výbuchu. Fyzické osoby musí být dostatečně chráněny před nebezpečím úrazu elektrickým proudem. Rozvody energie  musí být identifikovány, zkontrolovány a viditelně označeny</t>
  </si>
  <si>
    <t>Povinnosti</t>
  </si>
  <si>
    <t xml:space="preserve">►je náležitě a bezpečně upevněno technické vybavení pracoviště a zařízení </t>
  </si>
  <si>
    <t>►jsou plněna opatření k ochraně zdraví na kterých jsou používány zdraví škodlivé nebo nebezpečné látky a přípravky</t>
  </si>
  <si>
    <t>c) přítomna pouze výjimečně a pouze po krátký časový úsek - zóna 2</t>
  </si>
  <si>
    <t>a) přítomna trvale nebo po dlouhou dobu nebo často - zóna 20</t>
  </si>
  <si>
    <t>b)vznik pravděpodobný - zóna 21</t>
  </si>
  <si>
    <t>c) přítomna pouze výjimečně a pouze po krátký časový úsek - zóna 22</t>
  </si>
  <si>
    <t>Organizační opatření</t>
  </si>
  <si>
    <t>Školení zaměstnanců</t>
  </si>
  <si>
    <t>Písemné pokyny a příkazy k provedení prací</t>
  </si>
  <si>
    <t xml:space="preserve">Obsah příkazu V je uveden v příloze 2, bod 2.2.4 </t>
  </si>
  <si>
    <t>►vyskytují se na pracovištích zaměstnavatele rizikové faktory - faktory fyzikální /hluk, vibrace/, chemické /karcinogeny/, biologické činitele /viry, bakterie, plísně/, prach, fyzická zátěž, psychická a zraková zátěž, nepříznivé mikroklimatické podmínky /extrémní chlad, teplo a vlhkost/</t>
  </si>
  <si>
    <t>►jsou rizikové faktory pravidelně, a dále bez zbytečného odkladu vždy, pokud dojde ke změně podmínek práce, měřením zjišťovány a kontrolovány jejich hodnoty</t>
  </si>
  <si>
    <t>►je zabezpečno, aby byly rizikové faktory vyloučeny nebo alespoň omezeny na nejmenší rozumně dosažitelnou míru</t>
  </si>
  <si>
    <t>►jsou stanovena opatření a pravidla pro zajitění bezpečné evakuace osob</t>
  </si>
  <si>
    <t xml:space="preserve">►má  zaměstnavatel představu, co je povinen zajistit při práci na pracovištích o způsobu organizace práce a pracovních postupů, kdy jsou zaměstnanci vystaveni nebezpečí pádu z výšky nebo do volné hloubky </t>
  </si>
  <si>
    <t>►zná zaměstnavatel bližší požadavky na bezpečný provoz a používání technických zařízení poskytovaných zaměstnancům při práci ve výškách a nad volnou hloubkou</t>
  </si>
  <si>
    <t>3.3 Při přijímání opatření k zabránění iniciace výbušné atmosféry podle §3 odst. 1 písm. b) bere zaměstnavatel v úvahu přítomnost možných zdrojů iniciace výbušné atmosféry včetně elektrostatických výbojů, pokud jsou zaměstnanci popřípadě jiné osoby nebo pracovní prostředí nositeli elektrostatického náboje nebo náboj vytvářejí.</t>
  </si>
  <si>
    <t>Přitom může využít i dokumenty vypracované podle zvláštních právních předpisů.</t>
  </si>
  <si>
    <t>b) přijetí preventivních a ochranných opatření,</t>
  </si>
  <si>
    <t>ČÁST PRVNÍ</t>
  </si>
  <si>
    <t>ÚVODNÍ USTANOVENÍ</t>
  </si>
  <si>
    <t>►je pro fyzické osoby pracující ve výkopech  zřízen bezpečný sestup a výstup pomocí žebříků, schodů nebo šikmých ramp, přičemž povrch šikmých ramp o sklonu větším než 1:5 je upraven proti uklouznutí náležitě upevněnými příčnými lištami nebo zarážkami</t>
  </si>
  <si>
    <t>5.3 Zaměstnavatel zajistí prostředky pro úklid, čištění a údržbu vnitřních prostor a pro venkovní údržbu. Lhůty pro provádění úklidu, čištění a údržby komunikací stanoví zaměstnavatel a uvede ve vnitřním předpisu.</t>
  </si>
  <si>
    <t>5.4 Účelové komunikace nesmí sloužit jako trvalé pracoviště.</t>
  </si>
  <si>
    <t>5.5 Všechny spojovací cesty a prostory ve stavbách musí být vedeny tak, aby zaměstnanci byli vystaveni co nejméně působení nadměrného tepla, prachu, kouře a hluku.</t>
  </si>
  <si>
    <t>5.6 Komunikace provedené jako roštové mosty, lávky, galerie, schodiště a ochozy musí mít šířku nejméně 0,5 m a musí mít po celé ploše pevnou, rovnou podlahu upravenou tak, aby jí nemohly propadávat předměty ohrožující bezpečnost osob, podél boků u podlahy musí být opatřeny ochranou lištou o výšce nejméně 0,1 m a musí být podél volného okraje vybaveny vhodnou ochrannou konstrukcí. Vhodnou konstrukcí se rozumí zábradlí nebo jiná rovnocenná konstrukce o dostatečné výšce a s výplní zabraňující propadnutí osob.</t>
  </si>
  <si>
    <t>►je při ručním ukládání a odebírání  sypkých hmot zajištěno, aby byly navršeny do výšky nejvýše 2 m</t>
  </si>
  <si>
    <t xml:space="preserve">►zajistil zaměstnavatel, aby odpovídaly zvolené osobní ochranné pracovní prostředky (OOPP) povaze prováděné práce, předpokládaným rizikům a povětrnostní situaci, umožňovaly bezpečný pohyb, byly pravidelně prohlíženy a zkoušeny v souladu s požadavky průvodní dokumentace </t>
  </si>
  <si>
    <t xml:space="preserve">► byly použity OOPP, jež splňují požadavky stanovené zvláštním právním předpisem </t>
  </si>
  <si>
    <t>►byly použity OOPP pro pracovní polohování a prevenci proti pádům z výšky (pracovní polohovací systémy)</t>
  </si>
  <si>
    <t>►je zajištěno, aby byl žebřík při odbedňovacích pracích používán pouze do výšky 3 m odbedňované konstrukce nad pracovní podlahou a za předpokladu, že se neuvolňují ani neodstraňují nosné části bednění a stabilita žebříku není závislá na demontovaných částech bednění a podpěr</t>
  </si>
  <si>
    <t>►je ohrožený prostor odbedňovacích prací  zajištěn proti vstupu nepovolaných fyzických osob</t>
  </si>
  <si>
    <t>►je zajištěno, aby se součásti bednění  bezprostředně po odbednění ukládaly na určená místa tak, aby nebyly zdrojem nebezpečí úrazu a nepřetěžovaly konstrukci</t>
  </si>
  <si>
    <t>►jsou prostory, stroje, přípravky a jiná zařízení pro výrobu armatury  uspořádány tak, aby fyzické osoby nebyly ohroženy pohybem materiálu a jeho ukládáním</t>
  </si>
  <si>
    <t xml:space="preserve">►přijímá zaměstnavatel při uplatňování zásad prevence rizik nebo k zajištění ochrany před výbuchem technická nebo organizační opatření přiměřená povaze provozu v souladu se zásadami, které uplatňuje podle charakteru činnosti v následujícím pořadí :       </t>
  </si>
  <si>
    <t>►prostor, v kterém výbušná atmosféra  je tvořena ve formě oblaku zvířeného hořlavého prachu ve vzduchu.</t>
  </si>
  <si>
    <t>Prostor, ve kterém vznik výbušné atmosféry tvořené oblakem zvířeného hořlavého prachu ve vzduchu není pravděpodobný, a pokud výbušná atmosféra vznikne, bude přítomna pouze výjimečně a pouze po krátký časový úsek.</t>
  </si>
  <si>
    <t>►zajistil zaměstnavatel vyškolení zaměstnance proti pádu provádějící práce při použití OOPP, zejména pro vyprošťovací postupy při mimořádných událostech</t>
  </si>
  <si>
    <t>Příloha č.3</t>
  </si>
  <si>
    <t>Používání žebříků</t>
  </si>
  <si>
    <t>5. Při ošetřování  nemocného psa, očkování nebo  jiných speciálních úkonech,</t>
  </si>
  <si>
    <t>Odborná způsobilost</t>
  </si>
  <si>
    <t>1. Zařízení a ochranné systémy pro všechny prostory s prostředím nebezpečí výbuchu musí být zvoleny na základě kategorií podle zvláštního právního předpisu [6], pokud v písemné dokumentaci o ochraně před výbuchem není s ohledem na posouzení rizik výbuchu stanoveno jinak.</t>
  </si>
  <si>
    <t>2. V zónách klasifikovaných podle přílohy č. 1 části 2 smí být použita zařízení těchto kategorií:</t>
  </si>
  <si>
    <t>Poznámky k přílohám:</t>
  </si>
  <si>
    <t xml:space="preserve">   je  kromě  ošetřujícího  zaměstnance  vždy  nezbytná  přítomnost  dalšího</t>
  </si>
  <si>
    <t xml:space="preserve">   zaměstnance, který psa jistí.</t>
  </si>
  <si>
    <t>Příloha č. 7 k nařízení vlády č. 27/2002 Sb.</t>
  </si>
  <si>
    <t>postupy při chovu kožešinových zvířat</t>
  </si>
  <si>
    <t>12) Zákon č. 49/1997 Sb.</t>
  </si>
  <si>
    <t>Povinnosti zhotovitele stavby a koordinátora bezpečnosti a ochrany zdraví při práci na staveništi</t>
  </si>
  <si>
    <t>Požadavky na pracoviště a pracovní prostředí</t>
  </si>
  <si>
    <t>NV 101/2005 Sb.</t>
  </si>
  <si>
    <t>►mají prostory pro osobní hygienu, převlékání, odkládání osobních věcí, odpočinek a stravování zaměstnanců stanovené rozměry, provedení a vybavení</t>
  </si>
  <si>
    <t>►je stálý dozor zajištěn, jestliže bourací práce probíhají na dvou nebo více místech v rámci jedné bourané stavby současně</t>
  </si>
  <si>
    <t>►je před zahájením bouracích prací vymezen ohrožený prostor a zajištěn  proti vstupu nepovolaných fyzických osob</t>
  </si>
  <si>
    <t>►jsou bezpečně zajistěny vstupy do bourané stavby, jakož i na jednotlivá pracoviště a přijmuta nezbytná opatření k ochraně veřejného zájmu, jenž by mohl být těmito pracemi ohrožen</t>
  </si>
  <si>
    <t>►je ohrožený prostor v zastavěném území vymezen oplocením o výšce nejméně 1,8 m, pokud tomu použitá technologie bourání nebrání</t>
  </si>
  <si>
    <t>příloha č. 3 části III., bodu 2</t>
  </si>
  <si>
    <t xml:space="preserve">►zajišťuje zhotovitel  provádění odborných prohlídek pracoviště způsobem a v intervalech stanovených v průvodní dokumentaci, vždy však po změně polohy a po mimořádných událostech, které mohly ovlivnit jeho stabilitu a pevnost
</t>
  </si>
  <si>
    <t>►přeruší zhotovitel  práci, jakmile by její další pokračování vedlo k ohrožení životů nebo zdraví fyzických osob na staveništi nebo v jeho okolí, popřípadě k ohrožení majetku nebo životního prostředí vlivem nepříznivých povětrnostních vlivů, nevyhovujícího technického stavu konstrukce nebo stroje, živelné události</t>
  </si>
  <si>
    <t>o bližších požadavcích na bezpečnost a ochranu zdraví při práci na pracovištích s nebezpečím pádu z výšky nebo do hloubky</t>
  </si>
  <si>
    <t>NV 591/2006 Sb.</t>
  </si>
  <si>
    <t>o bližších minimálních požadavcích na bezpečnost a ochranu zdraví při práci na staveništích</t>
  </si>
  <si>
    <t>NV  378/2001 Sb.</t>
  </si>
  <si>
    <t>kterým se stanoví bližší požadavky na bezpečný provoz a používání strojů, technických zařízení, přístrojů a nářadí</t>
  </si>
  <si>
    <t>o bližších požadavcích na zajištění bezpečnosti a ochrany zdraví při práci v prostředí s nebezpečím výbuchu</t>
  </si>
  <si>
    <t>1. Při chovu kožešinových zvířat  je zaměstnavatel povinen organizovat práci</t>
  </si>
  <si>
    <t xml:space="preserve">   a  stanovit  pracovní  postupy  zejména  s  ohledem  na rizika pokousání,</t>
  </si>
  <si>
    <t xml:space="preserve">   poškrábání při napadení zaměstnance  zvířetem nebo rizika poškození zraku</t>
  </si>
  <si>
    <t xml:space="preserve">   sekretem zvířete.</t>
  </si>
  <si>
    <t>2. Prostory,  klece  nebo  kotce  pro  chov  kožešinových  zvířat  se  řádně</t>
  </si>
  <si>
    <t xml:space="preserve">   zabezpečují před nežádoucím únikem zvířat.</t>
  </si>
  <si>
    <t>3. Při ošetřování kožešinových zvířat, jejich očkování nebo dalších úkonech,</t>
  </si>
  <si>
    <t>►je bezpečný přísun a odběr materiálu  zajištěn v souladu s postupem prací</t>
  </si>
  <si>
    <t>►je materiál skladován podle podmínek stanovených výrobcem, přednostně v takové poloze, ve které bude zabudován do stavby</t>
  </si>
  <si>
    <t>►jsou zařízení pro vybavení skládek, jakými jsou opěrné nebo stabilizační konstrukce,  řešeny tak, aby umožňovaly skladování, odebírání nebo doplňování prvků a dílců v souladu s průvodní dokumentací bez nebezpečí jejich poškození</t>
  </si>
  <si>
    <t>►jsou místa určená k vázání, odvěšování a manipulaci s materiálem  bezpečně přístupná</t>
  </si>
  <si>
    <t>►jsou skladovací plochy  rovné, odvodněné a zpevněné</t>
  </si>
  <si>
    <t xml:space="preserve">►přijímá zaměstnavatel opatření proti opakování pracovních úrazů </t>
  </si>
  <si>
    <t xml:space="preserve">   z volné  stáje se provádí tak,  aby při každém otevření  byl zaměstnanec,</t>
  </si>
  <si>
    <t xml:space="preserve">   který vrata nebo branku otevřel, chráněn.</t>
  </si>
  <si>
    <t>5. Ve vazné stáji musí být plemenný býk zajištěn dvojitým obojkem s dvojitým</t>
  </si>
  <si>
    <t>►v zónách klasifikovaných podle přílohy č. 1 části 2 smí být použita zařízení těchto kategorií:</t>
  </si>
  <si>
    <t>§5 (2) Při práci v chovech zvířat zamořených infekčními chorobami a při pracích při likvidaci uhynulých zvířat a v laboratořích, zaměstnavatel stanoví pracovní postupy a organizuje práci s ohledem na druh rizika podle zvláštních právních předpisů.[2]</t>
  </si>
  <si>
    <t>Další požadavky na zaměstnavatele při stanovení pracovních postupů a organizace práce jsou uvedeny v přílohách k tomuto nařízení.</t>
  </si>
  <si>
    <t xml:space="preserve">Účinnost </t>
  </si>
  <si>
    <t>Příloha č. 1 k nařízení vlády č. 27/2002 Sb.</t>
  </si>
  <si>
    <t>Další požadavky na organizaci práce</t>
  </si>
  <si>
    <t>a pracovní postupy při chovu koní</t>
  </si>
  <si>
    <t>1. Při  chovu koní  je zaměstnavatel  povinen organizovat  práci a  stanovit</t>
  </si>
  <si>
    <t xml:space="preserve">   pracovní postupy zejména s ohledem na rizika</t>
  </si>
  <si>
    <t xml:space="preserve">   a) kopnutí, zejména od zadních končetin nebo od vzpínajícího se koně,</t>
  </si>
  <si>
    <t xml:space="preserve">   b) pokousání, zejména při nevhodném způsobu krmení a přístupu ke koni,</t>
  </si>
  <si>
    <t xml:space="preserve">   c) přitisknutí, povalení, zavalení, nebo pošlapání, zejména při vstupu do</t>
  </si>
  <si>
    <t xml:space="preserve">      stání nebo boxu,</t>
  </si>
  <si>
    <t xml:space="preserve">   d) povalení, pošlapání,  potahání, pokopání nebo  uklouznutí, zejména při</t>
  </si>
  <si>
    <t xml:space="preserve">      vedení  koně, nebo  při vstupu  do výběhu  nebo na  pastvinu nebo  při</t>
  </si>
  <si>
    <t xml:space="preserve">      přehánění,</t>
  </si>
  <si>
    <t>§13</t>
  </si>
  <si>
    <t xml:space="preserve">   pracovní postupy zejména s ohledem  na rizika podrápání, úder křídly nebo</t>
  </si>
  <si>
    <t xml:space="preserve">   poklování.  Při  chovu  vodní  drůbeže  je  dalším  rizikem  možnost pádů</t>
  </si>
  <si>
    <t xml:space="preserve">   a uklouznutí zaměstnanců na kluzkém podkladu.</t>
  </si>
  <si>
    <t>2. Při použití plavidel na vodních plochách pro chov vodní drůbeže používají</t>
  </si>
  <si>
    <t xml:space="preserve">   zaměstnanci v  případě potřeby ochranné  prostředky, jako jsou  záchranné</t>
  </si>
  <si>
    <t xml:space="preserve">   kruhy nebo záchranné plovací vesty.</t>
  </si>
  <si>
    <t>Příloha č. 5 k nařízení vlády č. 27/2002 Sb.</t>
  </si>
  <si>
    <t>a pracovní postupy při chovu ryb</t>
  </si>
  <si>
    <t>1. Při  chovu  ryb  je  zaměstnavatel  povinen  organizovat práci a stanovit</t>
  </si>
  <si>
    <t xml:space="preserve">   pracovní  postupy zejména  s ohledem  na rizika  poranění o  ostré šupiny</t>
  </si>
  <si>
    <t xml:space="preserve">   a ploutve, u dravých ryb o zuby.</t>
  </si>
  <si>
    <t xml:space="preserve">   přilbu.  Při vedení  koně i  při  jízdě  v zástupu  se dodržuje  rozestup</t>
  </si>
  <si>
    <t xml:space="preserve">   minimálně 3 m.</t>
  </si>
  <si>
    <t>Příloha č. 2 k nařízení vlády č. 27/2002 Sb.</t>
  </si>
  <si>
    <t>a pracovní postupy při chovu skotu</t>
  </si>
  <si>
    <t>2.2.2. Tam kde je to stanoveno v dokumentaci o ochraně před výbuchem, smí být nebezpečné činnosti, při nichž může vznikat výbušná atmosféra nebo které mohou způsobit iniciaci výbušné atmosféry, stejně jako činnosti, které mohou vzájemným působením s jinou činností vyvolat nebezpečí výbuchu, prováděny pouze na základě písemného příkazu k provedení prací (dále jen "příkaz V"). Zaměstnavatel zavede systém vydávání příkazů V k tomu pověřeným zaměstnancem tak, aby příkaz V byl vydán před zahájením výkonu práce.</t>
  </si>
  <si>
    <t>2.2.3 Zaměstnanci, kteří jsou v příkazu V určení k provádění prací, musí být předem prokazatelně seznámeni s obsahem příkazu V a s výstražnými signály,[2] které budou podle bodu 3.6. na pracovišti použity k varování před ohrožením výbuchem.</t>
  </si>
  <si>
    <t>2.2.4 Příkaz V musí obsahovat zejména</t>
  </si>
  <si>
    <t>a) datum vydání a dobu platnosti příkazu,</t>
  </si>
  <si>
    <t>b) termín zahájení výkonu práce popřípadě přerušení práce (datum, hodina),</t>
  </si>
  <si>
    <t>c) termín ukončení práce (datum, hodina) stvrzený podpisy vedoucího práce a osoby pracoviště přejímající,</t>
  </si>
  <si>
    <t>d) název a druh práce a vymezení prostoru, kde bude práce vykonávána,</t>
  </si>
  <si>
    <t>e) pokyny  k zajištění  pracoviště  k ochraně  před  vznikem  výbušné   atmosféry popřípadě k jeho uvedení do původního stavu,</t>
  </si>
  <si>
    <t>f) stanovení opatření k zajištění bezpečnosti a ochrany zdraví při práci, která musí být provedena před zahájením práce,</t>
  </si>
  <si>
    <t>g) seznam a popis ochranných a zásahových prostředků pro případ zdolávání mimořádných událostí, například věcných prostředků požární ochrany,</t>
  </si>
  <si>
    <t>►přijal zaměstnavatel opatření na všech ostatních pracovištích a přístupových komunikacích, pokud leží ve výšce nad 1,5 m nad okolní úrovní, případně pokud pod nimi volná hloubka přesahuje 1,5 m</t>
  </si>
  <si>
    <t xml:space="preserve">►je prostor mezi madlem a zarážkou u podlahy zajištěn proti propadnutí osob osazením jedné nebo více tyčí, případně jinou vhodnou výplní, pokud je výška podlahy nad okolní úrovní větší jak 2 m </t>
  </si>
  <si>
    <t>Příloha č. 2</t>
  </si>
  <si>
    <t>Zajištění proti pádu  osobními ochrannými pracovními prostředky</t>
  </si>
  <si>
    <t>NV č.21/2003 Sb.</t>
  </si>
  <si>
    <t>►byl zamezen přístup do prostoru, v němž hrozí nebezpečí pádu (1,5 m od volného okraje)</t>
  </si>
  <si>
    <t>►byl zaměstnanec udržován v pracovní poloze tak, aby pádu z výšky  bylo zcela zabráněno</t>
  </si>
  <si>
    <t>2.1.1 Zaměstnancům poskytuje zaměstnavatel v dostatečném rozsahu školení o bezpečnosti a ochraně zdraví při práci v prostředí s nebezpečím výbuchu; zejména je seznámí v odpovídajícím   rozsahu   s dokumentací   o   ochraně   před   výbuchem, s preventivními a ochrannými opatřeními a s písemnými pokyny podle bodu 2.2., pokud byly pro  dané pracoviště  vydány  a se  způsobem používání osobních ochranných pracovních prostředků.</t>
  </si>
  <si>
    <t>2.1.2 Obsluhou zařízení a ochranných systémů v prostoru s nebezpečím výbuchu pověří zaměstnavatel pouze zaměstnance, jehož teoretické znalosti a praktické dovednosti týkající se obsluhy těchto zařízení a ochranných systémů byly prokazatelně ověřeny.</t>
  </si>
  <si>
    <t>2.2 Písemné pokyny a příkazy k provedení prací</t>
  </si>
  <si>
    <t>NV  101/2005 Sb.</t>
  </si>
  <si>
    <t>kterým se stanoví způsob organizace práce a pracovních postupů, které je zaměstnavatel povinen zajistit při provozování dopravy dopravními prostředky</t>
  </si>
  <si>
    <t xml:space="preserve">   je   kromě   ošetřujícího   zaměstnance   nezbytná   přítomnost   dalšího</t>
  </si>
  <si>
    <t xml:space="preserve">   zaměstnance;  zvířata se  jistí nasazením  náhubku nebo  svázáním čelistí</t>
  </si>
  <si>
    <t xml:space="preserve">   a bezpečnou fixací pomocí  fixační klícky, speciálních fixačních pomůcek,</t>
  </si>
  <si>
    <t xml:space="preserve">   například  fixačními  kleštěmi.  Při  manipulaci  s  kožešinovými zvířaty</t>
  </si>
  <si>
    <t>B. POŽADAVKY NA VÝBĚR ZAŘÍZENÍ A OCHRANNÝCH SYSTÉMŮ</t>
  </si>
  <si>
    <t>a ochrany zdraví při práci v prostředí</t>
  </si>
  <si>
    <t>s nebezpečím výbuchu</t>
  </si>
  <si>
    <t>Vláda nařizuje podle §134a odst. 2 a §134e odst. 2 zákona č. 65/1965Sb., zákoník práce, ve znění zákona č. 155/2000Sb.:</t>
  </si>
  <si>
    <t>§ 1</t>
  </si>
  <si>
    <t>►nejsou použity přenosné dřevěné žebříky o délce větší než 12 m</t>
  </si>
  <si>
    <t>►na žebříku zaměstnanec pracuje jen v bezpečné vzdálenosti od jeho horního konce, kde u žebříku opěrného je to vzdálenost chodidel nejméně 0,8 m, u dvojitého žebříku nejméně 0,5 m od jeho horního konce</t>
  </si>
  <si>
    <t xml:space="preserve">Zajištění proti pádu předmětů a materiálu </t>
  </si>
  <si>
    <t>Zajištění pod místem práce ve výšce a v jeho okolí</t>
  </si>
  <si>
    <t>►jsou vždy bezpečně zajištěny prostory nad kterými se pracuje a v nichž vzhledem k povaze práce hrozí riziko pádu osob nebo předmětů ( ohrožený prostor)</t>
  </si>
  <si>
    <t>►je při odebírání skla z přepravníků  zajištěno, že nedojde k jejich převržení a nežádoucímu pohybu</t>
  </si>
  <si>
    <t>►je zasklívání oken, výkladů, světlíků a podobných konstrukcí ve výšce prováděno jen z pevných a bezpečných pracovních podlah nebo pohyblivých pracovních plošin</t>
  </si>
  <si>
    <t>Checklist Profese</t>
  </si>
  <si>
    <t>Zajištění bezpečnosti a ochrany zdraví při činnosti nebo poskytování služeb mimo pracovně právní vztahy</t>
  </si>
  <si>
    <t>Přestávka v práci a bezpečnostní přestávka</t>
  </si>
  <si>
    <t>Doba odpočinku</t>
  </si>
  <si>
    <t>►je zhotovitelem zajištěno, aby při provádění bouracích prací bylo provedeno statické zajištění sousedních staveb způsobem stanoveným v dokumentaci bouracích prací, popřípadě v technologickém postupu tak, aby nebyla ohrožena jejich stabilita</t>
  </si>
  <si>
    <t>►je zajištěno, aby byl materiál z bourané části stavby  průběžně odstraňován, aby nedošlo k přetížení podlah nebo stropních konstrukcí následkem jeho nahromadění</t>
  </si>
  <si>
    <t>►je zajištěno, aby bourací práce nebyly přerušeny, pokud není zajištěna stabilita těch částí bourané konstrukce, které nebyly dosud strženy a aby  tento požadavek platil i v případě neplánovaného přerušení bouracích prací, například z důvodu náhlého zhoršení povětrnostní situace</t>
  </si>
  <si>
    <t>►je zajištěno, aby,jestliže v průběhu bouracích nebo rekonstrukčních prací je část stavby nadále užívána, bylo v technologických postupech stanoveno bezpečnostní zajištění a kontroly pracovišť se zřetelem na zajištění ochrany života a zdraví fyzických osob, které stavbu užívají</t>
  </si>
  <si>
    <t>►je zajištěno, aby, není-li zajištěna dostatečná únosnost konstrukcí bourané stavby, se prováděly  bourací práce ze samostatné pomocné konstrukce</t>
  </si>
  <si>
    <t>►smějí být při ručním bourání odstraňovány  konstrukční prvky pouze tehdy, nejsou-li zatíženy</t>
  </si>
  <si>
    <t>►prostory s nebezpečím výbuchu se zařazují do zón na základě četnosti výskytu výbušné atmosféry a doby jejího trvání</t>
  </si>
  <si>
    <t>►prostor, ve kterém  výbušná atmosféra je tvořená směsí vzduchu s hořlavými látkami ve formě plynu, páry nebo mlhy</t>
  </si>
  <si>
    <t>a) zejména s DOPV, s preventivními a ochrannými opatřeními a s písemnými pokyny (pokud byly pro dané pracoviště vydány), se způsobem používání osobních ochranných pracovních prostředků</t>
  </si>
  <si>
    <t>►jsou správně vyháněny ovce a kozy</t>
  </si>
  <si>
    <t xml:space="preserve">►jsou stanoveny pracovní postupy s ohledem na rizika pokousání, přitisknutí, povalení, zavalení, pošlapání, povalení, potahání, pokopání nebo uklouznutí, pádu z koně, zranění v obličeji a rukou </t>
  </si>
  <si>
    <t>►je zacházeno s koněm klidně, opatrně a s rozvahou</t>
  </si>
  <si>
    <t>►je kůň správně ustájen a uvázán</t>
  </si>
  <si>
    <t>►jsou koně správně vedeni</t>
  </si>
  <si>
    <t>►je výcvik koně prováděn s přihlédnutím ke stupni jeho výcviku, stáří, fyzickým a psychickým předpokladům</t>
  </si>
  <si>
    <t>►používají zaměstnanci při tréninku koní a při skákání ochrannou přilbu</t>
  </si>
  <si>
    <t>►jsou stanoveny pracovní postupy s ohledem na rizika kopnutí, bodnutí, přitisknutí, povalení, zavalení nebo pošlapání, povalení, pošlapání, pokopání, uklouznutí, napadení agresivním býkem, zranění způsobené ocasem krávy</t>
  </si>
  <si>
    <t>►je dospělý skot ve vazné stáji pevně a bezpečně uvázán</t>
  </si>
  <si>
    <t>►je při vstupu zaměstnance na stání nebo do boxu zajištěna ústupová cesta a přítomnost dalšího zaměstnance a upozornil na sebe hlasem</t>
  </si>
  <si>
    <t>►je plemenný býk správně ustájen a uvázán</t>
  </si>
  <si>
    <t xml:space="preserve">►je plemenný býk správně voděn </t>
  </si>
  <si>
    <t xml:space="preserve">►je plemenný býk správně vyháněn z boxů do výběhu </t>
  </si>
  <si>
    <t>3.6 Zaměstnanci musí být na nebezpečí upozorněni světelným signálem,[2] zvukovým signálem, případně jejich kombinací tak, aby mohli opustit pracoviště dříve, než budou ohroženi výbuchem.</t>
  </si>
  <si>
    <t>[3] § 134c zákona č. 65/1965 Sb., zákoník práce, ve znění zákona č. 155/2000 Sb. Nařízení vlády č. 178/2001 Sb., kterým se stanoví podmínky ochrany zdraví zaměstnanců při práci, ve znění nařízení vlády č. 523/2002 Sb.</t>
  </si>
  <si>
    <t>[4] § 133a zákona č. 65/1965 Sb., zákoník práce, ve znění zákona č. 155/2000 Sb. Nařízení vlády č. 495/2001 Sb., kterým se stanoví rozsah a bližší podmínky poskytování osobních ochranných pracovních prostředků, mycích, čisticích a dezinfekčních prostředků.</t>
  </si>
  <si>
    <t>§12</t>
  </si>
  <si>
    <t>2. Při práci v líhních, při výtěru  ryb, ošetřování jiker a odkrmu plůdků se</t>
  </si>
  <si>
    <t xml:space="preserve">   používají  elektrická zařízení  pro maximální  napětí 24  voltů. V zimním</t>
  </si>
  <si>
    <t xml:space="preserve">   období je nutné  omezit riziko uklouznutí nebo pádu  na kluzkém podkladu.</t>
  </si>
  <si>
    <t xml:space="preserve">   Na příjezdních  hrázích sádek a  schodech do jednotlivých  sádek je nutno</t>
  </si>
  <si>
    <t xml:space="preserve">   v době námrazy zajistit posyp.</t>
  </si>
  <si>
    <t>3. Při  použití   plavidel  na  vodních   plochách  pro  chov   ryb  zajistí</t>
  </si>
  <si>
    <t xml:space="preserve">   zaměstnavatel v případě potřeby  ochranné prostředky, jako jsou záchranné</t>
  </si>
  <si>
    <t>4. Při  práci  na  ledě,  zejména  při  otevírání  a  prosekávání prohlubní,</t>
  </si>
  <si>
    <t xml:space="preserve">   osekávání stavidel,  přítoků a rozvozu  hnojiva, se zjišťuje  stav a síla</t>
  </si>
  <si>
    <t xml:space="preserve">   ledu  prosekáním zkušebních  otvorů; přitom  je nutná  přítomnost nejméně</t>
  </si>
  <si>
    <t xml:space="preserve">   dvou  zaměstnanců.  Manipulační  prostor  kolem  prohlubní  musí být vždy</t>
  </si>
  <si>
    <t xml:space="preserve">   volný.  Prosekané a  obsekané prohlubně  a vazby  se opatřují  dostatečně</t>
  </si>
  <si>
    <t xml:space="preserve">   viditelným výstražným značením. Rybníky a  vodní nádrže, kde se prohlubně</t>
  </si>
  <si>
    <t xml:space="preserve">   prosekávají,  se  opatřují  vhodnými  a  dobře viditelnými bezpečnostními</t>
  </si>
  <si>
    <t xml:space="preserve">   značkami. Zaměstnanci  se pohybují ve  vzdálenosti minimálně 5  m od sebe</t>
  </si>
  <si>
    <t xml:space="preserve">   a jsou vybaveni  alespoň jedním záchranným kruhem a  pevným lanem dlouhým</t>
  </si>
  <si>
    <t xml:space="preserve">   minimálně 10 m.  Při postupu se síla a pevnost  ledu zkouší pomocí sekáče</t>
  </si>
  <si>
    <t xml:space="preserve">   nebo  sekery  s  dlouhou  násadou.  Zaměstnanci  při této práci používají</t>
  </si>
  <si>
    <t xml:space="preserve">   záchranné plovací vesty.</t>
  </si>
  <si>
    <t xml:space="preserve">   lávkách, kde se  používá k manipulaci provizorní páky,  konají práci vždy</t>
  </si>
  <si>
    <t>►Nakládají fyzické osoby starší 15 let a mladší 18 let  s nebezpečnými chemickými látkami a chemickými přípravky klasifikovanými jako vysoce toxické, toxické nebo žíravé jen v rámci přípravy na povolání pod přímým dohledem osoby s odbornou způsobilostí (podle § 44b odst. 1) .</t>
  </si>
  <si>
    <t>Rizikové faktory pracovních podmínek a kontrolovaná pásma</t>
  </si>
  <si>
    <t>a) přítomna trvale nebo po dlouhou dobu nebo často - zóna 0</t>
  </si>
  <si>
    <t xml:space="preserve">Odborná způsobilost </t>
  </si>
  <si>
    <t>►odstraňují se piliny, třísky a jiný odpad ze stolu stroje za chodu nástroje pouze vhodnou pomůckou</t>
  </si>
  <si>
    <t>►nepracuje se při obrábění materiálu delšího, než je délka pracovního stolu, bez opěrných stojánků</t>
  </si>
  <si>
    <t>► jsou zaměstnanci pravidelně proškolováni z prevence k ochraně zdraví při práci s azbestem</t>
  </si>
  <si>
    <t>Biologické činitele</t>
  </si>
  <si>
    <t>§7 (2) Zaměstnavatel zabezpečí, aby pracoviště s prostředím nebezpečí výbuchu uvedená do provozu přede dnem nabytí účinnosti tohoto nařízení, splňovala požadavky stanovené tímto nařízením bezodkladně po provedení časově nejbližší změny tohoto pracoviště; v ostatních případech nejpozději do 30. června 2006.</t>
  </si>
  <si>
    <t>§ 8</t>
  </si>
  <si>
    <t>Toto nařízení nabývá účinnosti dnem 1. září 2004.</t>
  </si>
  <si>
    <t>Příloha č. 1 k nařízení vlády č. 406/2004 Sb.</t>
  </si>
  <si>
    <t>KLASIFIKACE PROSTORŮ</t>
  </si>
  <si>
    <t>1 Klasifikace prostorů</t>
  </si>
  <si>
    <t>Zaměstnavatel na základě výsledků posouzení rizika výbuchu podle § 4 roztřídí prostory na prostory s nebezpečím výbuchu a prostory bez nebezpečí výbuchu.</t>
  </si>
  <si>
    <t>b) pravděpodobnost výskytu zdrojů iniciace, včetně možných výbojů statické elektřiny a zda jsou aktivní a účinné,</t>
  </si>
  <si>
    <t>§7 (1) Zaměstnavatel zabezpečí, aby zařízení, která byla uvedena do provozu a používání přede dnem nabytí účinnosti tohoto nařízení v prostorech s prostředím nebezpečí výbuchu splňovala další požadavky k zajištění bezpečnosti práce a ochrany zdraví při práci v prostředí s nebezpečím výbuchu podle přílohy č. 2 části A k tomuto nařízení.</t>
  </si>
  <si>
    <t>►je zajištěno, aby rozměry výkopů byly voleny tak, aby umožňovaly bezpečné provedení všech návazných montážních prací spojených zejména s uložením potrubí, osazením tvarovek a armatur, napojením přípojek, provedením spojů nebo svařováním</t>
  </si>
  <si>
    <t>►je zajištěno, aby se  při ručním odstraňování pažení stěn výkopu postupovalo zespodu za současného zasypávání odpaženého výkopu tak, aby byla zajištěna bezpečnost práce</t>
  </si>
  <si>
    <t>►  jsou dočasná elektrická zařízení na staveništi  podrobována pravidelným kontrolám a revizím ve stanovených intervalech. Hlavní vypínač elektrického zařízení musí být umístěn tak, aby byl snadno přístupný, musí být označen a zabezpečen proti neoprávněné manipulaci a s jeho umístěním musí být seznámeny všechny fyzické osoby zdržující se na staveništi</t>
  </si>
  <si>
    <t xml:space="preserve">►je s ohledem na vyhodnocení rizika při práci na vysokých objektech, např. na komínech, stožárech, věžích, ohroženým prostorem pás, v případech uvedených výše, o šířce kolem celého obvodu paty objektu </t>
  </si>
  <si>
    <t>Práce na střeše</t>
  </si>
  <si>
    <t>Základní ustanovení</t>
  </si>
  <si>
    <t>Rizikové faktory</t>
  </si>
  <si>
    <t>Osvětlení</t>
  </si>
  <si>
    <t>► je umožněna bezpečná manipulace s okny, světlíky a větracím zařízením</t>
  </si>
  <si>
    <t>Hodnocení zdravotního rizika</t>
  </si>
  <si>
    <t>Plní-li na jednom pracovišti úkoly zaměstnancidvou nebo více zaměstnavatelů, zajišťuje postup podle tohoto nařízení každý zaměstnavatel v rozsahu činností, které spadají pod jeho kontrolu; zaměstnavatelé přitom berou v úvahu i přilehlé prostory podle §3 odst. 4.</t>
  </si>
  <si>
    <t>§ 6</t>
  </si>
  <si>
    <r>
      <t>►</t>
    </r>
    <r>
      <rPr>
        <b/>
        <i/>
        <sz val="12"/>
        <rFont val="Arial"/>
        <family val="2"/>
        <charset val="238"/>
      </rPr>
      <t xml:space="preserve">je provedena ochrana proti pádu na souvislé ploše se sklonem od vodorovné roviny přes 10 stupňů </t>
    </r>
    <r>
      <rPr>
        <b/>
        <i/>
        <sz val="8"/>
        <rFont val="Courier"/>
        <family val="1"/>
        <charset val="238"/>
      </rPr>
      <t xml:space="preserve"> </t>
    </r>
  </si>
  <si>
    <r>
      <t>►</t>
    </r>
    <r>
      <rPr>
        <b/>
        <i/>
        <sz val="12"/>
        <rFont val="Arial"/>
        <family val="2"/>
        <charset val="238"/>
      </rPr>
      <t>jsou zaměstnanci seznámeni s pravidly pro dorozumívání mezi zaměstnanci na pracovišti nebo s vedoucím zaměstnancem při práci ve výškách a nad volnou hloubkou</t>
    </r>
  </si>
  <si>
    <t>§19</t>
  </si>
  <si>
    <t>§20</t>
  </si>
  <si>
    <t xml:space="preserve">                                                                            </t>
  </si>
  <si>
    <t xml:space="preserve">h) jméno a příjmení a podpis oprávněného zaměstnance, který příkaz zpracoval popřípadě vydal, </t>
  </si>
  <si>
    <t>i) jméno a příjmení a podpis vedoucího práce, který za provedení práce odpovídá a který příkaz převzal,</t>
  </si>
  <si>
    <t xml:space="preserve"> </t>
  </si>
  <si>
    <t>1.1 Prostor s nebezpečím výbuchu je prostor, ve kterém se výbušná atmosféra může vyskytnout v množství vyžadujícím opatření k zajištění bezpečnosti a ochrany zdraví zaměstnanců.</t>
  </si>
  <si>
    <t>Prostor, ve kterém vznik výbušné atmosféry tvořené směsí vzduchu s hořlavými látkami ve formě plynu, páry nebo mlhy není pravděpodobný, a pokud výbušná atmosféra vznikne, bude přítomna pouze výjimečně a pouze po krátký časový úsek.</t>
  </si>
  <si>
    <t>►je zajištěno, že pracovat současně na více stupních ve svahu nad sebou lze tehdy, jestliže jsou realizací opatření stanovených v technologickém postupu vytvořeny podmínky pro zajištění bezpečnosti fyzických osob zdržujících se na nižších stupních</t>
  </si>
  <si>
    <t>2.1.3 Zóna 2</t>
  </si>
  <si>
    <t>Manipulace a skladování dříví</t>
  </si>
  <si>
    <t>Odvoz dříví</t>
  </si>
  <si>
    <t>Práce ve výškách</t>
  </si>
  <si>
    <t>►je zajištěno, aby zhotovitel se zřetelem zejména na geologické a provozní podmínky určil sklony svahů výkopů tak, aby během provádění prací nebyly fyzické osoby ve výkopu a jeho blízkosti ohroženy sesuvem zeminy</t>
  </si>
  <si>
    <t>a) omezit umístění většího počtu značek blízko sebe</t>
  </si>
  <si>
    <t>►je zajištěno, aby pro přepravu zeminy kolečkem byla zřízena dostatečně široká a únosná komunikace ve sklonu nejvýše 1:5, bez prudkých přechodů; aby její povrch nebyl kluzký a podle okolností byl zpevněn</t>
  </si>
  <si>
    <t>Betonářské práce a práce související</t>
  </si>
  <si>
    <t>►je zajištěno, aby bednění bylo v každém stadiu montáže i demontáže zajištěno proti pádu jeho prvků a částí</t>
  </si>
  <si>
    <t>►je zajištěno, aby se při montáži, demontáži a používání postupovalo v souladu s průvodní dokumentací výrobce a s ohledem na bezpečný přístup a zajištění proti pádu fyzických osob</t>
  </si>
  <si>
    <t>►je zajištěno, aby podpěrné konstrukce bednění, jako jsou stojky a rámové podpěry, měly dostatečnou únosnost a byly úhlopříčně ztuženy v podélné, příčné i vodorovné rovině</t>
  </si>
  <si>
    <t>►je zajištěno, aby při přečerpávání betonové směsi do přepravníků nebo zásobníků a při jejím ukládání do konstrukce se pracovalo z bezpečných pracovních podlah, popřípadě plošin, aby byla zajištěna ochrana fyzických osob zejména proti pádu z výšky nebo do hloubky, proti zavalení a zalití betonovou směsí</t>
  </si>
  <si>
    <t>►volné okraje otvorů jsou zajištěny technickými prostředky ochrany (zábradlím nebo ohrazením), proti pádu</t>
  </si>
  <si>
    <t xml:space="preserve">►jsou otvory ve stěnách, jejichž dolní okraj je níže než 1,1 m nad podlahou, o šířce větší než 0,3 m a výšce větší než 0,75 m zajištěny proti vypadnutí osob </t>
  </si>
  <si>
    <t>Zařízení proti propadnutí</t>
  </si>
  <si>
    <t>§11</t>
  </si>
  <si>
    <t>►je seznámena obsluha stroje  s místními a pracovními podmínkami mající vliv na bezpečnost práce</t>
  </si>
  <si>
    <t>►zajišťuje obsluha stabilitu stroje v průběhu všech pracovních činností stroje</t>
  </si>
  <si>
    <t>►je signalizováno uvedení stroje dochodu u strojů s předepsaným výstražným zařízením</t>
  </si>
  <si>
    <t>►je stroj používaný na pozemní komunikaci vybaven výstražným světlem oranžové barvy</t>
  </si>
  <si>
    <t>►je používán výstražný oděv s vysokou viditelností způsobilými fyzickými osobami při zajištění bezpečnosti provozu stroje na pozemních komunikacích</t>
  </si>
  <si>
    <t>►nepůsobí stroj vznikajícími vibracemi škody ve svém okolí</t>
  </si>
  <si>
    <t>§15</t>
  </si>
  <si>
    <t>Zrušují se:</t>
  </si>
  <si>
    <t>►je zajištěno, aby pro přístup a pro ruční přepravu betonové směsi byly vybudovány bezpečné přístupové komunikace,13) například pracovní nebo přístupová lešení, popřípadě podlahy tak, aby byla vyloučena chůze fyzických osob bezprostředně po uložené výztuži</t>
  </si>
  <si>
    <t>13) Nařízení vlády č. 362/2005 Sb.</t>
  </si>
  <si>
    <t>►zajišťuje zhotovitel  provádění kontroly stavu podpěrné konstrukce bednění v průběhu betonáže a zjištěné závady  bezodkladně odstraňuje</t>
  </si>
  <si>
    <t>►je zajištěno, že pokud  se betonová směs dopravuje  do místa ukládání čerpadlem, že zhotovitel stanoví a zajistí způsob dorozumívání mezi fyzickou osobou provádějící ukládání a obsluhou čerpadla</t>
  </si>
  <si>
    <t>►je zajištěno, aby odbedňování nosných prvků konstrukcí nebo jejich částí, u nichž při předčasném odbednění hrozí nebezpečí zřícení nebo poškození konstrukce, smělo být zahájeno jen na pokyn fyzické osoby určené zhotovitelem</t>
  </si>
  <si>
    <t xml:space="preserve">►zajistil zaměstnavatel ochranu proti pádu pomocí prostředků kolektivní ochrany - technické konstrukce (zábradlí a ohrazení, poklopy, záchytná lešení, sítě, dočasné stavební konstrukce-lešení a pracovní plošiny) </t>
  </si>
  <si>
    <t>Požadavky na ochranu proti pádu</t>
  </si>
  <si>
    <t xml:space="preserve">►je pracoviště případně přístupová komunikace vymezena vhodnou ochranou proti pádu, např. zábranou umístěnou nejméně 1,5 m od okraje na němž hrozí nebezpečí pádu (volný okraj)                                               </t>
  </si>
  <si>
    <t xml:space="preserve">►zábrana je podél volných okrajů otvorů jejichž půdorysné rozměry přesahují 0,25 m alespoň v jednom směru   </t>
  </si>
  <si>
    <t xml:space="preserve">►zábrana je provedena, pokud uvnitř objektu úroveň terénu nebo podlahy pracoviště leží více jak 0,6 m pod korunou zdi  </t>
  </si>
  <si>
    <t>►otvory v podlaze a terénní prohlubně, jejichž půdorysné rozměry ve všech směrech přesahují 0,25 m, jsou po jejich vzniku zakryty poklopy odpovídající únosnosti zajištěné proti posunutí</t>
  </si>
  <si>
    <t xml:space="preserve">   je nutná přítomnost dalšího zaměstnance.</t>
  </si>
  <si>
    <t>4. Přehánění skotu se provádí zpravidla pomocí zábran. Otevírání vrat branky</t>
  </si>
  <si>
    <t>5. Při vypouštění  a strojení rybníků  s čepovým nebo  lopatovým vypouštěcím</t>
  </si>
  <si>
    <t xml:space="preserve">   zařízením,  umístěným  v  rybníce,  ke  kterému  je  přístup po dřevěných</t>
  </si>
  <si>
    <t>1. Při  chovu skotu  je zaměstnavatel  povinen organizovat  práci a stanovit</t>
  </si>
  <si>
    <t xml:space="preserve">   a) kopnutí, zejména od boku zvířete, bodnutí nebo pohmoždění rohem,</t>
  </si>
  <si>
    <t xml:space="preserve">   b) přitisknutí, povalení, zavalení nebo  pošlapání, zejména při vstupu na</t>
  </si>
  <si>
    <t xml:space="preserve">      stání nebo do  boxu, při pomoci při telení nebo  při vstupu k ležícímu</t>
  </si>
  <si>
    <t xml:space="preserve">      zvířeti,</t>
  </si>
  <si>
    <t xml:space="preserve">   c) povalení,  pošlapání, pokopání,  uklouznutí, zejména  při vedení skotu</t>
  </si>
  <si>
    <t xml:space="preserve">      nebo přehánění,</t>
  </si>
  <si>
    <t xml:space="preserve">   d) napadení agresivním býkem, zejména při ošetřování nebo přemísťování,</t>
  </si>
  <si>
    <t xml:space="preserve">   e) zranění způsobené  ocasem krávy, zejména očí,  při nasazování dojícího</t>
  </si>
  <si>
    <t xml:space="preserve">      zařízení.</t>
  </si>
  <si>
    <t>2. Dospělý skot musí  být ve vazné stáji pevně  a bezpečně uvázán. Uvazování</t>
  </si>
  <si>
    <t xml:space="preserve">   dospělého  skotu se provádí za šíji,  nikoli za rohy. Ve vazných stájích,</t>
  </si>
  <si>
    <t xml:space="preserve">   kde jsou ustájení  býci na žír starší než jeden  rok, musí být vždy krmné</t>
  </si>
  <si>
    <t xml:space="preserve">   chodby a zaměstnanec  musí mít možnost se před  vstupem přesvědčit, že ve</t>
  </si>
  <si>
    <t xml:space="preserve">   stáji  se nepohybuje  neuvázané zvíře.  Vstupuje-li zaměstnanec  na stání</t>
  </si>
  <si>
    <t xml:space="preserve">   nebo  do boxu,  je nutné  zajištění ústupové  cesty a  přítomnost dalšího</t>
  </si>
  <si>
    <t xml:space="preserve">   zaměstnance, který ho v boxu jistí.</t>
  </si>
  <si>
    <t>3. Před  vstupem  do  stání  upozorní  zaměstnanec  skot  hlasem;  převádění</t>
  </si>
  <si>
    <t xml:space="preserve">   dospělého skotu se  provádí pouze na provazu, na  vodící šňůře připevněné</t>
  </si>
  <si>
    <t xml:space="preserve">   na  zvláštní  ohlávce  nebo  pomocí   tyče.  Při  volném  ustájení  nesmí</t>
  </si>
  <si>
    <t xml:space="preserve">   zaměstnanec vstupovat sám mezi volně ustájený skot; je-li vstup nezbytný,</t>
  </si>
  <si>
    <t>[1] § 1 odst. 2 písm. a), b) a c) nařízení vlády č. 23/2003 Sb., kterým se stanoví technické požadavky na zařízení a ochranné systémy určené pro použití v prostředí s nebezpečím výbuchu.</t>
  </si>
  <si>
    <t>Tabulka č. 2</t>
  </si>
  <si>
    <t xml:space="preserve">►je napsáno datum předání staveniště zhotoviteli a datum plánovaného ukončení prací
 -odhadovaný maximální počet fyzických     osob na staveništi.
 -plánovaný počet zhotovitelů na staveništi
</t>
  </si>
  <si>
    <t xml:space="preserve">►jsou napsány identifikační údaje o zhotovitelích na staveništi
 -jméno, příjmení a podpis zadavatele stavby, popřípadě fyzické osoby oprávněné jednat jeho jménem
</t>
  </si>
  <si>
    <t>►je o předání montážního pracoviště  vyhotoven písemný záznam</t>
  </si>
  <si>
    <t>►jsou stroje, technická zařízení, dopravní prostředky a nářadí:</t>
  </si>
  <si>
    <t>Stříhání</t>
  </si>
  <si>
    <r>
      <t>►</t>
    </r>
    <r>
      <rPr>
        <b/>
        <i/>
        <sz val="12"/>
        <rFont val="Arial"/>
        <family val="2"/>
        <charset val="238"/>
      </rPr>
      <t>jsou nůžky opatřeny na místě viditelném ze stanoviště obsluhy štítkem označujícím největší dovolenou tloušťku stříhaného materiálu nebo střižnou sílu</t>
    </r>
  </si>
  <si>
    <r>
      <t>►</t>
    </r>
    <r>
      <rPr>
        <b/>
        <i/>
        <sz val="12"/>
        <rFont val="Arial"/>
        <family val="2"/>
        <charset val="238"/>
      </rPr>
      <t>jsou nůžky opatřeny pojistkou proti opakovanému zdvihu, kromě nůžek zařazených v automatických linkách a ovládaných dálkově</t>
    </r>
  </si>
  <si>
    <r>
      <t>►</t>
    </r>
    <r>
      <rPr>
        <b/>
        <i/>
        <sz val="12"/>
        <rFont val="Arial"/>
        <family val="2"/>
        <charset val="238"/>
      </rPr>
      <t>jsou spojky, které neumožňují během pracovního zdvihu přerušení jejich záběrů, používány jen u nůžek vybavených ochranným zařízením nezávislým na činnosti spojky</t>
    </r>
  </si>
  <si>
    <r>
      <t>►</t>
    </r>
    <r>
      <rPr>
        <b/>
        <i/>
        <sz val="12"/>
        <rFont val="Arial"/>
        <family val="2"/>
        <charset val="238"/>
      </rPr>
      <t>jsou strojní tabulové, pásové a okrajovací nůžky opatřeny spojkou a brzdou</t>
    </r>
  </si>
  <si>
    <r>
      <t>►</t>
    </r>
    <r>
      <rPr>
        <b/>
        <i/>
        <sz val="12"/>
        <rFont val="Arial"/>
        <family val="2"/>
        <charset val="238"/>
      </rPr>
      <t>jsou ruční a nožní tabulové a pákové nůžky, u kterých není zabráněno samovolnému sklopení ovládací páky, opatřeny zajišťovacím /záchytným/ zařízením páky</t>
    </r>
  </si>
  <si>
    <t>Kování bucharem</t>
  </si>
  <si>
    <t>►umožňují ochranné kryty pracovního prostoru v průběhu práce dotahování klínů zápustek z obou stran. Je-li to technologicky nutné, mohou kryty uzavírat pracovní prostor bucharu pouze částečně, avšak v tom případě musí jejich horní okraj přesahovat dělicí rovinu zápustek alespoň o 50 mm.</t>
  </si>
  <si>
    <t>►je zajištěn odborný dohled a učiněna bezpečností opatření, která musí být uvedena v písemném povolení ke svařování, pokud by mohla vzniknout provozní nehoda nebo pokud by hrozilo nebezpečí otravy nebo zadušení při svářečských, řezacích nebo páječských pracích</t>
  </si>
  <si>
    <t>►nejsou v uzavřených nevětraných prostorách při práci umístěny vyvíječe plynů nebo láhve s hořlavými plyny nebo kyslíkem</t>
  </si>
  <si>
    <t xml:space="preserve">►nesvařuje se materiál znečištěný olejem, olovnatými barvami, zbytky odmašťovacích prostředků nebo podobnými látkami vyvíjejícími škodliviny </t>
  </si>
  <si>
    <t>►Jsou fyzické osoby, které v rámci svého zaměstnání nebo přípravy na povolání nakládají s nebezpečnými chemickými látkami nebo přípravky klasifikovanými jako vysoce toxické, toxické, žíravé nebo karcinogenní označené R-větou 45 nebo 49, mutagenní označené R-větou 46 a toxické pro reprodukci označené R-větou 60 nebo 61,  prokazatelně seznámeny s nebezpečnými vlastnostmi chemických látek a chemických přípravků, se kterými nakládají, zásadami ochrany zdraví a životního prostředí před jejich škodlivými účinky a zásadami první předlékařské pomoci.</t>
  </si>
  <si>
    <t xml:space="preserve">►Jsou vydána písemná pravidla o bezpečnosti, ochraně zdraví a ochraně životního prostředí při práci s těmito chemickými látkami a chemickými přípravky  pro pracoviště, na němž se nakládá s nebezpečnými chemickými látkami nebo chemickými přípravky klasifikovanými jako vysoce toxické, toxické, žíravé nebo karcinogenní označené R-větou 45 nebo 49, mutagenní označené R-větou 46 a toxické pro reprodukci označené R-větou 60 nebo 61, a jsou tato pravidla  volně dostupná zaměstnancům na pracovišti </t>
  </si>
  <si>
    <t>►Je vedena  evidence vysoce toxických chemických látek a chemických přípravků. Je vedena  pro každou nebezpečnou chemickou látku a chemický přípravek odděleně a evidenční záznamy  obsahují údaje o přijatém a vydaném množství, stavu zásob a jméno osoby (název nebo firmu), které byly chemická látka nebo chemický přípravek vydány. Evidenční záznamy se uchovávají nejméně po dobu 5 let po dosažení nulového stavu zásob nebezpečné chemické látky nebo chemického přípravku.</t>
  </si>
  <si>
    <t>Opatření k ochraně před výbuchy</t>
  </si>
  <si>
    <t>a) v zóně 0 nebo v zóně 20 zařízení kategorie 1,</t>
  </si>
  <si>
    <t>§1 (1) Toto nařízení stanoví, v souladu s právem Evropských společenství[1], způsob organizace práce a pracovních a technologických postupů a bližší požadavky na bezpečný provoz a používání strojů, technických zařízení, dopravních prostředků, přístrojů a nářadí (dále jen "zařízení") na pracovištích v prostředí s nebezpečím výbuchu[2]; tím nejsou dotčena ustanovení zvláštních právních předpisů, pokud upravují požadavky na práci s rizikem výbuchu[3].</t>
  </si>
  <si>
    <t>§1 (2) Toto nařízení se nevztahuje na</t>
  </si>
  <si>
    <t>a) prostory používané pro vyšetření nebo ošetření pacientů, nestanoví-li zvláštní právní předpis jinak,</t>
  </si>
  <si>
    <t>b) používání zařízení na spalování plynných paliv uvedených na trh a do provozu v souladu se zvláštními právními předpisy[4],</t>
  </si>
  <si>
    <t>c) nakládání s výbušninami a chemicky nestabilními látkami[5],</t>
  </si>
  <si>
    <t>d) hornickou činnost, činnost prováděnou hornickým způsobem a podléhající vrchnímu dozoru podle zvláštního zákona[5],</t>
  </si>
  <si>
    <t>§3 (1) Při chovu zvířat zaměstnavatel zajišťuje zejména dodržování stanoveného denního režimu, klidu, pořádku, čistoty a dostatečné větrání objektů určených pro chov zvířat. Do objektů určených pro chov zvířat mohou zaměstnanci a další osoby vstupovat a z</t>
  </si>
  <si>
    <t>§3 (2) Venkovní prostory určené pro chov zvířat, například pastviny a výběhy, musí být zabezpečeny tak, aby nedocházelo k nežádoucím únikům zvířat.</t>
  </si>
  <si>
    <t>Zaměstnavatel dále stanoví pracovní postupy a organizuje práci při chovu zvířat tak, aby</t>
  </si>
  <si>
    <t>a) se zvířaty bylo zacházeno klidně a rozhodně a aby nebyla drážděna a týrána,</t>
  </si>
  <si>
    <t>c) při nahánění velkých zvířat, pokud se provádí pomocí naháněcích uliček a zábran, byl zaměstnanec vždy za ohrazením nebo za zábranou,</t>
  </si>
  <si>
    <t>e) čištění a přivazování zvířat zaměstnanec prováděl vždy z té strany, kde je minimální nebezpečí jeho přiražení nebo přitisknutí zvířetem,</t>
  </si>
  <si>
    <t>Při provádění   nouzového   vypnutí  je   nutno   nahromaděnou   energii   co   nejrychleji   a nejbezpečněji rozptýlit a nebo izolovat tak, aby nebyla zdrojem ohrožení.</t>
  </si>
  <si>
    <r>
      <t>►je mezi</t>
    </r>
    <r>
      <rPr>
        <b/>
        <i/>
        <sz val="12"/>
        <color indexed="8"/>
        <rFont val="Arial"/>
        <family val="2"/>
        <charset val="238"/>
      </rPr>
      <t xml:space="preserve"> přičlemi</t>
    </r>
    <r>
      <rPr>
        <b/>
        <i/>
        <sz val="12"/>
        <rFont val="Arial"/>
        <family val="2"/>
        <charset val="238"/>
      </rPr>
      <t xml:space="preserve"> a stěnou na straně odvrácené od výstupu volný prostor nejméně 0,18 m</t>
    </r>
  </si>
  <si>
    <r>
      <t xml:space="preserve">►je prohlídka prováděna způsobilou </t>
    </r>
    <r>
      <rPr>
        <b/>
        <i/>
        <sz val="12"/>
        <color indexed="8"/>
        <rFont val="Arial"/>
        <family val="2"/>
        <charset val="238"/>
      </rPr>
      <t>osobou</t>
    </r>
    <r>
      <rPr>
        <b/>
        <i/>
        <sz val="12"/>
        <rFont val="Arial"/>
        <family val="2"/>
        <charset val="238"/>
      </rPr>
      <t>, která  o provedené prohlídce zpracuje zápis</t>
    </r>
  </si>
  <si>
    <t>►je stanoven minimální rozsah opatření k ochraně zdraví zaměstnanců při práci</t>
  </si>
  <si>
    <t>►odpovídá osvětlení pracoviště denním, umělým nebo sdruženým osvětlením nárokům vykonávané práce na zrakovou činnost</t>
  </si>
  <si>
    <t>►je vedena denní evidence o době řízení dopravního prostředku a o čerpání bezpečnostních přestávek</t>
  </si>
  <si>
    <t>►nejsou odstavovány dopravní prostředky na nevhodném místě z hlediska bezpečnosti práce</t>
  </si>
  <si>
    <t>►je organizována práce zaměstnanců v souladu s návodem dodaným výrobcem pro provoz a používání dopravních prostředků a místním provozním bezpečnostním předpisem vydaným zaměstnavatelem</t>
  </si>
  <si>
    <t xml:space="preserve"> ►jsou vydány pokyny pro připojování a odpojování dopravních prostředků, zajištěn dostatečný počet zaměstnanců a před zahájením prací určen způsob jejich dorozumívání
</t>
  </si>
  <si>
    <t>► je dodržována maximální doba řízení a bezpečnostní přestávky (4,5 hod., 30 min.)</t>
  </si>
  <si>
    <t xml:space="preserve">►je napsána přesná adresa, popřípadě popis umístění staveniště
 -druh stavby, její stručný popis včetně uvedení prací a činností podle přílohy č. 5 k tomuto nařízení, pokud mají být na stavbě prováděny
</t>
  </si>
  <si>
    <t>►je napsán přesně název/jméno a příjmení, případně identifikační číslo, sídlo/adresa místa bydliště, případně místo podnikání zhotovitele stavby a fyzické osoby zabezpečující odborné vedení provádění stavby, popřípadě vykonávající stavební dozor</t>
  </si>
  <si>
    <t>►je napsáno jméno a příjmení/název, případně identifikační číslo a sídlo/adresa místa bydliště, případně místo podnikání koordinátora při realizaci stavby</t>
  </si>
  <si>
    <t>►vyskytují se práce související s používáním nebezpečných vysoce toxických chemických látek a přípravků nebo při výskytu biologických činitelů podle zvláštních právních předpisů</t>
  </si>
  <si>
    <t>►je lopata stroje  čištěna jen při vypnutém motoru stroje a na místě, kde nehrozí sesuv zeminy</t>
  </si>
  <si>
    <t>§6 (2) Písemnou dokumentaci o ochraně před výbuchem vypracuje zaměstnavatel před zahájením výkonu práce; při změně pracoviště, zařízení nebo organizace práce, které jsou významné z hlediska zajištění bezpečnosti a ochrany zdraví při práci, ji aktualizuje. Přitom může využít i dokumenty vypracované podle zvláštních právních předpisů.</t>
  </si>
  <si>
    <t>► prováděna pravidelná kontrola a údržba zařízení</t>
  </si>
  <si>
    <t>►nejsou zaměstnanci ohroženi padajícími nebo vymrštěnými předměty nebo materiály</t>
  </si>
  <si>
    <t>►jsou zaměstnanci chráněni proti pádu nebo zřícení</t>
  </si>
  <si>
    <t>►nejsou zaměstnanci ohroženi dopravou na pracovištích</t>
  </si>
  <si>
    <t>►nepracují zaměstnanci na pracovišti se zvýšeným rizikem osamoceně bez dohledu dalšího zaměstnance, pokud jejich ochrana není zajištěna jinak</t>
  </si>
  <si>
    <t>►nevykonávají zaměstnanci ruční manipulaci s břemeny, která může poškodit zdraví, zejména páteř</t>
  </si>
  <si>
    <t>►přizpůsobuje zaměstnavatel opatření měnícím se skutečnostem, kontroluje jejich účinnost a dodržování a zajišťuje zlepšování stavu pracovního prostředí a pracovních podmínek</t>
  </si>
  <si>
    <t>Zvláštní odborná způsobilost</t>
  </si>
  <si>
    <t>Nakládání s nebezpečnými chemickými látkami a chemickými přípravky</t>
  </si>
  <si>
    <t xml:space="preserve">►je dodržován zákaz prodávat, darovat ani jiným způsobem poskytovat nebezpečné chemické látky a chemické přípravky klasifikované jako vysoce toxické  jiným fyzickým nebo právnickým osobám, nejsou-li tyto osoby oprávněny k nakládání s těmito chemickými látkami a chemickými přípravky </t>
  </si>
  <si>
    <t xml:space="preserve">   opratě,  vodící řemen,  šňůra nebo  postraňky nesmí  být vláčeny po zemi.</t>
  </si>
  <si>
    <t xml:space="preserve">   Otěže,  opratě, vodící  řemen nebo  šňůru nesmí  mít zaměstnanec  omotány</t>
  </si>
  <si>
    <t xml:space="preserve">   kolem  ruky  nebo  kolem  těla.  Při  vedení  osedlaného koně jsou třmeny</t>
  </si>
  <si>
    <t>►jsou osoby v okolí svařování a řezání chráněny před škodlivými účinky těchto procesů</t>
  </si>
  <si>
    <t>►jsou stanoveny pracovní postupy s ohledem na rizika podrápání, údery křídly nebo poklování</t>
  </si>
  <si>
    <t>►jsou stanoveny pracovní postupy s ohledem na rizika poranění o ostré šupiny a ploutve, u dravých ryb o zuby</t>
  </si>
  <si>
    <t>►jsou stanoveny pracovní postupy s ohledem na rizika napadení psem, pokousání, poškrábání nebo povalení, zranění drátěným košem, potahání na vodítku</t>
  </si>
  <si>
    <t>►jsou stanoveny pracovní postupy s ohledem na riziko pobodání</t>
  </si>
  <si>
    <t>Nařízení vlády č. 170/1997 Sb., kterým se stanoví technické požadavky na strojní zařízení, ve znění nařízení vlády č. 15/1999 Sb.</t>
  </si>
  <si>
    <t>Nařízení vlády č. 176/1997 Sb., kterým se stanoví technické požadavky na zařízení a ochranné systémy určené pro použití v prostředí s nebezpečím výbuchu.</t>
  </si>
  <si>
    <t>Vláda nařizuje podle §134e odst. 2 zákona č. 65/1965 Sb., zákoník práce, ve znění zákona č. 155/2000 Sb.:</t>
  </si>
  <si>
    <t xml:space="preserve">Pro účely tohoto nařízení se chovem zvířat rozumí pracovní činnost zaměřená na využívání zvířat, zejména pro jejich užitkové vlastnosti, plemenitbu nebo výcvik, sportovní, kulturní, vzdělávací, pokusné nebo vědecké účely,[1] která zahrnuje vlastní chov a </t>
  </si>
  <si>
    <t>§2 (1) Zaměstnavatel stanoví pracovní postupy a organizuje práci při chovu zvířat tak, aby byla věnována zvýšená pozornost zvířatům</t>
  </si>
  <si>
    <t>a) při havarijních situacích a situacích doprovázených hlukem nebo jinými negativními podněty,</t>
  </si>
  <si>
    <t>b) novým nebo přicházejícím do dosud nepoznaného prostředí,</t>
  </si>
  <si>
    <t>c) sestavovaným do skupin z jedinců, kteří na sebe nejsou navyklí,</t>
  </si>
  <si>
    <t>d) poraněným nebo postiženým následky poranění nebo nakaženým infekčními nebo přenosnými nemocemi,</t>
  </si>
  <si>
    <t>e) v době říje,</t>
  </si>
  <si>
    <t>f) u nichž se mohou projevit obranné reakce, protože pečují o svá mláďata.</t>
  </si>
  <si>
    <t>§2 (2) Zaměstnavatel v situacích uvedených v odstavci 1 zajistí, aby před manipulací se zvířaty byly vhodně zabezpečeny a upraveny prostory pro zvířata tak, aby se snížila možná rizika chovu. Zaměstnavatel zajistí odpovídající počet zaměstnanců, jejich vy</t>
  </si>
  <si>
    <t>►je zajištěno, že pokud hrozí při přepažování nebo odstraňování pažení nebezpečí sesutí stěn výkopu nebo poškození staveb v jeho blízkosti, že je pažení ponecháno v potřebné výšce ve výkopu</t>
  </si>
  <si>
    <t>Další požadavky k zajištění bezpečnosti a ochrany zdraví při práci v prostředí s nebezpečím výbuchu</t>
  </si>
  <si>
    <t>Příloha č.1 část A</t>
  </si>
  <si>
    <t xml:space="preserve"> Požadavky na výběr zařízení a ochranných systémů</t>
  </si>
  <si>
    <t>Příloha č.1 část B</t>
  </si>
  <si>
    <t>Hodnocení nebezpečí výbuchu</t>
  </si>
  <si>
    <t>►mají lisy určené k práci jednotlivými zdvihy, pokud nejde o lis hydraulický nebo třecí vřetenový lis, spojku provedenou tak, že vyloučí nebezpečí úrazu při jejich poruše nebo jejich samovolné spouštění v době, kdy je stroj v klidu</t>
  </si>
  <si>
    <t>c) používaná zařízení včetně instalace, látky, technologické procesy, pracovní postupy a jejich možné vzájemné působení,</t>
  </si>
  <si>
    <t>d) rozsah předpokládaných účinků výbuchu.</t>
  </si>
  <si>
    <t>Povinnosti zaměstnavatele</t>
  </si>
  <si>
    <t>a) v takových pracovních podmínkách nebyla ohrožena bezpečnost a zdraví zaměstnanců,</t>
  </si>
  <si>
    <t>b) s ohledem na posouzení rizika výbuchu byla po dobu přítomnosti zaměstnanců nebo jiných osob vhodnými technickými prostředky náležitě monitorována, vyhodnocována a kontrolována výbušná atmosféra</t>
  </si>
  <si>
    <t>Dokumentace o ochraně před výbuchem (dále jen DOPV)</t>
  </si>
  <si>
    <t>f) kontrolovat funkčnost světelných značek a zařízení k vysílání zvukových a světelných signálů před uvedením do provozu a v pravidelných intervalech i v průběhu provozu</t>
  </si>
  <si>
    <t>g) uvést světelné značky a zařízení k vysílání zvukových a světelných signálů po ukončení použití bezodkladně do pohotovostního stavu</t>
  </si>
  <si>
    <t>§6 (3) V písemné dokumentaci o ochraně před výbuchem zaměstnavatel uvede, ve kterých prostorech smějí být činnosti k zajištění bezpečnosti a ochrany zdraví prováděny jen v souladu s jeho písemným pokynem a které činnosti smějí být prováděny pouze na základě písemného příkazu k provedení prací; rovněž uvede zaměstnance, kteří jsou oprávněni takový příkaz vydat.</t>
  </si>
  <si>
    <t>§ 7</t>
  </si>
  <si>
    <t>►je složeno zábradlí alespoň z horní tyče ( madla) nejméně 1,1 m nad podlahou a zarážky u podlahy ( ochranné lišty) o minimální výšce 0,15 m</t>
  </si>
  <si>
    <t>► jsou volné okraje zajištěny osazením konstrukce ochrany proti pádu s vhodným uspořádáním, dostačně vysoké a pevné k zabránění nebo zachycení pádu z výšky, přičemž typ konstrukce zamezuje úrazům při zachycení a konstrukce může být přerušena pouze v místech žebříkových nebo schodišťových přístupů</t>
  </si>
  <si>
    <t>Ochranné nápoje</t>
  </si>
  <si>
    <t>Prevence rizik</t>
  </si>
  <si>
    <t>a) předcházení vzniku výbušné atmosféry,</t>
  </si>
  <si>
    <t>b) zabránění iniciace výbušné atmosféry,</t>
  </si>
  <si>
    <t>c) snížení škodlivých účinků výbuchu tak, aby bylo zajištěno zdraví a bezpečnost zaměstnanců.</t>
  </si>
  <si>
    <t>Posouzení rizika</t>
  </si>
  <si>
    <t>a) pravděpodobnost výskytu výbušné atmosféry a její trvání,</t>
  </si>
  <si>
    <t>Nařízení vlády č. 14/1999 Sb., kterým se stanoví technické požadavky na výtahy, ve znění nařízení vlády č. 227/1999 Sb.</t>
  </si>
  <si>
    <t>PŘEDSEDA VLÁDY</t>
  </si>
  <si>
    <t>vyhlašuje</t>
  </si>
  <si>
    <t>ZÁKON</t>
  </si>
  <si>
    <t>V  85/1978 Sb.</t>
  </si>
  <si>
    <t>kde</t>
  </si>
  <si>
    <t>Tabulka č. 1</t>
  </si>
  <si>
    <t>§14</t>
  </si>
  <si>
    <t>* * *</t>
  </si>
  <si>
    <t xml:space="preserve">   e) pádu  z  koně  při  jízdě  na  koni,  kdy  současně dochází k ohrožení</t>
  </si>
  <si>
    <t xml:space="preserve">      potaháním,</t>
  </si>
  <si>
    <t xml:space="preserve">   f) zranění v obličeji pohozením hlavy koně, odření od sedla, odření rukou</t>
  </si>
  <si>
    <t xml:space="preserve">      od otěží a krku koně.</t>
  </si>
  <si>
    <t>2. S koněm  se zachází klidně, opatrně  a s rozvahou. Před  vstupem do stání</t>
  </si>
  <si>
    <t xml:space="preserve">   nebo  do boxu  se zaměstnanec  ohlašuje obvykle  slovem "Ustup"  a jménem</t>
  </si>
  <si>
    <t xml:space="preserve">   koně. Ke koni vstupuje až po jeho ustoupení.</t>
  </si>
  <si>
    <t>3. Kůň,  který je  ustájen ve  vazném stání  je uvázán  za stájovou  ohlávku</t>
  </si>
  <si>
    <t xml:space="preserve">   zpravidla  dvěma  vazáky,  které procházejí  volně  vázacími  kroužky  se</t>
  </si>
  <si>
    <t xml:space="preserve">   závažím; od  ostatních koňů je  oddělen přepážkou. Kůň,  který je ustájen</t>
  </si>
  <si>
    <t xml:space="preserve">   v boxu,se pohybuje volně a uvazuje se zpravidla při čištění a ošetřování.</t>
  </si>
  <si>
    <t>4. Kůň kopavý nebo kousavý se umísťuje  tak, aby neohrožoval své okolí. Jeho</t>
  </si>
  <si>
    <t xml:space="preserve">   ustájovací místo  se označí tabulkou  upozorňující na nebezpečné  projevy</t>
  </si>
  <si>
    <t xml:space="preserve">   zvířete.</t>
  </si>
  <si>
    <t>5. Při  vedení koně  jde zaměstnanec  zpravidla po  jeho levé straně; otěže,</t>
  </si>
  <si>
    <t>Toto nařízení nabývá účinnosti dnem 1. ledna 2003.</t>
  </si>
  <si>
    <t>e) zřízení, používání a udržování pracoviště včetně technického vybavení, stejně jako instalace, uvedení do provozu, provoz, údržba zařízení včetně monitorovacích a výstražných zařízení v souladu se zvláštními právními předpisy</t>
  </si>
  <si>
    <t>f) stanovení účelu a pravidel spolupráce, jakož i opatření a postupů k jejich uskutečňování</t>
  </si>
  <si>
    <t>►prostor bez nebezpečí výbuchu je prostor, ve kterém se nepředpokládá výskyt výbušné atmosféry v množství vyžadujícím opatření k zajištění bezpečnosti a ochrany zdraví zaměstnanců</t>
  </si>
  <si>
    <t>►prostor s nebezpečím výbuchu je prostor, ve kterém se výbušná atmosféra může vyskytnout v množství vyžadujícím opatření k zajištění bezpečnosti a ochrany zdraví zaměstnanců</t>
  </si>
  <si>
    <t>d) rozsah předpokládaných účinků výbuchu</t>
  </si>
  <si>
    <t>►posoudil zaměstnavatel riziko výbuchu komplexně se zřetelem na všechny okolnosti práce v prostředí s nebezpečím výbuchu, včetně prostorů, do nichž může výbušná atmosféra proniknout otvory nebo jinými cestami</t>
  </si>
  <si>
    <t xml:space="preserve">a) klasifikoval prostory s prostředím nebezpečí výbuchu na prostory s nebezpečím výbuchu a prostory bez nebezpečí výbuchu podle přílohy č. 1 k tomuto nařízení                                                                                              </t>
  </si>
  <si>
    <t>b) zabezpečil v prostorech klasifikovaných podle písmene a) plnění dalších požadavků podle přílohy č. 2 k tomuto nařízení</t>
  </si>
  <si>
    <t>Práce přesčas</t>
  </si>
  <si>
    <t xml:space="preserve">►je správně prováděno přehánění skotu </t>
  </si>
  <si>
    <t xml:space="preserve">►jsou prasata správně přeháněna </t>
  </si>
  <si>
    <t>V  18/1979 Sb.</t>
  </si>
  <si>
    <t>b) obsluhou zařízení a ochranných systémů v prostoru s nebezpečím výbuchu pověřil zaměstnavatel pouze zaměstnance, jehož znalosti a praktické dovednosti obsluhy těchto zařízení a ochranných systémů byly prokazatelně ověřeny</t>
  </si>
  <si>
    <t>a) v zóně 0 nebo v zóně 20 zařízení kategorie 1</t>
  </si>
  <si>
    <t>b) v zóně 1 nebo v zóně 21 zařízení kategorie 1 a 2</t>
  </si>
  <si>
    <t>c) v zóně 2 nebo v zóně 22 zařízení kategorie 1, 2 a 3</t>
  </si>
  <si>
    <t>a) jsou přítomny hořlavé látky</t>
  </si>
  <si>
    <t xml:space="preserve">►jsou pohyblivá nebo pevná pracoviště nacházející se ve výšce nebo hloubce  pevná a stabilní s ohledem na
 a) počet fyzických osob, které se na nich současně zdržují
 b) maximální zatížení, které se může vyskytnout, a jeho rozložení
 c) povětrnostní vlivy, kterým by mohla být vystavena
</t>
  </si>
  <si>
    <t>►mají závěsy k otáčení kovaného materiálu jeřábem zařízení k odpružení úderu bucharu a na jeřábovém háku pojistku proti vyklouznutí závěsu z háku</t>
  </si>
  <si>
    <t>►jsou spouštěcí páky bucharů zajištěny proti náhodnému uvedení bucharu do činnosti</t>
  </si>
  <si>
    <t>►mají buchary vzpěru, čep nebo jiné zajišťovací zařízení, které drží beran, splehlivě ve zdvižené poloze, je-li nezbytné pod ním pracovat, a musí umožňovat spouštění beranu na toto zařízení pomalým chodem</t>
  </si>
  <si>
    <t>►spočívá beran na kovadlině, není-li buchar v provozu</t>
  </si>
  <si>
    <t>►nepoužívají se při kování sešikmené klínové podložky</t>
  </si>
  <si>
    <t>Základní členění</t>
  </si>
  <si>
    <t>Zátěž teplem</t>
  </si>
  <si>
    <t>Hodnocení zátěže teplem</t>
  </si>
  <si>
    <r>
      <t>NAŘÍZENÍ VLÁDY 168/2002 Sb.</t>
    </r>
    <r>
      <rPr>
        <u/>
        <sz val="10"/>
        <color indexed="12"/>
        <rFont val="Arial"/>
        <family val="2"/>
        <charset val="238"/>
      </rPr>
      <t xml:space="preserve"> ze dne 25. března 2002 o způsobu organizace práce a pracovních postupů, které je zaměstnavatel povinen zajistit při provozování dopravy dopravními prostředky</t>
    </r>
  </si>
  <si>
    <r>
      <t xml:space="preserve"> </t>
    </r>
    <r>
      <rPr>
        <b/>
        <u/>
        <sz val="10"/>
        <color indexed="10"/>
        <rFont val="Arial"/>
        <family val="2"/>
        <charset val="238"/>
      </rPr>
      <t>NAŘÍZENÍ VLÁDY 362/2005 Sb.</t>
    </r>
    <r>
      <rPr>
        <u/>
        <sz val="10"/>
        <color indexed="12"/>
        <rFont val="Arial"/>
        <family val="2"/>
        <charset val="238"/>
      </rPr>
      <t xml:space="preserve"> ze dne 17. srpna 2005 o bližších požadavcích na bezpečnost a ochranu zdraví při práci na pracovištích s nebezpečím pádu z výšky nebo do hloubky</t>
    </r>
  </si>
  <si>
    <t>►přehodnocuje zaměstnavatel pravidelně v jím určených intervalech a bezodkladně při každé změně významné z hlediska zajištění bezpečnosti a ochrany zdraví při práci technická nebo organizační opatření přijatá k prevenci a ochraně před výbuchem</t>
  </si>
  <si>
    <t>a) řídí inspektoráty; je vůči inspektorátům nadřízeným služebním úřadem v organizačních věcech státní služby a služebních vztazích zaměstnanců vykonávajících ve správních úřadech státní správu jako službu, kterou Česká republika poskytuje veřejnosti,</t>
  </si>
  <si>
    <t>b) odborně vede inspektoráty a poskytuje jim technickou pomoc,</t>
  </si>
  <si>
    <t>c) zpracovává roční program kontrolních akcí, který projedná s vyššími odborovými orgány a organizacemi zaměstnavatelů, a předkládá jej ministerstvu ke schválení,</t>
  </si>
  <si>
    <t>d) koordinuje kontrolu prováděnou inspektoráty ve vztahu k činnosti jiných správních úřadů vykonávanou podle zvláštních právních předpisů, v jejichž působnosti je dozor, popřípadě kontrolní činnost na úseku bezpečného a zdraví neohrožujícího pracovního prostředí nebo pracovních podmínek,</t>
  </si>
  <si>
    <t>►jsou stálá i mobilní stanoviště včel, která jsou umístěna mimo ohrazené, uzavřené, oplocené prostory označeny bezpečnostními značkami</t>
  </si>
  <si>
    <t>►jsou zaměstnanci při přepravě včel vybaveni a používají OOPP</t>
  </si>
  <si>
    <t>►stanovil  zaměstnavatel pracovní postupy a organizuje práci při chovu zvířat tak, že:</t>
  </si>
  <si>
    <t>a) je věnována zvýšená pozornost zvířatům při havarijních situacích a situacích doprovázených hlukem nebo jinými negativními podněty</t>
  </si>
  <si>
    <t>b) je věnována zvýšená pozornost zvířatům novým nebo přicházejícím do dosud nepoznaného prostředí</t>
  </si>
  <si>
    <t>c) je věnována zvýšená pozornost zvířatům sestavovaným do skupin z jedinců, kteří na sebe nejsou navyklí</t>
  </si>
  <si>
    <t>►zajišťuje postup podle tohoto nařízení každý zaměstnavatel v rozsahu činností, které spadají pod jeho kontrolu i v případě plní-li na jednom pracovišti úkoly zaměstnanci dvou nebo více zaměstnavatelů. Zaměstnavatelé přitom berou v úvahu i přilehlé prostory</t>
  </si>
  <si>
    <t>►vypracoval zaměstnavatel písemnou DOPV před zahájením výkonu práce; při změně pracoviště, zařízení nebo organizace práce, které jsou významné z hlediska zajištění bezpečnosti a ochrany zdraví při práci a aktualizoval ji</t>
  </si>
  <si>
    <t>Klasifikace prostorů - pojmy</t>
  </si>
  <si>
    <t>► poskytuje zaměstnavatel zaměstnancům v dostatečném rozsahu školení o bezpečnosti a ochraně zdraví při práci v prostředí s nebezpečím výbuchu:</t>
  </si>
  <si>
    <t>►jsou práce prováděny pouze v souladu s písemnými pokyny vydanými zaměstnavatelem v prostorech s nebezpečím výbuchu, pokud je tak stanoveno v DOPV</t>
  </si>
  <si>
    <t>►jsou tam, kde je to stanoveno v DOPV, nebezpečné činnosti (vznik výbušné atmosféry, způsobit iniciaci výbušné atmosféry, činnosti, které mohou vzájemným působením s jinou činností vyvolat nebezpečí výbuchu) prováděny pouze na základě písemného příkazu</t>
  </si>
  <si>
    <t>►jsou zaměstnanci, kteří jsou určeni k provádění prací podle příkazu V, předem prokazatelně seznámeni s obsahem příkazu V a s výstražnými signály, které budou na pracovišti použity k varování před ohrožením výbuchem</t>
  </si>
  <si>
    <t>g)  jsou před manipulací se zvířaty vhodně zabezpečeny a upraveny prostory a prostory pro zvířata</t>
  </si>
  <si>
    <t xml:space="preserve">h) je pro manipulaci zajištěn odpovídající počet zaměstnanců s potřebnými pracovními pomůckami </t>
  </si>
  <si>
    <t>i) vstupují a zdržují se zaměstnanci a další osoby pouze se souhlasem nebo vědomím zaměstnavatele</t>
  </si>
  <si>
    <t xml:space="preserve">j) jsou venkovní prostory pro chov zvířat, např. pastviny a výběhy jsou zabezpečeny tak aby nedocházelo k nežádoucím únikům zvířat
</t>
  </si>
  <si>
    <t>k) stanovil zaměstnavatel pracovní postupy a organizuje práci při chovu zvířat  tak, aby práce byla bezpečná a odpovídala základním zásadám (viz §4 tohoto NV)</t>
  </si>
  <si>
    <t>Pracovní postupy při chovu koní</t>
  </si>
  <si>
    <t>Pracovní postupy při chovu skotu</t>
  </si>
  <si>
    <t>Pracovní postupy při chovu prasat, ovcí a koz</t>
  </si>
  <si>
    <t>Pracovní postupy při chovu drůbeže</t>
  </si>
  <si>
    <t>Pracovní postupy při chovu ryb</t>
  </si>
  <si>
    <t>Pracovní postupy při chovu kožešinových zvířat</t>
  </si>
  <si>
    <t>Pracovní postupy při chovu včel</t>
  </si>
  <si>
    <t>►nevykonává zaměstnanec během bezpečnostní přestávky jinou činnost kromě dozoru  o vozidlo a jeho náklad</t>
  </si>
  <si>
    <t>a)u typizovaných lehkých pracovních lešení o výšce pracovní podlahy do 1,5 m                                                                                                                                                                        b)zápis se nevyžaduje  u pohyblivých pracovních plošin, pokud při přemísťování na jiné pracoviště nebyly demontovány jejich nosné části, za demontáž se nepovažuje úprava nosných částí do přepravní polohy</t>
  </si>
  <si>
    <t xml:space="preserve">►zápis o předání a převzetí se nevyžaduje: </t>
  </si>
  <si>
    <t>►je zajištěn dozor ohrožených prostorů k tomu určeným zaměstnancem po celou dobu ohrožení:</t>
  </si>
  <si>
    <t>►při nepříznivé povětrnostní situaci, která výrazně zvyšuje nebezpečí pádu nebo sklouznutí, je zaměstnavatel povinen zajistit přerušení prací:</t>
  </si>
  <si>
    <t>c) dohlednost v místě práce menší než 30 m</t>
  </si>
  <si>
    <t>d) teplota prostředí během provádění prací nižší než -10 st.C</t>
  </si>
  <si>
    <t>►vede zaměstnavatel o vyhledávání a vyhodnocování rizik a o přijatých opatřeních dokumentaci.</t>
  </si>
  <si>
    <t>a) při nástupu zaměstnance do práce</t>
  </si>
  <si>
    <t>►zajistil zaměstnavatel školení:</t>
  </si>
  <si>
    <t>Rozvody</t>
  </si>
  <si>
    <t>Únikové cesty</t>
  </si>
  <si>
    <t>Prach na pracovišti</t>
  </si>
  <si>
    <t>Pracovní jáma</t>
  </si>
  <si>
    <t>►jsou vyhodnocena rizika pro výběr a použití ochranných prostředků. (příloha č. 1 k tomuto NV).</t>
  </si>
  <si>
    <t>► jsou osvětlovací soustavy pravidelně čištěny (vč. vnitřní části prostor pracoviště odrážejících světlo)</t>
  </si>
  <si>
    <t>► jsou  dodržovány na pracovišti přípustné mikroklimatické podmínky s vyjímkou mimořádně chladných a mimořádně teplých dnů (viz §4,odst.1 tohoto NV)</t>
  </si>
  <si>
    <t>Azbest</t>
  </si>
  <si>
    <t>Zjišťování a hodnocení expozice azbestu</t>
  </si>
  <si>
    <t>►zabezpečil, aby zaměstnanci jiného zaměstnavatele vykonávající práce na jeho pracovištích obdrželi před jejich zahájením vhodné a přiměřené informace a pokyny k zajištění bezpečnosti a ochrany zdraví při práci a o přijatých opatřeních, zejména ke zdolávání požárů, poskytnutí první pomoci a evakuace fyzických osob v případě mimořádných událostí</t>
  </si>
  <si>
    <t>►seznámil těhotné zaměstnankyně, zaměstnankyně, které kojí, a zaměstnankyně-matky do konce devátého měsíce po porodu s riziky a jejich možnými účinky na těhotenství, kojení nebo na jejich zdraví a učinit potřebná opatření, včetně opatření, která se týkají snížení rizika psychické a fyzické únavy a jiných druhů psychické a fyzické zátěže spojené s vykonávanou prací, a to po celou dobu, kdy je to nutné k ochraně jejich bezpečnosti nebo zdraví dítěte</t>
  </si>
  <si>
    <t>►umožnil zaměstnanci nahlížet do evidence, která je o něm vedena v souvislosti se zajišťováním bezpečnosti a ochrany zdraví při práci</t>
  </si>
  <si>
    <t>►zajistil zaměstnancům poskytnutí první pomoci</t>
  </si>
  <si>
    <t>►nepoužíval takového způsobu odměňování prací, při kterém jsou zaměstnanci vystaveni zvýšenému nebezpečí újmy na zdraví a jehož použití by vedlo při zvyšování pracovních výsledků k ochrožení bezpečnosti a zdraví zaměstnanců</t>
  </si>
  <si>
    <r>
      <t>NAŘÍZENÍ VLÁDY 591/2006 Sb.</t>
    </r>
    <r>
      <rPr>
        <u/>
        <sz val="10"/>
        <color indexed="12"/>
        <rFont val="Arial"/>
        <family val="2"/>
        <charset val="238"/>
      </rPr>
      <t>ze dne 12. prosince 2006 o bližších minimálních požadavcích na bezpečnost a ochranu zdraví při práci na staveništích</t>
    </r>
  </si>
  <si>
    <t xml:space="preserve">►je zdvižný manipulační vozík vybaven:                                                                                                                                                                                                                                       a) ochrannou konstrukcí pro obsluhu 
b) konstrukcí zabraňující převrácení vozíku
c) konstrukcí zajišťující  při   převrácení  obsluze  dostatečný  bezpečný prostor mezi vozíkem, terénem,či podlahou
d) zádržným systémem,  zajišťující připoutání obsluhy  k sedadlu, aby  nedošlo k jejímu přimáčknutí  při převrácení vozíku
</t>
  </si>
  <si>
    <t xml:space="preserve">►je v době námrazy na příjezdních hrázích sádek a schodech do jednotlivých sádek zajištěn posyp </t>
  </si>
  <si>
    <t>►jsou prosekané a obsekané prohlubně opatřeny viditelným výstražným zařízením</t>
  </si>
  <si>
    <t>►jsou při práci na ledě, zejména při otevírání a prosekávání prohlubní, osekávání stavidel, přítoků a rozvozu hnojiva, při zjišťování stavu a síly ledu přítomny dva zaměstnanci, kteří se  se pohybují ve  vzdálenosti minimálně 5  m od sebe a jsou vybaveni  alespoň jedním záchranným kruhem a  pevným lanem dlouhým minimálně 10 m.  Zaměstnanci  při této práci používají záchranné plovací vesty</t>
  </si>
  <si>
    <t>►je pes v době, kdy neprovádí střežení objektů, nebo kdy pastevecký pes nepracuje se stádem řádně a bezpečně zajištěn v kotci</t>
  </si>
  <si>
    <t>►je při ošetřování kožešinových zvířat, jejich očkování nebo dalších úkonech, kromě ošetřujícího  zaměstnance  přítomný  další zaměstnanec</t>
  </si>
  <si>
    <t>►používají zaměstnanci při  manipulaci s kožešinovými zvířaty ochranné kožené rukavice, popřípadě speciální fixační klícky nebo jiné pomůcky</t>
  </si>
  <si>
    <t>b) zaměstnavateli, jimiž jsou označení zaměstnavatele, předmět jeho podnikání, místo, kde k pracovnímu úrazu došlo, a činnost, při které k pracovnímu úrazu došlo,</t>
  </si>
  <si>
    <t>k) nezajistí podmínky stanovené pro normování práce, ačkoli k tomu má povinnost podle zvláštního právního předpisu,</t>
  </si>
  <si>
    <t>a) zaměstnavatele a na jejich zaměstnance, na právnické osoby, u kterých jsou vykonávány veřejné funkce, a na fyzické osoby vykonávající veřejné funkce,</t>
  </si>
  <si>
    <t xml:space="preserve">►je tento odpočinek mezi směnami v zemědělství zkrácen až na 8 hodin během 24 hodin po sobě jdoucích zaměstnanci staršímu 18 let jen za podmínky, že následující odpočinek je mu prodloužen o dobu zkrácení tohoto odpočinku     </t>
  </si>
  <si>
    <t>►nařizuje zaměstnavatel práci zaměstnanci v den nepřetržitého odpočinku v týdnu /v den pracovního klidu/  jen pro výkon nutných prací, které nemohou být provedeny v pracovních dnech /práce v dopravě, krmení a ošetřování zvířat…/</t>
  </si>
  <si>
    <t>►je práce přesčas konána jen výjimečně</t>
  </si>
  <si>
    <t>►požaduje zaměstnavatel práci přesčas nad  výše uvedený rozsah 150 hodin jen  pouze na základě dohody se zaměstnancem</t>
  </si>
  <si>
    <t xml:space="preserve">►nepřekračuje nařízená práce přesčas u zaměstnance v průměru nad 8 hodin v jednotlivých týdnech  (nejvýše 26 týdnů, kolektivní smlouva 52 týdnů) po sobě jdoucích </t>
  </si>
  <si>
    <t>►Byla-li přestávka v práci na jídlo a oddech rozdělena, je alespoň jedna její část  nejméně 15 minut</t>
  </si>
  <si>
    <t>►nahradil zaměstnanci, který se podrobil preventivní prohlídce, vyšetření nebo očkování případnou ztrátu výdělku</t>
  </si>
  <si>
    <t>►umožňuje zaměstnavatel odborové organizaci nebo zástupci pro oblast BOZP anebo přímo zaměstnancům</t>
  </si>
  <si>
    <t>►informuje zaměstnavatel odborovou organizaci nebo zástupce pro oblast BOZP anebo přímo zaměstnance:</t>
  </si>
  <si>
    <t>a) o zaměstnancích určených k organizování a poskytnutí první pomoci</t>
  </si>
  <si>
    <t>b) o výběru a zajišťování závodní preventivní péče</t>
  </si>
  <si>
    <t xml:space="preserve">c) o určení odborně způsobilé fyzické osoby k prevenci rizik </t>
  </si>
  <si>
    <t>d) o dalších záležitostech, které mohou podstatně ovlivnit BOZP</t>
  </si>
  <si>
    <t>a) účast při jednáních o BOZP</t>
  </si>
  <si>
    <t>c) projednat opatření, vyhodnocení rizik, organizaci školení BOZP a určení odborně způsobilé fyzické osoby k prevenci rizik</t>
  </si>
  <si>
    <t>►zajistil dodržování zákazu kouření na pracovištích stanoveného zvláštními právními předpisy</t>
  </si>
  <si>
    <t>►přizpůsobil zaměstnavatel těhotným zaměstnankyním, zaměstnankyním, které kojí, a zaměstnankyním-matkám do konce devátého měsíce po porodu na pracovišti prostory pro jejich odpočinek</t>
  </si>
  <si>
    <t>c) nedodrží určenou lhůtu pro odstranění závad zjištěných při kontrole.</t>
  </si>
  <si>
    <t>Přestupky na úseku náhrad</t>
  </si>
  <si>
    <t>Přestupky na úseku pracovní doby</t>
  </si>
  <si>
    <t>PŘEDMĚT ÚPRAVY</t>
  </si>
  <si>
    <t>Ohřívárna</t>
  </si>
  <si>
    <t>Osvětlení pracoviště</t>
  </si>
  <si>
    <t>(dále jen "kontrolovaná osoba").</t>
  </si>
  <si>
    <t>►jsou dočasně instalovaná zařízení zřetelně označená, aby obsluha mohla určit jeho charakteristiku a zajistit jeho bezpečné používání</t>
  </si>
  <si>
    <t>Povinnosti inspektora</t>
  </si>
  <si>
    <t>Inspektor je povinen</t>
  </si>
  <si>
    <t>d) je věnována zvýšená pozornost zvířatům poraněným nebo postiženým následky poranění nebo nakaženým infekčními nebo přenosnými nemocemi</t>
  </si>
  <si>
    <t>e)je věnována zvýšená pozornost zvířatům v době říje</t>
  </si>
  <si>
    <t>f) je věnována zvýšená pozornost zvířatům u nichž se mohou projevit obranné reakce, protože pečují o svá mláďata</t>
  </si>
  <si>
    <t>►Jsou zaměstnanci, kteří vykonávají jednotlivé činnosti v rámci nakládání s vysoce toxickými  chemickými látkami a chemickými přípravky, prokazatelně zaškoleni odborně způsobilou osobou. Je  proškolení  prováděno nejméně jedenkrát za rok a je proškolení pořízen písemný záznam, který je právnická osoba nebo fyzická osoba oprávněná k podnikání povinna uchovávat po dobu 3 let.</t>
  </si>
  <si>
    <t xml:space="preserve">►jsou shazovány předměty a materiál na níže položená místa nebo plochy jen za předpokladu, že místo dopadu je zabezpečeno proti vstupu osob (ohrazením, vyloučením provozu, střežením apod.) a jeho okolí je chráněno proti případnému odrazu nebo rozstřiku shozeného předmětu nebo materiálu </t>
  </si>
  <si>
    <t>a) za tuto situaci při pracích ve výškách se považuje bouře, déšť, sněžení nebo tvoření námrazy</t>
  </si>
  <si>
    <r>
      <t xml:space="preserve">b) za tuto situaci se též považuje čerství vítr o rychlosti nad 8 m.s </t>
    </r>
    <r>
      <rPr>
        <b/>
        <i/>
        <vertAlign val="superscript"/>
        <sz val="12"/>
        <rFont val="Arial"/>
        <family val="2"/>
        <charset val="238"/>
      </rPr>
      <t>-1</t>
    </r>
    <r>
      <rPr>
        <b/>
        <i/>
        <sz val="12"/>
        <rFont val="Arial"/>
        <family val="2"/>
        <charset val="238"/>
      </rPr>
      <t xml:space="preserve"> (síla větru 5 stupňů Bf) při práci na zavěšených pracovních plošinách, pojízdných lešeních, žebřících nad 5 m výšky práce a při použití závěsu na laně u pracovních polohovacích systémů; v ostatních případech silný vítr o rychlosti nad 11 m.s </t>
    </r>
    <r>
      <rPr>
        <b/>
        <i/>
        <vertAlign val="superscript"/>
        <sz val="12"/>
        <rFont val="Arial"/>
        <family val="2"/>
        <charset val="238"/>
      </rPr>
      <t>-1</t>
    </r>
    <r>
      <rPr>
        <b/>
        <i/>
        <sz val="12"/>
        <rFont val="Arial"/>
        <family val="2"/>
        <charset val="238"/>
      </rPr>
      <t xml:space="preserve"> (síla větru 6 stupňů Bf)  </t>
    </r>
  </si>
  <si>
    <t>►jsou při krátkodobých montážních pracích ve výškách nevyhnutelných pro osazení stavebních prvků, stavební prvky osazovány a vzájemně spojovány z konzol, z navařených nebo jiným způsobem upevněných příčlí, z profilů ztužujících příhradovou konstrukcí nebo podobných nášlapných ploch, jen pokud zaměstnanec provádějící tyto práce použil OOPP proti pádu</t>
  </si>
  <si>
    <t>Přestupky na úseku odměňování zaměstnanců</t>
  </si>
  <si>
    <t>e) neposkytne zaměstnanci náhradní volno za práci ve svátek nebo mzdu za práci přesčas anebo příplatek k platu za takovou práci,</t>
  </si>
  <si>
    <t>►Ochrannými prostředky pro účely tohoto nařízení nejsou:</t>
  </si>
  <si>
    <t>►kontroluje zaměstnavatel přítomnost výbušné atmosféry vždy při uvádění zařízení do provozu anebo při podezření. V prostorech uvnitř staveb tuto kontrolu provádí nejméně jednou za měsíc</t>
  </si>
  <si>
    <t>►odpovídají  ochranná opatření nejvyššímu možnému riziku jestliže výbušná atmosféra obsahuje více druhů hořlavého plynu, páry, mlhy anebo prachu</t>
  </si>
  <si>
    <t>►bere zaměstnavatel v úvahu přítomnost možných zdrojů iniciace výbušné atmosféry včetně elektrostatických výbojů při přijímání opatření k zabránění iniciace výbušné atmosféry</t>
  </si>
  <si>
    <t xml:space="preserve">►jsou pracoviště, zařízení a instalace přístupné zaměstnancům  umísťovány, instalovány, montovány, udržovány a používány tak, aby nebezpečí výbuchu bylo sníženo na minimum. V případě vzniku výbuchu musí být omezeno jeho šíření na pracovišti </t>
  </si>
  <si>
    <t>►jsou zaměstnanci upozorněni na nebezpečí  světelným nebo zvukovým signálem,  případně jejich kombinací tak, aby mohli opustit pracoviště dříve, než budou ohroženi výbuchem</t>
  </si>
  <si>
    <t>►mají zaměstnanci možnost rychle a bezpečně opustit prostor ohrožený výbuchem únikovými cestam. Únikové cesty musí být k těmto účelům udržovány trvale volné.</t>
  </si>
  <si>
    <t>► je koncentrace azbestu v pracovním ovzduší snížena na hodnotu nižší než přípustné expoziční limity</t>
  </si>
  <si>
    <t xml:space="preserve">► je pracoviště dostatečně zásobeno pitnou vodou </t>
  </si>
  <si>
    <t xml:space="preserve">►nejsou zaměstnancem při odběru semene od plemenného býka prováděny současně i jiné úkony  </t>
  </si>
  <si>
    <t>►je správně prováděn odstav selat za přítomnosti dvou zaměstnanců</t>
  </si>
  <si>
    <t>►jsou plemenní kanci správně ošetřováni za přítomnosti dvou zaměstnanců</t>
  </si>
  <si>
    <t>c) pracovním úrazu, jimiž jsou druh zranění a zraněná část těla, druh pracovního úrazu, co bylo zdrojem pracovního úrazu, včetně jejich organizačních a technických příčin, a proč k pracovnímu úrazu došlo.</t>
  </si>
  <si>
    <t>a) zaměstnavateli, jimiž jsou označení zaměstnavatele a předmět jeho podnikání,</t>
  </si>
  <si>
    <t>b) rizicích při výkonu práce a o tom, jaká opatření k jejich odstranění byla přijata.</t>
  </si>
  <si>
    <t>c) kontroluje plnění opatření k odstranění zjištěných nedostatků,</t>
  </si>
  <si>
    <t>PRÁVA A POVINNOSTI PŘI KONTROLE</t>
  </si>
  <si>
    <t>a) vykonávat kontrolu podle tohoto zákona, je-li při jejím zahájení přítomen člen statutárního orgánu kontrolované osoby, zástupce kontrolované osoby, zaměstnanec kontrolované osoby, spolupracující rodinný příslušník nebo jiná fyzická osoba, která vykonává nebo zabezpečuje činnost, která je předmětem činnosti kontrolované osoby; na místech, na kterých by mohlo dojít k bezprostřednímu ohrožení života nebo zdraví inspektora, může být kontrola vykonána jen za doprovodu fyzické osoby pověřené k tomu kontrolovanou osobou,</t>
  </si>
  <si>
    <t>►jsou zařízení a ochranné systémy pro všechny prostory s prostředím nebezpečí výbuchu zvoleny na základě kategorií podle zvláštního právního předpisu, pokud v písemné DOPV není s ohledem na posouzení rizik výbuchu stanoveno jinak</t>
  </si>
  <si>
    <t>►jsou v provozním bezpečnostním předpisu stanoveny pracovní a technologické postupy s ohledem na zvláštní pracoviště a pracovní prostředí, na možné ohrožení zaměstnanců povětrnostní situací a na pravidla dorozumívání mezi zaměstnanci při pracovních operací</t>
  </si>
  <si>
    <t>h) nesplní povinnost udržovat osobní ochranné pracovní prostředky v použivatelném stavu nebo nekontroluje jejich používání,</t>
  </si>
  <si>
    <t>l) nepředá vyhotovení záznamu o pracovním úrazu postiženému a v případě smrtelného pracovního úrazu jeho rodinným příslušníkům,</t>
  </si>
  <si>
    <t>o) nepřijme opatření proti opakování pracovních úrazů,</t>
  </si>
  <si>
    <t>Požadavky na bezpečnostní značky</t>
  </si>
  <si>
    <t>Kontroly a správní řízení zahájené přede dnem nabytí účinnosti tohoto zákona inspektoráty bezpečnosti práce, Českým úřadem bezpečnosti práce, úřady práce nebo ministerstvem se dokončí podle dosavadních právních předpisů v působnosti inspektorátů, pokud kontrolu a správní řízení zahájil inspektorát bezpečnosti práce nebo úřad práce, a v působnosti úřadu, pokud kontrolu a správní řízení zahájil Český úřad bezpečnosti práce nebo ministerstvo.</t>
  </si>
  <si>
    <t>Zákon č. 251/2005 Sb.</t>
  </si>
  <si>
    <t>ze dne 3. května 2005</t>
  </si>
  <si>
    <t>b) právních předpisů stanovících pracovní dobu a dobu odpočinku,</t>
  </si>
  <si>
    <t>c) právních předpisů k zajištění bezpečnosti práce,</t>
  </si>
  <si>
    <t>d) právních předpisů k zajištění bezpečnosti provozu technických zařízení se zvýšenou mírou ohrožení života a zdraví a právních předpisů o bezpečnosti provozu vyhrazených technických zařízení,</t>
  </si>
  <si>
    <t>Lokální svalová zátěž</t>
  </si>
  <si>
    <t>Vymezení lokální svalové zátěže</t>
  </si>
  <si>
    <t>Přestupky na úseku dovolené</t>
  </si>
  <si>
    <t>Přestupky na úseku bezpečnosti práce</t>
  </si>
  <si>
    <t>a) nezajistí s ohledem na možné ohrožení života nebo zdraví bezpečnost fyzických osob zdržujících se s jejím vědomím na jejích pracovištích,</t>
  </si>
  <si>
    <t>c) nezajistí spolupráci osob na jednom pracovišti, aby byli kromě jejích zaměstnanců chráněni také zaměstnanci jiné osoby,</t>
  </si>
  <si>
    <t>d) přenese náklady spojené se zajišťováním bezpečnosti a ochrany zdraví při práci na zaměstnance,</t>
  </si>
  <si>
    <t>Povinnosti  zaměstnavatele</t>
  </si>
  <si>
    <t xml:space="preserve">►jsou ochranné prostředky </t>
  </si>
  <si>
    <t xml:space="preserve">►je staveniště souvisle oploceno do výšky nejméně 1,8 m. </t>
  </si>
  <si>
    <t>a) vymezením pracoviště včetně ohroženého prostoru a jejich označení bezpečnostními značkami;</t>
  </si>
  <si>
    <t xml:space="preserve"> b) zamezením vstupu nepovolaných fyzických osob do takto vymezeného a označeného prostoru; ohrožený prostor zahrnuje v tomto případě zpravidla podlaží, kde se lepení provádí, podlaží pod ním a nad ním, popřípadě další přilehlé prostory, do nichž by mohly hořlavé páry pronikat; </t>
  </si>
  <si>
    <t xml:space="preserve">c) zajištěním intenzivního nepřerušovaného větrání k předcházení vzniku výbušné atmosféry, a to po celou dobu lepení a nejméně 24 hodin po jeho ukončení </t>
  </si>
  <si>
    <t>d) vyloučením manipulace s otevřeným ohněm, například kouření, svařování nebo topení lokálními topidly, a podle okolností uzavření přívodu plynu a odpojení elektrického zařízení po celou tuto dobu</t>
  </si>
  <si>
    <t xml:space="preserve">►je v rámci splnění požadavků bezpečnosti práce při lepení krytin z plastových, pryžových, korkových a obdobných materiálů zajištěno dodržování v případě použití lepidel, které uvolňují hořlavé páry, zajištění ochrany před výbuchem podle zvláštního právního předpisu,32) zejména </t>
  </si>
  <si>
    <t xml:space="preserve">►je používán při výstupu na ložnou plochu dopravního prostředku, při sestupu z ní  žebřík nebo jiné vhodné zařízení
</t>
  </si>
  <si>
    <r>
      <t>Upozornění:</t>
    </r>
    <r>
      <rPr>
        <b/>
        <sz val="12"/>
        <rFont val="Arial"/>
        <family val="2"/>
        <charset val="238"/>
      </rPr>
      <t xml:space="preserve"> V tomto checklistu </t>
    </r>
    <r>
      <rPr>
        <b/>
        <u/>
        <sz val="12"/>
        <rFont val="Arial"/>
        <family val="2"/>
        <charset val="238"/>
      </rPr>
      <t>nejsou uvedeny některé stroje, zařízení a činnosti,</t>
    </r>
    <r>
      <rPr>
        <b/>
        <sz val="12"/>
        <rFont val="Arial"/>
        <family val="2"/>
        <charset val="238"/>
      </rPr>
      <t xml:space="preserve"> které zajišťují specializované firmy, jako jsou - betonárny, dopravní prostředky pro přepravu betonových směsí, čerpadla směsí, skladovací zařízení sypkých hmot, mechanické lopaty, beranidla, stavební výtahy, předpínání výstuže, potapěčské a letecké práce. Pro tyto  stroje, zařízení a činnosti platí též NV 591/2006 sb.</t>
    </r>
  </si>
  <si>
    <t xml:space="preserve">►je staveniště uspořádáno v souladu s plánem  bezpečnosti a ochrany zdraví při práci na staveništi (pokud byl plán pro staveniště zpracován a zpracováno i dodržování v něm stanovených  lhůt)  </t>
  </si>
  <si>
    <t>►je (u liniových staveb nebo u stavenišť, popřípadě pracovišť, na kterých se provádějí pouze krátkodobé práce) vybaveno následně:                                                      -ohrazení se  zábradlím skládajícím se alespoň z horní tyče upevněné ve výši 1,1 m na stabilních sloupcích a jedné mezilehlé střední tyče</t>
  </si>
  <si>
    <t>►jsou převisy, které při rýpání případně vzniknou, neprodleně odstraňovány</t>
  </si>
  <si>
    <t xml:space="preserve">►je dodržován požadavek, není-li v návodu k používání stanoveno jinak:
a) neroztloukat horninu dnem lopaty </t>
  </si>
  <si>
    <t>►jsou před zahájením zemních prací se skrejprem  provedena zhotovitelem nebo jinou fyzickou osobou nezbytná opatření k tomu, aby stroj nenarazil radlicí na vyčnívající pevné překážky jako jsou kameny, pařezy nebo silné kořeny, které je nutno předem odstranit, narušit, popřípadě viditelně označit. Zařízení technického vybavení, například požární hydranty, uzávěry vody a plynu nebo kanalizační poklopy, je nutno zabezpečit tak, aby nedošlo k jejich poškození</t>
  </si>
  <si>
    <t>►je dodržen zákaz vstupovat do prostoru mezi skrejpr a tahač a přecházet přes jakoukoli část taženého skrejpru</t>
  </si>
  <si>
    <t>►je při provozu vrátku dodržován  bezpečnostní požadavek - nezatěžovat vrátek nad jeho nosnost</t>
  </si>
  <si>
    <t>►je při provozu vrátku dodržován  bezpečnostní požadavek:                                                                                                           a) nezdvihat břemena šikmým tahem</t>
  </si>
  <si>
    <t>►je vrátek  použit pro vlečení, jen pokud je k tomu upraven a pokud je tomu přizpůsoben kryt navíjecího bubnu,  instalováno zařízení pro správné ukládání lana při navíjení na buben a  ovládání vrátku zařízeno tak, že při uvolnění tlačítka určeného pro uvedení vrátku do chodu se chod vrátku zastaví</t>
  </si>
  <si>
    <t>►je po ukončení práce stroj zajištěn proti samovolnému pohybu v souladu s návodem k používání, například zakládacími klíny, pracovním zařízením spuštěným na zem nebo zařazením nejnižšího rychlostního stupně a zabrzděním parkovací brzdy. Rovněž při přerušení práce musí být stroj zajištěn proti samovolnému pohybu alespoň zabrzděním parkovací brzdy nebo pracovním zařízením spuštěným na zem</t>
  </si>
  <si>
    <t>►vzdálily se  při najíždění stroje na ložnou plochu dopravního prostředku a sjíždění z ní  všechny fyzické osoby s výjimkou obsluhy stroje  z prostoru, v němž by mohly být ohroženy při pádu nebo převržení stroje, přetržení tažného lana nebo jiné nehodě</t>
  </si>
  <si>
    <t>►pokud se vytvoří stěna, je odběr sypkých hmot upraven tak, aby výška stěny nepřesáhla 9/10 maximálního dosahu použitého nakládacího stroje</t>
  </si>
  <si>
    <t>►je zajištěno, aby se fyzické osoby, které zabezpečují provádění odběru, nezdržovali v ohroženém prostoru místa odběru</t>
  </si>
  <si>
    <t>►jsou nebezpečné chemické látky a chemické přípravky  skladovány v obalech s označením druhu a způsobu skladování, který určuje výrobce, a označeny v souladu s požadavky zvláštních právních předpisů  23)</t>
  </si>
  <si>
    <t>►je s odpady  nakládáno v souladu s požadavky stanovenými zvláštním právním předpisem 24)</t>
  </si>
  <si>
    <t>►jsou před zahájením zemních prací  na terénu vyznačeny polohově, popřípadě též výškově trasy technické infrastruktury, zejména podzemních vedení technického vybavení, podle zvláštního právního předpisu,27) a jiných podzemních překážek</t>
  </si>
  <si>
    <t>►je výkop, který tvoří překážku na veřejně přístupné komunikaci pro pěší, zajištěn vždy zábradlím, přičemž zarážka u podlahy slouží zároveň jako zarážka pro slepeckou hůl</t>
  </si>
  <si>
    <t>►jsou na staveništi, kde je zamezen vstup nepovolaným osobám,  proti pádu fyzických osob do hloubky,13) zajištěny okraje výkopů v těch místech, kde se vnější okraj dopravní komunikace přibližuje k okraji výkopu na vzdálenost menší než 1,5 m</t>
  </si>
  <si>
    <t>►je zajištěno, aby povrch terénu v pásu od okraje výkopu nebo jámy až po hranici smykového klínu stanovenou v projektové dokumentaci, ohrožený usmýknutím, nebyl zatěžován zejména stavebním provozem, stavbami zařízení staveniště, stroji nebo materiálem, s výjimkou případů, kdy stabilita stěny výkopu je zabezpečena způsobem stanoveným v projektové dokumentaci</t>
  </si>
  <si>
    <t>►jsou zhotovitelem neprodleně přijata opatření k zajištění jejich stability, jestliže při provádění zemních prací dojde k nepředvídanému ohrožení stability okolních staveb anebo k porušení některých jejich částí</t>
  </si>
  <si>
    <t>►jsou v ochranných pásmech vedení, popřípadě staveb nebo zařízení technického vybavení, prováděny výkopové práce pouze při dodržení podmínek stanovených jejich vlastníky nebo provozovateli podle zvláštního právního předpisu a 17)  přijal zhotovitel, v souladu s těmito podmínkami, nezbytná opatření zabraňující nebezpečnému přiblížení fyzických osob nebo strojů k těmto vedením, popřípadě stavbám nebo zařízením</t>
  </si>
  <si>
    <t>►je zajištěno, aby větší balvany, zbytky stavebních konstrukcí nebo nesoudržné materiály ve stěnách výkopů, které by mohly svým tlakem uvolnit zeminu, byly neprodleně zajištěny proti uvolnění nebo odstraněny a nahromaděná zemina, spadlý materiál a nežádoucí překážky byly z výkopu odstraňovány bez zbytečného odkladu</t>
  </si>
  <si>
    <t xml:space="preserve">►neměnil stav na místě úrazu do doby objasnění příčin a okolností vzniku pracovního úrazu, bez vážných důvodů (možnost ovlivnění šetření) </t>
  </si>
  <si>
    <t xml:space="preserve">►uvědomil zaměstnavatel bez zbytečného odkladu jiného zaměstnavatele o úrazu jeho zaměstnance, umožnil mu účast na objasnění příčin a okolností vzniku pracovního úrazu a seznámil ho s výsledky objasnění příčin a okolností vzniku pracovního úrazu </t>
  </si>
  <si>
    <t xml:space="preserve">►vede zaměstnavatel evidenci zaměstnaců, u nichž byla uznána nemoc z povolání, která vznikla na jeho pracovištích </t>
  </si>
  <si>
    <t>►uplatňuje opatření, aby odstranil nebo minimalizoval rizikové faktory, které vyvolávají ohrožení nemocí z povolání nebo nemoc z povolání</t>
  </si>
  <si>
    <t>g) neposkytne zaměstnanci příplatek k platu, ačkoli k tomu má povinnost podle zvláštního právního předpisu,</t>
  </si>
  <si>
    <t>kterým se stanoví podmínky ochrany zdraví při práci</t>
  </si>
  <si>
    <t>Nucené větrání</t>
  </si>
  <si>
    <t>Ruční manipulace s břemenem</t>
  </si>
  <si>
    <t>Vymezení ruční manipulace s břemenem</t>
  </si>
  <si>
    <t>Zátěž chladem</t>
  </si>
  <si>
    <t>Přestupky</t>
  </si>
  <si>
    <t>Přestupky na úseku rovného zacházení</t>
  </si>
  <si>
    <t>a) nezajistí rovné zacházení se všemi zaměstnanci, pokud jde o jejich pracovní podmínky, odměňování za práci a poskytování jiných peněžitých plnění a plnění peněžité hodnoty, a odbornou přípravu a příležitost dosáhnout funkčního nebo jiného postupu v zaměstnání,</t>
  </si>
  <si>
    <t>c) postihne nebo znevýhodní zaměstnance proto, že se zákonným způsobem domáhal svých práv a nároků vyplývajících z pracovněprávních vztahů,</t>
  </si>
  <si>
    <t xml:space="preserve">►určil zaměstnavatel obsah a četnost školení o právních a ostatních předpisech k zajištění bezpečnosti a ochrany zdraví při práci, způsob ověřování znalostí zaměstnanců a vedení dokumentace o provedeném školení. </t>
  </si>
  <si>
    <t>►provedl zaměstnavatel, vyžadovala-li to povaha rizika a jeho závažnost, opakované školení, případně školení bez zbytečného odkladu</t>
  </si>
  <si>
    <t>►poskytl zaměstnavatel v prostředí, v němž oděv nebo obuv podléhá při práci mimořádnému opotřebení nebo znečištění nebo plní ochrannou funkci, jako osobní ochranné pracovní prostředky též pracovní oděv nebo obuv</t>
  </si>
  <si>
    <t>Dále řeší i NV 495/2001 Sb.</t>
  </si>
  <si>
    <t>►poskytl zaměstnavatel zaměstnancům  mycí, čisticí a dezinfekční prostředky na základě rozsahu znečištění kůže a oděvu. Na pracovištích s nevyhovujícími mikroklimatickými podmínkami, v rozsahu a za podmínek stanovených prováděcím právním předpisem, též ochranné nápoje</t>
  </si>
  <si>
    <t>►udržuje zaměstnavatel osobní ochranné pracovní prostředky v použivatelném stavu a kontroluje jejich používání</t>
  </si>
  <si>
    <t xml:space="preserve">►poskytl zaměstnavatel osobní ochranné pracovní prostředky, mycí, čisticí a dezinfekční prostředky a ochranné nápoje zaměstnanci bezplatně podle vlastního seznamu zpracovaného na základě vyhodnocení rizik a konkrétních podmínek práce. Poskytování osobních ochranných pracovních prostředků nesmí zaměstnavatel nahrazovat finančním plněním. </t>
  </si>
  <si>
    <t>Dále řeší i NV 494/2001 Sb.</t>
  </si>
  <si>
    <t xml:space="preserve">►objasnil zaměstnavatel, u něhož k pracovnímu úrazu došlo,jeho příčiny a okolnosti jeho vzniku (viz § 105, odst.1) </t>
  </si>
  <si>
    <t>a) fyzické osobě, která utrpěla pracovní úraz, jimiž jsou jméno a příjmení, datum narození, státní příslušnost, adresa místa trvalého pobytu a pohlaví,</t>
  </si>
  <si>
    <t>Osobní ochranné pracovní prostředky</t>
  </si>
  <si>
    <t>Minimálními požadavky na bezpečný provoz a používání zařízení</t>
  </si>
  <si>
    <t>Kontrola bezpečnosti provozu zařízení a dokumentace</t>
  </si>
  <si>
    <t>Obecné postupy a ochrana před nadměrnou expozicí</t>
  </si>
  <si>
    <t>Hygienické limity, způsob jejich zjišťování a hodnocení</t>
  </si>
  <si>
    <t>►je elektrická instalace navržena, vyrobena, prověřena a vyzkoušena před uvedením do provozu tak,aby nebyla zdrojem požáru, zaměstnanci musí být chráněni před nebezpečím úrazu elektrickým proudem, elektrickým obloukem nebo účinky statické elektřiny.</t>
  </si>
  <si>
    <t>►jsou průhledné či prosklené dveře ve výšce 1,1 m až 1,6 m nad podlahou náležitě výrazně označeny tak, aby nedošlo k úrazu při rozbití skla</t>
  </si>
  <si>
    <t>►jsou posuvné, sklopné a zdvižné dveře vybaveny bezpečnostním mechanismem proti vypadnutí</t>
  </si>
  <si>
    <t>Stavba</t>
  </si>
  <si>
    <t xml:space="preserve">Elektrická instalace </t>
  </si>
  <si>
    <t>Stěny, příčky</t>
  </si>
  <si>
    <t>Podlahy</t>
  </si>
  <si>
    <t>Dveře, vrata</t>
  </si>
  <si>
    <t>Komunikace</t>
  </si>
  <si>
    <t>Nebezpečné prostory</t>
  </si>
  <si>
    <t>Schodiště</t>
  </si>
  <si>
    <t>Žebříky</t>
  </si>
  <si>
    <t>►je vzdálenost přičlí řebříku jednotná a nejvíce 0,33 m</t>
  </si>
  <si>
    <t>►má rampa vyšší než 0,5 m ochranné zařízení (např.odnímatelné zábradlí)</t>
  </si>
  <si>
    <t>Rampa</t>
  </si>
  <si>
    <t>Manipulační prostory</t>
  </si>
  <si>
    <t xml:space="preserve">►odpovídá elektrické zařízení v jámě požadavkům předpisů </t>
  </si>
  <si>
    <t>►jsou u jámy umístěny značky upozorňující na nebezpečí pádu a zákazové značky</t>
  </si>
  <si>
    <t>První pomoc</t>
  </si>
  <si>
    <t>Venkovní pracoviště</t>
  </si>
  <si>
    <t>►má sklad pohonných hmot, hořlavých kapalin a tuhých maziv nepropustnou podlah a chemicky odolnou podlahu</t>
  </si>
  <si>
    <t>Sklady, manipulace</t>
  </si>
  <si>
    <t>Sklad PHM</t>
  </si>
  <si>
    <t>Nízkotlaká kotelna</t>
  </si>
  <si>
    <t>p) nevede evidenci fyzických osob, u nichž byla uznána nemoc z povolání,</t>
  </si>
  <si>
    <t>t) nepřizná právo odmítnout výkon práce, o níž lze mít důvodně za to, že bezprostředně a závažným způsobem ohrožuje život nebo zdraví zaměstnanců, popřípadě život nebo zdraví jiných fyzických osob,</t>
  </si>
  <si>
    <t>x) nezajistí na pracovištích dodržování zákazu požívat alkoholické nápoje nebo zneužívat jiné návykové látky,</t>
  </si>
  <si>
    <t>a) nepřevede těhotnou zaměstnankyni, zaměstnankyni do konce devátého měsíce po porodu nebo zaměstnankyni, která kojí, na jinou práci, ačkoli k tomu má povinnost podle zvláštního právního předpisu,</t>
  </si>
  <si>
    <t>Předcházení ohrožení života a zdraví při práci - povinnosti</t>
  </si>
  <si>
    <t>►Plní-li úkoly na jednom pracovišti zaměstnanci dvou a více zaměstnavatelů:</t>
  </si>
  <si>
    <t>►přijímá zaměstnavatel opatření k omezení působení rizik tak, aby ohrožení bezpečnosti a zdraví zaměstnanců bylo minimalizováno.</t>
  </si>
  <si>
    <t>►je prováděna prevence rizik (všechna opatření vyplývající z právních a ostatních předpisů k zajištění bezpečnosti a ochrany zdraví při práci a opatření zaměstnavatele pro předcházení rizikům, jejich odstraňování nebo minimalizování) - §102. odst.5</t>
  </si>
  <si>
    <t>►jsou pracovníkům, kteří přicházejí do styku s látkami, jež mohou způsobit podráždění pokožky nebo znečištění, poskytovány mycí a čisticí prostředky, případně regenerační krémy a masti. (doporučená množství jsou uvedena v příloze č. 4 k tomuto NV)</t>
  </si>
  <si>
    <t>e) sportovní výstroj a vybavení</t>
  </si>
  <si>
    <t>g) prostředky pro zjišťování a signalizování rizik a škodlivin na pracovišti</t>
  </si>
  <si>
    <t>►tam, kde přítomnost více než jednoho rizika vyžaduje, aby zaměstnanci používali současně více ochranných prostředků, musí být tyto ochranné prostředky vzájemně slučitelné</t>
  </si>
  <si>
    <t>►jsou zaměstnanci seznámeni s používáním ochranných prostředků seznámeni. Jsou učiněna opatření při používání ochranných prostředků více zaměstnanci, která zamezí ohrožení přenosnými chorobami</t>
  </si>
  <si>
    <t>f) ochranné prostředky určené pro sebeobranu</t>
  </si>
  <si>
    <t>►jsou označeny značkou výstrahy, místnosti, uzavřené prostory nebo prostranství, kde je skladováno nebo dopravováno více nebezpečných chemických látek nebo přípravků,  pokud nepostačují značky umístěné na jednotlivých obalech nebo nádobách</t>
  </si>
  <si>
    <t>►používají se při  práci v líhních, při výtěru  ryb, ošetřování jiker a odkrmu plůdků elektrická zařízení  pro maximální  napětí 24  voltů</t>
  </si>
  <si>
    <t>►je v zimnímch měsících omezeno  riziko uklouznutí nebo pádu  na kluzkém podkladu</t>
  </si>
  <si>
    <t>►jsou při vypouštění a strojení rybníků s čepovým nebo lopatkovým vypouštěcím zařízením přítomní vždy dva zaměstnanci</t>
  </si>
  <si>
    <t>Pracovní postupy při chovu psů</t>
  </si>
  <si>
    <t>g) splnění požadavků na způsobilost fyzických osob konajících práce na staveništi,</t>
  </si>
  <si>
    <t>PODMÍNKY OCHRANY ZDRAVÍ PŘI PRÁCI S FYZICKOU ZÁTĚŽÍ</t>
  </si>
  <si>
    <t>Celková fyzická zátěž</t>
  </si>
  <si>
    <t>Vymezení celkové fyzické zátěže</t>
  </si>
  <si>
    <t>zákona č. 444/2005 Sb., zákona č. 131/2006 Sb.,</t>
  </si>
  <si>
    <t>Pracovní poloha</t>
  </si>
  <si>
    <t>►je předem určen rozsah a způsob snížení hladiny vody, jestliže podle projektové dokumentace zasahují zemní práce pod hladinu povrchové nebo podzemní vody, je předem určen rozsah a způsob snížení hladiny vody, za podmínek stanovených zvláštním právním předpisem,26) zejména jejím odvedením nebo odčerpáním, ledaže použité technologie umožňují provedení plánovaných prací pod hladinou vody a současně jsou přijata opatření proti pádům fyzických osob do vody</t>
  </si>
  <si>
    <t>Působnost ministerstva</t>
  </si>
  <si>
    <t>a) schvaluje roční program kontrolních akcí [§ 4 odst. 1 písm. c)],</t>
  </si>
  <si>
    <t>c) v případech hodných zvláštního zřetele je oprávněno určit rozsah a počet kontrolních akcí v ročním programu těchto akcí [§ 4 odst. 1 písm. c)],</t>
  </si>
  <si>
    <t>d) přezkoumává správní rozhodnutí vydaná úřadem v prvním stupni,</t>
  </si>
  <si>
    <t>e) shromažďuje a projednává podněty příslušných odborových orgánů, organizací zaměstnavatelů týkající se kontroly podle tohoto zákona,</t>
  </si>
  <si>
    <t>f) je vůči úřadu nadřízeným služebním úřadem v organizačních věcech státní služby a služebních vztazích státních zaměstnanců.</t>
  </si>
  <si>
    <t>Průkazy inspektorů</t>
  </si>
  <si>
    <t>Vzor a provedení průkazu inspektorů podle § 4 odst. 1 písm. f) stanoví ministerstvo vyhláškou.</t>
  </si>
  <si>
    <t>Tato metodická pomůcka je určena právníckým a fyzickým osobám podnikajícím v zemědělství  pro snažší orietaci v množství zákonů v  oblasti bezpečnosti práce a ochrany zdraví při práci.</t>
  </si>
  <si>
    <t>Nelze s ní operovat  a odkazovat se na ni při řešení problématiky bezpečnosti práce při soudních jednáních, protože v ní nejsou podchyceny veškeré paragrafy zákonů a vyhlášek. Jedná se pouze o výběr nejdůležitějších oblasí a paragrafů. Metodika má  umožnit kontrolu dodržování zákonů, nařízení a vyhlášek  v běžné praxi.</t>
  </si>
  <si>
    <t>PODMÍNKY OCHRANY ZDRAVÍ PŘI PRÁCI S PSYCHICKOU ZÁTĚŽÍ</t>
  </si>
  <si>
    <t>Vymezení psychické zátěže</t>
  </si>
  <si>
    <t>Minimální opatření k ochraně zdraví při práci</t>
  </si>
  <si>
    <t>PODMÍNKY OCHRANY ZDRAVÍ PŘI PRÁCI SE ZRAKOVOU ZÁTĚŽÍ</t>
  </si>
  <si>
    <t>Vymezení zrakové zátěže</t>
  </si>
  <si>
    <t>Vymezení biologických činitelů</t>
  </si>
  <si>
    <t>►je zajištěno, aby konstrukce pracovní plošiny pro dočasné uložení vykopané zeminy byla upevněna tak, aby neohrožovala bezpečnost fyzických osob a stabilitu pažení nebo stěny výkopu a aby byla plošina na části pažení připevněna pouze tehdy, je-li pažení k tomuto účelu přizpůsobeno</t>
  </si>
  <si>
    <t>►je zajištěno, aby, přepravuje-li se zemina pro zásyp výkopu hlubšího než 1,5 m kolečkem, byla při okraji výkopu zřízena pevná zarážka zabraňující sjetí kolečka do výkopu a aby, vyžaduje-li manipulace s kolečkem, byly odstraněny části zábradlí a  postupovalo se podle zvláštního právního předpisu,26)</t>
  </si>
  <si>
    <t>►je zajištěno, aby bednění bylo těsné, únosné a prostorově tuhé</t>
  </si>
  <si>
    <t xml:space="preserve">►jsou podpěrné konstrukce byly navrženy a montovány tak, aby je bylo možno při odbedňování postupně odstraňovat a uvolňovat bez nebezpečí.
Je únosnost podpěrných konstrukcí a bednění doložena statickým výpočtem s výjimkou prvků bez konstrukčního rizika
</t>
  </si>
  <si>
    <t>Š: 1 x za rok</t>
  </si>
  <si>
    <t>Závěrečná ustanovení</t>
  </si>
  <si>
    <t>Zrušují se Český úřad bezpečnosti práce a inspektoráty bezpečnosti práce.</t>
  </si>
  <si>
    <t>Příloha k zákonu č. 251/2005 Sb.</t>
  </si>
  <si>
    <t>Označení, sídla a působnost oblastních inspektorátů práce</t>
  </si>
  <si>
    <t>1. Oblastní inspektorát práce pro hlavní město Prahu se sídlem v Praze vykonává působnost v hlavním městě Praze</t>
  </si>
  <si>
    <t>2. Oblastní inspektorát práce pro Středočeský kraj se sídlem v Praze vykonává působnost ve Středočeském kraji</t>
  </si>
  <si>
    <t>3. Oblastní inspektorát práce pro Jihočeský kraj a Vysočinu se sídlem v Českých Budějovicích vykonává působnost v Jihočeském kraji a v kraji Vysočina</t>
  </si>
  <si>
    <t>4. Oblastní inspektorát práce pro Plzeňský kraj a Karlovarský kraj se sídlem v Plzni vykonává působnost v Plzeňském kraji a v Karlovarském kraji</t>
  </si>
  <si>
    <t>5. Oblastní inspektorát práce pro Ústecký kraj a Liberecký kraj se sídlem v Ústí nad Labem vykonává působnost v Ústeckém kraji a v Libereckém kraji</t>
  </si>
  <si>
    <t>6. Oblastní inspektorát práce pro Královéhradecký kraj a Pardubický kraj se sídlem v Hradci Králové vykonává působnost v Královéhradeckém kraji a v Pardubickém kraji</t>
  </si>
  <si>
    <t>7. Oblastní inspektorát práce pro Jihomoravský kraj a Zlínský kraj se sídlem v Brně vykonává působnost v Jihomoravském kraji a Zlínském kraji</t>
  </si>
  <si>
    <t xml:space="preserve">►jsou na všech plochách, které nejsou bezpečné proti prolomení při zatížení osobami včetně nářadí, pracovních pomůcek a materiálu, případně tam, kde toto zatížení není vhodně rozloženo technickou konstrukcí ( pracovní nebo přístupová podlaha apod.), tato místa zajištěna proti propadnutí </t>
  </si>
  <si>
    <t>►nevytváří pohyb na pracovních podlahách, dalších plochách ve výšce a přístupy k nim žádná další rizika pádu</t>
  </si>
  <si>
    <t>►po žebříku jsou vynášena (snášena) jen břemena o hmotnosti do 15 kg, pokud zvláštní předpisy nestanoví jinak</t>
  </si>
  <si>
    <t xml:space="preserve">d) ve výšce nad 30 m je od volného okraje pracoviště šířky nejméně 1/10 výšky objektu </t>
  </si>
  <si>
    <t>►byl zamezen vhodnými zábranami a označen bezpečnostními značkami  zákaz vstupu na tyto části dočasných stavebních konstrukcí (při nepoužívání)</t>
  </si>
  <si>
    <t xml:space="preserve">►je lešení montováno, demontovano a přestavováno jen v souladu s návodem na montáž a demontáž obsaženým v průvodní dokumentaci a pod vedením osoby, která je k tomu odborně způsobilá (to mohou pouze zaměstnanci, kteří byli vyškoleni a jejich znalosti a dovednosti byly ověřeny)  </t>
  </si>
  <si>
    <t>►jsou dodržena opatření při činnosti spojené s možností ohrožení zdraví biologickými činiteli ( §38 odst.1)</t>
  </si>
  <si>
    <t>Hygienické požadavky na prostory pracoviště</t>
  </si>
  <si>
    <t>►odpovídá světlá výška prostor pro trvalou práci ploše</t>
  </si>
  <si>
    <t>►je zajištěn objemový prostor pro pracovníka dle druhu vykonávané práce</t>
  </si>
  <si>
    <t>►je zajištěna  volná podlahová plocha pro pracovníka v pracovním prostoru</t>
  </si>
  <si>
    <t>ze dne 12. prosince 2007,</t>
  </si>
  <si>
    <t>1. dovoz, pěstování, sklizeň, posklizňovou úpravu, uvádění na trh, průmyslové zpracování a jiné použití rostlin a rostlinných produktů, popřípadě jiných předmětů,</t>
  </si>
  <si>
    <t>nelze vyloučit možnou expozici biologickým činitelům skupin 2 až 4, uplatňují se vedle opatření podle odstavce 1 i další opatření uvedená v odstavci 4 písm. a) až h).</t>
  </si>
  <si>
    <t>BEZPEČNOSTNÍ PŘESTÁVKY PŘI PRÁCI S RIZIKOVÝMI FAKTORY</t>
  </si>
  <si>
    <t>Zařazení bezpečnostních přestávek</t>
  </si>
  <si>
    <t>přičemž rovinou h se rozumí svislá rovina proložená místem nejvíce vystupující hrany pracovní roviny, kolmá k vodorovné rovině - podlaze.</t>
  </si>
  <si>
    <t>Bližší hygienické požadavky na zobrazovací jednotky</t>
  </si>
  <si>
    <t>PROSTOR URČENÝ PRO PRÁCI S BIOLOGICKÝMI ČINITELI</t>
  </si>
  <si>
    <t>Prostor určený pro práci ve zdravotnickém nebo veterinárním zařízení mimo diagnostických laboratoří, v němž je vykonávána vědomá činnost s biologickými činiteli skupin 2, 3 nebo 4, a prostor určený v tomto zařízení pro izolaci pacientů nebo zvířat, u nichž je podezření na nákazu biologickým činitelem skupin 3 nebo 4, musí odpovídat požadavkům upraveným v příloze č. 7 k tomuto nařízení, části B, tabulce č. 1 podle daného nebo předpokládaného biologického činitele.</t>
  </si>
  <si>
    <t>►přijímá zaměstnavatel opatření pro případ zdolávání mimořádných událostí (havárie, požáry a povodně, jiná vážná nebezpečí), - viz §102, odst.6</t>
  </si>
  <si>
    <t>►nepřipustil, aby zaměstnanec vykonával zakázané práce a práce, jejichž náročnost by neodpovídala jeho schopnostem a zdravotní způsobilosti</t>
  </si>
  <si>
    <t>►informoval zaměstnance o tom, do jaké kategorie byla jím vykonávaná práce zařazena</t>
  </si>
  <si>
    <t>►zajistil, aby práce v případech stanovených zvláštním právním předpisem vykonávali pouze zaměstnanci, kteří mají platný zdravotní průkaz, kteří se podrobili zvláštnímu očkování nebo mají doklad o odolnosti vůči nákaze</t>
  </si>
  <si>
    <t>►zajistil zaměstnancům, zejména zaměstnancům v pracovním poměru na dobu určitou, zaměstnancům agentury práce dočasně přiděleným k výkonu práce k jinému zaměstnavateli, mladistvým zaměstnancům, podle potřeb vykonávané práce dostatečné a přiměřené informace a pokyny o bezpečnosti a ochraně zdraví při práci podle tohoto zákona a podle zvláštních právních předpisů, zejména formou seznámení s riziky, výsledky vyhodnocení rizik a s opatřeními na ochranu před působením těchto rizik, která se týkají jejich práce a pracoviště</t>
  </si>
  <si>
    <t>b) vyslechnout jejich informace, připomínky a návrhy na přijetí opatření v oblasti BOZP</t>
  </si>
  <si>
    <t>►poskytuje zaměstnavatel zaměstnanci nejdéle po 6 hodinách nepřetržité práce přestávku v práci na jídlo a oddech v trvání nejméně 30 minut /mladistvému zaměstnanci po 4,5 hodinách/</t>
  </si>
  <si>
    <t>b) výstroj a vybavení záchranných sborů a služeb vykonávajících činnost podle zvláštních právních předpisů</t>
  </si>
  <si>
    <t>c) speciální ochranné prostředky používané v armádě nebo pořádkových a bezpečnostních silách</t>
  </si>
  <si>
    <t>d) výstroj a vybavení používané při provozu na pozemních komunikacích</t>
  </si>
  <si>
    <t>a) po dobu používání účinné proti vyskytujícím se rizikům a jejich používání  nepředstavuje další riziko</t>
  </si>
  <si>
    <t>b) odpovídají podmínkám na pracovišti</t>
  </si>
  <si>
    <t>c) přizpůsobeny fyzickým předpokladům jednotlivých zaměstnanců</t>
  </si>
  <si>
    <t>d) respektují ergonomické požadavky a zdravotní stav zaměstnanců</t>
  </si>
  <si>
    <t>►je stanoven způsob, podmínky a doba používání ochranných prostředků zaměstnavatelem na základě četnosti a závažnosti vyskytujících se rizik, charakteru a druhu práce a pracoviště a s přihlédnutím k vlastnostem těchto ochranných prostředků</t>
  </si>
  <si>
    <t>►je při výběru ochranných prostředků  na jednotlivé části těla postupováno podle přílohy č. 2 a 3 k tomuto NV)</t>
  </si>
  <si>
    <t>►jsou pracovníkům poskytovány dezinfekční prostředky k předcházení vzniku a šíření infekčních onemocnění. (za dezinfekční prostředky se považují též ochranné masti s dezinfekčním účinkem)</t>
  </si>
  <si>
    <t>Vymezení pojmů</t>
  </si>
  <si>
    <t>Větrání pracovišť</t>
  </si>
  <si>
    <t>BLIŽŠÍ HYGIENICKÉ POŽADAVKY NA PROSTORY PRACOVIŠTĚ</t>
  </si>
  <si>
    <t>Světlá výška prostor určených pro práci</t>
  </si>
  <si>
    <t>Objemový prostor</t>
  </si>
  <si>
    <t>Rozměry podlahové plochy</t>
  </si>
  <si>
    <t>Bližší podmínky poskytování ochranných nápojů</t>
  </si>
  <si>
    <t>Olovo</t>
  </si>
  <si>
    <t>Hodnocení zdravotního rizika, informace k ochraně zdraví</t>
  </si>
  <si>
    <t>Zjišťování a hodnocení expozice, informace k ochraně zdraví</t>
  </si>
  <si>
    <t>NV  361/2007 Sb.</t>
  </si>
  <si>
    <t>► je stanoveno odpovídající ochranné opatření při expozici zaměstnance chem. karcinogeny a mutageny (§18 odst. 3 písmeno a -m)</t>
  </si>
  <si>
    <t>Pomocná zařízení</t>
  </si>
  <si>
    <t>Toto nařízení nabývá účinnosti dnem 1. ledna 2008.</t>
  </si>
  <si>
    <t>►je zajištěno, aby před zahájením betonářských prací bylo bednění jako celek a jeho části, zejména podpěry, řádně prohlédnuty a zjištěné závady odstraněny a aby o předání a převzetí hotové konstrukce bednění a její kontrole provedla fyzická osoba pověřená zhotovitelem k řízení betonářských prací písemný záznam</t>
  </si>
  <si>
    <t>►je zhotovitelem zajištěno, pokud hrozí při odbedňování konstrukcí nebezpečí pádu z výšky nebo do hloubky, dodržování  bližších požadavků zvláštního právního předpisu,13)</t>
  </si>
  <si>
    <t>►jsou při stříhání několika prutů současně pruty zajištěny v pevné poloze konstrukcí stroje nebo vhodnými přípravky</t>
  </si>
  <si>
    <t>►jsou stroje pro výrobu, zpracování a přepravu malty  na staveništi umístěny tak, aby při provozu nemohlo dojít k ohrožení fyzických osob</t>
  </si>
  <si>
    <t>►je zhotovitelem zajištěno, aby na pracovištích a přístupových komunikacích, na nichž jsou fyzické osoby vykonávající zednické práce vystaveny nebezpečí pádu z výšky nebo do hloubky, popřípadě nebezpečí propadnutí nedostatečně únosnou konstrukcí, dodržení bližších požadavků stanovených zvláštním právním předpisem,13)</t>
  </si>
  <si>
    <t>►zajišťuje zhotovitel montážních prací, aby montážní pracoviště umožňovalo bezpečné provádění montážních prací bez ohrožení fyzických osob a konstrukcí</t>
  </si>
  <si>
    <t>►je zajištěno, aby montážní a bezpečnostní přípravky, sloužící k zajištění bezpečnosti fyzických osob při montáži, zejména při práci ve výšce, byly upevněny k dílcům ještě před jejich vyzdvižením k osazení, pokud to nevylučuje technologický postup montáže</t>
  </si>
  <si>
    <t>►jsou pro přístup na montážní pracoviště a pro zřízení bezpečné pracovní podlahy  využívány trvalé konstrukce, které jsou současně s postupem montáže do stavby zabudovávány, jako jsou schodiště nebo stropní panely a podmínky jsou stanoveny technologickým postupem montáže</t>
  </si>
  <si>
    <t>►je zajištěno, aby bourací práce, při nichž jsou dotčeny nosné prvky stavební konstrukce, se směly provádět pouze podle technologického postupu stanoveného v dokumentaci bouracích prací,12)</t>
  </si>
  <si>
    <t>►je zajištěno, že na základě statického posouzení se zajišťuje, aby v průběhu prací nedošlo k nekontrolovanému porušení stability stavby nebo její části</t>
  </si>
  <si>
    <t>►je zajištěno, že bourání staveb vyšších než přízemních, strhávání nebo bourání svislých konstrukcí od výšky 3 m, bourání schodišť a vysunutých částí, rekonstrukce a bourání, při kterých dochází ke změně konstrukční bezpečnosti stavby, strojní bourání, bourání specifickými metodami, jako je řezání kyslíkem, smějí být prováděny pouze fyzickými osobami k tomu určenými zhotovitelem, pokud je zajištěn stálý dozor vykonávaný fyzickou osobou k tomu zhotovitelem pověřenou</t>
  </si>
  <si>
    <t>►je zajištěno, že fyzická osoba pověřená stálým dozorem po celou dobu výkonu stálého dozoru sleduje určené pracoviště, provádění prací a pohyb fyzických osob na něm, z tohoto pracoviště se nevzdaluje a nevykonává jinou činnost než dozor</t>
  </si>
  <si>
    <t>►je zajištěno, že jsou-li v průběh u bouracích prací zjištěny skutečnosti, které nebyly průzkumem odhaleny, zajistí zhotovitel bez zbytečného odkladu přizpůsobení technologického postupu těmto skutečnostem tak, aby vždy byla zajištěna bezpečnost prováděných prací</t>
  </si>
  <si>
    <t>►je zajištěno, že bourací práce nesmí být zahájeny, pokud k tomu nebyl osobou určenou zhotovitelem vydán písemný příkaz a pokud nebylo pracoviště vybaveno pomocnými konstrukcemi, materiálem a pomůckami stanovenými v technologickém postupu</t>
  </si>
  <si>
    <t>►je před zahájením bouracích prací stanoven signál, kterým v naléhavém případě bezprostředního ohrožení dá osoba určená zhotovitelem k řízení bouracích prací pokyn k neprodlenému opuštění pracoviště a je zajištěno, že  zhotovitel prokazatelně seznámil  všechny fyzické osoby zdržující se na tomto pracovišti</t>
  </si>
  <si>
    <t>►je zajištěno, aby dočasné stavební konstrukce zřízené uvnitř bourané stavby nebo na jejích vnějších stranách nesměly být zatěžovány vybouraným materiálem ani  přes ně nebyl strháván materiál z bourané stavby, pokud nejsou k tomu účelu navrženy</t>
  </si>
  <si>
    <t>►je zajištěno, aby bourání střešní konstrukce nebo krovů strháváním pomocí lan a tažných strojů smělo být prováděno pouze tehdy, jestliže byla učiněna opatření k zajištění stability zbývajících konstrukcí a částí stavby</t>
  </si>
  <si>
    <t xml:space="preserve">►je zajištěno, aby bourání klenby uvolněním části konstrukce, která ji zajišťuje, bylo prováděno pouze strojním způsobem </t>
  </si>
  <si>
    <t>►je zhotovitelem při svařování, včetně natavování izolačních materiálů, a při nahřívání živic v tavných nádobách zajištěno dodržení podmínek požární bezpečnosti stanovených zvláštním právním předpisem,10)</t>
  </si>
  <si>
    <t>►je zajištěno, že, nelze-li při pracích ve výšce zajistit svářeči stabilní a bezpečnou polohu jiným způsobem než osobními ochrannými pracovními prostředky proti pádu, musí tyto prostředky být chráněny proti propálení</t>
  </si>
  <si>
    <t>►zajistil zhotovitel, aby pracovní postup, při němž fyzická osoba provádějící natavování izolačních materiálů postupuje směrem vzad, nebyl použit ve vzdálenosti menší než 1,5 m od volného okraje pracoviště ve výšce,30)</t>
  </si>
  <si>
    <t>►je v rámci splnění požadavků bezpečnosti práce při lepení krytin z plastových, pryžových, korkových a obdobných materiálů zajištěno dodržování bezpečného shromažďování zbytků hořlavin a použitých materiálů a zajištění jejich odstraňování předem stanoveným postupem v souladu s ustanoveními zvláštních právních předpisů,24)</t>
  </si>
  <si>
    <t>►je zajištěno používání žebříků v souladu s požadavky zvláštního právního předpisu,13)</t>
  </si>
  <si>
    <t>► je zhotovitelem zajištěna ochrana proti pádu do vody podle zvláštního právního předpisu,13)</t>
  </si>
  <si>
    <t>►vyskytují se práce prováděné ve zvýšeném tlaku vzduchu (v kesonu)</t>
  </si>
  <si>
    <t>►vyskytují se práce spojené s montáží a demontáží těžkých konstrukčních stavebních dílů kovových, betonových, a dřevěných určených pro trvalé zabudování do staveb</t>
  </si>
  <si>
    <t xml:space="preserve">►přijal zaměstnavatel opatření na pracovištích a přístupových komunikacích v libovolné výšce nad vodou nebo nad látkami ohrožujícími při pádu život nebo zdraví osob (popálením, poleptáním, akutní otravou, zadušením) </t>
  </si>
  <si>
    <t>►je při  práci na pracovišti vyžadující zvlaštní podmínky zajištěno dodržení hodnot dlouhodobě a krátkodobě únosné doby práce (příloha 1 část B,tab.1a až 2 c)</t>
  </si>
  <si>
    <t>►je práce zaměstnance upravena dle teploty ovzduší</t>
  </si>
  <si>
    <t>►je při práci s chemickou látkou nebo prachem zajištěno dostatečné a účinné větrání a místní odsávání od zdroje chem. látky</t>
  </si>
  <si>
    <t>►je vyčleněm prostor  v němž  zaměstnanci mohou jíst, pít a kouřit a němž nejsou vystaveni riziku kontaminace olovem</t>
  </si>
  <si>
    <t>zákona č. 189/2008 Sb., zákona č. 249/2008 Sb.,</t>
  </si>
  <si>
    <t>a) analytický standard obsažené účinné látky případně účinné složky opatřený certifikátem o analýze,</t>
  </si>
  <si>
    <t>b) analytické standardy toxikologicky nebo ekotoxikologicky významných nečistot,</t>
  </si>
  <si>
    <t>§ 46a</t>
  </si>
  <si>
    <t>§ 76a</t>
  </si>
  <si>
    <t>Oznamovací povinnost</t>
  </si>
  <si>
    <t>ve znění zákona č. 230/2006 Sb.,</t>
  </si>
  <si>
    <t>zákona č. 264/2006 Sb., zákona č. 213/2007 Sb.,</t>
  </si>
  <si>
    <t>§ 20a</t>
  </si>
  <si>
    <t>Přestupky na úseku agenturního zaměstnávání</t>
  </si>
  <si>
    <t>§ 33a</t>
  </si>
  <si>
    <t>zákona č. 382/2008 Sb., vyhlášky č. 451/2008 Sb.,</t>
  </si>
  <si>
    <t>f) k činnosti zaměstnance při přednášce nebo výuce včetně zkušební činnosti; přísluší pracovní volno v rozsahu nejvýše 12 směn (pracovních dnů) v kalendářním roce, pokud tomu nebrání vážné provozní důvody na straně zaměstnavatele. Kratší části jednotlivých směn, ve kterých bylo poskytnuto pracovní volno, se sčítají,</t>
  </si>
  <si>
    <t>g) k činnosti člena Horské služby a fyzické osoby, která na její výzvu a podle jejích pokynů osobně pomáhá při záchranné akci v terénu; přísluší pracovní volno v nezbytně nutném rozsahu,</t>
  </si>
  <si>
    <t>a) bývalým zaměstnancům zaměstnavatele, kteří u něj pracovali do odchodu do starobního důchodu nebo invalidního důchodu pro invaliditu třetího stupně,</t>
  </si>
  <si>
    <t>Jestliže doba prvních 3 dnů dočasné pracovní neschopnosti, za které náhrada mzdy nebo platu nepřísluší (§ 192 odst. 1 část věty druhé za středníkem zákoníku práce), neuplynula do dne 30. června 2009, postupuje se při uplatnění práva na náhradu mzdy nebo platu při dočasné pracovní neschopnosti podle ustanovení § 192 odst. 1 část věty druhé za středníkem zákoníku práce, ve znění účinném ode dne 1. července 2009.</t>
  </si>
  <si>
    <t>ve znění zákona č. 362/2007 Sb.,</t>
  </si>
  <si>
    <t>Řízení zahájená přede dnem nabytí účinnosti tohoto zákona a do tohoto dne neskončená se dokončí a práva a povinnosti s nimi související se posuzují podle dosavadních právních předpisů.</t>
  </si>
  <si>
    <r>
      <t xml:space="preserve">Zákon 309/2006 Sb. </t>
    </r>
    <r>
      <rPr>
        <u/>
        <sz val="10"/>
        <color indexed="12"/>
        <rFont val="Arial"/>
        <family val="2"/>
        <charset val="238"/>
      </rPr>
      <t xml:space="preserve">ze dne 23. května 2006, kterým se upravují další požadavky bezpečnosti a ochrany zdraví při práci v pracovněprávních vztazích a o zajištění bezpečnosti a ochrany zdraví při činnosti nebo poskytování služeb mimo pracovněprávní vztahy </t>
    </r>
  </si>
  <si>
    <r>
      <rPr>
        <b/>
        <u/>
        <sz val="10"/>
        <color indexed="10"/>
        <rFont val="Arial"/>
        <family val="2"/>
        <charset val="238"/>
      </rPr>
      <t>NAŘÍZENÍ VLÁDY 27/2002 Sb</t>
    </r>
    <r>
      <rPr>
        <u/>
        <sz val="10"/>
        <color indexed="12"/>
        <rFont val="Arial"/>
        <family val="2"/>
        <charset val="238"/>
      </rPr>
      <t>.ze dne 10. prosince 2001, kterým se stanoví způsob organizace práce a pracovních postupů, které je zaměstnavatel povinen zajistit při práci související s chovem zvířat</t>
    </r>
  </si>
  <si>
    <t>d) před začátkem a v průběhu práce kontrolují upevnění řezného nástroje a technický stav</t>
  </si>
  <si>
    <t>► zajistil zaměstnavatel při těžební činnosti, že zaměstnanci :</t>
  </si>
  <si>
    <t>a) nekácejí jiný strom přes strom zavěšený</t>
  </si>
  <si>
    <t>b) zaměstnanec nepracuje za podmínek, kdy nemůže sám zajistit bezpečné kácení stromů</t>
  </si>
  <si>
    <t>a) bezpečnou ústupovou cestu šikmo dozadu od zamýšleného směru pádu stromu</t>
  </si>
  <si>
    <t>c) odřezání zesílených kořenových náběhů, odvětvení spodní části stromu maximálně do výšky ramen zaměstnance</t>
  </si>
  <si>
    <t>► zajistil zaměstnavatel, aby při kácení stromu o průměru nad 15 centimetrů na pařezu :</t>
  </si>
  <si>
    <t>b) byla výška směrového zářezu rovna 2/3 jeho hloubky</t>
  </si>
  <si>
    <t>c) byl hlavní řez veden vodorovně, v horní polovině směrového zářezu</t>
  </si>
  <si>
    <t>d) byl k zajištění bezpečného pádu stromu do určeného směru ponechán nedořez hlavního řezu o průměru nejméně 2 cm ( u stromu do 15 cm na pařezu lze směrový zářez nahradit vodorovným řezem)</t>
  </si>
  <si>
    <t xml:space="preserve">e) byla proti sevření řetězové pily a k usměrnění stromu do směru pádu vložena do hlavního řezu vhodná pomůcka (např. dřevorubecká lopatka nebo klín) </t>
  </si>
  <si>
    <t>a) mechanizační prostředek nebo potah</t>
  </si>
  <si>
    <t xml:space="preserve">► zaměstnavatel zajistí při zpracování polomů organizaci práce a pracovní postupy tak, že : </t>
  </si>
  <si>
    <t>a) zaměstnanec nepracuje osamoceně</t>
  </si>
  <si>
    <t>b) všechny přístupové cesty a přibližovací linky jsou uvolněny přednostně</t>
  </si>
  <si>
    <t>d) nakupené vývraty jsou zpracovány pouze po vytažení stromu mechanizačním prostředkem</t>
  </si>
  <si>
    <t>e) před každým provedením řezu kromě odvětvování má zaměstnanec připravenu bezpečnou ústupovou cestu</t>
  </si>
  <si>
    <t>g) je-li kořenový koláč nakloněn ve směru ležícího stromu, je kmen oddělen ve vzdálenosti rovnající se výšce koláče, případně dále</t>
  </si>
  <si>
    <t>h) jsou před zahájením soustřeďování dříví odstraněny překážky z přibližovacích linek</t>
  </si>
  <si>
    <t xml:space="preserve">a) úvazek je před upevněním nebo sejmutím z dříví odepnut od potahu, aby se vyloučilo možné zranění zaměstnance při náhlém pohybu potahu </t>
  </si>
  <si>
    <t>► výjimečně, v případě slabých a krátkých sortimentů dříví, se vyklizování a přenášení dříví provádí ručně</t>
  </si>
  <si>
    <t>► při ručním navalování kulatiny nesmí uskladněné dříví přesáhnout výši 1,5 m</t>
  </si>
  <si>
    <t>► manipulace se provádí po jednotlivých kusech dříví uložených v jedné vrstvě</t>
  </si>
  <si>
    <t xml:space="preserve">► na ložnou plochu odvozního prostředku dříví ukládájí tak, aby náklad u klanic nepřesahoval více než polovinou obliny kmene a střed nákladu nepřesahoval výšku klanic o více než 35 cm </t>
  </si>
  <si>
    <t>► odvozní prostředek pro výstup na ložnou plochu je vybaven žebříky nebo pevně zabudovanými stupadly</t>
  </si>
  <si>
    <t>► je zaměstnavatelem před zahájením prací  vymezen ohrožený prostor a stanovena pravidla signalizace mezi zaměstnancem stojícím na zemi a zaměstnancem provádějícím práce ve výškách</t>
  </si>
  <si>
    <t>► je ruční nářadí dopravováno do koruny stromu pomocí lana, jehož použití zajišťuje k této činnosti určený zaměstnanec</t>
  </si>
  <si>
    <t xml:space="preserve">►Vyhotovil  záznam   o  úrazu    zaměstnavatel  úrazem  postiženého  zaměstnance  neprodleně,  nejpozději  však do 5 pracovních dnů ode dne, kdy  se  o  úrazu  dozvěděl.  Záznam  o  úrazu  předá zaměstnavatel bez zbytečného odkladu oprávněným osobám^15).
</t>
  </si>
  <si>
    <t xml:space="preserve">►zaslal zaměstnavatel v případě smrtelného pracovního úrazu  záznam o úrazu nejpozději do 5 pracovních dnů po jeho ohlášení </t>
  </si>
  <si>
    <t xml:space="preserve"> a) územně příslušnému útvaru Policie České republiky,</t>
  </si>
  <si>
    <t xml:space="preserve">b)  příslušnému  oblastnímu  inspektorátu  práce,  došlo-li  k  úrazu u fyzické  nebo  právnické  osoby,  která  podle jiného právního předpisu  podléhá jeho kontrolní působnosti,
</t>
  </si>
  <si>
    <t>c) příslušnému obvodnímu báňskému úřadu, podléhá-li činnost, pracoviště  nebo technické zařízení vrchnímu dozoru podle jiného právního předpisu,</t>
  </si>
  <si>
    <t>d)  zdravotní  pojišťovně,  u  které  byl  smrtelným  pracovním  úrazem postižený zaměstnanec pojištěn,</t>
  </si>
  <si>
    <t xml:space="preserve">e)  organizační jednotce příslušné pojišťovny, u které je zaměstnavatel  pojištěn  pro případ své odpovědnosti za škodu při pracovním úrazu nebo  nemoci z povolání.
</t>
  </si>
  <si>
    <t>Zákon č. 258/2000 Sb.</t>
  </si>
  <si>
    <t>úplné znění zákona č. 258/2000 Sb.,</t>
  </si>
  <si>
    <t>o ochraně veřejného zdraví a o změně některých</t>
  </si>
  <si>
    <t>souvisejících zákonů, jak vyplývá ze změn provedených</t>
  </si>
  <si>
    <t>zákonem č. 254/2001 Sb., zákonem č. 274/2001 Sb.,</t>
  </si>
  <si>
    <t>zákonem č. 13/2002 Sb., zákonem č. 76/2002 Sb.,</t>
  </si>
  <si>
    <t>zákonem č. 86/2002 Sb., zákonem č. 120/2002 Sb.,</t>
  </si>
  <si>
    <t>zákonem č. 309/2002 Sb., zákonem č. 320/2002 Sb.,</t>
  </si>
  <si>
    <t>zákonem č. 274/2003 Sb., zákonem č. 356/2003 Sb.,</t>
  </si>
  <si>
    <t>zákonem č. 362/2003 Sb., zákonem č. 167/2004 Sb.,</t>
  </si>
  <si>
    <t>zákonem č. 326/2004 Sb., zákonem č. 562/2004 Sb.,</t>
  </si>
  <si>
    <t>zákonem č. 125/2005 Sb., zákonem č. 253/2005 Sb.</t>
  </si>
  <si>
    <t>a zákonem č. 392/2005 Sb.</t>
  </si>
  <si>
    <t>ve znění pozdějších změn provedených</t>
  </si>
  <si>
    <t>zákonem č. 381/2005 Sb., zákonem č. 444/2005 Sb.,</t>
  </si>
  <si>
    <t>zákonem č. 74/2006 Sb., zákonem č. 186/2006 Sb.,</t>
  </si>
  <si>
    <t>zákonem č. 59/2006 Sb., zákonem č. 222/2006 Sb.,</t>
  </si>
  <si>
    <t>zákonem č. 342/2006 Sb., zákonem č. 362/2003 Sb.,</t>
  </si>
  <si>
    <t>zákonem č. 186/2006 Sb., zákonem č. 264/2006 Sb.,</t>
  </si>
  <si>
    <t>zákonem č. 110/2007 Sb., zákonem č. 378/2007 Sb.,</t>
  </si>
  <si>
    <t>zákonem č. 296/2007 Sb., zákonem č. 124/2008 Sb.,</t>
  </si>
  <si>
    <t>zákonem č. 130/2008 Sb., zákonem č. 189/2006 Sb.,</t>
  </si>
  <si>
    <t>zákonem č. 274/2008 Sb., zákonem č. 301/2009 Sb.,</t>
  </si>
  <si>
    <t>o ochraně veřejného zdraví</t>
  </si>
  <si>
    <t>a) práva a povinnosti fyzických a právnických osob v oblasti ochrany a podpory veřejného zdraví,</t>
  </si>
  <si>
    <t>b) soustavu orgánů ochrany veřejného zdraví, jejich působnost a pravomoc,</t>
  </si>
  <si>
    <t>Vymezení základních pojmů</t>
  </si>
  <si>
    <t>a) karanténa, kterou se rozumí oddělení zdravé fyzické osoby, která byla během inkubační doby ve styku s infekčním onemocněním nebo pobývala v ohnisku nákazy (dále jen "fyzická osoba podezřelá z nákazy"), od ostatních fyzických osob a lékařské vyšetřování takové fyzické osoby s cílem zabránit přenosu infekčního onemocnění v období, kdy by se toto onemocnění mohlo šířit,</t>
  </si>
  <si>
    <t>c) zvýšený zdravotnický dozor, jímž je lékařský dohled nad fyzickou osobou podezřelou z nákazy, které je uložen zákaz činnosti nebo úprava pracovních podmínek k omezení možnosti šíření infekčního onemocnění.</t>
  </si>
  <si>
    <t>PÉČE O ŽIVOTNÍ A PRACOVNÍ PODMÍNKY</t>
  </si>
  <si>
    <t>Hygienické požadavky na vodu</t>
  </si>
  <si>
    <t>b) osoba dodávající pitnou vodu jako součást své podnikatelské činnosti nebo jiné činnosti právnické osoby z výdejních automatů, akumulačních nádrží, ve vzdušných, vodních a pozemních dopravních prostředcích,</t>
  </si>
  <si>
    <t>d) osoba zásobující pitnou vodou z individuálního zdroje veřejné objekty (například školy, zdravotnická zařízení, zařízení stravovacích služeb).</t>
  </si>
  <si>
    <t>§ 3a</t>
  </si>
  <si>
    <t>a) ukazatel, kterého se povolení týká, výsledky kontrol jakosti pitné vody předchozího období, maximální povolenou hodnotu tohoto ukazatele a dobu, na kterou se určuje mírnější hygienický limit,</t>
  </si>
  <si>
    <t>b) zeměpisnou oblast, množství dodávané vody za den, rozsah zasaženého obyvatelstva a informaci o tom, zda se povolení týká i podniků v oboru výroby a oběhu potravin,</t>
  </si>
  <si>
    <t>c) schéma kontroly jakosti pitné vody, podle potřeby se zvýšenou četností,</t>
  </si>
  <si>
    <t>d) souhrn plánu nezbytných nápravných opatření včetně časového rozvrhu prací, odhadu nákladů a zajištění revizí,</t>
  </si>
  <si>
    <t>e) odůvodnění.</t>
  </si>
  <si>
    <t>§ 3b</t>
  </si>
  <si>
    <t>b) pořízení protokolu o této kontrole v elektronické podobě;</t>
  </si>
  <si>
    <t>protokol jsou povinny neprodleně předat v elektronické podobě příslušnému orgánu ochrany veřejného zdraví.</t>
  </si>
  <si>
    <t>Přírodní a umělá koupaliště a sauny</t>
  </si>
  <si>
    <t>a) umělého koupaliště nebo sauny povinen zajistit, aby voda ke koupání, sprchování nebo ochlazování vyhovovala hygienickým limitům mikrobiologických, fyzikálních a chemických ukazatelů jakosti,</t>
  </si>
  <si>
    <t>b) překročení hygienického limitu mikrobiologického, fyzikálního nebo chemického ukazatele jakosti vody ke koupání v umělém koupališti nebo ochlazování v sauně,</t>
  </si>
  <si>
    <t>c) překročení limitní hodnoty ukazatele rozmnožení sinic ve vodě ke koupání v přírodním koupališti; rozmnožením sinic se rozumí nahromadění sinic ve formě květu, koberce nebo pěny, nebo</t>
  </si>
  <si>
    <t>§ 6b</t>
  </si>
  <si>
    <t>§ 6c</t>
  </si>
  <si>
    <t>b) zajistit u osoby uvedené v písmeni a) vystavení protokolu o výsledku laboratorní kontroly jakosti vody v elektronické podobě,</t>
  </si>
  <si>
    <t>c) uchovávat protokol o výsledku laboratorní kontroly jakosti vody po dobu 5 let ode dne jeho vyhotovení,</t>
  </si>
  <si>
    <t>d) předat v elektronické podobě protokol o výsledku laboratorní kontroly jakosti vody příslušnému orgánu ochrany veřejného zdraví,</t>
  </si>
  <si>
    <t>e) splnit hygienické požadavky pro členění, vybavení a provoz přírodního nebo umělého koupaliště nebo sauny,</t>
  </si>
  <si>
    <t>§ 6d</t>
  </si>
  <si>
    <t>a) provozuje tělovýchovné nebo sportovní zařízení nebo zařízení sloužící regeneraci nebo rekondici,</t>
  </si>
  <si>
    <t>b) poskytuje tělovýchovné nebo sportovní služby, nebo</t>
  </si>
  <si>
    <t>c) provozuje hostinskou činnost, v jejímž rámci jsou poskytovány ubytovací služby, nebo ubytovací služby v turistických ubytovnách, kempech, chatových osadách nebo obdobných ubytovacích zařízeních,</t>
  </si>
  <si>
    <t>§ 6e</t>
  </si>
  <si>
    <t>Příslušný orgán ochrany veřejného zdraví povolí použití jiné metody laboratorní kontroly vody, než stanoví prováděcí právní předpis, pokud navrhovatel prokáže, že získané výsledky jsou rovnocenné výsledkům získaným pomocí metod a pravidel jejich použití uvedených v prováděcím právním předpisu. Způsob prokázání rovnocennosti metod a pravidel stanoví prováděcí právní předpis.</t>
  </si>
  <si>
    <t>§ 6f</t>
  </si>
  <si>
    <t>a) při výběru zdroje vody posoudit jeho vydatnost, jakost, možnost jeho úpravy a provést laboratorní rozbory vody ve zdroji,</t>
  </si>
  <si>
    <t>b) vodu ke koupání, sprchování nebo ochlazování dezinfikovat, upravovat, obměňovat a dodržovat hygienické požadavky na recirkulační systém, jeho vybavení a intenzitu recirkulace,</t>
  </si>
  <si>
    <t>c) kontrolovat chod úpravny vody včetně dezinfekčního zařízení a provádět orientační kontrolu jakosti vody ke koupání,</t>
  </si>
  <si>
    <t>d) dodržovat hygienické požadavky na vlastnosti materiálů vybavení umělého koupaliště nebo sauny, vlastnosti pomůcek, které přicházejí do styku s vodou ke koupání, jejich údržbu a ukládání, a jde-li o provoz bazénu pro kojence a batolata, i hygienické požadavky na oblečení kojenců a batolat při koupání,</t>
  </si>
  <si>
    <t>e) monitorovat jakost vody ke koupání v ukazatelích stanovovaných na místě a charakterizujících provozní zatížení bazénu a účinnost dezinfekce, a dále provádět kontrolu teploty vody v bazénu a na jejím základě dodržovat požadavky, které s teplotou vody souvisejí,</t>
  </si>
  <si>
    <t>f) vyznačit údaje o naměřené teplotě vody ke koupání a teplotě vzduchu umělého koupaliště a zveřejnit je na viditelném místě v prostoru ke koupání,</t>
  </si>
  <si>
    <t>g) dodržovat hygienické požadavky na mikroklimatické podmínky umělého koupaliště nebo sauny a způsob jejich měření,</t>
  </si>
  <si>
    <t>§ 6g</t>
  </si>
  <si>
    <t>c) koupací sezónu.</t>
  </si>
  <si>
    <t>Podmínky účasti dětí ve škole v přírodě a na zotavovací akci</t>
  </si>
  <si>
    <t>c) vrácení posudků o zdravotní způsobilosti po ukončení školy v přírodě nebo zotavovací akce zákonným zástupcům dětí a fyzickým osobám činným při škole v přírodě nebo zotavovací akci,</t>
  </si>
  <si>
    <t>d) vybavení lékárničky pro školu v přírodě nebo zotavovací akci podle druhu akce; nejmenší obsah lékárničky pro školy v přírodě a zotavovací akce upraví prováděcí právní předpis,</t>
  </si>
  <si>
    <t>§ 11a</t>
  </si>
  <si>
    <t>Předpoklady pro výkon činností epidemiologicky závažných</t>
  </si>
  <si>
    <t>Fyzická osoba vykonávající činnosti epidemiologicky závažné je povinna</t>
  </si>
  <si>
    <t>Podmínky provozování činností epidemiologicky závažných</t>
  </si>
  <si>
    <t>c) zajistit, aby výkonem činností epidemiologicky závažných nedošlo k ohrožení nebo poškození zdraví fyzických osob infekčním nebo jiným onemocněním.</t>
  </si>
  <si>
    <t>§ 21a</t>
  </si>
  <si>
    <t>Ubytovací služby</t>
  </si>
  <si>
    <t>Zákaz výkonů</t>
  </si>
  <si>
    <t>Další podmínky provozování stravovacích služeb</t>
  </si>
  <si>
    <t>Hygienické požadavky na předměty běžného užívání</t>
  </si>
  <si>
    <t>Vymezení předmětů běžného užívání</t>
  </si>
  <si>
    <t>a) za obvyklých nebo běžně předvídatelných podmínek nezpůsobily poškození zdraví fyzických osob nebo nepříznivé ovlivnění potraviny nebo pokrmu,</t>
  </si>
  <si>
    <t>a) povinnosti zkoušet a hodnotit složení a vlastnosti výrobků, vést o tom dokumentaci a vydat písemné prohlášení splnil v rozsahu podle tohoto zákona a prováděcího právního předpisu výrobce v zahraničí a</t>
  </si>
  <si>
    <t>Ochrana před hlukem, vibracemi a neionizujícím zářením</t>
  </si>
  <si>
    <t>Hluk a vibrace</t>
  </si>
  <si>
    <t>Neionizující záření</t>
  </si>
  <si>
    <t>a) činit taková technická a organizační opatření, aby expozice fyzických osob v rozsahu upraveném prováděcím právním předpisem nepřekračovaly nejvyšší přípustné hodnoty neionizujícího záření,</t>
  </si>
  <si>
    <t>b) při zjišťování a hodnocení expozice fyzických osob a úrovně neionizujícího záření postupovat způsobem stanoveným prováděcím právním předpisem,</t>
  </si>
  <si>
    <t>d) v případech stanovených prováděcím právním předpisem označit výstrahou místa (oblasti, pásma), ve kterých expozice osob neionizujícímu záření může překročit nejvyšší přípustné hodnoty.</t>
  </si>
  <si>
    <t>Výrobce a dovozce laseru je povinen zajistit</t>
  </si>
  <si>
    <t>a) zařazení laseru do třídy způsobem stanoveným prováděcím právním předpisem a označení laseru štítkem s uvedením tohoto zařazení,</t>
  </si>
  <si>
    <t>c) uvedení údajů nezbytných pro ochranu zdraví stanovených prováděcím právním předpisem v technické dokumentaci připojené ke každému laseru.</t>
  </si>
  <si>
    <t>Ochrana zdraví při práci</t>
  </si>
  <si>
    <t>Kategorizace prací</t>
  </si>
  <si>
    <t>a) označení práce,</t>
  </si>
  <si>
    <t>b) název a umístění pracoviště, kde je daná práce vykonávána,</t>
  </si>
  <si>
    <t>d) délku směny; u vícesměnného provozu režim střídání směn,</t>
  </si>
  <si>
    <t>e) návrh kategorie, do které má být práce zařazena,</t>
  </si>
  <si>
    <t>f) počet zaměstnanců vykonávajících danou práci, z toho počet žen,</t>
  </si>
  <si>
    <t>Rizikové práce</t>
  </si>
  <si>
    <t>Evidence rizikových prací</t>
  </si>
  <si>
    <t>Zaměstnavatel, na jehož pracovištích jsou vykonávány rizikové práce, je dále povinen</t>
  </si>
  <si>
    <t>1. o jménu, příjmení a rodném čísle,</t>
  </si>
  <si>
    <t>2. o počtu směn odpracovaných při rizikové práci, s výjimkou rizika infekčního onemocnění,</t>
  </si>
  <si>
    <t>4. údajů o výsledcích sledování zátěže organismu zaměstnanců faktory pracovních podmínek a naměřených hodnotách intenzit a koncentrací faktorů pracovních podmínek a druhu a typu biologického činitele, s výjimkou údajů o zdravotním stavu zaměstnanců,</t>
  </si>
  <si>
    <t>b) ukládat evidenci podle písmene a) po dobu 10 let od ukončení expozice, a jde-li o práce</t>
  </si>
  <si>
    <t>2. s azbestem,</t>
  </si>
  <si>
    <t>3. v riziku fibrogenního prachu, a</t>
  </si>
  <si>
    <t>4. s biologickými činiteli, které mohou vyvolat latentní onemocnění, onemocnění, která mají velmi dlouhou inkubační dobu nebo způsobují onemocnění, která se opakovaně projevují remisemi či mohou mít závažné následky,</t>
  </si>
  <si>
    <t>po dobu 40 let od ukončení expozice,</t>
  </si>
  <si>
    <t>c) evidenci o pracích podle písmene b) bodů 1 až 4 předat při svém zániku bez právního nástupce, neuplynula-li dosud lhůta podle písmene b), příslušnému orgánu ochrany veřejného zdraví,</t>
  </si>
  <si>
    <t>d) oznámit příslušnému orgánu ochrany veřejného zdraví všechny skutečnosti, které by mohly mít vliv na zvýšení expozice zaměstnance faktorům pracovních podmínek.</t>
  </si>
  <si>
    <t>Používání biologických činitelů a azbestu</t>
  </si>
  <si>
    <t>§ 41a</t>
  </si>
  <si>
    <t>Teplá voda pro osobní hygienu zaměstnanců</t>
  </si>
  <si>
    <t>Náklady spojené se zajišťováním ochrany zdraví při práci podle tohoto zákona hradí zaměstnavatel, pokud zvláštní právní předpis nestanoví jinak.</t>
  </si>
  <si>
    <t>§ 44a</t>
  </si>
  <si>
    <t>§ 44b</t>
  </si>
  <si>
    <t>PŘEDCHÁZENÍ VZNIKU A ŠÍŘENÍ INFEKČNÍCH ONEMOCNĚNÍ</t>
  </si>
  <si>
    <t>§ 47a</t>
  </si>
  <si>
    <t>c) umožnit, aby pro potřeby kontroly prevence vzniku a šíření infekčních onemocnění zaměstnanec orgánu ochrany veřejného zdraví nahlížel do zdravotnické dokumentace a pořizoval z ní výpisy.</t>
  </si>
  <si>
    <t>a) podrobit se léčení, lékařskému dohledu, potřebnému laboratornímu vyšetření a dalším protiepidemickým opatřením; povinnost podrobit se léčení se nevztahuje na fyzickou osobu po nákaze vyvolané virem lidského imunodeficitu ve stavu těžkého onemocnění,</t>
  </si>
  <si>
    <t>b) dodržovat poučení lékaře o ochraně jiných fyzických osob před přenosem infekčního onemocnění, jehož jsou nosiči,</t>
  </si>
  <si>
    <t>c) nevykonávat činnosti, při nichž by vzhledem ke svému nosičství ohrožovaly zdraví jiných fyzických osob,</t>
  </si>
  <si>
    <t>d) informovat lékaře před vyšetřovacím nebo léčebným výkonem a při přijetí do ústavní péče o svém nosičství; pokud má nosič poruchu vědomí, učiní tak ihned, jakmile mu to jeho zdravotní stav umožňuje,</t>
  </si>
  <si>
    <t>Ochranná dezinfekce, dezinsekce a deratizace</t>
  </si>
  <si>
    <t>Ochrannou dezinfekcí, dezinsekcí a deratizací je činnost směřující k ochraně zdraví fyzických osob a k ochraně životních a pracovních podmínek před původci a přenašeči infekčních onemocnění, škodlivými a epidemiologicky významnými členovci, hlodavci a dalšími živočichy. Člení se na</t>
  </si>
  <si>
    <t>a) běžnou ochrannou dezinfekci, dezinsekci a deratizaci, která jako součást čištění a běžných technologických a pracovních postupů směřuje k předcházení vzniku infekčních onemocnění a výskytu škodlivých a epidemiologicky významných členovců, hlodavců a dalších živočichů,</t>
  </si>
  <si>
    <t>b) speciální ochrannou dezinfekci, dezinsekci a deratizaci, kterou je odborná činnost cílená na likvidaci původců a přenašečů infekčních onemocnění a zvýšeného výskytu škodlivých a epidemiologicky významných členovců, hlodavců a dalších živočichů.</t>
  </si>
  <si>
    <t>Osoba, která provádí ochrannou dezinfekci, dezinsekci nebo deratizaci,</t>
  </si>
  <si>
    <t>b) může použít přípravky a postupy jen v míře nezbytně nutné tak, aby účelu ochranné dezinfekce, dezinsekce a deratizace bylo dosaženo a životní a pracovní podmínky nebyly ohroženy či poškozeny,</t>
  </si>
  <si>
    <t>c) je povinna kontrolovat její účinnost.</t>
  </si>
  <si>
    <t>a) dovršila věk 18 let,</t>
  </si>
  <si>
    <t>a) evidovat použité přípravky, jejich druh, množství, dobu, místo a účel použití; tuto evidenci ukládat po dobu 5 let,</t>
  </si>
  <si>
    <t>b) informovat dotčené osoby o záměru provést velkoplošnou (území obce nebo městské části) speciální ochrannou dezinsekci a deratizaci.</t>
  </si>
  <si>
    <t>Postup při zjištění výskytu infekčního onemocnění</t>
  </si>
  <si>
    <t>a) při odběru biologického materiálu a jeho vyšetření postupovat podle hygienických požadavků upravených prováděcím právním předpisem,</t>
  </si>
  <si>
    <t>c) zajistit, aby se s biologickým materiálem při odběru, transportu, laboratorním zpracování, dekontaminaci a likvidaci zacházelo tak, aby nebylo ohroženo zdraví fyzických osob přicházejících s ním do přímého styku.</t>
  </si>
  <si>
    <t>§ 62a</t>
  </si>
  <si>
    <t>Epidemiologické šetření</t>
  </si>
  <si>
    <t>Spolupráce správních úřadů k zamezení šíření nákazy</t>
  </si>
  <si>
    <t>Opatření, kterým jsou povinny se podrobit fyzické osoby</t>
  </si>
  <si>
    <t>b) dodržovat omezení, popřípadě zákaz užívání zdroje pitné vody, potravin a dalších výrobků podezřelých z toho, že obsahují původce nákazy,</t>
  </si>
  <si>
    <t>c) zajistit provedení nařízené ohniskové ochranné dezinfekce, dezinsekce a deratizace,</t>
  </si>
  <si>
    <t>a) zákaz provozu zařízení, provozovny nebo jiné činnosti,</t>
  </si>
  <si>
    <t>b) zákaz přepravy určitými dopravními prostředky,</t>
  </si>
  <si>
    <t>c) omezení výroby, pozastavení prodeje a zákaz užívání vody, potravin a dalších výrobků podezřelých z kontaminace.</t>
  </si>
  <si>
    <t>Mimořádná opatření při epidemii a nebezpečí jejího vzniku</t>
  </si>
  <si>
    <t>a) zákaz nebo omezení výroby, úpravy, úschovy, dopravy, dovozu, vývozu, prodeje a jiného nakládání s potravinami a dalšími výrobky, kterými může být šířeno infekční onemocnění, popřípadě příkaz k jejich zničení,</t>
  </si>
  <si>
    <t>d) příkaz k vyčlenění lůžek ve zdravotnických zařízeních,</t>
  </si>
  <si>
    <t>f) příkaz k varovnému označení objektů, v nichž došlo k infekčnímu onemocnění, a text tohoto označení,</t>
  </si>
  <si>
    <t>g) mimořádné očkování a preventivní podání jiných léčiv (profylaxe),</t>
  </si>
  <si>
    <t>Léčení infekčních onemocnění</t>
  </si>
  <si>
    <t>a) u těhotných žen,</t>
  </si>
  <si>
    <t>b) u fyzické osoby, která má poruchu vědomí a u níž vyšetření na virus lidského imunodeficitu je významné z hlediska diferenciální diagnostiky a léčení bez provedení tohoto vyšetření může vést k poškození jejího zdraví,</t>
  </si>
  <si>
    <t>c) u fyzické osoby, které bylo sděleno obvinění z trestného činu ohrožování pohlavní nemocí včetně nemoci vyvolané virem lidského imunodeficitu nebo z trestného činu, při kterém mohlo dojít k přenosu této nákazy na jiné fyzické osoby,</t>
  </si>
  <si>
    <t>a) pracoviště, kde se laboratorní vyšetřování provádí je způsobem stanoveným prováděcím právním předpisem umístěno a přístrojově a materiálově vybaveno,</t>
  </si>
  <si>
    <t>b) vedoucí laboratoře má</t>
  </si>
  <si>
    <t>2. doklad o školení v Národní referenční laboratoři pro nákazu vyvolanou virem lidského imunodeficitu zřízené Ministerstvem zdravotnictví.</t>
  </si>
  <si>
    <t>§ 75a</t>
  </si>
  <si>
    <t>Systém epidemiologické bdělosti</t>
  </si>
  <si>
    <t>a) o prvotním nebo opakovaném výskytu infekcí uvedených v odstavci 1 a použitých kontrolních opatřeních,</t>
  </si>
  <si>
    <t>b) o vývoji epidemiologické situace, za kterou odpovídají z hlediska sběru informací,</t>
  </si>
  <si>
    <t>c) o neobvyklých epidemiologických skutečnostech a nových infekčních onemocněních neznámého původu,</t>
  </si>
  <si>
    <t>d) o všech podstatných skutečnostech v souvislosti s</t>
  </si>
  <si>
    <t>1. infekčními onemocněními uvedenými v odstavci 1,</t>
  </si>
  <si>
    <t>2. novými infekčními onemocněními neznámého původu v zemích, které nejsou členským státem Evropské unie,</t>
  </si>
  <si>
    <t>e) o existujících nebo navrhovaných mechanismech a postupech pro předcházení a kontrolu infekčních onemocnění, zejména v případech ohrožení veřejného zdraví,</t>
  </si>
  <si>
    <t>a předávat je Ministerstvu zdravotnictví, které je sdělí do sítě Společenství.</t>
  </si>
  <si>
    <t>DALŠÍ POVINNOSTI OSOB V OCHRANĚ VEŘEJNÉHO ZDRAVÍ</t>
  </si>
  <si>
    <t>Osoba je při podnikatelské činnosti povinna</t>
  </si>
  <si>
    <t>Orgány státní správy v ochraně veřejného zdraví a jejich úkoly</t>
  </si>
  <si>
    <t>a) Ministerstvo zdravotnictví,</t>
  </si>
  <si>
    <t>b) krajské hygienické stanice,</t>
  </si>
  <si>
    <t>c) Ministerstvo obrany a Ministerstvo vnitra,</t>
  </si>
  <si>
    <t>d) Ministerstvo dopravy,</t>
  </si>
  <si>
    <t>e) Ministerstvo pro místní rozvoj,</t>
  </si>
  <si>
    <t>f) Ministerstvo životního prostředí,</t>
  </si>
  <si>
    <t>g) krajské úřady.</t>
  </si>
  <si>
    <t>Sběr a zpracování osobních údajů</t>
  </si>
  <si>
    <t>b) řídí a kontroluje krajské hygienické stanice,</t>
  </si>
  <si>
    <t>c) rozhoduje o opravných prostředcích proti rozhodnutím krajských hygienických stanic,</t>
  </si>
  <si>
    <t>m) uděluje a zrušuje pověření k provádění autorizace, organizování a provádění kursů v hodnocení zdravotních rizik,</t>
  </si>
  <si>
    <t>n) přezkoumává kontrolní plány sestavené krajskými hygienickými stanicemi, které určují priority činnosti na úseku státního zdravotního dozoru,</t>
  </si>
  <si>
    <t>r) zpřístupňuje veřejnosti strategické hlukové mapy, vypracované podle písmene q),</t>
  </si>
  <si>
    <t>Ministerstvo dopravy</t>
  </si>
  <si>
    <t>a) zpřístupňuje návrh akčního plánu veřejnosti, ke kterému má každý právo vyjádřit se do 45 dnů od data jeho zveřejnění,</t>
  </si>
  <si>
    <t>c) informuje veřejnost o opatřeních přijatých v rámci akčních plánů,</t>
  </si>
  <si>
    <t>d) spolupracuje s příslušnými orgány sousedních členských států Evropské unie při tvorbě akčních plánů v příhraničních oblastech.</t>
  </si>
  <si>
    <t>§ 81a</t>
  </si>
  <si>
    <t>Ministerstvo pro místní rozvoj</t>
  </si>
  <si>
    <t>Ministerstvo pro místní rozvoj v oblasti hodnocení a snižování hluku z hlediska dlouhodobého průměrného hlukového zatížení životního prostředí stanoví vyhláškou seznam aglomerací. Aglomerací se rozumí urbanizované území městského charakteru s více než 100 000 trvale bydlícími obyvateli, tvořené jednou nebo více obcemi s intenzivními ekonomickými, sociálními a územně technickými vazbami.</t>
  </si>
  <si>
    <t>§ 81b</t>
  </si>
  <si>
    <t>Ministerstvo životního prostředí</t>
  </si>
  <si>
    <t>§ 81c</t>
  </si>
  <si>
    <t>Krajské úřady</t>
  </si>
  <si>
    <t>Krajské hygienické stanice</t>
  </si>
  <si>
    <t>h) zřizovat v případech stanovených tímto zákonem komise,</t>
  </si>
  <si>
    <t>j) uplatňovat stanoviska k územně plánovací dokumentaci z hlediska ochrany veřejného zdraví včetně hodnocení a řízení zdravotních rizik,</t>
  </si>
  <si>
    <t>§ 82a</t>
  </si>
  <si>
    <t>d) nařídí odběr a vyšetření dodatečného vzorku vody ke koupání v případě pozastavení monitorovacího kalendáře nebo krátkodobého znečištění vody nebo dalšího vzorku vody v případě možného ohrožení zdraví koupajících se osob,</t>
  </si>
  <si>
    <t>b) výjimečnou situací událost nebo kombinace událostí ovlivňujících jakost vody ke koupání na dotyčném místě, u nichž se neočekává výskyt častěji než jednou za 4 roky,</t>
  </si>
  <si>
    <t>c) neočekávanou situací situace, která má nebo u níž se dá důvodně předpokládat, že bude mít nepříznivý dopad na jakost vody ke koupání nebo na zdraví koupajících se osob,</t>
  </si>
  <si>
    <t>e) dodatečným vzorkem vzorek, kterým se nahrazuje vzorek neprovedený podle monitorovacího kalendáře,</t>
  </si>
  <si>
    <t>f) dalším vzorkem vzorek odebraný z důvodu možného ohrožení zdraví koupajících se osob,</t>
  </si>
  <si>
    <t>Ministerstvo obrany a Ministerstvo vnitra</t>
  </si>
  <si>
    <t>Autorizace</t>
  </si>
  <si>
    <t>§ 83a</t>
  </si>
  <si>
    <t>b) zjišťování a měření koncentrací a intenzit faktorů vnitřního prostředí staveb (§ 13 odst. 1),</t>
  </si>
  <si>
    <t>f) odběr vzorků a vyšetření zdravotní nezávadnosti pokrmů [§ 24 odst. 1 písm. e)],</t>
  </si>
  <si>
    <t>g) měření intenzit hluku, vibrací a neionizujícího záření v komunálním a pracovním prostředí (§ 30 až 35),</t>
  </si>
  <si>
    <t>h) zjišťování a měření intenzit osvětlení a mikroklimatických podmínek a koncentrací prachu a chemických škodlivin v pracovním prostředí,</t>
  </si>
  <si>
    <t>§ 83b</t>
  </si>
  <si>
    <t>b) vybavení k technickým a administrativním úkonům a přístupnost k zařízením pro speciální šetření,</t>
  </si>
  <si>
    <t>c) existence nezbytného počtu zaměstnanců s odborným výcvikem, znalostmi a schopnostmi,</t>
  </si>
  <si>
    <t>d) existence závazku zaměstnanců k mlčenlivosti o skutečnostech, o nichž se dovídají osoby provádějící autorizaci,</t>
  </si>
  <si>
    <t>e) neexistence finančních nebo jiných zájmů, které by mohly ovlivnit výsledky činnosti osoby provádějící autorizaci,</t>
  </si>
  <si>
    <t>f) bezúhonnost žadatele o autorizaci.</t>
  </si>
  <si>
    <t>§ 83c</t>
  </si>
  <si>
    <t>§ 83d</t>
  </si>
  <si>
    <t>a) uplynutím doby, na kterou byla udělena, pokud nedošlo na základě žádosti držitele autorizace k jejímu prodloužení,</t>
  </si>
  <si>
    <t>b) vzdáním se osvědčení o autorizaci; vzdání se osvědčení je účinné ode dne, kdy bylo doručeno autorizující osobě,</t>
  </si>
  <si>
    <t>c) u fyzických osob smrtí nebo prohlášením držitele autorizace za mrtvého,</t>
  </si>
  <si>
    <t>d) dnem zániku organizační složky státu, kraje nebo obce nebo právnické osoby, která je držitelem autorizace,</t>
  </si>
  <si>
    <t>e) rozhodnutím o úpadku nebo zamítnutím insolvenčního návrhu proto, že majetek držitele nepostačuje k úhradě nákladů insolvenčního řízení, nebo vstupem držitele autorizace do likvidace.</t>
  </si>
  <si>
    <t>§ 83e</t>
  </si>
  <si>
    <t>b) uplynutím doby, na kterou byla udělena, pokud nedošlo na základě žádosti fyzické osoby, která je držitelem osvědčení o autorizaci, k jejímu prodloužení,</t>
  </si>
  <si>
    <t>c) smrtí fyzické osoby, která je držitelem osvědčení o autorizaci, nebo jejím prohlášením za mrtvou.</t>
  </si>
  <si>
    <t>Státní zdravotní dozor</t>
  </si>
  <si>
    <t>b) mohou pozastavit výkon činnosti, pokud při ní byly porušeny povinnosti v ochraně veřejného zdraví, a to do doby odstranění závady,</t>
  </si>
  <si>
    <t>h) mohou zakázat provoz pískoviště venkovní hrací plochy určené pro hry dětí, nejsou-li dodrženy stanovené hygienické limity nebo provozní řád (§ 13 odst. 2), a to do doby odstranění závady,</t>
  </si>
  <si>
    <t>i) mohou nařídit osobě provozující přírodní nebo umělé koupaliště nebo saunu, jakož i osobě uvedené v § 6d, přijetí opatření k ochraně veřejného zdraví před zdravotním rizikem plynoucím ze znečištění vody ke koupání, ochlazování nebo sprchování nebo změnit opatření přijaté k tomuto účelu osobou provozující přírodní nebo umělé koupaliště nebo saunu nebo osobou uvedenou v § 6d,</t>
  </si>
  <si>
    <t>k) mohou stanovit podmínky konání školy v přírodě, zotavovací akce nebo jiné podobné akce pro děti (§ 12) a v případě ohrožení veřejného zdraví školu v přírodě, zotavovací akci nebo jinou podobnou akci pro děti zakázat,</t>
  </si>
  <si>
    <t>m) mohou pozastavit provoz nebo používání zdroje hluku, vibrací nebo zdroje neionizujícího záření, je-li to nezbytné k ochraně veřejného zdraví, a to do doby odstranění závady,</t>
  </si>
  <si>
    <t>q) mohou uložit zajištění zpracování hodnocení zdravotních rizik osobě, jejíž činnost je nebo může být zdrojem takového rizika,</t>
  </si>
  <si>
    <t>Právní předpisy v oblasti ochrany veřejného zdraví</t>
  </si>
  <si>
    <t>Zdravotní ústavy a Státní zdravotní ústav</t>
  </si>
  <si>
    <t>a) provádět měření a odebírat materiál a vzorky potřebné pro plnění úkolů orgánu ochrany veřejného zdraví; o provedeném odběru vzorků a měření pořizují protokol,</t>
  </si>
  <si>
    <t>b) pořizovat obrazovou dokumentaci o zjištěných skutečnostech,</t>
  </si>
  <si>
    <t>§ 88a</t>
  </si>
  <si>
    <t>b) jejichž předmětem je zjištění zdravotního stavu fyzické osoby včetně nahlížení do zdravotnické dokumentace,</t>
  </si>
  <si>
    <t>c) při hodnocení zdravotních rizik,</t>
  </si>
  <si>
    <t>a) na základě písemného souhlasu fyzické osoby, které se informace přímo týká,</t>
  </si>
  <si>
    <t>b) orgánu ochrany veřejného zdraví,</t>
  </si>
  <si>
    <t>h) orgánu sociálně-právní ochrany dětí v souvislosti s ochranou zdraví dětí a mladistvých,</t>
  </si>
  <si>
    <t>Použití správního řádu a účastníci řízení</t>
  </si>
  <si>
    <t>§ 94a</t>
  </si>
  <si>
    <t>Opatření obecné povahy</t>
  </si>
  <si>
    <t>Opatření při mimořádných okolnostech</t>
  </si>
  <si>
    <t>OPATŘENÍ OBCE V SAMOSTATNÉ PŮSOBNOSTI</t>
  </si>
  <si>
    <t>§ 100a</t>
  </si>
  <si>
    <t>§ 100b</t>
  </si>
  <si>
    <t>§ 100c</t>
  </si>
  <si>
    <t>§ 100d</t>
  </si>
  <si>
    <t>pokud tyto technické předpisy, technické normy, pravidla správné praxe nebo postupy zaručují míru ochrany veřejného zdraví odpovídající míře této ochrany v České republice.</t>
  </si>
  <si>
    <t>§ 100e</t>
  </si>
  <si>
    <t>Provozovatel služeb společného stravování stanoví kritické body ve výrobě, přípravě, skladování, přepravě, rozvozu a uvádění pokrmů do oběhu nejpozději do 1. července 2002.</t>
  </si>
  <si>
    <t>Zrušuje se zákon č. 36/1975 Sb., o pokutách za porušování právních předpisů o vytváření a ochraně zdravých životních podmínek.</t>
  </si>
  <si>
    <t>Zákon č. 455/1991 Sb., o živnostenském podnikání (živnostenský zákon), ve znění zákona č. 231/1992 Sb., zákona č. 591/1992 Sb., zákona č. 600/1992 Sb., zákona č. 273/1993 Sb., zákona č. 303/1993 Sb., zákona č. 38/1994 Sb., zákona č. 42/1994 Sb., zákona č. 136/1994 Sb., zákona č. 200/1994 Sb., zákona č. 237/1995 Sb., zákona č. 286/1995 Sb., zákona č. 94/1996 Sb., zákona č. 95/1996 Sb., zákona č. 147/1996, zákona č. 19/1997 Sb., zákona č. 49/1997 Sb., zákona č. 61/1997 Sb., zákona č. 79/1997 Sb., zákona č. 217/1997 Sb., zákona č. 280/1997 Sb., zákona č. 15/1998 Sb., zákona č. 83/1998 Sb., zákona č. 157/1998 Sb., zákona č. 167/1998 Sb., zákona č. 159/1999 Sb., zákona č. 356/1999 Sb., zákona č. 358/1999 Sb., zákona č. 360/1999 Sb., zákona č. 363/1999 Sb., zákona č. 27/2000 Sb., zákona č. 29/2000 Sb., zákona č. 121/2000 Sb., zákona č. 122/2000 Sb., zákona č. 123/2000 Sb., zákona č. 124/2000 Sb., zákona č. 149/2000 Sb., zákona č. 151/2000 Sb., zákona č. 158/2000 Sb., zákona č. 247/2000 Sb. a zákona č. 249/2000 Sb., se mění takto:</t>
  </si>
  <si>
    <t>Poznámka pod čarou č. 33) zní:</t>
  </si>
  <si>
    <t>_________</t>
  </si>
  <si>
    <t>2. V příloze č. 2 skupině 214: Ostatní, u oboru živnosti "Poskytování služeb v oblasti bezpečnosti a ochrany zdraví při práci" sloupec 2 zní: "ukončené středoškolské vzdělání a 3 roky odborné praxe v oblasti bezpečnosti práce nebo ochrany zdraví při práci".</t>
  </si>
  <si>
    <t>7. V příloze č. 3 skupině 314: Ostatní, u oboru živnosti "Pohřební služba" se ve sloupci 4 slova "státní hygienické služby" nahrazují slovy "ochrany veřejného zdraví".</t>
  </si>
  <si>
    <t>8. V příloze č. 3 skupině 314: Ostatní, u oboru živnosti "Provozování pohřebišť a krematorií" se ve sloupci 4 slova "státní hygienické služby" nahrazují slovy "ochrany veřejného zdraví".</t>
  </si>
  <si>
    <t>Změna zákona o přestupcích</t>
  </si>
  <si>
    <t>Změna zákona o ochraně spotřebitele</t>
  </si>
  <si>
    <t>Zákon č. 634/1992 Sb., o ochraně spotřebitele, ve znění zákona č. 217/1993 Sb., zákona č. 40/1995 Sb., zákona č. 104/1995 Sb., zákona č. 110/1997 Sb., zákona č. 356/1999 Sb., zákona č. 64/2000 Sb. a zákona č. 145/2000 Sb., se mění takto:</t>
  </si>
  <si>
    <t>Dosavadní odstavce 4 až 8 se označují jako odstavce 5 až 9.</t>
  </si>
  <si>
    <t>Poznámka pod čarou č. 18) zní:</t>
  </si>
  <si>
    <t>Dosavadní odstavec 3 se označuje jako odstavec 2.</t>
  </si>
  <si>
    <t>Změna zákona o veřejném zdravotním pojištění</t>
  </si>
  <si>
    <t>Zákon č. 48/1997 Sb., o veřejném zdravotním pojištění a o změně a doplnění některých souvisejících zákonů, ve znění zákona č. 242/1997 Sb., zákona č. 2/1998 Sb., zákona č. 127/1998 Sb., zákona č. 225/1999 Sb., zákona č. 363/1999 Sb., zákona č. 18/2000 Sb., zákona č. 132/2000 Sb., zákona č. 155/2000 Sb. a nálezu Ústavního soudu č. 167/2000 Sb., se mění takto:</t>
  </si>
  <si>
    <t>Poznámky pod čarou č. 34) a 35) znějí:</t>
  </si>
  <si>
    <t>Změna zákona o zvláštním příspěvku horníkům</t>
  </si>
  <si>
    <t>Zákon č. 98/1987 Sb., o zvláštním příspěvku horníkům, ve znění zákona č. 1/1989 Sb. a zákona č. 160/1989 Sb., se mění takto:</t>
  </si>
  <si>
    <t>Změna horního zákona</t>
  </si>
  <si>
    <t>ČÁST DEVATENÁCTÁ</t>
  </si>
  <si>
    <t>Změna zákona o výkonu vazby</t>
  </si>
  <si>
    <t>ČÁST DVACÁTÁ</t>
  </si>
  <si>
    <t>ČÁST DVACÁTÁ PRVNÍ</t>
  </si>
  <si>
    <t>Změna zákona o ochraně chmele</t>
  </si>
  <si>
    <t>ČÁST DVACÁTÁ TŘETÍ</t>
  </si>
  <si>
    <t>ČÁST DVACÁTÁ PÁTÁ</t>
  </si>
  <si>
    <t>1. Ministerstvo zdravotnictví</t>
  </si>
  <si>
    <t>2. Ministerstvo dopravy</t>
  </si>
  <si>
    <t>3. Krajský úřad</t>
  </si>
  <si>
    <t>1. Řízení, která nebyla pravomocně skončena přede dnem nabytí účinnosti tohoto zákona, se dokončí podle dosavadních právních předpisů. Obdobně se postupuje v řízeních, jejichž cílem není vydání rozhodnutí a která nebyla skončena přede dnem nabytí účinnosti tohoto zákona.</t>
  </si>
  <si>
    <t>2. Řízení podle § 6 odst. 3 písm. c) zákona č. 258/2000 Sb., ve znění účinném do dne nabytí účinnosti tohoto zákona, která nebyla pravomocně skončena přede dnem nabytí účinnosti tohoto zákona, správní orgán zastaví.</t>
  </si>
  <si>
    <t>3. Provozní řády podle § 6c odst. 1 písm. f) zákona č. 258/2000 Sb., ve znění účinném ode dne nabytí účinnosti tohoto zákona, předloží právnická osoba nebo podnikající fyzická osoba nejdéle do 6 měsíců ode dne nabytí účinnosti tohoto zákona.</t>
  </si>
  <si>
    <t>4. První klasifikace vod podle § 82a odst. 1 písm. e) zákona č. 258/2000 Sb., ve znění účinném ode dne nabytí účinnosti tohoto zákona, se provede nejpozději do konce koupací sezóny v roce 2015.</t>
  </si>
  <si>
    <t>5. Informace o vodách ke koupání podle § 82a odst. 1 písm. e) zákona č. 258/2000 Sb., ve znění účinném ode dne nabytí účinnosti tohoto zákona, zveřejní příslušný orgán ochrany veřejného zdraví prostřednictvím Portálu veřejné správy poprvé pro koupací sezónu v roce 2012, a to před jejím zahájením.</t>
  </si>
  <si>
    <t>6. Informace podle § 6g odst. 4 zákona č. 258/2000 Sb., ve znění účinném ode dne nabytí účinnosti tohoto zákona, budou předány poprvé v roce 2012. Do této lhůty poskytuje Ministerstvo životního prostředí Evropské komisi zprávy podle dosavadní právní úpravy.</t>
  </si>
  <si>
    <t>Příloha č. 2 k zákonu č. 258/2000 Sb.</t>
  </si>
  <si>
    <t>Správní obvody krajských hygienických stanic a jejich sídla</t>
  </si>
  <si>
    <t>10. Krajská hygienická stanice kraje Vysočina se sídlem v Jihlavě pro území okresů Havlíčkův Brod, Jihlava, Pelhřimov, Třebíč a Žďár nad Sázavou,</t>
  </si>
  <si>
    <t>11. Krajská hygienická stanice Jihomoravského kraje se sídlem v Brně pro území okresů Blansko, Brno-město, Brno-venkov, Břeclav, Hodonín, Vyškov a Znojmo,</t>
  </si>
  <si>
    <t>12. Krajská hygienická stanice Olomouckého kraje se sídlem v Olomouci pro území okresů Jeseník, Olomouc, Prostějov, Přerov a Šumperk,</t>
  </si>
  <si>
    <t>13. Krajská hygienická stanice Moravskoslezského kraje se sídlem v Ostravě pro území okresů Bruntál, Frýdek-Místek, Karviná, Nový Jičín, Opava a Ostrava-město,</t>
  </si>
  <si>
    <t>14. Krajská hygienická stanice Zlínského kraje se sídlem ve Zlíně pro území okresů Kroměříž, Uherské Hradiště, Vsetín a Zlín.</t>
  </si>
  <si>
    <t>Nařízení vlády č. 290/1995 Sb.</t>
  </si>
  <si>
    <t>NAŘÍZENÍ VLÁDY</t>
  </si>
  <si>
    <t>ze dne 15. listopadu 1995,</t>
  </si>
  <si>
    <t>kterým se stanoví seznam nemocí z povolání</t>
  </si>
  <si>
    <t>Toto nařízení nabývá účinnosti dnem 1. ledna 1996.</t>
  </si>
  <si>
    <t>SEZNAM NEMOCÍ Z POVOLÁNÍ</t>
  </si>
  <si>
    <t>Nemoci z povolání způsobené chemickými látkami</t>
  </si>
  <si>
    <t>Nemoci z povolání způsobené fyzikálními faktory</t>
  </si>
  <si>
    <t>Nemoci z povolání kožní</t>
  </si>
  <si>
    <t>Nemoci z povolání přenosné a parazitární</t>
  </si>
  <si>
    <t>Nemoci z povolání způsobené ostatními faktory a činiteli</t>
  </si>
  <si>
    <t>Vyhláška č. 239/1998 Sb.</t>
  </si>
  <si>
    <t>Českého báňského úřadu</t>
  </si>
  <si>
    <t>ze dne 30. září 1998</t>
  </si>
  <si>
    <t>o bezpečnosti a ochraně zdraví při práci a bezpečnosti provozu při</t>
  </si>
  <si>
    <t>těžbě a úpravě ropy a zemního plynu a při vrtných</t>
  </si>
  <si>
    <t>a geofyzikálních pracích</t>
  </si>
  <si>
    <t>a o změně některých předpisů k zajištění bezpečnosti</t>
  </si>
  <si>
    <t>a ochrany zdraví při práci a bezpečnosti provozu</t>
  </si>
  <si>
    <t>při hornické činnosti a činnosti prováděné hornickým způsobem</t>
  </si>
  <si>
    <t>ve znění vyhlášky č. 360/2001 Sb.,</t>
  </si>
  <si>
    <r>
      <t xml:space="preserve">vyhlášky č. 298/2005 Sb. a </t>
    </r>
    <r>
      <rPr>
        <b/>
        <sz val="12"/>
        <color indexed="8"/>
        <rFont val="Times New Roman"/>
        <family val="1"/>
        <charset val="238"/>
      </rPr>
      <t>vyhlášky č. 52/2011 Sb.</t>
    </r>
  </si>
  <si>
    <t>Český báňský úřad stanoví podle §5 odst. 3 a §6 odst. 6 písm. a), b) a d) zákona č. 61/1988 Sb., o hornické činnosti, výbušninách a o státní báňské správě, ve znění zákona č. 542/1991 Sb.:</t>
  </si>
  <si>
    <t>HLAVA PRVNÍ</t>
  </si>
  <si>
    <t>Díl I</t>
  </si>
  <si>
    <t>§1 (1) Tato vyhláška stanoví požadavky k zajištění bezpečnosti a ochrany zdraví při práci a bezpečnosti provozu (dále jen "bezpečnost práce a provozu") při těžbě a úpravě ropy a plynů, při těžbě nerostů loužením, při vrtných a geofyzikálních pracích, při podzemním uskladňování plynů nebo kapalin v přírodních horninových strukturách a v podzemních prostorech, při ukládání kapalných odpadů a důlních vod (dále jen "kapalin") do přírodních horninových struktur a při průmyslovém využívání tepelné energie zemské kůry.[1]</t>
  </si>
  <si>
    <t>§1 (2) Tato vyhláška se nevztahuje na vrtné práce prováděné v souvislosti s ražením důlních a jiných podzemních děl, rozpojováním hornin a dobýváním.</t>
  </si>
  <si>
    <t>§1 (3) Tato vyhláška byla oznámena v souladu se směrnicí Evropského parlamentu a Rady 98/34/ES ze dne 22. června 1998 o postupu při poskytování informací v oblasti norem a technických předpisů a předpisů pro služby informační společnosti, ve znění směrnice 98/48/ES.</t>
  </si>
  <si>
    <t>Pro účely této vyhlášky se považuje za</t>
  </si>
  <si>
    <t>a) erupci nekontrolovatelné vytékání plynného nebo kapalného média z ústí vrtu nebo sondy nebo z jednoho obzoru do jiného,</t>
  </si>
  <si>
    <t>b) nářadí všechny nástroje a zařízení a jejich části zapouštěné do vrtu nebo sondy za účelem vrtných prací, podzemních oprav sond nebo odstranění havárie ve vrtu nebo sondě,</t>
  </si>
  <si>
    <t>c) nebezpečný tlakový projev takové narušení tlakové rovnováhy ve vrtu, při které může dojít k erupci,</t>
  </si>
  <si>
    <t>d) otevřený oheň záměrné nebo kontrolované hoření, kouření a také takový vývin tepelné energie nebo jiskření, které je důsledkem záměrně vyvolaných fyzikálních nebo chemických procesů nebo pochodů a které by mohlo být příčinou vzniku požáru nebo výbuchu,</t>
  </si>
  <si>
    <t>e) pracovní poval část vrtné soupravy nebo soupravy pro podzemní opravy sond, na níž je stanoviště obsluhy vrtného vrátku a na které se manipuluje s nářadím,</t>
  </si>
  <si>
    <t>f) sondu vrt vystrojený pro účely těžby, popřípadě i vtláčení plynu a kapalin, včetně příslušného povrchového zařízení,</t>
  </si>
  <si>
    <t>g) údržbu zařízení činnost směřující k udržování zařízení v provozuschopném a bezpečném stavu; údržbou zařízení jsou i předepsané prohlídky, zkoušky, kontroly, revize a opravy zařízení, jakož i montáž a demontáž částí zařízení v rozsahu potřebném k provedení prohlídek, zkoušek, kontrol, revizí nebo oprav zařízení,</t>
  </si>
  <si>
    <t>h) vrtbu pracoviště včetně vrtné soupravy a dalšího zařízení potřebného k hloubení vrtů,</t>
  </si>
  <si>
    <t>i) vedoucího pracovníka fyzická osoba s ověřenou odbornou způsobilostí závodní,</t>
  </si>
  <si>
    <t>j) likvidaci vrtu nebo sondy uvedení vrtu nebo sondy do stavu, kdy jsou přírodní bariéry odstraněné vrtnou činností nahrazeny bariérami umělými, které zamezí možnosti komunikace mezi jednotlivými obzory nebo jednotlivých obzorů s povrchem,</t>
  </si>
  <si>
    <t>k) zajištění vrtu nebo sondy uvedení vrtu nebo sondy do takového stavu, kdy je trvale zabezpečeno zachování obzorů vhodných pro průmyslové využití a umožněn bezpečný návrat k těmto obzorům,</t>
  </si>
  <si>
    <t>l) mostek uměle vytvořená bariéra k izolaci obzorů; mostek je buď cementový, který je tvořen pevným sloupcem cementu vyhovujícím zkouškám podle této vyhlášky, nebo mechanický, který je tvořen technickým zařízením; mostek může být tvořen i kombinací cementového a mechanického mostku,</t>
  </si>
  <si>
    <t>m) vodu pod tlakem voda s předpokládaným nebo skutečným tlakem na ústí vrtu nebo sondy vyšším než 0,1 MPa,</t>
  </si>
  <si>
    <t>n) umrtvený vrt nebo sonda vrt nebo sonda s vytvořenou tlakovou rovnováhou, kdy hydrostatický tlak sloupce kapaliny ve vrtu nebo sondě je stejný nebo vyšší než tlak v příslušném obzoru,</t>
  </si>
  <si>
    <t>o) kyselý plyn zemní plyn s obsahem sirovodíku a dalších kyselých složek, jako je oxid uhličitý nebo organické sírové sloučeniny, s parciálním tlakem sirovodíku vyšším než 0,35 kPa a celkovým tlakem systému vyšším než 450 kPa.</t>
  </si>
  <si>
    <t>Díl II</t>
  </si>
  <si>
    <t>Objekty, pracoviště a zařízení</t>
  </si>
  <si>
    <t>Objekty a zařízení</t>
  </si>
  <si>
    <t>§3 (1) Při činnostech upravených touto vyhláškou je dovoleno provozovat a používat jen pracoviště, zařízení, přístroje, pomůcky, objekty a materiály, které svou konstrukcí, provedením a technickým stavem odpovídají předpisům k zajištění bezpečnosti práce a provozu.[2]</t>
  </si>
  <si>
    <t>§3 (2) Do provozu smí být uvedeny jen výrobky, které svou konstrukcí, provedením a technickým stavem splňují požadavky na bezpečný výrobek.[3]</t>
  </si>
  <si>
    <t>Požadavky na objekty</t>
  </si>
  <si>
    <t>§4 (1) Podlahy v místech, kde se chodí nebo kde se zdržují lidé, nesmí mít nebezpečné překážky, otvory nebo sklon a musí být pevné, stabilní a nekluzké.</t>
  </si>
  <si>
    <t>§4 (2) Půdorysná plocha (základna), výška a objem pracovního prostoru musí být navrženy tak, aby zaměstnanci mohli provádět svoji práci, aniž by byla ovlivněna jejich bezpečnost, zdraví nebo dobrá pracovní pohoda. Prostor, ve kterém se mají zaměstnanci pohybovat, musí mít výšku nejméně 2,1 m.</t>
  </si>
  <si>
    <t>§4 (3) Prostor, který má zaměstnanec na pracovišti k dispozici, musí být tak velký, aby zaměstnanec měl při své činnosti dostatečnou volnost pohybu a mohl bezpečně plnit své úkoly.</t>
  </si>
  <si>
    <t>§4 (4) Okna, světlíky a větrací zařízení, které mohou být otevírány, uzavírány, přestavovány a zajišťovány, je nutno navrhovat a konstruovat tak, aby bylo zaručeno bezpečné zacházení s nimi. Musí umožňovat bezpečné čištění. V otevřeném stavu nesmí představovat nebezpečí pro zaměstnance.</t>
  </si>
  <si>
    <t>§4 (5) Průhledné nebo průsvitné stěny, přepážky v místnostech nebo v blízkosti dopravních cest, dveře a vrata musí být ve výši očí zřetelně označeny a musí být vyrobeny z bezpečnostních materiálů nebo spolehlivě chráněny, aby v případě, že dojde k jejich rozbití, bylo zabráněno zranění zaměstnanců.</t>
  </si>
  <si>
    <t>§4 (6) Je zakázán přístup na střechy z materiálů, které nemají vyhovující odolnost vůči zatížení, pokud není k dispozici zařízení, s jehož pomocí lze příslušnou činnost provést bezpečně.</t>
  </si>
  <si>
    <t>§4 (7) Umístění, počet a rozměry dveří a vrat a materiály pro jejich zhotovení musí být voleny podle vlastností a způsobu využívání prostorů a pracovišť.</t>
  </si>
  <si>
    <t>§4 (8) Dveře a vrata musí splňovat tyto požadavky:</t>
  </si>
  <si>
    <t>a) kyvadlové (létací) dveře a vrata musí být průhledné nebo musí mít průhledné okénko,</t>
  </si>
  <si>
    <t>b) posuvné dveře je nutno zajistit proti vysunutí a vypadnutí,</t>
  </si>
  <si>
    <t>c) dveře a vrata, které se otevírají směrem nahoru, musí být zajistitelné proti nečekanému pádu zpět,</t>
  </si>
  <si>
    <t>d) dveře na záchranných cestách se musí otevírat směrem ven, musí být označeny, jejich konstrukce musí umožňovat kdykoliv otevření i zevnitř bez použití pomocných prostředků a nesmí být uzamčeny,</t>
  </si>
  <si>
    <t>e) vrata na cestách s dopravou, pokud jejich průchod pro chodce není bezpečný, musí být vybavena dalšími dobře viditelnými a stále přístupnými dveřmi pro průchod,</t>
  </si>
  <si>
    <t>f) dveře a vrata ovládaná mechanickou silou nesmí svým pohybem ohrožovat zaměstnance, musí být vybaveny zřetelným, dobře rozpoznatelným a lehce přístupným nouzovým vypínacím zařízením a s výjimkou případu, kdy se při poruše napájení samy automaticky otevřou, musí umožňovat ruční otevření.</t>
  </si>
  <si>
    <t>§4 (9) Pomocné provozní objekty, například dílna, kancelář, sklad nebo odpočívárna, musí být umístěny v prostoru bez nebezpečí výbuchu.</t>
  </si>
  <si>
    <t>§4 (10) Pokud jsou v provozním objektu instalovány měřicí a kontrolní přístroje, do kterých je přiváděn plyn, musí být jejich odfukové potrubí vyvedeno ven z objektu tak, aby se plyn nemohl vracet, a to ani zředěný.</t>
  </si>
  <si>
    <t>§4 (11) Provozní objekty musí být označeny názvem objektu; to platí i pro vrty a sondy.</t>
  </si>
  <si>
    <t>Požadavky na pracoviště</t>
  </si>
  <si>
    <t>§5 (1) Pracoviště je nutno navrhovat, stavět, zřizovat, vybavovat, provozovat, hlídat a udržovat tak, aby odpovídalo očekávaným vnějším podmínkám; konstrukcí a pevností musí odpovídat způsobu jeho použití.</t>
  </si>
  <si>
    <t>§5 (2) Stanoviště obsluhy stabilního zařízení musí být určeno tak, aby volný prostor pro obsluhu byl o šířce nejméně 0,8 m do výšky nejméně 2,1 m. U elektrického zařízení se tento požadavek považuje za splněný, odpovídají-li rozměry volného prostoru obsahu technické normy.</t>
  </si>
  <si>
    <t>§5 (3) V provozovně se stálou obsluhou musí být telekomunikační zařízení.</t>
  </si>
  <si>
    <t>§5 (4) Pokud jsou zaměstnanci v provozovně, musí být odemknuty alespoň jedny dveře. Dveře se musí otevírat směrem ven nebo, pokud to není možné, smí být posuvné. Dveře musí být nehořlavé. V době, kdy je zařízení mimo provoz nebo bez dohledu, musí být dveře do provozovny zamknuty.</t>
  </si>
  <si>
    <t>§5 (5) V provozovně smí být uloženy jen pomůcky a materiál pro provoz zařízení umístěného v ní.</t>
  </si>
  <si>
    <t>§5 (6) Na venkovním pracovišti musí být zaměstnanci chráněni před nepříznivými povětrnostními vlivy a podle potřeby i před padajícími předměty.</t>
  </si>
  <si>
    <t>Odpočívárny a podobné prostory</t>
  </si>
  <si>
    <t>§6 (1) Vyžadují-li to bezpečnostní a zdravotní důvody, musí mít zaměstnanci k dispozici snadno dosažitelné odpočívárny; to neplatí, jestliže zaměstnanci pracují v kancelářích nebo jim srovnatelných pracovních prostorách a jsou-li tam dány rovnocenné předpoklady pro zotavení během přestávek v práci.</t>
  </si>
  <si>
    <t>§6 (2) Odpočívárny musí být dostatečně dimenzovány a vybaveny stoly a možnostmi k sezení odpovídajícími počtu zaměstnanců. Sedadla musí být opatřena opěradly. V odpočívárnách je nutno přijmout přiměřená opatření k ochraně nekuřáků před obtěžováním tabákovým kouřem.[4]</t>
  </si>
  <si>
    <t>§6 (3) Pokud je pracovní doba pravidelně a často přerušována a nejsou k dispozici odpočívárny, je nutno, pokud to vyžaduje bezpečnost nebo zdraví zaměstnanců, dát zaměstnancům k dispozici jiné prostory, v nichž se mohou zdržovat po dobu těchto přerušení. Ustanovení odstavce 2 třetí věty platí přiměřeně.</t>
  </si>
  <si>
    <t>Vstup do objektů a na pracoviště</t>
  </si>
  <si>
    <t>§7 (1) Vedoucí pracovník[5] určí způsob zabezpečení objektů, pracovišť a zařízení proti vstupu nepovolaných osob. Za zabezpečení se nepovažuje pouhé označení tabulkami.</t>
  </si>
  <si>
    <t>§7 (2) Nebezpečné otvory, prohlubně, propadliny a jiná místa, kde hrozí nebezpečí pádu osob, musí být zabezpečeny proti pádu z výšky nebo do hloubky.</t>
  </si>
  <si>
    <t>§7 (3) Zákaz vstupu nepovolaných osob na místa uvedená v odstavcích 1 a 2 musí být vyznačen na bezpečnostních tabulkách u všech vchodů, přístupů a cest k nim.</t>
  </si>
  <si>
    <t>§7 (4) Prostory se známým nebezpečím a nebezpečná místa musí být vymezeny a opatřeny varovným označením, bezpečnostními tabulkami nebo značkami s konkrétními zákazy a varováním. Je-li k vymezení použito řetězů, lan a podobných prostředků, musí být tyto jasně viditelné. Pro ochranu osob vstupujících do těchto prostorů a míst musí být určena potřebná opatření.</t>
  </si>
  <si>
    <t>§7 (5) Vstup na pracoviště a do prostorů a míst uvedených v odstavci 4 je dovolen jen zaměstnancům určeným k práci, kontrole nebo dozoru; dalším osobám jen v doprovodu určeného zaměstnance.</t>
  </si>
  <si>
    <t>§7 (6) Do míst s nebezpečím pádu předmětů se nesmí vstupovat bez ochranné přilby.</t>
  </si>
  <si>
    <t>§7 (7) Oplocení, popřípadě ohrazení objektu musí zahrnovat všechny prostory s nebezpečím výbuchu [§81 odst. 1 písm. a) až c)] v celém jejich rozsahu.</t>
  </si>
  <si>
    <t>Evidence osob</t>
  </si>
  <si>
    <t>§8 (1) Evidence zaměstnanců a osob, které se na pracovišti zdržují s vědomím zaměstnavatele, musí být vedena od začátku až do ukončení pracovní směny.</t>
  </si>
  <si>
    <t>§8 (2) Technický dozor se nejpozději do jedné hodiny po skončení směny přesvědčí, zda všichni zaměstnanci a osoby uvedené v odstavci 1 opustili pracoviště nebo byli převzati do evidence následující směny.</t>
  </si>
  <si>
    <t>§8 (3) Je-li někdo pohřešován, musí být po něm ihned zahájeno pátrání.</t>
  </si>
  <si>
    <t>Prohlídky pracovišť</t>
  </si>
  <si>
    <t>§9 (1) Pracoviště smí být obsazeno, pokud bylo včetně přístupových cest před zahájením práce prohlédnuto technickým dozorem[5] nebo předákem vyškoleným pro výkon technického dozoru a zjištěné závady odstraněny; to se nevztahuje na zaměstnance určené k odstranění zjištěných závad.</t>
  </si>
  <si>
    <t>§9 (2) Pracoviště, kde nelze vyloučit výskyt hořlavých plynů, par nebo prachu (dále jen "hořlavé plyny") nebo kde se používají výbušniny, musí být v pracovní době prohlédnuto včetně přístupových cest technickým dozorem, a to nejméně jednou za den.</t>
  </si>
  <si>
    <t>§9 (3) Technický dozor a ostatní technici při prohlídkách pracovišť kontrolují zejména dodržování provozní dokumentace, stav bezpečnostních zařízení, vybavení, stav a používání osobních ochranných pracovních prostředků a uschování, zabezpečení a používání výbušnin a zabezpečí odstranění zjištěných závad. Jestliže není možné zjištěné závady odstranit a zaměstnanci jsou bezprostředně ohroženi, technický dozor a ostatní technici zastaví práci, zajistí odchod zaměstnanců na bezpečné místo a v organizacích, na které se vztahuje §17, ihned uvědomí o tomto opatření inspekční službu.</t>
  </si>
  <si>
    <t>§9 (4) Ustanovení odstavců 1 a 2 se nevztahují na pracoviště obsazené jedním zaměstnancem (§13). Prohlídka takového pracoviště technickým dozorem musí být provedena nejméně jednou za týden, jde-li o pracoviště s možným výskytem vody pod tlakem, ropy nebo plynu, v ostatních případech nejméně jednou za 14 dní.</t>
  </si>
  <si>
    <t>§9 (5) Není-li touto vyhláškou stanoveno jinak, zaměstnavatel zajistí nejméně jednou ročně prohlídky ocelových konstrukcí a staveb, pokud jsou vystaveny účinkům vlhkosti nebo agresivních látek.</t>
  </si>
  <si>
    <t>Díl III</t>
  </si>
  <si>
    <t>Zaměstnanci</t>
  </si>
  <si>
    <t>Nahlížení do bezpečnostních předpisů</t>
  </si>
  <si>
    <t>Zaměstnancům musí být umožněno nahlížet do právních a ostatních předpisů[2] a do těch rozhodnutí orgánů státní báňské správy, která se týkají jimi prováděné činnosti, a podáno jim na jejich požádání potřebné vysvětlení.</t>
  </si>
  <si>
    <t>Zácvik, školení a praktický výcvik</t>
  </si>
  <si>
    <t>§11 (1) Osnovu zácviku, dobu, po kterou zaměstnanec musí pracovat pod dohledem určeného kvalifikovaného zaměstnance, a způsob zkoušek určí vedoucí pracovník podle druhu práce, pokud tyto požadavky nejsou stanoveny předpisem k zajištění bezpečnosti práce a provozu nebo zvláštním právním předpisem.[6] Zácvik smí vedoucí pracovník prominout absolventům středních odborných a vysokých škol a zaměstnancům, kteří jsou vyučeni v oboru, ve kterém mají pracovat.</t>
  </si>
  <si>
    <t>§11 (2) Na horní pracovní plošině vybavené záchranným zařízením (§27 odst. 3) smí pracovat jen zaměstnanec, který byl seznámen s jeho funkcí a prakticky vycvičen v jeho používání. Výcvik musí být opakován nejméně jednou za rok.</t>
  </si>
  <si>
    <t>§11 (3) Nejméně jednou za rok musí být zaměstnanci pracující na vrtbě s předpokládaným výskytem vody pod tlakem, ropy nebo plynu vyškoleni a prakticky vycvičeni z postupů při zmáhání tlakových projevů. Způsob praktického výcviku určí vedoucí pracovník.</t>
  </si>
  <si>
    <t>§11 (4) Pokud projekt předpokládá možnost vzniku nebezpečného tlakového projevu, řídí vrtné práce, práce pro podzemní opravy sond a práce k zajištění nebo likvidaci vrtů nebo sond na vodu pod tlakem, ropu nebo plyn držitel osvědčení o absolvování speciálního výcviku ve zmáhání tlakových projevů ve vrtu nebo sondě podle mezinárodních standardů vydaného akreditovaným školicím střediskem pro zmáhání tlakových projevů; to neplatí pro zaměstnance vykonávajícího inspekční službu.</t>
  </si>
  <si>
    <t>Předák</t>
  </si>
  <si>
    <t>§12 (1) Skupina dvou a více zaměstnanců je řízena předákem, kterého určí technický dozor.</t>
  </si>
  <si>
    <t>§12 (2) Předák musí být na pracovišti po celou dobu, po kterou jsou zde přítomni zaměstnanci jeho skupiny.</t>
  </si>
  <si>
    <t>§12 (3) Předák dbá na bezpečnost své skupiny a zajišťuje bezpečný stav pracoviště, dodržování provozní dokumentace a plnění příkazů nadřízených. Hrozí-li zaměstnancům zřejmé a bezprostřední ohrožení a nelze-li je odstranit, zastaví práci a odvede svoji skupinu na bezpečné místo.</t>
  </si>
  <si>
    <t>§12 (4) Při střídání směn předák upozorní nastupujícího předáka na důležité skutečnosti a na závady na pracovišti. Pokud tak nemůže učinit, podá o tom zprávu technickému dozoru nebo inspekční službě.</t>
  </si>
  <si>
    <t>Obsazení pracovišť</t>
  </si>
  <si>
    <t>Obsadit pracoviště jedním zaměstnancem je dovoleno tehdy, mají-li být prováděny jednoduché práce, jako například kontrola, sledování a zaznamenávání údajů nebo běžná údržba, je-li při výkonu práce vyloučena možnost pádu osob z výšky nebo do hloubky a je-li určen a zajištěn způsob a čas dovolání nebo hlášení.</t>
  </si>
  <si>
    <t>Díl IV</t>
  </si>
  <si>
    <t>Práce se zvýšeným nebezpečím</t>
  </si>
  <si>
    <t>Práce spojené se zvýšeným nebezpečím</t>
  </si>
  <si>
    <t>§14 (1) Práce spojená se zvýšeným nebezpečím je práce, při které hrozí zvýšené nebezpečí úrazu (dále jen "práce spojená se zvýšeným nebezpečím"). Práci spojenou se zvýšeným nebezpečím smí provádět jen určený zaměstnanec. Taková práce nesmí být prováděna bez provozní dokumentace a bez nepřetržitého sledování pracovní činnosti a stavu pracoviště jiným určeným zaměstnancem (dále jen "stálý dozor").</t>
  </si>
  <si>
    <t>§14 (2) Stálý dozor smí vykonávat jen zaměstnanec, který byl se svými právy a povinnostmi seznámen. Při jeho výkonu se tento zaměstnanec nesmí z místa výkonu dozoru vzdálit a nesmí se zaměstnávat ničím jiným než výkonem dozoru.</t>
  </si>
  <si>
    <t>Práce v těžko přístupných a nebezpečných místech</t>
  </si>
  <si>
    <t>§15 (1) Práce v zásobnících, nádržích, separátorech, kotlích, potrubích, kanálech a v jiných obdobných úzkých nebo těžko přístupných místech a zařízeních a v místech, kde se může vyskytovat výbušné, nedýchatelné nebo toxické ovzduší, se považuje za práci spojenou se zvýšeným nebezpečím.</t>
  </si>
  <si>
    <t>§15 (2) Před zahájením práce uvnitř zařízení uvedených v odstavci 1, ve kterých se mohou vyskytovat jedovaté, žíravé nebo hořlavé plyny nebo kapaliny, je nutné zařízení vyprázdnit a odpojit nebo zaslepit všechna potrubí nebo jiná zařízení, ze kterých by mohly do zařízení vniknout plyny nebo kapaliny uvedeného druhu.</t>
  </si>
  <si>
    <t>§15 (3) Zbytky hmot se sklonem k samovznícení nebo dalšímu odpařování musí být před začátkem práce uvnitř zařízení uvedených v odstavci 1 odstraněny nebo zničeny nebo musí být vnitřní prostor těchto zařízení inertizován.</t>
  </si>
  <si>
    <t>§15 (4) Kapaliny musí být z vyprazdňovaných zařízení odváděny tak, aby neohrozily bezpečnost práce a provozu. Pro odvádění plynů a hořlavých par platí ustanovení §29 odst. 4.</t>
  </si>
  <si>
    <t>§15 (5) Do místa, kde se může vyskytovat výbušné, nedýchatelné nebo toxické ovzduší, je možné vstoupit a zdržovat se v něm až po jeho ovětrání a po předcházejícím ověření složení ovzduší v něm.</t>
  </si>
  <si>
    <t>§15 (6) Kontrola a čištění vnitřku nádrže na hořlavou látku se smí provádět, pokud koncentrace hořlavých plynů nebo par v nich nepřesahuje 50 % spodní meze výbušnosti. Při práci je nutno používat dýchací přístroj.</t>
  </si>
  <si>
    <t>§15 (7) Při práci uvnitř zařízení uvedených v odstavci1 obsahujících škodliviny musí každý zaměstnanec používat bezpečnostní postroj a musí být jištěn pomocí napjatého lana dvěma zaměstnanci z venku.</t>
  </si>
  <si>
    <t>§15 (8) V době vichřice a bouřky jsou práce v těžko přístupných a nebezpečných místech a karotážní, seismické a geoelektrické práce zakázány.</t>
  </si>
  <si>
    <t>§16 (1) Pokud je zaměstnanec ohrožen pádem, propadnutím nebo sesutím z výšky nebo do hloubky 1,5 m nebo větší, musí být zajištěn proti pádu. Osobní zajištění proti pádu se může použít jen v případě, kdy nelze použít kolektivní zajištění nebo toto by s ohledem na povahu práce nebo místní podmínky bylo neúčinné.</t>
  </si>
  <si>
    <t>§16 (2) Za kolektivní zajištění proti pádu se považuje ochranné nebo záchytné zábradlí, ohrazení nebo síť, které jsou dostatečně pevné, odolné a upevněné tak, aby snesly předpokládané namáhání.</t>
  </si>
  <si>
    <t>§16 (3) Za osobní zajištění proti pádu se považuje zajištění bezpečnostním pásem nebo bezpečnostním postrojem. Bezpečnostní pás smí být použit jen jako polohovací prostředek v místě, kde se při pádu z výšky nepředpokládá pohyb zaměstnance volným pádem. Při použití bezpečnostního postroje bez tlumiče energie získané pádem nesmí výška volného pádu přesáhnout 1,5 m, s tlumičem pak výšku 4 m.</t>
  </si>
  <si>
    <t>Díl V</t>
  </si>
  <si>
    <t>Mimořádné události</t>
  </si>
  <si>
    <t>Inspekční služba</t>
  </si>
  <si>
    <t>§17 (1) Při zřizování, likvidaci a podzemních opravách vrtů a sond s předpokládaným výskytem vody pod tlakem, ropy nebo plynu, při těžbě a úpravě plynů a kapalin, při těžbě nerostů loužením, při podzemním uskladňování plynů nebo kapalin a při ukládání plynů nebo kapalin do přírodních horninových struktur musí být ve všech pracovních i nepracovních směnách zajištěna inspekční služba.</t>
  </si>
  <si>
    <t>§17 (2) Inspekční službou smí být pověřen jen zaměstnanec odborně způsobilý řídit zdolávání havárie.</t>
  </si>
  <si>
    <t>§17 (3) Zaměstnanec vykonávající inspekční službu řídí práce na záchranu osob a zdolávání havárie až do příchodu vedoucího likvidace havárie.[7]</t>
  </si>
  <si>
    <t>§17 (4) Zaměstnanec uvedený v odstavci 3 smí být pověřován jen pracovními úkoly, které mu nebrání vykonávat inspekční službu.</t>
  </si>
  <si>
    <t>Hlášení závažných pracovních úrazů, závažných událostí,</t>
  </si>
  <si>
    <t>závažných provozních nehod a nebezpečných stavů</t>
  </si>
  <si>
    <t>§18 (1) Závodní zajistí bezodkladné hlášení závažných pracovních úrazů, závažných událostí, závažných provozních nehod a nebezpečných stavů příslušnému obvodnímu báňskému úřadu.</t>
  </si>
  <si>
    <t>§18 (2) Hlásí se tyto závažné pracovní úrazy:</t>
  </si>
  <si>
    <t>a) smrtelný úraz[8],</t>
  </si>
  <si>
    <t>b) úraz životu nebezpečný, kterým je úraz s následnou anatomickou nebo funkční ztrátou orgánu, životu nebezpečné poškození zdraví, včetně průmyslové otravy, a úraz s takovým charakterem úrazového děje, který nastal v důsledku porušení bezpečnostních předpisů a nasvědčuje závažnému ohrožení bezpečnosti provozu a ochrany zdraví při práci,</t>
  </si>
  <si>
    <t>c) hromadný úraz, kdy při stejném úrazovém ději byly zraněny nejméně 3 osoby, z nichž alespoň jedna utrpěla úraz smrtelný, nebo kdy bylo zraněno více než 10 osob.</t>
  </si>
  <si>
    <t>§18 (3) Hlásí se závažné události, závažné provozní nehody a nebezpečné stavy, a to</t>
  </si>
  <si>
    <t>a) erupce,</t>
  </si>
  <si>
    <t>b) nebezpečný tlakový projev,</t>
  </si>
  <si>
    <t>c) výskyt vody pod tlakem nebo hořlavého plynu, které nebyly projektem předpokládány, a výskyt kyselého plynu,</t>
  </si>
  <si>
    <t>d) únik ropy, plynu nebo kapalin do okolí, který má za následek znečištění ovzduší, vody nebo půdy nad limity stanovené zvláštními právními předpisy[9],</t>
  </si>
  <si>
    <t>e) ztráta radioaktivního zářiče a prokázaná netěsnost uzavřeného zářiče,</t>
  </si>
  <si>
    <t>f) vloupání do skladu výbušnin, odcizení či nalezení výbušnin,</t>
  </si>
  <si>
    <t>g) úmrtí osoby v objektu nebo na pracovišti,</t>
  </si>
  <si>
    <t>h) hledání pohřešované osoby.</t>
  </si>
  <si>
    <t>§18 (4) Dále se hlásí závažné události, závažné provozní nehody a nebezpečné stavy, pokud k nim dojde při</t>
  </si>
  <si>
    <t>a) nakládání s výbušninami, včetně úrazů a přiotrávení zplodinami vznikajícími během výbuchu, nebo</t>
  </si>
  <si>
    <t>b) používání vyhrazených technických zařízení včetně úrazů elektrickým proudem.</t>
  </si>
  <si>
    <t>§18 (5) Na místě, kde došlo k mimořádné události uvedené v odstavci 1, se nesmí nic měnit, dokud obvodní báňský úřad neprovede ohledání místa nebo nerozhodne jinak, kromě případů, kdy jde o záchranu postižených, popřípadě o další záchranné práce nebo o bezpečnost provozu.</t>
  </si>
  <si>
    <t>§18 (6) O místě mimořádné události zaměstnavatel pořídí výstižnou fotodokumentaci a vyhotoví náčrtek, popřípadě plánek zachycující důležité skutečnosti.</t>
  </si>
  <si>
    <t>§18 (7) Mimořádné události uvedené v odstavci 1 zaměstnavatel vyhodnocuje a eviduje a záznamy a dokumentaci o nich uchovává po dobu nejméně 5 let.</t>
  </si>
  <si>
    <t>Havarijní sklad</t>
  </si>
  <si>
    <t>§19 (1) Pro zabezpečení pohotovosti prostředků ke zdolávání havárií musí mít zaměstnavatel havarijní sklad, jestliže provádí</t>
  </si>
  <si>
    <t>a) vrtné práce s předpokládaným výskytem vody pod tlakem, ropy nebo plynu, testerovací práce, čerpací pokusy nebo podzemní opravy sond,</t>
  </si>
  <si>
    <t>b) těžbu, dopravu a úpravu ropy nebo gazolínu a zemního plynu,</t>
  </si>
  <si>
    <t>c) těžbu nerostů loužením,</t>
  </si>
  <si>
    <t>d) podzemní uskladňování plynů nebo kapalin nebo</t>
  </si>
  <si>
    <t>e) ukládání kapalin do přírodních horninových struktur.</t>
  </si>
  <si>
    <t>§19 (2) Umístění a vybavení havarijního skladu určí vedoucí pracovník po projednání s revírní báňskou záchrannou stanicí.</t>
  </si>
  <si>
    <t>§19 (3) Havarijní sklad smí být zřízen jako společný pro více pracovišť i více organizací. V takovém případě vedoucí likvidace havárie určí, které prostředky ke zdolávání havárie musí být uloženy přímo na pracovišti.</t>
  </si>
  <si>
    <t>Díl VI</t>
  </si>
  <si>
    <t>Dokumentace a záznamy</t>
  </si>
  <si>
    <t>Dokumentace</t>
  </si>
  <si>
    <t>§20 (1) Dokumentaci tvoří:</t>
  </si>
  <si>
    <t>a) základní dokumentace,</t>
  </si>
  <si>
    <t>b) provozní dokumentace,</t>
  </si>
  <si>
    <t>c) technická dokumentace,[10]</t>
  </si>
  <si>
    <t>d) dokumentace o vrtu a sondě,</t>
  </si>
  <si>
    <t>e) důlně měřická a geologická dokumentace,[11]</t>
  </si>
  <si>
    <t>f) záznamy o školení a zkouškách zaměstnanců.</t>
  </si>
  <si>
    <t>§20 (2) Vedoucí pracovník určí, kde, v jakém rozsahu a jakým způsobem bude dokumentace vedena, a místo a způsob jejího uložení.</t>
  </si>
  <si>
    <t>§21</t>
  </si>
  <si>
    <t>Základní dokumentace</t>
  </si>
  <si>
    <t>§21 (1) Základní dokumentaci tvoří:</t>
  </si>
  <si>
    <t>a) evidenční kniha, která obsahuje</t>
  </si>
  <si>
    <t>1. údaje, popřípadě doklady o průzkumném území, chráněném ložiskovém území, popřípadě o chráněném území, o dobývacím prostoru, pozemkovém vlastnictví organizace, územních rozhodnutích, stavebních povoleních, povolení geologických prací, hornické činnosti a činnosti prováděné hornickým způsobem a jiných důležitých správních rozhodnutích,</t>
  </si>
  <si>
    <t>2. údaje, popřípadě doklady o stavbách, včetně kolaudačních rozhodnutí, a o zařízeních, včetně rozhodnutí o povolení k jejich uvedení do užívání nebo do provozu,</t>
  </si>
  <si>
    <t>3. údaje o těžebních metodách,</t>
  </si>
  <si>
    <t>b) dolový nebo stavební deník, do něhož se zapisují nebo zakládají rozhodnutí orgánů státní správy a opatření a příkazy organizace týkající se bezpečnosti práce a provozu a hospodárného využívání ložisek,</t>
  </si>
  <si>
    <t>c) kniha mimořádných událostí,</t>
  </si>
  <si>
    <t>d) knihy, do nichž jsou zaznamenávány výsledky kontrol a prohlídek.</t>
  </si>
  <si>
    <t>§21 (2) Záznamy technického dozoru, hlášení údajů snímačů, čidel apod., u kterých předpisy k zajištění bezpečnosti práce a provozu nevyžadují formu zápisu do knih, smí být prováděny způsobem, který umožní uchování a využívání údajů po určenou dobu.</t>
  </si>
  <si>
    <t>§21 (3) Výsledky předepsaných prohlídek, kontrol, revizí, zkoušek, měření a rozborů zaznamenají zaměstnanci, kteří je provedli. Zaznamenána musí být i určená opatření. Není-li stanoveno jinak, musí být tyto záznamy uchovávány po celou dobu jejich platnosti, nejméně však jeden rok od ukončení prací nebo činností.</t>
  </si>
  <si>
    <t>§22</t>
  </si>
  <si>
    <t>Provozní dokumentace</t>
  </si>
  <si>
    <t>§22 (1) Provozní dokumentaci tvoří projekt, technologický postup nebo pracovní postup (§68 odst. 3 a §78 odst. 3), návod k používání[12] a návod k obsluze[13] (dále jen "pokyny pro obsluhu a údržbu") zařízení a pravidla (§61).</t>
  </si>
  <si>
    <t>§22 (2) Před započetím prací nebo činností, pro které je to touto vyhláškou stanoveno, musí být vypracována příslušná provozní dokumentace. Při změně podmínek musí být provozní dokumentace bezodkladně upravena.</t>
  </si>
  <si>
    <t>§22 (3) Provozní dokumentaci schvaluje vedoucí pracovník.</t>
  </si>
  <si>
    <t>§22 (4) Provozní dokumentace určí zejména postup a návaznost, popřípadě souběžnost pracovních operací, podmínky pro bezpečný výkon práce, ohrožená místa a způsob jejich označení, prostředky a přístrojovou techniku k zajištění bezpečnosti práce a provozu a opatření k zajištění pracoviště v době, kdy se na něm nepracuje.</t>
  </si>
  <si>
    <t>§22 (5) Provozní dokumentace dále určí podmínky na ochranu zdraví zaměstnanců a provozního zařízení před účinky předpokládaných škodlivin, zejména sirovodíku a oxidu uhličitého, a na ochranu proti výbuchu plynů a par, provozní a bezpečnostní pokyny na ochranu objektů a ochranná pásma.</t>
  </si>
  <si>
    <t>§22 (6) Pro obdobné činnosti smí být používána typová provozní dokumentace upravená na místní podmínky.</t>
  </si>
  <si>
    <t>§22 (7) Provozní dokumentace musí být uchovávána nejméně rok od ukončení prací nebo činností, pro které byla vypracována. Pokud při provádění prací došlo k hromadnému, těžkému nebo smrtelnému úrazu, musí být provozní dokumentace uchovávána nejméně 5 let po roce, kdy se úraz stal.</t>
  </si>
  <si>
    <t>§23</t>
  </si>
  <si>
    <t>Projekt a technologický postup</t>
  </si>
  <si>
    <t>§23 (1) Pro vrtné a geofyzikální práce, čerpací pokusy, těžbu a úpravu ropy a plynu, provoz zařízení pro dopravu plynů a kapalin a pro výzkum sond, intenzifikaci přítoku, podzemní opravy sond, těžbu nerostů loužením, deparafinaci s použitím kapaliny o teplotě vyšší než 60 oC, podzemní uskladňování plynů a kapalin v přírodních horninových strukturách nebo v podzemních prostorech, ukládání kapalin do přírodních horninových struktur, zajištění vrtu nebo sondy, likvidaci vrtu nebo sondy a využívání geotermální energie musí být vypracován projekt a technologický postup. Projekt a technologický postup smí být vypracován jako společný pro skupinu vrtů nebo sond s obdobnými poměry.</t>
  </si>
  <si>
    <t>§23 (2) Zpracovat projekt smí jen projektant.[14]</t>
  </si>
  <si>
    <t>§23 (2) Ke zpracování projektu je oprávněn jen báňský projektant[14], k části projektu vztahující se k instalaci elektrických zařízení jen projektant instalací elektrických zařízení[20].</t>
  </si>
  <si>
    <t>§23 (4) Technologický postup určuje zejména</t>
  </si>
  <si>
    <t>a) rozsah pracoviště s vymezením odpovědnosti,</t>
  </si>
  <si>
    <t>b) opatření, která je třeba dodržovat před zahájením práce, v jejím průběhu a po jejím ukončení, popřípadě také opatření při zastavení a přerušení práce,</t>
  </si>
  <si>
    <t>c) bezpečnostní opatření, včetně podmínek pro používání zdraví škodlivých nebo nebezpečných látek,</t>
  </si>
  <si>
    <t>d) elektrická a strojní zařízení určená k práci,</t>
  </si>
  <si>
    <t>e) protipožární opatření,</t>
  </si>
  <si>
    <t>f) hygienická opatření,</t>
  </si>
  <si>
    <t>g) osobní ochranné pracovní prostředky,</t>
  </si>
  <si>
    <t>h) možné havárie, jejich příznaky a chování zaměstnanců při jejich zjištění.</t>
  </si>
  <si>
    <t>§23 (5) Technologický postup pro sběr a úpravu ropy, zemního plynu a gazolinu určí také způsob vyhřívání ropy a odvádění uvolněných plynů a hořlavých par z ropy.</t>
  </si>
  <si>
    <t>§23 (6) Technologický postup pro podzemní uskladňování plynů a kapalin a pro ukládání kapalin do přírodních horninových struktur určí také nejvyšší a nejnižší provozní tlak, nejvyšší a nejnižší vtláčecí tlak, popřípadě povolenou rychlost vtláčení a jejich zaznamenávání, intervaly a délky technologických přestávek ve vtláčení a opatření k zamezení migrace plynu nebo kapalin za pažnicemi.</t>
  </si>
  <si>
    <t>§23 (7) Technologický postup smí být zčásti nebo v plném rozsahu nahrazen projektem.</t>
  </si>
  <si>
    <t>§24</t>
  </si>
  <si>
    <t>Dokumentace o vrtu a sondě</t>
  </si>
  <si>
    <t>§24 (1) O průběhu hloubení vrtu musí být veden směnový záznam, do kterého se zaznamenává průběh vrtných a ostatních prací. Závažné události a nebezpečné stavy a další údaje určené vedoucím pracovníkem se zaznamenávají do vrtného deníku.</t>
  </si>
  <si>
    <t>§24 (2) O každé sondě musí být vedena dokumentace obsahující údaje o činnostech a důležitých skutečnostech, jako jsou schéma sondy a popis vystrojení sondy, výsledky předepsaných zkoušek, karotážních a jiných prací (podzemních oprav apod.) a údaje o zvláštních událostech na sondě.</t>
  </si>
  <si>
    <t>§25</t>
  </si>
  <si>
    <t>Záznamy o školení a zkouškách zaměstnanců</t>
  </si>
  <si>
    <t>Záznamy o školení, seznámení s předpisy, provozní dokumentací a obsluhou zařízení, výcviku, zácviku a zkouškách zaměstnance musí být vedeny a uchovávány po dobu nejméně 5 let od ukončení jeho pracovního poměru.</t>
  </si>
  <si>
    <t>HLAVA DRUHÁ</t>
  </si>
  <si>
    <t>ZVLÁŠTNÍ USTANOVENÍ</t>
  </si>
  <si>
    <t>Zařízení pro vrtné práce</t>
  </si>
  <si>
    <t>§26</t>
  </si>
  <si>
    <t>Montáž a demontáž vrtných souprav</t>
  </si>
  <si>
    <t>§26 (1) Pro vrtnou věž musí být na vrtbě schéma rozmístění kotevních lan a jejich upevnění s uvedením tahu v lanech určeného výrobcem.</t>
  </si>
  <si>
    <t>§26 (2) Zdvihání a spouštění vrtné věže, nejedná-li se o pojízdnou vrtnou soupravu nebo o vrtnou věž nižší než 8 m, se považuje za práci spojenou se zvýšeným nebezpečím. Vrtnou věž vyšší než 8 m je zakázáno zdvihat a spouštět ručně.</t>
  </si>
  <si>
    <t>§26 (3) Nelze-li při zdvihání nebo spouštění vrtné věže vyloučit její pád, musí být zajištěna bezpečnost práce a provozu uvnitř bezpečnostního okruhu. Poloměr bezpečnostního okruhu se rovná výšce vrtné věže zvětšené o polovinu, nejméně však o 10 m.</t>
  </si>
  <si>
    <t>§26 (4) Po ukončení montáže musí být ověřena funkčnost zařízení ovlivňujících bezpečnost práce a provozu.</t>
  </si>
  <si>
    <t>§26 (5) Pokud je nutné provádět práce v různých úrovních nad sebou, musí být určena opatření pro jejich bezpečné provádění.</t>
  </si>
  <si>
    <t>§26 (6) Montáž, oprava nebo demontáž věžních konstrukcí nesmí být prováděna při rychlosti větru nad 10 m. s-1, za snížené viditelnosti, nebo tvoří-li se námraza.</t>
  </si>
  <si>
    <t>§27</t>
  </si>
  <si>
    <t>Vrtné věže</t>
  </si>
  <si>
    <t>§27 (1) Vrtná věž musí být označena údajem typu, největšího dovoleného zatížení, výšky, roku výroby a názvu výrobce vrtné věže.</t>
  </si>
  <si>
    <t>§27 (2) Pokud mají být vrtné trubky stavěny do vrtné věže, musí být věž vybavena zařízením na jejich odkládání.</t>
  </si>
  <si>
    <t>§27 (3) Vrtné věže na vrtech s nebezpečím erupcí nebo výronu plynů nebo kapalin musí být vybaveny záchranným zařízením pro rychlé a bezpečné opuštění horní pracovní plošiny. Záchranné zařízení, které má být použito na vrtech s nebezpečím erupcí nebo výronu ropy nebo hořlavých plynů, musí být vyhotoveno tak, aby při jeho použití nenastalo jiskření. Místo dosednutí záchranného zařízení musí být nejméně v takové vzdálenosti od vrtné soupravy, jako je výška horní pracovní plošiny nad úrovní terénu.</t>
  </si>
  <si>
    <t>§27 (4) K místům ve vrtné věži, kam je potřebné vystupovat, musí být zajištěn přístup pomocí schodů nebo žebříku (§109). Stupadlový žebřík je možné použít jen do výšky 15 m.</t>
  </si>
  <si>
    <t>§27 (5) Pro vedení pojízdné plošiny ve vrtné věži smí být použity jen pevné průvodnice.</t>
  </si>
  <si>
    <t>§27 (6) Vrtné věže vyšší než 26 m musí být vybaveny zařízením proti najetí spodního bloku kladkostroje do koruny vrtné věže.</t>
  </si>
  <si>
    <t>§27 (7) Dřevěné vrtné věže se nesmí používat.</t>
  </si>
  <si>
    <t>§28</t>
  </si>
  <si>
    <t>Kontrolní a měřicí přístroje</t>
  </si>
  <si>
    <t>§28 (1) Vrtná souprava, na které je možné vyvinout tah na háku kladkostroje větší než 100 kN, musí být opatřena zařízením na měření a registraci tahu v laně. Při poruše tohoto zařízení musí být vrtné práce zastaveny.</t>
  </si>
  <si>
    <t>§28 (2) Vrtná souprava musí být vybavena tlakoměry na měření tlaku na stojáku a v mezikruží.</t>
  </si>
  <si>
    <t>§28 (3) Na vrtbě s předpokládaným výskytem hořlavých plynů musí být kontinuálně zjišťován výskyt hořlavých plynů vydělovaných z výplachu se zvukovou i světelnou signalizací dosažení koncentrace plynu určené projektem vrtu. Snímač musí být umístěn co nejblíže ústí vrtu. Při činnosti soupravy pro podzemní opravy sond může být přístroj pro kontinuální měření nahrazen přístrojem přenosným a kontinuální zjišťování nahrazeno intervalovým v intervalech stanovených projektem; intervaly však nesmí být delší než 30 minut.</t>
  </si>
  <si>
    <t>§28 (4) Součástí výbavy vrtné soupravy a soupravy pro podzemní opravy sond při činnostech, u nichž lze předpokládat vytvoření nebezpečné koncentrace hořlavých plynů v ovzduší pracoviště, jsou dva přístroje na měření výskytu hořlavých plynů v ovzduší, kterými je v místech, kde lze výskyt hořlavých plynů předpokládat, nepřetržitě zjišťována koncentrace hořlavých plynů v ovzduší. Dosažení 25 % spodní meze výbušnosti, popřípadě 1 % metanu v ovzduší musí být automaticky zvukově i světelně signalizováno. Vedoucí pracovník určí opatření pro případ překročení této hranice s tím, že při překročení 50 % spodní meze výbušnosti, popřípadě 2 % metanu v ovzduší musí být vypnut přívod elektrického proudu do tohoto prostoru a zastaven chod spalovacích motorů v celém ohroženém prostoru.</t>
  </si>
  <si>
    <t>§28 (5) V místech, kde lze předpokládat výskyt zdraví škodlivých plynů v ovzduší, musí být nepřetržitě zjišťována jejich koncentrace. Místa zjišťování těchto plynů, mezní koncentraci, jejíž dosažení musí být automaticky zvukově i světelně signalizováno, a opatření pro případ překročení této hranice určí vedoucí pracovník. Vedoucí pracovník také rozhodne o vybavení zaměstnanců na těchto pracovištích sebezáchrannými přístroji.</t>
  </si>
  <si>
    <t>Vrtné práce</t>
  </si>
  <si>
    <t>§29</t>
  </si>
  <si>
    <t>§29 (1) Pracoviště a zařízení pro práce a činnosti uvedené v §23 odst. 1 musí být provedeno podle projektu.</t>
  </si>
  <si>
    <t>§29 (2) Pracoviště, na kterém se provádí práce a činnosti uvedené v §23 odst. 1, nebo vrtná souprava nebo souprava pro podzemní opravy sond musí být označena názvem provozující organizace.</t>
  </si>
  <si>
    <t>§29 (3) Pracoviště, na kterém se provádí práce a činnosti uvedené v §23 odst. 1, s výjimkou vrtby s projektovanou hloubkou vrtu menší než 100 m, pokud se na takový vrt vztahuje díl třetí této hlavy, musí být vybaveno telekomunikačním zařízením.</t>
  </si>
  <si>
    <t>§29 (4) Uvolněné, popřípadě odpouštěné plyny a hořlavé páry musí být odváděny do bezpečné vzdálenosti. Vývod musí být chráněn proti zamrznutí.</t>
  </si>
  <si>
    <t>§30</t>
  </si>
  <si>
    <t>Vrtné práce a ostatní činnosti</t>
  </si>
  <si>
    <t>§30 (1) Pro dorozumívání v prostředí, ve kterém se obsluha zařízení a ostatní zaměstnanci nemohou vzájemně dorozumět, určí zaměstnavatel jednotný způsob signalizace. Význam signálů musí být vyvěšen na místě obsluhy zařízení.</t>
  </si>
  <si>
    <t>§30 (2) Jestliže ze stanoviště obsluhy zařízení není přímo vidět na břemeno a dráhu jeho pohybu, smí být manipulace s břemenem prováděna jen za pomoci zaměstnance, který je s obsluhou zařízení dohodnut na způsobu dorozumívání.</t>
  </si>
  <si>
    <t>§30 (3) Mechanicky zdvihané části musí být zajištěny proti nežádoucímu uvolnění a sesmeknutí.</t>
  </si>
  <si>
    <t>§30 (4) Pod místem vytahování, zdvihání a spouštění materiálu musí být zajištěn dostatečný prostor pro manipulaci s materiálem, do kterého smí zaměstnanci vstupovat jen po dohodě nebo na pokyn zaměstnance, který tyto práce řídí.</t>
  </si>
  <si>
    <t>§31</t>
  </si>
  <si>
    <t>Kontroly a prohlídky</t>
  </si>
  <si>
    <t>§31 (1) Vedoucí pracovník určí lhůty a způsob prohlídek a kontrol objektů, pracovišť, zařízení, přístrojů a pomůcek tak, aby byly zajištěny požadavky této vyhlášky.</t>
  </si>
  <si>
    <t>§31 (2) Vrtná věž včetně záchranného zařízení musí být prohlédnuta technikem před začátkem a po skončení prací spojených s mimořádným zatížením zdvihacího zařízení a po erupci, vichřici a po úderu blesku do vrtné věže. Záchranné zařízení musí být prohlédnuto také po jeho opravě a po nadměrném namáhání záchranného zařízení nebo nosného lana.</t>
  </si>
  <si>
    <t>§31 (3) Před uvedením do provozu, dále ve dvouletých lhůtách a také po generální opravě nebo rekonstrukci musí vrtnou věž prohlédnout odborně způsobilá osoba.</t>
  </si>
  <si>
    <t>§31 (4) Vrtné práce smí být zahájeny až po kontrole a odborném posouzení stavu a vybavení vrtby a protihavarijní připravenosti a po odstranění závad a nedostatků ohrožujících bezpečnost práce nebo provozu. Před navrtáním předpokládaného obzoru s možným výronem plynu nebo kapaliny musí být ve vzdálenosti určené projektem vrtu opět provedena kontrola a odborné posouzení stavu a vybavení vrtby a protihavarijní připravenosti.</t>
  </si>
  <si>
    <t>§31 (5) Nejméně jednou za 2 roky musí být kontrolován povrch podzemního zásobníku a ústí sond, popřípadě důlních děl, která mají třeba jen nepřímé spojení s podzemním zásobníkem, na únik plynu. Způsob kontroly určí vedoucí pracovník.</t>
  </si>
  <si>
    <t>§32</t>
  </si>
  <si>
    <t>Výplach a pracovní kapalina</t>
  </si>
  <si>
    <t>§32 (1) Fyzikálně chemické vlastnosti výplachu a pracovní kapaliny (dále jen "výplach") musí být voleny tak, aby nedošlo k erupci.</t>
  </si>
  <si>
    <t>§32 (2) Výsledky kvalitativních zkoušek výplachu, množství výplachu při vrtání a proplachování a spotřeba přídavných materiálů (přísad) musí být zaznamenávány.</t>
  </si>
  <si>
    <t>§32 (3) Změnu projektem určených parametrů výplachu smí povolit jen technický dozor. Změna musí být určena písemně a musí o ní být neprodleně informován vedoucí pracovník.</t>
  </si>
  <si>
    <t>§32 (4) Při použití vzduchového výplachu musí být ústí vrtu opatřeno těsnicí hlavou nebo odsávacím zařízením. Prach musí být zneškodňován.</t>
  </si>
  <si>
    <t>§32 (5) Předpokládá-li projekt výskyt hořlavých plynů ve vrtu, nesmí být vzduchový výplach použit.</t>
  </si>
  <si>
    <t>§33</t>
  </si>
  <si>
    <t>Zapouštění a tažení nářadí</t>
  </si>
  <si>
    <t>§33 (1) Při vytahování nářadí, popřípadě při vtahování nářadí do věže se horní konec vytahovaného nářadí nesmí přiblížit ke kladnici na vzdálenost menší než 1 m.</t>
  </si>
  <si>
    <t>§33 (2) Středový a odkládací mostky musí být dostatečně pevné. Na podpěrné konstrukci mostku musí být vyznačena její dovolená nosnost.</t>
  </si>
  <si>
    <t>§33 (3) Na vrtu s nebezpečím výronu plynu nebo kapaliny musí být</t>
  </si>
  <si>
    <t>a) při zapouštění a tažení nářadí sledován stav a zaznamenáván objem vytékajícího výplachu z vrtu nebo sondy, popřípadě doplňovaného výplachu; k tomu je vrtná souprava a souprava pro podzemní opravy sond vybavena zařízením pro kontrolu a zaznamenávání objemu vytékajícího a doplňovaného výplachu,</t>
  </si>
  <si>
    <t>b) při tažení nářadí z vrtu pravidelně doplňován výplach,</t>
  </si>
  <si>
    <t>c) určena rychlost zapouštění a tažení nářadí.</t>
  </si>
  <si>
    <t>§33 (4) Na vrtu a sondě s nebezpečím výronu plynu nebo kapaliny musí být na pracovním povalu připraven otevřený uzávěr na uzavření nářadí ve vrtu, popřípadě sondy.</t>
  </si>
  <si>
    <t>§34</t>
  </si>
  <si>
    <t>Hydraulické zvedáky</t>
  </si>
  <si>
    <t>§34 (1) Práce s hydraulickými zvedáky se považuje za práci spojenou se zvýšeným nebezpečím.</t>
  </si>
  <si>
    <t>§34 (2) Hydraulické zvedáky musí být mezi sebou pevně spojeny a čerpadlo musí mít tlakoměr.</t>
  </si>
  <si>
    <t>§34 (3) Před spuštěním hydraulických zvedáků musí být odstaven vrtný vrátek a všichni členové osádky musí opustit pracovní poval s výjimkou těch, kteří obsluhují čerpadla, a zaměstnance vykonávajícího stálý dozor.</t>
  </si>
  <si>
    <t>§34 (4) Při práci s hydraulickými zvedáky je nutné sledovat hodnotu tlaku na tlakoměru.</t>
  </si>
  <si>
    <t>§35</t>
  </si>
  <si>
    <t>Kontrola průběhu vrtu</t>
  </si>
  <si>
    <t>Kontrola průběhu (inklinometrické měření) vrtu na ropu a plyn musí být prováděna ve lhůtách určených projektem vrtu, u ostatních vrtů nejpozději po dosažení konečné hloubky vrtu.</t>
  </si>
  <si>
    <t>Čerpací pokusy</t>
  </si>
  <si>
    <t>§36</t>
  </si>
  <si>
    <t>Příprava na čerpací pokus ve vrtu nebo sondě</t>
  </si>
  <si>
    <t>§36 (1) Před započetím čerpacího pokusu musí být vrt naplněn až po své ústí výplachem a umrtven.</t>
  </si>
  <si>
    <t>§36 (2) Připravenost vrtu k zapuštění testeru potvrzuje svým podpisem technický dozor vrtby.</t>
  </si>
  <si>
    <t>§36 (3) Ústí vrtu a sondy s nebezpečím výronu plynu nebo kapaliny musí být zajištěno protierupčním zařízením a musí umožňovat bezpečné umrtvení sondy a kontrolu průběhu čerpacího pokusu. Při zapouštění a tažení vrtných trubek nebo stupaček musí být připraven otevřený uzávěr.</t>
  </si>
  <si>
    <t>§36 (4) Po pročistění vrtu nebo sondy do stanovené hloubky musí být před provedením první perforace ověřena hermetičnost pažnicové kolony.</t>
  </si>
  <si>
    <t>§36 (5) Zařízení na ústí vrtu a sondy musí umožňovat bezpečné, spolehlivé a přesné měření tlaku ve stupačkách i v mezikružích.</t>
  </si>
  <si>
    <t>§37</t>
  </si>
  <si>
    <t>Vyvolání přítoku</t>
  </si>
  <si>
    <t>§37 (1) Ústí stupaček musí být zabezpečeno uzávěrem s vložkou z nejiskřivého materiálu.</t>
  </si>
  <si>
    <t>§37 (2) Jestliže je na vyvolání přítoku použita plynová náplň nebo náplň z kapaliny s nízkou měrnou hmotností, musí být náplň ze stupaček nebo vrtných trubek vypouštěna plynule.</t>
  </si>
  <si>
    <t>§37 (3) Pokud má být k vyvolání přítoku použito plynu, smí být vzduch použit jen v případě, kdy je vytvoření výbušné směsi vyloučeno; jinak smí být použit jen inertní plyn.</t>
  </si>
  <si>
    <t>§38</t>
  </si>
  <si>
    <t>Intenzifikace přítoku</t>
  </si>
  <si>
    <t>§38 (1) Práce na intenzifikaci přítoku se považuje za práci spojenou se zvýšeným nebezpečím.</t>
  </si>
  <si>
    <t>§38 (2) Každý čerpadlový agregát musí mít vlastní potrubí.</t>
  </si>
  <si>
    <t>§38 (3) Je-li na intenzifikaci přítoku použita kyselina, musí být na pracovišti přiměřená zásoba neutralizačních činidel.</t>
  </si>
  <si>
    <t>§38 (4) Po dobu celé operace je nutné sledovat vývoj tlaku.</t>
  </si>
  <si>
    <t>§38 (5) V průběhu zatláčení intenzifikačních kapalin do sondy je zakázáno zdržovat se v okolí ústí sondy.</t>
  </si>
  <si>
    <t>§38 (6) Tlaková zkouška čerpacích agregátů a potrubí je přípustná jen vodou.</t>
  </si>
  <si>
    <t>Vrtné práce s předpokládaným výskytem</t>
  </si>
  <si>
    <t>vody pod tlakem, ropy nebo plynu</t>
  </si>
  <si>
    <t>§39</t>
  </si>
  <si>
    <t>§39 (1) Na vrtbě s předpokládaným výskytem vody pod tlakem, ropy nebo plynu musí být připravena zásoba výplachu a zatěžkávadel určená projektem vrtu.</t>
  </si>
  <si>
    <t>§39 (2) Na vrtbě musí být viditelně umístěn orientační ukazatel směru a síly větru.</t>
  </si>
  <si>
    <t>§39 (3) Při nebezpečných tlakových projevech a při otevřené erupci ropy nebo hořlavého plynu nesmí být v okruhu nebezpečného dosahu plynu nebo par používán otevřený oheň. Tento prostor musí být uzavřen hlídkami nebo jinak zabezpečen. Ustanovení §81 odst. 3 platí i pro tento prostor.</t>
  </si>
  <si>
    <t>§39 (4) Pro vrty s předpokládaným výskytem vody pod tlakem, ropy nebo plynu bez předpokládaného vzniku nebezpečného tlakového projevu neplatí ustanovení § 41 odst. 1 věty druhé, § 42 odst. 3 a § 45 odst. 1 věty druhé; opatření k zajištění bezpečnosti práce a provozu v těchto případech určí provozní dokumentace.</t>
  </si>
  <si>
    <t>§40</t>
  </si>
  <si>
    <t>Bezpečnostní vzdálenosti vrtů od objektů a zařízení</t>
  </si>
  <si>
    <t>§40 (1) Vrt s předpokládaným výskytem ropy nebo plynu nesmí být blíže než 150 m od nejbližšího krajního vodiče vzdušného elektrického vedení, pokud není zajištěna možnost neprodleného vypnutí tohoto vedení; je-li tato možnost zajištěna, smí být tato vzdálenost, kromě vzdušného vedení velmi vysokého napětí, zmenšena až na 50 m.</t>
  </si>
  <si>
    <t>§40 (2) Jestliže vzdušné vedení vysokého nebo nízkého napětí patří organizaci provádějící vrtné práce a slouží jen pro její provoz, nesmí být vrt podle odstavce 1 blíže než 30 m od nejbližšího krajního vodiče za předpokladu, že je zajištěno neprodlené vypnutí tohoto vedení.</t>
  </si>
  <si>
    <t>§40 (3) Vrt s předpokládaným výskytem ropy nebo plynu nesmí být blíže než 150 m od souvislé obytné zástavby a objektů živočišné výroby; u zahušťovacích vrtů v místech, kde nehrozí nebezpečí neočekávaného výronu plynů, smí být tato vzdálenost snížena až na 50m. Jestliže je předpokládán výskyt sirovodíku, nesmí být tato vzdálenost menší než 350 m.</t>
  </si>
  <si>
    <t>§40 (4) Vrty pro vyhledávání, odplyňování a monitorování starých nebo opuštěných důlních děl mohou být provedeny ve vzdálenosti až 3 metry od objektů a zařízení, avšak jen za předpokladu, že vedoucí pracovník schválí pro tyto práce dokumentaci určující potřebná bezpečnostní opatření k zabránění nahromadění metanu v bezprostředním okolí ústí vrtu a k jeho odvedení do bezpečné vzdálenosti.</t>
  </si>
  <si>
    <t>§40 (5) V ostatních případech nesmí být vrt s předpokládaným výskytem ropy nebo plynu blíže než 30 m od objektů a zařízení, ve kterých se používá otevřený oheň.</t>
  </si>
  <si>
    <t>§40 (6) V okruhu 15 m od ústí vrtu smí být umístěno jen určené technologické zařízení; ustanovení odstavce 4 zůstává nedotčeno.</t>
  </si>
  <si>
    <t>§40 (7) Nestanoví-li energetický zákon[21] jinak, stanovují se bezpečnostní pásma vrtů od objektů a zařízení podle této vyhlášky.</t>
  </si>
  <si>
    <t>§41</t>
  </si>
  <si>
    <t>Vrtání</t>
  </si>
  <si>
    <t>§41 (1) Při vrtání musí být na pracovním povalu nejméně jeden zaměstnanec. Dosáhne-li vrt hloubky 30 m před předpokládaným obzorem s možným výronem plynu nebo kapaliny, musí být na pracovním povalu nejméně 2 zaměstnanci.</t>
  </si>
  <si>
    <t>§41 (2) Na vrtu s nebezpečím výronu plynu nebo kapaliny smí být vrtání po každém zapuštění vrtného nářadí zahájeno až po propláchnutí vrtu.</t>
  </si>
  <si>
    <t>§42</t>
  </si>
  <si>
    <t>Pažení a cementace</t>
  </si>
  <si>
    <t>§42 (1) Vodonosné, roponosné a plynonosné horizonty musí být izolovány.</t>
  </si>
  <si>
    <t>§42 (2) Přidržovat zátěžku nebo beranidlo rukama při zapouštění pažnic je zakázáno.</t>
  </si>
  <si>
    <t>§42 (3) Na vrtu s předpokládaným výskytem ropy nebo plynu musí být pažení a cementace pažnicových kolon prováděno pod dohledem technika.</t>
  </si>
  <si>
    <t>§42 (4) Na vrtu s předpokládaným výskytem ropy nebo plynu musí být po cementaci pažnicových kolon, mimo řídící kolony, zkontrolována výška cementového sloupce a jeho izolační schopnost a vyzkoušena hermetičnost pažnicové kolony.</t>
  </si>
  <si>
    <t>§42 (5) Pro cementaci se použije cement pro cementování vrtů[22] nebo cement o minimální pevnosti v tlaku 32,5 MPa se stanovenou recepturou pro úpravu cementové kaše. Tato podmínka se považuje za splněnou, pokud cement vyhovuje alespoň požadavkům určených norem[23] upravujících požadavky na cementy a materiály pro cementování vrtů.</t>
  </si>
  <si>
    <t>§42 (6) V průběhu technologické přestávky po cementaci, s výjimkou cementace řídicí a úvodní kolony a technologické přestávky ke zjišťování hermetičnosti, se nepřetržitě zjišťuje koncentrace hořlavých plynů na ústí vrtu nebo sondy.</t>
  </si>
  <si>
    <t>§ 42a</t>
  </si>
  <si>
    <t>Cementové mostky</t>
  </si>
  <si>
    <t>§42a (1) Cementový mostek a cementový mostek kombinovaný s mechanickým mostkem se projektují podle technického stavu vrtu nebo sondy a na základě zhodnocení získaných geologických poznatků, očekávaných tlaků, teplot a podmínek v místě jeho postavení a v souladu s přílohami č. 5 a 6 k této vyhlášce. Není-li možné dodržet nejmenší stanovené délky cementového mostku pro nedostatečnou délku vrtu nebo sondy, pak</t>
  </si>
  <si>
    <t>a) část vrtu nebo sondy pod obzorem se vyplní v celé délce,</t>
  </si>
  <si>
    <t>b) v části vrtu nad obzorem se zvolí takový typ mostku, aby bylo spolehlivě zamezeno možnosti komunikace mezi jednotlivými obzory a jednotlivých obzorů s povrchem.</t>
  </si>
  <si>
    <t>§42a (2) Postavení cementového mostku je dovoleno jen v umrtveném vrtu nebo sondě průchodném od ústí až k místu postavení mostku.</t>
  </si>
  <si>
    <t>§42a (3) Před cementací tlakového cementového mostku se provede pohlcovací zkouška obzoru, který má být izolován. Způsob provedení pohlcovací zkoušky určí projekt; nejvyšší tlak zatláčení se určí na základě výsledku pohlcovací zkoušky. Tlaková cementace se provádí při zavřeném ústí vrtu nebo sondy.</t>
  </si>
  <si>
    <t>§42a (4) Cementová kaše se před zahájením čerpání do vrtu nebo sondy i v jeho průběhu míchá a homogenizuje v samostatné nádrži nebo v míchací nádrži cementačního agregátu. V průběhu míchání se kontroluje měrná hmotnost a množství cementové kaše začerpávané do vrtu nebo sondy a odebere vzorek cementové kaše.</t>
  </si>
  <si>
    <t>§42a (5) O provedení cementového mostku vypracuje vedoucí cementačních prací cementační protokol obsahující údaje o způsobu provedení cementace, spotřebě cementu, fyzikálních vlastnostech a množství cementové kaše a časovém průběhu cementace mostku s uvedením údajů o hlavě mostku a tlacích použitých při zatláčení.</t>
  </si>
  <si>
    <t>§ 42b</t>
  </si>
  <si>
    <t>Kontrola cementových mostků</t>
  </si>
  <si>
    <t>§42b (1) Hermetičnost cementového beztlakového mostku se po jeho postavení a ztuhnutí zkontroluje zatížením hmotností nářadí a tlakem nebo snížením hladiny ve vrtu nebo sondě. Hermetičnost cementového tlakového mostku se po jeho postavení a ztuhnutí zkontroluje zatížením hmotností nářadí, tlakem a snížením hladiny ve vrtu nebo sondě. V případě nehermetičnosti cementového mostku a v případě, že délka izolačního cementového mostku nedosahuje minimální požadované délky nad izolovaným obzorem, se cementace a následné zkoušky hermetičnosti opakují.</t>
  </si>
  <si>
    <t>§42b (2) Zkouška zatížením hmotností nářadí se provede po ztuhnutí cementové kaše nasednutím nářadí na hlavu mostku hmotností stanovenou v projektu, nejméně však hmotností 3 tuny; to neplatí při zkoušce cementového mostku v ústí vrtu a sondy. Při této zkoušce se ověří hloubka hlavy mostku. Tlaková zkouška cementového mostku postaveného v zapaženém vrtu se provede tlakem stanoveným s ohledem na mezní vnitřní tlak pažnic a na technický stav a opotřebení pažnic.</t>
  </si>
  <si>
    <t>§42b (3) Kontrola hermetičnosti cementového mostku snížením hladiny se provede</t>
  </si>
  <si>
    <t>a) u vrtů a sond, u kterých je znám ložiskový tlak, snížením hladiny kapaliny na takovou úroveň, která odpovídá nejvýše 1/3 ložiskového tlaku,</t>
  </si>
  <si>
    <t>b) u vrtů a sond, u kterých není znám ložiskový tlak, snížením hladiny kapaliny na úroveň, která odpovídá nejvýše 1/3 výšky původního sloupce kapaliny.</t>
  </si>
  <si>
    <t>§42b (4) Kontrola hermetičnosti se neprovádí u cementového mostku v ústí sondy.</t>
  </si>
  <si>
    <t>§42b (5) Projekt nebo technologický postup určí</t>
  </si>
  <si>
    <t>a) dobu zkoušky hermetičnosti,</t>
  </si>
  <si>
    <t>b) velikost zkušebního tlaku a dovolený pokles zkušebního tlaku,</t>
  </si>
  <si>
    <t>c) dobu technologické přestávky na ztuhnutí cementu a ověření hermetičnosti mostku nebo pevnost cementového kamene, po jejímž dosažení je možno provádět další činnosti ve vrtu nebo sondě.</t>
  </si>
  <si>
    <t>§42b (6) Technický pracovník určený v projektu nebo v technologickém postupu vyhotoví o každé zkoušce hermetičnosti mostku a jejím výsledku protokol.</t>
  </si>
  <si>
    <t>§43</t>
  </si>
  <si>
    <t>Opatření pro předcházení erupcím</t>
  </si>
  <si>
    <t>§43 (1) Vrt s předpokládaným výskytem vody pod tlakem, ropy nebo plynu musí být zapažen a vybaven protierupčním zařízením.</t>
  </si>
  <si>
    <t>§43 (2) Jestliže projekt vrtu předpokládá navrtání obzoru nasyceného plynem pod vyšším tlakem, než je hydrostatický tlak, musí být použito protierupční zařízení, které umožní uzavřít ústí vrtu v čase kratším než 1 minuta.</t>
  </si>
  <si>
    <t>§43 (3) Ke zvládnutí tlakových projevů musí být ústí vrtu vybaveno tak, aby bylo možné začerpat výplach do prostoru mezikruží tvořeného pažnicemi a vrtným nářadím a vypouštět médium z prostoru tohoto mezikruží. Tlakový rozvod musí být opatřen tlakoměry a regulovatelnými nebo vyměnitelnými tryskami. Tento rozvod musí být ukotven a chráněn proti zamrznutí.</t>
  </si>
  <si>
    <t>§44</t>
  </si>
  <si>
    <t>Protierupční zařízení</t>
  </si>
  <si>
    <t>§44 (1) Před montáží protierupčního zařízení na ústí vrtu musí být toto zařízení přezkoušeno funkčně a zkušebním tlakem podle §51 odst. 2 písm. a).</t>
  </si>
  <si>
    <t>§44 (2) Protierupční zařízení na ústí vrtu musí být přezkušováno tlakem. Lhůty, zkušební tlak a rozsah zkoušek určí projekt vrtu.</t>
  </si>
  <si>
    <t>§44 (3) Čelisťové protierupční zařízení musí být kontrolováno také jeho uzavřením při každé výměně dláta, univerzální ve lhůtách určených projektem vrtu.</t>
  </si>
  <si>
    <t>§45</t>
  </si>
  <si>
    <t>Ovládání protierupčního zařízení</t>
  </si>
  <si>
    <t>§45 (1) Pokud projekt vrtu předpokládá jen navrtání vody pod tlakem chladnější než 60 oC a neobsahující hořlavé, toxické ani nedýchatelné plyny, smí být protierupční zařízení ovládáno ručně. V ostatních případech musí být protierupční zařízení ovladatelné dálkově z ovládacího panelu na pracovním povalu a z tlakové stanice s ovládacími ventily.</t>
  </si>
  <si>
    <t>§45 (2) Ovládací panel protierupčního zařízení musí být pevně spojen s pracovním povalem v dosahu obsluhy vrtného vrátku.</t>
  </si>
  <si>
    <t>§45 (3) Páky ovládacích ventilů dálkového ovládaní nesmí mít mechanické zajištění pracovní polohy.</t>
  </si>
  <si>
    <t>§45 (4) Ovládací kola nebo páky ručního ovládání protierupčního zařízení musí být vyvedeny tak, aby k nim byl snadný přístup. Ovládací kola musí být označena v souladu s uspořádáním uzávěrů na ústí vrtu. Na ovládacích kolech musí být vyznačen směr a počet otáček potřebných k uzavření plného uzávěru nebo uzávěru mezikruží ověřený funkční zkouškou po montáži protierupčního zařízení. Ovládací kolo plného uzávěru musí být označeno červenou barvou.</t>
  </si>
  <si>
    <t>§46</t>
  </si>
  <si>
    <t>Otevřená erupce</t>
  </si>
  <si>
    <t>§46 (1) Dojde-li k otevřené erupci ropy nebo hořlavého plynu, je nutné zastavit chod spalovacích motorů a vypnout přívod elektrické energie na vrtbu.</t>
  </si>
  <si>
    <t>§46 (2) Postup při zmáhání erupce určí havarijní plán.[7]</t>
  </si>
  <si>
    <t>§47</t>
  </si>
  <si>
    <t>Podzemní opravy sond</t>
  </si>
  <si>
    <t>§47 (1) Pro podzemní opravy sond platí přiměřeně ustanovení §26 až 28, § 26 až 28, § 31 až 34, § 39 a § 42 až 46 s tím, že dálkové ovládání protierupčního zařízení smí být z jednoho místa.</t>
  </si>
  <si>
    <t>§47 (2) Při tažení a zapouštění stupaček nebo vrtných trubek musí být vždy připraven otevřený uzávěr.</t>
  </si>
  <si>
    <t>Vrtné práce pro jiné účely</t>
  </si>
  <si>
    <t>§48</t>
  </si>
  <si>
    <t>Pojízdné vrtné soupravy</t>
  </si>
  <si>
    <t>§48 (1) Pojízdná vrtná souprava musí být před zdviháním věže postavena tak, aby byla zajištěna proti samovolnému pohybu.</t>
  </si>
  <si>
    <t>§48 (2) Je zakázáno ponechat vrtnou věž pojízdné vrtné soupravy v polozdvihnuté poloze.</t>
  </si>
  <si>
    <t>§49</t>
  </si>
  <si>
    <t>Při utahování nebo uvolňování šroubů upínací hlavy na vřetenu musí být páka spojky vypnuta. Zapínací páka vřetene a řadicí páka rychlosti musí být v nulové poloze (neutrál).</t>
  </si>
  <si>
    <t>Zařízení pro těžbu, dopravu, úpravu a podzemní uskladňování</t>
  </si>
  <si>
    <t>plynů a kapalin, pro těžbu nerostů loužením</t>
  </si>
  <si>
    <t>a pro ukládání kapalin do přírodních horninových struktur</t>
  </si>
  <si>
    <t>§50</t>
  </si>
  <si>
    <t>Na sběrném středisku těžby ropy a plynu, na středisku podzemního uskladňování plynu nebo kapaliny, pro těžbu loužením a pro ukládání kapalin do přírodních horninových struktur musí být k dispozici schéma zapojení zařízení ke sběru, úpravě, vtláčení, měření a expedici. Za sběrné středisko se v tomto smyslu považuje i samostatná sonda, pokud se přímo u ní provádí úprava ropy nebo plynu nebo pokud se touto sondou ukládá odpad do přírodní horninové struktury.</t>
  </si>
  <si>
    <t>§51</t>
  </si>
  <si>
    <t>Sonda</t>
  </si>
  <si>
    <t>§51 (1) Ústí sondy musí být opatřeno uzávěrem, který musí být hermeticky uzavřen, není-li sonda využívána. Ústí těžební sondy musí umožňovat měření tlaku, odběr vzorků a odpouštění plynu a kapalin ze všech mezikruží.</t>
  </si>
  <si>
    <t>§51 (2) Uzávěr je nutné podrobit zkouškám, a to</t>
  </si>
  <si>
    <t>a) před jeho nasazením zkoušce pevnosti, která musí být provedena při jmenovitém tlaku uzávěrů do 70 MPa zkušebním tlakem rovným dvojnásobku jmenovitého tlaku, u uzávěrů nad 70 MPa zkušebním tlakem rovným jedenapůlnásobku jmenovitého tlaku,</t>
  </si>
  <si>
    <t>b) po montáži uzávěru na ústí sondy zkoušce těsnosti a funkční spolehlivosti, která musí být provedena zkušebním tlakem rovným očekávanému provoznímu tlaku.</t>
  </si>
  <si>
    <t>§51 (3) Při manipulaci s produkčním křížem musí být hlavní uzávěr trvale otevřený. Pracovat se smí jen s bočními uzávěry na ramenech, popřípadě s pracovním uzávěrem, pokud je takový uzávěr nad hlavním uzávěrem v sestavě produkčního kříže. Hlavní uzávěr smí být použit jen při odvracení nebezpečných stavů na sondě a při opravě nebo výměně horní části produkčního kříže.</t>
  </si>
  <si>
    <t>§51 (4) V případě poruchy na produkčním kříži, kterou nemůže obsluha sama opravit, je nutné sondu uzavřít a poruchu oznámit technickému dozoru nebo inspekční službě.</t>
  </si>
  <si>
    <t>§51 (5) V okruhu 15 m od ústí sondy smí být umístěno jen potřebné technologické zařízení.</t>
  </si>
  <si>
    <t>§51 (6) Sonda musí být přístupná alespoň ze 2 stran.</t>
  </si>
  <si>
    <t>§51 (7) V areálu sondy není dovoleno skladovat hořlavé látky s výjimkou metanolu, popřípadě etanolu, pokud je na sondě používán. Zásobník metanolu musí být označen tabulkou "Prudký jed METANOL" a musí mít uzamykatelné poklopy. Musí být zabráněno únikům metanolu.</t>
  </si>
  <si>
    <t>§51 (8) Práce na sondě a jejím vybavení, které vyžadují demontáž ústí sondy, se smí zahájit až po umrtvení sondy. Na sondě s nebezpečím výronu plynu nebo kapaliny smí práce začít až po vyloučení tohoto nebezpečí.</t>
  </si>
  <si>
    <t>§ 51a</t>
  </si>
  <si>
    <t>Kontrola technického stavu sondy</t>
  </si>
  <si>
    <t>U sondy se</t>
  </si>
  <si>
    <t>a) zkontroluje technický stav těžební pažnicové kolony při podzemní opravě provozované sondy, nejde-li o sondy uvedené pod písmenem e), jestliže u sondy do stáří 30 let uplynulo od poslední kontroly více než 10 let, u sondy starší 30 let více než 5 let. Termíny dalších kontrol určí závodní, avšak interval těchto dalších kontrol nemůže být delší než 10 let; pokud je sonda aktivně zajištěna proti vnější i vnitřní korozi, lze tento interval prodloužit až na 15 let,</t>
  </si>
  <si>
    <t>b) zkontroluje stav těžební pažnicové kolony u kavernového podzemního zásobníku plynu alespoň jednou za 2 roky; pokud je sonda aktivně zajištěna proti vnější i vnitřní korozi, lze kontrolu provést jednou za 3 roky,</t>
  </si>
  <si>
    <t>c) zkontroluje technický stav těžebního vystrojení nejméně jednou za 2 roky, jestliže se v těženém plynu vyskytuje sirovodík,</t>
  </si>
  <si>
    <t>d) pravidelně kontroluje stav ústí sondy a vývoj tlaku v mezikružích v intervalech určených provozní dokumentací s ohledem na možný vznik případných netěsností,</t>
  </si>
  <si>
    <t>e) nejméně jednou za 2 roky zkontroluje těsnost pažnicových kolon, například měřením koncentrace metanu v půdním vzduchu v okolí sondy, měřením nebo sledováním úniku plynu kolem pažnic; způsob kontroly určí závodní,</t>
  </si>
  <si>
    <t>f) v případě zjištění jakýchkoliv odchylek nebo netěsností signalizujících možné ohrožení bezpečnosti provozu zařízení technický stav sondy zkontroluje bezodkladně.</t>
  </si>
  <si>
    <t>Výsledky kontrol se vyhodnotí se závěrem, zda sonda a její těžební vystrojení jsou schopny bezpečného provozu.</t>
  </si>
  <si>
    <t>§ 51b</t>
  </si>
  <si>
    <t>Bezpečnostní pásma sond</t>
  </si>
  <si>
    <t>§51b (1) Bezpečnostní pásmo je souvislý kruhový prostor kolem sondy. Bezpečnostní pásmo nesmí být</t>
  </si>
  <si>
    <t>a) u sondy na podzemním zásobníku plynu[21] s tlakem plynu na ústí</t>
  </si>
  <si>
    <t>1. do 10 MPa včetně menší než80 m,</t>
  </si>
  <si>
    <t>2. větším než 10 MPa menší než150 m,</t>
  </si>
  <si>
    <t>b) u sondy pro těžbu z ložiska ropy nebo plynu s tlakem na ústí</t>
  </si>
  <si>
    <t>1. do 2 MPa včetně menší než30 m,</t>
  </si>
  <si>
    <t>2. větším než 2 MPa, avšak menším než 10 MPa včetně menší než75 m,</t>
  </si>
  <si>
    <t>3. větším než 10 MPa menší než100 m,</t>
  </si>
  <si>
    <t>c) u sondy pro těžbu plynu z ložiska černého uhlí menší než 30 m,</t>
  </si>
  <si>
    <t>d) u sondy pro těžbu plynu ze starých nebo opuštěných důlních děl menší než 3 m,</t>
  </si>
  <si>
    <t>e) u sondy se zjištěným nebo předpokládaným výskytem sirovodíku menší než 350 m.</t>
  </si>
  <si>
    <t>§51b (2) U zahušťovacích sond a v případě, že sonda je vybavena podpovrchovým bezpečnostním ventilem, může být bezpečnostní pásmo podle odstavce 1 zmenšeno až na polovinu uvedených hodnot.</t>
  </si>
  <si>
    <t>§51b (3) Není-li možné bezpečnostní pásmo dodržet, určí provozní dokumentace opatření k zajištění bezpečnosti práce a provozu; opatření se promítnou do havarijního plánu.</t>
  </si>
  <si>
    <t>§51b (4) Pokud v bezpečnostním pásmu existují stavby nebo zařízení ve vlastnictví jiné právnické nebo fyzické osoby nebo pokud provozovatel sondy dá souhlas jiné právnické nebo fyzické osobě ke zřízení stavby nebo zařízení v bezpečnostním pásmu, stanoví provozovatel sondy potřebná opatření k ochraně života a zdraví osob a majetku těchto osob a tato promítne do havarijního plánu.</t>
  </si>
  <si>
    <t>Ropná zařízení</t>
  </si>
  <si>
    <t>§52</t>
  </si>
  <si>
    <t>Těžba hlubinnými čerpadly</t>
  </si>
  <si>
    <t>§52 (1) Na čerpacím kozlíku jsou v průběhu provozu zakázány jakékoli práce. Zdržovat se pod vahadlem čerpacího kozlíku je zakázáno.</t>
  </si>
  <si>
    <t>§52 (2) Čerpací kozlík s automatickým ovládáním musí být zřetelně označen.</t>
  </si>
  <si>
    <t>§52 (3) V nejnižší poloze vahadla musí být mezi závěsem ucpávkové tyče a horní částí těsnicí hlavy vzdálenost nejméně 0,2 m.</t>
  </si>
  <si>
    <t>§53</t>
  </si>
  <si>
    <t>Lžicování</t>
  </si>
  <si>
    <t>Při lžicování nesmí docházet ke tření lžicovacího lana o konstrukci věže nebo ústí sondy.</t>
  </si>
  <si>
    <t>Deparafinace</t>
  </si>
  <si>
    <t>Při mechanické deparafinaci stupaček v sondě s přetlakem musí být ústí sondy zajištěno lubrikační hlavou.</t>
  </si>
  <si>
    <t>Druhotné těžební metody</t>
  </si>
  <si>
    <t>§55 (1) Vtlačné potrubí musí mít 2 uzávěry, z nichž jeden je u tlakového agregátu nebo rozdělovače a druhý na sondě; mezi těmito uzávěry musí být zpětná klapka.</t>
  </si>
  <si>
    <t>§55 (2) Tlaky a množství vtláčeného média musí být měřeny. Opatření pro případ překročení nejvyšší dovolené hodnoty tlaku určí projekt.</t>
  </si>
  <si>
    <t>Termické těžební metody</t>
  </si>
  <si>
    <t>§56 (1) Z potrubí přivádějícího bezkyslíkový plyn musí být možné úplné vypuštění plynu z potrubí před uzavíracím šoupátkem na sondě.</t>
  </si>
  <si>
    <t>§56 (2) Vzduch smí být vpuštěn do zapalovací sondy až po vypnutí zapalovacího zařízení, zastavení přívodu bezkyslíkového plynu a po jeho úplném vypuštění z přívodního potrubí před vstupem do sondy.</t>
  </si>
  <si>
    <t>§56 (3) Pokud bezkyslíkový plyn obsahuje složky reagující s kyslíkem, smí být s vtláčením vzduchu do vyhřáté sondy započato až po vpuštění inertního plynu v množství určeném technologickým postupem.</t>
  </si>
  <si>
    <t>§56 (4) Vzdálenost ovládacích armatur od zapalovací sondy musí být v době otevírání potrubí se stlačeným vzduchem při zapalování spalovací vlny v ložisku ropy nejméně 30 m. V této době se v prostoru mezi sondou a ovládací armaturou nesmí nikdo zdržovat.</t>
  </si>
  <si>
    <t>§56 (5) Konstrukce sondy musí umožnit bezpečné uzavření a umrtvení zapalovací sondy.</t>
  </si>
  <si>
    <t>§56 (6) Po dobu trvání těžby vnitroložiskovou spalovací vlnou musí být pravidelně prováděn rozbor plynů vystupujících z těžebních sond ke zjištění koncentrace kysličníku uhelnatého a sirovodíku, popřípadě dalších škodlivých plynů. Lhůty a opatření při nedodržení projektem požadovaných koncentrací určí vedoucí pracovník.</t>
  </si>
  <si>
    <t>Sběr a úprava ropy</t>
  </si>
  <si>
    <t>V odvodňovací peci se smí zatopit až po naplnění potrubí kapalinou a při udržování průtoku kapaliny. U technologických zařízení s přímým ohřevem ropy plamenem musí být po dobu vyhřívání zajištěno úplné ponoření plamence v kapalině.</t>
  </si>
  <si>
    <t>Nádrže na ropu a gazolin</t>
  </si>
  <si>
    <t>§58 (1) Nádrž na ropu a gazolin musí mít vývod pro odplynění zabraňující prošlehnutí plamene do nádrže.</t>
  </si>
  <si>
    <t>§58 (2) Nádrž na ropu a gazolin musí mít zařízení ke kontinuálnímu sledování úrovně hladiny a musí být zajištěna proti přeplnění. Musí být zamezeno úniku ropy a gazolinu.</t>
  </si>
  <si>
    <t>Doprava ropy a gazolinu</t>
  </si>
  <si>
    <t>§59 (1) Čerpadlo pro dopravu ropy a gazolinu musí mít tlakoměr.</t>
  </si>
  <si>
    <t>§59 (2) Při plnění a stáčení cisterny musí být zamezeno vznícení unikajících par. Zařízení pro plnění a stáčení musí být uzemněno.</t>
  </si>
  <si>
    <t>§59 (3) Plnění a stáčení cisterny v době bouřky je zakázáno.</t>
  </si>
  <si>
    <t>§59 (4) V ochranném prostoru [§81 odst. 1 písm. d)] musí mít automobilová cisterna na výfukovém potrubí nasazen jiskerník.</t>
  </si>
  <si>
    <t>Plynová zařízení</t>
  </si>
  <si>
    <t>Na těžební a vtláčecí sondy se nevztahuje zvláštní právní předpis.[15]</t>
  </si>
  <si>
    <t>Pravidla a pokyny</t>
  </si>
  <si>
    <t>Zaměstnavatel vydá pravidla pro projektování, montáž, údržbu, kontroly, zkoušky a revize plynových zařízení a těžebních a vtláčecích sond, pravidla pro svářečské práce na plynovém zařízení pod tlakem a pro vedení revizní knihy plynových zařízení a pokyny pro obsluhu a údržbu jednotlivých plynových zařízení. Pravidla a pokyny musí zohlednit rizika podle tlakových skupin plynovodů a přípojek, a to včetně skupiny pro zvlášť vysoký tlak s přetlakem nad 10MPa.</t>
  </si>
  <si>
    <t>Těžba nerostů loužením, podzemní uskladňování plynů</t>
  </si>
  <si>
    <t>a kapalin a ukládání kapalin</t>
  </si>
  <si>
    <t>Loužení</t>
  </si>
  <si>
    <t>§62 (1) Při těžbě nerostů loužením smí být použit jen postup, který zajistí udržení loužícího roztoku v projektem předpokládaných hranicích. Poloha a postup šíření loužícího roztoku musí být zjišťována měřením. Vedoucí pracovník určí opatření, kterými se upraví postup loužení pro případ rozšíření loužícího roztoku za projektem předpokládanou hranici.</t>
  </si>
  <si>
    <t>§62 (2) Při dobývání ložiska loužením, které bylo připraveno k loužení jinými hornickými pracemi, musí být zabráněno pronikání loužícího roztoku do používaných důlních děl.</t>
  </si>
  <si>
    <t>Požadavky na technologická zařízení</t>
  </si>
  <si>
    <t>§63 (1) Vtláčecí vrt nebo sonda musí být vystrojena stupačkami a pakrem umístěným co nejblíže k přírodní horninové struktuře, ve které se mají kapaliny nebo plyny uskladňovat nebo ukládat. Mezikruží mezi stupačkami a poslední pažnicovou kolonou musí být vyplněno pakrovací kapalinou zabraňující korozi pažnic. Spoje stupaček provozní sondy podzemního zásobníku plynu musí být při běžném provozním tlaku plynotěsné.</t>
  </si>
  <si>
    <t>§63 (2) Vtlačné potrubí a na něj navazující technologické zařízení musí vedle požadavku těsnosti splňovat zejména tyto požadavky:</t>
  </si>
  <si>
    <t>a) musí mít dva uzávěry, z nichž jeden je u tlakového agregátu nebo rozdělovače a druhý na ústí vrtu nebo sondy; mezi těmito uzávěry musí být zpětná klapka,</t>
  </si>
  <si>
    <t>b) musí být vybaveno tlakoměrem a pojistným zařízením,</t>
  </si>
  <si>
    <t>c) technologické úniky kapalin se musí vracet uzavřeným okruhem zpět do technologického zařízení nebo do zvláštní nádrže.</t>
  </si>
  <si>
    <t>§63 (3) Sonda podzemního zásobníku plynu uvedená v § 51b odst. 1 písm. a) se vybaví podpovrchovým bezpečnostním ventilem.</t>
  </si>
  <si>
    <t>Provozní tlak a rychlost vtláčení, popřípadě provozní tlaky při intenzifikaci nesmí vést k rozšiřování existujících a k vytváření nových trhlin v horninové struktuře nebo v izolačních ochranných vrstvách nebo k migraci uskladňovaného nebo ukládaného plynu nebo kapaliny do jiných vrstev. Použití vyššího tlaku při intenzifikačních pracích, než byl původní ložiskový tlak v přírodní horninové struktuře nebo nejvyšší dovolený vtláčecí tlak, musí řešit projekt.</t>
  </si>
  <si>
    <t>Postup při ukládání kapalin</t>
  </si>
  <si>
    <t>Při ukládání kapalin do přírodních horninových struktur nesmí být připuštěn takový stav koroze potrubí a nadzemní části sondy, netěsnosti povrchového technologického zařízení a hermetičnosti vtlačných vrtů a sond včetně pozorovacích vrtů a sond, popřípadě dalších vrtů ve sledované oblasti, který by ohrozil bezpečnost práce nebo provozu.</t>
  </si>
  <si>
    <t>Geofyzikální práce</t>
  </si>
  <si>
    <t>Karotážní práce</t>
  </si>
  <si>
    <t>Příprava pracoviště</t>
  </si>
  <si>
    <t>§66 (1) Musí být určena signalizace mezi obsluhou vrátku karotážní soupravy a zaměstnancem u ústí vrtu nebo sondy.</t>
  </si>
  <si>
    <t>§66 (2) V místě, kde se při karotážních pracích používá napětí vyšší než 50 V, musí být položen dielektrický koberec nebo používána dielektrická obuv.</t>
  </si>
  <si>
    <t>§66 (3) Na vrtbě musí být připraven vhodný uzávěr ústí vrtu.</t>
  </si>
  <si>
    <t>Práce vrtné osádky</t>
  </si>
  <si>
    <t>§67 (1) V průběhu karotážních prací smí být na vrtbě prováděny jiné práce jen se souhlasem toho, kdo řídí karotážní práce.</t>
  </si>
  <si>
    <t>§67 (2) Členové vrtné osádky, kteří pomáhají při karotážních pracích, se řídí pokyny toho, kdo řídí karotážní práce.</t>
  </si>
  <si>
    <t>§67 (3) Při karotážních pracích musí být na vrtbě přítomen alespoň jeden člen vrtné osádky.</t>
  </si>
  <si>
    <t>§67 (4) Ustanovení odstavců 1 až 3 se vztahují přiměřeně i na karotážní práce při podzemních opravách sond a čerpacích pokusech.</t>
  </si>
  <si>
    <t>Zapouštění přístrojů do vrtu nebo sondy</t>
  </si>
  <si>
    <t>§68 (1) Prorážet zátku ve vrtu nebo sondě karotážním zařízením je zakázáno.</t>
  </si>
  <si>
    <t>§68 (2) Karotážní kabel nesmí být při zapouštění nebo vytahování usměrňován rukou a v dosahu jeho volného pohybu se nesmí nikdo zdržovat.</t>
  </si>
  <si>
    <t>§68 (3) Na vytažení přístroje, který uvízl ve vrtu nebo sondě, musí být vypracován pracovní postup.</t>
  </si>
  <si>
    <t>Omezení karotážních prací</t>
  </si>
  <si>
    <t>§69 (1) Karotážní práce ve vrtech pod tlakem ropy nebo plynu smí být prováděny jen přes lubrikační zařízení.</t>
  </si>
  <si>
    <t>§69 (2) Při karotážních pracích ve vrtech pod tlakem ropy nebo plynu musí být dodržovány tyto podmínky:</t>
  </si>
  <si>
    <t>a) karotážní souprava musí být vzdálena nejméně 15 m od ústí vrtu nebo sondy a musí být umístěna v prostoru bez nebezpečí výbuchu,</t>
  </si>
  <si>
    <t>b) manipulace s elektrickým zařízením v okruhu 15 m od ústí vrtu nebo sondy smí být prováděna jen v případech, kdy je ústí vrtu nebo sondy uzavřeno a bylo ověřeno nevýbušné složení ovzduší nebo pokud je toto elektrické zařízení v nevýbušném provedení,</t>
  </si>
  <si>
    <t>c) motory pomocných zařízení umístěné v okruhu 15 m od ústí vrtu nebo sondy smí být uvedeny do chodu jen po ověření nevýbušného složení ovzduší a po uzavření ústí vrtu, popřípadě sondy.</t>
  </si>
  <si>
    <t>Seismický a geoelektrický průzkum</t>
  </si>
  <si>
    <t>Obsluha zařízení</t>
  </si>
  <si>
    <t>§70 (1) Obsluha zařízení pro seismický a geoelektrický průzkum nesmí řídit a kontrolovat práce prostřednictvím jiné fyzické osoby.</t>
  </si>
  <si>
    <t>§70 (2) Před zapnutím proudového obvodu o napětí vyšším, než je bezpečné, musí operátor upozornit všechny zaměstnance pracující na lince, že bude zahájeno měření a zapnut elektrický proud. Při použití napětí vyššího než 300 V se zaměstnanec, který obsluhuje proudovou elektrodu, před zahájením měření vzdálí nejméně na 2 m od elektrody; vrátit se smí až na pokyn operátora.</t>
  </si>
  <si>
    <t>Omezení seismických a geoelektrických prací</t>
  </si>
  <si>
    <t>Při provádění trhacích prací smí být seismická a geoelektrická měření prováděna pouze po vzájemné dohodě těch, kteří tyto práce řídí.</t>
  </si>
  <si>
    <t>Díl VII</t>
  </si>
  <si>
    <t>Zajištění a likvidace vrtů a sond</t>
  </si>
  <si>
    <t>§ 71a</t>
  </si>
  <si>
    <t>Požadavky na zajištění vrtů a sond</t>
  </si>
  <si>
    <t>§71a (1) Zajištění vrtu a sondy na vodu pod tlakem, ropu nebo plyn se projektuje podle požadavků bodu 1 písm. a), b) a e) až h) a bodu 2 písm. a), c) až f), i), j) a l) až p) přílohy č. 1 k této vyhlášce doplněných o lokalizaci vrtu nebo sondy včetně situačního plánu, určení konstrukce vrtu nebo sondy, požadavky na izolaci, popřípadě cementaci a o schéma ústí vrtu nebo sondy, a podle příloh č. 5 a 6 k této vyhlášce. Pro zajištění ostatních vrtů a sond postačí, jsou-li požadavky na projekt podle věty první uvedeny v technologickém postupu.</t>
  </si>
  <si>
    <t>§71a (2) Stav zajištění vrtu a sondy na vodu pod tlakem, ropu nebo plyn se kontroluje v pravidelných intervalech určených provozní dokumentací. Nejsou-li vrt nebo sonda zajištěny izolačním mostkem a lze-li v nich předpokládat výskyt nebo se v nich již vyskytuje tlak na ústí nebo v mezikruží, kontrolují se nejméně jedenkrát za měsíc; vykazuje-li tlak stálou hodnotu, lze interval kontrol prodloužit až na 6 měsíců.</t>
  </si>
  <si>
    <t>§71a (3) Pro zajištění vrtů a sond platí ustanovení § 26 až 28, § 31 odst. 1 až 4 a § 32 až 34, pro zajištění vrtů a sond na vodu pod tlakem, ropu nebo plyn také § 39, § 42 odst. 1 a 4 a § 42a až 46 s tím, že postačuje dálkové ovládání protierupčního zařízení z jednoho místa.</t>
  </si>
  <si>
    <t>§ 71b</t>
  </si>
  <si>
    <t>Požadavky na likvidaci vrtů a sond</t>
  </si>
  <si>
    <t>§71b (1) Likvidace vrtu a sondy na vodu pod tlakem, ropu nebo plyn se projektuje podle požadavků bodu 1 písm. a), b) a e) až h) a bodu 2 písm. a), c) až f), i), j) a l) až p) přílohy č. 1 k této vyhlášce doplněných o lokalizaci vrtu nebo sondy včetně situačního plánu, určení konstrukce vrtu nebo sondy, požadavky na izolaci, popřípadě cementaci a o schéma ústí vrtu nebo sondy, a podle příloh č. 5 a 6 k této vyhlášce. Pro likvidaci ostatních vrtů a sond postačí, jsou-li požadavky na projekt podle věty první uvedeny v technologickém postupu.</t>
  </si>
  <si>
    <t>§71b (2) Před likvidací vrtu a sondy na vodu pod tlakem, ropu nebo plyn se provede karotážní měření pro zjištění technického stavu vrtu a sondy a případné zapažnicové migrace.</t>
  </si>
  <si>
    <t>§71b (3) Vrt a sonda na vodu pod tlakem, ropu nebo plyn se likvidují v souladu s požadavky uvedenými v přílohách č. 5 a 6 k této vyhlášce tak, aby po likvidaci bylo spolehlivě zamezeno možnosti komunikace mezi jednotlivými obzory a jednotlivých obzorů s povrchem.</t>
  </si>
  <si>
    <t>§71b (4) V případě, že vrtem nebo sondou je zastižen vodonosný horizont, obzor využitelný pro zvláštní zásah do zemské kůry nebo hnědouhelná nebo lignitová sloj, zaizoluje se takový horizont, obzor nebo sloj, není-li v příloze č. 6 k této vyhlášce stanoveno jinak, cementovým mostkem s překrytím nejméně 50 m nad a 30 m pod daný horizont, obzor nebo sloj, pokud to hloubkové poměry vrtu umožňují, jinak až po ústí vrtu nebo sondy.</t>
  </si>
  <si>
    <t>§71b (5) Pro likvidaci vrtů a sond platí ustanovení § 26 až 28, § 31 odst. 1 až 4 a § 32 až 34, pro zajištění vrtů a sond na vodu pod tlakem, ropu nebo plyn také § 39, § 42 odst. 1 a 4 a § 42a až 46 s tím, že postačuje dálkové ovládání protierupčního zařízení z jednoho místa.</t>
  </si>
  <si>
    <t>§71b (6) O provedení likvidace vrtu a sondy vyhotoví vedoucí likvidačních prací protokol.</t>
  </si>
  <si>
    <t>§ 71c</t>
  </si>
  <si>
    <t>Opakovaná likvidace vrtů a sond</t>
  </si>
  <si>
    <t>§71c (1) U vrtu a sondy, u kterých bylo zjištěno, že původní likvidací nebylo spolehlivě zamezeno možnosti komunikace mezi jednotlivými obzory nebo jednotlivých obzorů s povrchem a je ohrožen zájem chráněný podle zvláštních právních předpisů[9], se provede jejich opakovaná likvidace. Projekt se zpracuje na základě známé geologické a technické dokumentace, a to s ohledem na stáří likvidovaného vrtu nebo sondy, geologické podmínky a technické prostředky a metody likvidace používané v době likvidace vrtu nebo sondy.</t>
  </si>
  <si>
    <t>§71c (2) Zlikvidovaný vrt nebo sonda v prostoru budovaného nebo rozšiřovaného podzemního zásobníku plynu, který nebude využit pro provoz nebo kontrolu podzemního zásobníku plynu, přezkoumá báňský projektant z hlediska způsobu jejich likvidace a posoudí jejich současný technický stav, a to i z hlediska důsledků a požadavků vyplývajících z provozu podzemního zásobníku plynu. Pokud výsledek přezkoumání a posouzení nedává záruku bezpečného provozování podzemního zásobníku plynu po celou dobu jeho předpokládané životnosti, pak se takový vrt nebo sonda opakovaně zlikviduje.</t>
  </si>
  <si>
    <t>§71c (3) Projekt opakované likvidace vrtu nebo sondy se operativně upraví na základě zjištěných skutečností, které se odchylují od údajů zjištěných z geologické a technické dokumentace a které by mohly být příčinou ohrožení bezpečnosti práce nebo provozu nebo ohrožení úspěšnosti likvidačních prací.</t>
  </si>
  <si>
    <t>§71c (4) Ustanovení § 71b platí i pro opakovanou likvidaci vrtu a sondy.</t>
  </si>
  <si>
    <t>§ 71d</t>
  </si>
  <si>
    <t>Označování ústí zlikvidovaných vrtů a sond</t>
  </si>
  <si>
    <t>Ústí zlikvidovaného vrtu a sondy se zaměří, popřípadě i označí tak, aby je bylo možno lokalizovat. Souřadnice a způsob označení ústí zlikvidovaného vrtu a sondy se uvedou do protokolu podle § 71b odst. 6.</t>
  </si>
  <si>
    <t>HLAVA TŘETÍ</t>
  </si>
  <si>
    <t>ELEKTRICKÁ A STROJNÍ ZAŘÍZENÍ</t>
  </si>
  <si>
    <t>Požadavky na zařízení a jeho části</t>
  </si>
  <si>
    <t>§72 (1) Pro používané zařízení musí být k dispozici technická dokumentace a pokyny pro obsluhu a údržbu.</t>
  </si>
  <si>
    <t>§72 (2) Na měřicím přístroji určeném ke sledování provozních údajů nezbytných pro bezpečný provoz zařízení musí být vyznačena nejvýše dovolená hodnota měřené veličiny.</t>
  </si>
  <si>
    <t>§72 (3) Části zařízení, materiál zařízením zpracovávaný nebo dopravovaný a pracovní médium, pokud svým pohybem, energií, teplotou, tvarem nebo jinak ohrožují bezpečnost práce nebo provozu, musí být zajištěny vhodným ochranným zařízením a nebezpečné části a místa musí být trvale a výrazně označena.</t>
  </si>
  <si>
    <t>§72 (4) Pokud je zařízení ovládáno dálkově, musí být možné přepnout zařízení z dálkového na ruční ovládání; to neplatí, jestliže jsou tyto funkce kontrolovány řídicím systémem.</t>
  </si>
  <si>
    <t>§72 (5) Zařízení technologické linky musí umožnit její vypnutí ze stanoviště obsluhy a z míst, kam obsluha během provozu vstupuje. Současně s vypnutím technologické linky musí být automaticky zastavena všechna další zařízení linky proti toku materiálu, která by mohla ohrozit bezpečnost práce a provozu.</t>
  </si>
  <si>
    <t>§72 (6) Je-li zařízení nebo jeho část uloženo pod podlahou, musí být prostor pro obsluhu a údržbu větraný a v případech možného zatopení i odvodněný.</t>
  </si>
  <si>
    <t>§72 (7) Podlahy a plošiny pro obsluhu a údržbu zařízení musí odpovídat §107 odst. 2, plošiny také §107 odst. 4 a 5.</t>
  </si>
  <si>
    <t>§72 (8) Používání zařízení, přístrojů, pomůcek a materiálů je dovoleno pouze při dodržování technických podmínek výrobce, pokynů pro obsluhu a údržbu a podmínek stanovených při jejich schválení nebo povolení. Zařízení je dovoleno používat k úkonům, pro které jsou určena.</t>
  </si>
  <si>
    <t>§72 (9) Zařízení smí uvádět do chodu nebo používat jen zaměstnanci určení k jejich obsluze.</t>
  </si>
  <si>
    <t>§72 (10) Pro zařízení a jeho části, které mají být zdvihány pomocí vázacích prostředků, musí být zpracováno vázací schéma.</t>
  </si>
  <si>
    <t>Ovladače a signalizace</t>
  </si>
  <si>
    <t>§73 (1) Hlavní ovladač musí být v dosahu obsluhy a umožňovat odpojení celého zařízení od zdroje energie.</t>
  </si>
  <si>
    <t>§73 (2) Používat je dovoleno jen takový ovladač, který svou konstrukcí vylučuje možnost samovolného zapnutí nebo vypnutí zařízení a má označeny polohy, popřípadě funkce a zařízení, které ovládá.</t>
  </si>
  <si>
    <t>§73 (3) Signály používané při mimořádných situacích musí být výrazně odlišeny od provozních signálů a provozního hluku.</t>
  </si>
  <si>
    <t>§74 (1) Provoz zařízení ve směně je dovoleno zahájit až poté, co obsluha</t>
  </si>
  <si>
    <t>a) překontroluje stav zařízení,</t>
  </si>
  <si>
    <t>b) přesvědčí se o správné funkci ochranných a bezpečnostních zařízení; to neplatí, jestliže jsou tyto funkce kontrolovány řídicím systémem,</t>
  </si>
  <si>
    <t>c) ověří, že nikdo není v nebezpečné blízkosti zařízení, a není-li to možné, dá na ohrožená místa výstražné znamení určené v pokynech pro obsluhu a údržbu.</t>
  </si>
  <si>
    <t>§74 (2) Zjistí-li obsluha před zahájením provozu zařízení závadu nebo poškození, které by mohlo ohrozit bezpečnost práce nebo provozu, nesmí zařízení uvést do chodu. Zjistí-li takovou závadu během provozu, zařízení ihned zastaví a zajistí proti nežádoucímu uvedení do chodu.</t>
  </si>
  <si>
    <t>§74 (3) Provozní dokumentace určí, ve kterých případech obsluha sleduje chod zařízení a zaznamenává údaje.</t>
  </si>
  <si>
    <t>Pokyny pro obsluhu a údržbu</t>
  </si>
  <si>
    <t>Pokyny pro obsluhu a údržbu musí určovat také</t>
  </si>
  <si>
    <t>a) povinnosti obsluhy před zahájením provozu zařízení ve směně,</t>
  </si>
  <si>
    <t>b) způsob dorozumívání a dávání signálů (znamení),</t>
  </si>
  <si>
    <t>c) způsob a rozsah záznamů o provozu a údržbě zařízení.</t>
  </si>
  <si>
    <t>Požadavky na automatické a dálkové ovládání</t>
  </si>
  <si>
    <t>§76 (1) Konstrukce automatického a dálkového ovládání musí zajistit samočinné zastavení zařízení, pokud</t>
  </si>
  <si>
    <t>a) vznikne porucha ohrožující bezpečný provoz zařízení nebo porucha vyřazující komunikaci zařízení s řídicím systémem,</t>
  </si>
  <si>
    <t>b) nejsou dodrženy určené provozní hodnoty,</t>
  </si>
  <si>
    <t>c) vznikne porucha v přívodu energie, není-li zajištěno napájení z náhradního zdroje.</t>
  </si>
  <si>
    <t>§76 (2) Konstrukce automatického a dálkového ovládání dále</t>
  </si>
  <si>
    <t>a) zajistí vyřazení automatického a dálkového ovládání z funkce při přepnutí na ruční ovládání,</t>
  </si>
  <si>
    <t>b) v místě dálkově ovládaného zařízení zajistí blokování znemožňující nežádoucí uvedení zařízení do chodu,</t>
  </si>
  <si>
    <t>c) vhodnými prostředky, jako například použitím přístupového kódu nebo uzamykatelného vypínače, zabrání vzniku stavu ohrožujícího bezpečnost práce nebo provozu v případě, že by tento stav mohl být vyvolán změnou nastavení ovládání.</t>
  </si>
  <si>
    <t>Potrubí a hadice</t>
  </si>
  <si>
    <t>§77 (1) Potrubí musí být uloženo, zavěšeno nebo jiným způsobem zajištěno proti uvolnění nebo pádu. U více potrubí musí být každé z nich zavěšeno samostatně a na ostatních nezávisle. K zavěšení se nesmí použít drát.</t>
  </si>
  <si>
    <t>§77 (2) Potrubí musí být označeno podle účelu nebo druhu protékající látky (média) alespoň barevnými pruhy o šíři 0,2 m ve vzdálenosti nejvíce 30 m od sebe a u každé odbočky a armatury v potrubí, a to</t>
  </si>
  <si>
    <t>a) u požárního vodovodu tmavě červenými (červeň rumělková),</t>
  </si>
  <si>
    <t>b) u potrubí stlačeného vzduchu světle modrými (modř světlá).</t>
  </si>
  <si>
    <t>Způsob označení ostatních potrubí určí vedoucí pracovník.</t>
  </si>
  <si>
    <t>§77 (3) Parní, horkovodní a plynové předohřevy, dripy, výměníky tepla a filtry se považují za součást potrubí.</t>
  </si>
  <si>
    <t>§77 (4) Tlak v potrubí nesmí přesáhnout hodnotu jmenovitého tlaku potrubí.</t>
  </si>
  <si>
    <t>§77 (5) Odvzdušňovací potrubí uzavřené nádrže hořlavé kapaliny musí být opatřeno plamenojistkou a vyvedeno do volného prostoru.</t>
  </si>
  <si>
    <t>§77 (6) Výtlačné potrubí a jeho těsnění musí být po každé opravě a vždy před uvedením vrtné soupravy do chodu vyzkoušeny na nejvyšší provozní tlak.</t>
  </si>
  <si>
    <t>§77 (7) Výplachová hadice musí být dimenzována na nejvyšší provozní tlak a zajištěna proti vytržení ze spoje.</t>
  </si>
  <si>
    <t>§77 (8) Na vrtných soupravách s možností tlakových projevů ve vrtu musí</t>
  </si>
  <si>
    <t>a) na stojáku výplachové hadice být odbočka s uzávěrem pro připojení potrubí,</t>
  </si>
  <si>
    <t>b) na výtlačném potrubí být odbočka s uzávěrem,</t>
  </si>
  <si>
    <t>c) výtlačné potrubí a stoják výplachové hadice umožňovat připojení a výměnu tlakoměru.</t>
  </si>
  <si>
    <t>§77 (9) Hadice a její spoje s potrubím musí být dimenzovány na nejvyšší pracovní tlak, u pohyblivých strojů musí být zajištěny proti vytržení ze spoje a nesmí tvořit ostré ohyby.</t>
  </si>
  <si>
    <t>Údržba, montáž a demontáž zařízení</t>
  </si>
  <si>
    <t>§78 (1) Pro údržbu zařízení musí být vypracován plán údržby.</t>
  </si>
  <si>
    <t>§78 (2) Vedoucí pracovník určí, pro které případy musí být vypracován pracovní postup pro montáž, demontáž a údržbu zařízení.</t>
  </si>
  <si>
    <t>§78 (3) Přesahuje-li teplota plynného nebo kapalného média v potrubí nebo zařízení 60 oC nebo je-li toto médium pod přetlakem, je zakázáno potrubí a zařízení rozebírat. Před zahájením prací je nutné příslušné uzavírací armatury uzavřít a zajistit proti nežádoucímu otevření a tlak v rozebíraném potrubí a zařízení snížit na tlak atmosférický.</t>
  </si>
  <si>
    <t>§79 (1) Za chodu smí být čištěny a mazány jen ty části zařízení, které nevytvářejí nebezpečí úrazu, a to jen z místa, kde zaměstnanec není ohrožen provozem zařízení.</t>
  </si>
  <si>
    <t>§79 (2) Při ruční výměně nástrojů nebo jiných prvků je nutné zařízení zastavit a zajistit proti uvedení do chodu, pokud zařízení nebo jeho upínací části nejsou konstruovány pro bezpečnou ruční výměnu nástrojů za pohybu.</t>
  </si>
  <si>
    <t>§79 (3) Vznikají-li při provozu zařízení škodliviny, musí být účinně zneškodňovány.</t>
  </si>
  <si>
    <t>Zřizování a provoz elektrických zařízení</t>
  </si>
  <si>
    <t>Rozvod elektrické energie musí být zakreslen do přehledového schématu a do mapy povrchu.</t>
  </si>
  <si>
    <t>§81 (1) Podle pravděpodobnosti výskytu nebezpečné koncentrace hořlavých plynů a doby jejího trvání se rozlišují tyto nebezpečné prostory:</t>
  </si>
  <si>
    <t>a) prostor s vysokým nebezpečím výbuchu - tam, kde je trvalý nebo častý výskyt nebezpečné koncentrace hořlavých plynů, tj. koncentrace přesahující 50 % spodní meze výbušnosti; tento prostor se označuje jako "zóna 0",</t>
  </si>
  <si>
    <t>b) prostor se zvýšeným nebezpečím výbuchu - tam, kde může vznikat nebezpečná koncentrace hořlavých plynů i za obvyklých provozních podmínek, avšak její trvalý nebo častý výskyt se nepředpokládá; tento prostor se označuje jako "zóna 1",</t>
  </si>
  <si>
    <t>c) prostor s nebezpečím výbuchu - tam, kde může vznikat nebezpečná koncentrace hořlavých plynů jen krátkodobě za neobvyklých provozních podmínek; tento prostor se označuje jako "zóna 2",</t>
  </si>
  <si>
    <t>d) ochranný prostor - tam, kde může vznikat nebezpečná koncentrace hořlavých plynů jen krátkodobě za zcela výjimečných a neobvyklých provozních podmínek nebo situací, například při havárii některého technologického zařízení.</t>
  </si>
  <si>
    <t>§81 (2) V prostoru s nebezpečím výbuchu, v ochranném prostoru a v prostoru se zvýšeným požárním nebezpečím[16] lze používat otevřený oheň jen na písemný příkaz zaměstnance určeného vedoucím pracovníkem, jestliže v těchto prostorech koncentrace hořlavých plynů a par je nižší než 50 % spodní meze výbušnosti a jsou provedena opatření, aby nemohlo dojít k požáru nebo výbuchu. Příkaz nesmí být vydán k použití otevřeného ohně v prostoru se zvýšeným nebo vysokým nebezpečím výbuchu.</t>
  </si>
  <si>
    <t>§81 (3) V prostoru s vysokým nebezpečím výbuchu nesmí zaměstnanci používat oděv, nářadí, zařízení nebo pomůcky z hmot, které jsou nebezpečné nahromaděním statické elektřiny nebo jiskřením, ani okovanou obuv.</t>
  </si>
  <si>
    <t>§81 (4) Rozměry a velikosti nebezpečných prostorů určí provozní dokumentace.</t>
  </si>
  <si>
    <t>Elektrické stanice a rozvodná zařízení</t>
  </si>
  <si>
    <t>§82 (1) Do uzavřené elektrické stanice smí vstupovat jen ti zaměstnanci, kteří obsluhují, udržují nebo kontrolují elektrická zařízení.</t>
  </si>
  <si>
    <t>§82 (2) Před elektrickým rozvaděčem je zakázáno ukládat nebo skladovat materiál.</t>
  </si>
  <si>
    <t>§82 (3) Elektrickou stanici je nutno vybavit</t>
  </si>
  <si>
    <t>a) dielektrickým kobercem o rozměru nejméně 1 x 1 m,</t>
  </si>
  <si>
    <t>b) dielektrickými rukavicemi,</t>
  </si>
  <si>
    <t>c) bezpečnostními tabulkami,</t>
  </si>
  <si>
    <t>d) hasebními prostředky,</t>
  </si>
  <si>
    <t>e) záchranným izolačním hákem.</t>
  </si>
  <si>
    <t>§82 (4) Elektrickou stanici se zařízením nad 1 kV je nutno dále vybavit</t>
  </si>
  <si>
    <t>a) zkoušečkou napětí,</t>
  </si>
  <si>
    <t>b) zkratovací soupravou.</t>
  </si>
  <si>
    <t>Kabely a kabelová vedení</t>
  </si>
  <si>
    <t>§83 (1) Kabel je nutno ukládat, spojovat a připojovat tak, aby nebyl nepříznivě namáhán nebo poškozován.</t>
  </si>
  <si>
    <t>§83 (2) Do vrtu se kabel ukládá nebo spouští podle pracovního postupu. Ve vrtu nesmí mít kabel rozebíratelný spoj. Kabel smí být uložen jen v zapaženém vrtu.</t>
  </si>
  <si>
    <t>§83 (3) Rychlospojka a zásuvkové spojení smí být používáno jen u pohyblivých a přemístitelných vedení a nesmí ležet ve vodě a na vlhkých místech. Obě spojované části musí být v rozpojeném stavu chráněny krytem.</t>
  </si>
  <si>
    <t>§83 (4) Při křižování dopravních cest a pozemních komunikací (§110) musí být elektrické vedení chráněno proti mechanickému poškození. Při křižování železniční tratě smí být elektrické vedení vedeno jen přes propust, podjezd apod.</t>
  </si>
  <si>
    <t>§83 (5) Kabely a vodiče musí být jištěny proti nadproudům takovým způsobem, aby při vzrůstu proudu nad výrobcem stanovenou mez nemohlo dojít k ohrožení bezpečnosti práce a provozu.</t>
  </si>
  <si>
    <t>Ovládací a bezpečnostní obvody</t>
  </si>
  <si>
    <t>§84 (1) Pro ovládací obvody je možno použít izolovanou soustavu nebo soustavu jednopólově propojenou s ochranným obvodem.</t>
  </si>
  <si>
    <t>§84 (2) Ovládací obvody musí být zhotoveny z vodičů nebo kabelů s měděnými jádry.</t>
  </si>
  <si>
    <t>§84 (3) U zařízení, u kterého při překročení určené polohy může dojít k ohrožení bezpečnosti práce nebo provozu, musí být</t>
  </si>
  <si>
    <t>a) koncový vypínač vymezující určenou polohu zapojen v silovém obvodu, nebo</t>
  </si>
  <si>
    <t>b) 2 koncové vypínače v ovládacím obvodu; v takovém případě musí být jeden koncový vypínač zapojen v ovládacím obvodu příslušného pohonu a druhý v obvodu ovládací cívky spínače, nebo</t>
  </si>
  <si>
    <t>c) u zařízení řízeného programovým procesorem 2 koncové polohy v programovém vybavení.</t>
  </si>
  <si>
    <t>Montáž, provoz a údržba elektrických zařízení</t>
  </si>
  <si>
    <t>Montáž, provoz a údržba elektrického zařízení musí být řízena odborně způsobilou fyzickou osobou.[17]</t>
  </si>
  <si>
    <t>Elektrické zařízení v nebezpečných prostorech</t>
  </si>
  <si>
    <t>§86 (1) Vodiče a kabely vrtných souprav a souprav na podzemní opravy sond musí mít v nebezpečných prostorech, s výjimkou ochranného prostoru, měděná jádra.</t>
  </si>
  <si>
    <t>§86 (2) V nebezpečných prostorech smí být holé vodiče používány jen jako ochranné vodiče.</t>
  </si>
  <si>
    <t>Elektrická startovací zařízení</t>
  </si>
  <si>
    <t>§87 (1) Zdroj proudu pro elektrické startovací zařízení vrtné soupravy smí být instalován jen v prostředí bez nebezpečí výbuchu.</t>
  </si>
  <si>
    <t>§87 (2) Přívodní vodiče startovacího proudu smí být pod napětím jen v době startu.</t>
  </si>
  <si>
    <t>§87 (3) Elektrické startovací zařízení nesmí být použito při výronu hořlavého plynu; zákaz musí být vyznačen v blízkosti ovládače.</t>
  </si>
  <si>
    <t>Ochrana proti atmosférické elektřině</t>
  </si>
  <si>
    <t>§88 (1) Objekty musí být zajištěny proti účinkům atmosférické elektřiny.</t>
  </si>
  <si>
    <t>§88 (2) V prostoru vrtby a sběrného střediska a na ostatních pracovištích v nebezpečných prostorech podle § 81 musí být vzájemně pospojovány všechny trvale zabudované kovové předměty včetně pažnic vrtu nebo sondy s uzemňovací soustavou elektrických zařízení. Celková hodnota zemního odporu tohoto spojení nesmí přesáhnout 5 ?.</t>
  </si>
  <si>
    <t>Ochrana proti statické elektřině</t>
  </si>
  <si>
    <t>§89 (1) Tam, kde je možnost vzniku statické elektřiny, musí být zajištěna ochrana proti jejím nežádoucím účinkům. Tento požadavek se považuje za splněný, je-li ochrana provedena podle technické normy nebo jsou-li zařízení vodivě spojena s pažnicemi vrtu nebo sondy.</t>
  </si>
  <si>
    <t>§89 (2) Povrchové zařízení mezi sondou a izolačním spojem potrubí musí být uzemněno přímo. Ostatní zařízení se uzemňují nepřímo.</t>
  </si>
  <si>
    <t>§89 (3) Při čerpání ropy a gazolinu do automobilové cisterny a z ní musí být cisterna uzemněna a vodivě spojena s tankovacím zařízením. Železniční cisterny se považují za uzemněné, jestliže jsou kolejnice připojeny na uzemňovací síť plnicího nebo stáčecího stanoviště, na kterou jsou připojena i ostatní zařízení plnicího a stáčecího stanoviště.</t>
  </si>
  <si>
    <t>Podmínky provozu elektrických zařízení</t>
  </si>
  <si>
    <t>§90 (1) Pokud došlo k vypnutí elektrického zařízení z neznámých příčin, je dovoleno zařízení opětovně zapnout až po zjištění důvodu vypnutí a odstranění případné závady.</t>
  </si>
  <si>
    <t>§90 (2) Přívodní kabelové vedení musí být po skončení práce odpojeno.</t>
  </si>
  <si>
    <t>Hlídače izolačního stavu a proudové chrániče</t>
  </si>
  <si>
    <t>§91 (1) Způsob kontroly izolačního stavu určí provozní dokumentace.</t>
  </si>
  <si>
    <t>§91 (2) Není-li hlídač izolačního stavu zapojen na vypínání hlídané elektrické sítě při poklesu izolačního stavu, musí být pokles izolačního stavu signalizován do místa, které určí vedoucí pracovník.</t>
  </si>
  <si>
    <t>§91 (3) V elektrické síti, kde je pokles izolačního stavu nebo zemní spojení hlídačem izolačního stavu signalizován, musí být neprodleně zahájeny práce na zjištění příčiny a místa zemního spojení. Po dobu trvání zemního spojení je nutno bezpečnost práce a provozu zajistit vhodným způsobem.</t>
  </si>
  <si>
    <t>§91 (4) Elektrická síť nesmí být provozována při poruše proudového chrániče.</t>
  </si>
  <si>
    <t>Osvětlování</t>
  </si>
  <si>
    <t>Místa se stálým osvětlením</t>
  </si>
  <si>
    <t>§92 (1) Stálá pracoviště a ostatní místa, kde se zdržují zaměstnanci, záchranné cesty (§107 odst. 3) a místo dosednutí záchranného zařízení (§27 odst. 3) musí mít v době provozu za tmy nebo snížené viditelnosti stálé osvětlení.</t>
  </si>
  <si>
    <t>§92 (2) Stálé osvětlení musí být umístěno tak, aby nemohlo přispívat ke vzniku nehod (oslněním apod.).</t>
  </si>
  <si>
    <t>§92 (3) Mobilní stroje musí být za tmy nebo snížené viditelnosti osvětleny vlastními svítidly nebo musí být místo jejich činnosti osvětleno stálým osvětlením.</t>
  </si>
  <si>
    <t>§92 (4) Řídící stanoviště, záchranné cesty a místa, ve kterých by při selhání stálého osvětlení mohlo vzniknout nebezpečí úrazu, musí být vybaveny nouzovým osvětlením dostatečné intenzity.</t>
  </si>
  <si>
    <t>§92 (5) Pro případ selhání stálého osvětlení musí být na vrtbě, kromě vrtby, na které se pracuje jen za denního světla, nejméně 3 přenosná akumulátorová svítidla; na vrtbě, na kterou se vztahuje díl třetí hlavy druhé, postačují 2 svítidla. Členové vrtné osádky musí být seznámeni s místem uložení těchto svítidel. Na pracovišti s nebezpečnými prostory musí být použita důlní osobní svítidla.</t>
  </si>
  <si>
    <t>Vybavení zaměstnanců osobními svítidly</t>
  </si>
  <si>
    <t>§93 (1) Každý, kdo je vybaven osobním svítidlem, musí je mít za tmy nebo snížené viditelnosti u sebe a na neosvětlených místech je musí mít rozsvícené.</t>
  </si>
  <si>
    <t>§93 (2) Za stav osobního svítidla odpovídá ten, komu je vydáno, a to od jeho převzetí do jeho odevzdání. Převzaté osobní svítidlo si každý při jeho převzetí vyzkouší a přesvědčí se, zda není zjevně poškozeno. Zjistí-li na osobním svítidle závadu, která znemožňuje jeho bezpečné používání, nebo dojde-li k poškození osobního svítidla, vymění je za náhradní. Poškozená nebo nevyhovující osobní svítidla se nesmí používat.</t>
  </si>
  <si>
    <t>§93 (3) V nebezpečných prostorech, při manipulaci s výbušninami a ve skladech plynů, hořlavých kapalin a tuhých maziv smí být používána jen důlní osobní svítidla.</t>
  </si>
  <si>
    <t>Důlní osobní svítidla</t>
  </si>
  <si>
    <t>§94 (1) Důlní osobní svítidlo musí mít evidenční číslo.</t>
  </si>
  <si>
    <t>§94 (2) Důlní osobní svítidlo smí být vydáno jen čisté a uzamčené s akumulátorem nabitým na předepsanou kapacitu.</t>
  </si>
  <si>
    <t>§94 (3) Ten, kdo důlní osobní svítidlo převzal, je nesmí otevírat ani opravovat.</t>
  </si>
  <si>
    <t>§94 (4) Důlní osobní svítidlo musí být kontrolováno nejméně jednou za 3 měsíce.</t>
  </si>
  <si>
    <t>Strojní zařízení</t>
  </si>
  <si>
    <t>Vrátky pro dopravu hmot</t>
  </si>
  <si>
    <t>§95 (1) Vrátek musí být umístěn tak, aby obsluha nebyla ohrožena přepravovaným nebo zdvihaným břemenem.</t>
  </si>
  <si>
    <t>§95 (2) Hlavní vypínač nesmí být umístěn v prostoru mezi dopravovanou hmotou a vrátkem.</t>
  </si>
  <si>
    <t>§95 (3) Bezpečnost zakotvení vrátku musí být nejméně jedenačtvrtnásobná vzhledem ke jmenovité pevnosti lana.</t>
  </si>
  <si>
    <t>§95 (4) Při používání dvoububnového vrátku na přepravu jen jedním lanem musí být druhé lano na bubnu zajištěno.</t>
  </si>
  <si>
    <t>§95 (5) Konec lana musí být upevněn na buben vrátku. Při největším odvinutí musí na bubnu zůstat alespoň 3 závity lana.</t>
  </si>
  <si>
    <t>§95 (6) Navíjené lano se nesmí usměrňovat rukou.</t>
  </si>
  <si>
    <t>§95 (7) Ustanovení odstavců 1 až 6 platí i pro vrtné vrátky, není-li v §96 stanoveno jinak.</t>
  </si>
  <si>
    <t>Vrtné vrátky</t>
  </si>
  <si>
    <t>§96 (1) Navíjené lano smí být usměrňováno jen zařízením k tomu určeným.</t>
  </si>
  <si>
    <t>§96 (2) Třecí vrátek musí být připevněn na základový rám vrtné věže. Jeho ovládací páky se musí dát zajistit v zabrzděné poloze tak, aby nemohlo dojít k samovolnému odbrzdění.</t>
  </si>
  <si>
    <t>§96 (3) Ruční vrátek musí být připevněn k základovému rámu nebo na nohu vrtné věže.</t>
  </si>
  <si>
    <t>Viják</t>
  </si>
  <si>
    <t>§97 (1) Viják musí mít zařízení, které zabraňuje překřížení lana na cívce vijáku.</t>
  </si>
  <si>
    <t>§97 (2) Při práci s vijákem smí být použito jen měkké lano určené provozní dokumentací, které je bez uzlů a poškození. Počáteční bezpečnost lana musí být nejméně čtyřnásobná vzhledem k největšímu statickému zatížení.</t>
  </si>
  <si>
    <t>§97 (3) Obsluhovat viják smí jen předák nebo jiný technickým dozorem určený zaměstnanec. Při obsluze vijáku nesmí obsluha vykonávat žádné jiné úkony.</t>
  </si>
  <si>
    <t>§97 (4) Při mechanickém šroubování a rozšroubovávání nářadí pomocí vijáku musí být lano upevněno na rameni kleští (§100).</t>
  </si>
  <si>
    <t>§97 (5) Není-li viják obsluhován, nesmí na něm zůstat lano.</t>
  </si>
  <si>
    <t>Lana a spojovací zařízení pro dopravu hmot</t>
  </si>
  <si>
    <t>§98 (1) Lano a spojovací zařízení používané pro dopravu hmot musí vykazovat</t>
  </si>
  <si>
    <t>a) u vlečných vrátků nejméně čtyřnásobnou počáteční bezpečnost vzhledem k největšímu tahu vrátku,</t>
  </si>
  <si>
    <t>b) u vrátků určených ke zdvihání hmot nejméně pětinásobnou počáteční bezpečnost vzhledem k největšímu tahu vrátku.</t>
  </si>
  <si>
    <t>§98 (2) Lano musí být odloženo, je-li podle vnějších známek zjevné, že se jeho nosnost podstatně snížila, zejména</t>
  </si>
  <si>
    <t>a) jsou-li dráty vnější vrstvy zeslabeny o víc než polovinu svého průměru,</t>
  </si>
  <si>
    <t>b) přibývá-li nápadně počet zlomených drátů,</t>
  </si>
  <si>
    <t>c) dosáhne-li celkový jmenovitý průřez viditelných zlomených drátů na desetinásobku výšky vinutí pramene v kterémkoli úseku lana hodnotu větší než 20 % celkového nosného průřezu lana,</t>
  </si>
  <si>
    <t>d) při poškození lana, jakým je například uzel, smyčka nebo vytlačená vložka, které se nedá odstranit zkrácením lana,</t>
  </si>
  <si>
    <t>e) jestliže se na kterémkoli místě objeví vydutí, značná koroze, přetržený pramen nebo jiné závažné poškození.</t>
  </si>
  <si>
    <t>§98 (3) Spojovací zařízení musí být zajištěno proti samovolnému odpojení a musí být k lanu připojeno úvazkem.</t>
  </si>
  <si>
    <t>§98 (4) Oka ocelových lan musí být opatřena ocelovou vložkou nebo srdcovkou a musí být zhotovena zápletem, zalitím nebo nalisováním nebo zajištěna nejméně 3 lanovými svorkami s tím, že mezi svorkami je nutné ponechat vzdálenost rovnající se pěti až šestinásobku průměru lana.</t>
  </si>
  <si>
    <t>Ocelová lana na vrtbách</t>
  </si>
  <si>
    <t>§99 (1) Pro ocelová lana na vrtbách musí být dokumentace o lanech, především osvědčení výrobce o jakosti lana a atest obsahující výsledky zkoušek lana. Pro používaná lana musí být vedeny záznamy o posunu lana podle odpracovaných tunokilometrů, přehled o závadách na laně, rozhodnutí a záznamy o používání, vyřazení a výměně lana a výsledky defektoskopických kontrol lana.</t>
  </si>
  <si>
    <t>§99 (2) Trvalá bezpečnost kladkostrojového lana a lana pro těžební zařízení musí být nejméně dvaapůlnásobná vzhledem k největšímu statickému zatížení.</t>
  </si>
  <si>
    <t>§99 (3) Trvalá bezpečnost kotevních lan vrtné soupravy musí být nejméně třiapůlnásobná vzhledem k výrobcem určenému tahu v laně.</t>
  </si>
  <si>
    <t>§99 (4) Způsob zjišťování trvalé bezpečnosti lana, jakož i kritéria a pokyny pro posun kladkostrojového lana podle odpracovaných tunokilometrů, krácení, odložení a výměnu lana určí vedoucí pracovník.</t>
  </si>
  <si>
    <t>§99 (5) Pro ocelová lana na vrtbách platí také §98 odst. 2 až 4.</t>
  </si>
  <si>
    <t>Kleště</t>
  </si>
  <si>
    <t>Po upnutí kleští a během vyvolání kroutícího momentu je zakázáno zdržovat se v okruhu dosahu kleští.</t>
  </si>
  <si>
    <t>Výplachové čerpadlo</t>
  </si>
  <si>
    <t>§101 (1) Výplachové čerpadlo musí být vybaveno tlakoměrem a pojistným zařízením, které se samočinně uvede do činnosti při tlaku převyšujícím nejvyšší provozní tlak.</t>
  </si>
  <si>
    <t>§101 (2) Na výplachovém čerpadle musí být uveden nejvýše přípustný provozní tlak a při tlaku vyšším než 3 MPa také kalibrační hodnoty pojistných prvků.</t>
  </si>
  <si>
    <t>§101 (3) Vřeteno ventilu a střižný kolík musí být zabezpečeny krytem zabraňujícím úletu úlomků kovu v případě přestřižení kolíku pojistného ventilu.</t>
  </si>
  <si>
    <t>§101 (4) Výplachové čerpadlo s provozním tlakem nad 3 MPa musí umožňovat kompenzaci tlakových rázů.</t>
  </si>
  <si>
    <t>Výplachová hlava</t>
  </si>
  <si>
    <t>Závěs výplachové hlavy musí být zajištěn proti vysmeknutí.</t>
  </si>
  <si>
    <t>Zařízení na přípravu a čištění vrtného výplachu</t>
  </si>
  <si>
    <t>§103 (1) Při provozu vibračního síta se na ně nesmí vstupovat.</t>
  </si>
  <si>
    <t>§103 (2) Vakuový odplyňovač musí mít regulátor podtlaku.</t>
  </si>
  <si>
    <t>§103 (3) Na vrtech s předpokládaným výskytem plynu musí mít vrtná souprava odplyňovač a potrubí na odvod uvolněného plynu.</t>
  </si>
  <si>
    <t>Zařízení na výrobu a rozvod stlačeného vzduchu</t>
  </si>
  <si>
    <t>§104 (1) Mezi kompresorem a vzdušníkem nebo tlakovzdušným rozvodem musí být uzavírací armatura.</t>
  </si>
  <si>
    <t>§104 (2) Pojistný ventil musí zajistit, aby při jmenovitém výkonu kompresoru nemohlo dojít k překročení dovoleného provozního tlaku o více než 10 %.</t>
  </si>
  <si>
    <t>§104 (3) Filtr vzduchu nasávaného kompresorem musí být z nehořlavého materiálu.</t>
  </si>
  <si>
    <t>§104 (4) Nejvyšší dovolená teplota rozváděného stlačeného vzduchu je 60 oC.</t>
  </si>
  <si>
    <t>§104 (5) Pro chlazení kompresoru v mezistupňovém chladiči a dochlazovači smí být použita voda, která neobsahuje hořlavé ani toxické látky ani mechanické nečistoty.</t>
  </si>
  <si>
    <t>Odlučovače, dochlazovače, vzdušníky</t>
  </si>
  <si>
    <t>a jejich spojovací potrubí</t>
  </si>
  <si>
    <t>Provoz odlučovače, dochlazovače, vzdušníku a jejich spojovacího potrubí je dovolen pouze tehdy, je-li splněn požadavek na čištění</t>
  </si>
  <si>
    <t>a) u odlučovače a dochlazovače jednou za rok,</t>
  </si>
  <si>
    <t>b) u vzdušníku a příslušného spojovacího potrubí jednou za 3 roky,</t>
  </si>
  <si>
    <t>c) u potrubí vždy, dosáhla-li tloušťka usazeniny více než 2 mm.</t>
  </si>
  <si>
    <t>Kompresory na zemní plyn</t>
  </si>
  <si>
    <t>a jejich rozvodná potrubí</t>
  </si>
  <si>
    <t>§106 (1) Na kompresor na zemní plyn a jeho rozvodná potrubí se vztahují obdobně ustanovení §104 a 105 s tím, že těsnění rozvodného potrubí a kryty musí být z nehořlavého materiálu. Kompresor musí být dále vybaven</t>
  </si>
  <si>
    <t>a) automatickým zařízením, které zamezí překročení nejvyššího provozního tlaku na výtlačné straně a poklesu provozního tlaku na vstupní straně pod určenou mez,</t>
  </si>
  <si>
    <t>b) automatickým hasicím zařízením nebo zařízením pro nepřetržité zjišťování koncentrace hořlavých plynů v ovzduší, které při překročení vedoucím pracovníkem určené koncentrace bude tento stav signalizovat do dispečinku nebo na jiné určené místo se stálou obsluhou a současně automaticky zastaví chod kompresoru,</t>
  </si>
  <si>
    <t>c) automatickou signalizací dosažení nejvyšších dovolených teplot na výstupu z kompresoru.</t>
  </si>
  <si>
    <t>§106 (2) Čištění tlakových filtrů se považuje za práci spojenou se zvýšeným nebezpečím.</t>
  </si>
  <si>
    <t>§106 (3) Tlakový filtr lze otevřít, pokud se v jeho blízkosti nenachází nepovolané osoby ani otevřený oheň, filtr je bez tlaku a jsou uzavřeny armatury na připojovacích potrubích.</t>
  </si>
  <si>
    <t>§106 (4) Při profukování tlakového filtru není dovoleno manipulovat s hlavními uzávěry.</t>
  </si>
  <si>
    <t>HLAVA ČTVRTÁ</t>
  </si>
  <si>
    <t>CHŮZE, DOPRAVA A SKLADOVÁNÍ</t>
  </si>
  <si>
    <t>Cesty pro chůzi a dopravu</t>
  </si>
  <si>
    <t>Cesty pro chůzi</t>
  </si>
  <si>
    <t>§107 (1) Za cestu pro chůzi se pro účely této vyhlášky považuje každý prostor, který je určen pro chůzi. Prostory, které se nesmí používat pro chůzi, je nutno označit zákazem vstupu nebo vstupu do nich zabránit jiným způsobem. Za chůzi se považuje i lezení po žebříku.</t>
  </si>
  <si>
    <t>§107 (2) Cestu pro chůzi je nutno zřizovat a udržovat nezavodněnou a tak, aby chůze po ní byla bezpečná a aby svým provedením odpovídala předpokládanému zatížení a provozním podmínkám. Cestu s úklonem větším než 30 o je nutno vybavit držadly a stupadly, popřípadě schody nebo žebříky.</t>
  </si>
  <si>
    <t>§107 (3) Cesta určená pro únik zaměstnanců z míst ohrožených havárií (záchranná cesta) musí být trvale volně průchodná, udržována v dobrém stavu a označena s udáním směru úniku. Počet, rozmístění a rozměry záchranných cest a nouzových východů musí být určeny v závislosti na využívání, vybavení a rozměrech pracoviště a nejvyšším možném počtu přítomných zaměstnanců.</t>
  </si>
  <si>
    <t>§107 (4) Cestu pro chůzi ve výšce větší než 1,5 m a cestu podél nebezpečných prohlubní je nutno opatřit na volných stranách pevným a dobře zakotveným zábradlím s vrchním madlem upevněným ve výšce 1,1 m a další podélnou tyčí přibližně v polovině výšky.</t>
  </si>
  <si>
    <t>§107 (5) Cestu pro chůzi vedenou nad jinou cestou nebo místem, kde se mohou zdržovat osoby, je nutno opatřit u podlahy ochrannou lištou o výšce nejméně 0,1 m, není-li pádu předmětů z ní zabráněno jinak.</t>
  </si>
  <si>
    <t>Rozměry cest pro chůzi</t>
  </si>
  <si>
    <t>§108 (1) Rozměry cest musí umožňovat bezpečnou chůzi a vyproštění postiženého při úrazu.</t>
  </si>
  <si>
    <t>§108 (2) Nelze-li ze závažných důvodů dodržet výšku 2,1 m nebo šířku 0,8 m, musí být místa zmenšených průřezů cest pro chůzi výrazně označena.</t>
  </si>
  <si>
    <t>Žebřík</t>
  </si>
  <si>
    <t>§109 (1) Žebřík se staví tak, aby byl zajištěn proti podklouznutí nebo převážení. Světlá šířka žebříku nesmí být menší než 0,3 m, vzdálenost mezi příčkami nebo stupadly větší než 0,3 m a volný prostor pro chodidla za příčkami menší než 0,18 m. Je-li více žebříků nad sebou, musí být stavěny tak, aby kryly výstupní otvory. Přesah žebříku nad výstupní otvor nebo plošinu nesmí být menší než 1,1 m, pokud nad nimi nejsou upevněna do stejné výše pevná madla.</t>
  </si>
  <si>
    <t>§109 (2) Na témže žebříku nesmí vystupovat nebo sestupovat současně 2 nebo více osob a nesmí se používat k vynášení nebo snášení břemen o hmotnosti větší než 20 kg.</t>
  </si>
  <si>
    <t>§109 (3) Při nastavení žebříku nesmí být v místě spojení sklon žebříku ani vzdálenost mezi příčkami měněna.</t>
  </si>
  <si>
    <t>§109 (4) Žebřík a stupadlový žebřík delší než 5 m musí být od výšky 3 m vybaven ochranným košem nebo jiným bezpečnostním zařízením.</t>
  </si>
  <si>
    <t>Dopravní cesty</t>
  </si>
  <si>
    <t>§110 (1) Dopravní cestou se pro účely této vyhlášky rozumí cesta pro ruční nebo strojní dopravu osob nebo nákladů s výjimkou pozemních komunikací.[18]</t>
  </si>
  <si>
    <t>§110 (2) Přístup k dopravní cestě, která se nesmí používat k chůzi v době dopravy, je nutno označit zákazem vstupu nebo vstupu jinak zabránit.</t>
  </si>
  <si>
    <t>Doprava</t>
  </si>
  <si>
    <t>Provoz na dopravních cestách</t>
  </si>
  <si>
    <t>§111 (1) Provoz na dopravních cestách se řídí zvláštním právním předpisem.[19]</t>
  </si>
  <si>
    <t>§111 (2) Řidič smí přenechat řízení vozidla jen zaměstnanci, kterého zacvičuje na příkaz zaměstnavatele. Dovolit spolujízdu osob smí jen na těch dopravních prostředcích, které jsou k tomu přizpůsobeny výrobcem.</t>
  </si>
  <si>
    <t>§111 (3) Každý, kdo vstupuje na dopravní cestu, musí věnovat zvýšenou pozornost provozu vozidel.</t>
  </si>
  <si>
    <t>§111 (4) Mezi vozidly se smí procházet, jen když stojí.</t>
  </si>
  <si>
    <t>Doprava hmot a předmětů</t>
  </si>
  <si>
    <t>§112 (1) Hmoty a předměty smí být na vozidlo ukládány jen tak, aby při nakládání, překládání, přepravě nebo vykládání nedošlo k jejich nežádoucímu pohybu.</t>
  </si>
  <si>
    <t>§112 (2) Vykládané hmoty a předměty smí být ukládány jen tak, aby nezasahovaly do průjezdního průřezu dopravní cesty.</t>
  </si>
  <si>
    <t>§112 (3) Při ručním nakládání a vykládání je nutno vozidlo zajistit proti nežádoucímu pohybu. Na vozidlo v pohybu je zakázáno ručně nakládat a vykládat z něho jakékoli hmoty nebo předměty, kromě sypkých hmot.</t>
  </si>
  <si>
    <t>§112 (4) Ručně smí být vyklápěno pouze stojící vozidlo zajištěné proti posunutí a převrácení.</t>
  </si>
  <si>
    <t>§112 (5) Stoupat na vozidlo nebo jeho část při vyklápění je zakázáno.</t>
  </si>
  <si>
    <t>§112 (6) Výklopné a samovýklopné vozidlo je nutno zajistit tak, aby se při přepravě nemohlo samovolně vyklopit nebo vyprázdnit a při vyklápění převrátit. Vyklápění a vyprazdňování vozidel smí být prováděno jen tak, aby hmotami nebyl nikdo ohrožen.</t>
  </si>
  <si>
    <t>Skladování hmot a materiálů</t>
  </si>
  <si>
    <t>§113 (1) Skladovací plochy musí být rovné, odvodněné a označené bezpečnostními tabulkami se zákazem vstupu nepovolaných osob.</t>
  </si>
  <si>
    <t>§113 (2) Skladovaný materiál musí být uložen tak, aby byla po celou dobu skladování zajištěna jeho stabilita.</t>
  </si>
  <si>
    <t>§113 (3) Ustanovení odstavců 1 a 2 a §114 a 115 platí i pro přechodné uložení hmot a materiálů.</t>
  </si>
  <si>
    <t>Skladování sypkých hmot</t>
  </si>
  <si>
    <t>Při ručním ukládání a odebírání smí být sypké hmoty skladovány jen do výšky 2 m. Při ukládání a odebírání sypkých hmot strojním způsobem je nutno odběr upravit tak, aby výška stěny nepřesáhla devět desetin dovoleného dosahu nakládacího stroje a aby nevznikaly převisy.</t>
  </si>
  <si>
    <t>Skladování ostatních materiálů</t>
  </si>
  <si>
    <t>§115 (1) Zařízení pro skladování hmot a materiálů, popřípadě opěrné konstrukce musí být zhotoveny tak, aby umožňovaly ukládání, skladování a odběr materiálu, kapalin a obalů v souladu s požadavky výrobce.</t>
  </si>
  <si>
    <t>§115 (2) Konstrukční prvky, které při skladování na sebe těsně doléhají a nemají úchytné prvky umožňující bezpečné uchopení, popřípadě zavěšení pomocí oka, držadla apod., smí být ukládány jen na podklady; kulatina a vrstvené podklady nesmí být použity.</t>
  </si>
  <si>
    <t>§115 (3) Kusový materiál pravidelných tvarů smí být skladován ručně do výšky 2 m. Kusový materiál nepravidelných tvarů smí být v pevné hranici rovnán ručně jen do výšky 1,5 m.</t>
  </si>
  <si>
    <t>§115 (4) Oblé předměty při zajištění stability smí být ručně ukládány na sebe jen do výšky 2 m. Dlouhé a oblé předměty je nutno zajistit proti sesunutí.</t>
  </si>
  <si>
    <t>§115 (5) Pytle se sypkým materiálem smí být ručně ukládány do výšky 1,5 m, při ukládaní mechanizovaným způsobem do výšky 3 m. Okraje hromad musí být zajištěny pomocným zařízením nebo pytle uloženy v bezpečném sklonu a vazbě, aby nedošlo k jejich sesutí.</t>
  </si>
  <si>
    <t>§115 (6) Nádoby s kapalinami nesmí zůstat otevřené. Smí být ukládány jen tak, že plnicí (vyprazdňovací) otvor je vždy nahoře. Sudy a podobné nádoby smí být uloženy nastojato jen v jedné vrstvě. Naležato smí být uloženy ve více vrstvách za předpokladu, že jednotlivé vrstvy jsou vzájemně stabilizovány, popřípadě jsou uloženy v konstrukci zabezpečující jejich stabilitu.</t>
  </si>
  <si>
    <t>§115 (7) Kyseliny a jiné nebezpečné látky je nutno skladovat v obalech s označením druhu látky.</t>
  </si>
  <si>
    <t>§115 (8) Upínání a odepínání vázacích prostředků při manipulaci s materiálem smí být prováděno ze země nebo z bezpečných plošin nebo podlah tak, aby vázání nebylo prováděno ve větší pracovní výšce než 1,5 m. Upínat a odepínat vázací prostředky z povrchu skladovaného materiálu lze jen v případě, kdy je vyloučen samovolný pohyb skladovaného materiálu. Manipulace s materiálem je možná až poté, kdy se zaměstnanec vzdálil na bezpečné místo.</t>
  </si>
  <si>
    <t>HLAVA PÁTÁ</t>
  </si>
  <si>
    <t>§116 (1) Objekty a zařízení uvedené do používání před nabytím účinnosti této vyhlášky se mohou používat za předpokladu, že vyhovují požadavkům právních předpisů platných v době jejich uvedení do používání.</t>
  </si>
  <si>
    <t>§116 (2) Opatření k zajištění bezpečnosti práce a provozu vydaná před nabytím účinnosti této vyhlášky uvede zaměstnavatel do souladu s ní nejpozději do 3 měsíců od nabytí její účinnosti.</t>
  </si>
  <si>
    <t>Výjimky</t>
  </si>
  <si>
    <t>Od ustanovení této vyhlášky je možné se odchýlit na nezbytnou dobu v případech, kdy hrozí nebezpečí z prodlení při záchraně lidí nebo při likvidaci závažné provozní nehody (havárie), pokud budou provedena nejnutnější bezpečnostní opatření.</t>
  </si>
  <si>
    <t>1. Výnos Českého báňského úřadu č. 17/1981 Ú.v.ČSR, o bezpečnosti a ochraně zdraví při práci a o bezpečnosti provozu pro vrtné a geofyzikální práce a pro těžbu, úpravu a podzemní skladování kapalných nerostů a plynů v přírodních horninových strukturách, (reg. v částce 33/1981 Sb.).</t>
  </si>
  <si>
    <t>2. Výnos Českého báňského úřadu č. 18/1986 Ú.v.ČSR, kterým se mění a doplňuje výnos Českého báňského úřadu č. 17/1981 Ú. v. ČSR, o bezpečnosti a ochraně zdraví při práci a o bezpečnosti provozu pro vrtné a geofyzikální práce a pro těžbu, úpravu a podzemní skladování kapalných nerostů a plynů v přírodních horninových strukturách, (reg. v částce 18/1986 Sb.).</t>
  </si>
  <si>
    <t>3. Vyhláška Českého báňského úřadu č. 6/1994 Sb., kterou se mění a doplňuje výnos Českého báňského úřadu č. 17/1981 Ú. v. ČSR, o bezpečnosti a ochraně zdraví při práci a o bezpečnosti provozu pro vrtné a geofyzikální práce a pro těžbu, úpravu a podzemní skladování kapalných nerostů a plynů v přírodních horninových strukturách, ve znění výnosu č. 18/1986 Ú. v. ČSR, vyhlášky č. 72/1988 Sb., výnosu č. 443/1990 Sb. a vyhlášky č. 340/1992 Sb.</t>
  </si>
  <si>
    <t>Ve výnosu Českého báňského úřadu č. 2/1990 ze dne 12. října 1990, kterým se mění a doplňují některé obecně závazné právní předpisy vydané v působnosti Českého báňského úřadu, (č. 443/1990 Sb.), se zrušuje článek VI.</t>
  </si>
  <si>
    <t>Tato vyhláška nabývá účinnosti dnem 1. dubna 1999.</t>
  </si>
  <si>
    <t>Čl. II vyhlášky č. 52/2011 Sb. zní:</t>
  </si>
  <si>
    <t>1. Ti, kdo řídí práce uvedené v § 11 odst. 4, mohou tyto práce vykonávat i nadále po dobu jednoho roku ode dne nabytí účinnosti této vyhlášky. Po uplynutí této doby mohou tyto práce vykonávat jen v případě, že splňují kvalifikační požadavky uvedené v § 11 odst. 4.</t>
  </si>
  <si>
    <t>2. Po uplynutí 3 měsíců ode dne nabytí účinnosti této vyhlášky mohou projekty požadované touto vyhláškou zpracovávat jen projektanti splňující požadavky § 23 odst. 2.</t>
  </si>
  <si>
    <t>3. Požadavky stanovené v § 28 odst. 4 a § 33 odst. 3 písm. a) musí být plněny po uplynutí 3 měsíců ode dne nabytí účinnosti této vyhlášky.</t>
  </si>
  <si>
    <t>4. Organizace zpracuje přehled sond, na které se vztahuje § 51a, a spolu s harmonogramem postupného ověřování celkového technického stavu sond na nejbližší 3 roky jej předloží obvodnímu báňskému úřadu do 3 měsíců ode dne nabytí účinnosti této vyhlášky.</t>
  </si>
  <si>
    <t>5. Opatření k zajištění bezpečnosti práce a provozu podle § 51b odst. 3 se do havarijních plánů promítnou do jednoho měsíce ode dne nabytí účinnosti této vyhlášky.</t>
  </si>
  <si>
    <t>6. U provozních sond podzemního zásobníku plynu, u nichž není splněn požadavek stanovený v § 51b odst. 1 písm. a), se do 7 let ode dne nabytí účinnosti této vyhlášky splní požadavek stanovený v § 63 odst. 3. U ostatních provozních sond podzemního zásobníku plynu se požadavek stanovený v § 63 odst. 3 splní do 15 let ode dne nabytí účinnosti této vyhlášky. K tomu organizace zpracuje harmonogram postupného vybavování provozních sond podpovrchovými bezpečnostními ventily a předloží jej obvodnímu báňskému úřadu do 3 měsíců ode dne nabytí účinnosti této vyhlášky.</t>
  </si>
  <si>
    <t>7. Projekty podle § 23 odst. 1, které obsahují cementové mostky, a projekty k zajištění nebo likvidaci vrtů a sond ve smyslu § 71a, 71b a 71c, u nichž ke dni nabytí účinnosti této vyhlášky nebylo započato s jejich realizací, se před jejich využitím upraví tak, aby byly v souladu s touto vyhláškou. Jde-li o projekty, na jejichž základě již byla povolena hornická činnost, avšak s její realizací nebylo doposud započato, považuje se úprava projektu ve smyslu věty první za změnu, kterou organizace ohlásí obvodnímu báňskému úřadu nejpozději současně s ohlášením zahájení hornické činnosti podle jiného právního předpisu.</t>
  </si>
  <si>
    <t>8. Zlikvidovaný vrt nebo sonda v prostoru provozovaného podzemního zásobníku plynu, jejichž likvidace byla provedena před nabytím účinnosti této vyhlášky, provozovatel podzemního zásobníku plynu přezkoumá báňským projektantem do 2 let ode dne nabytí účinnosti této vyhlášky z hlediska způsobu jejich likvidace a alespoň nepřímou metodou posoudí jejich současný technický stav, a to i z hlediska důsledků a požadavků vyplývajících z provozu podzemního zásobníku plynu. Vlastník, popřípadě původní provozovatel vrtu nebo sondy je povinen poskytnout k tomuto účelu provozovateli podzemního zásobníku plynu potřebnou dokumentaci. Pokud výsledek přezkoumání a posouzení nedávají záruku bezpečného provozování podzemního zásobníku plynu po celou dobu jeho předpokládané životnosti, postupuje se v takovém případě podle § 71c a 71d.</t>
  </si>
  <si>
    <t>Příloha č. 1 k vyhlášce č. 239/1998 Sb.</t>
  </si>
  <si>
    <t>Náležitosti projektu vrtu</t>
  </si>
  <si>
    <t xml:space="preserve">    1. Geologická část projektu vrtu vždy určuje:</t>
  </si>
  <si>
    <t xml:space="preserve"> a) účel  a lokalizaci  vrtu včetně  situačního plánu  s určením účelu vrtu,</t>
  </si>
  <si>
    <t xml:space="preserve">    projektované hloubky a směru a úklonu vrtu,</t>
  </si>
  <si>
    <t xml:space="preserve"> b) předpokládaný geologický profil,  včetně předpokládané hloubky horizontů</t>
  </si>
  <si>
    <t xml:space="preserve">    a kolektorských  obzorů,  velikosti  tlaků  apod.  s určením hloubkových</t>
  </si>
  <si>
    <t xml:space="preserve">    intervalů s předpokládaným výskytem vody pod tlakem, ropy nebo hořlavých</t>
  </si>
  <si>
    <t xml:space="preserve">    nebo škodlivých plynů,</t>
  </si>
  <si>
    <t xml:space="preserve"> c) hloubky  předpokládaných  obtíží  při  vrtání,  jako  například  svírání</t>
  </si>
  <si>
    <t xml:space="preserve">    a příchvaty nářadí a ztráty výplachu a cirkulace,</t>
  </si>
  <si>
    <t xml:space="preserve"> d) hloubkové intervaly odběrů vzorků hornin,</t>
  </si>
  <si>
    <t xml:space="preserve"> e) karotážní měření,</t>
  </si>
  <si>
    <t xml:space="preserve"> f) izolaci vrstev,</t>
  </si>
  <si>
    <t xml:space="preserve"> g) požadavky na čerpací pokusy,</t>
  </si>
  <si>
    <t xml:space="preserve"> h) způsoby otevření zjištěných obzorů (perforace).</t>
  </si>
  <si>
    <t xml:space="preserve">    2. Technická část projektu vrtu vždy určuje:</t>
  </si>
  <si>
    <t xml:space="preserve"> a) typ vrtné soupravy s uvedením parametrů jejích hlavních částí,</t>
  </si>
  <si>
    <t xml:space="preserve"> b) hloubku, úklon a směr vrtu, popřípadě dílčích částí vrtu,</t>
  </si>
  <si>
    <t xml:space="preserve"> c) konstrukci vrtu  a její odůvodnění s  určením rozměrových, konstrukčních</t>
  </si>
  <si>
    <t xml:space="preserve">    a váhových  parametrů  a   bezpečnostních  koeficientů  řídící,  úvodní,</t>
  </si>
  <si>
    <t xml:space="preserve">    technické a těžební kolony,</t>
  </si>
  <si>
    <t xml:space="preserve"> d) zařízení na ústí vrtu včetně typů protierupčních zařízení pro jednotlivé</t>
  </si>
  <si>
    <t xml:space="preserve">    kolony, ovládací  stanice, tlakových rozvodů, trysek  apod., druh, lhůty</t>
  </si>
  <si>
    <t xml:space="preserve">    a způsob jejich  zkoušek na tlak  a uzavření a  umístění tlakové stanice</t>
  </si>
  <si>
    <t xml:space="preserve">    s ovládacími ventily,</t>
  </si>
  <si>
    <t xml:space="preserve"> e) požadavky na hermetičnost kolon a zkoušky hermetičnosti kolon s uvedením</t>
  </si>
  <si>
    <t xml:space="preserve">    zkušebních metod, tlaků a dovolených poklesů tlaků a lhůt zkoušek,</t>
  </si>
  <si>
    <t xml:space="preserve"> f) sestavu  vrtné  kolony  s  uvedením  dovolených  namáhání  a  dotahových</t>
  </si>
  <si>
    <t xml:space="preserve">    kroutících momentů,</t>
  </si>
  <si>
    <t xml:space="preserve"> g) postup  prací  při  hloubení  vrtu,  orientační  parametry režimu vrtání</t>
  </si>
  <si>
    <t xml:space="preserve">    s uvedením druhu  a průměru dlát,  přítlaku na dláto  a otáček rotačního</t>
  </si>
  <si>
    <t xml:space="preserve">    stolu,</t>
  </si>
  <si>
    <t xml:space="preserve"> h) požadavky a způsob odběru vzorků hornin,</t>
  </si>
  <si>
    <t xml:space="preserve"> i) druh, parametry a množství  výplachu podle hloubkových intervalů vrtání,</t>
  </si>
  <si>
    <t xml:space="preserve">    množství látek  pro přípravu a  úpravu výplachu včetně  jejich minimální</t>
  </si>
  <si>
    <t xml:space="preserve">    zásoby,  cirkulační  objem  výplachu  podle  množství  vyvrtané horniny,</t>
  </si>
  <si>
    <t xml:space="preserve">    zásobu  výplachu včetně  havarijní  zásoby,  způsob a  intervaly kontrol</t>
  </si>
  <si>
    <t xml:space="preserve">    parametrů a  množství výplachu, přístroje  na měření parametrů  výplachu</t>
  </si>
  <si>
    <t xml:space="preserve">    a jejich umístění a interval doplňování výplachu při tažení nářadí,</t>
  </si>
  <si>
    <t xml:space="preserve"> j) požadavky na přípravu k pažení a cementaci,</t>
  </si>
  <si>
    <t xml:space="preserve"> k) konstrukci pažnicové  kolony a způsob pažení,  způsob a podmínky kontrol</t>
  </si>
  <si>
    <t xml:space="preserve">    a zkoušek izolační schopnosti a hermetičnosti,</t>
  </si>
  <si>
    <t xml:space="preserve"> l) rozsah   a  lhůty   inklinometrických  a   jiných  měření   ke  zjištění</t>
  </si>
  <si>
    <t xml:space="preserve">    prostorového průběhu vrtu,</t>
  </si>
  <si>
    <t xml:space="preserve"> m) opatření  pro  předcházení  tlakovým  projevům  a  erupcím,  postup  při</t>
  </si>
  <si>
    <t xml:space="preserve">    zjištění přítoku ložiskového média do  vrtu a při náhlé ztrátě výplachu,</t>
  </si>
  <si>
    <t xml:space="preserve">    koncentrace hořlavých plynů vydělovaných  z výplachu, jejichž překročení</t>
  </si>
  <si>
    <t xml:space="preserve">    musí  být automaticky  signalizováno, druh  a počet  dalších kontrolních</t>
  </si>
  <si>
    <t xml:space="preserve">    a měřicích přístrojů s ohledem na předpokládané vlastnosti provrtávaných</t>
  </si>
  <si>
    <t xml:space="preserve">    hornin a  rizikovost práce, způsob případného  vypouštění nebo spalování</t>
  </si>
  <si>
    <t xml:space="preserve">    ropy nebo  plynu, popřípadě jiná opatření  k zajištění bezpečnosti práce</t>
  </si>
  <si>
    <t xml:space="preserve">    a provozu,</t>
  </si>
  <si>
    <t xml:space="preserve"> n) opatření k zabezpečení požadavků na ochranu životního prostředí,</t>
  </si>
  <si>
    <t xml:space="preserve"> o) způsob provedení čerpacích pokusů (testery),</t>
  </si>
  <si>
    <t xml:space="preserve"> p) opatření,  která  vyžadují  vrtné  práce  a  podmínky pracoviště, včetně</t>
  </si>
  <si>
    <t xml:space="preserve">    opatření na ochranu veřejných zájmů, chráněná území a ochranná pásma,</t>
  </si>
  <si>
    <t xml:space="preserve"> q) způsob likvidace nepotřebné části vrtu pro případ, že bude nutné opravit</t>
  </si>
  <si>
    <t xml:space="preserve">    průběh vrtu úhybem.</t>
  </si>
  <si>
    <t xml:space="preserve">    3. Přílohy technické části projektu vždy tvoří:</t>
  </si>
  <si>
    <t xml:space="preserve"> a) výpočet hydraulických  ztrát ve vrtu pro  jednotlivé kolony, mimo řídící</t>
  </si>
  <si>
    <t xml:space="preserve">    kolonu,</t>
  </si>
  <si>
    <t xml:space="preserve"> b) prostorový průběh usměrněného vrtu,</t>
  </si>
  <si>
    <t xml:space="preserve"> c) schéma ústí vrtu, popřípadě sondy při vrtání a při čerpacím pokusu.</t>
  </si>
  <si>
    <t>Příloha č. 2 k vyhlášce č. 239/1998 Sb.</t>
  </si>
  <si>
    <t>Náležitosti projektu pro těžbu nerostů loužením</t>
  </si>
  <si>
    <t xml:space="preserve">    Technická část projektu pro těžbu nerostů loužením vždy určuje:</t>
  </si>
  <si>
    <t xml:space="preserve"> a) množství vody, popřípadě přípravu,  složení a množství loužicího roztoku</t>
  </si>
  <si>
    <t xml:space="preserve">    na objem těžby nebo na vymezenou plochu loužicího pole,</t>
  </si>
  <si>
    <t xml:space="preserve"> b) způsob bezpečné manipulace s kyselinami a žíravinami,</t>
  </si>
  <si>
    <t xml:space="preserve"> c) odvádění a likvidaci odpadních vod a roztoků,</t>
  </si>
  <si>
    <t xml:space="preserve"> d) vystrojení vrtu, opatření k zajištění vrtu a jeho hermetičnosti,</t>
  </si>
  <si>
    <t xml:space="preserve"> e) režim zkušebního provozu, vlastní těžby a podmínky ukončení těžby,</t>
  </si>
  <si>
    <t xml:space="preserve"> f) velikost ochranných pilířů a bariér,</t>
  </si>
  <si>
    <t xml:space="preserve"> g) lhůty a způsob kontrol polohy a postupu šíření loužicích roztoků,</t>
  </si>
  <si>
    <t xml:space="preserve"> h) nejvyšší dovolený tlak loužicího roztoku,</t>
  </si>
  <si>
    <t xml:space="preserve"> i) přípustný   rozsah  a   způsob  kontroly   rozšíření  loužicích  roztoků</t>
  </si>
  <si>
    <t xml:space="preserve">    a zvláštní opatření na ochranu povrchu a povrchových a podzemních vod,</t>
  </si>
  <si>
    <t xml:space="preserve"> j) používaná elektrická a strojní zařízení,</t>
  </si>
  <si>
    <t xml:space="preserve"> k) opatření, která vyžadují podmínky pracoviště.</t>
  </si>
  <si>
    <t>Příloha č. 3 k vyhlášce č. 239/1998 Sb.</t>
  </si>
  <si>
    <t>Náležitosti projektu pro ukládání kapalin</t>
  </si>
  <si>
    <t>do přírodních horninových struktur</t>
  </si>
  <si>
    <t xml:space="preserve">    Projekt  vrtu pro  ukládání kapalin  do přírodních  horninových struktur</t>
  </si>
  <si>
    <t>vždy určuje:</t>
  </si>
  <si>
    <t xml:space="preserve"> a) hodnocení  izolační   schopnosti  ochranných  vrstev   a  předpokládanou</t>
  </si>
  <si>
    <t xml:space="preserve">    velikost  jímací  kapacity,  popřípadě  předpokládaný  rozsah  rozšíření</t>
  </si>
  <si>
    <t xml:space="preserve">    ukládaných kapalin v přírodní horninové struktuře,</t>
  </si>
  <si>
    <t xml:space="preserve"> b) opatření ke  kontrole rozšíření ukládaných kapalin  v přírodní horninové</t>
  </si>
  <si>
    <t xml:space="preserve">    struktuře,</t>
  </si>
  <si>
    <t xml:space="preserve"> c) opatření k zajištění těsnosti vtláčecího vrtu nebo sondy,</t>
  </si>
  <si>
    <t xml:space="preserve"> d) způsob  sledování  těsnosti  vtláčecího  vrtu  nebo  sondy  a  mezikruží</t>
  </si>
  <si>
    <t xml:space="preserve">    a způsob hodnocení  propustnosti hornin nacházejících  se nad horninovou</t>
  </si>
  <si>
    <t xml:space="preserve">    strukturou určenou pro ukládání kapalin,</t>
  </si>
  <si>
    <t xml:space="preserve"> e) při  ukládání kapalin  způsobujících korozi  určení míst  pro zabudování</t>
  </si>
  <si>
    <t xml:space="preserve">    etalonů pro měření koroze,</t>
  </si>
  <si>
    <t xml:space="preserve"> f) podle potřeby  i určení místa, lhůt  a způsobu měření tlaku  a provádění</t>
  </si>
  <si>
    <t xml:space="preserve">    analýz  vzorků média  z první  zvodnělé vrstvy,  popřípadě z jiné vhodné</t>
  </si>
  <si>
    <t xml:space="preserve">    vrstvy nad přírodní horninovou strukturou.</t>
  </si>
  <si>
    <t>Příloha č. 4 k vyhlášce č. 239/1998 Sb.</t>
  </si>
  <si>
    <t>Náležitosti projektu pro geofyzikální práce</t>
  </si>
  <si>
    <t xml:space="preserve">    Projekt geofyzikálních prací vždy určuje:</t>
  </si>
  <si>
    <t xml:space="preserve"> a) oblast, rozsah a druh prováděných prací,</t>
  </si>
  <si>
    <t xml:space="preserve"> b) předpokládaný začátek a ukončení prací,</t>
  </si>
  <si>
    <t xml:space="preserve"> c) chráněné zájmy a objekty s návrhem řešení přiměřené ochrany,</t>
  </si>
  <si>
    <t xml:space="preserve"> d) opatření k zajištění bezpečnosti práce a provozu.</t>
  </si>
  <si>
    <t>Příloha č. 5 k vyhlášce č. 239/1998 Sb.</t>
  </si>
  <si>
    <t>Zásady bezpečného zajištění a likvidace vrtů a sond</t>
  </si>
  <si>
    <t>I. Zásady bezpečného zajištění vrtů a sond</t>
  </si>
  <si>
    <t>a) Vrt nebo sonda musí být vybaveny zařízením na ústí odpovídající tlakové dimenze umožňujícím zvládnutí předpokládaných tlakových projevů. Toto zařízení musí být chráněno proti poškození a zabezpečeno proti manipulaci neoprávněnou osobou.</t>
  </si>
  <si>
    <t>b) Sonda musí být vystrojena kolonou čerpacích trubek v dostatečné délce umožňující její bezpečné umrtvení.</t>
  </si>
  <si>
    <t>c) Projekt zajištění vrtu a sondy musí řešit také ochranu otevřeného obzoru.</t>
  </si>
  <si>
    <t>II. Zásady bezpečné likvidace vrtů a sond</t>
  </si>
  <si>
    <t>a) Každý otevřený obzor a každý úsek perforovaných pažnic se izoluje mostkem.</t>
  </si>
  <si>
    <t>b) Zkontroluje se cementace mezikruží a docementují volné a nedostatečně zacementované úseky mezikruží.</t>
  </si>
  <si>
    <t>c) Ústí vrtu nebo sondy se izoluje a likviduje podle bodu 6 přílohy č. 6 k této vyhlášce.</t>
  </si>
  <si>
    <t>d) Pokud má být vytažena nezacementovaná část pažnicové kolony a dovoluj e-li to stav vrtu nebo sondy, rozpojí se pažnicová kolona v co největší bezpečně dosažitelné hloubce a vytáhne se.</t>
  </si>
  <si>
    <t>e) Místo rozpojení pažnicové kolony se izoluje cementovým mostkem o takové délce, aby mostek zasahoval alespoň 30 m do kolony pažnic nad i pod místem rozpojení; v případě izolace původně vysokotlakého obzoru se nad místem rozpojení pažnice postaví mechanický mostek a nad něj cementový mostek o délce alespoň 30 m.</t>
  </si>
  <si>
    <t>Příloha č. 6 k vyhlášce č. 239/1998 Sb.</t>
  </si>
  <si>
    <t>[1] §2 a 3 zákona č. 61/1988 Sb., o hornické činnosti, výbušninách a o státní báňské správě, ve znění zákona č. 425/1990 Sb., zákona č. 542/1991 Sb. a zákona č. 169/1993 Sb.</t>
  </si>
  <si>
    <t>[2] §273 odst. 1 a 2 zákoníku práce.</t>
  </si>
  <si>
    <t>[3] §8 odst. 2 zákona č. 22/1997 Sb., o technických požadavcích na výrobky a o změně a doplnění některých zákonů.</t>
  </si>
  <si>
    <t>[4] §133 odst. 3 zákoníku práce.</t>
  </si>
  <si>
    <t>[5] §6 odst. 1 zákona č. 61/1988 Sb.</t>
  </si>
  <si>
    <t>[6] Například vyhláška č. 340/1992 Sb., o požadavcích na kvalifikaci a odbornou způsobilost a o ověřování odborné způsobilosti pracovníků k hornické činnosti a činnosti prováděné hornickým způsobem a o změně některých předpisů vydaných Českým báňským úřadem k zajištění bezpečnosti a ochrany zdraví při práci a bezpečnosti provozu při hornické činnosti a činnosti prováděné hornickým způsobem, a vyhláška č. 99/1989 Sb., o pravidlech provozu na pozemních komunikacích (pravidla silničního provozu).</t>
  </si>
  <si>
    <t>[7] Výnos Českého báňského úřadu č. 7/1988 Ú.v. ČSR, o plánech zdolávání závažných provozních nehod při vrtných a geofyzikálních pracích a při těžbě, úpravě a podzemním skladování kapalných nerostů a plynů v přírodních horninových strukturách, (reg. v částce 10/1988 Sb.), ve znění vyhlášky č. 340/1992 Sb. a vyhlášky č. 341/1992 Sb., o báňské záchranné službě.</t>
  </si>
  <si>
    <t>[8] § 380 zákona č. 262/2006 Sb., zákoník práce.</t>
  </si>
  <si>
    <t>[9] Například zákon č. 254/2001 Sb., o vodách a o změně některých zákonů (vodní zákon), ve znění pozdějších předpisů, a zákon č. 86/2002 Sb., o ochraně ovzduší a o změně některých dalších zákonů (zákon o ochraně ovzduší), ve znění pozdějších předpisů.</t>
  </si>
  <si>
    <t>[10] Zákon č. 22/1997 Sb.</t>
  </si>
  <si>
    <t>[11] §14 zákona č. 61/1988 Sb. Vyhláška č. 435/1992 Sb., o důlně měřické dokumentaci při hornické činnosti a některých činnostech prováděných hornickým způsobem, ve znění vyhlášky č. 158/1997 Sb. Zákon č. 62/1988 Sb., o geologických pracích a o Českém geologickém úřadu, ve znění zákona č. 543/1991 Sb. a zákona č. 369/1992 Sb.</t>
  </si>
  <si>
    <t>[12] Bod 1.7.4 přílohy č. 1 nařízení vlády č. 170/1997 Sb., kterým se stanoví technické požadavky na strojní zařízení.</t>
  </si>
  <si>
    <t>[13] Bod 1.0.6 přílohy č. 2 nařízení vlády č. 176/1997 Sb., kterým se stanoví technické požadavky na zařízení a ochranné systémy v prostředí s nebezpečím výbuchu.</t>
  </si>
  <si>
    <t>[14] § 2 odst. 1 písm. e) vyhlášky č. 298/2005 Sb., o požadavcích na odbornou kvalifikaci a odbornou způsobilost při hornické činnosti nebo činnosti prováděné hornickým způsobem a o změně některých právních předpisů, ve znění vyhlášky č. 240/2006 Sb.</t>
  </si>
  <si>
    <t>[15] Vyhláška č. 21/1979 Sb., kterou se určují vyhrazená plynová zařízení a stanoví některé podmínky k zajištění jejich bezpečnosti, ve znění vyhlášky č. 554/1990 Sb.</t>
  </si>
  <si>
    <t>[16] Zákon č. 133/1985 Sb., o požární ochraně, ve znění zákona č. 425/1990 Sb., zákona č. 40/1994Sb., zákona č. 203/1994 Sb. a zákona č. 163/1998 Sb. ČSN 33 2320 Elektrotechnické předpisy. Předpisy pro elektrické zařízení v místech s nebezpečím výbuchu hořlavých plynů a par. ČSN 33 2000-3 Elektrotechnické předpisy. Elektrická zařízení. Část 3: Stanovení základních charakteristik. ČSN 65 0201 Hořlavé kapaliny. Provozovny a sklady.</t>
  </si>
  <si>
    <t>[17] Například vyhláška č. 50/1978 Sb., o odborné způsobilosti v elektrotechnice, ve znění vyhlášky č. 98/1982 Sb., vyhláška č. 18/1979 Sb., kterou se určují vyhrazená tlaková zařízení a stanoví některé podmínky k zajištění jejich bezpečnosti, ve znění vyhlášky č. 97/1982 Sb. a vyhlášky č. 551/1990 Sb., vyhláška č. 19/1979 Sb., kterou se určují vyhrazená zdvihací zařízení a stanoví některé podmínky k zajištění jejich bezpečnosti, ve znění vyhlášky č. 552/1990 Sb., a vyhláška č. 21/1979 Sb., ve znění vyhlášky č. 554/1990 Sb.</t>
  </si>
  <si>
    <t>[18] §3 a násl. zákona č. 13/1997 Sb., o pozemních komunikacích.</t>
  </si>
  <si>
    <t>[19] Vyhláška č. 99/1989 Sb.</t>
  </si>
  <si>
    <t>[20] § 2 odst. 1 písm. f) vyhlášky č. 298/2005 Sb., ve znění vyhlášky č. 240/2006 Sb.</t>
  </si>
  <si>
    <t>[21] Zákon č. 458/2000 Sb., o podmínkách podnikání a o výkonu státní správy v energetických odvětvích a o změně některých zákonů (energetický zákon), ve znění pozdějších předpisů.</t>
  </si>
  <si>
    <t>[22] ČSN EN 197-1 Cement - část 1: Složení, specifikace a kritéria shody cementu pro obecné použití.</t>
  </si>
  <si>
    <t>ČSN EN ISO 10426-1 Naftový a plynárenský průmysl - Cementy a materiály pro cementování vrtů - Část 1: Specifikace. ČSN EN ISO 10426-2 Naftový a plynárenský průmysl - Cementy a materiály pro cementování vrtů - Část 2: Zkoušení cementů.</t>
  </si>
  <si>
    <t>[23] § 4a zákona č. 22/1997 Sb., ve znění zákona č. 205/2002 Sb.</t>
  </si>
  <si>
    <t>Vyhláška č. 23/2008 Sb.</t>
  </si>
  <si>
    <t>ze dne 29. ledna 2008</t>
  </si>
  <si>
    <t>o technických podmínkách požární ochrany staveb</t>
  </si>
  <si>
    <t>Ministerstvo vnitra stanoví podle § 24 odst. 3 zákona č. 133/1985 Sb., o požární ochraně, ve znění zákona č. 186/2006 Sb.:</t>
  </si>
  <si>
    <t>Navrhování a umístění stavby</t>
  </si>
  <si>
    <t>a) odstupové vzdálenosti a požárně nebezpečný prostor,</t>
  </si>
  <si>
    <t>b) zdroje požární vody a jiného hasiva,</t>
  </si>
  <si>
    <t>c) vybavení stavby vyhrazeným požárně bezpečnostním zařízením,</t>
  </si>
  <si>
    <t>d) přístupové komunikace a nástupní plochy pro požární techniku,</t>
  </si>
  <si>
    <t>e) zabezpečení stavby či území jednotkami požární ochrany,</t>
  </si>
  <si>
    <t>a) stavební konstrukce a technologické zařízení,</t>
  </si>
  <si>
    <t>b) evakuace osob a zvířat,</t>
  </si>
  <si>
    <t>Požární úseky a požární riziko</t>
  </si>
  <si>
    <t>Stupeň požární bezpečnosti</t>
  </si>
  <si>
    <t>a) požárním riziku,</t>
  </si>
  <si>
    <t>b) konstrukčním systému stavby a</t>
  </si>
  <si>
    <t>c) výšce stavby nebo počtu podlaží při zohlednění polohy požárního úseku v nadzemním nebo podzemním podlaží.</t>
  </si>
  <si>
    <t>Požární odolnost stavební konstrukce a požárního uzávěru</t>
  </si>
  <si>
    <t>Reakce na oheň</t>
  </si>
  <si>
    <t>Střešní plášť</t>
  </si>
  <si>
    <t>Konstrukce komínu a kouřovodu</t>
  </si>
  <si>
    <t>Technická zařízení</t>
  </si>
  <si>
    <t>a) požární odolnosti,</t>
  </si>
  <si>
    <t>b) druhu nebo typu ucpávky,</t>
  </si>
  <si>
    <t>c) datu provedení,</t>
  </si>
  <si>
    <t>d) firmě, adrese a jméně zhotovitele,</t>
  </si>
  <si>
    <t>e) označení výrobce systému.</t>
  </si>
  <si>
    <t>Evakuace osob</t>
  </si>
  <si>
    <t>Požárně nebezpečný prostor a odstupová vzdálenost</t>
  </si>
  <si>
    <t>Zařízení pro hašení požárů a záchranné práce</t>
  </si>
  <si>
    <t>Pro účinný a bezpečný zásah jednotky požární ochrany, popřípadě pro prvotní zásah při požáru musí být stavba navržena a zajištěna</t>
  </si>
  <si>
    <t>a) přístupovou komunikací, včetně nástupní plochy pro požární techniku,</t>
  </si>
  <si>
    <t>b) vnitřní a vnější zásahovou cestou, které komunikačně navazují na přístupovou komunikaci,</t>
  </si>
  <si>
    <t>c) požárně bezpečnostním zařízením,</t>
  </si>
  <si>
    <t>v souladu s českými technickými normami uvedenými v příloze č. 1 části 2 a s náležitostmi uvedenými v příloze č. 3.</t>
  </si>
  <si>
    <t>Vybavení stavby hasicími přístroji</t>
  </si>
  <si>
    <t>Vybavení stavby požárně bezpečnostním zařízením</t>
  </si>
  <si>
    <t>Rodinný dům a stavba pro rodinnou rekreaci</t>
  </si>
  <si>
    <t>Bytový dům</t>
  </si>
  <si>
    <t>Stavba ubytovacího zařízení</t>
  </si>
  <si>
    <t>a) zápalnost textilní záclony a závěsu je delší než 20 sekund a</t>
  </si>
  <si>
    <t>Stavba zdravotnického zařízení a sociální péče</t>
  </si>
  <si>
    <t>Stavba se shromažďovacím prostorem</t>
  </si>
  <si>
    <t>Stavba vyhlídkové věže</t>
  </si>
  <si>
    <t>Stavba garáže</t>
  </si>
  <si>
    <t>Stavba čerpací stanice pohonných hmot, servisu a opravny</t>
  </si>
  <si>
    <t>Zemědělská stavba</t>
  </si>
  <si>
    <t>a) druhu nebezpečí skladovaných látek,</t>
  </si>
  <si>
    <t>b) celkové kapacity skladu a</t>
  </si>
  <si>
    <t>c) způsobem uložení skladovaných látek.</t>
  </si>
  <si>
    <t>Stavba pro výrobu a skladování</t>
  </si>
  <si>
    <t>Stavba památkově chráněná</t>
  </si>
  <si>
    <t>a) elektrickou požární signalizací nebo hlásičem požáru použitým v elektrické zabezpečovací signalizaci,</t>
  </si>
  <si>
    <t>b) stabilním hasicím zařízením v</t>
  </si>
  <si>
    <t>1. jedinečných prostorech staveb nebo prostorech s jedinečnými sbírkami historických předmětů,</t>
  </si>
  <si>
    <t>2. jedinečných dřevěných stavbách včetně jejich vnější ochrany.</t>
  </si>
  <si>
    <t>Ochrana movitých kulturních památek</t>
  </si>
  <si>
    <t>b) stabilním hasicím zařízením, jde-li o jedinečnou sbírku historických předmětů.</t>
  </si>
  <si>
    <t>Stavba zařízení staveniště</t>
  </si>
  <si>
    <t>Provádění stavby</t>
  </si>
  <si>
    <t>Při provádění stavby musí být v závislosti na stupni jejího provedení splněny požadavky této vyhlášky v rozsahu nezbytném pro zajištění její požární bezpečnosti.</t>
  </si>
  <si>
    <t>Užívání stavby</t>
  </si>
  <si>
    <t>Při změně dokončené stavby, změně v užívání stavby nebo při udržovacích pracích se postupuje podle české technické normy uvedené v příloze č. 1 části 14. U změny stavby skupin II a III podle této české technické normy musí být v části stavby dotčené změnou instalováno zařízení autonomní detekce a signalizace, pokud je při navrhování pro příslušnou část stavby vyžadováno.</t>
  </si>
  <si>
    <t>Tato vyhláška nabývá účinnosti dnem 1. července 2008.</t>
  </si>
  <si>
    <t>Příloha č. 1 vyhlášky č. 23/2008 Sb.</t>
  </si>
  <si>
    <t>Část 1 Stanovení technických podmínek</t>
  </si>
  <si>
    <t>2. ČSN 73 0804 PBS-Výrobní objekty</t>
  </si>
  <si>
    <t>3. ČSN 73 0833 PBS-Budovy pro bydlení a ubytování</t>
  </si>
  <si>
    <t>4. ČSN 73 0835 PBS-Budovy zdravotnických zařízení a sociální péče</t>
  </si>
  <si>
    <t>5. ČSN 73 0831 PBS-Shromažďovací prostory</t>
  </si>
  <si>
    <t>6. ČSN 73 0845 PBS-Sklady</t>
  </si>
  <si>
    <t>8. ČSN 73 0818 PBS-Obsazení objektu osobami</t>
  </si>
  <si>
    <t>9. ČSN 73 0842 PBS-Objekty pro zemědělskou výrobu</t>
  </si>
  <si>
    <t>11. ČSN 73 0843 PBS-Objekty spojů a poštovních provozů</t>
  </si>
  <si>
    <t>Část 2 Stanovení požárního rizika a dělení stavby na požární úseky podle § 3 až 5, § 10 až 14 a přílohy č. 2</t>
  </si>
  <si>
    <t>1. ČSN 73 0802 PBS-Nevýrobní objekty</t>
  </si>
  <si>
    <t>4. ČSN 73 0831 PBS-Shromažďovací prostory</t>
  </si>
  <si>
    <t>5. ČSN 73 0835 PBS-Budovy zdravotnických zařízení a sociální péče</t>
  </si>
  <si>
    <t>7. ČSN 73 0842 PBS-Objekty pro zemědělskou výrobu</t>
  </si>
  <si>
    <t>9. ČSN 73 0843 PBS-Objekty spojů a poštovních provozů</t>
  </si>
  <si>
    <t>Část 3 Stanovení požárního rizika podle § 4</t>
  </si>
  <si>
    <t>Část 4 Stanovení požární odolnosti stavebních konstrukcí podle § 5, § 9 a § 14</t>
  </si>
  <si>
    <t>Část 5 Třídy reakce na oheň podle § 6</t>
  </si>
  <si>
    <t>Část 6 Klasifikační normy - požární odolnost střešních plášťů podle § 7</t>
  </si>
  <si>
    <t>Část 7 Stanovení požadavků na komíny podle § 8</t>
  </si>
  <si>
    <t>1. ČSN EN 1443 Komíny-Všeobecné požadavky</t>
  </si>
  <si>
    <t>Část 8 Stanovení požadavků na tepelná zařízení podle § 9 a přílohy č. 8</t>
  </si>
  <si>
    <t>ČSN 06 1008 Požární bezpečnost tepelných zařízení</t>
  </si>
  <si>
    <t>Část 9 Stanovení požadavků pro vzduchotechnická zařízení podle § 9</t>
  </si>
  <si>
    <t>ČSN 73 0872 PBS-Ochrana staveb proti šíření požáru vzduchotechnickým zařízením</t>
  </si>
  <si>
    <t>Část 10 Stanovení požadavků z hlediska hořlavosti a zápalnosti podle § 17, § 18 a § 19</t>
  </si>
  <si>
    <t>1. ČSN EN 1101 Textilie-Hořlavost-Záclony a závěsy-Podrobný postup pro stanovení snadnosti zapálení svisle umístěných vzorků (malý plamen)</t>
  </si>
  <si>
    <t>2. ČSN EN 1021-2 Nábytek-Hodnocení zápalnosti čalouněného nábytku - Část 2: Zdroj zapálení-ekvivalent plamene zápalky</t>
  </si>
  <si>
    <t>3. ČSN 73 0831 PBS-Shromažďovací prostory</t>
  </si>
  <si>
    <t>Část 11 Hodnocení stavebních hmot podle § 19, § 22 a § 24</t>
  </si>
  <si>
    <t>2. ČSN 73 0863 Požárně technické vlastnosti hmot. Stanovení šíření plamene po povrchu stavebních hmot</t>
  </si>
  <si>
    <t>3. ČSN 73 0822 Požárně technické vlastnosti - Šíření plamene po povrchu stavebních hmot</t>
  </si>
  <si>
    <t>Část 12 Navrhování stabilních hasicích zařízení podle § 21</t>
  </si>
  <si>
    <t>Část 13 Stanovení požadavků na stavby s hořlavými kapalinami - § 22 a příloha č. 7</t>
  </si>
  <si>
    <t>2. ČSN 65 0202 Hořlavé kapaliny. Plnění a stáčení výdejní čerpací stanic</t>
  </si>
  <si>
    <t>3. ČSN 73 0804 PBS-Výrobní objekty</t>
  </si>
  <si>
    <t>4. ČSN 73 6060 Čerpací stanice pohonných hmot</t>
  </si>
  <si>
    <t>5. ČSN 73 6059 Servisy a opravny motorových vozidel. Čerpací stanice pohonných hmot. Základní ustanovení</t>
  </si>
  <si>
    <t>Část 14 Stanovení technických podmínek pro změny staveb podle § 26 a § 31</t>
  </si>
  <si>
    <t>ČSN 73 0834 PBS-Změny staveb</t>
  </si>
  <si>
    <t>Část 15 Určení počtu hasicích přístrojů - příloha č. 4</t>
  </si>
  <si>
    <t>Část 16 Stanovení požadavků z hlediska nebezpečí požáru a výbuchu - § 25</t>
  </si>
  <si>
    <t>Příloha č. 2 vyhlášky č. 23/2008 Sb.</t>
  </si>
  <si>
    <t>Druh vodiče nebo kabelu</t>
  </si>
  <si>
    <t>a)</t>
  </si>
  <si>
    <t>b)</t>
  </si>
  <si>
    <t>nouzové a protipanické osvětlení</t>
  </si>
  <si>
    <t>c)</t>
  </si>
  <si>
    <t>osvětlení chráněných únikových cest a zásahových cest</t>
  </si>
  <si>
    <t>d)</t>
  </si>
  <si>
    <t>evakuační a požární výtahy</t>
  </si>
  <si>
    <t>e)</t>
  </si>
  <si>
    <t>větrání únikových cest</t>
  </si>
  <si>
    <t>f)</t>
  </si>
  <si>
    <t>stabilní hasicí zařízení</t>
  </si>
  <si>
    <t>g)</t>
  </si>
  <si>
    <t>elektrická požární signalizace</t>
  </si>
  <si>
    <t>h)</t>
  </si>
  <si>
    <t>zařízení pro odvod kouře a tepla</t>
  </si>
  <si>
    <t>i)</t>
  </si>
  <si>
    <t>posilovači čerpadla požárního vodovodu</t>
  </si>
  <si>
    <t>zdravotnická zařízení</t>
  </si>
  <si>
    <t>1. jesle</t>
  </si>
  <si>
    <t>2. lůžková oddělení nemocnic</t>
  </si>
  <si>
    <t>4. lůžkové části zařízení sociální péče</t>
  </si>
  <si>
    <t>1. shromažďovací prostor</t>
  </si>
  <si>
    <t>stavby pro bydlení (mimo rodinné domy)</t>
  </si>
  <si>
    <t>1. únikové cesty</t>
  </si>
  <si>
    <t>stavby pro ubytování více než 20 osob (například hotely, internáty, lázně, koleje, ubytovny apod.)</t>
  </si>
  <si>
    <t>1. společné prostory (haly, recepce, jídelny, menzy, restaurace)</t>
  </si>
  <si>
    <t>Kabely a vodiče funkční při požáru se instalují tak, aby alespoň po dobu požadovaného zachování funkce nebyly při požáru narušeny okolními prvky nebo systémy, například jinými instalačními a potrubními rozvody, stavebními konstrukcemi a dílci.</t>
  </si>
  <si>
    <t>Příloha č. 3 vyhlášky č. 23/2008 Sb.</t>
  </si>
  <si>
    <t>Podrobnější vymezení technických podmínek požární ochrany zařízení pro hašení požárů a záchranné práce</t>
  </si>
  <si>
    <t>2. Vjezdy na pozemky obestavěné, ohrazené nebo jiným způsobem znepřístupněné a určené pro příjezd požární techniky musí být navrženy o minimální šířce 3,5 m a výšce 4,1 m.</t>
  </si>
  <si>
    <t>4. Umístění, šířka a další technické parametry včetně provedení nástupní plochy musí odpovídat technickým parametrům výškové požární techniky.</t>
  </si>
  <si>
    <t>6. Ve všech případech, kde se předpokládá hašení vodou, musí být její množství zajištěno tak, aby odpovídalo hodnotám uvedeným v české technické normě uvedené v příloze č. 1 část 1 bod 7. Pokud charakter hořlavých látek či zařízení ve stavbě vylučuje užití vody jako hasiva, stavba se vybaví jinými vhodnými a účinnými hasebními látkami.</t>
  </si>
  <si>
    <t>7. Ve stavbách výšky větší než 60 m musí být požární nádrž navržena v posledním nadzemním podlaží nebo na střeše. Tato nádrž slouží jako zásoba požární vody pro požární potrubí, s objemem odpovídajícím hodnotám uvedeným v české technické normě uvedené v příloze č. 1 část 1 bod 7.</t>
  </si>
  <si>
    <t>8. U vstupu do garáže se zakladačovým systémem musí být na dobře viditelném místě umístěn půdorys tohoto prostoru včetně řezu s vyznačením přístupu do jednotlivých podlaží zakladačového systému.</t>
  </si>
  <si>
    <t>Příloha č. 4 vyhlášky č. 23/2008 Sb.</t>
  </si>
  <si>
    <t>Určení počtu přenosných hasicích přístrojů</t>
  </si>
  <si>
    <t>Nelze-li počet a typ přenosných hasicích přístrojů s požadovanou hasicí schopností určit podle zvláštního právního předpisu nebo české technické normy, stanoví se podle vztahu:</t>
  </si>
  <si>
    <t>Z rovnice se vypočte nHJ.</t>
  </si>
  <si>
    <t>1. Pro daný požární úsek se vybere vhodný druh přenosného hasicího přístroje a pro předpokládanou třídu požáru podle české technické normy uvedené v příloze č. 1 část 15 bod 3 se z typového štítku určí hasicí schopnost přístroje.</t>
  </si>
  <si>
    <t>2. Z tabulky č. 1 se pro danou hasicí schopnost vybraného hasicího přístroje určí velikost hasicí jednotky hasicího přístroje HJ1.</t>
  </si>
  <si>
    <t>3. Hodnota nHJ se podělí hodnotou HJ1 a tím se získá příslušný počet přenosných hasicích přístrojů daného druhu. Výsledek se vždy zaokrouhlí nahoru na celá čísla. Součin počtu hasicích přístrojů jednoho druhu sjemu odpovídající hasicí jednotkou HJ1 musí být větší nebo roven hodnotě nHJ.</t>
  </si>
  <si>
    <t>4. Je-li zvoleno více druhů přenosných hasicích přístrojů, součiny počtu hasicích přístrojů jednoho druhu sjemu odpovídající hasicí jednotkou HJ1 se sčítají. Součet musí být větší nebo roven hodnotě nHJ.</t>
  </si>
  <si>
    <t>Hasicí jednotky</t>
  </si>
  <si>
    <t>Hasicí schopnost hasicích přístrojů pro třídy požárů A a B</t>
  </si>
  <si>
    <t>hasicích přístrojů HJ1</t>
  </si>
  <si>
    <t>A</t>
  </si>
  <si>
    <t>B</t>
  </si>
  <si>
    <t>21 B</t>
  </si>
  <si>
    <t>34 B</t>
  </si>
  <si>
    <t>13 A</t>
  </si>
  <si>
    <t>55 B</t>
  </si>
  <si>
    <t>70 B</t>
  </si>
  <si>
    <t>89 B</t>
  </si>
  <si>
    <t>21 A</t>
  </si>
  <si>
    <t>113 B</t>
  </si>
  <si>
    <t>27 A</t>
  </si>
  <si>
    <t>144 B</t>
  </si>
  <si>
    <t>34 A</t>
  </si>
  <si>
    <t>183 B</t>
  </si>
  <si>
    <t>43 A</t>
  </si>
  <si>
    <t>55 A</t>
  </si>
  <si>
    <t>233 B</t>
  </si>
  <si>
    <t>hasicích přístrojů HJ2</t>
  </si>
  <si>
    <t>A+B</t>
  </si>
  <si>
    <t>S 1,5, S2, H 1</t>
  </si>
  <si>
    <t>S 6, Pě 10, H 4</t>
  </si>
  <si>
    <t>Pě 10</t>
  </si>
  <si>
    <t>V 10, Pě 10</t>
  </si>
  <si>
    <t>Vybrané druhy staveb se vybavují hasicími přístroji následovně:</t>
  </si>
  <si>
    <t>Prodejní stánek, který je stavbou podle zvláštního právního předpisu[4], musí být vybaven</t>
  </si>
  <si>
    <t>alespoň jedním přenosným hasicím přístrojem vodním nebo pěnovým s hasicí schopností</t>
  </si>
  <si>
    <t>nejméně 13A nebo přenosným hasicím přístrojem práškovým s hasicí schopností nejméně</t>
  </si>
  <si>
    <t>21 A.</t>
  </si>
  <si>
    <t>Rodinný dům musí být vybaven alespoň jedním přenosným hasicím přístrojem s hasicí</t>
  </si>
  <si>
    <t>schopností nejméně 34A.</t>
  </si>
  <si>
    <t>Ve stavbách bytových domů musí být instalovány přenosné hasicí přístroje v množství a</t>
  </si>
  <si>
    <t>druzích takto:</t>
  </si>
  <si>
    <t>a) jeden přenosný hasicí přístroj práškový s hasicí schopností 21A určený pro hlavní domovní rozvaděč elektrické energie,</t>
  </si>
  <si>
    <t>b) jeden přenosný hasicí přístroj CO2 s hasicí schopností 55B určený pro strojovnu výtahu,</t>
  </si>
  <si>
    <t>c) jeden přenosný hasicí přístroj vodní nebo pěnový s hasicí schopností 13A nebo přenosný hasicí přístroj práškový s hasicí schopností 21A na každých započatých 100 m2 půdorysné plochy u požárních úseků určených pro skladování, je-li jejich půdorysná plocha větší než 20 m2,</t>
  </si>
  <si>
    <t>d) další přenosný hasicí přístroj vodní nebo pěnový s hasicí schopností 13A nebo přenosný hasicí přístroj práškový s hasicí schopností 21A na každých započatých 200 m půdorysné plochy všech podlaží domu, přičemž se do této plochy nezapočítávají plochy bytů.</t>
  </si>
  <si>
    <t>Ve stavbách ubytovacích zařízení musí být instalovány přenosné hasicí přístroje v množství a druzích takto:</t>
  </si>
  <si>
    <t>a) v požárních úsecích určených pro ubytování jeden přenosný hasicí přístroj s hasicí schopností 21A na každých započatých 12 ubytovaných osob, při vzájemné vzdálenosti přenosných hasicích přístrojů menší než 25 m, avšak vždy jeden na podlaží, obdobné platí i pro požární úseky určené pro ubytování ve stavbách jiného účelu,</t>
  </si>
  <si>
    <t>b) v požárních úsecích určených pro skladování a v provozech souvisejících s ubytováním o půdorysné ploše nad 20 m2 jeden hasicí přístroj vodní nebo pěnový s hasicí schopností 13A nebo práškový přenosný hasicí přístroj s hasicí schopností 34A na každých započatých 100 m2 půdorysné plochy,</t>
  </si>
  <si>
    <t>c) jeden přenosný hasicí přístroj práškový s hasicí schopností 21A určený pro hlavní domovní rozvaděč elektrické energie,</t>
  </si>
  <si>
    <t>d) jeden přenosný hasicí přístroj CO2 s hasicí schopností 55B určený pro strojovnu výtahu,</t>
  </si>
  <si>
    <t>Ve stavbách garáží musí být instalovány tyto přenosné hasicí přístroje:</t>
  </si>
  <si>
    <t>a) v jednotlivých garážích jeden přenosný hasicí přístroj pěnový nebo práškový s hasicí schopností 183 B pro každý samostatně oddělený prostor (stání),</t>
  </si>
  <si>
    <t>b) v řadových garážích jeden přenosný hasicí přístroj pěnový nebo práškový s hasicí schopností 183 B pro každý samostatně oddělený prostor (stání),</t>
  </si>
  <si>
    <t>c) v hromadných a v řadových garážích (ve společném prostoru pro více stání) jeden přenosný hasicí přístroj pěnový nebo práškový s hasicí schopností 183 B na prvních započatých 10 stání a další stejný přenosný hasicí přístroj na každých započatých 20 stání v jedné výškové úrovni (podlaží).</t>
  </si>
  <si>
    <t>Při zachování úrovně požární bezpečnosti, která bude prokázána v požárně bezpečnostním řešení nebo v jiné dokumentaci podle zvláštního právního předpisu[4], nemusí být použito postupu podle této přílohy.</t>
  </si>
  <si>
    <t>Příloha č. 5 vyhlášky č. 23/2008 Sb.</t>
  </si>
  <si>
    <t>Autonomní detekce a signalizace</t>
  </si>
  <si>
    <t>Zařízením autonomní detekce a signalizace se rozumí</t>
  </si>
  <si>
    <t>a) autonomní hlásič kouře podle české technické normy ČSN EN 14604, nebo</t>
  </si>
  <si>
    <t>b) hlásič požáru podle české technické normy řady ČSN EN 54 "Elektrická požární signalizace" a to například část 5, část 7 a část 10; tyto hlásiče jsou použity například v lince elektrických zabezpečovacích systémů v souladu s českými technickými normami řady ČSN EN 50131 "Poplachové systémy - Elektrické zabezpečovací systémy".</t>
  </si>
  <si>
    <t>Příloha č. 6 vyhlášky č. 23/2008 Sb.</t>
  </si>
  <si>
    <t>Požadavky požární ochrany při užívání staveb nebo jejich částí vztahující se k chráněné únikové cestě, k úpravě interiéru, přístupu k nástěnným hydrantům a hasicím</t>
  </si>
  <si>
    <t>přístrojům</t>
  </si>
  <si>
    <t>A.</t>
  </si>
  <si>
    <t>Požadavky požární ochrany pro užívání staveb nebo jejich částí vztahující se k chráněné únikové cestě</t>
  </si>
  <si>
    <t>A.1 Na chráněné únikové cestě lze umístit předmět z hořlavé látky (dále jen "hořlavý předmět") za těchto podmínek</t>
  </si>
  <si>
    <t>a) vzdálenost hořlavého předmětu od části stavby z hořlavých hmot s výjimkou podlahy nebo jiného hořlavého předmětu musí bránit přenesení hoření, přičemž tato vzdálenost nesmí být menší než 2 m,</t>
  </si>
  <si>
    <t>b) hořlavý předmět nebo jeho část nesmí být z plastu, není-li dále uvedeno jinak,</t>
  </si>
  <si>
    <t>c) hořlavý předmět nesmí být umístěn na strop nebo podhled nebo do prostoru pod stropem nebo podhledem v části chráněné únikové cesty určené pro pohyb osob nebo činnost jednotek požární ochrany,</t>
  </si>
  <si>
    <t>d) hořlavý předmět musí být připevněn tak, aby nedošlo k jeho uvolnění při úniku osob nebo při činnosti jednotek požární ochrany,</t>
  </si>
  <si>
    <t>e) v prostoru chráněné únikové cesty lze na stěnu o ploše 60 m2 umístit pouze jeden hořlavý předmět. Na podlaží chráněné únikové cesty nesmí být umístěny více než tři hořlavé předměty,</t>
  </si>
  <si>
    <t>f) hořlavý předmět ve tvaru "nástěnky" nesmí být v prostoru chráněné únikové cesty umístěn, je-li větší než 1,3 m2 při tloušťce 4 mm; umístění jiných hořlavých předmětů, není-li uvedeno jinak v bodu A.2., je možné pouze tehdy, bude-li dosaženo nejméně stejné úrovně požární bezpečnosti, přičemž plocha 1,3 m2 nesmí být překročena.</t>
  </si>
  <si>
    <t>A.2. V prostoru chráněné únikové cesty lze dále umístit</t>
  </si>
  <si>
    <t>a) jeden malý závěsný automat na nápoje, jiné zboží nebo službu pro tři podlaží,</t>
  </si>
  <si>
    <t>b) květinovou výzdobu z plastů, pokud průmět plochy této výzdoby na stěnu není větší než 0,5 m2 a hloubka této výzdoby nepřesahuje 0,1 m. Při umístění této výzdoby nesmí být omezena minimální šířka únikové cesty stanovená výpočtem.</t>
  </si>
  <si>
    <t>Požadavky podle A. 1. písm. a), c), d) a e) a A.4. nejsou dotčeny.</t>
  </si>
  <si>
    <t>A.3. Hořlavý předmět neuvedený v A. 1. a A.2. lze v prostoru chráněné únikové cesty umístit, jestliže</t>
  </si>
  <si>
    <t>a) jde o židli z nehořlavé konstrukce s čalouněnou úpravou. Při umístění více než dvou židlí, musí být tyto z nehořlavé konstrukce a zároveň musí být splněna podmínka podle § 19 odst. 3.,</t>
  </si>
  <si>
    <t>b) jde o jiný sedací nábytek, jehož čalouněná část musí splňovat podmínku podle § 19 odst. 3 a jeho konstrukce je vyrobena z materiálu, který splňuje tyto požadavky - třídu reakce na oheň nejméně D podle české technické normy uvedené v příloze č. 1 část 5 nebo stupeň hořlavosti nejméně C2 podle české technické normy uvedené v příloze č. 1 část 1 bod 3 a zároveň velikost předmětu nesmí být o rozměrech větších, než jsou obvyklé u běžné židle.</t>
  </si>
  <si>
    <t>Požadavky podle A. 1. písm. a) a e) a A.4. nejsou dotčeny.</t>
  </si>
  <si>
    <t>A.4. Předměty uvedené v A. 1. až A.3. nesmí svým umístěním,</t>
  </si>
  <si>
    <t>a) ovlivňovat pohyb osob v chráněné únikové cestě nebo při vstupu na ni nebo výstupu z ní, zejména při převržení, pádu nebo odvalení,</t>
  </si>
  <si>
    <t>b) zasahovat do minimální šíře chráněné únikové cesty, stanovené v projektové nebo obdobné dokumentaci nebo výpočtem podle českých technických norem uvedených v příloze č. 1 část 2,</t>
  </si>
  <si>
    <t>c) bránit otevírání či zavírání dveří na této komunikaci nebo na vstupu na ni nebo výstupu zní.</t>
  </si>
  <si>
    <t>A. 5. Při umístění prvku bezpečnostního systému v chráněné únikové cestě musí být splněny podmínky podle A.1. písm. d) a A.4. písm. a) a c), přičemž vzdálenost hořlavého předmětu od části stavby z hořlavých hmot nebo jiného hořlavého předmětu musí bránit přenesení hoření.</t>
  </si>
  <si>
    <t>A.6. V chráněné únikové cestě lze umístit jeden hořlavý předmět umělecké či historické hodnoty nepřesahující rozměry 2 x 2 m za podmínky, že je stavba v části umístění tohoto předmětu zajištěna</t>
  </si>
  <si>
    <t>a) elektrickou požární signalizací a zároveň stabilním hasicím zařízením, nebo</t>
  </si>
  <si>
    <t>b) elektrickou požární signalizací a osobou schopnou provést prvotní hasební zásah po dobu přítomnosti osob ve stavbě.</t>
  </si>
  <si>
    <t>Hořlavý předmět nesmí zasahovat do prostoru chráněné únikové cesty víc než 5 cm. Textilní hořlavé předměty nejsou přípustné.</t>
  </si>
  <si>
    <t>Podmínky podle A.1. písm. a), b), c), d) a e) a A.4. písm. a) a c) platí obdobně.</t>
  </si>
  <si>
    <t>A.7. Hořlavé předměty a předměty podle A.6. lze umístit pouze v chráněné únikové cestě s nejvyšší kapacitou.</t>
  </si>
  <si>
    <t>A.8. Na umístění nehořlavých předmětů se uplatní podmínky podle A. 1. písm. d) a A.4.</t>
  </si>
  <si>
    <t>A.9. V části únikové cesty mající funkci požární předsíně nesmí být umístěny hořlavé předměty.</t>
  </si>
  <si>
    <t>A. 10. Podmínky podle této přílohy se nevztahují na</t>
  </si>
  <si>
    <t>a) hořlavé předměty nebo hořlavé části stavebních konstrukcí, které jsou součástí stavby, pokud je jejich užití v souladu s požárně bezpečnostním řešením, jiným obdobným dokumentem nebo českými technickými normami uvedenými v příloze č. 1 část 2,</t>
  </si>
  <si>
    <t>b) povrchovou úpravu provedenou v souladu s požárně bezpečnostním řešením, jiným obdobným dokumentem nebo českými technickými normami uvedenými v příloze č. 1 část 2.</t>
  </si>
  <si>
    <t>B.</t>
  </si>
  <si>
    <t>Požadavky požární ochrany pro užívání staveb</t>
  </si>
  <si>
    <t>nebo jejich částí vztahující se k úpravě interiéru a shromažďovacího prostoru</t>
  </si>
  <si>
    <t>B.1 Úprava interiéru, která nepodléhá řízení podle zvláštního právního předpisu, musí splnit tyto podmínky</t>
  </si>
  <si>
    <t>a) hořlavé látky nebo látky, které při hoření nebo tepelném rozkladu odkapávají nebo odpadávají nesmí být použity</t>
  </si>
  <si>
    <t>1. nad místy, kudy unikají osoby,</t>
  </si>
  <si>
    <t>2. ve shromažďovacích prostorech v celém podhledu a prostoru pod stropem;</t>
  </si>
  <si>
    <t>B.2. Hořlavé látky nebo látky které při hoření nebo tepelném rozkladu jako hořící odkapávají nebo odpadávají nesmí být použity nad venkovním shromažďovacím prostorem podle české technické normy uvedené v příloze č. 1 část 1 bod 5.</t>
  </si>
  <si>
    <t>C.</t>
  </si>
  <si>
    <t>Požadavky přístupu k nástěnným hydrantům a hasicím přístrojům</t>
  </si>
  <si>
    <t>C.1 Při užívání stavby musí být udržován volný přístup k nástěnným hydrantům. Volným přístupem se rozumí též řešení, kdy jsou přítokový ventil, proudnice nebo hadicový systém umístěny</t>
  </si>
  <si>
    <t>a) v zaplombované hydrantové skříni, pokud k překonání tohoto zaplombování není třeba pomůcek, nebo</t>
  </si>
  <si>
    <t>b) v uzamčené hydrantové skříni, pokud je v bezprostřední blízkosti viditelně umístěno zařízení umožňující odemčení.</t>
  </si>
  <si>
    <t>C.2 instalace zařízení omezujícího nebo blokujícího funkci ventilu není přípustná. C.3 Podmínky přístupu podle C.1 platí obdobně v případě umístění hasicího přístroje.</t>
  </si>
  <si>
    <t>Příloha č. 7 vyhlášky č. 23/2008 Sb.</t>
  </si>
  <si>
    <t>nebo jejich částí s výskytem hořlavých kapalin</t>
  </si>
  <si>
    <t>Výskytem hořlavých kapalin se pro účely této vyhlášky rozumí přítomnost hořlavých kapalin bez ohledu na jejich třídu nebezpečnosti, a to v množství a podmínkách, ve kterých jsou schopné při požáru uvolňovat teplo.</t>
  </si>
  <si>
    <t>Stavby provedené podle ČSN 65 0201:2003</t>
  </si>
  <si>
    <t>A.1 U staveb nebo jejich částí, které jsou užívány jako pracoviště (zejména dílny, laboratoře, opravny), u kterých je</t>
  </si>
  <si>
    <t>a) nahodilé požární zatížení v požárním úseku rovno nejvýše 30 kg.m-2, a to i v případech, že toto požární zatížení zahrnuje hořlavé kapaliny, nebo</t>
  </si>
  <si>
    <t>b) v celém požárním úseku jednotlivě nebo společně méně než 250 litrů hořlavých kapalin, aniž by z tohoto objemu bylo více než 20 litrů nízko vroucích kapalin a 50 litrů hořlavých kapalin 1. třídy nebezpečnosti,</t>
  </si>
  <si>
    <t>lze ukládat hořlavé kapaliny v množství podle písmene b), není-li v projektové dokumentaci ověřené stavebním úřadem nebo jiným obdobným dokumentem stanoveno jinak.</t>
  </si>
  <si>
    <t>Pod pojmem nízkovroucí hořlavé kapaliny se pro účely této vyhlášky rozumí hořlavé kapaliny s bodem vzplanutí do 0 °C a současně s bodem varu do 35 °C za normálních podmínek.</t>
  </si>
  <si>
    <t>U variabilních výskytů hořlavých kapalin lze pro účel přepočtu požárního zatížení podle A.1 písm. a) využít na objem hořlavé kapaliny přepočet: 1 litr hořlavé kapaliny představuje 2,5 kg.m-2 při přepočtu na ekvivalentní výhřevnost dřeva.</t>
  </si>
  <si>
    <t>A.2 Při výskytu hořlavých kapalin podle A.1 musí být</t>
  </si>
  <si>
    <t>a) zabráněno j ej ich rozlití mimo požární úsek,</t>
  </si>
  <si>
    <t>b) zajištěno odvětrávání požárního úseku v rozsahu zamezujícím vzniku prostředí s nebezpečím výbuchu,</t>
  </si>
  <si>
    <t>c) zabráněno kontaktu hořlavých kapalin nebo jejich par se zdroji zapálení.</t>
  </si>
  <si>
    <t>A.3 Na pracovištích, tvořících jeden požární úsek spolu s prostorem pro nanášení hořlavých kapalných nátěrových hmot, je dovoleno ukládat nejvýše 50 litrů hořlavých kapalných nátěrových hmot všech tříd nebezpečnosti v uzavíratelných obalech.</t>
  </si>
  <si>
    <t>Stavby provedené podle ČSN 65 0201 před platností ČSN 65 0201:2003</t>
  </si>
  <si>
    <t>B.1 Ukládání hořlavých kapalin na pracovištích</t>
  </si>
  <si>
    <t>U staveb nebo jejich částí užívaných jako dílny, laboratoře, opravny nebo obdobná pracoviště, lze ve stavebně oddělených prostorech ukládat nejvýše 250 litrů hořlavých kapalin, z toho nejvýše 50 litrů hořlavých kapalin I. třídy nebezpečnosti. Jedná-li se výlučně o hořlavé kapaliny IV. třídy nebezpečnosti, lze tyto na pracovišti ukládat a používat do objemu 1000 litrů. Přepravní obaly křehké lze používat pouze do objemu 5 litrů a musí být uloženy v uzavíratelných nehořlavých skříních.</t>
  </si>
  <si>
    <t>V prodejních prostorech mimo sklady hořlavých kapalin lze uložit nejvýše 2m3 hořlavých kapalin, z toho 0,4 m3 I. třídy nebezpečnosti. Kapaliny musí být uloženy v přepravních obalech nebo přečerpávacích zařízeních; přepravní obaly křehké lze používat pouze do objemu 5 litrů, jiné obaly do objemu 20 litrů.</t>
  </si>
  <si>
    <t>V provozních a prodejních prostorech kiosků čerpacích stanic kromě skladů smí být uloženo 5 m3 hořlavých kapalin, z toho nejvýše 0,5 m3 I. třídy nebezpečnosti.</t>
  </si>
  <si>
    <t>V prostorech zdravotnických zařízení lze ukládat u léků nejvýše 500 litrů hořlavých kapalin, z toho nejvýše 100 litrů kapaliny I. třídy nebezpečnosti. Obaly s objemem větším než 1 litr musí být uloženy v uzavíratelných skříních.</t>
  </si>
  <si>
    <t>B.2. Ukládání nízkovroucích hořlavých kapalin</t>
  </si>
  <si>
    <t>V laboratořích, dílnách a v prostorách zdravotnických zařízení lze nízkovroucí hořlavé kapaliny ukládat v celkovém maximálním množství</t>
  </si>
  <si>
    <t>a) 10 litrů v přepravních obalech křehkých,</t>
  </si>
  <si>
    <t>b) 20 litrů v jiných obalech.</t>
  </si>
  <si>
    <t>Sirouhlík je nutné ukládat pod vrstvu vody nejméně 20 mm.</t>
  </si>
  <si>
    <t>Nízkovroucí hořlavé kapaliny lze ukládat pouze odděleně od ostatních hořlavých kapalin; v křehkých přepravních obalech je lze ukládat do objemu 1 litru.</t>
  </si>
  <si>
    <t>B.3. Ukládání hořlavých kapalin IV. třídy nebezpečnosti na pracovištích s hutní a strojírenskou výrobou</t>
  </si>
  <si>
    <t>Na pracovišti s hutní a strojírenskou výrobou s půdorysnou plochou o velikosti nejméně 5000 m2 u stavebních konstrukcí nehořlavých a nejméně 7000 m2 u stavebních konstrukcí smíšených lze ukládat hořlavé kapaliny IV. třídy nebezpečnosti v množství maximálně 15 m v kontejnerech a přepravních obalech, z toho v obalech o objemu menším než 200 litrů nejvýše 1 m3.</t>
  </si>
  <si>
    <t>Manipulační plocha pro ukládání hořlavých kapalin IV. třídy nebezpečnosti v kontejnerech a přepravních obalech musí být z nehořlavé hmoty, odolné proti chemickým účinkům hořlavé kapaliny, pro kterou je určena. Tato plocha musí být upravena tak, aby zachytila množství hořlavé kapaliny rovnající se obsahu největšího kontejneru nebo přepravního obalu. Nejmenší vzdálenost mezi okraji manipulačních ploch musí být 100 m. Manipulační plocha musí být upravena tak, aby kontejnery a přepravní obaly byly uloženy minimálně 1,5 m od jejího okraje. Celková plocha manipulačních ploch nesmí být větší než 4 % půdorysné plochy pracoviště, nejvýše však 200 m2.</t>
  </si>
  <si>
    <t>Na manipulační ploše nelze hořlavé kapaliny přelévat.</t>
  </si>
  <si>
    <t>B.4. Ukládání hořlavých nátěrových hmot</t>
  </si>
  <si>
    <t>Na pracovištích, tvořících jeden požární úsek spolu s prostorem pro nanášení hořlavých kapalných nátěrových hmot, musí být dodrženy podmínky stanovené v A.3.</t>
  </si>
  <si>
    <t>Obecné podmínky užívání staveb s výskytem hořlavých kapalin</t>
  </si>
  <si>
    <t>C.1 Všeobecně</t>
  </si>
  <si>
    <t>C.1.1 Obaly a nádrže, v nichž se vyskytují hořlavé kapaliny, musí být opatřeny bezpečnostním značením upozorňujícím na jejich obsah a nebezpečí z hlediska požární ochrany. U nádrží podzemních a zapuštěných se bezpečnostní značení umístí v bezprostřední blízkosti nádrže. Není-li pro uvedení výrobku na trh označení obsahu hořlavé kapaliny povinné a jedná-li se o originální balení, lze pro označení využít i jiný způsob než značení každého obalu, například označení části skladu.</t>
  </si>
  <si>
    <t>Požadavek označení se nevztahuje na náplně ve strojích a zařízeních.</t>
  </si>
  <si>
    <t>C.1.2 Otvor v obvodové konstrukci uzavřeného skladu musí svým provedením a zabezpečením zamezit vhození předmětu.</t>
  </si>
  <si>
    <t>C.1.3 Volný sklad, případně části skladu, které nejsou opatřeny obvodovými stěnami (částečně uzavřený sklad, ohraničený sklad) podle české technické normy uvedené v příloze č. 1 část 1 bod 2, musí být oploceny do výšky nejméně 1,8 m nehořlavým materiálem. Oplocení musí být vzdáleno od nejbližšího přepravního obalu, kontejneru a vnější stěny havarijní jímky nejméně 3 m. V této vzdálenosti se nesmí vyskytovat hořlavé látky. Prostor uvnitř oplocení musí být trvale zbaven travnatého porostu a dřevin.</t>
  </si>
  <si>
    <t>C.1.4 Prostory s výskytem hořlavých kapalin se označují příslušným bezpečnostním značením.</t>
  </si>
  <si>
    <t>C.1.5 Prostory s výskytem hořlavých kapalin musí být v okruhu do 5 m od vyústění větracích potrubí nádrží, nebo od technologických zařízení, nebo od šachet podzemních nádrží označeny bezpečnostním značením upozorňujícím na zákaz kouření a manipulace s plamenem.</t>
  </si>
  <si>
    <t>C.1.6 Látky potřísněné hořlavými kapalinami musí být neprodleně a bezpečně odstraněny z prostor s výskytem hořlavých kapalin.</t>
  </si>
  <si>
    <t>C.1.7 Ve vstupu a výstupu z prostor s výskytem hořlavých kapalin a v jejich bezprostřední blízkosti nesmí být umístěn žádný předmět.</t>
  </si>
  <si>
    <t>C.1.8 Předměty umístěné v prostoru s výskytem hořlavých kapalin nebo v jeho blízkosti musí být umístěny způsobem, který zamezí, aby při jakékoliv změně jejich polohy nedošlo k omezení možnosti použití vstupů nebo výstupů z prostor.</t>
  </si>
  <si>
    <t>C. 1.9 Prostor s výskytem hořlavých kapalin musí být zabezpečen</t>
  </si>
  <si>
    <t>a) proti úniku, roztečení a prosakování hořlavých kapalin uchovávaných v obalech s objemem 200 litrů a více netěsnostmi objektu,</t>
  </si>
  <si>
    <t>b) proti nekontrolovatelnému kontaktu těchto kapalin a jejich par s možným iniciačním zdrojem,</t>
  </si>
  <si>
    <t>c) proti nekontrolovatelnému kontaktu hořlavé kapaliny</t>
  </si>
  <si>
    <t>1. s jinou hořlavou látkou nebo hoření podporující látkou, s výjimkou vzdušného kyslíku, nebo</t>
  </si>
  <si>
    <t>2. s látkou, pokud by v důsledku tohoto kontaktu došlo k vývinu tepla jako možným zdrojem vznícení.</t>
  </si>
  <si>
    <t>C. 1.10 Hořlavé kapaliny musí být uloženy v obalech pro ně určených.</t>
  </si>
  <si>
    <t>C.1.11 Prostory s výskytem hořlavých kapalin musí být zabezpečeny před nebezpečnými účinky statické elektřiny.</t>
  </si>
  <si>
    <t>C.2 Způsoby skladování</t>
  </si>
  <si>
    <t>C.2.1 Obaly musí být zajištěny proti pádu a ohrožení přepravním nebo jiným zařízením.</t>
  </si>
  <si>
    <t>C.2.2 Celková skladovací výška při volném uložení obalů s hořlavými kapalinami nesmí být vyšší než 2 m.</t>
  </si>
  <si>
    <t>C.2.3 Ve skladech s přepravními obaly a kontejnery uvnitř objektu musí být vzdálenost vrchní části přepravního obalu anebo kontejneru od svítidel umístěných na stropu nebo stěně, nejméně 0,8 m[14].</t>
  </si>
  <si>
    <t>C.2.4 Plné obaly a prázdné nevyčištěné obaly s jedním otvorem nesmějí být uloženy otvorem dolů.</t>
  </si>
  <si>
    <t>C.2.5 Prostory vyhrazené pro skladování prázdných nevyčištěných obalů musí být označeny nápisem "Prázdné obaly".</t>
  </si>
  <si>
    <t>C.2.6 Mobilní nádrže lze ze závažného důvodu (například oprava) umístit v požárně nebezpečném prostoru stavby. Takto lze učinit pouze přechodně, po předem stanovenou dobu. Současně musí být stanoveny podmínky požární ochrany.</t>
  </si>
  <si>
    <t>C.3. Společné skladování hořlavých kapalin a dalších látek</t>
  </si>
  <si>
    <t>C.3.1 Ve skladech hořlavých kapalin současně nesmí být jiné látky a výrobky, pokud přímo nesouvisejí se skladovanými hořlavými kapalinami a jsou způsobilé</t>
  </si>
  <si>
    <t>a) iniciovat vznik požáru v těchto skladech,</t>
  </si>
  <si>
    <t>b) šířit požár nebo urychlit šíření požáru uvnitř, popřípadě vně skladu, nebo</t>
  </si>
  <si>
    <t>c) ztížit evakuaci osob nebo požární zásah.</t>
  </si>
  <si>
    <t>V těchto skladech nesmí být umístěny výbušniny včetně pomůcek k iniciování výbuchu výbušnin, zápalky, pyrotechnické výrobky nebo jejich součásti a látky se sklonem k samovznícení. Látky, které by po nasáknutí hořlavou kapalinou mohly zvýšit nebezpečí samovznícení hořlavé kapaliny, musí být uloženy tak, aby nemohly být potřísněny rozlévající se kapalinou.</t>
  </si>
  <si>
    <t>C.3.2 V příručních skladech hořlavých kapalin, kde je kromě těchto kapalin nezbytné skladovat tuhé hořlavé látky, které nemají způsobilost podle C.3.1 písm. a) až c), se tyto látky započítávají do celkového množství tak, jako by šlo o hořlavé kapaliny; mezní hodnota pro příruční sklad nesmí být překročena. Kapalné látky a tuhé hořlavé látky se započítávají svým objemem, přičemž pro tuhé hořlavé látky se počítá 0,001m3 za 1 litr. K výhřevnosti látek se přitom nepřihlíží. Tuhé hořlavé látky a hořlavé kapaliny musí být odděleny tak, aby bylo zabráněno rozlití hořlavých kapalin do místa uložení tuhých hořlavých látek.</t>
  </si>
  <si>
    <t>C.4 Manipulace</t>
  </si>
  <si>
    <t>C.4.1 Kontrola nepropustnosti meziprostoru dvouplášťových a místně dvouplášťových nádrží a chrániček rozvodových potrubí musí být provedena nejméně jedenkrát ročně. U podzemních dvouplášťových nádrží se nepropustnost meziprostoru sleduje trvale.</t>
  </si>
  <si>
    <t>C.4.2 Kontroly, opravy a čištění vnitřku nádrže musí být provedeny v inertní atmosféře nebo při koncentraci par hořlavých kapalin pod 25 % dolní meze výbušnosti.</t>
  </si>
  <si>
    <t>C.4.3 Provozuschopnost havarijních jímek volných skladů a otevřených technologických zařízení musí být zajištěna pravidelným odstraňováním srážkové vody tak, aby byla k dispozici celá kapacita jímky.</t>
  </si>
  <si>
    <t>D.</t>
  </si>
  <si>
    <t>Podle této přílohy se nepostupuje, pokud je stanoveno jinak</t>
  </si>
  <si>
    <t>a) dokumentací stavby nebo jiným obdobným dokumentem podle kterých byla stavba navržena, provedena a bylo zahájeno její užívání nebo</t>
  </si>
  <si>
    <t>b) výrobcem.</t>
  </si>
  <si>
    <t>Podle této přílohy se nepostupuje rovněž v případech, kdy jsou požadavky zvláštního právního předpisu[15] přísnější.</t>
  </si>
  <si>
    <t>Příloha č. 8 vyhlášky č. 23/2008 Sb.</t>
  </si>
  <si>
    <t>Bezpečné vzdálenosti spotřebičů od hořlavých hmot</t>
  </si>
  <si>
    <t>Spotřebiče</t>
  </si>
  <si>
    <t>Název - norma</t>
  </si>
  <si>
    <t>[mm]</t>
  </si>
  <si>
    <t>Pevné</t>
  </si>
  <si>
    <t>Spotřebiče pro domácnost k vaření - ČSN 06 1201:</t>
  </si>
  <si>
    <t>Spotřebiče pro podniky společného stravování:</t>
  </si>
  <si>
    <t>Spotřebiče k ohřevu vody - ČSN 06 1201:</t>
  </si>
  <si>
    <t>Spotřebiče k vytápění, popřípadě k vaření - ČSN 06 1201:</t>
  </si>
  <si>
    <t>Kapalné</t>
  </si>
  <si>
    <t>Spotřebiče k vytápění, popřípadě vaření:</t>
  </si>
  <si>
    <t>Plynné</t>
  </si>
  <si>
    <t>Spotřebiče pro domácnost k vaření - ČSN 06 1401:</t>
  </si>
  <si>
    <t>Spotřebiče pro podniky společného stravování - ČSN EN 203-1:</t>
  </si>
  <si>
    <t>-</t>
  </si>
  <si>
    <t>Spotřebiče k ohřevu vody - ČSN EN 26:</t>
  </si>
  <si>
    <t>Spotřebiče k vytápění:</t>
  </si>
  <si>
    <t>Spotřebiče k chlazení:</t>
  </si>
  <si>
    <t>Různé druhy</t>
  </si>
  <si>
    <t>Teplovodní kotel do 50 kW - ČSN 07 0245</t>
  </si>
  <si>
    <t>Ohřívač (ohřívák) vzduchu do 50 kW - ČSN EN 13842</t>
  </si>
  <si>
    <t>Prádelní kotel</t>
  </si>
  <si>
    <t>Elektřina</t>
  </si>
  <si>
    <t>Spotřebiče k vytápění - ČSN EN 60531:</t>
  </si>
  <si>
    <t>Bezpečná vzdálenost muže být zkrácená podle podmínek uvedených v české technické normě uvedené v příloze č. 1 část 8.</t>
  </si>
  <si>
    <t>[4] Zákon č. 183/2006 Sb., o územním plánování a stavebním řádu (stavební zákon), ve znění zákona č. 68/2007 Sb.</t>
  </si>
  <si>
    <t>[12] Vyhláška 5. 30/2001 Sb., kterou se provádějí pravidla provozu na pozemních komunikacích a úprava a řízení provozu na pozemních komunikacích, ve znění pozdějších předpisů (dopravní značka B 29 s dodatkovou tabulkou "Nástupní plocha pro požární techniku").</t>
  </si>
  <si>
    <t>[14] Například zákon č. 102/2001 Sb., o obecné bezpečnosti výrobků a změně některých dalších zákonů, ve znění pozděj ších předpisů.</t>
  </si>
  <si>
    <t>[15] Například nařízení vlády č. 406/2004 Sb., o bližších požadavcích na zajištění bezpečnosti a ochrany zdraví při práci v prostředí s nebezpečím výbuchu, nařízení vlády č. 11/2002 Sb., kterým se stanoví vzhled a umístění bezpečnostních značek a zavedení signálů, ve znění nařízení vlády č. 405/2004 Sb.</t>
  </si>
  <si>
    <t>[1] Zákon č. 22/1997 Sb., o technických požadavcích na výrobky a o změně a doplnění některých zákonů, ve znění pozdějších předpisů.</t>
  </si>
  <si>
    <t>[2] Vyhláška č. 246/2001 Sb., o stanovení podmínek požární bezpečnosti a výkonu státního požárního dozoru (vyhláška o požární prevenci).</t>
  </si>
  <si>
    <t>[3] Například příloha č. 1 vyhlášky č. 246/2001 Sb.</t>
  </si>
  <si>
    <t>[5] § 2 odst. 4 vyhlášky č. 246/2001 Sb.</t>
  </si>
  <si>
    <t>[7] § 2 vyhlášky č. 501/2006 Sb., o obecných požadavcích na využívání území.</t>
  </si>
  <si>
    <t>[8] Vyhláška č. 369/2001 Sb., o obecných technických požadavcích zabezpečujících užívání staveb osobami s omezenou schopností pohybu a orientace, ve znění vyhlášky č. 492/2006 Sb.</t>
  </si>
  <si>
    <t>[9] Zákon č. 561/2004 Sb., o předškolním, základním, středním, vyšším odborném a jiném vzdělávání (školský zákon), ve znění pozdějších předpisů.</t>
  </si>
  <si>
    <t>[10] Zákon č. 561/2004 Sb.</t>
  </si>
  <si>
    <t>[11] § 31 odst. 4 zákona č. 133/1985 Sb., o požární ochraně, ve znění zákona č. 237/2000 Sb.</t>
  </si>
  <si>
    <t>NV  201/2010 Sb.</t>
  </si>
  <si>
    <t>V 23/2008 Sb.</t>
  </si>
  <si>
    <t xml:space="preserve">o bezpečnosti a ochraně zdraví při práci a bezpečnosti provozu při těžbě a úpravě ropy a zemního plynu a při vrtných a geofyzikálních pracích a o změně některých předpisů k zajištění bezpečnosti a ochrany zdraví při práci a bezpečnosti provozu při hornické činnosti a činnosti prováděné hornickým způsobem
</t>
  </si>
  <si>
    <t>§ 4a</t>
  </si>
  <si>
    <t>Ztráta tekutin</t>
  </si>
  <si>
    <t>Za celkovou fyzickou zátěž se považuje zátěž při dynamické fyzické práci vykonávané velkými svalovými skupinami, při které je zatěžováno více než 50 % svalové hmoty.</t>
  </si>
  <si>
    <t>Hygienický limit, zjišťování a hodnocení celkové fyzické zátěže</t>
  </si>
  <si>
    <t>Hygienický limit lokální svalové zátěže</t>
  </si>
  <si>
    <t>Práce spojená s celkovou fyzickou zátěží a lokální svalovou zátěží, překračující hygienické limity, musí být přerušována bezpečnostními přestávkami v trvání 5 až 10 minut po každých 2 hodinách od započetí výkonu práce nebo musí být zajištěno střídání činností nebo zaměstnanců.</t>
  </si>
  <si>
    <t>Hodnocení pracovní polohy</t>
  </si>
  <si>
    <t>Zdravotní riziko pracovní polohy se hodnotí při trvalé práci vykonávané zaměstnancem, zejména provádí-li opakující se pracovní úkony, při nichž si nemůže pracovní polohu volit sám, ale tato je přímo závislá na konstrukci stroje, uspořádání pracovního místa a pracoviště a charakteru prováděné práce.</t>
  </si>
  <si>
    <t>§ 27a</t>
  </si>
  <si>
    <t>Práce spojené s monotonií, jakož i práce ve vnuceném pracovním tempu, musí být k omezení jejich nepříznivého vlivu na zdraví přerušovány bezpečnostními přestávkami v trvání 5 až 10 minut po každých 2 hodinách od započetí výkonu práce nebo musí být zajištěno střídání činností nebo zaměstnanců.</t>
  </si>
  <si>
    <t>Práce se zrakovou zátěží musí být v zájmu omezení jejího nepříznivého vlivu na zdraví zaměstnance přerušována bezpečnostními přestávkami v trvání 5 až 10 minut po každých 2 hodinách od započetí výkonu práce nebo musí být zajištěno střídání činností nebo zaměstnanců.</t>
  </si>
  <si>
    <t>POŽADAVKY NA MALOVÁNÍ A ÚKLID</t>
  </si>
  <si>
    <t>§ 55a</t>
  </si>
  <si>
    <t>Úklid</t>
  </si>
  <si>
    <t>§ 55b</t>
  </si>
  <si>
    <t>Malování</t>
  </si>
  <si>
    <t>zákona č. 362/2007 Sb., zákona č. 294/2008 Sb.,</t>
  </si>
  <si>
    <t>Pokuta je příjmem státního rozpočtu.</t>
  </si>
  <si>
    <t>b) dostatečně a bez zbytečného odkladu informovat odborovou organizaci a zástupce zaměstnanců pro oblast bezpečnosti a ochrany zdraví při práci, a nepůsobí-li u něj, přímo své zaměstnance o rizicích a přijatých opatřeních, které získal od jiných zaměstnavatelů.</t>
  </si>
  <si>
    <t>f) záležitosti v rozsahu stanoveném ujednáním o zřízení evropské rady zaměstnanců nebo na základě jiného ujednaného postupu pro informace a projednání na nadnárodní úrovni nebo v rozsahu stanoveném v § 297 odst. 5.</t>
  </si>
  <si>
    <t>a) na zaměstnavatele a skupiny zaměstnavatelů s působností na území členských států se sídlem nebo místem podnikání v České republice,</t>
  </si>
  <si>
    <t>b) alespoň 2 zaměstnavatelé ze skupiny zaměstnavatelů s působností na území členských států mají sídlo nebo místo podnikání nebo umístěnou organizační složku ve 2 různých členských státech a</t>
  </si>
  <si>
    <t>c) alespoň 1 zaměstnavatel ze skupiny zaměstnavatelů s působností na území členských států zaměstnává alespoň 150 zaměstnanců v jednom členském státě a jiný zaměstnavatel ze skupiny zaměstnavatelů s působností na území členských států zaměstnává alespoň 150 zaměstnanců v jiném členském státě.</t>
  </si>
  <si>
    <t>b) způsob ustavení, složení, počet členů a délku funkčního období evropské rady zaměstnanců; přitom se přihlíží k zastoupení zaměstnanců podle jejich činnosti a pohlaví,</t>
  </si>
  <si>
    <t>d) úkoly, oprávnění a povinnosti evropské rady zaměstnanců, ústředí a zaměstnavatelů při výkonu práva zaměstnanců na informace a projednání, případně složení, podmínky jmenování, úkoly a jednací řád výboru,</t>
  </si>
  <si>
    <t>g) způsoby propojení s informováním zástupců zaměstnanců a projednáním s nimi podle vnitrostátní úpravy; tím nejsou dotčena ustanovení týkající se informování zaměstnanců a projednání s nimi podle § 279, 280 a 287,</t>
  </si>
  <si>
    <t>h) ustanovení o postupu při organizačních změnách,</t>
  </si>
  <si>
    <t>i) dobu účinnosti ujednání o evropské radě zaměstnanců, ustanovení o možnosti výpovědi, o možnosti změn ujednání, včetně přechodných ustanovení, a postup při jednání o novém ujednání.</t>
  </si>
  <si>
    <t>a) předmět informací a projednání nadnárodního charakteru, které se týkají důležitých zájmů zaměstnanců,</t>
  </si>
  <si>
    <t>e) postup v případě podstatných organizačních změn.</t>
  </si>
  <si>
    <t>§ 295a</t>
  </si>
  <si>
    <t>Pokud ujednání podle § 294 a 295 nevymezuje způsoby propojení s informováním zástupců zaměstnanců a projednáním s nimi podle vnitrostátní úpravy, musí ústředí a zaměstnavatel zajistit nadnárodní informování a projednání týkající se připravovaných opatření, která by mohla způsobit závažné změny v organizaci práce nebo ve smluvních vztazích na všech partnerských úrovních odpovídajících předmětu jednání.</t>
  </si>
  <si>
    <t>a) informovat evropskou radu zaměstnanců o</t>
  </si>
  <si>
    <t>1. organizačním uspořádání zaměstnavatele a jeho ekonomické a finanční situaci,</t>
  </si>
  <si>
    <t>2. pravděpodobném vývoji činnosti, výroby a prodeje,</t>
  </si>
  <si>
    <t>3. záležitostech, které je povinno s evropskou radou zaměstnanců projednat,</t>
  </si>
  <si>
    <t>b) projednat s evropskou radou zaměstnanců</t>
  </si>
  <si>
    <t>1. pravděpodobný vývoj zaměstnanosti, investice a podstatné změny organizace práce a technologie,</t>
  </si>
  <si>
    <t>2. zrušení nebo zánik zaměstnavatele, převod zaměstnavatele nebo části jeho činnosti, jeho důvody, podstatné důsledky a opatření vůči zaměstnancům,</t>
  </si>
  <si>
    <t>3. hromadné propouštění, jeho důvody, počty, strukturu a podmínky pro určení zaměstnanců, s nimiž má být rozvázán pracovní poměr, a plnění, která mají zaměstnancům příslušet kromě plnění vyplývajících z právních předpisů.</t>
  </si>
  <si>
    <t>§ 298a</t>
  </si>
  <si>
    <t>Postup při organizačních změnách</t>
  </si>
  <si>
    <t>a) přísluší náhrada mzdy nebo platu nebo náhrada odměny z dohody o pracovní činnosti podle § 192 nebo 194 zákona č. 262/2006 Sb., ve znění účinném ke dni 31. prosince 2013, a</t>
  </si>
  <si>
    <t>b) délka doby nebo období 21 kalendářních dnů uvedené v § 66 odst. 1 větě druhé a § 192 odst. 1 větě třetí a čtvrté, odst. 5 a odst. 6 větě první zákona č. 262/2006 Sb., ve znění účinném ke dni 31. prosince 2013, zůstává zachována.</t>
  </si>
  <si>
    <t>Přístup k nadnárodním informacím podle § 288 až 299 zákona č. 262/2006 Sb., ve znění účinném do dne nabytí účinnosti tohoto zákona se vztahuje na zaměstnavatele a skupiny zaměstnavatelů s působností na území členského státu se sídlem v České republice a na jejich organizační složky umístěné na území České republiky, u kterých</t>
  </si>
  <si>
    <t>a) v době od 5. června 2009 do 5. června 2011 byla uzavřena nebo změněna ujednání podle § 288 až 295 zákona č. 262/2006 Sb., ve znění účinném do dne nabytí účinnosti tohoto zákona,</t>
  </si>
  <si>
    <t>b) ujednání podle písmene a) byla v době své platnosti změněna, doplněna nebo prodloužena,</t>
  </si>
  <si>
    <t>a to až do ukončení platnosti těchto dohod. Ustanovení § 298a zákona č. 262/2006 Sb. ve znění účinném ode dne nabytí účinnosti tohoto zákona však platí i zde.</t>
  </si>
  <si>
    <t>zákona č. 291/2009 Sb., zákona č. 490/2009 Sb.,</t>
  </si>
  <si>
    <t>zákona č. 102/2010 Sb., zákona č. 227/2009 Sb.,</t>
  </si>
  <si>
    <t>Žádost o povolení</t>
  </si>
  <si>
    <t>Řízení o povolení</t>
  </si>
  <si>
    <t>Rozhodnutí o povolení</t>
  </si>
  <si>
    <t>a) požadavky a omezení ve vztahu k předcházení vzniku rezistence škodlivého organismu,</t>
  </si>
  <si>
    <t>b) požadavky na označení obalu přípravku včetně povinných údajů uváděných do textu etikety přípravku,</t>
  </si>
  <si>
    <t>c) požadavky na údaje, jimiž musí být označen skupinový obal obsahující přípravek v prodejním obalu a přepravní obal obsahující přípravek ve skupinových obalech nebo v prodejních obalech,</t>
  </si>
  <si>
    <t>f) požadavky a lhůty k dodání dalších údajů týkajících se přípravku anebo jeho složek,</t>
  </si>
  <si>
    <t>g) požadavek na monitoring nežádoucích vlivů použití přípravku včetně stanovení rozsahu tohoto monitoringu,</t>
  </si>
  <si>
    <t>h) povinnost opatřit původní obal anebo etiketu přípravku informací v souladu s novým rozhodnutím, bylo-li vydáno.</t>
  </si>
  <si>
    <t>Změna a zrušení povolení</t>
  </si>
  <si>
    <t>a) osobě oprávněné jednat za právnickou osobu,</t>
  </si>
  <si>
    <t>b) změně adresy sídla nebo adresy místa trvalého pobytu držitele povolení,</t>
  </si>
  <si>
    <t>c) změně názvu nebo jména držitele povolení,</t>
  </si>
  <si>
    <t>d) změně výrobce nebo výrobního závodu přípravku,</t>
  </si>
  <si>
    <t>Posouzení rovnocennosti účinné látky</t>
  </si>
  <si>
    <t>§ 36a</t>
  </si>
  <si>
    <t>Účinné látky, safenery, synergenty a formulační přísady</t>
  </si>
  <si>
    <t>Rozšíření povolení na menšinová použití</t>
  </si>
  <si>
    <t>§ 37a</t>
  </si>
  <si>
    <t>Mimořádné stavy při ochraně rostlin</t>
  </si>
  <si>
    <t>Vzájemné uznávání povolení</t>
  </si>
  <si>
    <t>§ 38a</t>
  </si>
  <si>
    <t>Převod povolení</t>
  </si>
  <si>
    <t>§ 38b</t>
  </si>
  <si>
    <t>Jiná opatření</t>
  </si>
  <si>
    <t>a) oblast zkoušení,</t>
  </si>
  <si>
    <t>b) dobu platnosti rozhodnutí.</t>
  </si>
  <si>
    <t>a) držitel rozhodnutí porušuje požadavky správné pokusnické praxe nebo skutečnosti stanovené v rozhodnutí, nebo</t>
  </si>
  <si>
    <t>b) žadatel neprokázal v době rozhodování o prodloužení platnosti rozhodnutí naplnění některého z požadavků správné pokusnické praxe.</t>
  </si>
  <si>
    <t>a) vykonávat dozor z hlediska požadavků správné pokusnické praxe,</t>
  </si>
  <si>
    <t>b) stanovit a schvalovat metodiky zkoušení přípravků,</t>
  </si>
  <si>
    <t>c) vyžadovat informace a dokumentaci o plnění požadavků správné pokusnické praxe,</t>
  </si>
  <si>
    <t>d) vyžadovat informace o přípravě a průběhu zkoušení přípravků, jakož i předložení dokumentace o zkoušení přípravků a místa, kde pokusy probíhají.</t>
  </si>
  <si>
    <t>a) název nebo kód přípravku,</t>
  </si>
  <si>
    <t>b) název nebo kód účinných látek,</t>
  </si>
  <si>
    <t>c) plodinu,</t>
  </si>
  <si>
    <t>d) účel použití,</t>
  </si>
  <si>
    <t>e) maximální jednorázovou dávku.</t>
  </si>
  <si>
    <t>a) identifikační údaje o</t>
  </si>
  <si>
    <t>1. žadateli a osobě oprávněné k jednání za žadatele (jméno, popřípadě jména, a příjmení, funkce, adresa místa bydliště, telefonické nebo elektronické spojení),</t>
  </si>
  <si>
    <t>2. místech, na nichž se zkoušky mají provádět,</t>
  </si>
  <si>
    <t>b) návrh na vymezení oblasti zkoušení podle odstavce 2,</t>
  </si>
  <si>
    <t>c) prohlášení žadatele, který hodlá provádět úřední zkoušky, že</t>
  </si>
  <si>
    <t>Souběžný obchod</t>
  </si>
  <si>
    <t>Orgány rostlinolékařské péče</t>
  </si>
  <si>
    <t>Opatření</t>
  </si>
  <si>
    <t>a) je-li důvodné podezření, že může být ohroženo zdraví lidí, zvířat, rostlin nebo životní prostředí,</t>
  </si>
  <si>
    <t>a) jednorázové zničení rostlin, rostlinných produktů a jiných předmětů napadených nebo podezřelých z napadení škodlivými organismy nebo jejich jednorázové ošetření stanovenými postupy a prostředky,</t>
  </si>
  <si>
    <t>§ 79b</t>
  </si>
  <si>
    <t>§ 79c</t>
  </si>
  <si>
    <t>a) používá přípravek, který není v České republice povolen podle přímo použitelného předpisu Evropské unie upravujícího uvádění přípravků na trh,</t>
  </si>
  <si>
    <t>b) v rozporu s § 35 odst. 5 uvede na trh nebo používá přípravek po zrušení povolení s výjimkou přípravků, u nichž byla povolena odkladná lhůta,</t>
  </si>
  <si>
    <t>c) používá přípravek v rozporu s podmínkami</t>
  </si>
  <si>
    <t>1. provádění pokusů nebo zkoušek s přípravky podle přímo použitelného předpisu Evropské unie upravujícího uvádění přípravku na trh,</t>
  </si>
  <si>
    <t>3. dovozu přípravku podle přímo použitelného předpisu Evropské unie upravujícího uvádění přípravku na trh,</t>
  </si>
  <si>
    <t>§ 79d</t>
  </si>
  <si>
    <t>§ 79e</t>
  </si>
  <si>
    <t>§ 79f</t>
  </si>
  <si>
    <t>§ 79g</t>
  </si>
  <si>
    <t>§ 79h</t>
  </si>
  <si>
    <t>§ 79i</t>
  </si>
  <si>
    <t>1. Pověření k výkonu činnosti referenční laboratoře vydaná podle zákona č. 326/2004 Sb., ve znění účinném do dne nabytí účinnosti tohoto zákona, pozbývají platnosti uplynutím dne 30. června 2012.</t>
  </si>
  <si>
    <t>2. Osvědčení o způsobilosti k provádění pokusů a zkoušek vydaná podle zákona č. 326/2004 Sb., ve znění účinném do dne nabytí účinnosti tohoto zákona, pozbývají platnosti uplynutím 5 let ode dne nabytí účinnosti tohoto zákona.</t>
  </si>
  <si>
    <t>3. Správní řízení, která nebyla pravomocně skončena přede dnem nabytí účinnosti tohoto zákona, se dokončí podle dosavadních právních předpisů.</t>
  </si>
  <si>
    <t>V  73/2010 Sb.</t>
  </si>
  <si>
    <t>zákonem č. 227/2009 Sb., zákonem č. 281/2009 Sb.,</t>
  </si>
  <si>
    <t>zákonem č. 151/2011 Sb., zákonem č. 466/2011 Sb.,</t>
  </si>
  <si>
    <t>b) lékařský dohled, při kterém je fyzická osoba podezřelá z nákazy povinna v termínech stanovených prozatímním opatřením poskytovatele zdravotních služeb nebo rozhodnutím příslušného orgánu ochrany veřejného zdraví docházet k lékaři na vyšetření nebo se vyšetření podrobit, popřípadě sledovat podle pokynu příslušného orgánu ochrany veřejného zdraví po stanovenou dobu svůj zdravotní stav a při objevení se stanovených klinických příznaků oznámit tuto skutečnost příslušnému lékaři nebo příslušnému orgánu ochrany veřejného zdraví,</t>
  </si>
  <si>
    <t>a) při výkonu státního zdravotního dozoru v oblasti prevence vzniku a šíření infekčních onemocnění a nad plněním povinností poskytovateli zdravotních služeb,</t>
  </si>
  <si>
    <t>c) lékaři v rámci poskytování dalších potřebných zdravotních služeb,</t>
  </si>
  <si>
    <t>1. Zdravotní ústavy se sídlem v Praze, Kolíně, Českých Budějovicích, Plzni, Karlových Varech, Liberci, Hradci Králové, Pardubicích, Jihlavě, Brně, Olomouci a ve Zlíně, zřízené podle § 86 odst. 1 zákona č. 258/2000 Sb., ve znění účinném přede dnem nabytí účinnosti tohoto zákona, se zrušují ke dni nabytí účinnosti tohoto zákona.</t>
  </si>
  <si>
    <t>2. Dnem nabytí účinnosti tohoto zákona práva a povinnosti z pracovněprávních vztahů, které mají ke dni svého zrušení zdravotní ústavy se sídlem v Praze, Kolíně, Českých Budějovicích, Plzni, Karlových Varech, Liberci, Hradci Králové a v Pardubicích uvedené v bodě 1, přecházejí na Zdravotní ústav se sídlem v Ústí nad Labem, který je jejich nástupnickou organizací. Dnem nabytí účinnosti tohoto zákona dále přechází na Zdravotní ústav se sídlem v Ústí nad Labem veškeré závazky, které měly uvedené zdravotní ústavy ke dni svého zrušení, jakož i příslušnost hospodařit s veškerým majetkem České republiky, s nímž byly tyto zdravotní ústavy příslušné hospodařit.</t>
  </si>
  <si>
    <t>3. Dnem nabytí účinnosti tohoto zákona práva a povinnosti z pracovněprávních vztahů, které mají ke dni svého zrušení zdravotní ústavy se sídlem v Jihlavě, Brně, Olomouci a ve Zlíně uvedené v bodě 1, přecházejí na Zdravotní ústav se sídlem v Ostravě, který je jejich nástupnickou organizací. Dnem nabytí účinnosti tohoto zákona dále přechází na Zdravotní ústav se sídlem v Ostravě veškeré závazky, které měly uvedené zdravotní ústavy ke dni svého zrušení, jakož i příslušnost hospodařit s veškerým majetkem České republiky, s nímž byly tyto zdravotní ústavy příslušné hospodařit.</t>
  </si>
  <si>
    <t>4. Práva a povinnosti z pracovněprávních vztahů těch zaměstnanců, jejichž pracovní poměr ke zdravotním ústavům uvedeným v bodě 1 skončil přede dnem zrušení těchto zdravotních ústavů anebo tímto dnem, vypořádají nástupnické organizace uvedené v bodech 2 a 3.</t>
  </si>
  <si>
    <t>5. Pokud byly zdravotní ústavy uvedené v bodě 1 účastníky právních vztahů vzniklých do dne jejich zrušení včetně a účastníky soudních, správních a jiných řízení zahájených do dne jejich zrušení včetně a tyto vztahy a řízení dnem nabytí účinnosti tohoto zákona pokračují nebo se tímto dnem anebo po tomto dni obnoví, jsou účastníkem uvedených právních vztahů a řízení nástupnické organizace uvedené v bodech 2 a 3.</t>
  </si>
  <si>
    <t>6. Do 30 dnů ode dne nabytí účinnosti tohoto zákona pořídí nástupnické organizace uvedené v bodech 2 a 3 protokol obsahující soupis majetku České republiky včetně práv, soupis závazků a soupis práv a povinností z pracovněprávních vztahů, které tyto nástupnické organizace převzaly po zrušených zdravotních ústavech uvedených v bodě 1. Nemovitosti, které se evidují v katastru nemovitostí, musí být v protokolu označeny údaji nezbytnými pro zápis do katastru nemovitostí.</t>
  </si>
  <si>
    <t>7. Návrh na zápis změny příslušnosti hospodařit s nemovitostmi, u nichž dochází k přechodu příslušnosti hospodařit na nástupnické organizace uvedené v bodech 2 a 3, do katastru nemovitostí podají tyto nástupnické organizace u příslušného katastrálního úřadu do 60 dnů ode dne nabytí účinnosti tohoto zákona. Pro tento účel je protokol podle bodu 6 listinou osvědčující příslušnost těchto nástupnických organizací k hospodaření s uvedenými nemovitostmi.</t>
  </si>
  <si>
    <t>8. Územní pracoviště krajských hygienických stanic uvedená v příloze č. 3 k zákonu č. 258/2000 Sb., ve znění účinném přede dnem nabytí účinnosti tohoto zákona, se považují za územní pracoviště krajských hygienických stanic zřízená podle § 82 odst. 1 zákona č. 258/2000 Sb., ve znění účinném ode dne nabytí účinnosti tohoto zákona.</t>
  </si>
  <si>
    <t>Zátěž teplem na pracovišti</t>
  </si>
  <si>
    <t>Karcinogeny, mutageny a látky toxické pro reprodukci</t>
  </si>
  <si>
    <t>Práce spojená se zaujímáním podmíněně přijatelných a nepřijatelných pracovních poloh po dobu překračující stanovené hygienické limity musí být přerušována bezpečnostními přestávkami v trvání 5 až 10 minut po každých 2 hodinách od započetí výkonu práce nebo musí být zajištěno střídání činností nebo zaměstnanců.</t>
  </si>
  <si>
    <t>§ 45a</t>
  </si>
  <si>
    <t>Osvětlení venkovních pracovišť</t>
  </si>
  <si>
    <t>Úklid pracoviště, sanitárních a pomocných zařízení se provádí na pracovišti s technologickým zdrojem prachu, chemických látek nebo směsí, látek uvedených v § 16 nebo jiných zdrojů znečištění jako nedílné součásti technologického procesu a na pracovišti s technologickým zdrojem prachu, chemických látek nebo směsí, látek uvedených v § 16 nebo jiných zdrojů znečištění jako sekundárních produktů z technologického procesu denně. Na pracovišti bez technologického zdroje prachu, chemických látek nebo směsí, látek uvedených v § 16 a jiných zdrojů znečištění se úklid provádí podle zpracovaného harmonogramu zaměstnavatele.</t>
  </si>
  <si>
    <t>Sanitární a pomocné zařízení</t>
  </si>
  <si>
    <t>► je pracoviště včetně spojovacích cest  vybaveno nouzovým osvětlením při výpadku umělého osvětlení</t>
  </si>
  <si>
    <t xml:space="preserve">►odpovídá umělé osvětlení venkovních pracovišť a spojovacích cest  náročnosti vykonávané práce na zrakovou činnost a ochranu zdraví </t>
  </si>
  <si>
    <t>► je na pracovišti zajištěna dostatečná výměna vzduchu  přirozeným, nuceným nebo kombinovaným větráním</t>
  </si>
  <si>
    <t>►Chemická látka a prach musí být podle technických možností zachyceny přímo u zdroje. Zachycení se provede zakrytím zdroje nebo jeho vybavením místním odsáváním</t>
  </si>
  <si>
    <t>► jsou zaměstnanci před zahájením ruční manipulace s břemeny seznámeni s údaji o hmotnosti a vlastnostech břemene a riziky jenž jsou vystaveni při nesprávné ruční  manipulaci s břemenem</t>
  </si>
  <si>
    <t>► jsou zaměstnanci pro práci s olovem vybaveni vyhovujícím pracovním oděvem potřebnými osobními  ochrannými pracovními prostředky</t>
  </si>
  <si>
    <t>► jsou zhodnocena veškerá rizika pro zdraví zaměstnanců při práci spojené s expozicí biologickými činiteli, přičemž míru rizika určuje nejnebezpečnější činitel.</t>
  </si>
  <si>
    <t>► je při odstraňování azbestu nebo materiálu obsahujícího azbest vypracovám plán prací a jsou dodržované minimální opatření (§ 21 odst. 2 písmeno a - f)</t>
  </si>
  <si>
    <t>je při práci s olovem posouzen způsob a míra expozice zaměstnance a vyhodnocena z toho vyplývající rizika</t>
  </si>
  <si>
    <t>►jestliže je koncentrace azbestu  překročena, provádí se měření každé 3 měsíce.</t>
  </si>
  <si>
    <t>► je při práci se zrakovou zátěží práce přerušována  bezp. přestávkami v trvání  5-10 min po každých 2 hod od započetí práce, nebo musí být zajištěno střídání činností nebo zaměstnanců.</t>
  </si>
  <si>
    <t>► jsou vyhodnocena zdravotní rizika pro zaměstnance vystavené při práci chemickým látkám a prachem a olovem</t>
  </si>
  <si>
    <t>zákona č. 189/2008 Sb., zákona č. 223/2009 Sb.,</t>
  </si>
  <si>
    <t>§ 10a</t>
  </si>
  <si>
    <t>Odborná způsobilost fyzické osoby k plnění úkolů v prevenci rizik a odborná způsobilost fyzické osoby k činnosti koordinátora bezpečnosti a ochrany zdraví při práci na staveništi, která byla získána do 30. června 2008 podle zákona č. 309/2006 Sb. na dobu neurčitou, se považuje za splněnou nejdéle do 1. ledna 2014.</t>
  </si>
  <si>
    <t>Řízení o udělení akreditace, změnu akreditace, prodloužení akreditace, prodloužení oprávnění k provádění zkoušek z odborné způsobilosti nebo zvláštní odborné způsobilosti a udělení oprávnění k provádění zkoušek z odborné způsobilosti nebo zvláštní odborné způsobilosti zahájená a pravomocně neskončená do dne nabytí účinnosti tohoto zákona se dokončí podle zákona č. 309/2006 Sb., ve znění účinném do dne nabytí účinnosti tohoto zákona.</t>
  </si>
  <si>
    <t>37/5</t>
  </si>
  <si>
    <t>37/2</t>
  </si>
  <si>
    <t>41/1</t>
  </si>
  <si>
    <t>42/3</t>
  </si>
  <si>
    <t>29/2,4</t>
  </si>
  <si>
    <t>► je pravidelně kontrolována expozice a koncentrace olova v krvi</t>
  </si>
  <si>
    <t>►je zaměstnanec vybaven vhodným OOP při práci  s chemickou látkou nebo směsí  a látkami,které se vstřebávají kůží nebo sliznicí</t>
  </si>
  <si>
    <t>1c</t>
  </si>
  <si>
    <t>ze dne 29. dubna 2004</t>
  </si>
  <si>
    <t>Integrovaná ochrana rostlin</t>
  </si>
  <si>
    <t>d) opatření ke snížení rizik včetně opatření k ochraně vod,</t>
  </si>
  <si>
    <t>§ 48a</t>
  </si>
  <si>
    <t>Národní akční plán</t>
  </si>
  <si>
    <t>b) směry vývoje v používání účinných látek,</t>
  </si>
  <si>
    <t>c) účinné látky, plodiny, oblasti nebo postupy, kterým je třeba věnovat přednostní pozornost,</t>
  </si>
  <si>
    <t>d) harmonogram správných postupů pro účely dosažení bezpečného používání přípravků,</t>
  </si>
  <si>
    <t>e) vyhodnocení nezbytných intervalů kontrol zařízení pro aplikaci přípravků, jež se nepoužívají pro postřik přípravky, a přídavných zařízení pro aplikaci přípravků, která se používají jen v malém rozsahu, používaných profesionálními uživateli,</t>
  </si>
  <si>
    <t>f) možné způsoby informování osob, které by mohly být vystaveny úletu postřikové kapaliny,</t>
  </si>
  <si>
    <t>g) postupy na podporu uplatňování integrované ochrany rostlin.</t>
  </si>
  <si>
    <t>a) postupováno v rozporu s požadavky na ochranu vod, včel, zvěře, vodních organismů a dalších necílových organismů včetně rostlin, stanovenými prováděcím právním předpisem,</t>
  </si>
  <si>
    <t>Letecká aplikace přípravků</t>
  </si>
  <si>
    <t>a) schváleného plánu letecké aplikace a následné žádosti o povolení jednotlivé letecké aplikace, nebo</t>
  </si>
  <si>
    <t>a) neexistují žádné jiné přijatelné alternativy nebo má v konkrétním případě letecká aplikace nižší dopady na lidské zdraví a životní prostředí než pozemní aplikace přípravků,</t>
  </si>
  <si>
    <t>a) předběžnou dobu postřiku,</t>
  </si>
  <si>
    <t>b) množství a druh aplikovaných přípravků,</t>
  </si>
  <si>
    <t>§ 52a</t>
  </si>
  <si>
    <t>Zvláštní opatření na ochranu vodního prostředí a pitné vody</t>
  </si>
  <si>
    <t>§ 52b</t>
  </si>
  <si>
    <t>Omezení použití přípravků nebo rizika použití přípravků v určitých oblastech</t>
  </si>
  <si>
    <t>Zařízení pro aplikaci přípravků</t>
  </si>
  <si>
    <t>a) náležitosti postupu údržby a kalibrace profesionálního zařízení pro aplikaci přípravků podle odstavce 3,</t>
  </si>
  <si>
    <t>b) omezení použití jednotlivých profesionálních zařízení pro aplikaci přípravků a postupy při jejich použití v závislosti na druhu a způsobu aplikace přípravků vedoucí k minimalizaci rizik pro ochranu zdraví a životního prostředí podle odstavce 4,</t>
  </si>
  <si>
    <t>c) postupy pro přípravu postřikové kapaliny a pro čištění profesionálních zařízení pro aplikaci přípravků podle odstavce 5.</t>
  </si>
  <si>
    <t>Zařízení pro aplikaci přípravků omezující nežádoucí úlet přípravků</t>
  </si>
  <si>
    <t>Evidence profesionálních zařízení pro aplikaci přípravků</t>
  </si>
  <si>
    <t>Provozovny kontrolního testování v rámci jejich zjištění při prováděné kontrole profesionálních zařízení pro aplikaci přípravků předávají bez zbytečného odkladu dálkovým přístupem do evidence profesionálních zařízení pro aplikaci přípravků údaje v rozsahu</t>
  </si>
  <si>
    <t>a) jméno, popřípadě jména a příjmení, nebo název vlastníka profesionálního zařízení pro aplikaci přípravků,</t>
  </si>
  <si>
    <t>b) jméno, popřípadě jména a příjmení, nebo název držitele profesionálního zařízení pro aplikaci přípravků, je-li to osoba odlišná od vlastníka,</t>
  </si>
  <si>
    <t>d) informaci, zda profesionální zařízení pro aplikaci přípravků vyhovělo požadavkům či nikoliv,</t>
  </si>
  <si>
    <t>e) datum provedení kontrolního testování,</t>
  </si>
  <si>
    <t>f) přehled zjištěných závad,</t>
  </si>
  <si>
    <t>g) přehled vydaných dokladů o funkční způsobilosti profesionálního zařízení pro aplikaci přípravků,</t>
  </si>
  <si>
    <t>h) název provozovny kontrolního testování.</t>
  </si>
  <si>
    <t>a) lhůty pro provádění kontrolního testování profesionálních zařízení pro aplikaci přípravků,</t>
  </si>
  <si>
    <t>b) technologické požadavky na profesionální zařízení pro aplikaci přípravků,</t>
  </si>
  <si>
    <t>c) technologický postup kontrolního testování profesionálního zařízení pro aplikaci přípravků,</t>
  </si>
  <si>
    <t>d) technické podmínky pro kontrolní testování profesionálního zařízení pro aplikaci přípravků,</t>
  </si>
  <si>
    <t>e) náležitosti a vzor osvědčení o způsobilosti profesionálního zařízení pro aplikaci přípravků,</t>
  </si>
  <si>
    <t>f) náležitosti a vzor kontrolní nálepky podle odstavce 2.</t>
  </si>
  <si>
    <t>Provozovatel kontrolního testování</t>
  </si>
  <si>
    <t>Pověřování k provádění odborných rostlinolékařských činností</t>
  </si>
  <si>
    <t>b) sledování účinnosti geneticky modifikovaných organismů využívaných v ochraně rostlin, hodnocení rezistence škodlivých organismů k přípravkům a k produktům geneticky modifikovaných organismů a hodnocení a přezkušování profesionálních zařízení pro aplikaci přípravků,</t>
  </si>
  <si>
    <t>c) monitoring nežádoucích vedlejších účinků přípravků na složky životního prostředí a</t>
  </si>
  <si>
    <t>a) poskytuje poradenství v oblasti ochrany rostlin před škodlivými organismy a s ní souvisejícími poruchami rostlin a v oblasti bezpečného používání přípravků,</t>
  </si>
  <si>
    <t>§ 86a</t>
  </si>
  <si>
    <t>b) vzdělávací zařízení disponuje odpovídajícím technickým zabezpečením pro pořádání základních kurzů a doplňujících školení, které stanoví prováděcí právní předpis,</t>
  </si>
  <si>
    <t>c) obsah a rozsah základních kurzů a doplňujících školení odpovídá požadavkům tohoto zákona a</t>
  </si>
  <si>
    <t>d) vzdělávací zařízení má zahrnuto vzdělávání v předmětu své činnosti.</t>
  </si>
  <si>
    <t>§ 86b</t>
  </si>
  <si>
    <t>a) obsah a rozsah základního kurzu pro vydání osvědčení prvního stupně a doplňujícího školení pro vydání nového osvědčení prvního stupně a náležitosti osvědčení prvního stupně,</t>
  </si>
  <si>
    <t>a) jméno a příjmení, nebo název vlastníka profesionálního zařízení pro aplikaci přípravků,</t>
  </si>
  <si>
    <t>b) jméno a příjmení, nebo název držitele profesionálního zařízení pro aplikaci přípravků, je-li to osoba odlišná od vlastníka,</t>
  </si>
  <si>
    <t>d) datum provedení kontrolního testování,</t>
  </si>
  <si>
    <t>e) informaci, zda profesionální zařízení pro aplikaci přípravků vyhovělo požadavkům či nikoliv,</t>
  </si>
  <si>
    <t>g) přehled vydaných dokladů o funkční způsobilosti zařízení,</t>
  </si>
  <si>
    <t>c) pořadové číslo osvědčení druhého nebo třetího stupně,</t>
  </si>
  <si>
    <t>d) datum zkoušky,</t>
  </si>
  <si>
    <t>e) datum vydání osvědčení druhého nebo třetího stupně,</t>
  </si>
  <si>
    <t>f) dobu platnosti osvědčení druhého nebo třetího stupně,</t>
  </si>
  <si>
    <t>c) o zařízeních pro aplikaci přípravků k provedení § 61 odst. 7, § 62 odst. 1 a 3 a § 64 odst. 4,</t>
  </si>
  <si>
    <t>1. Osoby, které jsou držiteli osvědčení o odborné způsobilosti pro nakládání s přípravky na základě vykonání zkoušky zajišťované Státní rostlinolékařskou správou podle zákona č. 326/2004 Sb., o rostlinolékařské péči a o změně některých souvisejících zákonů, ve znění účinném do dne nabytí účinnosti podle zákona č. 326/2004 Sb., ve znění účinném ode dne nabytí účinnosti tohoto zákona, se považují za držitele osvědčení třetího stupně podle tohoto zákona. Těmto osobám a osobám se vzděláním podle § 82 odst. 2 a 5 zákona č. 326/2004 Sb., ve znění účinném ode dne nabytí účinnosti tohoto zákona, na jejich žádost vydá od 1. ledna 2013 Státní rostlinolékařská správa osvědčení druhého nebo třetího stupně.</t>
  </si>
  <si>
    <t>2. Do 31. prosince 2012 lze získávat osvědčení o odborné způsobilosti pro nakládání s přípravky podle zákona č. 326/2004 Sb., ve znění účinném do dne nabytí účinnosti tohoto zákona.</t>
  </si>
  <si>
    <t>►Má podnikatel používající přípravky na ochranu rostlin zacházení s nimi zabezpečeno odborně způsobilou osobou nebo absolventem odborného kurzu podle odstavce 4 § 86 zákona? (§ 86 odst.4 zákona č. 326/2004 Sb.,v platném znění)</t>
  </si>
  <si>
    <t>►Vlastní fyzická osoba , která nakládá nakládá s přípravky pod dohledem držitele osvědčení druhého stupně nebo třetího stupně, osvědčení prvního stupně.Toto osvědčení fyzické osobě vydá po absolvování základního kurzu vzdělávací zařízení pověřené ministerstvem. Osvědčení se vydává s platností na dobu 5 let</t>
  </si>
  <si>
    <t>►Zajištuje  osoba, která v rámci svých profesních činností používá přípravky, aby nakládání s přípravky řídila a vykonávala nad ním dohled fyzická osoba, jež je držitelem osvědčení druhého stupně. Držitel osvědčení druhého stupně je způsobilý i pro činnosti držitele osvědčení prvního stupně. Osvědčení druhého stupně vydá rostlinolékařská správa fyzické osobě, která splňuje podmínky vzdělání pro rostlinolékaře podle § 82 odst. 2 nebo 5, nebo absolvuje základní kurz a úspěšně vykoná zkoušku. Osvědčení se vydává s platností na dobu 5 let. Platnost tohoto osvědčení lze prodloužit na základě absolvování doplňujícího školení.</t>
  </si>
  <si>
    <t>Vyhláška č. 206/2012 Sb.</t>
  </si>
  <si>
    <t>VYHLÁŠKA</t>
  </si>
  <si>
    <t>ze dne 6. června 2012</t>
  </si>
  <si>
    <t>o odborné způsobilosti pro nakládání s přípravky</t>
  </si>
  <si>
    <t>Ministerstvo zemědělství (dále jen „ministerstvo“) stanoví podle § 88 odst. 4 zákona č. 326/2004 Sb., o rostlinolékařské péči a o změně některých souvisejících zákonů, ve znění zákona č. 199/2012 Sb., (dále jen „zákon“) k provedení § 86b odst. 3 zákona:</t>
  </si>
  <si>
    <t>a) obsah a rozsah základního kurzu pro vydání osvědčení prvního stupně, doplňujícího školení pro vydání nového osvědčení prvního stupně a náležitosti osvědčení prvního stupně,</t>
  </si>
  <si>
    <t>Protokol o výsledku zkoušky</t>
  </si>
  <si>
    <t>a) označení „protokol o výsledku zkoušky k prokázání odborné způsobilosti pro nakládání s přípravky“,</t>
  </si>
  <si>
    <t>b) jméno, popřípadě jména a příjmení zkoušeného,</t>
  </si>
  <si>
    <t>c) datum a místo narození zkoušeného,</t>
  </si>
  <si>
    <t>d) místo trvalého pobytu nebo bydliště zkoušeného,</t>
  </si>
  <si>
    <t>e) výsledek písemného testu popřípadě i ústního přezkoušení, a to slovy „prospěl“ nebo „neprospěl“,</t>
  </si>
  <si>
    <t>g) místo a datum konání zkoušky.</t>
  </si>
  <si>
    <t>1. Vyhláška č. 333/2004 Sb., o odborné způsobilosti na úseku rostlinolékařské péče.</t>
  </si>
  <si>
    <t>2. Vyhláška č. 381/2011 Sb., kterou se mění vyhláška č. 333/2004 Sb., o odborné způsobilosti na úseku rostlinolékařské péče.</t>
  </si>
  <si>
    <t>Tato vyhláška nabývá účinnosti prvním dnem kalendářního měsíce následujícího po jejím vyhlášení.</t>
  </si>
  <si>
    <t>Příloha č. 1 k vyhlášce č. 206/2012 Sb.</t>
  </si>
  <si>
    <t>A. Témata:</t>
  </si>
  <si>
    <t>2. Existence nepovolených nebo padělaných přípravků, jejich rizika a metody rozpoznání takových přípravků.</t>
  </si>
  <si>
    <t>3. Nebezpečí a rizika související s přípravky a způsoby, jak je zjišťovat a regulovat, zejména:</t>
  </si>
  <si>
    <t>4. Strategie a postupy integrované ochrany rostlin, integrované produkce rostlin, biologických metod ochrany před škodlivými organismy, zásady ekologického zemědělství, informace o obecných zásadách a zvláštních pokynech týkajících se integrované ochrany rostlin pro jednotlivé plodiny nebo odvětví.</t>
  </si>
  <si>
    <t>5. Úvod do srovnávacího hodnocení přípravků na uživatelské úrovni, který profesionálním uživatelům pomůže v konkrétní situaci zvolit z povolených přípravků pro řešení daného problému se škodlivými organismy přípravky s nejmenšími vedlejšími účinky na lidské zdraví, necílové organismy a životní prostředí.</t>
  </si>
  <si>
    <t>8. Postupy, jimiž se zařízení pro aplikaci přípravků připravuje k použití včetně jeho kalibrace, a postupy pro zajištění provozu zařízení pro aplikaci přípravků s minimálním rizikem pro obsluhu a jiné osoby, necílové organismy, snížení biologické rozmanitosti a poškození životního prostředí včetně vodních zdrojů.</t>
  </si>
  <si>
    <t>10. Mimořádná opatření pro ochranu lidského zdraví a životního prostředí včetně vodních zdrojů v případě náhodného rozlití přípravků, kontaminace přípravky a mimořádných povětrnostních podmínek, které by vedly k riziku vyplavení reziduí účinných látek přípravků.</t>
  </si>
  <si>
    <t>11. Režim používání přípravků v souladu s cíli ochrany vod jako složky životního prostředí podle § 23a písm. c) vodního zákona.</t>
  </si>
  <si>
    <t>12. Kontrola zdravotního stavu osob v souvislosti s rizikem poškození jejich zdraví přípravky a hlášení případů ohrožení a poškození lidského zdraví včetně podezření na takové případy.</t>
  </si>
  <si>
    <t>13. Vedení záznamů o používání přípravků v souladu s právními předpisy.</t>
  </si>
  <si>
    <t>Součástí základního kurzu a doplňujícího školení je praktické předvedení nebo ukázka v rozsahu, který odpovídá celkové délce základního kurzu a doplňujícího školení.</t>
  </si>
  <si>
    <t>Příloha č. 2 k vyhlášce č. 206/2012 Sb.</t>
  </si>
  <si>
    <t>Náležitosti osvědčení prvního stupně</t>
  </si>
  <si>
    <t>o odborné způsobilosti pro nakládání s přípravky na ochranu rostlin</t>
  </si>
  <si>
    <t>(dále jen „zákon")</t>
  </si>
  <si>
    <t>Jméno, popřípadě jména, příjmení, titul:</t>
  </si>
  <si>
    <t>Datum a místo narození:</t>
  </si>
  <si>
    <t>Místo trvalého pobytu:</t>
  </si>
  <si>
    <t>1) Nehodící se škrtněte.</t>
  </si>
  <si>
    <t>Příloha č. 3 k vyhlášce č. 206/2012 Sb.</t>
  </si>
  <si>
    <t>Náležitosti osvědčení druhého stupně</t>
  </si>
  <si>
    <t>Datum splnění podmínek vzdělání pro rostlinolékaře podle § 82 odst. 2 nebo 5 zákona:</t>
  </si>
  <si>
    <t>Držitel/ka osvědčení o odborné způsobilosti č.j:</t>
  </si>
  <si>
    <t>Datum absolvování základního lcurzu^/doplňujícího školení2):</t>
  </si>
  <si>
    <t>Datum vykonání zkoušky :</t>
  </si>
  <si>
    <t>Platnost osvědčení: 5 let od data jeho vydání/prodloužení2)</t>
  </si>
  <si>
    <t xml:space="preserve">Osvědčení vydáno/prodlouženo2) v........................ </t>
  </si>
  <si>
    <t>Razítko a podpis oprávněného zaměstnance Státní rostlinolékařské správy</t>
  </si>
  <si>
    <t>1) Pouze pro první vydání osvědčení II. stupně fyzické osobě.</t>
  </si>
  <si>
    <t>2) Nehodící se škrtněte.</t>
  </si>
  <si>
    <t>Příloha č. 4 k vyhlášce č. 206/2012 Sb.</t>
  </si>
  <si>
    <t>Náležitosti osvědčení třetího stupně</t>
  </si>
  <si>
    <t>Státní rostlinolékařská správa adresa</t>
  </si>
  <si>
    <t>Osvědčení III. stupně</t>
  </si>
  <si>
    <t>Č.j.:SRS........................</t>
  </si>
  <si>
    <t>podle § 86 odst. 3 zákona č. 326/ 2004 Sb., ve znění pozdějších předpisů</t>
  </si>
  <si>
    <t>Držitel/ka osvědčení o odborné způsobilosti č.j.:</t>
  </si>
  <si>
    <t>Datum vykonání zkoušky:</t>
  </si>
  <si>
    <t>Platnost osvědčení: 5 let od data vydání/prodloužení1)</t>
  </si>
  <si>
    <t xml:space="preserve">Osvědčení vydáno/prodlouženo1) v........................ </t>
  </si>
  <si>
    <t>►je osoba, která bude zacházet s přípravky, odborně způsobilá  dle vyhlášky 206/2012 a obsolvovala potřebná školení pro svoji práci</t>
  </si>
  <si>
    <t>vyhl.206/2012</t>
  </si>
  <si>
    <t>zákona č. 281/2009 Sb., zákona č. 245/2011 Sb.,</t>
  </si>
  <si>
    <t>zákona č. 326/2009 Sb., zákona č. 320/2009 Sb.,</t>
  </si>
  <si>
    <t>zákona č. 286/2009 Sb., zákona č. 306/2008 Sb.,</t>
  </si>
  <si>
    <t>zákona č. 462/2009 Sb., zákona č. 347/2010 Sb.,</t>
  </si>
  <si>
    <t>zákona č. 377/2010 Sb., zákona č. 427/2010 Sb.,</t>
  </si>
  <si>
    <t>zákona č. 262/2011 Sb., zákona č. 180/2011 Sb.,</t>
  </si>
  <si>
    <t>zákona č. 185/2011 Sb., zákona č. 466/2011 Sb.,</t>
  </si>
  <si>
    <t>zákona č. 341/2011 Sb.,  zákona č. 364/2011 Sb.,</t>
  </si>
  <si>
    <t>zákona č. 365/2011 Sb., zákona č. 367/2011 Sb.,</t>
  </si>
  <si>
    <t xml:space="preserve"> zákona č. 429/2011 Sb., zákona č. 375/2011 Sb.,</t>
  </si>
  <si>
    <t>zákona č. 167/2012 Sb., zákona č. 385/2012 Sb.,</t>
  </si>
  <si>
    <t>d) upravuje též některé právní vztahy před vznikem pracovněprávních vztahů podle písmene a),</t>
  </si>
  <si>
    <t>§ 1a</t>
  </si>
  <si>
    <t>a) zvláštní zákonná ochrana postavení zaměstnance,</t>
  </si>
  <si>
    <t>c) spravedlivé odměňování zaměstnance,</t>
  </si>
  <si>
    <t>d) řádný výkon práce zaměstnancem v souladu s oprávněnými zájmy zaměstnavatele,</t>
  </si>
  <si>
    <t>e) rovné zacházení se zaměstnanci a zákaz jejich diskriminace.</t>
  </si>
  <si>
    <t>Pracovněprávní vztahy se řídí tímto zákonem; nelze-li použít tento zákon, řídí se občanským zákoníkem, a to vždy v souladu se základními zásadami pracovněprávních vztahů.</t>
  </si>
  <si>
    <t>SMLUVNÍ STRANY ZÁKLADNÍCH PRACOVNĚPRÁVNÍCH VZTAHŮ</t>
  </si>
  <si>
    <t>Vedoucími zaměstnanci zaměstnavatele se rozumějí zaměstnanci, kteří jsou na jednotlivých stupních řízení zaměstnavatele oprávněni stanovit a ukládat podřízeným zaměstnancům pracovní úkoly, organizovat, řídit a kontrolovat jejich práci a dávat jim k tomu účelu závazné pokyny. Vedoucím zaměstnancem je nebo se za vedoucího zaměstnance považuje rovněž vedoucí organizační složky státu.</t>
  </si>
  <si>
    <t>ROVNÉ ZACHÁZENÍ A ZÁKAZ DISKRIMINACE</t>
  </si>
  <si>
    <t>Kolektivní smlouvu smí za zaměstnance uzavřít pouze odborová organizace.</t>
  </si>
  <si>
    <t>Smluvní strany kolektivní smlouvy jsou povinny s obsahem kolektivní smlouvy seznámit zaměstnance nejpozději do 15 dnů od jejího uzavření. Zaměstnavatel je povinen zajistit, aby byla kolektivní smlouva přístupná všem jeho zaměstnancům.</t>
  </si>
  <si>
    <t>§ 34a</t>
  </si>
  <si>
    <t>Není-li v pracovní smlouvě sjednáno pravidelné pracoviště pro účely cestovních náhrad, platí, že pravidelným pracovištěm je místo výkonu práce sjednané v pracovní smlouvě. Jestliže je však místo výkonu práce sjednáno šířeji než jedna obec, považuje se za pravidelné pracoviště obec, ve které nejčastěji začínají cesty zaměstnance za účelem výkonu práce. Pravidelné pracoviště pro účely cestovních náhrad nesmí být sjednáno šířeji než jedna obec.</t>
  </si>
  <si>
    <t>§ 34b</t>
  </si>
  <si>
    <t>a) 3 měsíce po sobě jdoucí ode dne vzniku pracovního poměru (§ 36),</t>
  </si>
  <si>
    <t>b) 6 měsíců po sobě jdoucích ode dne vzniku pracovního poměru (§ 36) u vedoucího zaměstnance.</t>
  </si>
  <si>
    <t>a) pozbyl-li zaměstnanec vzhledem ke svému zdravotnímu stavu podle lékařského posudku vydaného poskytovatelem pracovnělékařských služeb nebo rozhodnutí příslušného správního orgánu, který lékařský posudek přezkoumává, dlouhodobě způsobilosti konat dále dosavadní práci,</t>
  </si>
  <si>
    <t>d) jestliže to je nutné podle lékařského posudku vydaného poskytovatelem pracovnělékařských služeb nebo rozhodnutí příslušného orgánu ochrany veřejného zdraví v zájmu ochrany zdraví jiných fyzických osob před infekčním onemocněním,</t>
  </si>
  <si>
    <t>f) je-li zaměstnanec pracující v noci na základě lékařského posudku vydaného poskytovatelem pracovnělékařských služeb uznán nezpůsobilým pro noční práci,</t>
  </si>
  <si>
    <t>§ 43a</t>
  </si>
  <si>
    <t>Dočasné přidělení</t>
  </si>
  <si>
    <t>Odpadnou-li důvody, pro které byl zaměstnanec převeden na jinou práci nebo byl přeložen do jiného místa, než bylo sjednáno, nebo uplynula-li doba, na kterou byla tato změna sjednána, zaměstnavatel je povinen zařadit zaměstnance podle pracovní smlouvy, nedohodne-li se s ním na změně pracovní smlouvy.</t>
  </si>
  <si>
    <t>Požádá-li zaměstnanec o převedení na jinou práci nebo pracoviště, popřípadě o přeložení do jiného místa, protože podle doporučení poskytovatele pracovnělékařských služeb není vhodné, aby dále konal dosavadní práci nebo pracoval na dosavadním pracovišti, zaměstnavatel je povinen mu to umožnit, jakmile to dovolí jeho provozní možnosti. Práce a pracoviště, na které zaměstnance převádí, musí být pro zaměstnance vhodné.</t>
  </si>
  <si>
    <t>d) nesmí-li zaměstnanec podle lékařského posudku vydaného poskytovatelem pracovnělékařských služeb nebo rozhodnutí příslušného správního orgánu, který lékařský posudek přezkoumává, dále konat dosavadní práci pro pracovní úraz, onemocnění nemocí z povolání nebo pro ohrožení touto nemocí, anebo dosáhl-li na pracovišti určeném rozhodnutím příslušného orgánu ochrany veřejného zdraví nejvyšší přípustné expozice,</t>
  </si>
  <si>
    <t>e) pozbyl-li zaměstnanec vzhledem ke svému zdravotnímu stavu podle lékařského posudku vydaného poskytovatelem pracovnělékařských služeb nebo rozhodnutí příslušného správního orgánu, který lékařský posudek přezkoumává, dlouhodobě zdravotní způsobilost,</t>
  </si>
  <si>
    <t>g) jsou-li u zaměstnance dány důvody, pro které by s ním zaměstnavatel mohl okamžitě zrušit pracovní poměr, nebo pro závažné porušení povinnosti vyplývající z právních předpisů vztahujících se k zaměstnancem vykonávané práci; pro soustavné méně závažné porušování povinnosti vyplývající z právních předpisů vztahujících se k vykonávané práci je možné dát zaměstnanci výpověď, jestliže byl v době posledních 6 měsíců v souvislosti s porušením povinnosti vyplývající z právních předpisů vztahujících se k vykonávané práci písemně upozorněn na možnost výpovědi,</t>
  </si>
  <si>
    <t>h) poruší-li zaměstnanec zvlášť hrubým způsobem jinou povinnost zaměstnance stanovenou v § 301a.</t>
  </si>
  <si>
    <t>a) podle lékařského posudku vydaného poskytovatelem pracovnělékařských služeb nebo rozhodnutí příslušného správního orgánu, který lékařský posudek přezkoumává, nemůže dále konat práci bez vážného ohrožení svého zdraví a zaměstnavatel mu neumožnil v době 15 dnů ode dne předložení tohoto posudku výkon jiné pro něho vhodné práce, nebo</t>
  </si>
  <si>
    <t>a) jednonásobku jeho průměrného výdělku, jestliže jeho pracovní poměr u zaměstnavatele trval méně než 1 rok,</t>
  </si>
  <si>
    <t>b) dvojnásobku jeho průměrného výdělku, jestliže jeho pracovní poměr u zaměstnavatele trval alespoň 1 rok a méně než 2 roky,</t>
  </si>
  <si>
    <t>c) trojnásobku jeho průměrného výdělku, jestliže jeho pracovní poměr u zaměstnavatele trval alespoň 2 roky,</t>
  </si>
  <si>
    <t>d) součtu trojnásobku jeho průměrného výdělku a částek uvedených v písmenech a) až c), jestliže dochází k rozvázání pracovního poměru v době, kdy se na zaměstnance vztahuje v kontu pracovní doby postup podle § 86 odst. 4.</t>
  </si>
  <si>
    <t>Za dobu trvání pracovního poměru se považuje i doba trvání předchozího pracovního poměru u téhož zaměstnavatele, pokud doba od jeho skončení do vzniku následujícího pracovního poměru nepřesáhla dobu 6 měsíců.</t>
  </si>
  <si>
    <t>§ 73a</t>
  </si>
  <si>
    <t>a) převedení na jinou práci a přeložení,</t>
  </si>
  <si>
    <t>j) noční prací práce konaná v noční době; noční doba je doba mezi 22. a 6. hodinou,</t>
  </si>
  <si>
    <t>k) zaměstnancem pracujícím v noci zaměstnanec, který odpracuje během noční doby nejméně 3 hodiny ze své pracovní doby v rámci 24 hodin po sobě jdoucích v průměru alespoň jednou týdně v období, uvedeném v § 94 odst. 1,</t>
  </si>
  <si>
    <t>l) rovnoměrným rozvržením pracovní doby rozvržení, při kterém zaměstnavatel rozvrhuje na jednotlivé týdny stanovenou týdenní pracovní dobu, popřípadě kratší pracovní dobu,</t>
  </si>
  <si>
    <t>m) nerovnoměrným rozvržením pracovní doby rozvržení, při kterém zaměstnavatel nerozvrhuje rovnoměrně na jednotlivé týdny stanovenou týdenní pracovní dobu, popřípadě kratší pracovní dobu, s tím, že průměrná týdenní pracovní doba nesmí přesáhnout stanovenou týdenní pracovní dobu, popřípadě kratší pracovní dobu, za období nejvýše 26 týdnů po sobě jdoucích. Jen kolektivní smlouva může toto období vymezit nejvýše na 52 týdnů po sobě jdoucích.</t>
  </si>
  <si>
    <t>Zaměstnavatel je povinen vypracovat písemný rozvrh týdenní pracovní doby a seznámit s ním nebo s jeho změnou zaměstnance nejpozději 2 týdny a v případě konta pracovní doby 1 týden před začátkem období, na něž je pracovní doba rozvržena, pokud se nedohodne se zaměstnancem na jiné době seznámení.</t>
  </si>
  <si>
    <t>a) při pracovní cestě zaměstnance,</t>
  </si>
  <si>
    <t>1. směny [§ 78 odst. 1 písm. c)],</t>
  </si>
  <si>
    <t>Informace a pokyny musí být zajištěny vždy při přijetí zaměstnance, při jeho převedení, přeložení nebo změně pracovních podmínek, změně pracovního prostředí, zavedení nebo změně pracovních prostředků, technologie a pracovních postupů. O informacích a pokynech je zaměstnavatel povinen vést dokumentaci.</t>
  </si>
  <si>
    <t>Jedno vyhotovení záznamu o úrazu je povinen zaměstnavatel předat postiženému zaměstnanci a v případě smrtelného pracovního úrazu jeho rodinným příslušníkům.</t>
  </si>
  <si>
    <t>a) způsob vedení evidence úrazů v knize úrazů,</t>
  </si>
  <si>
    <t>b) ohlašování úrazů,</t>
  </si>
  <si>
    <t>c) vyhotovování a zasílání záznamu o úrazu a záznamu o úrazu - hlášení změn,</t>
  </si>
  <si>
    <t>d) okruh orgánů a institucí, kterým se ohlašuje pracovní úraz, zasílá záznam o úrazu a záznam o úrazu - hlášení změn,</t>
  </si>
  <si>
    <t>e) co se rozumí smrtelným pracovním úrazem pro statistické účely,</t>
  </si>
  <si>
    <t>f) vzor záznamu o úrazu a vzor záznamu o úrazu - hlášení změn.</t>
  </si>
  <si>
    <t>b) výběru a poskytování pracovnělékařských služeb,</t>
  </si>
  <si>
    <t>ODMĚŇOVÁNÍ ZA PRÁCI, ODMĚNA ZA PRACOVNÍ POHOTOVOST A SRÁŽKY Z PŘÍJMŮ ZE ZÁKLADNÍHO PRACOVNĚPRÁVNÍHO VZTAHU</t>
  </si>
  <si>
    <t>Za dobu noční práce přísluší zaměstnanci dosažená mzda a příplatek nejméně ve výši 10 % průměrného výdělku. Je však možné sjednat jinou minimální výši a způsob určení příplatku.</t>
  </si>
  <si>
    <t>a) zařazení prací do platových tříd v souladu s charakteristikami platových tříd odstupňovanými podle složitosti, odpovědnosti a namáhavosti práce, které jsou uvedeny v příloze k tomuto zákonu,</t>
  </si>
  <si>
    <t>b) kvalifikační předpoklady vzdělání pro výkon prací zařazených do jednotlivých platových tříd,</t>
  </si>
  <si>
    <t>c) způsob zařazování zaměstnanců do platových tříd,</t>
  </si>
  <si>
    <t>d) podmínky pro určení započitatelné praxe,</t>
  </si>
  <si>
    <t>§ 134a</t>
  </si>
  <si>
    <t>Cílová odměna</t>
  </si>
  <si>
    <t>Za splnění předem stanoveného mimořádně náročného úkolu, jehož příprava, postupné zajišťování a konečná realizace bude z hlediska působnosti zaměstnavatele zvlášť významná, může zaměstnavatel zaměstnanci, který se na jeho splnění bezprostředně nebo významně podílí, poskytnout cílovou odměnu. Výši odměny oznámí zaměstnavatel společně s hodnotitelnými nebo měřitelnými ukazateli před započetím plnění úkolu. Cílová odměna přísluší zaměstnanci ve výši určené zaměstnavatelem v závislosti na plnění ukazatelů, neskončí-li jeho pracovní poměr před splněním stanoveného úkolu.</t>
  </si>
  <si>
    <t>b) podle lékařského posudku vydaného poskytovatelem pracovnělékařských služeb nebo rozhodnutí příslušného orgánu ochrany veřejného zdraví v zájmu ochrany zdraví jiných fyzických osob před infekčním onemocněním [§ 41 odst. 1 písm. d)],</t>
  </si>
  <si>
    <t>e) peněžitá plnění věrnostní nebo stabilizační povahy poskytnutá zaměstnanci v souvislosti se zaměstnáním,</t>
  </si>
  <si>
    <t>f) odměny podle § 224 odst. 2.</t>
  </si>
  <si>
    <t>Srážky ze mzdy smějí být provedeny jen</t>
  </si>
  <si>
    <t>NÁHRADA VÝDAJŮ V SOUVISLOSTI S VÝKONEM PRÁCE</t>
  </si>
  <si>
    <t>c) mimořádné cestě v souvislosti s výkonem práce mimo rozvrh směn v místě výkonu práce nebo pravidelného pracoviště,</t>
  </si>
  <si>
    <t>e) dočasném přidělení (§ 43a),</t>
  </si>
  <si>
    <t>f) přijetí do zaměstnání v pracovním poměru,</t>
  </si>
  <si>
    <t>g) výkonu práce v zahraničí.</t>
  </si>
  <si>
    <t>Zaměstnanci přísluší náhrada nutných vedlejších výdajů, které mu vzniknou v přímé souvislosti s pracovní cestou, a to ve výši, kterou zaměstnavateli prokáže. Nemůže-li zaměstnanec výši výdajů prokázat, přísluší mu náhrada odpovídající ceně věcí a služeb obvyklé v době a místě konání pracovní cesty.</t>
  </si>
  <si>
    <t>Náhrady při přeložení a dočasném přidělení</t>
  </si>
  <si>
    <t>a) 70 % zahraničního stravného, jde-li o zahraniční stravné v třetinové výši základní sazby,</t>
  </si>
  <si>
    <t>b) 35 % zahraničního stravného, jde-li o zahraniční stravné ve dvoutřetinové výši základní sazby,</t>
  </si>
  <si>
    <t>c) 25 % zahraničního stravného, jde-li o zahraniční stravné ve výši základní sazby.</t>
  </si>
  <si>
    <t>Nesjedná-li zaměstnavatel nižší hodnotu snížení zahraničního stravného, nebo ji neurčí před vysláním zaměstnance na zahraniční pracovní cestu, přísluší zaměstnanci zahraniční stravné snížené o nejvyšší hodnotu stanovenou ve větě první.</t>
  </si>
  <si>
    <t>Bylo-li sjednáno místo výkonu práce, popřípadě i pravidelné pracoviště mimo území České republiky, přísluší zaměstnanci za dny první cesty z České republiky do místa výkonu práce nebo pravidelného pracoviště a zpět cestovní náhrady jako při zahraniční pracovní cestě. Jestliže se zaměstnancem cestuje se souhlasem zaměstnavatele i člen rodiny, přísluší zaměstnanci i náhrada prokázaných jízdních, ubytovacích a nutných vedlejších výdajů, které vznikly tomuto členu rodiny.</t>
  </si>
  <si>
    <t>b) 35 % stravného, trvá-li pracovní cesta déle než 12 hodin, nejdéle však 18 hodin,</t>
  </si>
  <si>
    <t>c) 25 % stravného, trvá-li pracovní cesta déle než 18 hodin.</t>
  </si>
  <si>
    <t>a) 5 až 12 hodin, byla poskytnuta 2 bezplatná jídla,</t>
  </si>
  <si>
    <t>Zaměstnanci od zaměstnavatele přísluší pracovní volno v nezbytně nutném rozsahu k výkonu veřejných funkcí, občanských povinností a jiných úkonů v obecném zájmu, pokud tuto činnost nelze provést mimo pracovní dobu. Náhrada mzdy nebo platu od zaměstnavatele v těchto případech nepřísluší, není-li dále v tomto zákoně stanoveno jinak, nebo není-li dohodnuto nebo vnitřním předpisem stanoveno jinak. Zvláštní právní předpisy upravující překážky v práci z důvodu obecného zájmu tím nejsou dotčeny.</t>
  </si>
  <si>
    <t>d) k činnosti dárce při odběru krve a při aferéze; přísluší pracovní volno s náhradou mzdy nebo platu ve výši průměrného výdělku za dobu cesty k odběru, odběru, cesty zpět a zotavení po odběru, pokud tyto skutečnosti zasahují do pracovní doby v rámci 24 hodin od nástupu cesty k odběru. Pokud na cestu k odběru, na odběr a cestu zpět nestačí 24 hodin, přísluší pracovní volno s náhradou mzdy nebo platu ve výši průměrného výdělku za prokázanou nezbytně nutnou další dobu, pokud zasahuje do pracovní doby. Nedojde-li k odběru, přísluší pracovní volno s náhradou mzdy nebo platu ve výši průměrného výdělku jen za prokázanou nezbytně nutnou dobu nepřítomnosti v práci,</t>
  </si>
  <si>
    <t>e) k činnosti dárce dalších biologických materiálů; přísluší pracovní volno s náhradou mzdy nebo platu ve výši průměrného výdělku za dobu cesty k odběru, odběru, cesty zpět a zotavení po odběru, pokud uvedené skutečnosti zasahují do pracovní doby v rámci 48 hodin od nástupu cesty k odběru. Podle charakteru odběru a zdravotního stavu dárce může lékař určit, že pracovní volno s náhradou mzdy nebo platu ve výši průměrného výdělku se zkracuje nebo prodlužuje; při prodloužení však nejvýše po dobu zasahující do pracovní doby v rámci 96 hodin od nástupu cesty k odběru. Nedojde-li k odběru, přísluší pracovní volno s náhradou mzdy nebo platu ve výši průměrného výdělku jen za prokázanou nezbytně nutnou dobu nepřítomnosti v práci,</t>
  </si>
  <si>
    <t>a) trvale pracují alespoň v rozsahu poloviny stanovené týdenní pracovní doby u poskytovatelů zdravotních služeb nebo na jejich pracovištích, kde se ošetřují nemocní s nakažlivou formou tuberkulózy,</t>
  </si>
  <si>
    <t>h) pracují jako potápěči za zvýšeného tlaku ve skafandrech nebo jako zaměstnanci (kesonáři) provádějící kesonovací práce ve stlačeném vzduchu v pracovních komorách,</t>
  </si>
  <si>
    <t>Zaměstnavatel může v dohodě s odborovou organizací a se souhlasem rady zaměstnanců určit hromadné čerpání dovolené, jen jestliže je to nezbytné z provozních důvodů; hromadné čerpání dovolené nesmí činit více než 2 týdny a u uměleckých souborů 4 týdny.</t>
  </si>
  <si>
    <t>a) při životním nebo pracovním jubileu a při prvním skončení pracovního poměru po přiznání invalidního důchodu pro invaliditu třetího stupně nebo po nabytí nároku na starobní důchod,</t>
  </si>
  <si>
    <t>Odborný rozvoj zaměstnanců zahrnuje zejména</t>
  </si>
  <si>
    <t>Zaměstnavatel je oprávněn sledovat průběh a výsledky zvyšování kvalifikace zaměstnance; poskytování pracovních úlev může zastavit, jen jestliže</t>
  </si>
  <si>
    <t>INFORMOVÁNÍ A PROJEDNÁNÍ, PŮSOBNOST ODBOROVÉ ORGANIZACE, RADA ZAMĚSTNANCŮ A ZÁSTUPCE PRO OBLAST BEZPEČNOSTI A OCHRANY ZDRAVÍ PŘI PRÁCI</t>
  </si>
  <si>
    <t>a) v dohodě se zaměstnavatelem určí a vyhlásí termín voleb nejméně 1 měsíc před jejich konáním a konečný termín pro podání návrhů kandidátů,</t>
  </si>
  <si>
    <t>PŮSOBNOST ODBOROVÉ ORGANIZACE</t>
  </si>
  <si>
    <t>ZÁKLADNÍ POVINNOSTI ZAMĚSTNANCŮ A VEDOUCÍCH ZAMĚSTNANCŮ VYPLÝVAJÍCÍ Z PRACOVNÍHO POMĚRU NEBO DOHOD O PRACÍCH KONANÝCH MIMO PRACOVNÍ POMĚR, JINÉ POVINNOSTI ZAMĚSTNANCŮ, ZVLÁŠTNÍ POVINNOSTI NĚKTERÝCH ZAMĚSTNANCŮ A VÝKON JINÉ VÝDĚLEČNÉ ČINNOSTI</t>
  </si>
  <si>
    <t>§ 301a</t>
  </si>
  <si>
    <t>Jiné povinnosti zaměstnanců</t>
  </si>
  <si>
    <t>3. Generální inspekci bezpečnostních sborů,</t>
  </si>
  <si>
    <t>4. Bezpečnostní informační službě,</t>
  </si>
  <si>
    <t>5. Úřadu pro zahraniční styky a informace,</t>
  </si>
  <si>
    <t>6. Vězeňské službě České republiky,</t>
  </si>
  <si>
    <t>7. Probační a mediační službě,</t>
  </si>
  <si>
    <t>8. Kanceláři prezidenta republiky,</t>
  </si>
  <si>
    <t>9. Kanceláři Poslanecké sněmovny,</t>
  </si>
  <si>
    <t>10. Kanceláři Senátu,</t>
  </si>
  <si>
    <t>11. Kanceláři Veřejného ochránce práv,</t>
  </si>
  <si>
    <t>12. Kanceláři finančního arbitra,</t>
  </si>
  <si>
    <t>13. Úřadu pro zastupování státu ve věcech majetkových,</t>
  </si>
  <si>
    <t>15. Nejvyšším kontrolním úřadu,</t>
  </si>
  <si>
    <t>16. Úřadu pro ochranu osobních údajů,</t>
  </si>
  <si>
    <t>17. Ústavu pro studium totalitních režimů,</t>
  </si>
  <si>
    <t>18. chráněných krajinných oblastech a národních parcích,</t>
  </si>
  <si>
    <t>§ 307a</t>
  </si>
  <si>
    <t>a) údaje o zaměstnání, zda se jednalo o pracovní poměr, dohodu o provedení práce nebo dohodu o pracovní činnosti a o době jejich trvání,</t>
  </si>
  <si>
    <t>d) odpracovanou dobu a další skutečnosti rozhodné pro dosažení nejvýše přípustné expoziční doby,</t>
  </si>
  <si>
    <t>ZÁNIK PRÁVA, VRÁCENÍ NEPRÁVEM VYPLACENÝCH ČÁSTEK A UPLYNUTÍ DOBY</t>
  </si>
  <si>
    <t>Vrácení neprávem vyplacených částek může zaměstnavatel na zaměstnanci požadovat, jen jestliže zaměstnanec věděl nebo musel z okolností předpokládat, že jde o částky nesprávně určené nebo omylem vyplacené, a to do 3 let ode dne jejich výplaty.</t>
  </si>
  <si>
    <t>§ 339a</t>
  </si>
  <si>
    <t>§ 345a</t>
  </si>
  <si>
    <t>Ustanovení § 339 a 339a platí obdobně.</t>
  </si>
  <si>
    <t>§ 346b</t>
  </si>
  <si>
    <t>§ 346c</t>
  </si>
  <si>
    <t>Zaměstnanec nemůže zaměstnavatele zprostit povinnosti poskytnout mu mzdu, plat, odměnu z dohody a jejich náhrady, odstupné, odměnu za pracovní pohotovost a náhradu výdajů příslušejících zaměstnanci v souvislosti s výkonem práce.</t>
  </si>
  <si>
    <t>d) kdy zaměstnanec nepracuje proto, že je svátek, za který mu přísluší náhrada mzdy, popřípadě za který se mu jeho mzda nebo plat nekrátí.</t>
  </si>
  <si>
    <t>§ 350a</t>
  </si>
  <si>
    <t>Týdnem se pro účely tohoto zákona rozumí 7 po sobě následujících kalendářních dnů.</t>
  </si>
  <si>
    <t>Jestliže dočasná pracovní neschopnost vznikla nebo karanténa byla nařízena před 1. lednem 2014 a trvá ještě v roce 2014,</t>
  </si>
  <si>
    <t>1. Zákonem č. 262/2006 Sb., ve znění účinném ode dne nabytí účinnosti tohoto zákona, se řídí také pracovněprávní vztahy vzniklé přede dnem nabytí účinnosti tohoto zákona; právní úkony učiněné přede dnem nabytí účinnosti tohoto zákona se však řídí dosavadními právními předpisy, i když jejich účinky nastanou až po dni nabytí účinnosti tohoto zákona.</t>
  </si>
  <si>
    <t>2. Výpověď kolektivní smlouvy uzavřené přede dnem nabytí účinnosti tohoto zákona se řídí dosavadními právními předpisy.</t>
  </si>
  <si>
    <t>3. Doba překážek v práci podle § 35 odst. 2 zákona č. 262/2006 Sb., ve znění do dne nabytí účinnosti tohoto zákona, pro které zaměstnanec nekoná ve zkušební době práci a o které se zkušební doba prodlužuje, se řídí dosavadními právními předpisy.</t>
  </si>
  <si>
    <t>4. Podle písemné dohody uzavřené podle § 39 odst. 4 zákona č. 262/2006 Sb., ve znění účinném do dne nabytí účinnosti tohoto zákona, nebo vnitřního předpisu vydaného k provedení § 39 odst. 4 zákona č. 262/2006 Sb., ve znění účinném do dne nabytí účinnosti tohoto zákona, je možné postupovat nejdéle po dobu 6 měsíců ode dne nabytí účinnosti tohoto zákona.</t>
  </si>
  <si>
    <t>5. Výpovědní důvod uvedený v § 52 písm. h) zákona č. 262/2006 Sb., ve znění tohoto zákona, není možné použít, došlo-li k porušení režimu dočasně práce neschopného pojištěnce přede dnem nabytí účinnosti tohoto zákona.</t>
  </si>
  <si>
    <t>6. Odstupné, na které vzniklo právo zaměstnanci, jemuž byla dána výpověď podle § 52 písm. a) až c) zákona č. 262/2006 Sb., ve znění účinném do dne nabytí účinnosti tohoto zákona, nebo s nímž byla uzavřena dohoda o rozvázání pracovního poměru z týchž důvodů, jakož i odstupné, na které vzniklo právo zaměstnanci, který okamžitě zrušil pracovní poměr podle § 56 zákona č. 262/2006 Sb., ve znění účinném do dne nabytí účinnosti tohoto zákona, se řídí dosavadními právními předpisy.</t>
  </si>
  <si>
    <t>7. Právo soudu podle § 69 odst. 2 zákona č. 262/2006 Sb., ve znění účinném ode dne nabytí účinnosti tohoto zákona, je možné uplatnit až na případy neplatného rozvázání pracovního poměru na základě právního úkonu, který byl učiněn nejdříve v den účinnosti tohoto zákona.</t>
  </si>
  <si>
    <t>8. Ustanovení § 209 odst. 2 zákona č. 262/2006 Sb., ve znění účinném ode dne nabytí účinnosti tohoto zákona, je možné uplatnit až na případy částečné nezaměstnanosti, které nastaly nejdříve v den účinnosti tohoto zákona.</t>
  </si>
  <si>
    <t>9. Případy částečné nezaměstnanosti, které nastaly přede dnem nabytí účinnosti tohoto zákona, o kterých bylo třeba rozhodovat ve správním řízení podle § 209 odst. 3 zákona č. 262/2006 Sb., ve znění účinném do dne nabytí účinnosti tohoto zákona, o kterých nebylo pravomocně rozhodnuto, nebo kdy bylo řízení přerušeno, se řídí dosavadními právními předpisy.</t>
  </si>
  <si>
    <t>§ 18 odst. 1 a § 19 zákona č. 89/1995 Sb., o státní statistické službě, ve znění zákona č. 220/2000 Sb. a zákona č. 411/2000 Sb.</t>
  </si>
  <si>
    <t xml:space="preserve"> zákonem č. 298/2011 Sb., zákonem č. 375/2011 Sb.,</t>
  </si>
  <si>
    <t>zákona č. 382/2008 Sb., zákona č. 281/2009 Sb.,</t>
  </si>
  <si>
    <t>zákona č. 73/2011 Sb., zákonem č. 341/2010 Sb.,</t>
  </si>
  <si>
    <t>zákonem č. 350/2011 Sb., zákonem č. 365/2011 Sb.</t>
  </si>
  <si>
    <t>d) nestanoví začátek a konec pracovní doby a rozvrh pracovních směn,</t>
  </si>
  <si>
    <t>e) nepřihlédne při zařazení zaměstnanců do směn k potřebám zaměstnanců pečujících o děti,</t>
  </si>
  <si>
    <t>f) neposkytne zaměstnancům přestávku v práci na jídlo a oddech nebo bezpečnostní přestávku,</t>
  </si>
  <si>
    <t>g) odečte u prací, které nemohou být přerušeny, z pracovní doby přiměřenou dobu na jídlo a oddech,</t>
  </si>
  <si>
    <t>j) zahrne nesprávně svátky do pracovní doby,</t>
  </si>
  <si>
    <t>Střešní plášť musí být klasifikován podle české technické normy uvedené v příloze č. 1 části 6 bodu 3. Střešní plášť, který se nachází v požárně nebezpečném prostoru, musí být navržen s klasifikací BROOF (t3). Střešní plášť, který se nenachází v požárně nebezpečném prostoru, musí být navržen s klasifikací BROOF (t1). Při navrhování střešního pláště se vychází z požadovaného sklonu podle české technické normy uvedené v příloze č. 1 části 6 bodu 3.</t>
  </si>
  <si>
    <t>b) čalouněné materiály vyhovují z hlediska zápalnosti.</t>
  </si>
  <si>
    <t>§ 17a</t>
  </si>
  <si>
    <t>Prostory určené pro ubytování osob</t>
  </si>
  <si>
    <t>1. V garáži, jejíž stavba byla zahájena nebo jejíž užívání bylo započato přede dnem nabytí účinnosti této vyhlášky, lze parkovat vozidla s pohonem na plynná paliva za podmínek uvedených v § 21 odst. 2 vyhlášky č. 23/2008 Sb., ve znění účinném ode dne nabytí účinnosti této vyhlášky.</t>
  </si>
  <si>
    <t>2. Při provádění stavby, o jejímž umístění bylo pravomocně rozhodnuto v územním řízení nebo byl vydán územní souhlas podle jiného právního předpisu přede dnem nabytí účinnosti této vyhlášky, u stavby, u které byla zpracována projektová dokumentace, k níž bylo vydáno souhlasné stanovisko podle jiného právního předpisu, a dále i u stavby, jejíž užívání bylo započato přede dnem nabytí účinnosti této vyhlášky, se po dni nabytí účinnosti této vyhlášky postupuje podle vyhlášky č. 23/2008 Sb., ve znění účinném do dne nabytí účinnosti této vyhlášky.</t>
  </si>
  <si>
    <t>10. ČSN 65 0201 Hořlavé kapaliny - Prostory pro výrobu, skladování a manipulaci</t>
  </si>
  <si>
    <t>12. ČSN 73 0848 PBS - Kabelové rozvody</t>
  </si>
  <si>
    <t>13. ČSN 27 4014 změna Z1 Bezpečnostní předpisy pro konstrukci a montáž výtahů - Zvláštní úpravy výtahů určených pro dopravu osob nebo osob a nákladů - Evakuační výtahy</t>
  </si>
  <si>
    <t>14. ČSN 73 0875 PBS - Stanovení podmínek pro navrhování elektrické požární signalizace v rámci požárně bezpečnostního řešení</t>
  </si>
  <si>
    <t>15. ČSN 34 2710 Elektrická požární signalizace - Projektování, montáž, užívání, provoz, kontrola, servis a údržba</t>
  </si>
  <si>
    <t>8. ČSN 65 0201 Hořlavé kapaliny - Prostory pro výrobu, skladování a manipulaci</t>
  </si>
  <si>
    <t>ČSN EN 1991-1-2 Eurokód 1: Zatížení konstrukcí - Část 1 bod 1-2: Obecná zatížení - Zatížení konstrukcí vystavených účinkům požáru</t>
  </si>
  <si>
    <t>1. ČSN 73 0810 PBS-Společná ustanovení</t>
  </si>
  <si>
    <t>2. ČSN 73 0821 ed. 2 PBS - Požární odolnost stavebních konstrukcí</t>
  </si>
  <si>
    <t>ČSN EN 13 501-1 +A1 Požární klasifikace stavebních výrobků a konstrukcí staveb - Část 1: Klasifikace podle výsledků zkoušek reakce na oheň</t>
  </si>
  <si>
    <t>1. ČSN EN 13 501-2 +A1 Požární klasifikace stavebních výrobků a konstrukcí staveb - Část 2: Klasifikace podle výsledků zkoušek požární odolnosti kromě vzduchotechnických zařízení</t>
  </si>
  <si>
    <t>2. ČSN EN 13 501-3 +A1 Požární klasifikace stavebních výrobků a konstrukcí staveb - Část 3: Klasifikace podle výsledků zkoušek požární odolnosti výrobků a prvků běžných provozních instalací: požárně odolná potrubí a požární klapky</t>
  </si>
  <si>
    <t>3. ČSN EN 13 501-5 +A1 Požární klasifikace stavebních výrobků a konstrukcí staveb - Část 5: Klasifikace podle výsledků zkoušek střech vystavených vnějšímu požáru</t>
  </si>
  <si>
    <t>2. ČSN EN 15 287-1 Komíny - Navrhování, provádění a přejímka komínů - Část 1: Komíny pro otevřené spotřebiče paliv</t>
  </si>
  <si>
    <t>3. ČSN EN 15 287-2 Komíny - Navrhování, provádění a přejímka komínů - Část 2: Komíny pro uzavřené spotřebiče paliv</t>
  </si>
  <si>
    <t>1. ČSN 73 0865 PBS - Hodnocení odkapávání hmot z podhledů stropů a střech</t>
  </si>
  <si>
    <t>ČSN EN 12845 +A2 Stabilní hasicí zařízení - Sprinklerová zařízení - Navrhování, instalace a údržba</t>
  </si>
  <si>
    <t>1. ČSN 65 0201 Hořlavé kapaliny - Prostory pro výrobu, skladování a manipulaci</t>
  </si>
  <si>
    <t>1. ČSN EN 3-7 +A1 Přenosné hasicí přístroje - Část 7: Vlastnosti, požadavky na hasicí schopnost a zkušební metody</t>
  </si>
  <si>
    <t>2. ČSN EN 3-10 Přenosné hasicí přístroje - Část 10: Ustanovení pro hodnocení shody přenosného hasicího přístroje podle EN 3-7</t>
  </si>
  <si>
    <t>3. ČSN EN 2 Třídy požárů</t>
  </si>
  <si>
    <t>1. ČSN EN 1127-1 Výbušná prostředí - Prevence a ochrana proti výbuchu - Část 1: Základní koncepce a metodika</t>
  </si>
  <si>
    <t>2. ČSN EN 60079-10-1 Výbušné atmosféry - Část 10-1: Určování nebezpečných prostorů - Výbušné plynné atmosféry</t>
  </si>
  <si>
    <t>3. ČSN EN 60079-14 ed. 3 Výbušné atmosféry - Část 14: Návrh, výběr a zřizování elektrických instalací</t>
  </si>
  <si>
    <t>4. ČSN EN 60079-14 ed. 2 Elektrická zařízení pro výbušnou plynovou atmosféru - Část 14: Elektrické instalace v nebezpečných prostorech (jiných než důlních)</t>
  </si>
  <si>
    <t>Část 17 Další požadavky na garáže</t>
  </si>
  <si>
    <t>ČSN 73 6058 Jednotlivé, řadové a hromadné garáže</t>
  </si>
  <si>
    <t>Druhy a vlastnosti volně vedených vodičů a kabelů elektrických rozvodů</t>
  </si>
  <si>
    <t>I</t>
  </si>
  <si>
    <t>II</t>
  </si>
  <si>
    <t>III</t>
  </si>
  <si>
    <t>IV</t>
  </si>
  <si>
    <t>B. Volně vedené vodiče a kabely zajišťující funkci zařízení, jejichž chod je při požáru nezbytný k ochraně osob, zvířat a majetku v prostorech požárních úseků vybraných druhů staveb</t>
  </si>
  <si>
    <t>3. JIP, ARO, operační sály</t>
  </si>
  <si>
    <t>2. prostory určené pro veřejnost</t>
  </si>
  <si>
    <t>3. Každá neprůjezdná jednopruhová přístupová komunikace delší než 50 m, pokud je komunikací jedinou, musí být na svém zakončení navržena se smyčkovým objezdem nebo plochou umožňující otáčení vozidla. Délka a velikost smyčkového objezdu nebo plochy umožňující otáčení se do celkové délky jednopruhové přístupové komunikace nezapočítává. Plocha umožňující otáčení vozidla může mít tvar písmene T na konci jednopruhové komunikace s rameny minimálně dlouhými 10 m na každou stranu v šířce jednoho pruhu komunikace od osy jednopruhové přístupové komunikace nebo může být provedena rozšířením pruhu na konci komunikace na šířku minimálně 20 m v minimální délce 20 m.</t>
  </si>
  <si>
    <t>9. Měnič napětí s odpojovačem se v instalaci fotovoltaické výrobny elektřiny umisťuje tak, aby stejnosměrná část rozvodu, která zůstává pod stálým napětím, byla co nejkratší. Střešní nebo fasádní instalace fotovoltaických panelů nesmí svým provedením znemožňovat odvětrání objektu či prostoru, omezit provoz, opravy a údržbu spalinových cest, ani bránit přístupu jednotek požární ochrany při zásahu.</t>
  </si>
  <si>
    <t>b) hořlavé látky uvedené v písmeni a) nesmí být použity pod stropem i v jiných prostorech určených pro více než 10 osob, pokud celková plocha použití zahrnuje více než 30 % plochy pod stropem. Hořlavé látky nesmí být dále použity v prostoru pod stropem přede dveřmi a za dveřmi, a to v ploše odpovídající trojnásobku šíře dveří, vymezené částí kruhu k ose dveří.</t>
  </si>
  <si>
    <t>[16] § 22 až 54 zákona č. 458/2000 Sb., o podmínkách podnikání a o výkonu státní správy v energetických odvětvích a o změně některých zákonů (energetický zákon), ve znění zákona č. 670/2004 Sb., zákona č. 186/2006 Sb., zákona č. 296/2007 Sb. a zákona č. 158/2009 Sb.</t>
  </si>
  <si>
    <t>102/6</t>
  </si>
  <si>
    <t>102/5</t>
  </si>
  <si>
    <t>102/7</t>
  </si>
  <si>
    <t>103/2</t>
  </si>
  <si>
    <t>103/3</t>
  </si>
  <si>
    <t>103/4</t>
  </si>
  <si>
    <t>103/5</t>
  </si>
  <si>
    <t>104/1</t>
  </si>
  <si>
    <t>104/2</t>
  </si>
  <si>
    <t>104/4</t>
  </si>
  <si>
    <t>104/3</t>
  </si>
  <si>
    <t>104/5</t>
  </si>
  <si>
    <t>105/1</t>
  </si>
  <si>
    <t>105/2</t>
  </si>
  <si>
    <t>105/3</t>
  </si>
  <si>
    <t>105/4</t>
  </si>
  <si>
    <t>105/5</t>
  </si>
  <si>
    <t>105/6</t>
  </si>
  <si>
    <t>108/2</t>
  </si>
  <si>
    <t>108/3</t>
  </si>
  <si>
    <t>88/1</t>
  </si>
  <si>
    <t>88/2</t>
  </si>
  <si>
    <t>zákona č. 396/2012 Sb., zákona č. 399/2012 Sb.,</t>
  </si>
  <si>
    <t>a) bližší vymezení těchto důvodů,</t>
  </si>
  <si>
    <t>b) pravidla jiného postupu zaměstnavatele při sjednávání a opakování pracovního poměru na dobu určitou,</t>
  </si>
  <si>
    <t>c) okruh zaměstnanců zaměstnavatele, kterých se bude jiný postup týkat,</t>
  </si>
  <si>
    <t>d) dobu, na kterou se tato dohoda uzavírá.</t>
  </si>
  <si>
    <t>Písemnou dohodu s odborovou organizací je možné nahradit vnitřním předpisem jen v případě, že u zaměstnavatele nepůsobí odborová organizace; vnitřní předpis musí obsahovat náležitosti uvedené ve větě první.</t>
  </si>
  <si>
    <t>zákonem č. 115/2012 Sb. zákonem č. 333/2012 Sb.</t>
  </si>
  <si>
    <t>c) zajistit, aby podávané pokrmy měly odpovídající smyslové vlastnosti a splňovaly výživové požadavky podle skupiny spotřebitelů, pro které jsou určeny,</t>
  </si>
  <si>
    <t>d) dodržovat při odběru a uchovávání vzorků pokrmů postup upravený prováděcím právním předpisem,</t>
  </si>
  <si>
    <t>Předměty běžného užívání se pro účely tohoto zákona rozumějí</t>
  </si>
  <si>
    <t>Kosmetické přípravky</t>
  </si>
  <si>
    <t>§ 75b</t>
  </si>
  <si>
    <t>Postup při poranění ostrým kontaminovaným předmětem nebo nástrojem</t>
  </si>
  <si>
    <t>q) nařídit provozovateli potravinářského podniku provozujícímu stravovací službu odběr a uchovávání vzorků podávaných pokrmů, je-li to potřebné pro zajištění bezpečnosti podávaných pokrmů nebo z důvodů podezření na vznik infekčního onemocnění z pokrmů, a určit rozsah a dobu plnění této povinnosti; postup při odběru a uchovávání vzorků pokrmů upraví prováděcí právní předpis,</t>
  </si>
  <si>
    <t>g) trvalým zákazem zákaz trvající nejméně jednu celou koupací sezónu.</t>
  </si>
  <si>
    <t>c) zemi odeslání a zemi původu výrobku,</t>
  </si>
  <si>
    <t>d) množství vyjádřené v objemu, hmotnosti nebo počtu jednotek.</t>
  </si>
  <si>
    <t>1. Provozovatel potravinářského podniku, který podle § 23 odst. 4 věty poslední zákona č. 258/2000 Sb., ve znění účinném přede dnem nabytí účinnosti tohoto zákona, neměl povinnost podat oznámení podle přímo použitelného předpisu Evropské unie o hygieně potravin, podá toto oznámení nejpozději do 4 měsíců po dni nabytí účinnosti tohoto zákona.</t>
  </si>
  <si>
    <t>2. Žádosti podle § 3 odst. 5 a § 5 odst. 6 zákona č. 258/2000 Sb., ve znění účinném po dni nabytí účinnosti tohoto zákona, podané přede dnem nabytí účinnosti tohoto zákona, se posuzují podle dosavadních právních předpisů.</t>
  </si>
  <si>
    <t>Je to hodně nebo málo? Můžeme tuto statistiku v oblasti pracovních úrazů ovlivnit? To jsou otázky, které napadnou každého při přečtení uvedených statistických údajů. Vždyť veškerá činnost v oblasti bezpečnosti práce je směřována k tomu, aby k pracovním úrazům vůbec nedocházelo. Kde jsou příčiny takové vysoké četnosti vzniku pracovních úrazů?</t>
  </si>
  <si>
    <t>Vždy platí: pokud důležité informace nezískám, mohu učinit jako podnikatel z nedostatečné neinformovanosti špatné rozhodnutí. Tím si však bohužel musím nést následky za své špatné rozhodnutí. V některých případech špatné rozhodnutí v oblasti bezpečnosti práce má za následek vznik závažného pracovního úrazu, případně i smrt zaměstnance. V lepším případě, pokud není způsoben pracovní úraz, skončí špatné rozhodnutí z důvodu nedostatečné informovanosti po kontrole orgány inspekce práce za prokázaný správní delikt v uvozovkách „pouze“ udělenou vysokou pokutou.</t>
  </si>
  <si>
    <t>Snahou je  zvýšit základní informovanost zemědělské odborné veřejnosti vydáním souboru checklistů se zněním právních předpisů v oblasti bezpečnosti práce. Tento soubor checklistů je složený pouze ze základních právních předpisů v oblasti bezpečnosti práce, které musí jednoznačně znát každý, kdo chce a má snahu řešit oblast bezpečnosti práce.</t>
  </si>
  <si>
    <t>ÚVOD</t>
  </si>
  <si>
    <t>Ze zkušeností víme, že za některé pracovní úrazy mohou zaměstnanci i vlastní nedbalostí, rizikovým jednáním při pracovní činnosti, ale za podstatnou část zodpovídají i zaměstnavatelé při neplnění náročných úkolů v oblasti bezpečnosti práce. Na nepříznivé statistice pracovních úrazů se podílí v některých případech nedostatečná informovanost.</t>
  </si>
  <si>
    <t>Zvláště malé firmy se v dnešní spleti právních předpisů nedokáží samy orientovat. Prostudovat všechny paragrafy právních předpisů, dalších předpisů a novel je prakticky nemožné. Na nedostatečné informovanosti se podílí i to, že předpisů je příliš, neustále se mění prováděnými novelami. Každý Vám určitě potvrdí, že oblast bezpečnosti práce a otázek souvisejících s ní, je velmi široká. Sledování změn v této oblasti je velmi náročné. Podstatné změny v předpisech, například zákon č. 262/06 Sb. - Zákoník práce, aplikace prováděcích nařízení vlády do praxe, vyžadují často odbornou pomoc odborníků na danou oblast - poradců.</t>
  </si>
  <si>
    <t>Je možné vyšší informovaností a přijímáním následných preventivních opatření v podnikatelské sféře předcházet vzniku úrazů? Naše odpověď zní jednoznačně – ano!</t>
  </si>
  <si>
    <t>Hlavním cílem je zvýšit základní informovanost v oblasti bezpečnosti práce a věříme, že tato práce přispěje nemalým dílem ke zvýšení informovanosti. Autoři tak  chtějí tak přispět především ke snížení vysoké četnosti vzniku pracovních úrazů v zemědělství a v lesnictví.</t>
  </si>
  <si>
    <t xml:space="preserve">   ZÁKON č. 350/2011 Sb.</t>
  </si>
  <si>
    <t xml:space="preserve">   ze dne 27. října 2011</t>
  </si>
  <si>
    <t xml:space="preserve">   o  chemických  látkách  a chemických směsích a o změně některých zákonů</t>
  </si>
  <si>
    <t xml:space="preserve">   (chemický zákon)</t>
  </si>
  <si>
    <t>44a(3)</t>
  </si>
  <si>
    <t>44a(4)</t>
  </si>
  <si>
    <t>44a(6)</t>
  </si>
  <si>
    <t>44b(1-6)</t>
  </si>
  <si>
    <t>44a(9)</t>
  </si>
  <si>
    <t>44a(10)</t>
  </si>
  <si>
    <t>44a(11)</t>
  </si>
  <si>
    <t>44a(12)</t>
  </si>
  <si>
    <t>90(1)</t>
  </si>
  <si>
    <t>91(3)</t>
  </si>
  <si>
    <t>92(1)</t>
  </si>
  <si>
    <t>93(1)</t>
  </si>
  <si>
    <t>93(4)</t>
  </si>
  <si>
    <t>93(3)</t>
  </si>
  <si>
    <t>101(1)</t>
  </si>
  <si>
    <t>101(2)</t>
  </si>
  <si>
    <t>101(3)</t>
  </si>
  <si>
    <t>102(1)</t>
  </si>
  <si>
    <t>102(4)</t>
  </si>
  <si>
    <t>103/1a</t>
  </si>
  <si>
    <t>103/1b</t>
  </si>
  <si>
    <t>103/1c</t>
  </si>
  <si>
    <t>103/1e</t>
  </si>
  <si>
    <t>103/1f</t>
  </si>
  <si>
    <t>103/1h</t>
  </si>
  <si>
    <t>103/1i</t>
  </si>
  <si>
    <t>103/1j</t>
  </si>
  <si>
    <t>103/1k</t>
  </si>
  <si>
    <t>103/1l</t>
  </si>
  <si>
    <r>
      <t>zákona č. 472/2012 Sb. ,</t>
    </r>
    <r>
      <rPr>
        <b/>
        <sz val="12"/>
        <color indexed="8"/>
        <rFont val="Times New Roman"/>
        <family val="1"/>
        <charset val="238"/>
      </rPr>
      <t>z</t>
    </r>
    <r>
      <rPr>
        <sz val="12"/>
        <color indexed="8"/>
        <rFont val="Times New Roman"/>
        <family val="1"/>
        <charset val="238"/>
      </rPr>
      <t xml:space="preserve">ákona č. 155/2013 Sb. </t>
    </r>
  </si>
  <si>
    <t>PŘEDMĚT ÚPRAVY A VYMEZENÍ PRACOVNĚPRÁVNÍCH VZTAHŮ</t>
  </si>
  <si>
    <t>b) uspokojivé a bezpečné podmínky pro výkon práce,</t>
  </si>
  <si>
    <t>Zaměstnancem je fyzická osoba, která se zavázala k výkonu závislé práce v základním pracovněprávním vztahu.</t>
  </si>
  <si>
    <t>Zaměstnavatelem je osoba, pro kterou se fyzická osoba zavázala k výkonu závislé práce v základním pracovněprávním vztahu.</t>
  </si>
  <si>
    <t>NĚKTERÁ USTANOVENÍ O PRÁVNÍM JEDNÁNÍ</t>
  </si>
  <si>
    <t>Je-li možné právní jednání vyložit různým způsobem, použije se výklad pro zaměstnance nejpříznivější.</t>
  </si>
  <si>
    <t>Nebylo-li právní jednání učiněno ve formě, kterou vyžaduje tento zákon, a bylo-li již započato s plněním, není možné se neplatnosti tohoto jednání dovolat u těch jednání, jimiž vzniká nebo se mění základní pracovněprávní vztah.</t>
  </si>
  <si>
    <t>PRACOVNÍ POMĚR, PRACOVNÍ SMLOUVA A VZNIK PRACOVNÍHO POMĚRU</t>
  </si>
  <si>
    <t>Pracovní poměr vzniká dnem, který byl sjednán v pracovní smlouvě jako den nástupu do práce nebo dnem, který byl uveden jako den jmenování na pracovní místo vedoucího zaměstnance.</t>
  </si>
  <si>
    <t>c) koná-li těhotná zaměstnankyně, zaměstnankyně, která kojí, nebo zaměstnankyně-matka do konce devátého měsíce po porodu práci, kterou nesmějí být tyto zaměstnankyně zaměstnávány nebo která podle lékařského posudku ohrožuje její těhotenství nebo mateřství,</t>
  </si>
  <si>
    <t>g) požádá-li o to těhotná zaměstnankyně, zaměstnankyně, která kojí, nebo zaměstnankyně-matka do konce devátého měsíce po porodu, která pracuje v noci.</t>
  </si>
  <si>
    <t>Společná ustanovení o změnách pracovního poměru a návrat do práce</t>
  </si>
  <si>
    <t>Obecné ustanovení o rozvázání a skončení pracovního poměru</t>
  </si>
  <si>
    <t>V okamžitém zrušení pracovního poměru musí zaměstnavatel i zaměstnanec skutkově vymezit jeho důvod tak, aby jej nebylo možno zaměnit s jiným. Uvedený důvod nesmí být dodatečně měněn. Okamžité zrušení pracovního poměru musí být písemné, jinak se k němu nepřihlíží.</t>
  </si>
  <si>
    <t>Odvolání z pracovního místa vedoucího zaměstnance nebo vzdání se tohoto místa</t>
  </si>
  <si>
    <t>OBECNÁ USTANOVENÍ O PRACOVNÍ DOBĚ A DÉLKA PRACOVNÍ DOBY</t>
  </si>
  <si>
    <t>U zaměstnance mladšího než 18 let nesmí délka směny v jednotlivých dnech překročit 8 hodin a ve více základních pracovněprávních vztazích podle § 3 nesmí délka týdenní pracovní doby ve svém souhrnu překročit 40 hodin týdně.</t>
  </si>
  <si>
    <t>SPOLEČNÁ USTANOVENÍ O PRACOVNÍ DOBĚ A DOBĚ ODPOČINKU</t>
  </si>
  <si>
    <t>PŘEDCHÁZENÍ OHROŽENÍ ŽIVOTA A ZDRAVÍ PŘI PRÁCI</t>
  </si>
  <si>
    <t>POVINNOSTI ZAMĚSTNAVATELE, PRÁVA A POVINNOSTI ZAMĚSTNANCE</t>
  </si>
  <si>
    <t>h) jestliže při práci přichází v úvahu expozice rizikovým faktorům poškozujícím plod v těle matky, informovat o tom zaměstnankyně. Těhotné zaměstnankyně, zaměstnankyně, které kojí, a zaměstnankyně-matky do konce devátého měsíce po porodu je dále povinen seznámit s riziky a jejich možnými účinky na těhotenství, kojení nebo na jejich zdraví a učinit potřebná opatření, včetně opatření, která se týkají snížení rizika psychické a fyzické únavy a jiných druhů psychické a fyzické zátěže spojené s vykonávanou prací, a to po celou dobu, kdy je to nutné k ochraně jejich bezpečnosti nebo zdraví dítěte,</t>
  </si>
  <si>
    <t>Osobní ochranné pracovní prostředky, pracovní oděvy a obuv, mycí, čisticí a dezinfekční prostředky a ochranné nápoje</t>
  </si>
  <si>
    <t>Účast zaměstnanců na řešení otázek bezpečnosti a ochrany zdraví při práci</t>
  </si>
  <si>
    <t>OBECNÁ USTANOVENÍ O MZDĚ, PLATU A ODMĚNĚ Z DOHODY</t>
  </si>
  <si>
    <t>Příplatek za přímou pedagogickou činnost nad stanovený rozsah</t>
  </si>
  <si>
    <t>SPOLEČNÁ USTANOVENÍ O MZDĚ, PLATU, ODMĚNĚ Z DOHODY A ODMĚNĚ ZA PRACOVNÍ POHOTOVOST</t>
  </si>
  <si>
    <t>Jestliže se zaměstnavatel se zaměstnancem nedohodnou o splatnosti a výplatě jinak, platí pro splatnost a výplatu odměny z dohody, odměny za pracovní pohotovost a náhrady mzdy nebo platu obdobně § 141, 142 a 143. Je-li sjednána jednorázová splatnost odměny z dohody až po provedení celého pracovního úkolu, vyplatí zaměstnavatel odměnu z dohody v nejbližším výplatním termínu po dokončení a odevzdání práce.</t>
  </si>
  <si>
    <t>§ 144a</t>
  </si>
  <si>
    <t>b) na základě dohody o srážkách ze mzdy nebo k uspokojení závazků zaměstnance,</t>
  </si>
  <si>
    <t>Pořadí srážek ze mzdy</t>
  </si>
  <si>
    <t>OBECNÁ USTANOVENÍ O NÁHRADÁCH POSKYTOVANÝCH ZAMĚSTNANCI V SOUVISLOSTI S VÝKONEM PRÁCE</t>
  </si>
  <si>
    <t>Zahraniční pracovní cestou se rozumí cesta konaná mimo území České republiky. Dobou rozhodnou pro vznik práva zaměstnance na náhradu cestovních výdajů v cizí měně je doba přechodu státní hranice České republiky, kterou oznámí zaměstnanec zaměstnavateli, nebo doba odletu z České republiky a příletu do České republiky při letecké přepravě.</t>
  </si>
  <si>
    <t>POSKYTNUTÍ CESTOVNÍCH NÁHRAD ZAMĚSTNANCI ZAMĚSTNAVATELE, KTERÝ NENÍ UVEDEN V § 109 ODST. 3</t>
  </si>
  <si>
    <t>Cestovní náhrady při pracovní cestě nebo při cestě mimo pravidelné pracoviště</t>
  </si>
  <si>
    <t>POSKYTNUTÍ CESTOVNÍCH NÁHRAD ZAMĚSTNANCI ZAMĚSTNAVATELE, KTERÝ JE UVEDEN V § 109 ODST. 3</t>
  </si>
  <si>
    <t>Odchylky při poskytnutí cestovních náhrad při pracovní cestě</t>
  </si>
  <si>
    <t>d) nezbytných nutných výdajů spojených s úpravou bytu, a to až do výše 15 000 Kč.</t>
  </si>
  <si>
    <t>Odchylky při poskytnutí cestovních náhrad při zahraniční pracovní cestě</t>
  </si>
  <si>
    <t>SPOLEČNÁ USTANOVENÍ O CESTOVNÍCH NÁHRADÁCH</t>
  </si>
  <si>
    <t>Cestovní náhrady poskytované podle mezinárodní smlouvy nebo na základě dohod o vzájemné výměně zaměstnanců se zahraničním zaměstnavatelem</t>
  </si>
  <si>
    <t>NÁHRADA ZA OPOTŘEBENÍ VLASTNÍHO NÁŘADÍ, ZAŘÍZENÍ A PŘEDMĚTŮ POTŘEBNÝCH PRO VÝKON PRÁCE</t>
  </si>
  <si>
    <t>Náhrada mzdy, platu nebo odměny z dohod o pracích konaných mimo pracovní poměr při dočasné pracovní neschopnosti (karanténě)</t>
  </si>
  <si>
    <t>Náhrada mzdy nebo platu přísluší na základě dokladů stanovených pro uplatnění nároku na nemocenské a musí být vyplacena v nejbližším pravidelném termínu výplaty mzdy nebo platu po předložení těchto dokladů. Zaměstnavatel je povinen určit, do kdy nejpozději před výplatním termínem musí být předloženy doklady pro poskytnutí náhrady mzdy nebo platu, aby tato náhrada mohla být v tomto výplatním termínu vyplacena.</t>
  </si>
  <si>
    <t>Mateřská a rodičovská dovolená</t>
  </si>
  <si>
    <t>Překážky v práci z důvodu školení, jiné formy přípravy nebo studia</t>
  </si>
  <si>
    <t>SPOLEČNÉ USTANOVENÍ O PŘEKÁŽKÁCH V PRÁCI NA STRANĚ ZAMĚSTNANCE</t>
  </si>
  <si>
    <t>Prostoje a přerušení práce způsobené nepříznivými povětrnostními vlivy</t>
  </si>
  <si>
    <t>f) pracují nepřetržitě alespoň 1 rok v tropických nebo jinak zdravotně obtížných oblastech. Zaměstnanec, který dovršil 1 rok nepřetržité práce v tropických nebo jinak zdravotně obtížných oblastech, má právo na dodatkovou dovolenou již za tento rok; pracuje-li zaměstnanec v tropických nebo jinak zdravotně obtížných oblastech nepřetržitě více než 1 rok, přísluší mu za každých 21 odpracovaných dnů v těchto oblastech jedna dvanáctina dodatkové dovolené,</t>
  </si>
  <si>
    <t>c) zaměstnanec nemůže vykonávat podle lékařského posudku vydaného poskytovatelem pracovnělékařských služeb nebo rozhodnutí příslušného správního orgánu, který lékařský posudek přezkoumává, práci, pro kterou si zvyšoval kvalifikaci, popřípadě pozbyl dlouhodobě způsobilosti konat dále dosavadní práci z důvodů pracovního úrazu, onemocnění nemocí z povolání, nebo pro ohrožení touto nemocí anebo dosáhl-li na pracovišti určeném pravomocným rozhodnutím příslušného orgánu ochrany veřejného zdraví nejvyšší přípustné expozice,</t>
  </si>
  <si>
    <t>Pracovní podmínky zaměstnankyň, zaměstnankyň-matek, zaměstnanců pečujících o dítě a o jiné fyzické osoby</t>
  </si>
  <si>
    <t>RADA ZAMĚSTNANCŮ A ZÁSTUPCE PRO OBLAST BEZPEČNOSTI A OCHRANY ZDRAVÍ PŘI PRÁCI</t>
  </si>
  <si>
    <t>a) má v členských státech dohromady alespoň 1000 zaměstnanců,</t>
  </si>
  <si>
    <t>c) vlastní většinový podíl na základním kapitálu tohoto zaměstnavatele,</t>
  </si>
  <si>
    <t>c) způsob a zajištění projednávání s ústředím nebo s jiným příslušným stupněm řízení,</t>
  </si>
  <si>
    <t>d) způsoby propojení s informováním zástupců zaměstnanců a projednáním s nimi podle vnitrostátní úpravy; tím nejsou dotčena ustanovení týkající se informování zaměstnanců a projednání s nimi podle § 279, 280 a 287,</t>
  </si>
  <si>
    <t>5. Magistrátu hlavního města Prahy a úřadu městské části hlavního města Prahy,</t>
  </si>
  <si>
    <t>OSOBNÍ SPIS, POTVRZENÍ O ZAMĚSTNÁNÍ A PRACOVNÍ POSUDEK</t>
  </si>
  <si>
    <t>f) údaje o započitatelné době zaměstnání v I. a II. pracovní kategorii za dobu před 1. lednem 1993 pro účely důchodového pojištění.</t>
  </si>
  <si>
    <t>OCHRANA MAJETKOVÝCH ZÁJMŮ ZAMĚSTNAVATELE A OCHRANA OSOBNÍCH PRÁV ZAMĚSTNANCE</t>
  </si>
  <si>
    <t>ZVLÁŠTNÍ POVAHA PRÁCE NĚKTERÝCH ZAMĚSTNANCŮ, VYLOUČENÍ PRACOVNĚPRÁVNÍHO VZTAHU A VYSLÁNÍ K VÝKONU PRÁCE NA ÚZEMÍ JINÉHO ČLENSKÉHO STÁTU EVROPSKÉ UNIE</t>
  </si>
  <si>
    <t>Odborové organizace dbají o dodržování tohoto zákona, zákona o zaměstnanosti, právních předpisů o bezpečnosti a ochraně zdraví při práci a ostatních pracovněprávních předpisů.</t>
  </si>
  <si>
    <t>SMRT ZAMĚSTNANCE</t>
  </si>
  <si>
    <t>Doba počíná prvním dnem a končí uplynutím posledního dne stanovené nebo sjednané doby; to platí také v případě, kdy je uplynutím doby podmíněn vznik nebo zánik práva.</t>
  </si>
  <si>
    <t>Doručování zaměstnavatelem prostřednictvím sítě nebo služby elektronických komunikací</t>
  </si>
  <si>
    <t>Doručování zaměstnavatelem prostřednictvím provozovatele poštovních služeb</t>
  </si>
  <si>
    <t>PŘECHOD PRÁV A POVINNOSTÍ Z PRACOVNĚPRÁVNÍCH VZTAHŮ A ZÁNIK PRÁV A POVINNOSTÍ Z PRACOVNĚPRÁVNÍCH VZTAHŮ A PŘECHOD VÝKONU PRÁV A POVINNOSTÍ Z PRACOVNĚPRÁVNÍCH VZTAHŮ</t>
  </si>
  <si>
    <t>Přechod práv a povinností z pracovněprávních vztahů a zánik práv a povinností z pracovněprávních vztahů, je-li zaměstnavatelem fyzická osoba</t>
  </si>
  <si>
    <t>Přechod výkonu práv a povinností z pracovněprávních vztahů</t>
  </si>
  <si>
    <t>ZVLÁŠTNÍ ÚPRAVA PRACOVNÍHO POMĚRU ZAMĚSTNANCŮ S PRAVIDELNÝM PRACOVIŠTĚM V ZAHRANIČÍ</t>
  </si>
  <si>
    <t>NĚKTERÁ USTANOVENÍ O ZÁVAZCÍCH A VÝKLAD NĚKTERÝCH POJMŮ</t>
  </si>
  <si>
    <t>§ 346d</t>
  </si>
  <si>
    <t>§ 346e</t>
  </si>
  <si>
    <t>Odchýlí-li se smluvní strany od úpravy uvedené v § 346b až 346d, nepřihlíží se k tomu.</t>
  </si>
  <si>
    <t>Má-li být v základních pracovněprávních vztazích uvedených v § 3 použit průměrný výdělek, musí se postupovat při jeho zjištění jen podle této hlavy.</t>
  </si>
  <si>
    <t>Náhrada účelně vynaložených nákladů spojených s léčením a náhrada přiměřených nákladů spojených s pohřbem</t>
  </si>
  <si>
    <t>Použití ustanovení o náhradě mzdy, platu nebo odměny z dohody o pracovní činnosti při dočasné pracovní neschopnosti (karanténě) a některých dalších ustanovení</t>
  </si>
  <si>
    <t>3. zákon č. 72/1982 Sb., kterým se mění a doplňuje § 105 zákoníku práce,</t>
  </si>
  <si>
    <t>5. zákon č. 22/1985 Sb., kterým se mění a doplňuje § 92 a 105 zákoníku práce,</t>
  </si>
  <si>
    <t>Přechodná ustanovení zavedena zákonem č. 362/2007 Sb. Čl. II</t>
  </si>
  <si>
    <t>2. Právo na odstupné zaměstnance, jemuž byla dána výpověď z důvodů uvedených v § 52 písm. d) zákoníku práce, ve znění účinném do dne nabytí účinnosti tohoto zákona, nebo s nímž byla uzavřena dohoda o rozvázání pracovního poměru z týchž důvodů přede dnem nabytí účinnosti tohoto zákona, se řídí dosavadními právními předpisy, smlouvami a vnitřními předpisy podle § 305 zákoníku práce, ve znění účinném do dne nabytí účinnosti tohoto zákona.</t>
  </si>
  <si>
    <t>3. Povinnost zaměstnance, jemuž byla dána výpověď nebo s nímž byla uzavřena dohoda o rozvázání pracovního poměru přede dnem nabytí účinnosti tohoto zákona, vrátit odstupné, bude-li po skončení pracovního poměru konat práci v pracovněprávním vztahu uvedeném v § 3 větě druhé zákoníku práce, ve znění účinném do dne nabytí účinnosti tohoto zákona, u dosavadního zaměstnavatele, se řídí dosavadními právními předpisy, smlouvami a vnitřními předpisy podle § 305 zákoníku práce, ve znění účinném do dne nabytí účinnosti tohoto zákona.</t>
  </si>
  <si>
    <t>Přechodné ustanovení zavedeno zákonem č. 294/2008 Sb. Čl. II</t>
  </si>
  <si>
    <t>Přechodné ustanovení zavedeno zákonem č. 326/2009 Sb. Čl. VI</t>
  </si>
  <si>
    <t>1. Jestliže dočasná pracovní neschopnost vznikla nebo karanténa byla nařízena před 1. lednem 2011 a trvá ještě v roce 2011,</t>
  </si>
  <si>
    <t>a) přísluší náhrada mzdy nebo platu nebo náhrada odměny z dohody o pracovní činnosti podle § 192 nebo 194 zákona č. 262/2006 Sb., ve znění účinném do dne nabytí účinnosti tohoto zákona, a</t>
  </si>
  <si>
    <t>b) délka doby nebo období 14 kalendářních dnů uvedená v § 66 odst. 1 větě druhé a § 192 odst. 1 větě třetí a čtvrté, odst. 5 a odst. 6 větě první zákona č. 262/2006 Sb., ve znění účinném do dne nabytí účinnosti tohoto zákona, zůstává zachována.</t>
  </si>
  <si>
    <t>2. Jestliže dočasná pracovní neschopnost vznikla nebo karanténa byla nařízena před 1. lednem 2014 a trvá ještě v roce 2014,</t>
  </si>
  <si>
    <t>Přechodná ustanovení zavedena zákonem č. 185/2011 Sb. Čl. II</t>
  </si>
  <si>
    <t>Přechodné ustanovení zavedeno zákonem č. 364/2011 Sb. Čl. VI</t>
  </si>
  <si>
    <t>Přechodná ustanovení zavedena zákonem č. 365/2011 Sb. Čl. II</t>
  </si>
  <si>
    <t>10. Ustanovení § 330 zákona č. 262/2006 Sb., ve znění účinném ode dne nabytí účinnosti tohoto zákona, se použije na případy zániku práva ode dne nabytí účinnosti tohoto zákona.</t>
  </si>
  <si>
    <t>11. Ustanovení § 333 zákona č. 262/2006 Sb., ve znění účinném ode dne nabytí účinnosti tohoto zákona, se použije na doby, které začaly plynout nejdříve ode dne nabytí účinnosti tohoto zákona.</t>
  </si>
  <si>
    <t>12. Přechod práv a povinností z pracovněprávních vztahů a přechod výkonu práv a povinností z pracovněprávních vztahů, jehož účinnost nastala přede dnem nabytí účinnosti tohoto zákona, se řídí dosavadními právními předpisy.</t>
  </si>
  <si>
    <t>Přechodná ustanovení zavedena zákonem č. 303/2013 Sb. Čl. LXXX</t>
  </si>
  <si>
    <t>1. Zákonem č. 262/2006 Sb., ve znění účinném ode dne nabytí účinnosti tohoto zákona, se řídí také pracovněprávní vztahy vzniklé přede dnem nabytí účinnosti tohoto zákona; právní úkony učiněné přede dnem nabytí účinnosti tohoto zákona se však řídí dosavadními právními předpisy, i když jejich účinky nastanou až dnem nabytí účinnosti tohoto zákona.</t>
  </si>
  <si>
    <t>2. Neplatnost právních úkonů, které byly učiněny přede dnem nabytí účinnosti tohoto zákona, se posuzuje podle zákona č. 262/2006 Sb., ve znění účinném do dne nabytí účinnosti tohoto zákona.</t>
  </si>
  <si>
    <t>3. Ustanovení § 19 a 20 zákona č. 262/2006 Sb., ve znění účinném ode dne nabytí účinnosti tohoto zákona, se vztahují na pracovněprávní vztahy, které vznikly nejdříve v den nabytí účinnosti tohoto zákona.</t>
  </si>
  <si>
    <t>4. Právní úpravy uvedené v § 28 zákona č. 262/2006 Sb., ve znění účinném ode dne nabytí účinnosti tohoto zákona, se týkají kolektivních smluv, které byly uzavřeny nejdříve v den nabytí účinnosti tohoto zákona.</t>
  </si>
  <si>
    <t>5. Okamžité zrušení pracovního poměru zákonným zástupcem nezletilého zaměstnance podle § 56a zákona č. 262/2006 Sb., ve znění účinném ode dne nabytí účinnosti tohoto zákona, je možné použít na pracovní poměr nezletilého zaměstnance založený pracovní smlouvou, která byla uzavřena nejdříve v den nabytí účinnosti tohoto zákona.</t>
  </si>
  <si>
    <t>6. Okamžité zrušení dohody o provedení práce nebo dohody o pracovní činnosti zákonným zástupcem nezletilého zaměstnance podle § 77 odst. 4 a 5 zákona č. 262/2006 Sb., ve znění účinném ode dne nabytí účinnosti tohoto zákona, je možné použít na dohodu o provedení práce nebo dohodu o pracovní činnosti nezletilého zaměstnance, která byla uzavřena nejdříve v den nabytí účinnosti tohoto zákona.</t>
  </si>
  <si>
    <t>Zaorálek v. r.</t>
  </si>
  <si>
    <t>Paroubek v. r.</t>
  </si>
  <si>
    <t>86(2)</t>
  </si>
  <si>
    <t>86(1)</t>
  </si>
  <si>
    <t>86(4)</t>
  </si>
  <si>
    <t>zákona č. 199/2012 Sb., zákona č. 18/2012 Sb.,</t>
  </si>
  <si>
    <t>OCHRANA ROSTLIN A ROSTLINNÝCH PRODUKTŮ PROTI ŠKODLIVÝM ORGANISMŮM A PORUCHÁM ROSTLIN</t>
  </si>
  <si>
    <t>OPATŘENÍ PROTI ZAVLÉKÁNÍ A ROZŠIŘOVÁNÍ ŠKODLIVÝCH ORGANISMŮ</t>
  </si>
  <si>
    <t>Dovoz rostlin, rostlinných produktů a jiných předmětů ze třetích zemí</t>
  </si>
  <si>
    <t>O žádostech o vydání povolení vydávaného podle přímo použitelného předpisu Evropské unie o uvádění přípravků na ochranu rostlin na trh, nebo o změně již vydaného povolení, rozhoduje Ústav.</t>
  </si>
  <si>
    <t>e) požadavky na přípravek stanovené v technické specifikaci,</t>
  </si>
  <si>
    <t>2. se zavazuje neodkladně oznamovat Ústavu změny podmínek, na jejichž základě bude vydáno rozhodnutí.</t>
  </si>
  <si>
    <t>Ochrana včel, zvěře, vodních organismů a dalších necílových organismů při používání přípravků</t>
  </si>
  <si>
    <t>a) rozhoduje na základě žádosti o pověření vzdělávacích zařízení,</t>
  </si>
  <si>
    <t>b) stanoví hlavní úkoly rostlinolékařské péče v oblasti vědy a výzkumu se zaměřením na výzkum metod integrované ochrany rostlin, zejména nechemických metod ochrany rostlin a metod ochrany rostlin využívajících přípravky s nízkým rizikem,</t>
  </si>
  <si>
    <t>d) zajišťuje s Ministerstvem zdravotnictví koordinaci soustavného sledování reziduí přípravků a nežádoucích produktů škodlivých organismů v rostlinných produktech a surovinách pro výrobu potravin a krmiv a vypracovává souhrnné hodnotící zprávy za Českou republiku,</t>
  </si>
  <si>
    <t>f) odpovídá za plnění závazků na úseku rostlinolékařské péče, které vyplývají z členství České republiky v mezinárodních organizacích, zejména z členství v Mezinárodní úmluvě o ochraně rostlin a v Evropské unii, zpracovává národní strategie rostlinolékařské péče a zajišťuje její koordinaci na národní a mezinárodní úrovni,</t>
  </si>
  <si>
    <t>Ústav</t>
  </si>
  <si>
    <t>2. uvádění na trh a používání přípravku není přípustné na základě rozhodnutí Komise, nebo</t>
  </si>
  <si>
    <t>b) po uplynutí lhůty stanovené v mimořádném rostlinolékařském opatření, pokud byla opatření v této lhůtě splněna způsobem stanoveným Ústavem a jejich splnění bylo Ústavu prokázáno, mimořádné rostlinolékařské opatření zruší,</t>
  </si>
  <si>
    <t>c) prokáže-li se způsobem stanoveným Ústavem, že jsou nařízená opatření neúčinná nebo pozbyla smyslu, tato opatření zruší nebo změní.</t>
  </si>
  <si>
    <t>ODBORNÁ ZPŮSOBILOST K VÝKONU ODBORNÉ ROSTLINOLÉKAŘSKÉ ČINNOSTI A ODBORNÁ ZPŮSOBILOST PRO NAKLÁDÁNÍ S PŘÍPRAVKY</t>
  </si>
  <si>
    <t>Odborná způsobilost osob pověřených ministerstvem nebo Ústavem</t>
  </si>
  <si>
    <t>Odborná způsobilost pro poradenství v oblasti ochrany před škodlivými organismy a v oblasti bezpečného používání přípravků</t>
  </si>
  <si>
    <t>3. V příloze č. 2 Vázané živnosti, ve skupině 214: Ostatní, u oboru Speciální ochranná dezinfekce, desinsekce a deratizace v potravinářských nebo zemědělských provozech, s výjimkou odborných činností na úseku rostlinolékařské péče se slova "s výjimkou odborných činností na úseku rostlinolékařské péče" nahrazují slovy "včetně ochrany proti škodlivým organismům rostlin".</t>
  </si>
  <si>
    <t>Změna zákona o změně zákonů souvisejících s přijetím zákona o službě státních zaměstnanců</t>
  </si>
  <si>
    <t>Změna zákona o změně a zrušení některých zákonů v souvislosti s ukončením činnosti okresních úřadů</t>
  </si>
  <si>
    <t>Přechodná ustanovení zavedena zákonem č. 245/2011 Sb. Čl. II</t>
  </si>
  <si>
    <t>Přechodná ustanovení zavedena zákonem č. 199/2012 Sb. Čl. II</t>
  </si>
  <si>
    <t>Přechodná ustanovení zavedena zákonem č. 279/2013 Sb. Čl. III</t>
  </si>
  <si>
    <t>1. Státní rostlinolékařská správa se dnem nabytí účinnosti tohoto zákona slučuje s Ústředním kontrolním a zkušebním ústavem zemědělským a jako správní úřad, organizační složka státu a účetní jednotka zaniká.</t>
  </si>
  <si>
    <t>2. Řízení zahájená Státní rostlinolékařskou správou podle dosavadních právních předpisů a neskončená přede dnem nabytí účinnosti tohoto zákona dokončí Ústřední kontrolní a zkušební ústav zemědělský.</t>
  </si>
  <si>
    <t>3. Příslušnost hospodařit s majetkem České republiky, s nímž byla do dne nabytí účinnosti tohoto zákona příslušná hospodařit Státní rostlinolékařská správa, jakož i výkon práv a povinností České republiky z pracovněprávních vztahů, které do dne nabytí účinnosti tohoto zákona vykonávala Státní rostlinolékařská správa, přecházejí dnem nabytí účinnosti tohoto zákona na Ústřední kontrolní a zkušební ústav zemědělský.</t>
  </si>
  <si>
    <t>4. Práva a povinnosti České republiky z pracovněprávních vztahů zaměstnanců, jejichž pracovní poměr v rámci Státní rostlinolékařské správy skončil přede dnem nabytí účinnosti tohoto zákona, vykonává počínaje dnem nabytí účinnosti tohoto zákona Ústřední kontrolní a zkušební ústav zemědělský.</t>
  </si>
  <si>
    <t>5. Finanční prostředky na účtech Státní rostlinolékařské správy se dnem nabytí účinnosti tohoto zákona stávají příjmem Ústředního kontrolního a zkušebního ústavu zemědělského. Členění prostředků rezervního fondu a jejich účelové určení zůstává zachováno.</t>
  </si>
  <si>
    <t>6. Práva a závazky České republiky, které do dne nabytí účinnosti tohoto zákona vykonávala a plnila Státní rostlinolékařská správa, jakož i práva a povinnosti vyplývající z jiných právních předpisů, které souvisejí s činností zajišťovanou do dne nabytí účinnosti tohoto zákona Státní rostlinolékařskou správou, vykonává a plní počínaje dnem nabytí účinnosti tohoto zákona Ústřední kontrolní a zkušební ústav zemědělský.</t>
  </si>
  <si>
    <t>Klaus v. r.</t>
  </si>
  <si>
    <t>Špidla v. r.</t>
  </si>
  <si>
    <t>Část A</t>
  </si>
  <si>
    <t>Část B</t>
  </si>
  <si>
    <t>vzdálenost</t>
  </si>
  <si>
    <t>100-150</t>
  </si>
  <si>
    <t xml:space="preserve">                             </t>
  </si>
  <si>
    <t>PRÁVA A POVINNOSTI OSOB A VÝKON STÁTNÍ SPRÁVY V OCHRANĚ VEŘEJNÉHO ZDRAVÍ</t>
  </si>
  <si>
    <t>Povinnosti osob při kontrole pitné vody, podmínky dodávky pitné vody</t>
  </si>
  <si>
    <t>Podmínky pro výchovu, vzdělávání a zotavení dětí a mladistvých, podmínky vnitřního prostředí stavby a hygienické požadavky na venkovní hrací plochy pro hry dětí</t>
  </si>
  <si>
    <t>b) nejeví známky akutního onemocnění (například horečky nebo průjmu), a</t>
  </si>
  <si>
    <t>c) ve 14 kalendářních dnech před odjezdem do školy v přírodě nepřišlo do styku s fyzickou osobou nemocnou infekčním onemocněním nebo podezřelou z nákazy ani mu není nařízeno karanténní opatření.</t>
  </si>
  <si>
    <t>Podmínky účasti fyzických osob činných při škole v přírodě a zotavovací akci</t>
  </si>
  <si>
    <t>Vnitřní prostředí staveb a hygienické požadavky na venkovní hrací plochy</t>
  </si>
  <si>
    <t>Hygienické požadavky na výkon činností epidemiologicky závažných a ubytovací služby</t>
  </si>
  <si>
    <t>Povinnosti fyzické osoby vykonávající činnosti epidemiologicky závažné</t>
  </si>
  <si>
    <t>Povinnosti výrobce, dovozce, prodávajícího a distributora předmětů běžného užívání</t>
  </si>
  <si>
    <t>Další ustanovení pro vývoj, výrobu, uvedení na trh, distribuci a dovoz kosmetických prostředků</t>
  </si>
  <si>
    <t>a) u každého zaměstnance ode dne přidělení rizikové práce vést evidenci</t>
  </si>
  <si>
    <t>3. o datech a druzích provedených lékařských preventivních prohlídek a jejich závěrech, o zvláštních očkováních souvisejících s činností na pracovišti zaměstnavatele nebo o imunitě (odolnosti) k nákaze,</t>
  </si>
  <si>
    <t>Opatření proti šíření infekčních onemocnění fyzickými osobami, které vylučují choroboplodné zárodky</t>
  </si>
  <si>
    <t>Hlášení infekčních onemocnění a zacházení s biologickým materiálem</t>
  </si>
  <si>
    <t>d) zdržet se činnosti, která by mohla vést k dalšímu šíření infekčního onemocnění, a je-li běžnou součástí života, vykonávat ji tak, aby se riziko šíření snížilo.</t>
  </si>
  <si>
    <t>Opatření, kterým jsou povinny se podrobit fyzické osoby podnikající a právnické osoby</t>
  </si>
  <si>
    <t>Stanovení druhu a způsobu provedení protiepidemických opatření v ohnisku nákazy</t>
  </si>
  <si>
    <t>Podmínky vyšetřování nákazy vyvolané virem lidského imunodeficitu</t>
  </si>
  <si>
    <t>f) které by mohly pomoci členským státům Evropské unie koordinovat jejich úsilí o předcházení a kontrolu infekčních onemocnění včetně jakýchkoli přijatých opatření</t>
  </si>
  <si>
    <t>u) spolupracuje s příslušnými orgány sousedních členských států Evropské unie na strategickém hlukovém mapování v blízkosti hranic,</t>
  </si>
  <si>
    <t>Úkoly krajské hygienické stanice na úseku řízení jakosti vod ke koupání v přírodních koupalištích a dalších povrchových vodách uvedených v seznamu</t>
  </si>
  <si>
    <t>v) mohou nařídit z protiepidemických důvodů nebo ke zjištění zdravotního stavu fyzických osob vykonávajících činnosti epidemiologicky závažné lékařské prohlídky a potřebná laboratorní a jiná vyšetření nutná k předcházení vzniku a šíření infekčních onemocnění,</t>
  </si>
  <si>
    <t>USTANOVENÍ SPOLEČNÁ, PŘECHODNÁ A ZÁVĚREČNÁ</t>
  </si>
  <si>
    <t>1. Okresní hygienická stanice Karlovy Vary, přecházejí na Krajskou hygienickou stanici se sídlem v Karlových Varech,</t>
  </si>
  <si>
    <t>2. Okresní hygienická stanice Liberec, přecházejí na Krajskou hygienickou stanici se sídlem v Liberci,</t>
  </si>
  <si>
    <t>3. Okresní hygienická stanice Pardubice, přecházejí na Krajskou hygienickou stanici se sídlem v Pardubicích,</t>
  </si>
  <si>
    <t>4. Okresní hygienická stanice Jihlava, přecházejí na Krajskou hygienickou stanici se sídlem v Jihlavě,</t>
  </si>
  <si>
    <t>5. Okresní hygienická stanice Olomouc, přecházejí na Krajskou hygienickou stanici se sídlem v Olomouci,</t>
  </si>
  <si>
    <t>6. Okresní hygienická stanice Zlín, přecházejí na Krajskou hygienickou stanici se sídlem ve Zlíně.</t>
  </si>
  <si>
    <t>6. V příloze č. 3 skupině 314: Ostatní, se na konci doplňuje obor živnosti, který zní: "Pořádání kursů k získání znalostí k výkonu speciální ochranné dezinfekce, dezinsekce a deratizace", text ve sloupci 2 zní: "Odborná způsobilost podle § 58 odst. 2 zákona č. 258/2000 Sb., o ochraně veřejného zdraví a o změně některých souvisejících zákonů", text ve sloupci 4 zní: "Příslušný orgán ochrany veřejného zdraví" a text ve sloupci 5 zní: "§ 59 zákona č. 258/2000 Sb., o ochraně veřejného zdraví a o změně některých souvisejících zákonů".</t>
  </si>
  <si>
    <t>1. V § 10 se za odstavec 3 doplňuje odstavec 4, který zní:</t>
  </si>
  <si>
    <t>(4) Zvláštní právní předpisy mohou označování výrobků upravit odchylně..</t>
  </si>
  <si>
    <t>Změna zákona o zřízení ministerstev a jiných ústředních orgánů státní správy České republiky</t>
  </si>
  <si>
    <t>V § 10 zákona č. 2/1969 Sb., o zřízení ministerstev a jiných ústředních orgánů státní správy České republiky, ve znění zákona č. 60/1988 Sb., zákona č. 37/1989 Sb., zákona č. 93/1990 Sb., zákona č. 203/1990 Sb., zákona č. 575/1990 Sb. a zákona č. 474/1992 Sb., se odstavec 2 zrušuje.</t>
  </si>
  <si>
    <t>2. V § 30 odst. 3 písm. a) se slova "hygienické služby" nahrazují slovy "ochrany veřejného zdraví".</t>
  </si>
  <si>
    <t>3. V § 30 odst. 3 písm. c) se slova "hygienické služby" nahrazují slovy "ochrany veřejného zdraví".</t>
  </si>
  <si>
    <t>4. V § 55 odst. 3 se slova "hygienické služby" nahrazují slovy "ochrany veřejného zdraví".</t>
  </si>
  <si>
    <t>1. V § 4 odst. 1 se slova "závazný posudek příslušného orgánu hygienické služby" nahrazují slovy "rozhodnutím příslušný orgán ochrany veřejného zdraví" a slova "závazného posudku" se nahrazují slovem "rozhodnutí".</t>
  </si>
  <si>
    <t>2. V § 4 odst. 2 písm. a) se slova "posudku příslušného orgánu hygienické služby" nahrazují slovy "rozhodnutí příslušného orgánu ochrany veřejného zdraví".</t>
  </si>
  <si>
    <t>V § 40 odst. 2 písm. c) zákona č. 44/1988 Sb., o ochraně a využití nerostného bohatství (horní zákon), se slova "hygienické služby" nahrazují slovy "ochrany veřejného zdraví".</t>
  </si>
  <si>
    <t>V § 7 odst. 1 písm. g) zákona č. 293/1993 Sb., o výkonu vazby, ve znění zákona č. 208/2000 Sb., se slovo "přenosné" nahrazuje slovem "infekční".</t>
  </si>
  <si>
    <t>V § 5 odst. 1 písm. d) zákona č. 40/1995 Sb., o regulaci reklamy a o změně a doplnění zákona č. 468/1991 Sb., o provozování rozhlasového a televizního vysílání, ve znění pozdějších předpisů, se slovo "přenosných" nahrazuje slovem "infekčních".</t>
  </si>
  <si>
    <t>V § 11 odst. 1 zákona č. 97/1996 Sb., o ochraně chmele, se slova "hygienické služby" nahrazují slovy "ochrany veřejného zdraví".</t>
  </si>
  <si>
    <t>Změna zákona o pojistném na všeobecné zdravotní pojištění</t>
  </si>
  <si>
    <t>V § 7 odst. 2 zákona č. 592/1992 Sb., o pojistném na všeobecné zdravotní pojištění, ve znění zákona č. 161/1993 Sb. a zákona č. 324/1993 Sb., se slova "předpisů o opatřeních proti přenosným nemocem" nahrazují slovy "zvláštních právních předpisů".</t>
  </si>
  <si>
    <t>Tento zákon nabývá účinnosti dnem 1. ledna 2001, s výjimkou části šesté § 114 bodu 15, který nabývá účinnosti prvním dnem druhého měsíce následujícího po dni vyhlášení, části první § 24 odst. 1 písm. h), které nabývá účinnosti dnem 1. července 2001, a části první § 29, který nabývá účinnosti dnem 1. července 2002.</t>
  </si>
  <si>
    <t>Přechodná ustanovení zavedena zákonem č. 274/2003 Sb. Čl. II</t>
  </si>
  <si>
    <t>1. Vykonatelná povolení užití vody, která nesplňuje hygienické limity ukazatelů pitné vody, vydaná přede dnem nabytí účinnosti tohoto zákona, pozbývají platnosti dnem 1. ledna 2004, pokud není v rozhodnutí příslušného orgánu ochrany veřejného zdraví stanovena lhůta kratší.</t>
  </si>
  <si>
    <t>2. Řízení ve věcech překročení hygienických limitů ukazatelů jakosti pitné vody zahájená přede dnem nabytí účinnosti tohoto zákona se zastavují.</t>
  </si>
  <si>
    <t>3. Osoby předloží návrhy na způsob stanovení míst odběru vzorků pitné vody podle § 4 odst. 2 zákona č. 258/2000 Sb., ve znění tohoto zákona, nejpozději do 3 měsíců ode dne nabytí účinnosti tohoto zákona.</t>
  </si>
  <si>
    <t>4. Provozní řády podle § 4 odst. 3 a § 21a zákona č. 258/2000 Sb., ve znění tohoto zákona, a změny provozních řádů, obsahující doplnění podle § 7 odst. 2 a § 15 odst. 2 zákona č. 258/2000 Sb., ve znění tohoto zákona, předloží osoby, které zahájily výkon činností, k nimž je třeba provozní řád, nejpozději do 6 měsíců ode dne nabytí účinnosti tohoto zákona.</t>
  </si>
  <si>
    <t>5. Žádost o užití vody jiné jakosti podle § 18 odst. 2 a § 21 odst. 2 zákona č. 258/2000 Sb., ve znění tohoto zákona, jsou osoby, které zahájily výkon činnosti přede dnem nabytí účinnosti tohoto zákona, povinny předložit do 3 měsíců ode dne nabytí účinnosti tohoto zákona.</t>
  </si>
  <si>
    <t>6. Oznámení podle § 23 odst. 4 zákona č. 258/2000 Sb., ve znění tohoto zákona, jsou osoby, které zahájily činnost přede dnem nabytí účinnosti tohoto zákona, povinny podat nejpozději do 6 měsíců ode dne nabytí účinnosti tohoto zákona.</t>
  </si>
  <si>
    <t>7. Stavby zřízené přede dnem nabytí účinnosti tohoto zákona, které nesplňují hygienické požadavky stanovené v § 6 zákona č. 258/2000 Sb., ve znění tohoto zákona, musí být podle nich upraveny nejpozději do 31. prosince 2004. Příslušný orgán ochrany veřejného zdraví může rozhodnutím tuto lhůtu zkrátit, pokud je to podle povahy provozu nezbytné v zájmu ochrany veřejného zdraví. Ve výjimečných případech může příslušný orgán ochrany veřejného zdraví lhůtu uvedenou ve větě první rozhodnutím prodloužit.</t>
  </si>
  <si>
    <t>8. Stavby zřízené přede dnem nabytí účinnosti tohoto zákona, které nesplňují hygienické požadavky stanovené v § 7 odst. 1 zákona č. 258/2000 Sb., ve znění tohoto zákona, a stavby školních jídelen, které nesplňují hygienické požadavky stanovené v § 23 odst. 3 zákona č. 258/2000 Sb., ve znění tohoto zákona, s výjimkou požadavků na zásobování vodou, musí být podle nich upraveny nejpozději do 31. prosince 2007. Příslušný orgán ochrany veřejného zdraví může rozhodnutím tuto lhůtu zkrátit, pokud je to podle povahy provozu nezbytné v zájmu ochrany veřejného zdraví. Ve výjimečných případech může příslušný orgán ochrany veřejného zdraví lhůtu uvedenou ve větě první rozhodnutím prodloužit.</t>
  </si>
  <si>
    <t>9. Do doby splnění hygienických požadavků podle bodů 7 a 8 se tyto stavby posuzují podle dosavadních právních předpisů.</t>
  </si>
  <si>
    <t>10. Zdravotní průkazy vydané přede dnem nabytí účinnosti tohoto zákona se považují za zdravotní průkazy vydané podle tohoto zákona.</t>
  </si>
  <si>
    <t>11. Povinnosti podle § 31 odst. 2 zákona č. 258/2000 Sb., ve znění tohoto zákona, splní provozovatelé stanovených letišť nejpozději do 31. prosince 2004.</t>
  </si>
  <si>
    <t>12. Kritické kontrolní body stanoví provozovatelé stravovacích služeb, jejichž výroba je nižší, než stanoví § 38 odst. 2 vyhlášky č. 107/2001 Sb., o hygienických požadavcích na stravovací služby a o zásadách osobní a provozní hygieny při činnostech epidemiologicky závažných, nejpozději do 7 měsíců ode dne nabytí účinnosti tohoto zákona.</t>
  </si>
  <si>
    <t>13. Povinnost oznámit příslušnému orgánu ochrany veřejného zdraví pro účely poskytnutí první pomoci informace o látkách obsažených v kosmetickém prostředku, které mohou ohrozit zdraví některých fyzických osob, jsou výrobci nebo dovozci kosmetických prostředků, jejichž výroba nebo dovoz byly zahájeny přede dnem nabytí účinnosti tohoto zákona, povinni splnit do 1. července 2005; povinnost uvést v oznámení datum zahájení výroby nebo dovozu v tomto případě neplatí.</t>
  </si>
  <si>
    <t>14. Dnem nabytí účinnosti tohoto zákona se zastavují řízení před orgánem ochrany veřejného zdraví o zařazení práce do kategorie druhé. Podle § 37 odst. 3 zákona č. 258/2000 Sb., ve znění tohoto zákona, se posuzují i návrhy na zařazení prací do kategorií, o nichž správní řízení nebylo pravomocně ukončeno.</t>
  </si>
  <si>
    <t>15. Práce, zařazené přede dnem nabytí účinnosti tohoto zákona orgánem ochrany veřejného zdraví do druhé kategorie, se považují za práce zařazené podle tohoto zákona zaměstnavatelem.</t>
  </si>
  <si>
    <t>16. Dnem nabytí účinnosti tohoto zákona se zastavují řízení o schválení výrobků určených pro styk s potravinami [§ 25 odst. 1 písm. a)].</t>
  </si>
  <si>
    <t>17. Oprávnění jmenovat a odvolat hlavního hygienika České republiky a jeho zástupce náleží do doby nabytí úplné účinnosti služebního zákona vládě. Návrh předkládá ministr zdravotnictví.</t>
  </si>
  <si>
    <t>18. Oprávnění jmenovat a odvolat ředitele krajských hygienických stanic náleží do doby nabytí úplné účinnosti služebního zákona ministrovi zdravotnictví. Návrh předkládá hlavní hygienik České republiky.</t>
  </si>
  <si>
    <t>19. Návrhy na povolení podle § 41a odst. 2 zákona č. 258/2000 Sb., ve znění tohoto zákona, podají zaměstnavatelé, kteří zahájili výrobu teplé vody pro účely osobní hygieny zaměstnanců, která nevyhovuje požadavkům podle § 41a odst. 1 zákona č. 258/2000 Sb., ve znění tohoto zákona, přede dnem nabytí účinnosti tohoto zákona, do 3 měsíců ode dne nabytí účinnosti tohoto zákona.</t>
  </si>
  <si>
    <t>Přechodná ustanovení zavedena zákonem č. 392/2005 Sb. Čl. II</t>
  </si>
  <si>
    <t>1. Výrobci ani dovozci nesmějí od 1. března 2006 uvádět na trh materiály a výrobky pro styk s potravinami, které nesplňují požadavky stanovené prováděcím právním předpisem na plasty a výrobky z nich.</t>
  </si>
  <si>
    <t>2. Výrobci ani dovozci nesmějí od 29. ledna 2006 uvádět na trh výrobky pro styk s potravinami z regenerované celulózy, které nesplňují požadavky stanovené prováděcím právním předpisem pro regenerovanou celulózu (celofán).</t>
  </si>
  <si>
    <t>3. Návrhy na zařazení prací do kategorií a žádosti podle § 3a odst. 1 a 3 zákona č. 258/2000 Sb., ve znění účinném ode dne nabytí účinnosti tohoto zákona, o nichž bylo zahájeno řízení či posouzení přede dnem nabytí účinnosti tohoto zákona, se posuzují podle dosavadních právních předpisů.</t>
  </si>
  <si>
    <t>4. Změny provozního řádu podle § 4 odst. 3 zákona č. 258/2000 Sb., ve znění účinném ode dne nabytí účinnosti tohoto zákona, předloží osoby uvedené v § 3 odst. 2 zákona č. 258/2000 Sb., ve znění účinném ode dne nabytí účinnosti tohoto zákona, do 3 měsíců ode dne nabytí účinnosti tohoto zákona.</t>
  </si>
  <si>
    <t>5. Splnění povinnosti uložené podle § 84 odst. 1 písm. o) zákona č. 258/2000 Sb., ve znění účinném ode dne nabytí účinnosti tohoto zákona, vykonatelným rozhodnutím příslušného orgánu ochrany veřejného zdraví přede dnem nabytí účinnosti tohoto zákona, se posuzuje podle dosavadních právních předpisů.</t>
  </si>
  <si>
    <t>6. Prodejci, jakož i osoby poskytující služby nesmějí od data 24. září 2005 prodávat ani poskytovat konečnému spotřebiteli kosmetické prostředky, které obsahují methyldibromglutaronitril (MDGN), s výjimkou kosmetických prostředků, které se oplachují a neobsahují více než 0,1 % methyldibromglutaronitrilu (MDGN).</t>
  </si>
  <si>
    <t>Přechodná ustanovení zavedena zákonem č. 222/2006 Sb. Čl. XII</t>
  </si>
  <si>
    <t>a) pořídí do 30. června 2007 strategické hlukové mapy pro okolí pozemních komunikací, po kterých projede více než 6 000 000 vozidel za rok, železničních tratí, po kterých projede více než 60 000 vlaků za rok, v blízkosti hlavních letišť, vymezených v § 81 odst. 1 písm. c) zákona č. 258/2000 Sb., ve znění účinném ode dne nabytí účinnosti tohoto zákona, a pro aglomerace s více než 250 000 trvale bydlícími obyvateli, tvořené jednou nebo více obcemi s intenzivními ekonomickými, sociálními a územně technickými vazbami,</t>
  </si>
  <si>
    <t>b) pořídí do 30. června 2012 strategické hlukové mapy pro všechny hlavní pozemní komunikace, hlavní železniční tratě a aglomerace vymezené v § 81 a 81a zákona č. 258/2000 Sb., ve znění účinném ode dne nabytí účinnosti tohoto zákona.</t>
  </si>
  <si>
    <t>a) pořídí do 18. července 2008 akční plány pro okolí pozemních komunikací, které jsou ve vlastnictví státu a po kterých projede více než 6 000 000 vozidel za rok, železničních tratí, po kterých projede více než 60 000 vlaků za rok, v blízkosti hlavních letišť, vymezených v § 81 odst. 1 písm. c) zákona č. 258/2000 Sb., ve znění účinném ode dne nabytí účinnosti tohoto zákona,</t>
  </si>
  <si>
    <t>b) pořídí do 18. července 2013 akční plány pro okolí hlavních pozemních komunikací ve vlastnictví státu, vymezených v § 81 odst. 1 písm. a) zákona č. 258/2000 Sb., ve znění účinném ode dne nabytí účinnosti tohoto zákona, a akční plány pro okolí hlavních železničních tratí vymezených v § 81 odst. 1 písm. b) zákona č. 258/2000 Sb., ve znění účinném ode dne nabytí účinnosti tohoto zákona.</t>
  </si>
  <si>
    <t>a) pořídí do 18. července 2008 akční plány pro okolí pozemních komunikací, které jsou ve vlastnictví kraje a po kterých projede více než 6 000 000 vozidel za rok, a pro aglomerace s více než 250 000 trvale bydlícími obyvateli, tvořené jednou nebo více obcemi s intenzivními ekonomickými, sociálními a územně technickými vazbami,</t>
  </si>
  <si>
    <t>b) pořídí do 18. července 2013 akční plány pro okolí hlavních pozemních komunikací ve vlastnictví kraje nebo obcí ve správním území kraje a pro aglomerace vymezené v § 81 a 81a zákona č. 258/2000 Sb., ve znění účinném ode dne nabytí účinnosti tohoto zákona.</t>
  </si>
  <si>
    <t>Přechodná ustanovení zavedena zákonem č. 151/2011 Sb. Čl. II</t>
  </si>
  <si>
    <t>Přechodná ustanovení zavedena zákonem č. 115/2012 Sb. Čl. II</t>
  </si>
  <si>
    <t>Přechodná ustanovení zavedena zákonem č. 223/2013 Sb. Čl. II</t>
  </si>
  <si>
    <t>Přechodné ustanovení zavedeno zákonem č. 252/2014 Sb. Čl. VIII</t>
  </si>
  <si>
    <t>Osoba poskytující ubytování podle § 21a věty třetí zákona č. 258/2000 Sb., ve znění účinném ode dne nabytí účinnosti tohoto zákona, upraví provozní řád a předloží jej ke schválení příslušnému orgánu ochrany veřejného zdraví nejdéle do 3 měsíců ode dne nabytí účinnosti tohoto zákona.</t>
  </si>
  <si>
    <t>Havel v. r.</t>
  </si>
  <si>
    <t>v z. Rychetský v. r.</t>
  </si>
  <si>
    <t>1. Hygienická stanice hlavního města Prahy se sídlem v Praze pro území hlavního města Prahy,</t>
  </si>
  <si>
    <t>2. Krajská hygienická stanice Středočeského kraje se sídlem v Praze pro území okresů Benešov, Beroun, Kladno, Kolín, Kutná Hora, Mělník, Ml. Boleslav, Nymburk, Praha-východ, Praha-západ, Příbram a Rakovník,</t>
  </si>
  <si>
    <t>3. Krajská hygienická stanice Jihočeského kraje se sídlem v Českých Budějovicích pro území okresů České Budějovice, Český Krumlov, Jindřichův Hradec, Písek, Prachatice, Strakonice a Tábor,</t>
  </si>
  <si>
    <t>4. Krajská hygienická stanice Plzeňského kraje se sídlem v Plzni pro území okresů Domažlice, Klatovy, Plzeň-město, Plzeň-jih, Plzeň-sever, Rokycany a Tachov,</t>
  </si>
  <si>
    <t>5. Krajská hygienická stanice Karlovarského kraje se sídlem v Karlových Varech pro území okresů Cheb, Karlovy Vary a Sokolov,</t>
  </si>
  <si>
    <t>6. Krajská hygienická stanice Ústeckého kraje se sídlem v Ústí nad Labem pro území okresů Děčín, Chomutov, Litoměřice, Louny, Most, Teplice a Ústí nad Labem,</t>
  </si>
  <si>
    <t>7. Krajská hygienická stanice Libereckého kraje se sídlem v Liberci pro území okresů Česká Lípa, Jablonec nad Nisou, Liberec a Semily,</t>
  </si>
  <si>
    <t>8. Krajská hygienická stanice Královéhradeckého kraje se sídlem v Hradci Králové pro území okresů Hradec Králové, Jičín, Náchod, Rychnov nad Kněžnou a Trutnov,</t>
  </si>
  <si>
    <t>9. Krajská hygienická stanice Pardubického kraje se sídlem v Pardubicích pro území okresů Chrudim, Pardubice, Svitavy a Ústí nad Orlicí,</t>
  </si>
  <si>
    <t>________________________________________</t>
  </si>
  <si>
    <t>c) zapracovává příslušné předpisy Evropské unie1),</t>
  </si>
  <si>
    <t>e) upravuje některá práva a povinnosti zaměstnavatelů a zaměstnanců při dodržování režimu dočasně práce neschopného pojištěnce podle zákona o nemocenském pojištění107) a některé sankce za jeho porušení.</t>
  </si>
  <si>
    <t>(1) Smysl a účel ustanovení tohoto zákona vyjadřují i základní zásady pracovněprávních vztahů, jimiž jsou zejména</t>
  </si>
  <si>
    <t>(1) Závislou prací je práce, která je vykonávána ve vztahu nadřízenosti zaměstnavatele a podřízenosti zaměstnance, jménem zaměstnavatele, podle pokynů zaměstnavatele a zaměstnanec ji pro zaměstnavatele vykonává osobně.</t>
  </si>
  <si>
    <t>(2) Závislá práce musí být vykonávána za mzdu, plat nebo odměnu za práci, na náklady a odpovědnost zaměstnavatele, v pracovní době na pracovišti zaměstnavatele, popřípadě na jiném dohodnutém místě.</t>
  </si>
  <si>
    <t>Závislá práce může být vykonávána výlučně v základním pracovněprávním vztahu, není-li upravena zvláštními právními předpisy2). Základními pracovněprávními vztahy jsou pracovní poměr a právní vztahy založené dohodami o pracích konaných mimo pracovní poměr.</t>
  </si>
  <si>
    <t>(1) Odchylná úprava práv nebo povinností v pracovněprávních vztazích nesmí být nižší nebo vyšší, než je právo nebo povinnost, které stanoví tento zákon nebo kolektivní smlouva jako nejméně nebo nejvýše přípustné.</t>
  </si>
  <si>
    <t>(2) Podle odstavce 1 může dojít k odchylné úpravě smlouvou, jakož i vnitřním předpisem; k úpravě povinností zaměstnance však smí dojít jen smlouvou mezi zaměstnavatelem a zaměstnancem.</t>
  </si>
  <si>
    <t>(3) Od ustanovení uvedených v § 363 je možné se odchýlit jen ve prospěch zaměstnance.</t>
  </si>
  <si>
    <t>(4) Vzdá-li se zaměstnanec práva, které mu tento zákon, kolektivní smlouva nebo vnitřní předpis poskytuje, nepřihlíží se k tomu.</t>
  </si>
  <si>
    <t>(1) Na vztahy vyplývající z výkonu veřejné funkce se tento zákon vztahuje, pokud to výslovně stanoví nebo pokud to stanoví zvláštní právní předpisy.</t>
  </si>
  <si>
    <t>(2) Jestliže je veřejná funkce vykonávána v pracovním poměru, řídí se tento pracovní poměr tímto zákonem.</t>
  </si>
  <si>
    <t>(1) Zaměstnavatelé jsou povinni zajišťovat rovné zacházení se všemi zaměstnanci, pokud jde o jejich pracovní podmínky, odměňování za práci a o poskytování jiných peněžitých plnění a plnění peněžité hodnoty, o odbornou přípravu a o příležitost dosáhnout funkčního nebo jiného postupu v zaměstnání.</t>
  </si>
  <si>
    <t>(1) Soud přihlédne i bez návrhu k neplatnosti právního jednání, k němuž nebyl udělen předepsaný souhlas příslušného orgánu, v případech, kdy to stanoví výslovně tento zákon anebo zvláštní zákon.</t>
  </si>
  <si>
    <t>(2) Požaduje-li zákon, aby právní jednání bylo s příslušným orgánem pouze projednáno, není možné právní jednání prohlásit za neplatné jen z toho důvodu, že k tomuto projednání nedošlo.</t>
  </si>
  <si>
    <t>(3) Neplatnost právního jednání nemůže být zaměstnanci na újmu, nezpůsobil-li neplatnost výlučně sám.</t>
  </si>
  <si>
    <t>(1) V kolektivní smlouvě je možné upravit práva zaměstnanců v pracovněprávních vztazích, jakož i práva nebo povinnosti smluvních stran této smlouvy. K ujednáním v kolektivní smlouvě, která zaměstnancům ukládají povinnosti nebo zkracují jejich práva stanovená tímto zákonem, se nepřihlíží.</t>
  </si>
  <si>
    <t>(2) Kolektivní smlouvu mohou uzavřít zaměstnavatel nebo více zaměstnavatelů, nebo jedna nebo více organizací zaměstnavatelů na straně jedné a jedna nebo více odborových organizací na straně druhé.</t>
  </si>
  <si>
    <t>(3) Kolektivní smlouva je</t>
  </si>
  <si>
    <t>(4) Postup při uzavírání kolektivní smlouvy včetně řešení sporů mezi smluvními stranami se řídí zákonem upravujícím kolektivní vyjednávání11).</t>
  </si>
  <si>
    <t>(2) Působí-li u zaměstnavatele více odborových organizací, musí zaměstnavatel jednat o uzavření kolektivní smlouvy se všemi odborovými organizacemi; odborové organizace vystupují a jednají s právními důsledky pro všechny zaměstnance společně a ve vzájemné shodě, nedohodnou-li se mezi sebou a zaměstnavatelem jinak.</t>
  </si>
  <si>
    <t>(1) Kolektivní smlouva je závazná pro její smluvní strany.</t>
  </si>
  <si>
    <t>(2) Kolektivní smlouva je závazná také pro</t>
  </si>
  <si>
    <t>(3) Zaměstnanec má právo předkládat smluvním stranám kolektivní smlouvy podněty ke kolektivnímu vyjednávání o kolektivní smlouvě a má právo být informován o průběhu tohoto vyjednávání.</t>
  </si>
  <si>
    <t>(4) Práva, která vznikla z kolektivní smlouvy jednotlivým zaměstnancům, se uplatňují a uspokojují jako ostatní práva zaměstnanců z pracovního poměru nebo dohod o pracích konaných mimo pracovní poměr.</t>
  </si>
  <si>
    <t>(1) Kolektivní smlouva může být uzavřena na dobu určitou nebo na dobu neurčitou. Je-li uplynutí doby podle věty první vázáno na splnění podmínky, musí kolektivní smlouva obsahovat nejzazší dobu její účinnosti. Kolektivní smlouvu je možné písemně vypovědět nejdříve po uplynutí 6 měsíců od data její účinnosti. Výpovědní doba činí nejméně 6 měsíců a začíná prvním dnem měsíce následujícího po doručení výpovědi druhé smluvní straně.</t>
  </si>
  <si>
    <t>(2) Účinnost kolektivní smlouvy začíná prvním dnem období, na které byla kolektivní smlouva uzavřena, a končí uplynutím tohoto období, pokud doba účinnosti některých práv nebo povinností není v kolektivní smlouvě sjednána odchylně.</t>
  </si>
  <si>
    <t>(3) Při zániku smluvní strany kolektivní smlouvy jednající za zaměstnance skončí účinnost kolektivní smlouvy nejpozději posledním dnem následujícího kalendářního roku.</t>
  </si>
  <si>
    <t>(1) K ujednáním podnikové kolektivní smlouvy, která upravují práva z pracovněprávních vztahů zaměstnanců v menším rozsahu než kolektivní smlouvy vyššího stupně, se nepřihlíží.</t>
  </si>
  <si>
    <t>(1) Kolektivní smlouvu není možné nahradit jinou smlouvou.</t>
  </si>
  <si>
    <t>(2) Není možné se domáhat relativní neúčinnosti kolektivní smlouvy.</t>
  </si>
  <si>
    <t>(3) Kolektivní smlouvu není možné zrušit odstoupením jedné ze smluvních stran; sjednají-li si smluvní strany právo odstoupit od kolektivní smlouvy, nepřihlíží se k tomu.</t>
  </si>
  <si>
    <t>(1) Výběr fyzických osob ucházejících se o zaměstnání z hlediska kvalifikace, nezbytných požadavků nebo zvláštních schopností je v působnosti zaměstnavatele, nevyplývá-li ze zvláštního právního předpisu12) jiný postup; předpoklady kladené zvláštními právními předpisy na fyzickou osobu jako zaměstnance tím nejsou dotčeny.</t>
  </si>
  <si>
    <t>(2) Zaměstnavatel smí vyžadovat v souvislosti s jednáním před vznikem pracovního poměru od fyzické osoby, která se u něj uchází o práci, nebo od jiných osob jen údaje, které bezprostředně souvisejí s uzavřením pracovní smlouvy.</t>
  </si>
  <si>
    <t>(1) Pracovní poměr se zakládá pracovní smlouvou mezi zaměstnavatelem a zaměstnancem, není-li v tomto zákoně dále stanoveno jinak.</t>
  </si>
  <si>
    <t>(3) Jmenováním na vedoucí pracovní místo se zakládá pracovní poměr v případech stanovených zvláštním právním předpisem16a); nestanoví-li to zvláštní právní předpis, zakládá se pracovní poměr jmenováním pouze u vedoucího</t>
  </si>
  <si>
    <t>a) organizační složky státu7),</t>
  </si>
  <si>
    <t>c) organizačního útvaru státního podniku13),</t>
  </si>
  <si>
    <t>d) organizačního útvaru státního fondu14),</t>
  </si>
  <si>
    <t>e) příspěvkové organizace15),</t>
  </si>
  <si>
    <t>g) organizačního útvaru v Policii České republiky16).</t>
  </si>
  <si>
    <t>(4) Jmenování podle odstavce 3 provede ten, kdo je k tomu příslušný podle zvláštního právního předpisu16b); nevyplývá-li příslušnost ke jmenování ze zvláštního právního předpisu, provede je u vedoucího</t>
  </si>
  <si>
    <t>a) organizační složky státu7) vedoucí nadřízené organizační složky státu,</t>
  </si>
  <si>
    <t>b) organizačního útvaru organizační složky státu vedoucí této organizační složky státu7),</t>
  </si>
  <si>
    <t>c) organizačního útvaru státního podniku ředitel státního podniku13),</t>
  </si>
  <si>
    <t>d) organizačního útvaru státního fondu, v jehož čele stojí individuální statutární orgán, vedoucí tohoto fondu14),</t>
  </si>
  <si>
    <t>f) organizačního útvaru příspěvkové organizace15) vedoucí této příspěvkové organizace,</t>
  </si>
  <si>
    <t>g) organizačního útvaru v Policii České republiky16) policejní prezident.</t>
  </si>
  <si>
    <t>(1) Pracovní smlouva musí obsahovat</t>
  </si>
  <si>
    <t>(2) Pracovní smlouva musí být uzavřena písemně.</t>
  </si>
  <si>
    <t>(3) Nenastoupí-li zaměstnanec ve sjednaný den do práce, aniž mu v tom bránila překážka v práci, nebo se zaměstnavatel do týdne (§ 350a) nedozví o této překážce, může zaměstnavatel od pracovní smlouvy odstoupit.</t>
  </si>
  <si>
    <t>(4) Od pracovní smlouvy je možné odstoupit, jen dokud zaměstnanec nenastoupil do práce. Pro odstoupení od pracovní smlouvy se vyžaduje dodržení písemné formy, jinak se k němu nepřihlíží.</t>
  </si>
  <si>
    <t>(5) Každá smluvní strana musí obdržet jedno vyhotovení pracovní smlouvy.</t>
  </si>
  <si>
    <t>(1) Zaměstnanci v pracovním poměru musí být přidělována práce v rozsahu stanovené týdenní pracovní doby, s výjimkou konta pracovní doby (§ 86 a 87).</t>
  </si>
  <si>
    <t>(2) Zaměstnanec v dalším základním pracovněprávním vztahu u téhož zaměstnavatele nesmí vykonávat práce, které jsou stejně druhově vymezeny. U zaměstnavatele, jímž je stát, platí věta první jen tehdy, jedná-li se o výkon práce v téže organizační složce státu.</t>
  </si>
  <si>
    <t>(1) Je-li sjednána zkušební doba, nesmí být delší než</t>
  </si>
  <si>
    <t>(2) Zkušební dobu je možné sjednat rovněž v souvislosti se jmenováním na vedoucí pracovní místo (§ 33 odst. 3).</t>
  </si>
  <si>
    <t>(3) Zkušební dobu je možné sjednat nejpozději v den, který byl sjednán jako den nástupu do práce, nebo v den, který byl uveden jako den jmenování na pracovní místo vedoucího zaměstnance.</t>
  </si>
  <si>
    <t>(4) Sjednaná zkušební doba nesmí být dodatečně prodlužována. O dobu celodenních překážek v práci, pro které zaměstnanec nekoná práci v průběhu zkušební doby, a o dobu celodenní dovolené se však zkušební doba prodlužuje.</t>
  </si>
  <si>
    <t>(5) Zkušební doba nesmí být sjednána delší, než je polovina sjednané doby trvání pracovního poměru.</t>
  </si>
  <si>
    <t>(6) Zkušební doba musí být sjednána písemně.</t>
  </si>
  <si>
    <t>(1) Od vzniku pracovního poměru je</t>
  </si>
  <si>
    <t>(2) Pro pracovní poměr založený jmenováním platí ustanovení o pracovním poměru sjednaném pracovní smlouvou.</t>
  </si>
  <si>
    <t>(3) Zaměstnavatel je povinen předkládat odborové organizaci ve lhůtách s ní dohodnutých zprávy o nově vzniklých pracovních poměrech.</t>
  </si>
  <si>
    <t>(2) Doba trvání pracovního poměru na dobu určitou mezi týmiž smluvními stranami nesmí přesáhnout 3 roky a ode dne vzniku prvního pracovního poměru na dobu určitou může být opakována nejvýše dvakrát. Za opakování pracovního poměru na dobu určitou se považuje rovněž i jeho prodloužení. Jestliže od skončení předchozího pracovního poměru na dobu určitou uplynula doba 3 let, k předchozímu pracovnímu poměru na dobu určitou mezi týmiž smluvními stranami se nepřihlíží.</t>
  </si>
  <si>
    <t>(3) Ustanovením odstavce 2 není dotčen postup podle zvláštních právních předpisů, kdy se předpokládá, že pracovní poměr může trvat jen po určitou dobu17).</t>
  </si>
  <si>
    <t>(4) Jsou-li u zaměstnavatele dány vážné provozní důvody nebo důvody spočívající ve zvláštní povaze práce, na jejichž základě nelze na zaměstnavateli spravedlivě požadovat, aby zaměstnanci, který má tuto práci vykonávat, navrhl založení pracovního poměru na dobu neurčitou, nepostupuje se podle odstavce 2 za podmínky, že jiný postup bude těmto důvodům přiměřený a písemná dohoda zaměstnavatele s odborovou organizací upraví</t>
  </si>
  <si>
    <t>(5) Sjedná-li zaměstnavatel se zaměstnancem trvání pracovního poměru na dobu určitou v rozporu s odstavci 2 až 4, a oznámil-li zaměstnanec před uplynutím sjednané doby písemně zaměstnavateli, že trvá na tom, aby ho dále zaměstnával, platí, že se jedná o pracovní poměr na dobu neurčitou. Návrh na určení, zda byly splněny podmínky uvedené v odstavcích 2 až 4, mohou zaměstnavatel i zaměstnanec uplatnit u soudu nejpozději do 2 měsíců ode dne, kdy měl pracovní poměr skončit uplynutím sjednané doby.</t>
  </si>
  <si>
    <t>(6) Ustanovení odstavce 2 se nevztahují na pracovní smlouvu zakládající pracovní poměr na dobu určitou sjednanou mezi agenturou práce18) a zaměstnancem za účelem výkonu práce u jiného zaměstnavatele (§ 307a, 308 a 309).</t>
  </si>
  <si>
    <t>(1) Obsah pracovního poměru je možné změnit jen tehdy, dohodnou-li se zaměstnavatel a zaměstnanec na jeho změně. Za změnu pracovního poměru se považuje také jmenování na vedoucí pracovní místo podle § 33 odst. 3, k němuž dojde po vzniku pracovního poměru.</t>
  </si>
  <si>
    <t>(2) Konat práce jiného druhu nebo v jiném místě, než byly sjednány v pracovní smlouvě, je zaměstnanec povinen jen v případech uvedených v tomto zákoně.</t>
  </si>
  <si>
    <t>(3) Ustanovení § 37 platí přiměřeně i zde.</t>
  </si>
  <si>
    <t>(1) Zaměstnavatel je povinen převést zaměstnance na jinou práci,</t>
  </si>
  <si>
    <t>b) nesmí-li podle lékařského posudku vydaného poskytovatelem pracovnělékařských služeb nebo rozhodnutí příslušného správního orgánu, který lékařský posudek přezkoumává, dále konat dosavadní práci pro pracovní úraz, onemocnění nemocí z povolání nebo pro ohrožení touto nemocí, anebo dosáhl-li na pracovišti určeném rozhodnutím příslušného orgánu ochrany veřejného zdraví nejvyšší přípustné expozice19),</t>
  </si>
  <si>
    <t>(2) Zaměstnavatel může převést zaměstnance na jinou práci,</t>
  </si>
  <si>
    <t>a) dal-li zaměstnanci výpověď z důvodů uvedených v § 52 písm. f) a g),</t>
  </si>
  <si>
    <t>(3) Není-li možné dosáhnout účelu převedení podle odstavců 1 a 2 převedením zaměstnance v rámci pracovní smlouvy, může ho zaměstnavatel převést v těchto případech i na práci jiného druhu, než byl sjednán v pracovní smlouvě, a to i kdyby s tím zaměstnanec nesouhlasil.</t>
  </si>
  <si>
    <t>(4) Zaměstnavatel může převést zaměstnance i bez jeho souhlasu na dobu nezbytné potřeby na jinou práci, než byla sjednána, jestliže to je třeba k odvrácení mimořádné události, živelní události nebo jiné hrozící nehody nebo k zmírnění jejich bezprostředních následků, a to na nezbytně nutnou dobu.</t>
  </si>
  <si>
    <t>(5) Nemůže-li zaměstnanec konat práci pro prostoj nebo pro přerušení práce způsobené nepříznivými povětrnostními vlivy, může ho zaměstnavatel převést na jinou práci, než byla sjednána v pracovní smlouvě, jen v případě, že zaměstnanec s převedením souhlasí.</t>
  </si>
  <si>
    <t>(6) Při převedení zaměstnance na jinou práci podle odstavců 1 až 3 je zaměstnavatel povinen přihlížet k tomu, aby tato práce byla pro něho vhodná vzhledem k jeho zdravotnímu stavu a schopnostem a pokud možno i k jeho kvalifikaci.</t>
  </si>
  <si>
    <t>(7) Zaměstnavatel je povinen předem projednat se zaměstnancem důvod převedení na jinou práci a dobu, po kterou má převedení trvat; dochází-li převedením zaměstnance ke změně pracovní smlouvy, je zaměstnavatel povinen vydat mu písemné potvrzení o důvodu převedení na jinou práci a době jeho trvání, s výjimkou případů uvedených v odstavci 2 písm. c) a v odstavci 4.</t>
  </si>
  <si>
    <t>(1) Pracovní cestou se rozumí časově omezené vyslání zaměstnance zaměstnavatelem k výkonu práce mimo sjednané místo výkonu práce. Zaměstnavatel může vyslat zaměstnance na dobu nezbytné potřeby na pracovní cestu jen na základě dohody s ním. Zaměstnanec na pracovní cestě koná práci podle pokynů vedoucího zaměstnance, který ho na pracovní cestu vyslal.</t>
  </si>
  <si>
    <t>(2) Vysílá-li zaměstnavatel zaměstnance na pracovní cestu k plnění svých úkolů do jiné organizační složky (k jinému zaměstnavateli), může pověřit jiného vedoucího zaměstnance (jiného zaměstnavatele), aby zaměstnanci dával pokyny k práci, popřípadě jeho práci organizoval, řídil a kontroloval; v pověření je třeba vymezit jeho rozsah. S pověřením podle věty první musí být zaměstnanec seznámen. Vedoucí zaměstnanci jiného zaměstnavatele však nemohou vůči zaměstnanci jménem vysílajícího zaměstnavatele právně jednat.</t>
  </si>
  <si>
    <t>(1) Přeložit zaměstnance k výkonu práce do jiného místa, než bylo sjednáno v pracovní smlouvě, je možné pouze s jeho souhlasem a v rámci zaměstnavatele, pokud to nezbytně vyžaduje jeho provozní potřeba.</t>
  </si>
  <si>
    <t>(2) Pracovní úkoly přeloženému zaměstnanci ukládá, jeho práci organizuje, řídí a kontroluje a pokyny mu k tomu účelu dává příslušný vedoucí zaměstnanec organizační složky (útvaru), na jejíž pracoviště byl zaměstnanec přeložen.</t>
  </si>
  <si>
    <t>(1) Dohodu o dočasném přidělení zaměstnance k jinému zaměstnavateli smí zaměstnavatel s tímto zaměstnancem uzavřít nejdříve po uplynutí 6 měsíců ode dne vzniku pracovního poměru.</t>
  </si>
  <si>
    <t>(2) Za dočasné přidělení zaměstnance k jinému zaměstnavateli nesmí být poskytována úplata; to neplatí, pokud jde o úhradu nákladů, které byly vynaloženy podle odstavce 5.</t>
  </si>
  <si>
    <t>(3) V dohodě musí být uveden název zaměstnavatele, je-li právnickou osobou, nebo jméno, popřípadě jména a příjmení zaměstnavatele, je-li fyzickou osobou, k níž se zaměstnanec dočasně přiděluje, den, kdy dočasné přidělení vznikne, druh a místo výkonu práce a doba, na kterou se dočasné přidělení sjednává. V dohodě může být sjednáno pravidelné pracoviště pro účely cestovních náhrad; ustanovení § 34a tím není dotčeno. Dohoda musí být uzavřena písemně.</t>
  </si>
  <si>
    <t>(4) Po dobu dočasného přidělení zaměstnance k výkonu práce k jinému zaměstnavateli ukládá zaměstnanci jménem zaměstnavatele, který zaměstnance dočasně přidělil, pracovní úkoly, organizuje, řídí a kontroluje jeho práci, dává mu k tomu účelu závazné pokyny, vytváří příznivé pracovní podmínky a zajišťuje bezpečnost a ochranu zdraví při práci zaměstnavatel, ke kterému byl zaměstnanec dočasně přidělen. Tento zaměstnavatel nesmí vůči dočasně přidělenému zaměstnanci právně jednat jménem zaměstnavatele, který zaměstnance dočasně přidělí.</t>
  </si>
  <si>
    <t>(5) Po dobu dočasného přidělení poskytuje zaměstnanci mzdu nebo plat, popřípadě též cestovní náhrady zaměstnavatel, který zaměstnance dočasně přidělil.</t>
  </si>
  <si>
    <t>(6) Pracovní a mzdové nebo platové podmínky zaměstnance dočasně přiděleného k jinému zaměstnavateli nesmějí být horší, než jsou nebo by byly podmínky srovnatelného zaměstnance zaměstnavatele, k němuž je zaměstnanec dočasně přidělen.</t>
  </si>
  <si>
    <t>(7) Dočasné přidělení podle odstavců 1 až 5 končí uplynutím doby, na kterou bylo sjednáno. Před uplynutím této doby končí dočasné přidělení dohodou smluvních stran pracovní smlouvy nebo výpovědí dohody o dočasném přidělení z jakéhokoliv důvodu nebo bez uvedení důvodu s patnáctidenní výpovědní dobou, která začíná dnem, v němž byla výpověď doručena druhé smluvní straně. Dohoda o ukončení dočasného přidělení nebo výpověď této dohody musí být písemná.</t>
  </si>
  <si>
    <t>(8) Úpravu dočasného přidělení je zakázáno použít na agenturní zaměstnávání.</t>
  </si>
  <si>
    <t>(9) Úprava dočasného přidělení se nepoužije v případech prohlubování nebo zvyšování kvalifikace110).</t>
  </si>
  <si>
    <t>(1) Pracovní poměr může být rozvázán jen</t>
  </si>
  <si>
    <t>(2) Pracovní poměr na dobu určitou končí také uplynutím sjednané doby.</t>
  </si>
  <si>
    <t>(3) Pracovní poměr cizince nebo fyzické osoby bez státní příslušnosti, pokud k jeho skončení nedošlo již jiným způsobem, končí</t>
  </si>
  <si>
    <t>c) uplynutím doby, na kterou bylo vydáno povolení k zaměstnání20), zaměstnanecká karta nebo povolení k dlouhodobému pobytu za účelem výkonu zaměstnání vyžadujícího vysokou kvalifikaci.</t>
  </si>
  <si>
    <t>(4) Pracovní poměr zaniká smrtí zaměstnance. Zánik pracovního poměru v případě smrti zaměstnavatele, který je fyzickou osobou, upravuje § 342 odst. 1.</t>
  </si>
  <si>
    <t>(1) Dohodnou-li se zaměstnavatel a zaměstnanec na rozvázání pracovního poměru, končí pracovní poměr sjednaným dnem.</t>
  </si>
  <si>
    <t>(2) Dohoda o rozvázání pracovního poměru musí být písemná.</t>
  </si>
  <si>
    <t>(3) Každá smluvní strana musí obdržet jedno vyhotovení dohody o rozvázání pracovního poměru.</t>
  </si>
  <si>
    <t>(1) Výpověď z pracovního poměru musí být písemná, jinak se k ní nepřihlíží.</t>
  </si>
  <si>
    <t>(2) Zaměstnavatel může dát zaměstnanci výpověď jen z důvodu výslovně stanoveného v § 52.</t>
  </si>
  <si>
    <t>(3) Zaměstnanec může dát zaměstnavateli výpověď z jakéhokoli důvodu nebo bez uvedení důvodu.</t>
  </si>
  <si>
    <t>(4) Dá-li zaměstnavatel zaměstnanci výpověď (§ 52), musí důvod ve výpovědi skutkově vymezit tak, aby jej nebylo možno zaměnit s jiným důvodem. Důvod výpovědi nesmí být dodatečně měněn.</t>
  </si>
  <si>
    <t>(5) Výpověď může být odvolána pouze se souhlasem druhé smluvní strany; odvolání výpovědi i souhlas s jejím odvoláním musí být písemné.</t>
  </si>
  <si>
    <t>(1) Byla-li dána výpověď, skončí pracovní poměr uplynutím výpovědní doby. Výpovědní doba musí být stejná pro zaměstnavatele i zaměstnance a činí nejméně 2 měsíce, s výjimkou vyplývající z § 51a. Výpovědní doba smí být prodloužena jen smlouvou mezi zaměstnavatelem a zaměstnancem; tato smlouva musí být písemná.</t>
  </si>
  <si>
    <t>(2) Výpovědní doba začíná prvním dnem kalendářního měsíce následujícího po doručení výpovědi a končí uplynutím posledního dne příslušného kalendářního měsíce, s výjimkami vyplývajícími z § 51a, § 53 odst. 2, § 54 písm. c) a § 63.</t>
  </si>
  <si>
    <t>(1) Zakazuje se dát zaměstnanci výpověď v ochranné době, to je</t>
  </si>
  <si>
    <t>(2) Byla-li dána zaměstnanci výpověď před počátkem ochranné doby tak, že by výpovědní doba měla uplynout v ochranné době, ochranná doba se do výpovědní doby nezapočítává; pracovní poměr skončí teprve uplynutím zbývající části výpovědní doby po skončení ochranné doby, ledaže zaměstnanec sdělí zaměstnavateli, že na prodloužení pracovního poměru netrvá.</t>
  </si>
  <si>
    <t>Zákaz výpovědi podle § 53 se nevztahuje na výpověď danou zaměstnanci</t>
  </si>
  <si>
    <t>a) pro organizační změny uvedené v § 52 písm. a) a b); to neplatí v případě organizačních změn uvedených v § 52 písm. b), jestliže se zaměstnavatel přemísťuje v mezích místa (míst) výkonu práce, ve kterých má být práce podle pracovní smlouvy vykonávána,</t>
  </si>
  <si>
    <t>(1) Zaměstnavatel může výjimečně pracovní poměr okamžitě zrušit jen tehdy,</t>
  </si>
  <si>
    <t>(1) Zaměstnanec může pracovní poměr okamžitě zrušit jen, jestliže,</t>
  </si>
  <si>
    <t>b) zaměstnavatel mu nevyplatil mzdu nebo plat nebo náhradu mzdy nebo platu anebo jakoukoli jejich část do 15 dnů po uplynutí období splatnosti (§ 141 odst. 1).</t>
  </si>
  <si>
    <t>(2) Zaměstnanci, který okamžitě zrušil pracovní poměr, přísluší od zaměstnavatele náhrada mzdy nebo platu ve výši průměrného výdělku za dobu, která odpovídá délce výpovědní doby. Pro účely náhrady mzdy nebo platu se použije § 67 odst. 3.</t>
  </si>
  <si>
    <t>(1) Pro porušení jiné povinnosti zaměstnance stanovené v § 301a zvlášť hrubým způsobem [§ 52 písm. h)] může dát zaměstnavatel zaměstnanci výpověď pouze do 1 měsíce ode dne, kdy se o tomto důvodu k výpovědi dověděl, nejpozději však do 1 roku ode dne, kdy takový důvod k výpovědi vznikl.</t>
  </si>
  <si>
    <t>(2) Stane-li se v průběhu 1 měsíce podle odstavce 1 jednání zaměstnance, v němž lze spatřovat porušení režimu dočasně práce neschopného pojištěnce, předmětem šetření jiného orgánu, je možné dát výpověď ještě do 1 měsíce ode dne, kdy se zaměstnavatel dověděl o výsledku tohoto šetření.</t>
  </si>
  <si>
    <t>(1) Pro porušení povinnosti vyplývající z právních předpisů vztahujících se k vykonávané práci nebo z důvodu, pro který je možné okamžitě zrušit pracovní poměr, může dát zaměstnavatel zaměstnanci výpověď nebo s ním okamžitě zrušit pracovní poměr pouze do 2 měsíců ode dne, kdy se o důvodu k výpovědi nebo k okamžitému zrušení pracovního poměru dověděl, a pro porušení povinnosti vyplývající z pracovního poměru v cizině do 2 měsíců po jeho návratu z ciziny, nejpozději však vždy do 1 roku ode dne, kdy důvod k výpovědi nebo k okamžitému zrušení pracovního poměru vznikl.</t>
  </si>
  <si>
    <t>(2) Stane-li se v průběhu 2 měsíců podle odstavce 1 jednání zaměstnance, v němž je možné spatřovat porušení povinnosti vyplývající z právních předpisů vztahujících se k vykonávané práci, předmětem šetření jiného orgánu, je možné dát výpověď nebo s ním okamžitě zrušit pracovní poměr ještě do 2 měsíců ode dne, kdy se zaměstnavatel dověděl o výsledku tohoto šetření.</t>
  </si>
  <si>
    <t>(1) Výpověď nebo okamžité zrušení pracovního poměru je zaměstnavatel povinen předem projednat s odborovou organizací.</t>
  </si>
  <si>
    <t>(2) Jde-li o člena orgánu odborové organizace, který působí u zaměstnavatele, v době jeho funkčního období a v době 1 roku po jeho skončení, je k výpovědi nebo k okamžitému zrušení pracovního poměru zaměstnavatel povinen požádat odborovou organizaci o předchozí souhlas. Za předchozí souhlas se považuje též, jestliže odborová organizace písemně neodmítla udělit zaměstnavateli souhlas v době do 15 dnů ode dne, kdy byla o něj zaměstnavatelem požádána.</t>
  </si>
  <si>
    <t>(3) Zaměstnavatel může použít souhlasu podle odstavce 2 jen ve lhůtě 2 měsíců od jeho udělení.</t>
  </si>
  <si>
    <t>(4) Jestliže odborová organizace odmítla udělit souhlas podle odstavce 2, jsou výpověď nebo okamžité zrušení pracovního poměru z tohoto důvodu neplatné; pokud jsou však ostatní podmínky výpovědi nebo okamžitého zrušení splněny a soud ve sporu podle § 72 shledá, že na zaměstnavateli nelze spravedlivě požadovat, aby zaměstnance nadále zaměstnával, jsou výpověď nebo okamžité zrušení pracovního poměru platné.</t>
  </si>
  <si>
    <t>(5) S jinými případy rozvázání pracovního poměru je zaměstnavatel povinen seznámit odborovou organizaci ve lhůtách s ní dohodnutých.</t>
  </si>
  <si>
    <t>(1) Hromadným propouštěním se rozumí skončení pracovních poměrů v období 30 kalendářních dnů na základě výpovědí daných zaměstnavatelem z důvodů uvedených v § 52 písm. a) až c) nejméně</t>
  </si>
  <si>
    <t>(2) Před dáním výpovědí jednotlivým zaměstnancům je zaměstnavatel povinen o svém záměru včas, nejpozději 30 dnů předem, písemně informovat odborovou organizaci a radu zaměstnanců; rovněž je povinen informovat o</t>
  </si>
  <si>
    <t>(3) Předmětem jednání s odborovou organizací a radou zaměstnanců je dosažení shody zejména o opatřeních směřujících k předejití nebo omezení hromadného propouštění, zmírnění jeho nepříznivých důsledků pro zaměstnance, především možnosti jejich zařazení ve vhodném zaměstnání na jiných pracovištích zaměstnavatele.</t>
  </si>
  <si>
    <t>(4) Zaměstnavatel je současně povinen písemně informovat krajskou pobočku Úřadu práce příslušnou podle místa činnosti zaměstnavatele o opatřeních uvedených v odstavcích 2 a 3, zejména o důvodech těchto opatření, o celkovém počtu zaměstnanců, o počtu a struktuře zaměstnanců, jichž se tato opatření mají týkat, o období, v jehož průběhu dojde k hromadnému propouštění, o navržených hlediscích pro výběr propouštěných zaměstnanců a o zahájení jednání s odborovou organizací a s radou zaměstnanců. Jedno vyhotovení písemné informace doručí zaměstnavatel odborové organizaci a radě zaměstnanců.</t>
  </si>
  <si>
    <t>(5) Zaměstnavatel je povinen prokazatelně doručit krajské pobočce Úřadu práce příslušné podle místa činnosti zaměstnavatele písemnou zprávu o svém rozhodnutí o hromadném propouštění a výsledcích jednání s odborovou organizací a s radou zaměstnanců. Ve zprávě je povinen dále uvést celkový počet zaměstnanců a počet a profesní složení zaměstnanců, jichž se hromadné propouštění týká. Jedno vyhotovení této zprávy doručí odborové organizaci a radě zaměstnanců. Odborová organizace a rada zaměstnanců mají právo se k písemné zprávě zaměstnavatele samostatně vyjádřit a toto vyjádření doručit krajské pobočce Úřadu práce příslušné podle místa činnosti zaměstnavatele. Zaměstnavatel, na kterého bylo vydáno rozhodnutí o úpadku21a), je povinen doručit krajské pobočce Úřadu práce písemnou zprávu pouze na její žádost.</t>
  </si>
  <si>
    <t>(6) V případě, že u zaměstnavatele není ustavena nebo nepůsobí odborová organizace ani rada zaměstnanců, je zaměstnavatel povinen plnit povinnosti uvedené v odstavcích 2 až 5 vůči každému zaměstnanci, jehož se hromadné propouštění týká.</t>
  </si>
  <si>
    <t>(7) Zaměstnavatel je povinen sdělit zaměstnanci den doručení písemné zprávy zaměstnavatele krajské pobočce Úřadu práce podle § 63.</t>
  </si>
  <si>
    <t>Pracovní poměr hromadně propouštěného zaměstnance skončí výpovědí nejdříve po uplynutí doby 30 dnů po sobě jdoucích od doručení písemné zprávy zaměstnavatele podle § 62 odst. 5 krajské pobočce Úřadu práce příslušné podle místa činnosti zaměstnavatele, ledaže zaměstnanec prohlásí, že na prodloužení pracovního poměru netrvá. To neplatí, bylo-li vydáno rozhodnutí o úpadku21a) zaměstnavatele.</t>
  </si>
  <si>
    <t>Ustanovení § 62 a 63 se vztahují i na případy, kdy o hromadném propouštění rozhodl příslušný orgán [§ 52 písm. c)].</t>
  </si>
  <si>
    <t>(1) Pracovní poměr na dobu určitou může skončit také ostatními způsoby uvedenými v § 48 odst. 1, 3 a 4. Byla-li doba trvání tohoto pracovního poměru omezena na dobu konání určitých prací, je zaměstnavatel povinen upozornit zaměstnance na skončení těchto prací včas, zpravidla alespoň 3 dny předem.</t>
  </si>
  <si>
    <t>(2) Pokračuje-li zaměstnanec po uplynutí sjednané doby (§ 48 odst. 2) s vědomím zaměstnavatele dále v konání prací, platí, že se jedná o pracovní poměr na dobu neurčitou.</t>
  </si>
  <si>
    <t>(2) Pro zrušení pracovního poměru ve zkušební době se vyžaduje písemná forma, jinak se k němu nepřihlíží. Pracovní poměr skončí dnem doručení zrušení, není-li v něm uveden den pozdější.</t>
  </si>
  <si>
    <t>(1) Zaměstnanci, u něhož dochází k rozvázání pracovního poměru výpovědí danou zaměstnavatelem z důvodů uvedených v § 52 písm. a) až c) nebo dohodou z týchž důvodů, přísluší od zaměstnavatele při skončení pracovního poměru odstupné ve výši nejméně</t>
  </si>
  <si>
    <t>(3) Pro účely odstupného se průměrným výdělkem rozumí průměrný měsíční výdělek.</t>
  </si>
  <si>
    <t>(4) Odstupné je zaměstnavatel povinen zaměstnanci vyplatit po skončení pracovního poměru v nejbližším výplatním termínu určeném u zaměstnavatele pro výplatu mzdy nebo platu, pokud se písemně nedohodne se zaměstnancem na výplatě odstupného v den skončení pracovního poměru nebo na pozdějším termínu výplaty.</t>
  </si>
  <si>
    <t>(1) Bude-li zaměstnanec po skončení pracovního poměru konat práci u dosavadního zaměstnavatele v pracovním poměru nebo na základě dohody o pracovní činnosti před uplynutím doby určené podle počtu násobků průměrných výdělků, z nichž byla odvozena výše odstupného, je povinen tomuto zaměstnavateli vrátit odstupné nebo jeho poměrnou část.</t>
  </si>
  <si>
    <t>(2) Poměrná část odstupného se stanoví podle počtu kalendářních dnů od nového nástupu do zaměstnání do uplynutí doby podle odstavce 1.</t>
  </si>
  <si>
    <t>(1) Dal-li zaměstnavatel zaměstnanci neplatnou výpověď nebo zrušil-li s ním zaměstnavatel neplatně pracovní poměr okamžitě nebo ve zkušební době, a oznámil-li zaměstnanec zaměstnavateli bez zbytečného odkladu písemně, že trvá na tom, aby ho dále zaměstnával, jeho pracovní poměr trvá i nadále a zaměstnavatel je povinen poskytnout mu náhradu mzdy nebo platu. Náhrada podle věty první přísluší zaměstnanci ve výši průměrného výdělku ode dne, kdy oznámil zaměstnavateli, že trvá na dalším zaměstnávání, až do doby, kdy mu zaměstnavatel umožní pokračovat v práci nebo kdy dojde k platnému skončení pracovního poměru.</t>
  </si>
  <si>
    <t>(2) Přesahuje-li celková doba, za kterou by měla zaměstnanci příslušet náhrada mzdy nebo platu, 6 měsíců, může soud na návrh zaměstnavatele jeho povinnost k náhradě mzdy nebo platu za další dobu přiměřeně snížit; soud při svém rozhodování přihlédne zejména k tomu, zda byl zaměstnanec mezitím jinde zaměstnán, jakou práci tam konal a jakého výdělku dosáhl nebo z jakého důvodu se do práce nezapojil.</t>
  </si>
  <si>
    <t>(3) Rozvázal-li zaměstnavatel pracovní poměr neplatně, avšak zaměstnanec neoznámí, že trvá na tom, aby ho zaměstnavatel dále zaměstnával, platí, pokud se se zaměstnavatelem nedohodne písemně na jiném dnu skončení, že jeho pracovní poměr skončil dohodou,</t>
  </si>
  <si>
    <t>(1) Dal-li zaměstnanec zaměstnavateli neplatnou výpověď nebo zrušil-li neplatně zaměstnanec pracovní poměr okamžitě nebo ve zkušební době a zaměstnavatel oznámil zaměstnanci bez zbytečného odkladu písemně, že trvá na tom, aby dále konal svou práci, pracovní poměr trvá i nadále. Nevyhoví-li zaměstnanec výzvě zaměstnavatele, má zaměstnavatel právo na něm požadovat náhradu škody, která mu tím vznikla, ode dne, kdy mu oznámil, že trvá na dalším konání práce.</t>
  </si>
  <si>
    <t>(2) Rozvázal-li zaměstnanec pracovní poměr neplatně, avšak zaměstnavatel netrvá na tom, aby zaměstnanec u něho dále pracoval, platí, pokud se se zaměstnancem nedohodne písemně na jiném dnu skončení, že jeho pracovní poměr skončil dohodou,</t>
  </si>
  <si>
    <t>(3) V případech uvedených v odstavci 2 nemůže zaměstnavatel vůči zaměstnanci uplatňovat náhradu škody.</t>
  </si>
  <si>
    <t>Při neplatné dohodě o rozvázání pracovního poměru se postupuje při posuzování práva zaměstnance na náhradu ušlé mzdy nebo platu obdobně jako při neplatné výpovědi dané zaměstnanci zaměstnavatelem (§ 69). Zaměstnavatel právo na náhradu škody pro neplatnost dohody uplatňovat nesmí.</t>
  </si>
  <si>
    <t>(1) V případech uvedených v § 33 odst. 3 může ten, kdo je příslušný ke jmenování (§ 33 odst. 4), vedoucího zaměstnance z pracovního místa odvolat; vedoucí zaměstnanec se může tohoto místa rovněž vzdát.</t>
  </si>
  <si>
    <t>(4) Odvolání vedoucího zaměstnance podle odstavce 2 může provádět u zaměstnavatele, který je právnickou osobou, její statutární orgán a u zaměstnavatele, který je fyzickou osobou, tento zaměstnavatel.</t>
  </si>
  <si>
    <t>(2) Odvoláním nebo vzdáním se pracovního místa vedoucího zaměstnance pracovní poměr nekončí; zaměstnavatel je povinen tomuto zaměstnanci navrhnout změnu jeho dalšího pracovního zařazení u zaměstnavatele na jinou práci odpovídající jeho zdravotnímu stavu a kvalifikaci. Jestliže zaměstnavatel nemá pro zaměstnance takovou práci, nebo ji zaměstnanec odmítne, jde o překážku v práci na straně zaměstnavatele a současně platí, že je dán výpovědní důvod podle § 52 písm. c); odstupné poskytované zaměstnanci při organizačních změnách náleží jen v případě rozvázání pracovního poměru po odvolání z místa vedoucího zaměstnance v souvislosti se zrušením tohoto místa v důsledku organizační změny.</t>
  </si>
  <si>
    <t>(3) Byl-li pracovní poměr vedoucího zaměstnance jmenováním založen nebo změněn na dobu určitou, neskončí-li jeho pracovní poměr dříve, skončí uplynutím doby (§ 48 odst. 2).</t>
  </si>
  <si>
    <t>(1) Zaměstnavatel má zajišťovat plnění svých úkolů především zaměstnanci v pracovním poměru.</t>
  </si>
  <si>
    <t>(1) Dohodu o pracovní činnosti může zaměstnavatel s fyzickou osobou uzavřít, i když rozsah práce nebude přesahovat v témže kalendářním roce 300 hodin.</t>
  </si>
  <si>
    <t>(2) Na základě dohody o pracovní činnosti není možné vykonávat práci v rozsahu překračujícím v průměru polovinu stanovené týdenní pracovní doby.</t>
  </si>
  <si>
    <t>(3) Dodržování sjednaného a nejvýše přípustného rozsahu poloviny stanovené týdenní pracovní doby se posuzuje za celou dobu, na kterou byla dohoda o pracovní činnosti uzavřena, nejdéle však za období 52 týdnů.</t>
  </si>
  <si>
    <t>(4) V dohodě o pracovní činnosti musí být uvedeny sjednané práce, sjednaný rozsah pracovní doby a doba, na kterou se dohoda uzavírá.</t>
  </si>
  <si>
    <t>(1) Dohoda o provedení práce a dohoda o pracovní činnosti musí být uzavřena písemně; jedno vyhotovení této dohody zaměstnavatel vydá zaměstnanci.</t>
  </si>
  <si>
    <t>(1) Pro účely úpravy pracovní doby a doby odpočinku je</t>
  </si>
  <si>
    <t>(2) Ustanovení odstavce 1 písm. d) až f) platí i v případě, kdy při pravidelném střídání zaměstnanců ve směnách dojde k souběžnému výkonu práce zaměstnanců navazujících směn, avšak jen po dobu nejvýše 1 hodiny.</t>
  </si>
  <si>
    <t>(1) Délka stanovené týdenní pracovní doby činí 40 hodin týdně.</t>
  </si>
  <si>
    <t>(2) Délka stanovené týdenní pracovní doby činí u zaměstnanců</t>
  </si>
  <si>
    <t>(1) Pracovní dobu rozvrhuje zaměstnavatel a určí začátek a konec směn.</t>
  </si>
  <si>
    <t>(2) Pracovní doba se rozvrhuje zpravidla do pětidenního pracovního týdne. Při rozvržení pracovní doby je zaměstnavatel povinen přihlédnout k tomu, aby toto rozvržení nebylo v rozporu s hledisky bezpečné a zdraví neohrožující práce.</t>
  </si>
  <si>
    <t>(3) Zaměstnanec je povinen být na začátku směny na svém pracovišti a odcházet z něho až po skončení směny.</t>
  </si>
  <si>
    <t>(1) Pružné rozvržení pracovní doby zahrnuje časové úseky základní a volitelné pracovní doby, jejichž začátek a konec určuje zaměstnavatel.</t>
  </si>
  <si>
    <t>(2) V základní pracovní době je zaměstnanec povinen být na pracovišti.</t>
  </si>
  <si>
    <t>(3) V rámci volitelné pracovní doby si zaměstnanec sám volí začátek a konec pracovní doby. Celková délka směny nesmí přesáhnout 12 hodin.</t>
  </si>
  <si>
    <t>(4) Při pružném rozvržení pracovní doby musí být průměrná týdenní pracovní doba naplněna ve vyrovnávacím období určeném zaměstnavatelem, nejdéle však v období uvedeném v § 78 odst. 1 písm. m).</t>
  </si>
  <si>
    <t>(5) Pružné rozvržení pracovní doby se neuplatní</t>
  </si>
  <si>
    <t>(6) V případech uvedených v odstavci 5 platí pro zaměstnance předem stanovené rozvržení týdenní pracovní doby do směn, které je zaměstnavatel pro tento účel povinen určit.</t>
  </si>
  <si>
    <t>(1) Konto pracovní doby je způsob rozvržení pracovní doby, který smí zavést jen kolektivní smlouva nebo vnitřní předpis u zaměstnavatele, u kterého nepůsobí odborová organizace.</t>
  </si>
  <si>
    <t>(2) Konto pracovní doby nesmí být uplatněno u zaměstnavatelů uvedených v § 109 odst. 3.</t>
  </si>
  <si>
    <t>(3) Jestliže je uplatněno konto pracovní doby, nemůže vyrovnávací období přesáhnout 26 týdnů po sobě jdoucích. Jen kolektivní smlouva však může vymezit toto období nejvýše na 52 týdnů po sobě jdoucích.</t>
  </si>
  <si>
    <t>(4) Jen bude-li to sjednáno v kolektivní smlouvě, může být práce přesčas odpracovaná v kontu pracovní doby ve vyrovnávacím období sjednaném v kolektivní smlouvě, které nepřesáhne nejvýše 52 týdnů po sobě jdoucích, v rozsahu nejvýše 120 hodin započtena do pracovní doby jen v bezprostředně následujícím vyrovnávacím období.</t>
  </si>
  <si>
    <t>(1) Při uplatnění konta pracovní doby je zaměstnavatel povinen vést účet pracovní doby zaměstnance a účet mzdy zaměstnance.</t>
  </si>
  <si>
    <t>(2) Na účtu pracovní doby zaměstnance se vykazuje</t>
  </si>
  <si>
    <t>(3) Jestliže se při uplatnění konta pracovní doby použije kratší období, než je uvedeno v § 86 odst. 3, musí být posuzován rozdíl mezi stanovenou týdenní pracovní dobou, popřípadě kratší pracovní dobou a odpracovanou pracovní dobou po ukončení tohoto kratšího období.</t>
  </si>
  <si>
    <t>(1) Zaměstnavatel je povinen poskytnout zaměstnanci nejdéle po 6 hodinách nepřetržité práce přestávku v práci na jídlo a oddech v trvání nejméně 30 minut; mladistvému zaměstnanci musí být tato přestávka poskytnuta nejdéle po 4,5 hodinách nepřetržité práce. Jde-li o práce, které nemohou být přerušeny, musí být zaměstnanci i bez přerušení provozu nebo práce zajištěna přiměřená doba na oddech a jídlo; tato doba se započítává do pracovní doby. Mladistvému zaměstnanci musí vždy být poskytnuta přestávka na jídlo a oddech podle věty první.</t>
  </si>
  <si>
    <t>(2) Byla-li přestávka v práci na jídlo a oddech rozdělena, musí alespoň jedna její část činit nejméně 15 minut.</t>
  </si>
  <si>
    <t>(3) Přestávky v práci na jídlo a oddech se neposkytují na začátku a konci pracovní doby.</t>
  </si>
  <si>
    <t>(4) Poskytnuté přestávky v práci na jídlo a oddech se nezapočítávají do pracovní doby.</t>
  </si>
  <si>
    <t>(1) Má-li zaměstnanec při výkonu práce právo na bezpečnostní přestávku podle zvláštních právních předpisů, započítává se tato přestávka do pracovní doby.</t>
  </si>
  <si>
    <t>(2) Připadne-li bezpečnostní přestávka na dobu přestávky v práci na jídlo a oddech, započítá se přestávka v práci na jídlo a oddech do pracovní doby.</t>
  </si>
  <si>
    <t>(2) Odpočinek podle odstavce 1 může být zkrácen až na 8 hodin během 24 hodin po sobě jdoucích zaměstnanci staršímu 18 let za podmínky, že následující odpočinek mu bude prodloužen o dobu zkrácení tohoto odpočinku</t>
  </si>
  <si>
    <t>5. v zařízeních sociálních služeb22a),</t>
  </si>
  <si>
    <t>(1) Dny pracovního klidu jsou dny, na které připadá nepřetržitý odpočinek zaměstnance v týdnu, a svátky23).</t>
  </si>
  <si>
    <t>(2) Práci ve dnech pracovního klidu může zaměstnavatel nařídit jen výjimečně.</t>
  </si>
  <si>
    <t>(3) V den nepřetržitého odpočinku v týdnu může zaměstnavatel nařídit zaměstnanci jen výkon těchto nutných prací, které nemohou být provedeny v pracovních dnech:</t>
  </si>
  <si>
    <t>(4) Ve svátek může zaměstnavatel nařídit zaměstnanci jen výkon prací, které je možné zaměstnanci nařídit ve dnech nepřetržitého odpočinku v týdnu, práce v nepřetržitém provozu a práce potřebné při střežení objektů zaměstnavatele.</t>
  </si>
  <si>
    <t>(5) Ve dnech pracovního klidu může zaměstnavatel nařídit jen výkon prací uvedených v odstavcích 3 a 4 nejvýše dvakrát v průběhu období 4 týdnů po sobě jdoucích, uplatní-li se v kontu pracovní doby postup podle § 86 odst. 4.</t>
  </si>
  <si>
    <t>(6) U zaměstnavatele, u kterého zaměstnanec koná práci v nočních směnách, začíná den pracovního klidu hodinou odpovídající nástupu zaměstnanců té směny, která v týdnu nastupuje podle rozvrhu směn jako první. Ustanovení věty první je možné použít též pro účely práva na mzdu nebo plat, odměnu z dohody a pro zjišťování průměrného výdělku.</t>
  </si>
  <si>
    <t>(1) Práci přesčas je možné konat jen výjimečně.</t>
  </si>
  <si>
    <t>(3) Zaměstnavatel může požadovat práci přesčas nad rozsah uvedený v odstavci 2 pouze na základě dohody se zaměstnancem.</t>
  </si>
  <si>
    <t>(4) Celkový rozsah práce přesčas nesmí činit v průměru více než 8 hodin týdně v období, které může činit nejvýše 26 týdnů po sobě jdoucích. Jen kolektivní smlouva může vymezit toto období nejvýše na 52 týdnů po sobě jdoucích.</t>
  </si>
  <si>
    <t>(5) Do počtu hodin nejvýše přípustné práce přesčas ve vyrovnávacím období podle odstavce 4 se nezahrnuje práce přesčas, za kterou bylo zaměstnanci poskytnuto náhradní volno.</t>
  </si>
  <si>
    <t>(1) Délka směny zaměstnance pracujícího v noci nesmí překročit 8 hodin v rámci 24 hodin po sobě jdoucích; není-li to z provozních důvodů možné, je zaměstnavatel povinen rozvrhnout stanovenou týdenní pracovní dobu tak, aby průměrná délka směny nepřekročila 8 hodin v období nejdéle 26 týdnů po sobě jdoucích, přičemž při výpočtu průměrné délky směny zaměstnance pracujícího v noci se vychází z pětidenního pracovního týdne.</t>
  </si>
  <si>
    <t>(3) Zaměstnavatel je povinen zajišťovat pro zaměstnance pracující v noci přiměřené sociální zajištění, zejména možnost občerstvení.</t>
  </si>
  <si>
    <t>(4) Pracoviště, na kterém se pracuje v noci, je zaměstnavatel povinen vybavit prostředky pro poskytnutí první pomoci, včetně zajištění prostředků umožňujících přivolat rychlou lékařskou pomoc.</t>
  </si>
  <si>
    <t>(1) Pracovní pohotovost může zaměstnavatel na zaměstnanci požadovat, jen jestliže se o tom se zaměstnancem dohodne. Za dobu pracovní pohotovosti přísluší zaměstnanci odměna podle § 140.</t>
  </si>
  <si>
    <t>(2) Za výkon práce v době pracovní pohotovosti přísluší zaměstnanci mzda nebo plat; odměna podle § 140 za tuto dobu nepřísluší. Výkon práce v době pracovní pohotovosti nad stanovenou týdenní pracovní dobu je prací přesčas (§ 93).</t>
  </si>
  <si>
    <t>(3) Pracovní pohotovost, při které k výkonu práce nedojde, se do pracovní doby nezapočítává.</t>
  </si>
  <si>
    <t>(1) Zaměstnavatel je povinen vést u jednotlivých zaměstnanců evidenci s vyznačením začátku a konce</t>
  </si>
  <si>
    <t>2. práce přesčas [§ 78 odst. 1 písm. i) a § 93],</t>
  </si>
  <si>
    <t>b) pracovní pohotovosti, kterou zaměstnanec držel [§ 78 odst. 1 písm. h) a § 95].</t>
  </si>
  <si>
    <t>(2) Na žádost zaměstnance je zaměstnavatel povinen umožnit zaměstnanci nahlédnout do jeho účtu pracovní doby nebo evidence pracovní doby a do jeho účtu mzdy a pořizovat si z nich výpisy, popřípadě stejnopisy na náklady zaměstnavatele.</t>
  </si>
  <si>
    <t>(3) Překážky v práci na straně zaměstnavatele při pružném rozvržení pracovní doby se posuzují jako výkon práce, jestliže zasáhly do směny zaměstnance, a to za každý jednotlivý den v rozsahu průměrné délky směny.</t>
  </si>
  <si>
    <t>(4) Za dobu 1 dne se považuje pro účely odstavců 1 až 3 doba odpovídající průměrné délce směny vyplývající ze stanovené týdenní pracovní doby nebo z kratší pracovní doby.</t>
  </si>
  <si>
    <t>(5) Při uplatnění konta pracovní doby se pracovní volno pro překážky v práci na straně zaměstnance poskytuje v rozsahu nezbytně nutné doby, popřípadě v rozsahu délky směny rozvržené zaměstnavatelem na příslušný den.</t>
  </si>
  <si>
    <t>(1) Práce přesčas při uplatnění pružného rozvržení pracovní doby se zjišťuje vždy jako práce nad stanovenou týdenní pracovní dobu a nad základní pracovní dobu.</t>
  </si>
  <si>
    <t>(2) Prací přesčas při uplatnění konta pracovní doby je práce konaná nad stanovenou týdenní pracovní dobu, která je násobkem stanovené týdenní pracovní doby a počtu týdnů vyrovnávacího období podle § 86 odst. 3 nebo podle § 87 odst. 3.</t>
  </si>
  <si>
    <t>(1) Vláda stanoví nařízením odchylky úpravy pracovní doby a doby odpočinku zaměstnanců v dopravě, jimiž jsou</t>
  </si>
  <si>
    <t>a) členové osádky nákladního automobilu nebo autobusu24),</t>
  </si>
  <si>
    <t>b) zaměstnanci údržby pozemních komunikací25),</t>
  </si>
  <si>
    <t>c) zaměstnanci drážní dopravy na dráze celostátní, regionální a vlečce26),</t>
  </si>
  <si>
    <t>d) zaměstnanci městské hromadné dopravy27),</t>
  </si>
  <si>
    <t>e) členové posádky letadla a zaměstnanci zajišťující provozování letiště28),</t>
  </si>
  <si>
    <t>(2) Vláda může stanovit nařízením odchylky úpravy pracovní doby a doby odpočinku členů jednotky hasičského záchranného sboru podniku31), který je složen ze zaměstnanců zaměstnavatele, kteří vykonávají činnost v této jednotce jako své zaměstnání, jejichž pracovní povinnosti zahrnují přímé plnění úkolů této jednotky; to však neplatí, pokud jde o délku stanovené týdenní pracovní doby. Délka směny v případě odchylek podle věty první při nerovnoměrném rozvržení pracovní doby nesmí přesáhnout 16 hodin.</t>
  </si>
  <si>
    <t>(1) Zaměstnavatel je povinen zajistit bezpečnost a ochranu zdraví zaměstnanců při práci s ohledem na rizika možného ohrožení jejich života a zdraví, která se týkají výkonu práce (dále jen "rizika").</t>
  </si>
  <si>
    <t>(2) Péče o bezpečnost a ochranu zdraví při práci uložená zaměstnavateli podle odstavce 1 nebo zvláštními právními předpisy je nedílnou a rovnocennou součástí pracovních povinností vedoucích zaměstnanců na všech stupních řízení v rozsahu pracovních míst, která zastávají.</t>
  </si>
  <si>
    <t>(3) Plní-li na jednom pracovišti úkoly zaměstnanci dvou a více zaměstnavatelů, jsou zaměstnavatelé povinni vzájemně se písemně informovat o rizicích a přijatých opatřeních k ochraně před jejich působením, která se týkají výkonu práce a pracoviště, a spolupracovat při zajišťování bezpečnosti a ochrany zdraví při práci pro všechny zaměstnance na pracovišti. Na základě písemné dohody zúčastněných zaměstnavatelů touto dohodou pověřený zaměstnavatel koordinuje provádění opatření k ochraně bezpečnosti a zdraví zaměstnanců a postupy k jejich zajištění.</t>
  </si>
  <si>
    <t>(4) Každý ze zaměstnavatelů uvedených v odstavci 3 je povinen</t>
  </si>
  <si>
    <t>(5) Povinnost zaměstnavatele zajišťovat bezpečnost a ochranu zdraví při práci se vztahuje na všechny fyzické osoby, které se s jeho vědomím zdržují na jeho pracovištích.</t>
  </si>
  <si>
    <t>(6) Náklady spojené se zajišťováním bezpečnosti a ochrany zdraví při práci je povinen hradit zaměstnavatel; tyto náklady nesmějí být přenášeny přímo ani nepřímo na zaměstnance.</t>
  </si>
  <si>
    <t>(1) Zaměstnavatel je povinen vytvářet bezpečné a zdraví neohrožující pracovní prostředí a pracovní podmínky vhodnou organizací bezpečnosti a ochrany zdraví při práci a přijímáním opatření k předcházení rizikům.</t>
  </si>
  <si>
    <t>(2) Prevencí rizik se rozumí všechna opatření vyplývající z právních a ostatních předpisů k zajištění bezpečnosti a ochrany zdraví při práci a z opatření zaměstnavatele, která mají za cíl předcházet rizikům, odstraňovat je nebo minimalizovat působení neodstranitelných rizik.</t>
  </si>
  <si>
    <t>(3) Zaměstnavatel je povinen soustavně vyhledávat nebezpečné činitele a procesy pracovního prostředí a pracovních podmínek, zjišťovat jejich příčiny a zdroje. Na základě tohoto zjištění vyhledávat a hodnotit rizika a přijímat opatření k jejich odstranění a provádět taková opatření, aby v důsledku příznivějších pracovních podmínek a úrovně rozhodujících faktorů práce dosud zařazené podle zvláštního právního předpisu jako rizikové mohly být zařazeny do kategorie nižší. K tomu je povinen pravidelně kontrolovat úroveň bezpečnosti a ochrany zdraví při práci, zejména stav výrobních a pracovních prostředků a vybavení pracovišť a úroveň rizikových faktorů pracovních podmínek, a dodržovat metody a způsob zjištění a hodnocení rizikových faktorů podle zvláštního právního předpisu.</t>
  </si>
  <si>
    <t>(4) Není-li možné rizika odstranit, je zaměstnavatel povinen je vyhodnotit a přijmout opatření k omezení jejich působení tak, aby ohrožení bezpečnosti a zdraví zaměstnanců bylo minimalizováno. Přijatá opatření jsou nedílnou a rovnocennou součástí všech činností zaměstnavatele na všech stupních řízení. O vyhledávání a vyhodnocování rizik a o přijatých opatřeních podle věty první je zaměstnavatel povinen vést dokumentaci.</t>
  </si>
  <si>
    <t>(5) Při přijímání a provádění technických, organizačních a jiných opatření k prevenci rizik je zaměstnavatel povinen vycházet ze všeobecných preventivních zásad, kterými se rozumí</t>
  </si>
  <si>
    <t>(6) Zaměstnavatel je povinen přijmout opatření pro případ zdolávání mimořádných událostí, jako jsou havárie, požáry a povodně, jiná vážná nebezpečí a evakuace zaměstnanců včetně pokynů k zastavení práce a k okamžitému opuštění pracoviště a odchodu do bezpečí; při poskytování první pomoci spolupracuje s poskytovatelem pracovnělékařských služeb. Zaměstnavatel je povinen zajistit a určit podle druhu činnosti a velikosti pracoviště potřebný počet zaměstnanců, kteří organizují poskytnutí první pomoci, zajišťují přivolání zejména poskytovatele zdravotnické záchranné služby, Hasičského záchranného sboru České republiky a Policie České republiky a organizují evakuaci zaměstnanců. Zaměstnavatel je povinen zajistit ve spolupráci s poskytovatelem pracovnělékařských služeb jejich vyškolení a vybavení v rozsahu odpovídajícím rizikům vyskytujícím se na pracovišti.</t>
  </si>
  <si>
    <t>(7) Zaměstnavatel je povinen přizpůsobovat opatření měnícím se skutečnostem, kontrolovat jejich účinnost a dodržování a zajišťovat zlepšování stavu pracovního prostředí a pracovních podmínek.</t>
  </si>
  <si>
    <t>(1) Zaměstnavatel je povinen</t>
  </si>
  <si>
    <t>b) informovat zaměstnance o tom, do jaké kategorie byla jím vykonávaná práce zařazena; kategorizaci prací upravuje zvláštní právní předpis32),</t>
  </si>
  <si>
    <t>f) zajistit zaměstnancům, zejména zaměstnancům v pracovním poměru na dobu určitou, zaměstnancům agentury práce dočasně přiděleným k výkonu práce k jinému zaměstnavateli, mladistvým zaměstnancům, podle potřeb vykonávané práce dostatečné a přiměřené informace a pokyny o bezpečnosti a ochraně zdraví při práci podle tohoto zákona a podle zvláštních právních předpisů32), zejména formou seznámení s riziky, výsledky vyhodnocení rizik a s opatřeními na ochranu před působením těchto rizik, která se týkají jejich práce a pracoviště,</t>
  </si>
  <si>
    <t>l) zajistit dodržování zákazu kouření na pracovištích stanoveného zvláštními právními předpisy33).</t>
  </si>
  <si>
    <t>(2) Zaměstnavatel je povinen zajistit zaměstnancům školení o právních a ostatních předpisech k zajištění bezpečnosti a ochrany zdraví při práci, které doplňují jejich odborné předpoklady a požadavky pro výkon práce, které se týkají jimi vykonávané práce a vztahují se k rizikům, s nimiž může přijít zaměstnanec do styku na pracovišti, na kterém je práce vykonávána, a soustavně vyžadovat a kontrolovat jejich dodržování. Školení podle věty první je zaměstnavatel povinen zajistit při nástupu zaměstnance do práce, a dále</t>
  </si>
  <si>
    <t>(3) Zaměstnavatel je povinen určit obsah a četnost školení o právních a ostatních předpisech k zajištění bezpečnosti a ochrany zdraví při práci, způsob ověřování znalostí zaměstnanců a vedení dokumentace o provedeném školení. Vyžaduje-li to povaha rizika a jeho závažnost, musí být školení podle věty první pravidelně opakováno; v případech uvedených v odstavci 2 písm. c) musí být školení provedeno bez zbytečného odkladu.</t>
  </si>
  <si>
    <t>(4) Zaměstnavatel je povinen těhotným zaměstnankyním, zaměstnankyním, které kojí, a zaměstnankyním-matkám do konce devátého měsíce po porodu přizpůsobovat na pracovišti prostory pro jejich odpočinek.</t>
  </si>
  <si>
    <t>(2) V prostředí, v němž oděv nebo obuv podléhá při práci mimořádnému opotřebení nebo znečištění nebo plní ochrannou funkci, přísluší zaměstnanci od zaměstnavatele jako osobní ochranné pracovní prostředky též pracovní oděv nebo obuv.</t>
  </si>
  <si>
    <t>(3) Zaměstnavatel je povinen poskytovat zaměstnancům mycí, čisticí a dezinfekční prostředky na základě rozsahu znečištění kůže a oděvu; na pracovištích s nevyhovujícími mikroklimatickými podmínkami, v rozsahu a za podmínek stanovených prováděcím právním předpisem, též ochranné nápoje.</t>
  </si>
  <si>
    <t>(4) Zaměstnavatel je povinen udržovat osobní ochranné pracovní prostředky v použivatelném stavu a kontrolovat jejich používání.</t>
  </si>
  <si>
    <t>(5) Osobní ochranné pracovní prostředky, mycí, čisticí a dezinfekční prostředky a ochranné nápoje přísluší zaměstnanci od zaměstnavatele bezplatně podle vlastního seznamu zpracovaného na základě vyhodnocení rizik a konkrétních podmínek práce. Poskytování osobních ochranných pracovních prostředků nesmí zaměstnavatel nahrazovat finančním plněním.</t>
  </si>
  <si>
    <t>(6) Vláda stanoví nařízením bližší podmínky poskytování osobních ochranných pracovních prostředků, mycích, čisticích a dezinfekčních prostředků a ochranných nápojů.</t>
  </si>
  <si>
    <t>(1) Zaměstnavatel, u něhož k pracovnímu úrazu došlo, je povinen objasnit příčiny a okolnosti vzniku tohoto úrazu za účasti zaměstnance, pokud to zdravotní stav zaměstnance dovoluje, svědků a za účasti odborové organizace a zástupce pro oblast bezpečnosti a ochrany zdraví při práci a bez vážných důvodů neměnit stav na místě úrazu do doby objasnění příčin a okolností vzniku pracovního úrazu. O pracovním úrazu zaměstnance jiného zaměstnavatele je zaměstnavatel podle věty první povinen bez zbytečného odkladu uvědomit zaměstnavatele úrazem postiženého zaměstnance, umožnit mu účast na objasnění příčin a okolností vzniku pracovního úrazu a seznámit ho s výsledky tohoto objasnění.</t>
  </si>
  <si>
    <t>(2) Zaměstnavatel je povinen vést v knize úrazů evidenci o všech úrazech, i když jimi nebyla způsobena pracovní neschopnost nebo byla způsobena pracovní neschopnost nepřesahující 3 kalendářní dny.</t>
  </si>
  <si>
    <t>(3) Zaměstnavatel je povinen vyhotovovat záznamy a vést dokumentaci o všech pracovních úrazech, jejichž následkem došlo</t>
  </si>
  <si>
    <t>(4) Zaměstnavatel je povinen ohlásit pracovní úraz a zaslat záznam o úrazu stanoveným orgánům a institucím.</t>
  </si>
  <si>
    <t>(5) Zaměstnavatel je povinen přijímat opatření proti opakování pracovních úrazů.</t>
  </si>
  <si>
    <t>(6) Zaměstnavatel je povinen vést evidenci zaměstnanců, u nichž byla uznána nemoc z povolání, která vznikla na jeho pracovištích, a uplatní taková opatření, aby odstranil nebo minimalizoval rizikové faktory, které vyvolávají ohrožení nemocí z povolání nebo nemoc z povolání.</t>
  </si>
  <si>
    <t>(7) Vláda stanoví nařízením</t>
  </si>
  <si>
    <t>(1) Zaměstnanec má právo na zajištění bezpečnosti a ochrany zdraví při práci, na informace o rizicích jeho práce a na informace o opatřeních na ochranu před jejich působením; informace musí být pro zaměstnance srozumitelná.</t>
  </si>
  <si>
    <t>(2) Zaměstnanec je oprávněn odmítnout výkon práce, o níž má důvodně za to, že bezprostředně a závažným způsobem ohrožuje jeho život nebo zdraví, popřípadě život nebo zdraví jiných fyzických osob; takové odmítnutí není možné posuzovat jako nesplnění povinnosti zaměstnance.</t>
  </si>
  <si>
    <t>(3) Zaměstnanec má právo a povinnost podílet se na vytváření bezpečného a zdraví neohrožujícího pracovního prostředí, a to zejména uplatňováním stanovených a zaměstnavatelem přijatých opatření a svou účastí na řešení otázek bezpečnosti a ochrany zdraví při práci.</t>
  </si>
  <si>
    <t>(4) Každý zaměstnanec je povinen dbát podle svých možností o svou vlastní bezpečnost, o své zdraví i o bezpečnost a zdraví fyzických osob, kterých se bezprostředně dotýká jeho jednání, případně opomenutí při práci. Znalost základních povinností vyplývajících z právních a ostatních předpisů a požadavků zaměstnavatele k zajištění bezpečnosti a ochrany zdraví při práci je nedílnou a trvalou součástí kvalifikačních předpokladů zaměstnance. Zaměstnanec je povinen</t>
  </si>
  <si>
    <t>e) nepožívat alkoholické nápoje a nezneužívat jiné návykové látky35) na pracovištích zaměstnavatele a v pracovní době i mimo tato pracoviště, nevstupovat pod jejich vlivem na pracoviště zaměstnavatele a nekouřit na pracovištích a v jiných prostorách, kde jsou účinkům kouření vystaveni také nekuřáci. Zákaz požívání alkoholických nápojů se nevztahuje na zaměstnance, kteří pracují v nepříznivých mikroklimatických podmínkách, pokud požívají pivo se sníženým obsahem alkoholu, a na zaměstnance, u nichž požívání těchto nápojů je součástí plnění pracovních úkolů nebo je s plněním těchto úkolů obvykle spojeno,</t>
  </si>
  <si>
    <t>g) s ohledem na druh jím vykonávané práce se podle svých možností podílet na odstraňování nedostatků zjištěných při kontrolách orgánů, kterým přísluší výkon kontroly podle zvláštních právních předpisů36),</t>
  </si>
  <si>
    <t>i) podrobit se na pokyn oprávněného vedoucího zaměstnance písemně určeného zaměstnavatelem zjištění, zda není pod vlivem alkoholu nebo jiných návykových látek33),35).</t>
  </si>
  <si>
    <t>Další požadavky bezpečnosti a ochrany zdraví při práci v pracovněprávních vztazích, jakož i zajištění bezpečnosti a ochrany zdraví při činnosti nebo poskytování služeb mimo pracovněprávní vztahy stanoví zákon o zajištění dalších podmínek bezpečnosti a ochrany zdraví při práci37).</t>
  </si>
  <si>
    <t>(1) Zaměstnanci nesmějí být zbaveni práva účastnit se na řešení otázek souvisejících s bezpečností a ochranou zdraví při práci prostřednictvím odborové organizace a zástupce pro oblast bezpečnosti a ochrany zdraví při práci.</t>
  </si>
  <si>
    <t>(2) Zaměstnavatel je povinen odborové organizaci a zástupci pro oblast bezpečnosti a ochrany zdraví při práci anebo přímo zaměstnancům umožnit</t>
  </si>
  <si>
    <t>2. vyhodnocení rizik, přijetí a provádění opatření ke snížení jejich působení, výkon prací v kontrolovaných pásmech a zařazení prací do kategorií podle zvláštního právního předpisu38),</t>
  </si>
  <si>
    <t>4. určení odborně způsobilé fyzické osoby k prevenci rizik podle zákona o zajištění dalších podmínek bezpečnosti a ochrany zdraví při práci37).</t>
  </si>
  <si>
    <t>(3) Zaměstnavatel je dále povinen odborovou organizaci a zástupce pro oblast bezpečnosti a ochrany zdraví při práci anebo přímo zaměstnance informovat o</t>
  </si>
  <si>
    <t>c) určení odborně způsobilé fyzické osoby k prevenci rizik podle zákona o zajištění dalších podmínek bezpečnosti a ochrany zdraví při práci37),</t>
  </si>
  <si>
    <t>(4) Odborová organizace a zástupce pro oblast bezpečnosti a ochrany zdraví při práci anebo zaměstnanci jsou povinni spolupracovat se zaměstnavatelem a s odborně způsobilými fyzickými osobami k prevenci rizik podle zákona o zajištění dalších podmínek bezpečnosti a ochrany zdraví při práci37a) tak, aby zaměstnavatel mohl zajistit bezpečné a zdraví neohrožující pracovní podmínky a plnit veškeré povinnosti stanovené zvláštními právními předpisy a opatřeními orgánů, kterým přísluší výkon kontroly podle zvláštních právních předpisů36).</t>
  </si>
  <si>
    <t>(5) Zaměstnavatel je povinen organizovat nejméně jednou v roce prověrky bezpečnosti a ochrany zdraví při práci na všech pracovištích a zařízeních zaměstnavatele v dohodě s odborovou organizací a se souhlasem zástupce zaměstnanců pro oblast bezpečnosti a ochrany zdraví při práci a zjištěné nedostatky odstraňovat.</t>
  </si>
  <si>
    <t>(6) Zaměstnavatel je povinen odborové organizaci a zástupci pro oblast bezpečnosti a ochrany zdraví při práci zajistit školení umožňující jim řádný výkon jejich funkce a zpřístupnit jim právní a ostatní předpisy k zajištění bezpečnosti a ochrany zdraví při práci a doklady o</t>
  </si>
  <si>
    <t>c) výkonu kontroly a opatřeních orgánů, kterým přísluší výkon kontroly nad bezpečností a ochranou zdraví při práci podle zvláštních právních předpisů36).</t>
  </si>
  <si>
    <t>(7) Zaměstnavatel je povinen umožnit odborové organizaci a zástupci pro oblast bezpečnosti a ochrany zdraví při práci při kontrolách orgánů, kterým přísluší výkon kontroly podle zvláštních právních předpisů36), přednést své připomínky.</t>
  </si>
  <si>
    <t>(1) Za vykonanou práci přísluší zaměstnanci mzda, plat nebo odměna z dohody za podmínek stanovených tímto zákonem, nestanoví-li tento zákon nebo zvláštní právní předpis jinak39).</t>
  </si>
  <si>
    <t>(2) Mzda je peněžité plnění a plnění peněžité hodnoty (naturální mzda) poskytované zaměstnavatelem zaměstnanci za práci, není-li v tomto zákoně dále stanoveno jinak.</t>
  </si>
  <si>
    <t>(3) Plat je peněžité plnění poskytované za práci zaměstnanci zaměstnavatelem, kterým je</t>
  </si>
  <si>
    <t>a) stát6),</t>
  </si>
  <si>
    <t>b) územní samosprávný celek40),</t>
  </si>
  <si>
    <t>c) státní fond14),</t>
  </si>
  <si>
    <t>(4) Mzda a plat se poskytují podle složitosti, odpovědnosti a namáhavosti práce, podle obtížnosti pracovních podmínek, podle pracovní výkonnosti a dosahovaných pracovních výsledků.</t>
  </si>
  <si>
    <t>(5) Odměna z dohody je peněžité plnění poskytované za práci vykonanou na základě dohody o provedení práce nebo dohody o pracovní činnosti (§ 74 až 77).</t>
  </si>
  <si>
    <t>(1) Za stejnou práci nebo za práci stejné hodnoty přísluší všem zaměstnancům u zaměstnavatele stejná mzda, plat nebo odměna z dohody.</t>
  </si>
  <si>
    <t>(2) Stejnou prací nebo prací stejné hodnoty se rozumí práce stejné nebo srovnatelné složitosti, odpovědnosti a namáhavosti, která se koná ve stejných nebo srovnatelných pracovních podmínkách, při stejné nebo srovnatelné pracovní výkonnosti a výsledcích práce.</t>
  </si>
  <si>
    <t>(3) Složitost, odpovědnost a namáhavost práce se posuzuje podle vzdělání a praktických znalostí a dovedností potřebných pro výkon této práce, podle složitosti předmětu práce a pracovní činnosti, podle organizační a řídící náročnosti, podle míry odpovědnosti za škody, zdraví a bezpečnost, podle fyzické, smyslové a duševní zátěže a působení negativních vlivů práce.</t>
  </si>
  <si>
    <t>(4) Pracovní podmínky se posuzují podle obtížnosti pracovních režimů vyplývajících z rozvržení pracovní doby, například do směn, dnů pracovního klidu, na práci v noci nebo práci přesčas, podle škodlivosti nebo obtížnosti dané působením jiných negativních vlivů pracovního prostředí a podle rizikovosti pracovního prostředí.</t>
  </si>
  <si>
    <t>(5) Pracovní výkonnost se posuzuje podle intenzity a kvality prováděných prací, pracovních schopností a pracovní způsobilosti a výsledky práce se posuzují podle množství a kvality.</t>
  </si>
  <si>
    <t>(1) Mzda se sjednává ve smlouvě nebo ji zaměstnavatel stanoví vnitřním předpisem anebo určuje mzdovým výměrem, není-li v odstavci 2 stanoveno jinak.</t>
  </si>
  <si>
    <t>(2) Je-li zaměstnanec statutárním orgánem zaměstnavatele, sjednává s ním mzdu nebo mu ji určuje ten, kdo ho na pracovní místo ustanovil, nestanoví-li zvláštní právní předpis jinak.</t>
  </si>
  <si>
    <t>(3) Mzda musí být sjednána, stanovena nebo určena před začátkem výkonu práce, za kterou má tato mzda příslušet.</t>
  </si>
  <si>
    <t>(4) Zaměstnavatel je povinen v den nástupu do práce vydat zaměstnanci písemný mzdový výměr, který obsahuje údaje o způsobu odměňování, o termínu a místě výplaty mzdy, jestliže tyto údaje neobsahuje smlouva nebo vnitřní předpis. Dojde-li ke změně skutečností uvedených ve mzdovém výměru, je zaměstnavatel povinen tuto skutečnost zaměstnanci písemně oznámit, a to nejpozději v den, kdy změna nabývá účinnosti.</t>
  </si>
  <si>
    <t>(1) Za dobu práce přesčas přísluší zaměstnanci mzda, na kterou mu vzniklo za tuto dobu právo (dále jen "dosažená mzda"), a příplatek nejméně ve výši 25 % průměrného výdělku, pokud se zaměstnavatel se zaměstnancem nedohodli na poskytnutí náhradního volna v rozsahu práce konané přesčas místo příplatku.</t>
  </si>
  <si>
    <t>(2) Neposkytne-li zaměstnavatel zaměstnanci náhradní volno v době 3 kalendářních měsíců po výkonu práce přesčas nebo v jinak dohodnuté době, přísluší zaměstnanci k dosažené mzdě příplatek podle odstavce 1.</t>
  </si>
  <si>
    <t>(3) Dosažená mzda a příplatek ani náhradní volno podle odstavců 1 a 2 nepřísluší, je-li mzda sjednána (§ 113) již s přihlédnutím k případné práci přesčas. Mzdu s přihlédnutím k případné práci přesčas je možné takto sjednat, je-li současně sjednán rozsah práce přesčas, k níž bylo při sjednání mzdy přihlédnuto. Mzdu s přihlédnutím k případné práci přesčas je možné sjednat nejvýše v rozsahu 150 hodin práce přesčas za kalendářní rok a u vedoucích zaměstnanců (§ 11) v mezích celkového rozsahu práce přesčas (§ 93 odst. 4).</t>
  </si>
  <si>
    <t>(1) Za dobu práce ve svátek23) přísluší zaměstnanci dosažená mzda a náhradní volno v rozsahu práce konané ve svátek23), které mu zaměstnavatel poskytne nejpozději do konce třetího kalendářního měsíce následujícího po výkonu práce ve svátek nebo v jinak dohodnuté době. Za dobu čerpání náhradního volna přísluší zaměstnanci náhrada mzdy ve výši průměrného výdělku.</t>
  </si>
  <si>
    <t>(2) Zaměstnavatel se může se zaměstnancem dohodnout na poskytnutí příplatku k dosažené mzdě nejméně ve výši průměrného výdělku místo náhradního volna.</t>
  </si>
  <si>
    <t>(3) Zaměstnanci, který nepracoval proto, že svátek připadl na jeho obvyklý pracovní den, přísluší náhrada mzdy ve výši průměrného výdělku nebo jeho části za mzdu nebo část mzdy, která mu ušla v důsledku svátku.</t>
  </si>
  <si>
    <t>(1) Za dobu práce v sobotu a v neděli přísluší zaměstnanci dosažená mzda a příplatek nejméně ve výši 10 % průměrného výdělku. Je však možné sjednat jinou minimální výši a způsob určení příplatku.</t>
  </si>
  <si>
    <t>(2) Při výkonu práce v zahraničí může zaměstnavatel poskytovat příplatek podle odstavce 1 místo za práci v sobotu a v neděli, za práci ve dnech, na které podle místních podmínek obvykle připadá nepřetržitý odpočinek v týdnu.</t>
  </si>
  <si>
    <t>(2) Jako naturální mzda mohou být poskytovány výrobky, s výjimkou lihovin, tabákových výrobků nebo jiných návykových látek, výkony, práce nebo služby.</t>
  </si>
  <si>
    <t>(3) Výše naturální mzdy se vyjadřuje v peněžní formě tak, aby odpovídala ceně, kterou zaměstnavatel účtuje za srovnatelné výrobky, výkony, práce nebo služby ostatním odběratelům42), obvyklé ceně43), nebo částce, o kterou je úhrada zaměstnance za výrobky, výkony, práce nebo služby poskytnuté zaměstnavatelem nižší než obvyklá cena.</t>
  </si>
  <si>
    <t>(1) Uplatní-li se konto pracovní doby (§ 86 a 87), přísluší zaměstnanci ve vyrovnávacím období (§ 86 odst. 3 a § 87 odst. 3) za jednotlivé kalendářní měsíce mzda ve stálé měsíční výši (dále jen "stálá mzda"), sjednaná v kolektivní smlouvě, popřípadě stanovená vnitřním předpisem. Stálá mzda zaměstnance nesmí být nižší než 80 % jeho průměrného výdělku.</t>
  </si>
  <si>
    <t>(2) Uplatní-li se v kontu pracovní doby postup podle § 86 odst. 4, přísluší zaměstnanci za jednotlivé kalendářní měsíce mzda ve stálé měsíční výši, která nesmí být nižší než 85 % jeho průměrného výdělku.</t>
  </si>
  <si>
    <t>(3) Na účtu mzdy zaměstnance (§ 87 odst. 1) se vykazuje</t>
  </si>
  <si>
    <t>(1) Za vyrovnávací období přísluší zaměstnanci mzda ve výši součtu vyplacených stálých mezd. Jestliže je po uplynutí tohoto období (§ 86 odst. 3 a § 87 odst. 3) nebo po skončení pracovního poměru souhrn práva na dosaženou mzdu [§ 120 odst. 2 písm. b)] za jednotlivé kalendářní měsíce vyšší než součet vyplacených stálých mezd, je zaměstnavatel povinen zaměstnanci vzniklý rozdíl doplatit.</t>
  </si>
  <si>
    <t>(2) Stálá mzda se poskytne zaměstnanci za pracovní dobu rozvrženou zaměstnavatelem v příslušném kalendářním měsíci. Stálá mzda zaměstnanci přísluší v plné výši i tehdy, jestliže zaměstnavatel v příslušném kalendářním měsíci pracovní dobu nerozvrhne. Za dobu rozvrženou zaměstnavatelem zaměstnanci, po kterou tento zaměstnanec nepracuje, stálá mzda nepřísluší.</t>
  </si>
  <si>
    <t>(1) Plat určuje zaměstnanci zaměstnavatel, není-li v odstavci 2 stanoveno jinak, a to podle tohoto zákona, nařízení vlády vydaného k jeho provedení podle § 111 odst. 2, § 112 odst. 2, § 123 odst. 6, § 128 odst. 2 a § 129 odst. 2 a v jejich mezích podle kolektivní smlouvy, popřípadě vnitřního předpisu. Plat není možné určit jiným způsobem v jiném složení a jiné výši, než stanoví tento zákon a právní předpisy vydané k jeho provedení, nestanoví-li zvláštní zákon jinak43a).</t>
  </si>
  <si>
    <t>(2) Vedoucímu zaměstnanci, který je statutárním orgánem zaměstnavatele, nebo který je vedoucím organizační složky státu7) nebo územního samosprávného celku44) (dále jen "vedoucí organizační složky"), určuje plat orgán, který ho na pracovní místo ustanovil, pokud zvláštní právní předpis nestanoví jinak. Obdobně se postupuje u zástupce vedoucího zaměstnance podle věty první, pokud není pracovní místo tohoto vedoucího zaměstnance dočasně obsazeno, nebo pokud vedoucí zaměstnanec práci přechodně nevykonává.</t>
  </si>
  <si>
    <t>(1) Zaměstnanci přísluší platový tarif stanovený pro platovou třídu a platový stupeň, do kterých je zařazen, není-li v tomto zákoně dále stanoveno jinak.</t>
  </si>
  <si>
    <t>(2) Zaměstnavatel zařadí zaměstnance do platové třídy podle druhu práce sjednaného v pracovní smlouvě a v jeho mezích na něm požadovaných nejnáročnějších prací.</t>
  </si>
  <si>
    <t>(3) Zaměstnavatel zařadí vedoucího zaměstnance do platové třídy podle nejnáročnějších prací, jejichž výkon řídí nebo které sám vykonává.</t>
  </si>
  <si>
    <t>(4) Zaměstnavatel zařadí zaměstnance do platového stupně podle doby dosažené praxe, doby péče o dítě a doby výkonu vojenské základní (náhradní) služby nebo civilní služby (dále jen "započitatelná praxe").</t>
  </si>
  <si>
    <t>(5) Platové tarify se stanoví v 16 platových třídách a v každé z nich v platových stupních. Platové tarify se zaokrouhlují na celé desetikoruny nahoru.</t>
  </si>
  <si>
    <t>(6) Vláda stanoví nařízením</t>
  </si>
  <si>
    <t>f) stupnice platových tarifů pro příslušný kalendářní rok podle odstavce 5 a s přihlédnutím k povinnostem a omezením při výkonu veřejné správy a služeb a k jeho významu, a to zpravidla s účinností od počátku kalendářního roku, tak, aby platové tarify v jednotlivých platových třídách činily nejméně</t>
  </si>
  <si>
    <t>(1) Vedoucímu zaměstnanci přísluší příplatek za vedení, a to podle stupně řízení a náročnosti řídící práce.</t>
  </si>
  <si>
    <t>(2) Příplatek za vedení přísluší také</t>
  </si>
  <si>
    <t>(3) Výše příplatku za vedení činí:</t>
  </si>
  <si>
    <t>(4) Zaměstnanci, který není vedoucím zaměstnancem, avšak je podle organizačního předpisu oprávněn organizovat, řídit a kontrolovat práci jiných zaměstnanců a dávat jim k tomu účelu závazné pokyny, přísluší podle náročnosti řídící práce příplatek za vedení v rámci rozpětí 5 až 15 % platového tarifu nejvyššího platového stupně v platové třídě, do které je zaměstnanec zařazen.</t>
  </si>
  <si>
    <t>(1) Zaměstnanci přísluší za hodinu práce v sobotu nebo v neděli příplatek ve výši 25 % průměrného hodinového výdělku.</t>
  </si>
  <si>
    <t>(2) Neposkytne-li zaměstnavatel zaměstnanci náhradní volno v době 3 po sobě jdoucích kalendářních měsíců po výkonu práce přesčas nebo v jinak dohodnuté době, přísluší zaměstnanci část platového tarifu, osobního příplatku, zvláštního příplatku, příplatku za práci ve ztíženém pracovním prostředí a příplatek podle odstavce 1.</t>
  </si>
  <si>
    <t>(1) Zaměstnanci, který vykonává práci v pracovních podmínkách spojených s mimořádnou neuropsychickou zátěží, rizikem ohrožení života a zdraví nebo obtížnými pracovními režimy, přísluší zvláštní příplatek.</t>
  </si>
  <si>
    <t>(2) Rozdělení prací podle pracovních podmínek do skupin v závislosti na míře neuropsychické zátěže a pravděpodobnosti rizika ohrožení života a zdraví a podle obtížnosti práce, podmínky pro poskytování příplatku a výši příplatku v jednotlivých skupinách stanoví vláda nařízením.</t>
  </si>
  <si>
    <t>(3) Zaměstnavatel určí zaměstnanci výši příplatku v rámci rozpětí stanoveného pro skupinu s pracovními podmínkami, ve kterých zaměstnanec soustavně vykonává práci.</t>
  </si>
  <si>
    <t>Pedagogickému pracovníkovi45) přísluší za hodinu přímé vyučovací, přímé výchovné, přímé speciálně pedagogické činnosti nebo přímé pedagogicko-psychologické činnosti vykonávané přímým působením na vzdělávaného, kterým uskutečňuje výchovu a vzdělávání na základě zvláštního zákona46), kterou vykonává nad rozsah hodin stanovený ředitelem školy, ředitelem školského zařízení nebo ředitelem zařízení sociálních služeb22a) podle zvláštního právního předpisu, příplatek ve výši dvojnásobku průměrného hodinového výdělku.</t>
  </si>
  <si>
    <t>Pedagogickému pracovníkovi45), který vedle přímé pedagogické činnosti vykonává také specializované činnosti, k jejichž výkonu jsou nezbytné další kvalifikační předpoklady47), se poskytuje příplatek ve výši 1 000 až 2 000 Kč měsíčně.</t>
  </si>
  <si>
    <t>(1) Zaměstnanci, který nepracoval proto, že svátek připadl na jeho obvyklý pracovní den, se plat nekrátí.</t>
  </si>
  <si>
    <t>(2) Za práci ve svátek poskytne zaměstnavatel zaměstnanci náhradní volno v rozsahu práce konané ve svátek, a to nejpozději do konce třetího kalendářního měsíce následujícího po výkonu práce ve svátek nebo v jinak dohodnuté době. Za dobu čerpání náhradního volna se plat nekrátí.</t>
  </si>
  <si>
    <t>(3) Zaměstnavatel se může se zaměstnancem dohodnout na poskytnutí příplatku ve výši průměrného hodinového výdělku za hodinu práce ve svátek místo náhradního volna.</t>
  </si>
  <si>
    <t>(1) Zaměstnavatel je povinen vydat zaměstnanci v den nástupu do práce platový výměr, který musí být písemný.</t>
  </si>
  <si>
    <t>(2) V platovém výměru je zaměstnavatel povinen uvést údaje o platové třídě a platovém stupni, do nichž je zaměstnanec zařazen, a o výši platového tarifu a ostatních pravidelně měsíčně poskytovaných složek platu. Termín a místo výplaty je nutno v platovém výměru uvést, pokud tyto údaje neobsahuje smlouva nebo vnitřní předpis. Dojde-li ke změně skutečností uvedených v platovém výměru, je zaměstnavatel povinen tuto skutečnost zaměstnanci písemně oznámit včetně uvedení důvodů, a to nejpozději v den, kdy změna nabývá účinnosti.</t>
  </si>
  <si>
    <t>(3) Vedoucímu zaměstnanci, který je statutárním orgánem nebo vedoucím organizační složky, vydá platový výměr orgán příslušný k určení jeho platu (§ 122 odst. 2).</t>
  </si>
  <si>
    <t>(1) Pro hodnocení a rozvoj platového systému vede Ministerstvo financí Informační systém o platech a údaje z tohoto systému poskytuje Ministerstvu práce a sociálních věcí a Ministerstvu vnitra. Informační systém o platech je informačním systémem veřejné správy48).</t>
  </si>
  <si>
    <t>(2) Informačním systémem o platech se rozumí shromažďování, zpracovávání a uchovávání údajů o prostředcích na platy a na odměny za pracovní pohotovost, průměrných výdělcích a o osobních údajích zaměstnanců49) ovlivňujících výši platu.</t>
  </si>
  <si>
    <t>(3) Zaměstnavatelé jsou povinni poskytovat do Informačního systému o platech údaje uvedené v odstavci 2 v rozsahu a způsobem, který stanoví vláda nařízením.</t>
  </si>
  <si>
    <t>(1) Jestliže byl zaměstnanec převeden na jinou práci, za niž přísluší nižší mzda nebo plat,</t>
  </si>
  <si>
    <t>a) z důvodů ohrožení nemocí z povolání nebo dosáhl-li na pracovišti určeném rozhodnutím příslušného orgánu ochrany veřejného zdraví nejvyšší přípustné expozice podle zvláštního právního předpisu19) [§ 41 odst. 1 písm. b)],</t>
  </si>
  <si>
    <t>(2) Je-li zaměstnanec převeden podle § 41 odst. 2 písm. b) na jinou práci, než byla sjednána, přísluší mu mzda nebo plat podle vykonávané práce; nebude-li však zaměstnanec pravomocně odsouzen pro úmyslný trestný čin spáchaný při plnění pracovních úkolů nebo v přímé souvislosti s ním ke škodě na majetku zaměstnavatele, přísluší mu za dobu převedení doplatek do výše průměrného výdělku, kterého dosahoval před převedením.</t>
  </si>
  <si>
    <t>(3) Vláda může stanovit nařízením, za jakých podmínek uhradí příslušný správní úřad náklady na případný doplatek mzdy nebo platu poskytnutý zaměstnanci převedenému na jinou práci z důvodů uvedených v § 41 odst. 1 písm. d) zaměstnavateli, který jej poskytl.</t>
  </si>
  <si>
    <t>Za dobu pracovní pohotovosti [§ 78 odst. 1 písm. h) a § 95] přísluší zaměstnanci odměna nejméně ve výši 10 % průměrného výdělku.</t>
  </si>
  <si>
    <t>(1) Mzda nebo plat jsou splatné po vykonání práce, a to nejpozději v kalendářním měsíci následujícím po měsíci, ve kterém vzniklo zaměstnanci právo na mzdu nebo plat nebo některou jejich složku.</t>
  </si>
  <si>
    <t>(2) Mzda, plat a jejich jednotlivé složky stanovené, sjednané nebo určené za hodinu práce přísluší zaměstnanci i za zlomky hodin, které odpracoval v období, za které se mzda nebo plat poskytuje.</t>
  </si>
  <si>
    <t>(3) Pravidelný termín výplaty mzdy nebo platu musí být sjednán, stanoven nebo určen v rámci období uvedeného v odstavci 1.</t>
  </si>
  <si>
    <t>(4) Zaměstnavatel je povinen vyplatit zaměstnanci před nastoupením dovolené mzdu nebo plat splatný během dovolené, připadne-li termín výplaty na období dovolené, pokud se se zaměstnancem nedohodne na jiném dnu výplaty. Jestliže to neumožňuje technika výpočtu mezd nebo platů, je povinen vyplatit mu přiměřenou zálohu a zbývající část mzdy nebo platu je povinen mu vyplatit nejpozději v nejbližším pravidelném termínu výplaty mzdy nebo platu následujícím po dovolené.</t>
  </si>
  <si>
    <t>(5) Při skončení pracovního poměru je zaměstnavatel povinen vyplatit zaměstnanci na jeho žádost mzdu nebo plat za měsíční období, na které mu vzniklo právo, v den skončení pracovního poměru. Jestliže to neumožňuje technika výpočtu mezd nebo platů, je zaměstnavatel povinen mu vyplatit mzdu nebo plat nejpozději v nejbližším pravidelném termínu výplaty mzdy nebo platu následujícím po dni skončení pracovního poměru.</t>
  </si>
  <si>
    <t>(1) Mzdu nebo plat je zaměstnavatel povinen zaměstnanci vyplácet v zákonných penězích50).</t>
  </si>
  <si>
    <t>(2) Mzda nebo plat se zaokrouhlují na celé koruny směrem nahoru.</t>
  </si>
  <si>
    <t>(3) Mzda nebo plat se vyplácí v pracovní době a na pracovišti, nebyla-li dohodnuta jiná doba a jiné místo výplaty nebo není-li v tomto zákoně dále stanoveno jinak. Nemůže-li se zaměstnanec dostavit k výplatě z vážných důvodů, zašle mu zaměstnavatel mzdu nebo plat v pravidelném termínu výplaty, popřípadě nejpozději v nejbližší následující pracovní den na svůj náklad a nebezpečí, pokud se se zaměstnancem nedohodli na jiném termínu nebo způsobu výplaty.</t>
  </si>
  <si>
    <t>(4) Zaměstnavatel se složitými provozními podmínkami pro výplatu mzdy nebo platu, pokud by byla výplata obtížná nebo neproveditelná, může zaměstnanci zaslat mzdu nebo plat na své náklady a nebezpečí, a to tak, aby je měl zaměstnanec k dispozici nejpozději v termínu určeném pro jejich výplatu.</t>
  </si>
  <si>
    <t>(5) Při měsíčním vyúčtování mzdy nebo platu je zaměstnavatel povinen vydat zaměstnanci písemný doklad obsahující údaje o jednotlivých složkách mzdy nebo platu a o provedených srážkách. Na žádost zaměstnance předloží zaměstnavatel doklady, na jejichž základě mzdu nebo plat vypočetl.</t>
  </si>
  <si>
    <t>(6) Jiné osobě než zaměstnanci je možné vyplatit mzdu nebo plat jen na základě písemné plné moci; to platí i pro manžela nebo partnera51a) zaměstnance. Bez písemného zmocnění může být mzda nebo plat vyplacen jiné osobě než zaměstnanci, jen pokud to stanoví tento zákon nebo zvláštní právní předpis33).</t>
  </si>
  <si>
    <t>(1) Na základě dohody se zaměstnancem je zaměstnavatel povinen při výplatě mzdy nebo platu, popřípadě jiných peněžitých plnění ve prospěch zaměstnance, po provedení případných srážek ze mzdy nebo z platu podle tohoto zákona nebo zvláštního právního předpisu, zaplatit částku určenou zaměstnancem na svůj náklad a nebezpečí na jeden platební účet určený zaměstnancem, a to nejpozději v pravidelném termínu výplaty mzdy nebo platu, pokud se zaměstnancem písemně nesjedná pozdější termín.</t>
  </si>
  <si>
    <t>(2) Zaměstnancům s místem výkonu práce v zahraničí je možné s jejich souhlasem poskytovat mzdu nebo plat nebo jejich část v dohodnuté cizí měně, pokud je k této měně vyhlašován Českou národní bankou kurz. Ustanovení § 142 odst. 2 o zaokrouhlování se použije pro zaokrouhlování mzdy v cizí měně přiměřeně.</t>
  </si>
  <si>
    <t>(3) Pro přepočet mzdy nebo platu nebo jejich části na cizí měnu se použije kurz vyhlášený Českou národní bankou platný v den, ve kterém zaměstnavatel nakupuje cizí měnu pro účel výplaty mzdy nebo platu.</t>
  </si>
  <si>
    <t>(1) Zakazuje se postoupit právo na mzdu, plat, odměnu z dohody nebo jejich náhradu.</t>
  </si>
  <si>
    <t>(2) Zakazuje se použít právo na mzdu, plat, odměnu z dohody nebo jejich část anebo jejich náhradu k zajištění dluhu; to neplatí v případě dohody o srážkách ze mzdy.</t>
  </si>
  <si>
    <t>(3) Odchýlí-li se smluvní strany od zákazů uvedených v odstavcích 1 a 2, nepřihlíží se k tomu.</t>
  </si>
  <si>
    <t>(4) Započtení proti pohledávce na mzdu, plat, odměnu z dohody a náhradu mzdy nebo platu smí být provedeno jen za podmínek stanovených v úpravě výkonu rozhodnutí srážkami ze mzdy v občanském soudním řádu54).</t>
  </si>
  <si>
    <t>(1) Srážkami z příjmu zaměstnance jsou pro účely tohoto zákona srážky ze mzdy nebo platu a z jiných příjmů zaměstnance ze základního pracovněprávního vztahu podle § 3 (dále jen "srážky ze mzdy").</t>
  </si>
  <si>
    <t>(2) Jinými příjmy zaměstnance podle odstavce 1 jsou</t>
  </si>
  <si>
    <t>(1) Zaměstnavatel smí srazit zaměstnanci [§ 146 písm. a)] jen</t>
  </si>
  <si>
    <t>(2) Výkon rozhodnutí (exekuce) nařízených nebo vedených soudem, soudním exekutorem51), správcem daně52), orgánem správního úřadu, jiného státního orgánu nebo orgánu územního samosprávného celku53) se řídí zvláštním právním předpisem54).</t>
  </si>
  <si>
    <t>(3) Srážky ze mzdy zaměstnance ve prospěch zaměstnavatele za přijetí do zaměstnání, ke složení peněžních záruk nebo k úhradě smluvních pokut nejsou dovoleny. Srážky ze mzdy k náhradě škody jsou možné jen na základě dohody o srážkách ze mzdy [§ 146 písm. b)].</t>
  </si>
  <si>
    <t>(1) Srážky ze mzdy se přednostně provedou jen podle § 147 odst. 1 písm. a) a b)55).</t>
  </si>
  <si>
    <t>(1) U srážek ze mzdy prováděných podle § 146 písm. b) se řídí pořadí dnem, kdy byla dohoda o srážkách ze mzdy zaměstnavateli doručena nebo kdy byla mezi zaměstnancem a zaměstnavatelem uzavřena dohoda o srážkách ze mzdy; provádí-li se srážky ze mzdy ve prospěch zaměstnavatele, řídí se pořadí dnem, kdy byla dohoda o srážkách ze mzdy uzavřena.</t>
  </si>
  <si>
    <t>(2) U srážek ze mzdy prováděných podle § 147 odst. 1 písm. c), d) a e) se řídí pořadí dnem, kdy bylo započato s prováděním srážek.</t>
  </si>
  <si>
    <t>(3) U srážek ze mzdy podle § 146 písm. c) se řídí pořadí dnem, kdy zaměstnanec vyslovil souhlas s prováděním srážek.</t>
  </si>
  <si>
    <t>(4) Jestliže zaměstnanec nastoupí do zaměstnání u jiného zaměstnavatele, zůstává pořadí, které získaly pohledávky podle odstavce 1, zachováno i u nového zaměstnavatele (plátce mzdy nebo platu). Nový zaměstnavatel (plátce mzdy nebo platu) začne provádět srážky dnem, ve kterém se od zaměstnance, dosavadního zaměstnavatele (plátce mzdy nebo platu) nebo oprávněného dozví, že byly prováděny srážky ze mzdy a pro jaké pohledávky; totéž platí i v případě podle odstavce 2, pokud v dohodě o srážkách ze mzdy nebyl tento účinek výslovně vyloučen.</t>
  </si>
  <si>
    <t>Zaměstnavatel eviduje údaje, jimiž jsou jméno, popřípadě jména a příjmení, adresa, jde-li o fyzickou osobu, název a sídlo, jde-li o právnickou osobu, a písemnosti týkající se prováděných srážek ze mzdy, a to po stejnou dobu jako ostatní údaje a doklady týkající se mzdy nebo platu56).</t>
  </si>
  <si>
    <t>a) pracovní cestě (§ 42),</t>
  </si>
  <si>
    <t>d) přeložení (§ 43),</t>
  </si>
  <si>
    <t>(1) Podmínky, které mohou ovlivnit poskytování a výši cestovních náhrad, zejména dobu a místo nástupu a ukončení cesty, místo plnění pracovních úkolů, způsob dopravy a ubytování, určí předem písemně zaměstnavatel; přitom přihlíží k oprávněným zájmům zaměstnance.</t>
  </si>
  <si>
    <t>(2) Jestliže jsou vzhledem k okolnostem práva zaměstnance na cestovní náhrady a jejich výši nezpochybnitelné, předchozí písemná forma určení podmínek se nevyžaduje, netrvá-li na ní zaměstnanec.</t>
  </si>
  <si>
    <t>(1) Cestovní náhrady je možné zaměstnanci, který koná pro zaměstnavatele práci na základě dohod o pracích konaných mimo pracovní poměr, poskytnout pouze v případě, že bylo sjednáno toto právo, jakož i místo pravidelného pracoviště zaměstnance.</t>
  </si>
  <si>
    <t>(2) Má-li zaměstnanec podle dohody o provedení práce vykonat pracovní úkol v místě mimo obec bydliště, má právo na cestovní náhrady, bylo-li jejich poskytnutí sjednáno, i když není sjednáno místo pravidelného pracoviště.</t>
  </si>
  <si>
    <t>(1) Zaměstnavatel uvedený v této hlavě je povinen za podmínek stanovených v této hlavě poskytnout zaměstnanci při pracovní cestě náhradu</t>
  </si>
  <si>
    <t>(2) Pro účely poskytování cestovních náhrad se za pracovní cestu považuje i cesta uvedená v § 152 písm. b) a c).</t>
  </si>
  <si>
    <t>(3) Zaměstnavatel může zaměstnanci poskytovat i další náhrady výdajů, za cestovní náhrady se však považují pouze ty, které byly poskytnuty v souladu s § 152.</t>
  </si>
  <si>
    <t>(1) Náhrada jízdních výdajů za použití určeného hromadného dopravního prostředku dálkové přepravy a taxislužby přísluší zaměstnanci v prokázané výši.</t>
  </si>
  <si>
    <t>(2) Použije-li zaměstnanec se souhlasem zaměstnavatele místo určeného hromadného dopravního prostředku dálkové přepravy jiný dopravní prostředek, včetně silničního motorového vozidla, s výjimkou vozidla poskytnutého zaměstnavatelem, přísluší mu náhrada jízdních výdajů ve výši odpovídající ceně jízdného za určený hromadný dopravní prostředek.</t>
  </si>
  <si>
    <t>(3) Použije-li zaměstnanec na žádost zaměstnavatele silniční motorové vozidlo, s výjimkou vozidla poskytnutého zaměstnavatelem, přísluší mu za každý 1 km jízdy základní náhrada a náhrada výdajů za spotřebovanou pohonnou hmotu.</t>
  </si>
  <si>
    <t>(4) Sazba základní náhrady za 1 km jízdy činí nejméně u</t>
  </si>
  <si>
    <t>při použití přívěsu k silničnímu motorovému vozidlu zaměstnavatel sazbu základní náhrady za 1 km jízdy zvýší nejméně o 15 %. Tato sazba základní náhrady se mění v závislosti na vývoji cen prováděcím právním předpisem vydaným podle § 189.</t>
  </si>
  <si>
    <t>(5) Základní náhrada u nákladních automobilů, autobusů nebo traktorů přísluší zaměstnanci nejméně ve výši dvojnásobku sazby stanovené v odstavci 4 písm. b).</t>
  </si>
  <si>
    <t>(1) Nebyla-li výše sazby základní náhrady sjednána nebo určena zaměstnavatelem před vysláním zaměstnance na pracovní cestu, přísluší zaměstnanci sazba základní náhrady podle § 157 odst. 4 a 5.</t>
  </si>
  <si>
    <t>(2) Náhradu za spotřebovanou pohonnou hmotu určí zaměstnavatel násobkem ceny pohonné hmoty a množství spotřebované pohonné hmoty.</t>
  </si>
  <si>
    <t>(3) Cenu pohonné hmoty prokazuje zaměstnanec dokladem o nákupu, ze kterého je patrná souvislost s pracovní cestou. Prokazuje-li zaměstnanec cenu pohonné hmoty více doklady o jejím nákupu, ze kterých je patrná souvislost s pracovní cestou, vypočítá se cena pohonné hmoty pro určení výše náhrady aritmetickým průměrem zaměstnancem prokázaných cen. Jestliže zaměstnanec hodnověrným způsobem cenu pohonné hmoty zaměstnavateli neprokáže, použije zaměstnavatel pro určení výše náhrady průměrnou cenu příslušné pohonné hmoty stanovenou prováděcím právním předpisem vydaným podle § 189.</t>
  </si>
  <si>
    <t>(1) Náhrada jízdních výdajů za použití místní hromadné dopravy v souladu s určenými podmínkami pracovní cesty přísluší zaměstnanci v prokázané výši; tato náhrada náleží zaměstnanci i vedle náhrad podle § 157 odst. 1 až 3.</t>
  </si>
  <si>
    <t>(2) Při poskytnutí náhrady jízdních výdajů za použití místní hromadné dopravy při pracovních cestách v obci, ve které má zaměstnanec sjednáno místo výkonu práce, zaměstnavatel poskytne tuto náhradu ve výši odpovídající ceně jízdného platné v době konání pracovní cesty, aniž by zaměstnanec musel jízdní výdaje prokazovat. Náhrada jízdních výdajů zaměstnanci nepřísluší, pokud zaměstnavatel zajistí zaměstnanci použití místní hromadné dopravy způsobem, na který zaměstnanec finančně nepřispívá.</t>
  </si>
  <si>
    <t>(1) Trvá-li pracovní cesta déle než 7 kalendářních dnů, přísluší zaměstnanci náhrada jízdních výdajů k návštěvě člena rodiny do jeho bydliště nebo do jiného předem dohodnutého místa pobytu člena rodiny a zpět ve výši a za shodných podmínek jako v § 157 až 160 s tím, že zaměstnavatel poskytne zaměstnanci náhradu jízdních výdajů nejvýše v částce odpovídající jízdním výdajům do místa výkonu práce nebo pravidelného pracoviště anebo bydliště na území České republiky. Za limitující se přitom považuje částka, která je pro zaměstnance nejvýhodnější.</t>
  </si>
  <si>
    <t>(2) Při použití letecké přepravy hradí zaměstnavatel zaměstnanci jízdní výdaje k návštěvě člena rodiny pouze ve výši odpovídající ceně jízdného silničního nebo železničního dopravního prostředku dálkové přepravy, který určí zaměstnavatel. Ustanovení odstavce 1 platí i zde.</t>
  </si>
  <si>
    <t>(3) Náhradu jízdních výdajů k návštěvě člena rodiny poskytne zaměstnavatel nejdéle v průběhu čtvrtého týdne od počátku pracovní cesty nebo od minulé návštěvy člena rodiny, pokud se se zaměstnancem nedohodne na době kratší.</t>
  </si>
  <si>
    <t>(1) Zaměstnanci přísluší náhrada výdajů za ubytování, které vynaložil v souladu s podmínkami pracovní cesty, a to ve výši, kterou zaměstnavateli prokáže. Po dobu návštěvy člena rodiny hradí zaměstnavatel zaměstnanci prokázané výdaje za ubytování pouze v případě, že si je musel zaměstnanec vzhledem k podmínkám pracovní cesty nebo ubytovacích služeb zachovat.</t>
  </si>
  <si>
    <t>(2) Po dobu předem dohodnutého přerušení pracovní cesty z důvodů na straně zaměstnance není zaměstnavatel povinen zaměstnanci náhradu výdajů za ubytování poskytnout, i když musel po tuto dobu zaměstnanec s ohledem na podmínky pracovní cesty nebo ubytovací služby výdaje za ubytování uhradit.</t>
  </si>
  <si>
    <t>(1) Za každý kalendářní den pracovní cesty přísluší zaměstnanci stravné nejméně ve výši</t>
  </si>
  <si>
    <t>Tato výše stravného se mění v závislosti na vývoji cen prováděcím právním předpisem vydaným podle § 189.</t>
  </si>
  <si>
    <t>(3) Nesjedná-li zaměstnavatel nebo neurčí před vysláním zaměstnance na pracovní cestu vyšší stravné, než je stanovené v odstavci 1, přísluší zaměstnanci stravné podle odstavce 1. Nesjedná-li zaměstnavatel nebo neurčí před vysláním zaměstnance nižší hodnotu snížení stravného, přísluší zaměstnanci stravné snížené o nejvyšší hodnotu stanovenou v odstavci 2.</t>
  </si>
  <si>
    <t>(4) Při pracovní cestě, která spadá do 2 kalendářních dnů, se upustí od odděleného posuzování doby trvání pracovní cesty v kalendářním dnu, je-li to pro zaměstnance výhodnější.</t>
  </si>
  <si>
    <t>(5) Po dobu návštěvy člena rodiny nebo po dobu dohodnutého přerušení pracovní cesty z důvodů na straně zaměstnance stravné zaměstnanci nepřísluší. Doba rozhodná pro právo na stravné před návštěvou člena rodiny nebo dohodnutým přerušením pracovní cesty končí ukončením výkonu práce, nebo jiným předem dohodnutým způsobem, a po návštěvě člena rodiny nebo přerušení pracovní cesty z důvodů na straně zaměstnance začíná současně se začátkem výkonu práce, nebo jiným předem dohodnutým způsobem.</t>
  </si>
  <si>
    <t>(6) Je-li zaměstnanec vyslán na pracovní cestu do místa svého bydliště, které je odlišné od jeho místa výkonu práce nebo pravidelného pracoviště, přísluší mu stravné pouze za cestu do místa jeho bydliště a zpět a za dobu výkonu práce v tomto místě.</t>
  </si>
  <si>
    <t>(7) Důvody pro neposkytnutí stravného stanovené v odstavcích 5 a 6 je zakázáno rozšiřovat.</t>
  </si>
  <si>
    <t>(1) Je-li zaměstnanec přeložen nebo dočasně přidělen k jinému zaměstnavateli do jiného místa výkonu práce, než bylo sjednáno v pracovní smlouvě, které je současně odlišné od bydliště zaměstnance, přísluší mu náhrady ve výši a za podmínek stanovených v § 157 až 164. Jestliže se zaměstnanec denně vrací do bydliště, doba strávená v tomto místě se nezapočítává do doby rozhodné pro poskytování stravného.</t>
  </si>
  <si>
    <t>(2) Zaměstnanci, který pobírá stravné podle odstavce 1 a je v téže době vyslán na pracovní cestu mimo místo přeložení nebo dočasného přidělení, přísluší stravné, které je pro zaměstnance výhodnější. Ostatní cestovní náhrady přísluší zaměstnanci jako při pracovní cestě.</t>
  </si>
  <si>
    <t>(1) Zaměstnavatel je povinen za podmínek dále stanovených poskytnout zaměstnanci stravné ve výši a za podmínek stanovených v § 163, s výjimkou odstavce 4, a náhradu</t>
  </si>
  <si>
    <t>(2) Zaměstnavatel může při zahraniční pracovní cestě poskytnout zaměstnanci i další cestovní náhrady.</t>
  </si>
  <si>
    <t>Náhrada jízdních výdajů přísluší zaměstnanci ve výši a za podmínek stanovených v § 157 až 160 s tím, že náhradu za spotřebovanou pohonnou hmotu v cizí měně a doložené ceně je povinen uhradit pouze za kilometry ujeté mimo území České republiky. Nemá-li z vážných důvodů zaměstnanec doklad o nákupu pohonné hmoty mimo území České republiky, může mu zaměstnavatel poskytnout náhradu za spotřebovanou pohonnou hmotu v cizí měně i na základě jeho prohlášení o skutečně vynaložené ceně pohonné hmoty a důvodech jejího nedoložení.</t>
  </si>
  <si>
    <t>Trvá-li zahraniční pracovní cesta déle než 1 měsíc a byla-li návštěva člena rodiny zaměstnavatelem sjednána nebo určena před vysláním zaměstnance na zahraniční pracovní cestu, přísluší zaměstnanci náhrada jízdních výdajů k návštěvě člena rodiny do jeho bydliště, nebo do jiného předem dohodnutého místa pobytu člena rodiny a zpět podle § 167, nejvýše však v částce odpovídající jízdním výdajům do místa výkonu práce nebo pravidelného pracoviště anebo bydliště zaměstnance na území České republiky. Za limitní se přitom považuje částka, která je pro zaměstnance nejvýhodnější.</t>
  </si>
  <si>
    <t>Zaměstnanci přísluší náhrada výdajů za ubytování, které vynaložil v souladu s podmínkami zahraniční pracovní cesty, a to podle § 162.</t>
  </si>
  <si>
    <t>(1) Zaměstnanci přísluší při zahraniční pracovní cestě zahraniční stravné v cizí měně ve výši a za podmínek dále stanovených.</t>
  </si>
  <si>
    <t>(2) Sjedná-li zaměstnavatel nebo určí před vysláním zaměstnance na zahraniční pracovní cestu základní sazbu zahraničního stravného, musí tato základní sazba činit v celých měnových jednotkách, s přihlédnutím k podmínkám zahraniční pracovní cesty a způsobu stravování, nejméně 75 % a u členů posádek plavidel vnitrozemské plavby nejméně 50 % základní sazby zahraničního stravného stanovené pro příslušný stát prováděcím právním předpisem vydaným podle § 189. Jestliže zaměstnavatel nepostupuje podle věty první, určí zaměstnanci zahraniční stravné z výše základní sazby zahraničního stravného stanovené prováděcím právním předpisem vydaným podle § 189. Výši zahraničního stravného určí zaměstnavatel ze základní sazby zahraničního stravného sjednané nebo stanovené pro stát, ve kterém zaměstnanec stráví v kalendářním dni nejvíce času.</t>
  </si>
  <si>
    <t>(3) Zaměstnanci přísluší zahraniční stravné ve výši základní sazby podle odstavce 2, jestliže doba strávená mimo území České republiky trvá v kalendářním dni déle než 18 hodin. Trvá-li tato doba déle než 12 hodin, nejvýše však 18 hodin, poskytne zaměstnavatel zaměstnanci zahraniční stravné ve výši dvou třetin této sazby zahraničního stravného, a ve výši jedné třetiny této sazby zahraničního stravného, trvá-li doba strávená mimo území České republiky 12 hodin a méně, avšak alespoň 1 hodinu, nebo déle než 5 hodin, pokud zaměstnanci vznikne za cestu na území České republiky právo na stravné podle § 163 nebo § 176. Trvá-li doba strávená mimo území České republiky méně než 1 hodinu, zahraniční stravné se neposkytuje.</t>
  </si>
  <si>
    <t>(4) Doby strávené mimo území České republiky, které trvají 1 hodinu a déle při více zahraničních pracovních cestách v jednom kalendářním dni, se pro účely zahraničního stravného sčítají. Doby, za které nevznikne zaměstnanci právo na zahraniční stravné, se připočítávají k době rozhodné pro poskytnutí stravného podle § 163.</t>
  </si>
  <si>
    <t>(6) Po dobu návštěvy člena rodiny nebo po dobu dohodnutého přerušení zahraniční pracovní cesty z důvodů na straně zaměstnance zahraniční stravné zaměstnanci nepřísluší. Doba rozhodná pro právo na zahraniční stravné před návštěvou člena rodiny nebo dohodnutým přerušením zahraniční pracovní cesty z důvodu na straně zaměstnance končí ukončením výkonu práce, nebo jiným předem dohodnutým způsobem, a po návštěvě člena rodiny nebo přerušení zahraniční pracovní cesty z důvodů na straně zaměstnance začíná současně se začátkem výkonu práce, nebo jiným předem dohodnutým způsobem.</t>
  </si>
  <si>
    <t>(7) Je-li zaměstnanec vyslán na zahraniční pracovní cestu do svého bydliště, přísluší mu stravné a zahraniční stravné pouze za cestu do bydliště a zpět, za cesty k výkonu práce a zpět a za dobu výkonu práce v tomto místě.</t>
  </si>
  <si>
    <t>(8) Důvody pro neposkytnutí zahraničního stravného stanovené v odstavcích 6 a 7 je zakázáno rozšiřovat.</t>
  </si>
  <si>
    <t>Zaměstnanci přísluší náhrada nutných vedlejších výdajů podle § 164.</t>
  </si>
  <si>
    <t>Sazba základní náhrady stanovená v § 157 odst. 4 a 5 je pro zaměstnavatele závazná a nemůže ji sjednat nebo před pracovní cestou určit odchylně.</t>
  </si>
  <si>
    <t>(1) Při poskytnutí stravného se § 163 odst. 1 až 3 nepoužijí. Zaměstnanci přísluší za každý kalendářní den pracovní cesty stravné ve výši</t>
  </si>
  <si>
    <t>(2) Znemožní-li zaměstnavatel vysláním na pracovní cestu, která trvá méně než 5 hodin, zaměstnanci se stravovat obvyklým způsobem, může mu poskytnout stravné až do výše stravného podle odstavce 1 písm. a).</t>
  </si>
  <si>
    <t>(3) Bylo-li zaměstnanci během pracovní cesty poskytnuto bezplatné jídlo, přísluší zaměstnanci stravné snížené za každé bezplatné jídlo o hodnotu</t>
  </si>
  <si>
    <t>(4) Stravné zaměstnanci nepřísluší, pokud mu během pracovní cesty, která trvá</t>
  </si>
  <si>
    <t>(5) Nesjedná-li zaměstnavatel nebo neurčí před vysláním zaměstnance na pracovní cestu výši stravného, přísluší zaměstnanci stravné ve výši dolní sazby rozpětí podle odstavce 1.</t>
  </si>
  <si>
    <t>Zaměstnanci, kterému zaměstnavatel poskytuje nebo by mohl poskytovat náhrady podle § 165 a 177 a který se přestěhuje do obce, v níž mu právo nebo možnost poskytování těchto náhrad zanikne, může zaměstnavatel poskytnout náhradu prokázaných</t>
  </si>
  <si>
    <t>(1) Při poskytování zahraničního stravného se ustanovení § 170 odst. 2 věty první a odstavce 5 nepoužije. Zaměstnanci přísluší za každý kalendářní den zahraniční pracovní cesty zahraniční stravné ve výši základní sazby zahraničního stravného stanoveného prováděcím právním předpisem vydaným podle § 189.</t>
  </si>
  <si>
    <t>(2) Vedoucím organizačních složek státu a jejich zástupcům a statutárním orgánům a jejich zástupcům je možné určit zahraniční stravné až do výše přesahující o 15 % základní sazbu zahraničního stravného uvedenou v odstavci 1, pokud zvláštní právní předpis nestanoví jinak57).</t>
  </si>
  <si>
    <t>(3) Bylo-li zaměstnanci během zahraniční pracovní cesty v zahraničí poskytnuto bezplatné jídlo, přísluší zaměstnanci zahraniční stravné snížené za každé bezplatné jídlo o hodnotu</t>
  </si>
  <si>
    <t>(4) Zahraniční stravné zaměstnanci nepřísluší, pokud mu během zahraniční pracovní cesty, která trvá</t>
  </si>
  <si>
    <t>Vedle náhrad stanovených v § 172 přísluší zaměstnanci náhrady stanovené v prováděcím právním předpisu vydaném podle § 189. Zaměstnanci nepřísluší stravné za dobu pracovní cesty na území České republiky a zahraniční stravné v zemi výkonu práce nebo pravidelného pracoviště.</t>
  </si>
  <si>
    <t>(1) Při sjednání paušální měsíční nebo denní částky cestovní náhrady, popřípadě při jejím stanovení vnitřním předpisem nebo individuálním písemným určením se vychází z průměrných podmínek rozhodných pro poskytování cestovních náhrad skupině zaměstnanců nebo zaměstnanci, z výše cestovních náhrad a z očekávaných průměrných výdajů této skupiny zaměstnanců nebo tohoto zaměstnance. Současně se určí způsob krácení paušální částky za dobu, kdy zaměstnanec nevykonává práci.</t>
  </si>
  <si>
    <t>(2) Na žádost zaměstnance je zaměstnavatel povinen předložit mu k nahlédnutí doklady, na jejichž základě byla paušální částka určena.</t>
  </si>
  <si>
    <t>(1) Zaměstnavatel je povinen poskytnout zaměstnanci zúčtovatelnou zálohu až do předpokládané výše cestovních náhrad, pokud se se zaměstnancem nedohodne, že záloha nebude poskytnuta.</t>
  </si>
  <si>
    <t>(2) Při zahraniční pracovní cestě může zaměstnavatel po dohodě se zaměstnancem poskytnout zálohu v cizí měně nebo její část též cestovním šekem nebo zapůjčením platební karty zaměstnavatele. Zaměstnavatel se může se zaměstnancem dohodnout na poskytnutí zálohy na zahraniční stravné v české měně nebo v jiné než v prováděcím právním předpisu vydaném podle § 189 stanovené cizí měně pro příslušný stát, pokud je k této měně Českou národní bankou vyhlašován kurz. Při určení výše zahraničního stravného v dohodnuté měně se nejprve zjistí korunová hodnota zahraničního stravného, která se přepočítá na dohodnutou měnu. Pro určení korunové hodnoty zahraničního stravného a částky zahraničního stravného v dohodnuté měně se použijí kurzy vyhlášené Českou národní bankou a platné v den vyplacení zálohy.</t>
  </si>
  <si>
    <t>(3) Jestliže se zaměstnanec se zaměstnavatelem nedohodne na jiné době, je zaměstnanec povinen do 10 pracovních dnů po dni ukončení pracovní cesty nebo jiné skutečnosti zakládající právo na cestovní náhradu předložit zaměstnavateli písemné doklady potřebné k vyúčtování cestovních náhrad a vrátit nevyúčtovanou zálohu. Částka, kterou má zaměstnanec zaměstnavateli vrátit v české měně, se zaokrouhlí na celé koruny směrem nahoru.</t>
  </si>
  <si>
    <t>(4) Částku, o kterou byla poskytnutá záloha při zahraniční pracovní cestě vyšší, než činí právo zaměstnance, vrací zaměstnanec zaměstnavateli ve měně, kterou mu zaměstnavatel poskytl, nebo ve měně, na kterou zaměstnanec tuto měnu v zahraničí směnil, anebo v české měně. Částku, o kterou byla poskytnutá záloha při zahraniční pracovní cestě nižší, než činí právo zaměstnance, doplácí zaměstnavatel zaměstnanci v české měně, pokud se nedohodnou jinak. Při vyúčtování zálohy použije zaměstnavatel zaměstnancem doložený kurz, kterým byla poskytnutá měna v zahraničí směněna na jinou měnu, a kurzy uvedené v odstavci 2.</t>
  </si>
  <si>
    <t>(5) Nedohodnou-li se smluvní strany na jiné době, je zaměstnavatel povinen do 10 pracovních dnů ode dne předložení písemných dokladů zaměstnancem provést vyúčtování cestovních náhrad a uspokojit jeho práva. Částka, kterou má zaměstnavatel zaměstnanci poskytnout v české měně, se zaokrouhlí na celé koruny směrem nahoru.</t>
  </si>
  <si>
    <t>Při poskytování cestovních náhrad, na které nebyla poskytnuta záloha, se přiměřeně použije § 183 s tím, že pro přepočet měn se použijí kurzy vyhlášené Českou národní bankou a platné v den nástupu zahraniční pracovní cesty.</t>
  </si>
  <si>
    <t>Za člena rodiny zaměstnance se pro účely poskytování cestovních náhrad, s výjimkou § 177 odst. 2, považuje jeho manžel, partner51a), vlastní dítě, osvojenec, dítě svěřené zaměstnanci do pěstounské péče nebo do výchovy, vlastní rodiče, osvojitel, opatrovník a pěstoun. Jiná fyzická osoba je postavena na roveň člena rodiny pouze za předpokladu, že žije se zaměstnancem v domácnosti.</t>
  </si>
  <si>
    <t>(1) Zaměstnanci, který je vyslán na zahraniční pracovní cestu, a po tuto dobu mu přísluší podle mezinárodní smlouvy náhrada cestovních výdajů nebo náhrada obdobných výdajů v nižší výši než podle této části, poskytne zaměstnavatel cestovní náhradu ve výši rozdílu mezi právem podle této části a náhradou poskytovanou podle mezinárodní smlouvy.</t>
  </si>
  <si>
    <t>(2) Zaměstnanci, který je vyslán na zahraniční pracovní cestu, a po tuto dobu mu přísluší podle mezinárodní smlouvy náhrada cestovních výdajů nebo náhrada obdobných výdajů ve stejné nebo vyšší výši než podle této části, zaměstnavatel cestovní náhrady podle této části neposkytne.</t>
  </si>
  <si>
    <t>(3) Náhrady cestovních výdajů nebo náhrady obdobných výdajů, které jsou zaměstnanci poskytovány podle mezinárodní smlouvy, se považují za cestovní náhrady poskytované podle této části.</t>
  </si>
  <si>
    <t>(4) Jestliže zaměstnavatel sjedná v dohodě o vzájemné výměně zaměstnanců, že bude zahraničnímu zaměstnanci vyslanému do České republiky poskytovat stravné, je povinen jej poskytovat nejméně ve výši horní hranice stravného stanovené v § 176 odst. 1. Zaměstnavatel uvedený v části sedmé hlavě III může poskytovat stravné zahraničnímu zaměstnanci až do výše dvojnásobku stravného stanoveného ve větě první a kapesné až do výše 40 % takto sjednaného nebo určeného stravného.</t>
  </si>
  <si>
    <t>(1) V pravidelném termínu od 1. ledna Ministerstvo práce a sociálních věcí vyhláškou</t>
  </si>
  <si>
    <t>a) mění sazbu základní náhrady za používání silničních motorových vozidel stanovenou v § 157 odst. 4,</t>
  </si>
  <si>
    <t>b) mění stravné stanovené v § 163 odst. 1 a § 176 odst. 1,</t>
  </si>
  <si>
    <t>(2) V mimořádném termínu Ministerstvo práce a sociálních věcí upraví vyhláškou sazbu základní náhrady za používání silničních motorových vozidel, stravné nebo průměrnou cenu pohonných hmot, jakmile se podle údajů Českého statistického úřadu některá z cen uvedených v odstavci 1 ode dne účinnosti tohoto zákona, nebo ode dne účinnosti poslední úpravy obsažené ve vyhlášce, zvýší nebo sníží alespoň o 20 %.</t>
  </si>
  <si>
    <t>(3) Stravné se zaokrouhluje na celé koruny do výše 50 haléřů směrem dolů a od 50 haléřů včetně směrem nahoru. Sazba základní náhrady a průměrné ceny pohonných hmot se zaokrouhlují na desetihaléře směrem nahoru.</t>
  </si>
  <si>
    <t>(4) V pravidelném termínu od 1. ledna Ministerstvo financí vyhláškou stanoví výši základních sazeb zahraničního stravného v celých měnových jednotkách příslušné cizí měny, a to na základě návrhu Ministerstva zahraničních věcí vypracovaného podle podkladů zastupitelských úřadů o cenách jídel a nealkoholických nápojů ve veřejných stravovacích zařízeních střední kvalitativní třídy a v zařízeních první kvalitativní třídy v rozvojových zemích Asie, Afriky a Latinské Ameriky, a s využitím statistických údajů mezinárodních institucí.</t>
  </si>
  <si>
    <t>(5) V mimořádném termínu Ministerstvo financí upraví vyhláškou výši základní sazby zahraničního stravného, jakmile se cena uvedená v odstavci 4 a kurz stanovené cizí měny od poslední úpravy zvýší nebo sníží alespoň o 20 %.</t>
  </si>
  <si>
    <t>(6) Vláda stanoví nařízením pro zaměstnance, se kterými sjedná zaměstnavatel uvedený v části sedmé hlavě III místo výkonu práce, popřípadě i pravidelné pracoviště, mimo území České republiky, náhradu</t>
  </si>
  <si>
    <t>(1) Sjedná-li zaměstnavatel, popřípadě vnitřním předpisem stanoví nebo individuálně písemně určí podmínky, výši a způsob poskytnutí náhrad za opotřebení vlastního nářadí, zařízení nebo jiných předmětů potřebných k výkonu práce zaměstnance, poskytuje mu tuto náhradu za dohodnutých, stanovených nebo určených podmínek.</t>
  </si>
  <si>
    <t>(2) Ustanovení odstavce 1 se nevztahuje na používání motorového vozidla, u kterého se poskytování náhrad řídí § 157 až 160.</t>
  </si>
  <si>
    <t>(2) Náhrada mzdy nebo platu podle odstavce 1 přísluší ve výši 60 % průměrného výdělku. Pro účely stanovení náhrady mzdy nebo platu se zjištěný průměrný výdělek upraví obdobným způsobem, jakým se upravuje denní vyměřovací základ pro výpočet nemocenského z nemocenského pojištění64), s tím, že pro účely této úpravy se příslušná redukční hranice stanovená pro účely nemocenského pojištění64a) vynásobí koeficientem 0,175 a poté zaokrouhlí na haléře směrem nahoru. Má-li zaměstnanec za pracovní den, v němž mu vzniklo nebo zaniklo právo na náhradu mzdy nebo platu podle odstavce 1, také právo na mzdu nebo plat za část pracovní doby, přísluší mu za tento den jen poměrný díl náhrady mzdy nebo platu připadající na tu část pracovní doby, za kterou mu nenáleží mzda nebo plat.</t>
  </si>
  <si>
    <t>(4) Náhrada mzdy nebo platu stanovená podle odstavců 2 a 3 musí být snížena o 50 %, jde-li o případy, kdy je podle předpisů o nemocenském pojištění nárok na nemocenské v poloviční výši65).</t>
  </si>
  <si>
    <t>(1) V souvislosti s porodem a péčí o narozené dítě přísluší zaměstnankyni mateřská dovolená po dobu 28 týdnů; porodila-li zároveň 2 nebo více dětí, přísluší jí mateřská dovolená po dobu 37 týdnů.</t>
  </si>
  <si>
    <t>(2) Mateřskou dovolenou zaměstnankyně nastupuje zpravidla od počátku šestého týdne před očekávaným dnem porodu, nejdříve však od počátku osmého týdne před tímto dnem.</t>
  </si>
  <si>
    <t>(3) Vyčerpá-li zaměstnankyně z mateřské dovolené před porodem méně než 6 týdnů, protože porod nastal dříve, než určil lékař, přísluší mateřská dovolená ode dne jejího nástupu až do uplynutí doby stanovené v odstavci 1. Vyčerpá-li však zaměstnankyně z mateřské dovolené před porodem méně než 6 týdnů z jiného důvodu, přísluší jí mateřská dovolená ode dne porodu jen do uplynutí 22 týdnů, popřípadě 31 týdnů, jde-li o zaměstnankyni, která porodila zároveň 2 nebo více dětí.</t>
  </si>
  <si>
    <t>(4) Jestliže se dítě narodilo mrtvé, přísluší zaměstnankyni mateřská dovolená po dobu 14 týdnů.</t>
  </si>
  <si>
    <t>(5) Mateřská dovolená v souvislosti s porodem nesmí být nikdy kratší než 14 týdnů a nemůže v žádném případě skončit ani být přerušena (§ 198 odst. 2) před uplynutím 6 týdnů ode dne porodu.</t>
  </si>
  <si>
    <t>(1) Právo na mateřskou a rodičovskou dovolenou má též zaměstnankyně nebo zaměstnanec, kteří převzali dítě do péče nahrazující péči rodičů na základě rozhodnutí příslušného orgánu, nebo dítě, jehož matka zemřela; rozhodnutím příslušného orgánu se rozumí rozhodnutí, které se považuje za rozhodnutí o svěření dítěte do péče nahrazující péči rodičů pro účely státní sociální podpory68).</t>
  </si>
  <si>
    <t>(2) Mateřská dovolená podle odstavce 1 přísluší zaměstnankyni ode dne převzetí dítěte po dobu 22 týdnů, a převzala-li zaměstnankyně 2 nebo více dětí, po dobu 31 týdnů, nejdéle však do dne, kdy dítě dosáhne věku 1 roku.</t>
  </si>
  <si>
    <t>(3) Rodičovská dovolená podle odstavce 1 přísluší ode dne převzetí dítěte až do dne, kdy dítě dosáhne věku 3 let; zaměstnankyni, která čerpala mateřskou dovolenou podle odstavce 2, rodičovská dovolená přísluší až po skončení této mateřské dovolené. Bylo-li dítě převzato po dosažení věku 3 let, nejdéle však do 7 let jeho věku, přísluší rodičovská dovolená po dobu 22 týdnů. Při převzetí dítěte před dosažením věku 3 let tak, že by doba 22 týdnů uplynula po dosažení 3 let věku, rodičovská dovolená přísluší do uplynutí 22 týdnů ode dne převzetí dítěte.</t>
  </si>
  <si>
    <t>(4) Jestliže dítě zemře v době, kdy je zaměstnankyně na mateřské nebo rodičovské dovolené nebo zaměstnanec na rodičovské dovolené, přísluší mateřská nebo rodičovská dovolená ještě po dobu 2 týdnů ode dne úmrtí dítěte, nejdéle do dne, kdy by dítě dosáhlo věku 1 roku.</t>
  </si>
  <si>
    <t>(1) Nemůže-li zaměstnanec konat práci pro jiné důležité osobní překážky v práci týkající se jeho osoby, než jsou uvedeny v § 191, je zaměstnavatel povinen poskytnout mu nejméně ve stanoveném rozsahu pracovní volno a ve stanovených případech i náhradu mzdy nebo platu podle odstavce 2. Náhrada mzdy nebo platu přísluší ve výši průměrného výdělku.</t>
  </si>
  <si>
    <t>(3) Poskytne-li zaměstnavatel zaměstnanci pracovní volno za účelem vyslání národního experta69) do orgánu nebo instituce Evropské unie, do jiné mezinárodní vládní organizace, do mírové nebo záchranné operace anebo za účelem humanitární pomoci v zahraničí, přísluší zaměstnanci náhrada mzdy nebo platu ve výši průměrného výdělku. O poskytnutí pracovního volna zaměstnavatel vydá zaměstnanci písemné potvrzení, v němž uvede údaj o délce trvání pracovního volna. Délka takto poskytnutého pracovního volna nesmí přesáhnout dobu 4 let.</t>
  </si>
  <si>
    <t>(1) Výkonem veřejné funkce se pro účely tohoto zákona rozumí plnění povinností vyplývajících z funkce, která je</t>
  </si>
  <si>
    <t>(2) Výkonem veřejné funkce je například výkon funkce poslance Poslanecké sněmovny Parlamentu, senátora Senátu Parlamentu, člena zastupitelstva územního samosprávného celku nebo přísedícího.</t>
  </si>
  <si>
    <t>(1) Jiné úkony v obecném zájmu stanoví tento zákon nebo zvláštní zákon70).</t>
  </si>
  <si>
    <t>(2) Pracovní volno pro jiný úkon v obecném zájmu zaměstnanci</t>
  </si>
  <si>
    <t>4. orgánu právnické osoby voleného za zaměstnance podle zvláštního právního předpisu71),</t>
  </si>
  <si>
    <t>5. vyjednávacího výboru a člena výboru zaměstnanců podle zvláštního právního předpisu71a).</t>
  </si>
  <si>
    <t>(1) Zaměstnanci přísluší od zaměstnavatele pracovní volno v nezbytně nutném rozsahu, je-li zaměstnanec povinen dostavit se k příslušnému vojenskému správnímu úřadu v souvislosti s výkonem branné povinnosti.</t>
  </si>
  <si>
    <t>(1) Je-li překážka v práci zaměstnanci předem známa, musí včas požádat zaměstnavatele o poskytnutí pracovního volna. Jinak je zaměstnanec povinen uvědomit zaměstnavatele o překážce a o předpokládané době jejího trvání bez zbytečného průtahu.</t>
  </si>
  <si>
    <t>(2) Překážku v práci je zaměstnanec povinen prokázat zaměstnavateli. Ke splnění povinnosti podle věty první jsou právnické a fyzické osoby povinny poskytnout zaměstnanci potřebnou součinnost.</t>
  </si>
  <si>
    <t>(3) Jestliže je podle zvláštního právního předpisu zaměstnanec uvolněn pro překážku v práci z důvodu obecného zájmu, je právnická nebo fyzická osoba, pro kterou byl zaměstnanec činný, popřípadě z jejíhož podnětu byl uvolněn, povinna uhradit zaměstnavateli, u něhož byl zaměstnanec v době uvolnění v pracovním poměru, náhradu mzdy nebo platu, která byla zaměstnanci poskytnuta, pokud se s touto právnickou nebo fyzickou osobou nedohodl na upuštění od úhrady.</t>
  </si>
  <si>
    <t>(4) Podle odstavce 3 se hradí náhrada mzdy nebo platu, kterou uvolňující zaměstnavatel poskytl podle tohoto zákona (§ 351 až 362); neuhrazuje se náhrada mzdy nebo platu nad rozsah stanovený tímto zákonem.</t>
  </si>
  <si>
    <t>Nemohl-li zaměstnanec konat práci pro jiné překážky na straně zaměstnavatele, než jsou uvedeny v § 207, přísluší mu náhrada mzdy nebo platu ve výši průměrného výdělku; to neplatí, bylo-li uplatněno konto pracovní doby (§ 86 a 87).</t>
  </si>
  <si>
    <t>(2) Upraví-li v případech podle odstavce 1 dohoda mezi zaměstnavatelem a odborovou organizací výši poskytované náhrady mzdy, která přísluší zaměstnanci, musí náhrada mzdy činit nejméně 60 % průměrného výdělku; nepůsobí-li u zaměstnavatele odborová organizace, může být dohoda nahrazena vnitřním předpisem.</t>
  </si>
  <si>
    <t>(1) Výměra dovolené činí nejméně 4 týdny v kalendářním roce.</t>
  </si>
  <si>
    <t>(1) Za nepřetržité trvání pracovního poměru se považuje i skončení dosavadního a bezprostředně navazující vznik nového pracovního poměru zaměstnance k témuž zaměstnavateli.</t>
  </si>
  <si>
    <t>(2) Zaměstnavatel může určit zaměstnanci čerpání dovolené, i když dosud nesplnil podmínky pro vznik práva na dovolenou, jestliže je možné předpokládat, že zaměstnanec tyto podmínky splní do konce kalendářního roku, popřípadě do skončení pracovního poměru.</t>
  </si>
  <si>
    <t>(3) Zaměstnavatel je povinen nahradit zaměstnanci náklady, které mu bez jeho zavinění vznikly proto, že zaměstnavatel změnil jemu určenou dobu čerpání dovolené nebo že ho odvolal z dovolené.</t>
  </si>
  <si>
    <t>(1) Čerpání dovolené podle § 211 je zaměstnavatel povinen zaměstnanci určit tak, aby dovolenou vyčerpal v kalendářním roce, ve kterém zaměstnanci právo na dovolenou vzniklo, ledaže v tom zaměstnavateli brání překážky v práci na straně zaměstnance nebo naléhavé provozní důvody.</t>
  </si>
  <si>
    <t>(2) Zaměstnanci přísluší náhrada mzdy nebo platu za nevyčerpanou dovolenou pouze v případě skončení pracovního poměru.</t>
  </si>
  <si>
    <t>(3) Jestliže vznikne zaměstnanci právo na náhradu mzdy nebo platu za nevyčerpanou dovolenou nebo její část, tato náhrada přísluší ve výši průměrného výdělku.</t>
  </si>
  <si>
    <t>(5) Náhradu mzdy nebo platu za nevyčerpanou dodatkovou dovolenou není možné poskytnout; tato dovolená musí být vždy vyčerpána, a to přednostně.</t>
  </si>
  <si>
    <t>(2) Zaměstnavatel může zaměstnanci poskytnout odměnu zejména</t>
  </si>
  <si>
    <t>Zaměstnavatel, který podle zvláštního právního předpisu73) vytváří fond kulturních a sociálních potřeb, spolurozhoduje s odborovou organizací o přídělu do tohoto fondu a o jeho čerpání.</t>
  </si>
  <si>
    <t>(1) Zaměstnance, který vstupuje do zaměstnání bez kvalifikace, je zaměstnavatel povinen zaškolit nebo zaučit; zaškolení nebo zaučení se považuje za výkon práce, za který přísluší zaměstnanci mzda nebo plat.</t>
  </si>
  <si>
    <t>(2) Zaměstnavatel je povinen zaškolit nebo zaučit zaměstnance, který přechází z důvodů na straně zaměstnavatele na nové pracoviště nebo na nový druh práce, pokud je to nezbytné.</t>
  </si>
  <si>
    <t>(1) Zaměstnavatelé jsou povinni zabezpečit absolventům středních škol, konzervatoří, vyšších odborných škol a vysokých škol přiměřenou odbornou praxi k získání praktických zkušeností a dovedností potřebných pro výkon práce; odborná praxe se považuje za výkon práce, za který přísluší zaměstnanci mzda nebo plat.</t>
  </si>
  <si>
    <t>(2) Absolventem se pro účely odstavce 1 rozumí zaměstnanec vstupující do zaměstnání na práci odpovídající jeho kvalifikaci, jestliže celková doba jeho odborné praxe nedosáhla po řádném (úspěšném) ukončení studia (přípravy) 2 let, přičemž se do této doby nezapočítává doba mateřské nebo rodičovské dovolené.</t>
  </si>
  <si>
    <t>(1) Prohlubováním kvalifikace se rozumí její průběžné doplňování, kterým se nemění její podstata a které umožňuje zaměstnanci výkon sjednané práce; za prohlubování kvalifikace se považuje též její udržování a obnovování.</t>
  </si>
  <si>
    <t>(2) Zaměstnanec je povinen prohlubovat si svoji kvalifikaci k výkonu sjednané práce. Zaměstnavatel je oprávněn uložit zaměstnanci účast na školení a studiu, nebo jiných formách přípravy k prohloubení jeho kvalifikace, popřípadě na zaměstnanci požadovat, aby prohlubování kvalifikace absolvoval i u jiné právnické nebo fyzické osoby.</t>
  </si>
  <si>
    <t>(3) Účast na školení nebo jiných formách přípravy anebo studiu za účelem prohloubení kvalifikace se považuje za výkon práce, za který přísluší zaměstnanci mzda nebo plat.</t>
  </si>
  <si>
    <t>(4) Náklady vynaložené na prohlubování kvalifikace je povinen hradit zaměstnavatel. Požaduje-li zaměstnanec, aby mohl absolvovat prohlubování kvalifikace ve finančně náročnější formě, může se na nákladech prohlubování kvalifikace podílet. Ustanovení odstavce 3 tím však není dotčeno.</t>
  </si>
  <si>
    <t>(5) Zvláštní právní předpisy110) upravující prohlubování kvalifikace nejsou tímto zákonem dotčeny.</t>
  </si>
  <si>
    <t>(1) Zvýšením kvalifikace se rozumí změna hodnoty kvalifikace; zvýšením kvalifikace je též její získání nebo rozšíření.</t>
  </si>
  <si>
    <t>(2) Zvyšováním kvalifikace je studium, vzdělávání, školení, nebo jiná forma přípravy k dosažení vyššího stupně vzdělání, jestliže jsou v souladu s potřebou zaměstnavatele.</t>
  </si>
  <si>
    <t>(3) Zvláštní právní předpisy110) upravující zvyšování kvalifikace nejsou tímto zákonem dotčeny.</t>
  </si>
  <si>
    <t>(1) Nejsou-li dohodnuta nebo stanovena vyšší nebo další práva, přísluší zaměstnanci od zaměstnavatele při zvyšování kvalifikace pracovní volno s náhradou mzdy nebo platu ve výši průměrného výdělku</t>
  </si>
  <si>
    <t>(2) K účasti na přijímací zkoušce přísluší zaměstnanci pracovní volno v nezbytně nutném rozsahu.</t>
  </si>
  <si>
    <t>(3) Za pracovní volno poskytnuté k vykonání přijímací zkoušky, opravné zkoušky, k účasti na promoci nebo obdobném ceremoniálu nepřísluší náhrada mzdy nebo platu.</t>
  </si>
  <si>
    <t>(1) Uzavře-li zaměstnavatel se zaměstnancem v souvislosti se zvyšováním kvalifikace kvalifikační dohodu, je její součástí zejména závazek zaměstnavatele umožnit zaměstnanci zvýšení kvalifikace a závazek zaměstnance setrvat u zaměstnavatele v zaměstnání po sjednanou dobu, nejdéle však po dobu 5 let, nebo uhradit zaměstnavateli náklady spojené se zvýšením kvalifikace, které zaměstnavatel na zvýšení kvalifikace zaměstnance vynaložil, a to i tehdy, když zaměstnanec skončí pracovní poměr před zvýšením kvalifikace. Závazek zaměstnance k setrvání v zaměstnání začíná od zvýšení kvalifikace.</t>
  </si>
  <si>
    <t>(2) Kvalifikační dohoda může být uzavřena také při prohlubování kvalifikace (§ 230), jestliže předpokládané náklady dosahují alespoň 75 000 Kč; v takovém případě nelze prohloubení kvalifikace zaměstnanci uložit.</t>
  </si>
  <si>
    <t>(3) Kvalifikační dohoda musí obsahovat</t>
  </si>
  <si>
    <t>(4) Kvalifikační dohoda musí být uzavřena písemně.</t>
  </si>
  <si>
    <t>(5) Vláda může nařízením zvýšit částku podle odstavce 2.</t>
  </si>
  <si>
    <t>(1) Do doby setrvání zaměstnance v zaměstnání na základě kvalifikační dohody se nezapočítává doba rodičovské dovolené v rozsahu rodičovské dovolené matky dítěte (§ 196) a nepřítomnost zaměstnance v práci pro výkon nepodmíněného trestu odnětí svobody a vazby, došlo-li k pravomocnému odsouzení.</t>
  </si>
  <si>
    <t>(2) Nesplní-li zaměstnanec svůj závazek z kvalifikační dohody pouze zčásti, povinnost nahradit náklady zvýšení nebo prohloubení kvalifikace se poměrně sníží.</t>
  </si>
  <si>
    <t>(3) Povinnost zaměstnance k úhradě nákladů z kvalifikační dohody nevzniká, jestliže</t>
  </si>
  <si>
    <t>b) pracovní poměr skončil výpovědí danou zaměstnavatelem, pokud nejde o výpověď z důvodů porušení povinnosti zaměstnance vyplývající z právních předpisů vztahujících se k vykonávané práci při plnění pracovních úkolů nebo v přímé souvislosti s ním, nebo jestliže pracovní poměr skončil dohodou z důvodů uvedených v § 52 písm. a) až e),</t>
  </si>
  <si>
    <t>(1) Zaměstnavatel je povinen umožnit zaměstnancům ve všech směnách stravování; tuto povinnost nemá vůči zaměstnancům vyslaným na pracovní cestu.</t>
  </si>
  <si>
    <t>(2) Bylo-li to dohodnuto v kolektivní smlouvě nebo stanoveno ve vnitřním předpisu, poskytuje se zaměstnancům stravování; zároveň mohou být dohodnuty nebo stanoveny další podmínky pro vznik práva na toto stravování a výše finančního příspěvku zaměstnavatele, jakož i bližší vymezení okruhu zaměstnanců, kterým se stravování poskytuje, organizace stravování, způsob jeho provádění a financování zaměstnavatelem, nejsou-li tyto záležitosti upraveny pro určený okruh zaměstnavatelů zvláštním právním předpisem75). Tím nejsou dotčeny daňové předpisy.</t>
  </si>
  <si>
    <t>(3) Bylo-li to dohodnuto v kolektivní smlouvě nebo stanoveno ve vnitřním předpisu, může být cenově zvýhodněné stravování poskytováno</t>
  </si>
  <si>
    <t>Povinnosti zaměstnavatelů k zaměstnávání fyzických osob se zdravotním postižením a k vytváření potřebných pracovních podmínek pro ně stanoví zvláštní právní předpisy76).</t>
  </si>
  <si>
    <t>(1) Zaměstnankyně je zakázáno zaměstnávat pracemi, které ohrožují jejich mateřství. Ministerstvo zdravotnictví stanoví vyhláškou práce a pracoviště, které jsou zakázány těhotným zaměstnankyním, zaměstnankyním, které kojí, a zaměstnankyním-matkám do konce devátého měsíce po porodu.</t>
  </si>
  <si>
    <t>(2) Je zakázáno zaměstnávat těhotnou zaměstnankyni, zaměstnankyni, která kojí, a zaměstnankyni-matku do konce devátého měsíce po porodu pracemi, pro které nejsou podle lékařského posudku zdravotně způsobilé.</t>
  </si>
  <si>
    <t>(1) Koná-li těhotná zaměstnankyně práci, která je těhotným zaměstnankyním zakázána nebo která podle lékařského posudku ohrožuje její těhotenství, je zaměstnavatel povinen převést ji dočasně na práci, která je pro ni vhodná a při níž může dosahovat stejného výdělku jako na dosavadní práci. Požádá-li těhotná zaměstnankyně pracující v noci o zařazení na denní práci, je zaměstnavatel povinen její žádosti vyhovět.</t>
  </si>
  <si>
    <t>(2) Ustanovení odstavce 1 platí obdobně pro zaměstnankyni-matku do konce devátého měsíce po porodu a zaměstnankyni, která kojí.</t>
  </si>
  <si>
    <t>(3) Dosahuje-li zaměstnankyně při práci, na niž byla převedena, bez svého zavinění nižšího výdělku než na dosavadní práci, poskytuje se jí na vyrovnání tohoto rozdílu vyrovnávací příspěvek podle zvláštního právního předpisu77).</t>
  </si>
  <si>
    <t>(1) Těhotné zaměstnankyně a zaměstnankyně a zaměstnanci pečující o děti do věku 8 let smějí být vysíláni na pracovní cestu mimo obvod obce svého pracoviště nebo bydliště jen se svým souhlasem; přeložit je může zaměstnavatel jen na jejich žádost.</t>
  </si>
  <si>
    <t>(2) Ustanovení odstavce 1 platí i pro osamělou zaměstnankyni a osamělého zaměstnance, kteří pečují o dítě, dokud dítě nedosáhlo věku 15 let, jakož i pro zaměstnance, který prokáže, že převážně sám dlouhodobě pečuje o osobu, která se podle zvláštního právního předpisu považuje za osobu závislou na pomoci jiné fyzické osoby ve stupni II (středně těžká závislost), ve stupni III (těžká závislost) nebo stupni IV (úplná závislost)77a).</t>
  </si>
  <si>
    <t>(3) Zakazuje se zaměstnávat těhotné zaměstnankyně prací přesčas. Zaměstnankyním a zaměstnancům, kteří pečují o dítě mladší než 1 rok, nesmí zaměstnavatel nařídit práci přesčas.</t>
  </si>
  <si>
    <t>(1) Zaměstnankyni, která kojí své dítě, je zaměstnavatel povinen poskytnout kromě přestávek v práci zvláštní přestávky ke kojení.</t>
  </si>
  <si>
    <t>(2) Zaměstnankyni, která pracuje po stanovenou týdenní pracovní dobu, přísluší na každé dítě do konce 1 roku jeho věku 2 půlhodinové přestávky a v dalších 3 měsících 1 půlhodinová přestávka za směnu. Pracuje-li po kratší pracovní dobu, avšak alespoň polovinu týdenní pracovní doby, přísluší jí pouze 1 půlhodinová přestávka, a to na každé dítě do konce 1 roku jeho věku.</t>
  </si>
  <si>
    <t>(3) Přestávky ke kojení se započítávají do pracovní doby a přísluší za ně náhrada mzdy nebo platu ve výši průměrného výdělku.</t>
  </si>
  <si>
    <t>(1) Zakazuje se zaměstnávat mladistvé zaměstnance prací přesčas a prací v noci. Výjimečně mohou mladiství zaměstnanci starší než 16 let konat noční práci nepřesahující 1 hodinu, jestliže je to třeba pro jejich výchovu k povolání, a to pod dohledem zaměstnance staršího 18 let, je-li tento dohled pro ochranu mladistvého zaměstnance nezbytný. Noční práce mladistvého zaměstnance musí bezprostředně navazovat na jeho práci připadající podle rozvrhu směn na denní dobu.</t>
  </si>
  <si>
    <t>(2) Jestliže je zakázáno zaměstnávat mladistvého zaměstnance prací, pro kterou se mu dostalo výchovy k povolání, protože je její výkon mladistvým zaměstnancům zakázán nebo protože podle lékařského posudku vydaného poskytovatelem pracovnělékařských služeb ohrožuje jeho zdraví, je zaměstnavatel povinen do doby, než bude mladistvý zaměstnanec moci tuto práci konat, poskytnout mu jinou přiměřenou práci odpovídající pokud možno jeho kvalifikaci.</t>
  </si>
  <si>
    <t>(1) Zakazuje se zaměstnávat mladistvé zaměstnance pracemi pod zemí při těžbě nerostů nebo při ražení tunelů a štol.</t>
  </si>
  <si>
    <t>(2) Zakazuje se zaměstnávat mladistvé zaměstnance pracemi, které se zřetelem k anatomickým, fyziologickým a psychickým zvláštnostem v tomto věku jsou pro ně nepřiměřené, nebezpečné nebo škodlivé jejich zdraví. Ministerstvo zdravotnictví stanoví vyhláškou v dohodě s Ministerstvem průmyslu a obchodu a Ministerstvem školství, mládeže a tělovýchovy práce a pracoviště, které jsou zakázány mladistvým zaměstnancům, a podmínky, za nichž mohou mladiství zaměstnanci výjimečně tyto práce konat z důvodu přípravy na povolání.</t>
  </si>
  <si>
    <t>(3) Zakazuje se zaměstnávat mladistvé zaměstnance také pracemi, při nichž jsou vystaveni zvýšenému nebezpečí úrazu nebo při jejichž výkonu by mohli vážně ohrozit bezpečnost a zdraví ostatních zaměstnanců nebo jiných fyzických osob.</t>
  </si>
  <si>
    <t>(4) Zákazy některých prací mohou být rozšířeny vyhláškou podle odstavce 2 i na zaměstnance ve věku do 21 let.</t>
  </si>
  <si>
    <t>(5) Zaměstnavatel je povinen vést seznam mladistvých zaměstnanců, kteří jsou u něj zaměstnáni; seznam obsahuje jméno, popřípadě jména, příjmení, datum narození a druh práce, který tento zaměstnanec vykonává.</t>
  </si>
  <si>
    <t>(1) Zaměstnavatel je povinen zabezpečit na své náklady, aby mladiství zaměstnanci byli vyšetřeni poskytovatelem pracovnělékařských služeb</t>
  </si>
  <si>
    <t>(2) Mladiství zaměstnanci jsou povinni podrobit se stanoveným lékařským vyšetřením.</t>
  </si>
  <si>
    <t>(3) Při ukládání pracovních úkolů mladistvému zaměstnanci je zaměstnavatel povinen řídit se lékařským posudkem vydaným poskytovatelem pracovnělékařských služeb.</t>
  </si>
  <si>
    <t>(1) Zaměstnavatel je povinen zajišťovat svým zaměstnancům takové pracovní podmínky, aby mohli řádně plnit své pracovní úkoly bez ohrožení zdraví a majetku; zjistí-li závady, je povinen učinit opatření k jejich odstranění.</t>
  </si>
  <si>
    <t>(2) Zaměstnavatel je z důvodu ochrany majetku oprávněn v nezbytném rozsahu provádět kontrolu věcí, které zaměstnanci k němu vnášejí nebo od něho odnášejí, popřípadě provádět prohlídky zaměstnanců. Při kontrole a prohlídce podle věty první musí být dodržena ochrana osobnosti. Osobní prohlídku může provádět pouze fyzická osoba stejného pohlaví.</t>
  </si>
  <si>
    <t>(3) Zjistí-li zaměstnanec, že nemá vytvořeny potřebné pracovní podmínky, je povinen oznámit tuto skutečnost nadřízenému vedoucímu zaměstnanci.</t>
  </si>
  <si>
    <t>(3) Zaměstnavatel je povinen prokázat zavinění zaměstnance, s výjimkou případů uvedených v § 252 a 255.</t>
  </si>
  <si>
    <t>(1) Na zaměstnanci, který vědomě neupozornil nadřízeného vedoucího zaměstnance na škodu hrozící zaměstnavateli nebo nezakročil proti hrozící škodě, ačkoliv by tím bylo zabráněno bezprostřednímu vzniku škody, může zaměstnavatel požadovat, aby se podílel na náhradě škody, která byla zaměstnavateli způsobena, a to v rozsahu přiměřeném okolnostem případu, pokud ji není možné nahradit jinak.</t>
  </si>
  <si>
    <t>(2) Věc podle odstavce 1, jejíž cena přesahuje 50000 Kč, smí být zaměstnanci svěřena jen na základě dohody o odpovědnosti za ztrátu svěřených věcí.</t>
  </si>
  <si>
    <t>(3) Dohoda o odpovědnosti za ztrátu svěřených věcí smí být uzavřena nejdříve v den, kdy fyzická osoba dosáhne 18 let věku.</t>
  </si>
  <si>
    <t>(4) Byla-li svéprávnost zaměstnance omezena, nesmí za něj zástupce uzavřít dohodu o odpovědnosti za ztrátu svěřených věcí.</t>
  </si>
  <si>
    <t>(5) Dohoda o odpovědnosti za ztrátu svěřených věcí musí být uzavřena písemně.</t>
  </si>
  <si>
    <t>(7) Vláda může nařízením zvýšit částku podle odstavce 2.</t>
  </si>
  <si>
    <t>(2) Výše požadované náhrady škody způsobené z nedbalosti nesmí přesáhnout u jednotlivého zaměstnance částku rovnající se čtyřapůlnásobku jeho průměrného měsíčního výdělku před porušením povinnosti, kterým způsobil škodu. Toto omezení neplatí, byla-li škoda způsobena úmyslně, v opilosti, nebo po zneužití jiných návykových látek.</t>
  </si>
  <si>
    <t>(3) Jde-li o škodu způsobenou úmyslně, může zaměstnavatel požadovat, kromě částky uvedené v odstavci 2, i náhradu ušlého zisku.</t>
  </si>
  <si>
    <t>Při určení výše náhrady škody podle § 251 se přihlédne zejména k okolnostem, které bránily splnění povinnosti, a k významu škody pro zaměstnavatele. Výše náhrady škody však nesmí přesáhnout částku rovnající se trojnásobku průměrného měsíčního výdělku zaměstnance.</t>
  </si>
  <si>
    <t>(4) Vláda může zvýšit nařízením částku podle odstavce 2.</t>
  </si>
  <si>
    <t>(1) V přímé souvislosti s plněním pracovních úkolů jsou úkony potřebné k výkonu práce a úkony během práce obvyklé nebo nutné před počátkem práce nebo po jejím skončení a úkony obvyklé v době přestávky v práci na jídlo a oddech konané v objektu zaměstnavatele a dále vyšetření u poskytovatele zdravotních služeb prováděné na příkaz zaměstnavatele nebo vyšetření v souvislosti s noční prací, ošetření při první pomoci a cesta k němu a zpět. Takovými úkony však nejsou cesta do zaměstnání a zpět, stravování, vyšetření nebo ošetření u poskytovatele zdravotních služeb ani cesta k němu a zpět, pokud není konána v objektu zaměstnavatele.</t>
  </si>
  <si>
    <t>(2) V přímé souvislosti s plněním pracovních úkolů je školení zaměstnanců organizované zaměstnavatelem nebo odborovou organizací, popřípadě orgánem nadřízeným zaměstnavateli, kterým se sleduje zvyšování jejich odborné připravenosti.</t>
  </si>
  <si>
    <t>(1) Zaměstnanci v základním pracovněprávním vztahu uvedeném v § 3 mají právo na informace a projednání. Zaměstnavatel je povinen informovat zaměstnance a jednat s nimi přímo, nepůsobí-li u něj odborová organizace, rada zaměstnanců nebo zástupce pro oblast bezpečnosti a ochrany zdraví při práci (dále jen "zástupci zaměstnanců"). Jestliže u zaměstnavatele působí více zástupců zaměstnanců, je zaměstnavatel povinen plnit povinnosti podle tohoto zákona vůči všem zástupcům zaměstnanců, nedohodnou-li se mezi sebou a zaměstnavatelem o jiném způsobu součinnosti. Informování zaměstnanců a projednání s nimi se uskutečňují na úrovni odpovídající předmětu jednání s ohledem na oprávnění a působnost zástupců zaměstnanců a úroveň řízení.</t>
  </si>
  <si>
    <t>(2) Zástupci zaměstnanců nesmějí být pro výkon své činnosti znevýhodněni nebo zvýhodněni ve svých právech, ani diskriminováni.</t>
  </si>
  <si>
    <t>(3) Důvěrnou informací se rozumí informace, jejíž poskytnutí může ohrozit nebo poškodit činnost zaměstnavatele nebo porušit oprávněné zájmy zaměstnavatele nebo zaměstnanců. Za důvěrnou informaci se nepovažuje informace, kterou je zaměstnavatel povinen sdělit, projednat nebo zveřejnit podle tohoto zákona nebo zvláštního právního předpisu. Informace o skutečnostech chráněných podle zvláštních právních předpisů78) není zaměstnavatel povinen podávat nebo projednávat. Členové odborové organizace, rady zaměstnanců a zástupce pro oblast bezpečnosti a ochrany zdraví při práci jsou povinni zachovávat mlčenlivost o informacích, které jim byly výslovně poskytnuty jako důvěrné. Tato povinnost trvá i po skončení výkonu jejich funkce.</t>
  </si>
  <si>
    <t>(4) Ustanovení odstavce 3 platí i pro odborníky, které si zástupci zaměstnanců přizvou.</t>
  </si>
  <si>
    <t>(5) Jestliže zaměstnavatel požaduje zachování mlčenlivosti o informacích, které byly poskytnuty jako důvěrné, mohou se zástupci zaměstnanců domáhat, aby soud určil, že informace byla za důvěrnou označena bez přiměřeného důvodu. Neposkytne-li zaměstnavatel informaci, mohou se zástupci zaměstnanců domáhat, aby soud rozhodl, že je zaměstnavatel povinen informaci poskytnout.</t>
  </si>
  <si>
    <t>(6) Zástupci zaměstnanců jsou povinni vhodným způsobem informovat zaměstnance na všech pracovištích o své činnosti a o obsahu a závěrech informací a projednání se zaměstnavatelem.</t>
  </si>
  <si>
    <t>(7) Zaměstnavatel je povinen umožnit zaměstnancům konání voleb zástupců zaměstnanců. Volby se konají v pracovní době. Nedovolují-li to provozní možnosti zaměstnavatele, může se volba uskutečnit i mimo pracoviště.</t>
  </si>
  <si>
    <t>(8) Pro účely řízení uvedeného v odstavci 5 a pro účely vymáhání plnění povinností podle části dvanácté má rada zaměstnanců způsobilost být účastníkem občanského soudního řízení. Za radu zaměstnanců jedná její předseda nebo její pověřený člen.</t>
  </si>
  <si>
    <t>(9) Zaměstnavatel je povinen projednat se zaměstnancem nebo na jeho žádost s odborovou organizací nebo radou zaměstnanců anebo zástupcem pro oblast bezpečnosti a ochrany zdraví při práci stížnost zaměstnance na výkon práv a povinností vyplývajících z pracovněprávních vztahů.</t>
  </si>
  <si>
    <t>(1) K zajištění práva na informace a projednání si mohou zaměstnanci zaměstnavatele zvolit radu zaměstnanců, popřípadě zástupce pro oblast bezpečnosti a ochrany zdraví při práci podle § 281.</t>
  </si>
  <si>
    <t>(2) Informováním se rozumí poskytnutí nezbytných údajů, z nichž je možné jednoznačně zjistit stav oznamované skutečnosti, popřípadě k ní zaujmout stanovisko. Zaměstnavatel je povinen poskytnout informace v dostatečném předstihu a vhodným způsobem, aby je zaměstnanci mohli posoudit, popřípadě se připravit na projednání a vyjádřit své stanovisko před uskutečněním opatření.</t>
  </si>
  <si>
    <t>(3) Projednáním se rozumí jednání mezi zaměstnavatelem a zaměstnanci, výměna stanovisek a vysvětlení s cílem dosáhnout shody. Zaměstnavatel je povinen zajistit projednání v dostatečném předstihu a vhodným způsobem, aby zaměstnanci mohli na základě poskytnutých informací vyjádřit svá stanoviska a zaměstnavatel je mohl vzít v úvahu před uskutečněním opatření. Zaměstnanci mají při projednání právo obdržet na své stanovisko odůvodněnou odpověď.</t>
  </si>
  <si>
    <t>(4) Zaměstnanci mají před uskutečněním opatření právo požadovat dodatečné informace a vysvětlení. Zaměstnanci mají rovněž právo požadovat osobní jednání se zaměstnavatelem na příslušné úrovni řízení podle povahy věci. Zaměstnavatel, zaměstnanci a zástupci zaměstnanců jsou povinni si poskytovat součinnost a jednat v souladu se svými oprávněnými zájmy.</t>
  </si>
  <si>
    <t>(1) Zaměstnavatel je povinen informovat zaměstnance o</t>
  </si>
  <si>
    <t>c) právním postavení zaměstnavatele a jeho změnách, vnitřním uspořádání a osobě oprávněné jednat za zaměstnavatele v pracovněprávních vztazích, o převažující činnosti zaměstnavatele označené kódem Klasifikace ekonomické činnosti111) a uskutečněných změnách v předmětu činnosti zaměstnavatele,</t>
  </si>
  <si>
    <t>e) záležitostech v rozsahu stanoveném v § 280,</t>
  </si>
  <si>
    <t>h) bezpečnosti a ochraně zdraví při práci v rozsahu stanoveném v § 101 až § 106 odst. 1 a § 108 a zvláštním zákonem37),</t>
  </si>
  <si>
    <t>(2) Povinnosti uvedené v odstavci 1 písm. a) a b) se nevztahují na zaměstnavatele, kteří zaměstnávají méně než 10 zaměstnanců.</t>
  </si>
  <si>
    <t>(3) Uživatel (§ 307a) je rovněž povinen informovat dočasně přidělené zaměstnance agentury práce o nabídce volných pracovních míst.</t>
  </si>
  <si>
    <t>(1) Zaměstnavatel je povinen se zaměstnanci projednat</t>
  </si>
  <si>
    <t>b) zamýšlené strukturální změny zaměstnavatele, jeho racionalizační nebo organizační opatření, opatření ovlivňující zaměstnanost, zejména opatření v souvislosti s hromadným propouštěním zaměstnanců podle § 62,</t>
  </si>
  <si>
    <t>d) převod podle § 338 až 342,</t>
  </si>
  <si>
    <t>e) bezpečnost a ochranu zdraví při práci v rozsahu stanoveném v § 101 až § 106 odst. 1 a § 108 a zvláštním zákonem37),</t>
  </si>
  <si>
    <t>(2) Povinnosti uvedené v odstavci 1 písm. a) až c) se nevztahují na zaměstnavatele, kteří zaměstnávají méně než 10 zaměstnanců.</t>
  </si>
  <si>
    <t>(1) U zaměstnavatele je možné zvolit radu zaměstnanců a zástupce pro oblast bezpečnosti a ochrany zdraví při práci. Rada zaměstnanců má nejméně 3, nejvýše 15 členů. Počet členů musí být vždy lichý. Celkový počet zástupců pro oblast bezpečnosti a ochrany zdraví při práci závisí na celkovém počtu zaměstnanců zaměstnavatele a na rizikovosti vykonávaných prací; je možné však ustavit nejvýše jednoho zástupce na 10 zaměstnanců. Počet členů rady zaměstnanců a zástupců pro oblast bezpečnosti a ochrany zdraví při práci určí zaměstnavatel po projednání s volební komisí ustavenou podle § 283 odst. 2.</t>
  </si>
  <si>
    <t>(2) Funkční období rady zaměstnanců a zástupce pro oblast bezpečnosti a ochrany zdraví při práci trvá 3 roky.</t>
  </si>
  <si>
    <t>(3) Pro účely volby zástupce pro oblast bezpečnosti a ochrany zdraví při práci je rozhodný počet zaměstnanců zaměstnavatele v pracovním poměru ke dni podání písemného návrhu na vyhlášení voleb.</t>
  </si>
  <si>
    <t>(4) Rada zaměstnanců zvolí ze svých členů na svém prvním zasedání předsedu a informuje o tom zaměstnavatele a zaměstnance.</t>
  </si>
  <si>
    <t>(5) Jestliže při přechodu práv a povinností z pracovněprávních vztahů u dosavadního zaměstnavatele i u přejímajícího zaměstnavatele působí zástupci zaměstnanců, přejímající zaměstnavatel v případech uvedených v § 279 a 280 plní povinnosti vůči všem, nedohodnou-li se mezi sebou a zaměstnavatelem jinak. Zástupci zaměstnanců plní své povinnosti do dne, kdy jim uplyne funkční období. Jestliže před uplynutím funkčního období počet členů jedné z rad zaměstnanců klesl na méně než 3, přebírá její funkci druhá rada zaměstnanců.</t>
  </si>
  <si>
    <t>(1) Rada zaměstnanců a funkce zástupce pro oblast bezpečnosti a ochrany zdraví při práci zaniká dnem uplynutí volebního období, pokud není v tomto zákoně dále stanoveno jinak.</t>
  </si>
  <si>
    <t>(2) Rada zaměstnanců zaniká též dnem, kdy počet členů rady zaměstnanců klesl na méně než 3.</t>
  </si>
  <si>
    <t>(3) V případech stanovených v odstavci 1 a 2 předá rada zaměstnanců nebo zástupce pro oblast bezpečnosti a ochrany zdraví při práci bez zbytečného odkladu veškeré podklady související s výkonem funkce zaměstnavateli, který je uschová po dobu 5 let ode dne zániku rady zaměstnanců nebo funkce zástupce pro oblast bezpečnosti a ochrany zdraví při práci.</t>
  </si>
  <si>
    <t>(4) Členství v radě zaměstnanců a funkce zástupce pro oblast bezpečnosti a ochrany zdraví při práci končí dnem</t>
  </si>
  <si>
    <t>(1) Volby vyhlašuje zaměstnavatel na základě písemného návrhu podepsaného nejméně jednou třetinou zaměstnanců zaměstnavatele v pracovním poměru nejpozději do 3 měsíců ode dne doručení návrhu.</t>
  </si>
  <si>
    <t>(2) Volby organizuje volební komise složená nejméně ze 3, nejvýše z 9 zaměstnanců zaměstnavatele. Počet členů volební komise určí zaměstnavatel s přihlédnutím k počtu zaměstnanců a vnitřnímu uspořádání. Členy volební komise jsou zaměstnanci podle pořadí, ve kterém jsou podepsáni na písemném návrhu na volbu rady zaměstnanců. Zaměstnavatel informuje zaměstnance o složení volební komise. Volební komisi je povinen poskytnout nezbytné informace a podklady pro účely voleb, zejména seznam všech zaměstnanců v pracovním poměru.</t>
  </si>
  <si>
    <t>(3) Volební komise</t>
  </si>
  <si>
    <t>(4) Volby jsou přímé, rovné a tajné. Volbu je možno vykonat pouze osobně. K platnosti voleb je potřebná účast alespoň jedné poloviny zaměstnanců zaměstnavatele, kteří se k volbám mohli dostavit, protože jim v tom nebránila překážka v práci nebo pracovní cesta. Každý volič může hlasovat nejvíce pro tolik kandidátů, kolik je míst v radě zaměstnanců; jednomu kandidátu může dát pouze 1 hlas. Nedodrží-li tato pravidla, je jeho hlas neplatný.</t>
  </si>
  <si>
    <t>(5) Oprávnění volit a být volen mají všichni zaměstnanci zaměstnavatele v pracovním poměru.</t>
  </si>
  <si>
    <t>(1) Navrhovat kandidáty může každý zaměstnanec zaměstnavatele v pracovním poměru. Návrh podává volební komisi písemně a musí jej doložit písemným souhlasem kandidáta, a to nejpozději do termínu stanoveného volební komisí.</t>
  </si>
  <si>
    <t>(2) Volby se neuskuteční v případě, že volební komise neobdrží do konečného termínu pro podání návrhů kandidátů</t>
  </si>
  <si>
    <t>(3) Členy rady zaměstnanců a zástupci pro oblast bezpečnosti a ochrany zdraví při práci jsou do předem určeného počtu zvoleni kandidáti s největším počtem získaných platných hlasů. Kandidáti na dalších místech jsou náhradníky na tyto funkce; stávají se členy rady zaměstnanců nebo zástupci pro oblast bezpečnosti a ochrany zdraví při práci dnem, kdy se tyto funkce uvolní, a to v pořadí podle počtu získaných platných hlasů ve volbách. Při rovnosti hlasů určí volební komise pořadí losem.</t>
  </si>
  <si>
    <t>(4) Protokol o výsledku voleb uschovává zaměstnavatel po dobu 5 let ode dne voleb.</t>
  </si>
  <si>
    <t>(5) Na odvolání člena rady zaměstnanců nebo zástupce pro oblast bezpečnosti a ochrany zdraví při práci se přiměřeně použijí ustanovení odstavců 1 až 4 a § 283.</t>
  </si>
  <si>
    <t>(1) Každý zaměstnanec zaměstnavatele v pracovním poměru a zaměstnavatel může podat volební komisi písemnou stížnost na chyby a nedostatky uvedené na kandidátní listině a navrhnout opravu, a to nejpozději 3 dny přede dnem voleb. Volební komise o stížnosti rozhodne a o svém rozhodnutí vyrozumí stěžovatele písemně do dne předcházejícího volbám. Rozhodnutí komise je konečné a je vyloučeno z přezkoumání soudem.</t>
  </si>
  <si>
    <t>(2) Každý zaměstnanec zaměstnavatele v pracovním poměru a zaměstnavatel se může podáním návrhu na vyslovení neplatnosti volby domáhat ochrany u soudu podle zvláštního zákona79), jestliže má za to, že došlo k porušení zákona, které mohlo podstatným způsobem ovlivnit výsledek voleb. Návrh je třeba podat písemně nejpozději do 8 dnů ode dne vyhlášení výsledků voleb.</t>
  </si>
  <si>
    <t>(3) Jestliže soud rozhodl, že volby jsou neplatné, konají se nejpozději do 3 měsíců od právní moci rozhodnutí opakované volby. Členy volební komise při opakovaných volbách jsou zaměstnanci podle § 283 odst. 2 s vyloučením těch zaměstnanců, kteří působili ve volební komisi a kteří byli kandidáty.</t>
  </si>
  <si>
    <t>(3) Odborová organizace působí u zaměstnavatele a má právo jednat, jen jestliže je k tomu oprávněna podle stanov a alespoň 3 její členové jsou u zaměstnavatele v pracovním poměru; kolektivně vyjednávat a uzavírat kolektivní smlouvy může za těchto podmínek jen odborová organizace nebo její pobočná organizace, jestliže ji k tomu opravňují stanovy odborové organizace.</t>
  </si>
  <si>
    <t>(4) Oprávnění odborové organizace u zaměstnavatele vznikají dnem následujícím po dni, kdy zaměstnavateli oznámila, že splňuje podmínky podle odstavce 3; přestane-li odborová organizace tyto podmínky splňovat, je povinna to zaměstnavateli bez zbytečného odkladu oznámit.</t>
  </si>
  <si>
    <t>(5) Působí-li u zaměstnavatele více odborových organizací, je zaměstnavatel povinen v případech týkajících se všech nebo většího počtu zaměstnanců, kdy tento zákon nebo zvláštní právní předpisy vyžadují informování, projednání, souhlas nebo dohodu s odborovou organizací, plnit tyto povinnosti vůči všem odborovým organizacím, nedohodne-li se s nimi na jiném způsobu informování, projednání nebo vyslovení souhlasu.</t>
  </si>
  <si>
    <t>(6) Působí-li u zaměstnavatele více odborových organizací, jedná za zaměstnance v pracovněprávních vztazích ve vztahu k jednotlivým zaměstnancům odborová organizace, jíž je zaměstnanec členem. Za zaměstnance, který není odborově organizován, jedná v pracovněprávních vztazích odborová organizace s největším počtem členů, kteří jsou u zaměstnavatele v pracovním poměru, neurčí-li tento zaměstnanec jinak.</t>
  </si>
  <si>
    <t>(1) Zaměstnavatel je povinen informovat odborovou organizaci o</t>
  </si>
  <si>
    <t>b) záležitostech uvedených v § 279.</t>
  </si>
  <si>
    <t>(2) Zaměstnavatel je povinen projednat s odborovou organizací</t>
  </si>
  <si>
    <t>h) záležitosti uvedené v § 280.</t>
  </si>
  <si>
    <t>(2) Právo zaměstnanců zaměstnavatelů s působností na území členského státu na nadnárodní informace a projednání se uskutečňuje ujednaným postupem pro nadnárodní informace a projednání nebo prostřednictvím evropské rady zaměstnanců. Postup podle věty první musí být vymezen a prováděn tak, aby byla zajištěna jeho účinnost a aby bylo umožněno účinné rozhodování zaměstnavatelů nebo skupiny zaměstnavatelů. Evropská rada zaměstnanců se ustavuje na základě ujednání vyjednávacího výboru s ústředím nebo podle § 296. Zaměstnavatel s působností na území členských států je povinen vytvořit na svůj náklad podmínky pro ustavení a řádnou činnost vyjednávacího výboru, evropské rady zaměstnanců nebo jiný ujednaný postup pro nadnárodní informace a projednání, zejména hradit náklady na organizování schůzí, tlumočení, cestovné a ubytování členů související s jejich řádnou činností, nezbytné školení a náklady na 1 odborníka, pokud není s ústředím dohodnuta úhrada dalších nákladů.</t>
  </si>
  <si>
    <t>(3) Povinnost poskytovat nadnárodní informace a projednání podle tohoto zákona se vztahuje</t>
  </si>
  <si>
    <t>c) na reprezentanty zaměstnavatele nebo skupiny zaměstnavatelů s působností na území členských států podle § 289 odst. 2, kteří mají sídlo nebo místo podnikání v České republice, pokud není v tomto zákoně dále stanoveno jinak.</t>
  </si>
  <si>
    <t>(4) Zaměstnavatelem s působností na území členských států se pro účely tohoto zákona rozumí zaměstnavatel, který má alespoň 1 000 zaměstnanců v členských státech a alespoň ve 2 členských státech po 150 zaměstnancích.</t>
  </si>
  <si>
    <t>(5) Skupinou zaměstnavatelů s působností na území členských států se pro účely tohoto zákona rozumí více zaměstnavatelů spojených jedním řídícím zaměstnavatelem, která splňuje tyto požadavky:</t>
  </si>
  <si>
    <t>(1) Řídícím zaměstnavatelem se pro účely tohoto zákona rozumí zaměstnavatel, který může přímo nebo nepřímo řídit jiného nebo jiné zaměstnavatele skupiny zaměstnavatelů (řízený zaměstnavatel). Rozhodující pro určení, zda se jedná o řídícího zaměstnavatele, jsou právní předpisy, kterým zaměstnavatel s působností na území členského státu podléhá. Nebyl-li zaměstnavatel s působností na území členských států založen podle právních předpisů členského státu, jsou pro určení, zda se jedná o řídícího zaměstnavatele, rozhodující právní předpisy členského státu, na jehož území má sídlo, místo podnikání nebo je umístěn reprezentant tohoto zaměstnavatele, a není-li reprezentant určen, jsou rozhodující právní předpisy členského státu, na jehož území má sídlo, místo podnikání nebo je umístěno ústředí zaměstnavatele, který zaměstnává nejvíce zaměstnanců. Za řídícího se považuje zaměstnavatel, který ve vztahu k jinému zaměstnavateli skupiny zaměstnavatelů přímo nebo nepřímo</t>
  </si>
  <si>
    <t>pokud se neprokáže, že jiný zaměstnavatel ve skupině zaměstnavatelů má vliv silnější. Jestliže ve skupině zaměstnavatelů existuje více zaměstnavatelů, kteří splňují tyto požadavky, řídící zaměstnavatel se určí podle těchto požadavků v pořadí uvedeném ve větě třetí. Pro tento účel práva řídícího zaměstnavatele týkající se hlasování a jmenování zahrnují též práva jakýchkoli řízených zaměstnavatelů a práva všech osob nebo orgánů, které jednají jménem řídícího zaměstnavatele nebo řízeného zaměstnavatele. Za řídícího zaměstnavatele se však nepovažuje zaměstnavatel ve vztahu k jinému zaměstnavateli, v němž má účast podle článku 3 odst. 5 písm. a) nebo c) nařízení Rady (ES) č. 139/2004 ze dne 20. ledna 2004 o kontrole spojování podniků ("nařízení ES o spojování"). Toto ustanovení se nepoužije na právní vztahy vzniklé v případě insolvenčního řízení21a).</t>
  </si>
  <si>
    <t>(2) Ústředím se pro účely tohoto zákona rozumí zaměstnavatel s působností na území členských států a řídící zaměstnavatel ve skupině zaměstnavatelů s působností na území členských států. Nemá-li ústředí sídlo nebo není-li umístěno v členském státu, považuje se pro účely tohoto zákona za ústředí reprezentant jmenovaný ústředím. Není-li tento reprezentant jmenován, považuje se za ústředí zaměstnavatel s největším počtem zaměstnanců v členských státech.</t>
  </si>
  <si>
    <t>(3) Informace a projednání se týkají jen zaměstnavatelů se sídlem nebo umístěním organizační složky v členském státu, pokud není ujednán širší rozsah.</t>
  </si>
  <si>
    <t>(4) Počet zaměstnanců se pro tyto účely stanoví jako průměrný počet zaměstnanců během předchozích 2 let ode dne podání žádosti nebo zahájení jednání ústředím podle § 290 odst. 2. Ústředí i každý zaměstnavatel jsou povinni zaměstnancům nebo jejich zástupcům poskytnout informace pro účely zjištění, zda je možno ustavit evropskou radu zaměstnanců, nebo ujednat jiný postup pro nadnárodní informace a projednání, zejména informace o počtu zaměstnanců a jejich složení a o organizační struktuře zaměstnavatele nebo skupiny zaměstnavatelů.</t>
  </si>
  <si>
    <t>(5) Nestanoví-li ujednání o evropské radě zaměstnanců nebo ujednání o jiném postupu pro nadnárodní informace a projednání nebo úprava členského státu, v němž má sídlo ústředí, výhodnější podmínky, použijí se pro účely kolektivního zastupování zaměstnanců § 276 a § 278 odst. 2 až 4 obdobně, a to pro členy vyjednávacího výboru, evropské rady zaměstnanců nebo zástupce zaměstnanců podle jiného ujednaného postupu, jakož i pro zaměstnavatele. Ustanovení § 276 odst. 8 se použije, i když ústředí nemá sídlo nebo není umístěno v České republice. Pro tlumočníky, překladatele, odborníky a poradce se použije § 276 odst. 4.</t>
  </si>
  <si>
    <t>(1) Vyjednávací výbor se ustavuje, aby za zaměstnance vyjednával s ústředím o ujednání o ustavení evropské rady zaměstnanců nebo jiný postup pro nadnárodní informace a projednání.</t>
  </si>
  <si>
    <t>(2) Jednání o ustavení vyjednávacího výboru zahájí ústředí z vlastní iniciativy nebo na písemnou žádost alespoň 100 zaměstnanců alespoň ze 2 zaměstnavatelů nebo organizačních složek zaměstnavatelů umístěných nejméně ve 2 různých členských státech nebo na písemnou žádost jejich zástupců.</t>
  </si>
  <si>
    <t>(3) Členy vyjednávacího výboru jsou zaměstnanci zaměstnavatele nebo skupiny zaměstnavatelů působících na území členských států. Zaměstnanci zaměstnavatele z území každého členského státu, v němž má zaměstnavatel nebo skupina zaměstnavatelů s působností na území členských států sídlo nebo umístění organizační složky, jsou zastoupeni jedním členem za každých započatých 10 % zaměstnanců z celkového počtu zaměstnanců ve všech členských státech dohromady.</t>
  </si>
  <si>
    <t>(4) Členy vyjednávacího výboru za zaměstnance v České republice jmenují zástupci zaměstnanců na společném zasedání. Nejsou-li ustaveni nebo nepůsobí-li u některého zaměstnavatele zástupci zaměstnanců, zvolí si zaměstnanci tohoto zaměstnavatele zástupce, který se za ně účastní společného zasedání. Rozdělení hlasů na společném zasedání se určí poměrně podle počtu zaměstnanců, za které zástupce zaměstnanců jedná. Působí-li u zaměstnavatele více zástupců zaměstnanců, jednají za všechny zaměstnance zaměstnavatele společně, nedohodnou-li se mezi sebou jinak. Není-li nutné společné zasedání, postupuje se obdobně při jmenování nebo volbě člena vyjednávacího výboru.</t>
  </si>
  <si>
    <t>(5) Ustanovení odstavce 4 platí i v případě, kdy je v České republice umístěna pouze organizační složka zaměstnavatele s působností na území členských států.</t>
  </si>
  <si>
    <t>(1) Vyjednávací výbor doručí zaměstnavateli a ústředí informaci o jmenovaných a zvolených členech. Ústředí svolá ustavující schůzi vyjednávacího výboru bez zbytečného odkladu po tom, kdy je mu tato informace doručena. Ústředí doručí informaci o složení vyjednávacího výboru a zahájení vyjednávání příslušným uznaným evropským organizacím zaměstnanců a zaměstnavatelů, se kterými Evropská komise projednává záležitosti podle článku 154 Smlouvy o fungování Evropské unie. Na ustavující schůzi si vyjednávací výbor zvolí předsedu. Před každým jednáním s ústředím i po jednání má vyjednávací výbor právo sejít se na odděleném zasedání. Jestliže je to nezbytně nutně třeba, může si k jednání přizvat odborníky. Tito odborníci a zástupci příslušných uznaných evropských organizací zaměstnanců a zaměstnavatelů se mohou na žádost zvláštního vyjednávacího výboru účastnit jednání jako poradci.</t>
  </si>
  <si>
    <t>(2) Není-li v tomto zákoně dále stanoveno jinak, vyjednávací výbor přijímá usnesení nadpoloviční většinou hlasů všech svých členů.</t>
  </si>
  <si>
    <t>(3) Jednání mezi ústředím a vyjednávacím výborem, evropskou radou zaměstnanců a orgánem zabezpečujícím jiný postup pro nadnárodní informace a projednání musí být vedeno s cílem dosáhnout shody.</t>
  </si>
  <si>
    <t>(4) Místa a data společných jednání jsou předmětem ujednání mezi vyjednávacím výborem a ústředím. O místu a datu společných jednání informuje ústředí zaměstnavatele. Náklady na činnost vyjednávacího výboru hradí zaměstnavatel.</t>
  </si>
  <si>
    <t>Vyjednávací výbor se může usnést nejméně dvoutřetinovou většinou hlasů všech svých členů, že vyjednávání nebude zahájeno nebo že zahájené jednání bude ukončeno. Sepíše o tom zápis, který podepíší členové vyjednávacího výboru, kteří přijali takové usnesení. Stejnopis zápisu zašle výbor ústředí, které o této skutečnosti informuje zaměstnavatele a zaměstnance nebo jejich zástupce. Nová žádost podle § 290 odst. 2 může být podána nejdříve za 2 roky po tomto usnesení, pokud ústředí a vyjednávací výbor neujednají kratší dobu.</t>
  </si>
  <si>
    <t>(1) Ústředí a vyjednávací výbor si mohou ujednat, že ustaví evropskou radu zaměstnanců, anebo si mohou ujednat jiný postup pro nadnárodní informace a projednání. Při tom nejsou vázáni § 296 až 298.</t>
  </si>
  <si>
    <t>(2) Evropská rada zaměstnanců může být rozšířena o zástupce zaměstnanců zaměstnavatele ze států, které nejsou členy Evropské unie, jestliže to ústředí a vyjednávací výbor ujednají.</t>
  </si>
  <si>
    <t>(1) Evropská rada zaměstnanců podle tohoto zákona se ustaví, jestliže</t>
  </si>
  <si>
    <t>b) ústředí odmítá zahájit jednání po dobu 6 měsíců od podání žádosti zaměstnanců podle § 290 odst. 2 o ustavení evropské rady zaměstnanců nebo jiného postupu pro nadnárodní informace a projednání, nebo</t>
  </si>
  <si>
    <t>c) do 3 let od podání žádosti podle § 290 odst. 2 ústředí a vyjednávací výbor nedosáhly ujednání o postupu a vyjednávací výbor se neusnesl na skončení vyjednávání podle § 292.</t>
  </si>
  <si>
    <t>(2) Evropskou radu zaměstnanců jmenují ze zaměstnanců zástupci zaměstnanců na společném zasedání. Nejsou-li ustaveni nebo nepůsobí-li u některého zaměstnavatele zástupci zaměstnanců, zvolí si zaměstnanci tohoto zaměstnavatele zástupce, který se za ně účastní společného zasedání. Působí-li u zaměstnavatele více zástupců zaměstnanců, zvolí si z nich zaměstnanci společného zástupce, který se za ně účastní společného zasedání. Rozdělení hlasů na společném zasedání se určí poměrně podle počtu zastupovaných zaměstnanců.</t>
  </si>
  <si>
    <t>(3) Zaměstnanci zaměstnavatele z území každého členského státu, v němž má zaměstnavatel nebo skupina zaměstnavatelů s působností na území členských států sídlo nebo umístění organizační složky, jsou zastoupeni jedním členem za každých započatých 10 % zaměstnanců z celkového počtu zaměstnanců ve všech členských státech dohromady.</t>
  </si>
  <si>
    <t>(1) Členy evropské rady zaměstnanců v České republice jmenují ze zaměstnanců zaměstnavatele zástupci zaměstnanců na společném zasedání. Nejsou-li ustaveni nebo nepůsobí-li u některého zaměstnavatele zástupci zaměstnanců, zvolí si zaměstnanci zástupce, který se za ně účastní společného zasedání. Rozdělení hlasů na společném zasedání se určí poměrně podle počtu zaměstnanců, za které zástupce zaměstnanců jedná. Působí-li u zaměstnavatele více odborových organizací, platí § 286 odst. 6 obdobně. Není-li nutné společné zasedání, postupuje se obdobně při jmenování nebo volbě člena evropské rady zaměstnanců.</t>
  </si>
  <si>
    <t>(2) Ustanovení odstavce 4 platí i v případě, kdy je v České republice umístěna pouze organizační složka zaměstnavatele s působností na území členských států.</t>
  </si>
  <si>
    <t>(3) Jména a příjmení svých členů a jejich adresy do zaměstnání je evropská rada zaměstnanců povinna bez zbytečného odkladu oznámit ústředí, které tuto informaci předá zaměstnavatelům a zástupcům zaměstnanců, popřípadě zaměstnancům.</t>
  </si>
  <si>
    <t>(4) Funkční období evropské rady zaměstnanců trvá 4 roky. Po uplynutí 4 let od ustavující schůze hlasuje evropská rada zaměstnanců, zda bude s ústředím vyjednávat podle § 290 a 291, nebo zda se ustaví evropská rada zaměstnanců podle tohoto ustanovení. Rozhodnutí přijímá rada dvoutřetinovou většinou všech jmenovaných členů. Pro vyjednávání se použije obdobně § 290 a 291.</t>
  </si>
  <si>
    <t>(5) Nejméně jednou za kalendářní rok je ústředí povinno na základě zprávy, kterou vypracuje,</t>
  </si>
  <si>
    <t>(6) Jestliže vzniknou výjimečné okolnosti, nebo mají být přijata rozhodnutí, která mají podstatný vliv na zájmy zaměstnanců, je ústředí povinno bez zbytečného odkladu informovat evropskou radu zaměstnanců a na její žádost s ní projednat potřebná opatření. Je-li ustaven výbor podle § 298 odst. 2, může ústředí jednat s tímto výborem. Členům evropské rady zaměstnanců, kteří byli zvoleni nebo jmenováni za zaměstnavatele, kterého se mají opatření týkat, je však ústředí povinno umožnit účast na tomto projednání. Výjimečnými okolnostmi se rozumí zejména</t>
  </si>
  <si>
    <t>(1) Ústředí je povinno bez zbytečného odkladu svolat ustavující schůzi evropské rady zaměstnanců. Na této schůzi si rada zvolí svého předsedu a jeho zástupce.</t>
  </si>
  <si>
    <t>(2) Předseda a za jeho nepřítomnosti jeho zástupce zastupuje evropskou radu zaměstnanců navenek a řídí její běžnou činnost. Evropská rada zaměstnanců ustaví k zajištění koordinace svých činností nejvýše pětičlenný výbor, který se skládá z předsedy a dalších členů. Členové výboru musí být alespoň ze 2 členských států.</t>
  </si>
  <si>
    <t>(3) Evropská rada zaměstnanců má právo se sejít bez přítomnosti příslušných vedoucích zaměstnanců k projednání informací, které jí předává ústředí. Datum a místo jednání je předmětem dohody s ústředím. Jednání evropské rady zaměstnanců je neveřejné. Evropská rada zaměstnanců si může přizvat odborníky, je-li to nezbytně nutné k plnění jejích úkolů. Může si též přizvat vedoucí zaměstnance k podání dodatečných informací a vysvětlení.</t>
  </si>
  <si>
    <t>(4) Není-li stanoveno jinak, evropská rada zaměstnanců může rozhodovat, je-li přítomna nadpoloviční většina jejích členů; rozhodnutí rady jsou přijímána nadpoloviční většinou hlasů přítomných členů rady.</t>
  </si>
  <si>
    <t>(5) Evropská rada zaměstnanců si stanoví jednací řád, který musí být písemný a musí být přijat většinou hlasů všech členů rady.</t>
  </si>
  <si>
    <t>(1) Dojde-li k podstatným organizačním změnám ve struktuře zaměstnavatele nebo skupiny zaměstnavatelů s působností na území členských států, a neupravuje-li ujednání o evropské radě zaměstnanců nebo jiném postupu pro nadnárodní informace a projednání postup v těchto případech, anebo jsou ustanovení těchto ujednání navzájem v rozporu, postupuje se obdobně podle § 290 odst. 2.</t>
  </si>
  <si>
    <t>(2) Postupuje-li se obdobně podle § 290 odst. 2, do vyjednávacího výboru jmenuje každá již ustavená evropská rada zaměstnanců nebo jiní ustavení zástupci zaměstnanců ze svých členů nejméně 3 další členy.</t>
  </si>
  <si>
    <t>(3) Ustavené evropské rady zaměstnanců a zástupci zaměstnanců podle jiného ujednaného postupu svou činnost nekončí. Je-li to třeba, upraví svou činnost ujednáním s ústředím. Činnost ustavených evropských rad zaměstnanců a jiný postup pro nadnárodní informace a projednání končí uzavřením nového ujednání s ústředím o ustavení evropské rady zaměstnanců nebo o jiném postupu. Tímto okamžikem zanikají i dříve uzavřená ujednání.</t>
  </si>
  <si>
    <t>Ustanovení § 288 až 298a se nepoužijí pro evropskou společnost a evropskou družstevní společnost, pokud zvláštní právní předpis nestanoví jinak82).</t>
  </si>
  <si>
    <t>(1) Zaměstnavatel je povinen při určení množství požadované práce a pracovního tempa vzít v úvahu fyziologické a neuropsychické možnosti zaměstnance, předpisy k zajištění bezpečnosti a ochrany zdraví při práci a čas na přirozené potřeby, jídlo a oddech. Množství požadované práce a pracovní tempo je možné určit také normou spotřeby práce.</t>
  </si>
  <si>
    <t>(2) Zaměstnavatel je povinen zabezpečit, aby podmínky podle odstavce 1, popřípadě norma spotřeby práce, byla-li jím určena, byly vytvořeny před zahájením práce.</t>
  </si>
  <si>
    <t>(3) Množství požadované práce a pracovní tempo, popřípadě zavedení nebo změnu normy spotřeby práce určuje zaměstnavatel, nejsou-li sjednány v kolektivní smlouvě, po projednání s odborovou organizací.</t>
  </si>
  <si>
    <t>(1) Zaměstnanci</t>
  </si>
  <si>
    <t>2. ozbrojených silách České republiky83),</t>
  </si>
  <si>
    <t>s výjimkou úředníků územních samosprávných celků podle zvláštního právního předpisu84),</t>
  </si>
  <si>
    <t>g) zaměstnanci škol zřizovaných Ministerstvem vnitra85) a zaměstnanci Policejní akademie České republiky86),</t>
  </si>
  <si>
    <t>(2) Zaměstnanci uvedení v odstavci 1 jsou dále povinni</t>
  </si>
  <si>
    <t>(5) Omezení stanovené v odstavci 4 se nevztahuje na činnost vědeckou, pedagogickou, publicistickou, literární nebo uměleckou a na správu vlastního majetku.</t>
  </si>
  <si>
    <t>(6) Ustanovení odstavců 1 až 5 se použijí, pokud zvláštní zákon nestanoví jinak88).</t>
  </si>
  <si>
    <t>(1) Zaměstnanci mohou vedle svého zaměstnání vykonávaného v základním pracovněprávním vztahu vykonávat výdělečnou činnost, která je shodná s předmětem činnosti zaměstnavatele, u něhož jsou zaměstnáni, jen s jeho předchozím písemným souhlasem.</t>
  </si>
  <si>
    <t>(2) Jestliže zaměstnavatel souhlas podle odstavce 1 odvolá, musí být odvolání písemné; zaměstnavatel je povinen v něm uvést důvody změny svého rozhodnutí. Zaměstnanec je pak povinen bez zbytečného odkladu výdělečnou činnost skončit způsobem vyplývajícím pro její skončení z příslušných právních předpisů.</t>
  </si>
  <si>
    <t>(3) Omezení stanovené v odstavci 1 se nevztahuje na výkon vědecké, pedagogické, publicistické, literární a umělecké činnosti.</t>
  </si>
  <si>
    <t>(4) Ustanovení odstavců 2 a 3 se použijí, pokud zvláštní zákon nestanoví jinak88).</t>
  </si>
  <si>
    <t>(1) Zaměstnavatel může vnitřním předpisem stanovit práva v pracovněprávních vztazích, z nichž je oprávněn zaměstnanec, výhodněji, než stanoví tento zákon. Zakazuje se, aby vnitřní předpis ukládal zaměstnanci povinnosti nebo zkracoval jeho práva stanovená tímto zákonem. Odchýlí-li se zaměstnavatel od tohoto zákazu, nepřihlíží se k tomu.</t>
  </si>
  <si>
    <t>(2) Vnitřní předpis musí být vydán písemně, nesmí být v rozporu s právními předpisy ani být vydán se zpětnou účinností, jinak je zcela nebo v dotčené části neplatný. Nejde-li o pracovní řád, vydá se vnitřní předpis zpravidla na dobu určitou, nejméně však na dobu 1 roku; vnitřní předpis týkající se odměňování může být vydán i na kratší dobu.</t>
  </si>
  <si>
    <t>(3) Vnitřní předpis je závazný pro zaměstnavatele a pro všechny jeho zaměstnance. Nabývá účinnosti dnem, který je v něm stanoven, nejdříve však dnem, kdy byl u zaměstnavatele vyhlášen.</t>
  </si>
  <si>
    <t>(4) Zaměstnavatel je povinen zaměstnance seznámit s vydáním, změnou nebo zrušením vnitřního předpisu nejpozději do 15 dnů. Vnitřní předpis musí být všem zaměstnancům zaměstnavatele přístupný. Zaměstnavatel je povinen uschovat vnitřní předpis po dobu 10 let ode dne ukončení doby jeho platnosti.</t>
  </si>
  <si>
    <t>(5) Jestliže zaměstnanci vzniklo na základě vnitřního předpisu právo ze základního pracovněprávního vztahu uvedeného v § 3, zejména mzdové, platové nebo ostatní právo v pracovněprávních vztazích, nemá zrušení vnitřního předpisu vliv na trvání a uspokojení tohoto práva.</t>
  </si>
  <si>
    <t>(1) Pracovní řád je zvláštním druhem vnitřního předpisu; rozvádí ustanovení tohoto zákona, popřípadě zvláštních právních předpisů podle zvláštních podmínek u zaměstnavatele, pokud jde o povinnosti zaměstnavatele a zaměstnance vyplývající z pracovněprávních vztahů.</t>
  </si>
  <si>
    <t>(2) Pracovní řád nemůže obsahovat úpravu podle § 305 odst. 1.</t>
  </si>
  <si>
    <t>(3) Zaměstnavatelé uvedení v § 303 odst. 1 jsou povinni pracovní řád vydat.</t>
  </si>
  <si>
    <t>(4) Zaměstnavatel, u kterého působí odborová organizace, může vydat nebo změnit pracovní řád jen s předchozím písemným souhlasem odborové organizace, jinak je vydání nebo změna neplatné.</t>
  </si>
  <si>
    <t>(5) Ministerstvo školství, mládeže a tělovýchovy vydá v dohodě s Ministerstvem práce a sociálních věcí vyhlášku, kterou stanoví pracovní řád pro zaměstnance škol a školských zařízení zřizovaných Ministerstvem školství, mládeže a tělovýchovy, krajem, obcí a dobrovolným svazkem obcí.</t>
  </si>
  <si>
    <t>(1) Zakládá-li výměr (§ 113 odst. 4 a § 136) právo zaměstnance na plnění v pracovním poměru v menším rozsahu, než vyplývá ze smlouvy nebo než stanoví vnitřní předpis, je v dotčené části neplatný.</t>
  </si>
  <si>
    <t>(2) Obsahuje-li smlouva nebo vnitřní předpis úpravu mzdových nebo platových práv a ostatních práv v pracovněprávních vztazích, podle kterých má zaměstnanci příslušet více stejných práv, přísluší mu jen jedno takové právo, a sice to, které zaměstnanec určí.</t>
  </si>
  <si>
    <t>(1) Dohoda agentury práce s uživatelem o dočasném přidělení zaměstnance agentury práce musí obsahovat</t>
  </si>
  <si>
    <t>(2) Dohoda agentury práce s uživatelem o dočasném přidělení zaměstnance agentury práce musí být uzavřena písemně.</t>
  </si>
  <si>
    <t>(1) Po dobu dočasného přidělení zaměstnance agentury práce k výkonu práce u uživatele ukládá zaměstnanci agentury práce pracovní úkoly, organizuje, řídí a kontroluje jeho práci, dává mu k tomu účelu pokyny, vytváří příznivé pracovní podmínky a zajišťuje bezpečnost a ochranu zdraví při práci uživatel. Uživatel však nesmí vůči zaměstnanci agentury práce právně jednat jménem agentury práce.</t>
  </si>
  <si>
    <t>(2) Agentura práce přiděluje zaměstnance k dočasnému výkonu práce u uživatele na základě písemného pokynu, který obsahuje zejména</t>
  </si>
  <si>
    <t>(4) Jestliže agentura práce, která zaměstnance dočasně přidělila k výkonu práce u uživatele, uhradila zaměstnanci škodu, která mu vznikla při plnění pracovních úkolů nebo v přímé souvislosti s ním u uživatele, má právo na náhradu této škody vůči tomuto uživateli, pokud se s uživatelem nedohodne jinak.</t>
  </si>
  <si>
    <t>(5) Agentura práce a uživatel jsou povinni zabezpečit, aby pracovní a mzdové podmínky dočasně přiděleného zaměstnance nebyly horší, než jsou nebo by byly podmínky srovnatelného zaměstnance. Pokud jsou po dobu výkonu práce pro uživatele pracovní nebo mzdové podmínky dočasně přiděleného zaměstnance horší, je agentura práce povinna na žádost dočasně přiděleného zaměstnance, popřípadě, pokud tuto skutečnost zjistí jinak, i bez žádosti, zajistit rovné zacházení; dočasně přidělený zaměstnanec má právo se domáhat u agentury práce uspokojení práv, která mu takto vznikla.</t>
  </si>
  <si>
    <t>(7) Mají-li být mezi uživatelem a zaměstnancem agentury práce přijata opatření k vyšší ochraně majetku uživatele, nesmí být tato opatření pro zaměstnance agentury práce méně výhodná, než je tomu podle § 252 až 256.</t>
  </si>
  <si>
    <t>(8) Rozsah agenturního zaměstnávání je možné omezit jen v kolektivní smlouvě uzavřené u uživatele.</t>
  </si>
  <si>
    <t>(1) Byla-li sjednána konkurenční doložka, kterou se zaměstnanec zavazuje, že se po určitou dobu po skončení zaměstnání, nejdéle však po dobu 1 roku, zdrží výkonu výdělečné činnosti, která by byla shodná s předmětem činnosti zaměstnavatele nebo která by měla vůči němu soutěžní povahu, je součástí konkurenční doložky závazek zaměstnavatele, že zaměstnanci poskytne přiměřené peněžité vyrovnání, nejméně však ve výši jedné poloviny průměrného měsíčního výdělku, za každý měsíc plnění závazku. Peněžité vyrovnání je splatné pozadu za měsíční období, pokud se smluvní strany nedohodly na jiné době splatnosti.</t>
  </si>
  <si>
    <t>(2) Konkurenční doložku může zaměstnavatel se zaměstnancem sjednat, jestliže to je možné od zaměstnance spravedlivě požadovat s ohledem na povahu informací, poznatků, znalostí pracovních a technologických postupů, které získal v zaměstnání u zaměstnavatele a jejichž využití při činnosti uvedené v odstavci 1 by mohlo zaměstnavateli závažným způsobem ztížit jeho činnost.</t>
  </si>
  <si>
    <t>(3) Byla-li v konkurenční doložce sjednána smluvní pokuta, kterou je zaměstnanec zaměstnavateli povinen zaplatit, jestliže závazek poruší, zanikne závazek zaměstnance z konkurenční doložky zaplacením smluvní pokuty. Výše smluvní pokuty musí být přiměřená povaze a významu podmínek uvedených v odstavci 1.</t>
  </si>
  <si>
    <t>(4) Zaměstnavatel může od konkurenční doložky odstoupit pouze po dobu trvání pracovního poměru zaměstnance.</t>
  </si>
  <si>
    <t>(5) Zaměstnanec může konkurenční doložku vypovědět, jestliže mu zaměstnavatel nevyplatil peněžité vyrovnání nebo jeho část do 15 dnů po jeho splatnosti; konkurenční doložka zaniká prvním dnem kalendářního měsíce následujícího po doručení výpovědi.</t>
  </si>
  <si>
    <t>(6) Konkurenční doložka musí být uzavřena písemně; to platí obdobně pro odstoupení od konkurenční doložky a pro její výpověď.</t>
  </si>
  <si>
    <t>Ustanovení § 310 není možné použít na pedagogické pracovníky škol a školských zařízení zřizovaných Ministerstvem školství, mládeže a tělovýchovy, krajem, obcí a dobrovolným svazkem obcí, jehož předmětem činnosti jsou úkoly v oblasti školství, a na pedagogické pracovníky v zařízeních sociálních služeb89).</t>
  </si>
  <si>
    <t>(1) Zaměstnavatel je oprávněn vést osobní spis zaměstnance. Osobní spis smí obsahovat jen písemnosti, které jsou nezbytné pro výkon práce v základním pracovněprávním vztahu uvedeném v § 3.</t>
  </si>
  <si>
    <t>(2) Do osobního spisu mohou nahlížet vedoucí zaměstnanci, kteří jsou zaměstnanci nadřízeni. Právo nahlížet do osobního spisu má orgán inspekce práce, Úřad práce České republiky, Úřad pro ochranu osobních údajů, soud, státní zástupce, policejní orgán, Národní bezpečnostní úřad a zpravodajské služby. Za nahlížení do osobního spisu se nepovažuje předložení jednotlivé písemnosti zaměstnavatelem z tohoto spisu vnějšímu kontrolnímu orgánu, který provádí kontrolu u zaměstnavatele a který si tuto písemnost vyžádal v souvislosti s předmětem kontroly prováděné u zaměstnavatele.</t>
  </si>
  <si>
    <t>(3) Zaměstnanec má právo nahlížet do svého osobního spisu, činit si z něho výpisky a pořizovat si stejnopisy dokladů v něm obsažených, a to na náklady zaměstnavatele.</t>
  </si>
  <si>
    <t>(2) Údaje o výši průměrného výdělku, o tom, zda pracovní poměr, dohoda o provedení práce nebo dohoda o pracovní činnosti byly zaměstnavatelem rozvázány z důvodu porušení povinnosti vyplývající z právních předpisů vztahujících se k zaměstnancem vykonávané práci zvlášť hrubým způsobem nebo z důvodu porušení jiné povinnosti zaměstnance podle § 301a zvlášť hrubým způsobem, a o dalších skutečnostech rozhodných pro posouzení nároku na podporu v nezaměstnanosti90) je zaměstnavatel povinen uvést na žádost zaměstnance v odděleném potvrzení.</t>
  </si>
  <si>
    <t>(1) Požádá-li zaměstnanec zaměstnavatele o vydání posudku o pracovní činnosti (pracovní posudek), je zaměstnavatel povinen do 15 dnů zaměstnanci tento posudek vydat; zaměstnavatel však není povinen vydat mu jej dříve, než v době 2 měsíců před skončením jeho zaměstnání. Pracovním posudkem jsou veškeré písemnosti týkající se hodnocení práce zaměstnance, jeho kvalifikace, schopností a dalších skutečností, které mají vztah k výkonu práce.</t>
  </si>
  <si>
    <t>(2) Jiné informace o zaměstnanci než ty, které mohou být obsahem pracovního posudku (odstavec 1 věta druhá), je zaměstnavatel oprávněn o zaměstnanci podávat pouze s jeho souhlasem, nestanoví-li zvláštní právní předpis jinak.</t>
  </si>
  <si>
    <t>(1) Zaměstnanci nesmějí bez souhlasu zaměstnavatele užívat pro svou osobní potřebu výrobní a pracovní prostředky zaměstnavatele včetně výpočetní techniky ani jeho telekomunikační zařízení. Dodržování zákazu podle věty první je zaměstnavatel oprávněn přiměřeným způsobem kontrolovat.</t>
  </si>
  <si>
    <t>(2) Zaměstnavatel nesmí bez závažného důvodu spočívajícího ve zvláštní povaze činnosti zaměstnavatele narušovat soukromí zaměstnance na pracovištích a ve společných prostorách zaměstnavatele tím, že podrobuje zaměstnance otevřenému nebo skrytému sledování, odposlechu a záznamu jeho telefonických hovorů, kontrole elektronické pošty nebo kontrole listovních zásilek adresovaných zaměstnanci.</t>
  </si>
  <si>
    <t>(3) Jestliže je u zaměstnavatele dán závažný důvod spočívající ve zvláštní povaze činnosti zaměstnavatele, který odůvodňuje zavedení kontrolních mechanismů podle odstavce 2, je zaměstnavatel povinen přímo informovat zaměstnance o rozsahu kontroly a o způsobech jejího provádění.</t>
  </si>
  <si>
    <t>(4) Zaměstnavatel nesmí vyžadovat od zaměstnance informace, které bezprostředně nesouvisejí s výkonem práce a se základním pracovněprávním vztahem uvedeným v § 3. Nesmí vyžadovat informace zejména o</t>
  </si>
  <si>
    <t>Základní pracovněprávní vztah uvedený v § 3 nemůže být mezi manžely nebo partnery51a).</t>
  </si>
  <si>
    <t>(2) Ustanovení odstavce 1 písm. b) a c) se nepoužijí, jestliže doba vyslání zaměstnance k výkonu práce v rámci nadnárodního poskytování služeb v České republice nepřesáhne celkově dobu 30 dnů v kalendářním roce. To neplatí, jestliže je zaměstnanec vyslán k výkonu práce v rámci nadnárodního poskytování služeb agenturou práce.</t>
  </si>
  <si>
    <t>(1) Návrhy zákonů a návrhy ostatních právních předpisů týkajících se důležitých zájmů pracujících, zejména hospodářských, výrobních, pracovních, mzdových, kulturních a sociálních podmínek, se projednávají s příslušnými odborovými organizacemi a příslušnými organizacemi zaměstnavatelů.</t>
  </si>
  <si>
    <t>(2) Ústřední správní úřady, které vydávají prováděcí pracovněprávní předpisy, činí tak po jejich projednání s příslušnou odborovou organizací a s příslušnou organizací zaměstnavatelů.</t>
  </si>
  <si>
    <t>(3) Příslušné státní orgány projednávají s odborovými organizacemi otázky týkající se pracovních a životních podmínek zaměstnanců a poskytují odborovým organizacím potřebné informace.</t>
  </si>
  <si>
    <t>(4) Odborové organizace jednající v pracovněprávních vztazích za zaměstnance státu6), příspěvkových organizací15),92), státních fondů14) a územních samosprávných celků40) mají právo zejména</t>
  </si>
  <si>
    <t>(1) Odborové organizace mají právo vykonávat kontrolu nad stavem bezpečnosti a ochrany zdraví při práci u jednotlivých zaměstnavatelů. Zaměstnavatel je povinen odborové organizaci umožnit výkon kontroly a za tím účelem jí</t>
  </si>
  <si>
    <t>Výkon kontroly v pracovněprávních vztazích upravují zvláštní právní předpisy36).</t>
  </si>
  <si>
    <t>(1) Peněžitá práva zaměstnance jeho smrtí nezanikají. Do výše odpovídající trojnásobku jeho průměrného měsíčního výdělku přecházejí mzdová a platová práva z pracovněprávního vztahu uvedeného v § 3 větě druhé postupně na jeho manžela, děti a rodiče, jestliže s ním žili v době smrti ve společné domácnosti; předmětem dědictví se stávají, není-li těchto osob.</t>
  </si>
  <si>
    <t>(2) Peněžitá práva zaměstnavatele zanikají smrtí zaměstnance, s výjimkou práv, o kterých bylo pravomocně rozhodnuto nebo která byla zaměstnancem před jeho smrtí písemně uznána co do důvodů i výše, a práv na náhradu škody způsobené úmyslně.</t>
  </si>
  <si>
    <t>(2) Písemnost doručovaná prostřednictvím sítě nebo služby elektronických komunikací musí být podepsána uznávaným elektronickým podpisem95).</t>
  </si>
  <si>
    <t>(2) Doručení písemnosti zaměstnavatele doručované prostřednictvím provozovatele poštovních služeb musí být doloženo písemným záznamem o doručení.</t>
  </si>
  <si>
    <t>(1) Přede dnem nabytí účinnosti přechodu práv a povinností z pracovněprávních vztahů k jinému zaměstnavateli jsou dosavadní zaměstnavatel a přejímající zaměstnavatel povinni v dostatečném časovém předstihu, nejpozději 30 dnů před přechodem práv a povinností k jinému zaměstnavateli, informovat odborovou organizaci a radu zaměstnanců o této skutečnosti a projednat s nimi za účelem dosažení shody</t>
  </si>
  <si>
    <t>(2) Nepůsobí-li u zaměstnavatele odborová organizace ani rada zaměstnanců, je dosavadní a přejímající zaměstnavatel povinen předem informovat zaměstnance, kteří budou převodem přímo dotčeni, o skutečnostech uvedených v odstavci 1 nejpozději 30 dnů přede dnem nabytí účinnosti přechodu práv a povinností k jinému zaměstnavateli.</t>
  </si>
  <si>
    <t>(1) Byla-li výpověď zaměstnance podána ve lhůtě 2 měsíců ode dne nabytí účinnosti přechodu práv a povinností z pracovněprávních vztahů nebo nabytí účinnosti přechodu výkonu práv a povinností z pracovněprávních vztahů, nebo byl-li pracovní poměr zaměstnance v téže lhůtě rozvázán dohodou, může se zaměstnanec u soudu domáhat určení, že k rozvázání pracovního poměru došlo z důvodu podstatného zhoršení pracovních podmínek v souvislosti s přechodem práv a povinností z pracovněprávních vztahů nebo přechodem výkonu práv a povinností z pracovněprávních vztahů.</t>
  </si>
  <si>
    <t>(2) Došlo-li k rozvázání pracovního poměru z důvodů uvedených v odstavci 1, má zaměstnanec právo na odstupné (§ 67 odst. 1).</t>
  </si>
  <si>
    <t>(1) Při zániku zaměstnavatele rozdělením přejímají od dosavadního zaměstnavatele práva a povinnosti z pracovněprávních vztahů zaměstnavatelé, kteří nastupují místo něj. Ustanovení § 338 odst. 2 část věty za středníkem platí obdobně.</t>
  </si>
  <si>
    <t>(2) Zrušuje-li se zaměstnavatel, určí orgán, který zaměstnavatele zrušuje, který zaměstnavatel je povinen uspokojit nároky zaměstnanců zrušeného zaměstnavatele, popřípadě uplatňovat jeho nároky. Provádí-li se při zrušení zaměstnavatele jeho likvidace, postupuje se podle zvláštního právního předpisu97).</t>
  </si>
  <si>
    <t>(3) Dochází-li podle § 338 k převodu zaměstnavatele, u něhož řídící působnost při plnění úkolů vykonává nadřízený orgán (§ 347 odst. 2), uplynutím doby nebo dosažením účelu, pro který byl ustaven, určí tento orgán, na kterého zaměstnavatele přecházejí jeho práva a povinnosti z pracovněprávních vztahů.</t>
  </si>
  <si>
    <t>(1) Smrtí fyzické osoby, která je zaměstnavatelem, základní pracovněprávní vztah zaniká (§ 48 odst. 4); to neplatí při pokračování v živnosti. Nehodlá-li oprávněná osoba v živnosti podle § 13 odst. 1 písm. b), c) a e) živnostenského zákona nebo pokračování v poskytování zdravotních služeb podle zákona o zdravotních službách pokračovat, zaniká základní pracovněprávní vztah marným uplynutím lhůty 3 měsíců ode dne smrti zaměstnavatele.</t>
  </si>
  <si>
    <t>(2) Krajská pobočka Úřadu práce příslušná podle místa činnosti zaměstnavatele podle odstavce 1 vystaví zaměstnanci, jehož pracovní poměr nebo dohoda o pracovní činnosti zanikly, na jeho žádost potvrzení o zaměstnání, a to na základě dokladů předložených tímto zaměstnancem.</t>
  </si>
  <si>
    <t>(1) Stanoví-li zvláštní právní předpis, že organizační složka státu7) zaniká sloučením nebo splynutím s jinou organizační složkou státu, přechází výkon práv a povinností z pracovněprávních vztahů v plném rozsahu na přejímající organizační složku státu.</t>
  </si>
  <si>
    <t>(2) Stanoví-li zvláštní právní předpis, že organizační složka státu zaniká rozdělením, přechází výkon práv a povinností z pracovněprávních vztahů na organizační složky státu nově vzniklé. Zvláštní právní předpis stanoví, která z nově vzniklých organizačních složek státu přejímá od dosavadní organizační složky státu výkon práv a povinností z pracovněprávních vztahů, které do dne jejího rozdělení zanikly.</t>
  </si>
  <si>
    <t>(3) Stanoví-li zvláštní právní předpis, že organizační složka státu se zřizuje na určitou dobu, stanoví tento předpis též, na kterou organizační složku státu přechází výkon práv a povinností z pracovněprávních vztahů při zániku organizační složky státu uplynutím této doby. Zanikne-li organizační složka státu zřízená podle rozhodnutí zřizovatele na určitou dobu uplynutím této doby, přechází výkon práv a povinností z pracovněprávních vztahů na zřizovatele, pokud zřizovatel nerozhodl, že tato práva a povinnosti bude vykonávat jiná organizační složka státu jím zřízená.</t>
  </si>
  <si>
    <t>(1) Stanoví-li zvláštní právní předpis, že se část organizační složky státu7) převádí do jiné organizační složky státu, přechází výkon práv a povinností z pracovněprávních vztahů týkajících se této části organizační složky státu na přejímající organizační složku státu. Převádí-li se podle rozhodnutí zřizovatele v souvislosti se změnou zřizovací listiny část organizační složky státu do jiné organizační složky státu, přechází výkon práv a povinností z pracovněprávních vztahů týkajících se této části organizační složky státu na přejímající organizační složku státu. Ustanovení § 338 odst. 2 část věty za středníkem platí obdobně.</t>
  </si>
  <si>
    <t>(2) Práva a povinnosti z těch pracovněprávních vztahů vůči zaměstnancům části organizační složky státu převáděné podle odstavce 1, které do dne převodu zanikly, vykonává dosavadní organizační složka státu.</t>
  </si>
  <si>
    <t>(1) Stanoví-li zvláštní právní předpis, že organizační složka státu7) se ruší, stanoví tento předpis též, na kterou organizační složku státu přechází výkon práv a povinností z pracovněprávních vztahů zaměstnanců zrušené organizační složky státu a která organizační složka státu7) uspokojí nároky zaměstnanců zrušené organizační složky7) státu, popřípadě uplatní nároky vůči těmto zaměstnancům.</t>
  </si>
  <si>
    <t>(2) Ruší-li se podle rozhodnutí zřizovatele organizační složka státu7), přechází výkon práv a povinností z pracovněprávních vztahů ze zrušené organizační složky státu7) na zřizovatele, pokud zřizovatel nerozhodl, že tato práva a povinnosti bude vykonávat jiná organizační složka státu7) jím zřízená.</t>
  </si>
  <si>
    <t>(1) Zaměstnavatel nesmí zaměstnanci za porušení povinnosti vyplývající mu ze základního pracovněprávního vztahu ukládat peněžní postihy ani je od něho požadovat; to se nevztahuje na škodu, za kterou zaměstnanec odpovídá.</t>
  </si>
  <si>
    <t>(2) Zaměstnavatel nesmí přenášet riziko z výkonu závislé práce na zaměstnance.</t>
  </si>
  <si>
    <t>(3) Zaměstnavatel nesmí od zaměstnance v souvislosti s výkonem závislé práce požadovat peněžitou záruku.</t>
  </si>
  <si>
    <t>(4) Zaměstnavatel nesmí zaměstnance jakýmkoliv způsobem postihovat nebo znevýhodňovat proto, že se zákonným způsobem domáhá svých práv vyplývajících z pracovněprávních vztahů.</t>
  </si>
  <si>
    <t>(1) Zástavním právem není možné zajistit dluh ze základního pracovněprávního vztahu, který má zaměstnanci vzniknout vůči zaměstnavateli teprve v budoucnu. Zástavní právo není možné zřídit k věci, k níž zaměstnanci vznikne vlastnické právo teprve v budoucnu.</t>
  </si>
  <si>
    <t>(2) Zaměstnavatel ani zaměstnanec nesmějí zadržet movitou věc druhé smluvní strany k zajištění dluhu vzniklého ze základního pracovněprávního vztahu.</t>
  </si>
  <si>
    <t>(3) Zaměstnance ani zaměstnavatele není možné zavázat k uzavření smlouvy se třetí osobou, mají-li být jejím obsahem práva a povinnosti zaměstnance nebo zaměstnavatele.</t>
  </si>
  <si>
    <t>(4) Pohledávku ze základního pracovněprávního vztahu, kterou má zaměstnanec vůči zaměstnavateli nebo zaměstnavatel vůči zaměstnanci, není možné postoupit na jiného. Pracovní smlouvu ani dohodu o práci konané mimo pracovní poměr není možné postoupit.</t>
  </si>
  <si>
    <t>(5) Dluh, který má zaměstnanec vůči zaměstnavateli nebo zaměstnavatel vůči zaměstnanci, nesmí převzít jiná osoba.</t>
  </si>
  <si>
    <t>(6) Zaměstnanci se nemohou zavázat k plnění povinnosti společně a nerozdílně.</t>
  </si>
  <si>
    <t>(7) Smluvní pokuta smí být ujednána, jen stanoví-li to tento zákon.</t>
  </si>
  <si>
    <t>(1) Ohrožením nemocí z povolání se rozumí takové změny zdravotního stavu, jež vznikly při výkonu práce nepříznivým působením podmínek, za nichž vznikají nemoci z povolání98), avšak nedosahují takového stupně poškození zdravotního stavu, který lze posoudit jako nemoc z povolání, a další výkon práce za stejných podmínek by vedl ke vzniku nemoci z povolání. Lékařský posudek o ohrožení nemocí z povolání vydává poskytovatel zdravotních služeb příslušný k vydání lékařského posudku o nemoci z povolání99). Vláda může stanovit nařízením, které změny zdravotního stavu jsou ohrožením nemocí z povolání, a podmínky, za jakých se uznávají.</t>
  </si>
  <si>
    <t>(2) Nadřízeným orgánem se pro účely tohoto zákona rozumí ten orgán, který je podle zvláštních právních předpisů oprávněn vykonávat vůči zaměstnavateli řídící působnost při plnění jeho úkolů.</t>
  </si>
  <si>
    <t>(4) Pro účely tohoto zákona se karanténou rozumějí též izolace99b) a mimořádná opatření při epidemii a nebezpečí jejího vzniku podle zákona o ochraně veřejného zdraví a o změně některých souvisejících zákonů, jde-li o zákaz nebo omezení styku skupin fyzických osob podezřelých z nákazy s ostatními fyzickými osobami a o zákaz nebo nařízení další určité činnosti k likvidaci epidemie nebo nebezpečí jejího vzniku99c), brání-li tyto zákazy, omezení nebo nařízení zaměstnanci ve výkonu práce.</t>
  </si>
  <si>
    <t>(5) Pro účely tohoto zákona se domácností rozumí společenství fyzických osob, které spolu trvale žijí a společně uhrazují náklady na své potřeby.</t>
  </si>
  <si>
    <t>(1) Za výkon práce se považuje doba</t>
  </si>
  <si>
    <t>(3) Zda se jedná o neomluvené zameškání práce, určuje zaměstnavatel po projednání s odborovou organizací.</t>
  </si>
  <si>
    <t>(2) Pokyny k zajištění bezpečnosti a ochrany zdraví při práci jsou konkrétní pokyny dané zaměstnanci vedoucími zaměstnanci, kteří jsou mu nadřízeni.</t>
  </si>
  <si>
    <t>(3) Ustanovením na pracovní místo pro účely § 113 odst. 2 a § 122 odst. 2 se rozumí ve vztahu k zaměstnavateli sjednání pracovní smlouvy nebo jmenování.</t>
  </si>
  <si>
    <t>(1) Osamělými se rozumějí neprovdané, ovdovělé nebo rozvedené ženy, svobodní, ovdovělí nebo rozvedení muži a ženy i muži osamělí z jiných vážných důvodů, nežijí-li s druhem, popřípadě s družkou nebo s partnerem51a).</t>
  </si>
  <si>
    <t>(2) Mladiství zaměstnanci jsou zaměstnanci mladší než 18 let.</t>
  </si>
  <si>
    <t>(1) Průměrný výdělek zjistí zaměstnavatel z hrubé mzdy nebo platu zúčtované zaměstnanci k výplatě v rozhodném období a z odpracované doby v rozhodném období.</t>
  </si>
  <si>
    <t>(2) Za odpracovanou dobu se považuje doba, za kterou zaměstnanci přísluší mzda nebo plat.</t>
  </si>
  <si>
    <t>(3) Dojde-li ke zúčtování mzdy nebo platu za práci přesčas (§ 114 odst. 2 a § 127 odst. 2) v jiném rozhodném období než v tom, ve kterém byla tato práce vykonána, zahrnou se do odpracované doby podle odstavce 2 také hodiny práce přesčas, za kterou je mzda nebo plat poskytnuta.</t>
  </si>
  <si>
    <t>(1) Není-li v tomto zákoně dále stanoveno jinak, je rozhodným obdobím předchozí kalendářní čtvrtletí.</t>
  </si>
  <si>
    <t>(2) Průměrný výdělek se zjistí k prvnímu dni kalendářního měsíce následujícího po rozhodném období.</t>
  </si>
  <si>
    <t>(3) Při vzniku zaměstnání v průběhu předchozího kalendářního čtvrtletí je rozhodným obdobím doba od vzniku zaměstnání do konce kalendářního čtvrtletí.</t>
  </si>
  <si>
    <t>(4) Při uplatnění konta pracovní doby (§ 86 a 87) je rozhodným obdobím předchozích 12 kalendářních měsíců po sobě jdoucích před začátkem vyrovnávacího období (§ 86 odst. 3).</t>
  </si>
  <si>
    <t>(1) Jestliže zaměstnanec v rozhodném období neodpracoval alespoň 21 dnů, použije se pravděpodobný výdělek.</t>
  </si>
  <si>
    <t>(2) Pravděpodobný výdělek zjistí zaměstnavatel z hrubé mzdy nebo platu, které zaměstnanec dosáhl od počátku rozhodného období, popřípadě z hrubé mzdy nebo platu, které by zřejmě dosáhl; přitom se přihlédne zejména k obvyklé výši jednotlivých složek mzdy nebo platu zaměstnance nebo ke mzdě nebo platu zaměstnanců vykonávajících stejnou práci nebo práci stejné hodnoty.</t>
  </si>
  <si>
    <t>(1) Průměrný výdělek se zjistí jako průměrný hodinový výdělek.</t>
  </si>
  <si>
    <t>(2) Má-li být uplatněn průměrný hrubý měsíční výdělek, přepočítá se průměrný hodinový výdělek na 1 měsíc podle průměrného počtu pracovních hodin připadajících na 1 měsíc v průměrném roce; průměrný rok pro tento účel má 365,25 dnů. Průměrný hodinový výdělek zaměstnance se vynásobí týdenní pracovní dobou zaměstnance a koeficientem 4,348, který vyjadřuje průměrný počet týdnů připadajících na 1 měsíc v průměrném roce.</t>
  </si>
  <si>
    <t>V případech, kdy se podle právních předpisů používá v souvislosti s náhradou škody průměrný výdělek u žáků nebo studentů nebo u fyzických osob se zdravotním postižením103), kteří nejsou zaměstnáni a jejichž příprava pro povolání (činnosti) se provádí podle zvláštních právních předpisů, vychází se z výše průměrného výdělku podle § 357.</t>
  </si>
  <si>
    <t>(1) Za mzdu nebo plat se pro účely zjištění průměrného výdělku považuje i odměna z dohody, odměna nebo jiný příjem poskytovaný zaměstnanci za práci v jeho zaměstnání konaném v jiném pracovním vztahu než v pracovněprávním vztahu uvedeném v § 3 větě druhé, nestanoví-li zvláštní zákon jinak.</t>
  </si>
  <si>
    <t>(2) Vykonává-li zaměstnanec práci u téhož zaměstnavatele ve více základních pracovněprávních vztazích uvedených v § 3 nebo ve více pracovních vztazích, posuzuje se mzda, plat nebo odměna v každém základním pracovněprávním vztahu uvedeném v § 3 nebo pracovním vztahu, odděleně.</t>
  </si>
  <si>
    <t>(1) Podle tohoto zákona se řídí také pracovněprávní vztahy vzniklé před 1. lednem 2007, není-li v tomto zákoně dále stanoveno jinak.</t>
  </si>
  <si>
    <t>(2) Podle dosavadních právních předpisů se řídí právní úkony týkající se vzniku, změny a skončení pracovního poměru, dohody o provedení práce nebo dohody o pracovní činnosti, jakož i další právní úkony učiněné před 1. lednem 2007, i když jejich právní účinky nastanou až po tomto dni.</t>
  </si>
  <si>
    <t>(3) Pracovní poměry založené podle dosavadních právních předpisů volbou nebo jmenováním se považují za pracovní poměry založené pracovní smlouvou; to neplatí v případě pracovního poměru</t>
  </si>
  <si>
    <t>a) vedoucího organizační složky státu7),</t>
  </si>
  <si>
    <t>b) vedoucího úředníka a vedoucího úřadu104),</t>
  </si>
  <si>
    <t>c) vedoucího organizační jednotky organizační složky státu7),</t>
  </si>
  <si>
    <t>d) ředitele státního podniku13),</t>
  </si>
  <si>
    <t>e) vedoucího organizační jednotky státního podniku13),</t>
  </si>
  <si>
    <t>f) vedoucího státního fondu, jestliže je v jeho čele individuální orgán14),</t>
  </si>
  <si>
    <t>g) vedoucího příspěvkové organizace15),</t>
  </si>
  <si>
    <t>h) vedoucího organizační jednotky příspěvkové organizace15),</t>
  </si>
  <si>
    <t>i) ředitele školské právnické osoby16) a</t>
  </si>
  <si>
    <t>(2) Náklady správní režie pojišťoven v zákonném pojištění odpovědnosti zaměstnavatele za škodu při pracovním úrazu nebo nemoci z povolání činí 4 % z celkového objemu přijatého pojistného zaplaceného zaměstnavateli v daném kalendářním roce.</t>
  </si>
  <si>
    <t>(3) Jako nemoc z povolání se odškodňuje i nemoc vzniklá před jejím zařazením do seznamu nemocí z povolání, a to od jejího zařazení do seznamu a za dobu nejvýše 3 let před jejím zařazením do seznamu.</t>
  </si>
  <si>
    <t>(4) Při posuzování, zda zaměstnanec porušil právní nebo ostatní předpisy anebo pokyny k zajištění bezpečnosti a ochrany zdraví při práci, se zaměstnavatel nemůže dovolávat všeobecných ustanovení, podle nichž si má každý počínat tak, aby neohrožoval zdraví své a zdraví jiných.</t>
  </si>
  <si>
    <t>(1) Náhrada za ztrátu na výdělku po skončení pracovní neschopnosti nebo při uznání invalidity přísluší zaměstnanci ve výši rozdílu mezi průměrným výdělkem před vznikem škody a výdělkem dosahovaným po pracovním úrazu nebo po zjištění nemoci z povolání s připočtením případného invalidního důchodu pobíraného z téhož důvodu. Ke snížení invalidního důchodu pro souběh s jiným důchodem podle právních předpisů o důchodovém pojištění, ani k výdělku zaměstnance, kterého dosáhl zvýšeným pracovním úsilím, se nepřihlíží.</t>
  </si>
  <si>
    <t>(2) Náhrada za ztrátu na výdělku podle odstavce 1 přísluší zaměstnanci i při pracovní neschopnosti z jiného důvodu, než je původní pracovní úraz nebo nemoc z povolání; za výdělek po pracovním úrazu nebo po zjištění nemoci z povolání se považuje výdělek, z něhož se stanoví výše nemocenského.</t>
  </si>
  <si>
    <t>(4) Dosahuje-li zaměstnanec ze své viny nižšího výdělku než ostatní zaměstnanci vykonávající u zaměstnavatele stejnou práci nebo práci téhož druhu, považuje se za výdělek po pracovním úrazu nebo po zjištění nemoci z povolání průměrný výdělek, kterého dosahují tito ostatní zaměstnanci.</t>
  </si>
  <si>
    <t>(5) Zaměstnanci, který bez vážných důvodů odmítne nastoupit práci, kterou mu zaměstnavatel zajistil, přísluší náhrada za ztrátu na výdělku podle odstavce 1 pouze ve výši rozdílu mezi průměrným výdělkem před vznikem škody a průměrným výdělkem, kterého mohl dosáhnout na práci, která mu byla zajištěna. Zaměstnavatel zaměstnanci neuhradí škodu do výše částky, kterou si bez vážných důvodů opomenul vydělat.</t>
  </si>
  <si>
    <t>(1) Náhrada účelně vynaložených nákladů spojených s léčením a náhrada přiměřených nákladů spojených s pohřbem přísluší tomu, kdo tyto náklady vynaložil. Od přiměřených nákladů spojených s pohřbem se odečte pohřebné poskytnuté podle zvláštního právního předpisu.</t>
  </si>
  <si>
    <t>(2) Jako pracovní úraz se posuzuje též úraz, který zaměstnanec utrpěl pro plnění pracovních úkolů.</t>
  </si>
  <si>
    <t>(3) Pracovním úrazem není úraz, který se zaměstnanci přihodil na cestě do zaměstnání a zpět.</t>
  </si>
  <si>
    <t>(4) Nemocemi z povolání jsou nemoci uvedené ve zvláštním právním předpisu.</t>
  </si>
  <si>
    <t>(1) Při zjišťování průměrného výdělku pro účely náhrady škody při pracovních úrazech nebo nemocech z povolání je rozhodným obdobím předchozí kalendářní rok, je-li toto rozhodné období pro zaměstnance výhodnější.</t>
  </si>
  <si>
    <t>(2) Náhradu za ztrátu na výdělku a náhradu nákladů na výživu pozůstalých je zaměstnavatel povinen vyplácet pravidelně jednou měsíčně, pokud nebyl dohodnut jiný způsob výplaty.</t>
  </si>
  <si>
    <t>(1) Cestou do zaměstnání a zpět se rozumí cesta z místa zaměstnancova bydliště (ubytování) do místa vstupu do objektu zaměstnavatele nebo na jiné místo určené k plnění pracovních úkolů a zpět; u zaměstnanců v lesnictví, zemědělství a stavebnictví také cesta na určené shromaždiště a zpět.</t>
  </si>
  <si>
    <t>(2) Cesta z obce bydliště zaměstnance na pracoviště nebo do místa ubytování v jiné obci, která je cílem pracovní cesty, pokud není současně obcí jeho pravidelného pracoviště, a zpět se posuzuje jako nutný úkon před počátkem práce nebo po jejím skončení.</t>
  </si>
  <si>
    <t>(1) Žáci střední školy, konzervatoře a jazykové školy s právem státní jazykové zkoušky nebo studenti vyšší odborné školy odpovídají právnické osobě vykonávající činnost dané školy nebo školského zařízení nebo právnické nebo fyzické osobě, na jejíchž pracovištích se uskutečňuje praktické vyučování, za škodu, kterou jí způsobili při teoretickém nebo praktickém vyučování anebo v přímé souvislosti s ním. Pokud ke škodě došlo při výchově mimo vyučování ve školském zařízení nebo v přímé souvislosti s ní, odpovídají žáci nebo studenti za škodu právnické osobě vykonávající činnost tohoto školského zařízení. Studenti vysokých škol odpovídají vysoké škole za škodu, kterou jí způsobili při studiu nebo praxi ve studijním programu uskutečňovaném vysokou školou nebo v přímé souvislosti s nimi. Pokud ke škodě došlo při studiu nebo praxi nebo v přímé souvislosti s nimi u jiné právnické osoby nebo fyzické osoby, odpovídají studenti právnické nebo fyzické osobě, u níž se studium nebo praxe uskutečňovaly.</t>
  </si>
  <si>
    <t>(3) Příslušná právnická osoba vykonávající činnost školy odpovídá žákům středních škol, konzervatoří a jazykových škol s právem státní jazykové zkoušky a studentům vyšších odborných škol za škodu, která jim vznikla porušením právních povinností nebo úrazem při teoretickém a praktickém vyučování ve škole nebo v přímé souvislosti s ním. Došlo-li ke škodě při praktickém vyučování u právnické nebo fyzické osoby nebo v přímé souvislosti s ním, odpovídá za škodu právnická nebo fyzická osoba, u níž se praktické vyučování uskutečňovalo. Došlo-li ke škodě při výchově mimo vyučování ve školském zařízení nebo v přímé souvislosti s ní, odpovídá za škodu právnická osoba vykonávající činnost daného školského zařízení. Vykonává-li činnost školy nebo školského zařízení organizační složka státu nebo její součást, odpovídá za škodu jménem státu tato organizační složka státu.</t>
  </si>
  <si>
    <t>(4) Příslušná vysoká škola odpovídá studentům vysokých škol za škodu, která jim vznikla porušením právních povinností nebo úrazem při studiu nebo praxi ve studijním programu uskutečňovaném vysokou školou nebo v přímé souvislosti s nimi. Pokud ke škodě došlo při studiu nebo praxi nebo v přímé souvislosti s nimi u jiné právnické osoby nebo fyzické osoby, odpovídá právnická nebo fyzická osoba, u níž se studium nebo praxe uskutečňovaly.</t>
  </si>
  <si>
    <t>(5) Příslušná právnická osoba vykonávající činnost školského zařízení odpovídá fyzické osobě s nařízenou ústavní výchovou nebo uloženou ochrannou výchovou a fyzickým osobám v preventivně výchovné péči za škodu, která jim vznikla porušením právních povinností nebo úrazem při uskutečňování této činnosti nebo v přímé souvislosti s ní.</t>
  </si>
  <si>
    <t>(1) Fyzickým osobám plnícím veřejné funkce a funkcionářům odborové organizace odpovídá za škodu vzniklou při výkonu funkce nebo v přímé souvislosti s ní ten, pro koho byli činni; fyzické osoby a funkcionáři odpovídají za škodu tomu, pro koho byli činni.</t>
  </si>
  <si>
    <t>(2) Osobám se zdravotním postižením, které nejsou v pracovním poměru a jejichž příprava na budoucí povolání se provádí podle zvláštních předpisů, odpovídá za škodu vzniklou pracovním úrazem, popřípadě nemocí z povolání při této přípravě ten, u něhož se příprava pro povolání provádí.</t>
  </si>
  <si>
    <t>(1) Právo na náhradu škody vzniklé pracovním úrazem mají členové jednotek sborů dobrovolných hasičů obce a báňských záchranných sborů, kteří utrpí úraz při činnosti v těchto sborech. V těchto případech jim odpovídá ten, u něhož je sbor zřízen.</t>
  </si>
  <si>
    <t>(2) Právo na náhradu škody vzniklé pracovním úrazem mají fyzické osoby, které na výzvu správních úřadů nebo územního samosprávného celku nebo velitele zásahu a podle jeho pokynů, popřípadě s jeho vědomím osobně napomáhají při zásahu proti mimořádné události nebo při odstraňování jejích následků a utrpí při těchto činnostech úraz. Za škodu vzniklou tímto úrazem jim odpovídá správní úřad nebo obec, pokud zvláštní právní předpis nestanoví jinak.</t>
  </si>
  <si>
    <t>(3) Právo na náhradu škody vzniklé pracovním úrazem mají fyzické osoby, které dobrovolně v rámci akce organizované územním samosprávným celkem vypomáhají při plnění důležitých úkolů v zájmu společnosti, například fyzické osoby, které dočasně vypomáhají při zvelebování obcí a utrpí při těchto činnostech úraz. Za škodu vzniklou tímto úrazem jim odpovídá ten, pro koho v době tohoto úrazu pracovaly.</t>
  </si>
  <si>
    <t>(4) Právo na náhradu škody vzniklé pracovním úrazem mají členové družstev, kteří utrpí úraz při výkonu funkce nebo při dohodnuté činnosti pro družstvo, zdravotníci Červeného kříže, dárci při odběru krve, členové Horské služby, jakož i fyzické osoby, které na její výzvu a podle jejích pokynů osobně pomáhají při záchranné akci v terénu, fyzické osoby, které dobrovolně vykonávají pečovatelskou službu sociálního zabezpečení, a fyzické osoby, které byly pověřeny zaměstnavatelem určitou funkcí nebo činností, jestliže utrpěly úraz při plnění úkolů souvisejících s výkonem příslušné funkce nebo činnosti. Za škodu vzniklou tímto úrazem jim odpovídá ten, pro koho byli v době tohoto úrazu činni.</t>
  </si>
  <si>
    <t>(1) Ustanovení § 57, § 66 odst. 1 věta druhá a § 192 až 194 se použijí poprvé ode dne, kterým nabývá účinnosti zákon č. 187/2006 Sb., o nemocenském pojištění.</t>
  </si>
  <si>
    <t>(2) Vznikla-li dočasná pracovní neschopnost nebo byla-li nařízena karanténa přede dnem, od něhož nabývá účinnosti zákon č. 187/2006 Sb., o nemocenském pojištění, náhrada mzdy, platu nebo odměny z dohody o pracovní činnosti podle § 192 až 194 po dobu této dočasné pracovní neschopnosti nebo karantény nepřísluší.</t>
  </si>
  <si>
    <t>(1) Do doby vydání prováděcích právních předpisů k provedení § 104 odst. 6, § 105 odst. 7, § 137 odst. 3, § 189 odst. 6, § 238 odst. 2 a § 246 odst. 2 a 4 se postupuje podle</t>
  </si>
  <si>
    <t>(1) Tento zákon nabývá účinnosti dnem 1. ledna 2007.</t>
  </si>
  <si>
    <t>(2) Ustanovení § 238 odst. 1 pozbývá platnosti dnem, kdy nabude účinnosti vypovězení Úmluvy Mezinárodní organizace práce č. 45 o zaměstnávání žen podzemními pracemi v podzemí a dolech všech druhů, 1935 (č. 441/1990 Sb.).</t>
  </si>
  <si>
    <t>Přechodné ustanovení zavedeno zákonem č. 101/2014 Sb. Čl. XI</t>
  </si>
  <si>
    <t>Skončení pracovního poměru cizince nebo fyzické osoby bez státní příslušnosti, jimž bylo vydáno povolení k dlouhodobému pobytu za účelem zaměstnání ve zvláštních případech podle § 42g zákona č. 326/1999 Sb., ve znění účinném přede dnem nabytí účinnosti tohoto zákona, nedošlo-li k němu již jiným způsobem, se řídí § 48 odst. 3 písm. c) zákona č. 262/2006 Sb., ve znění účinném přede dnem nabytí účinnosti tohoto zákona.</t>
  </si>
  <si>
    <t>Přechodné ustanovení zavedeno zákonem č. 250/2014 Sb. Čl. LVI</t>
  </si>
  <si>
    <t>Zaměstnanci, který byl ke dni předcházejícímu dni nabytí účinnosti tohoto zákona odměňován smluvním platem, se ke dni nabytí účinnosti tohoto zákona stanoví platový tarif a osobní příplatek, popřípadě příplatek za vedení, zvláštní příplatek a příplatek za práci ve ztíženém pracovním prostředí, tak, aby jejich úhrn odpovídal dosavadní výši sjednaného smluvního platu; pokud by však takto stanovená výše osobního příplatku, popřípadě příplatku za vedení, zvláštního příplatku a příplatku za práci ve ztíženém pracovním prostředí, přesahovala jejich nejvyšší přípustnou výši podle zákona č. 262/2006 Sb., tyto složky platu se sníží na jejich nejvýše přípustnou výši. Platový tarif musí odpovídat zařazení do platové třídy a do platového stupně v souladu se zákonem č. 262/2006 Sb.</t>
  </si>
  <si>
    <t>Stejnorodé práce s rámcovým zadáním a s přesně vymezenými výstupy, s větší možností volby jiného postupu a s rámcovými návaznostmi na další procesy (dále jen "jednoduché odborné práce"). Práce s celky a sestavami několika jednotlivých prvků (předmětů) s logickým (účelovým) uspořádáním s dílčími vazbami na jiné celky (sestavy). Práce předpokládající jednoduché pracovní vztahy.</t>
  </si>
  <si>
    <t>Poznámky pod čarou</t>
  </si>
  <si>
    <t>2) Například zákon č. 234/2014 Sb., o státní službě, zákon č. 361/2003 Sb., o služebním poměru příslušníků bezpečnostních sborů, ve znění pozdějších předpisů.</t>
  </si>
  <si>
    <t>6) § 6 a 7 zákona č. 219/2000 Sb., o majetku České republiky a jejím vystupování v právních vztazích.</t>
  </si>
  <si>
    <t>7) § 3 a 51 zákona č. 219/2000 Sb.</t>
  </si>
  <si>
    <t>11) Zákon č. 2/1991 Sb., o kolektivním vyjednávání, ve znění pozdějších předpisů.</t>
  </si>
  <si>
    <t>12) Například zákon č. 451/1991 Sb., kterým se stanoví některé další předpoklady pro výkon některých funkcí ve státních orgánech a organizacích České a Slovenské Federativní Republiky, České republiky a Slovenské republiky, ve znění pozdějších předpisů.</t>
  </si>
  <si>
    <t>13) Zákon č. 77/1997 Sb., o státním podniku, ve znění pozdějších předpisů.</t>
  </si>
  <si>
    <t>14) Například zákon č. 256/2000 Sb., o Státním zemědělském intervenčním fondu a o změně některých dalších zákonů (zákon o Státním zemědělském intervenčním fondu), ve znění pozdějších předpisů, zákon č. 211/2000 Sb., o Státním fondu rozvoje bydlení a o změně zákona č. 171/1991 Sb., o působnosti orgánů České republiky ve věcech převodů majetku státu na jiné osoby a o Fondu národního majetku České republiky, ve znění pozdějších předpisů, ve znění pozdějších předpisů, zákon č. 104/2000 Sb., o Státním fondu dopravní infrastruktury a o změně zákona č. 171/1991 Sb., o působnosti orgánů České republiky ve věcech převodů majetku státu na jiné osoby a o Fondu národního majetku České republiky, ve znění pozdějších předpisů, ve znění pozdějších předpisů.</t>
  </si>
  <si>
    <t>15) § 54 zákona č. 219/2000 Sb., ve znění pozdějších předpisů.</t>
  </si>
  <si>
    <t>16) Zákon č. 283/1991 Sb., o Policii České republiky, ve znění pozdějších předpisů.</t>
  </si>
  <si>
    <t>16a) Například § 2 odst. 6 a 7 zákona č. 312/2002 Sb., ve znění pozdějších předpisů, § 102 odst. 2 písm. g) a § 103 odst. 3 zákona č. 128/2000 Sb., o obcích (obecní zřízení), ve znění pozdějších předpisů, § 59 odst. 1 písm. c) a § 61 odst. 3 písm. b) zákona č. 129/2000 Sb., o krajích (krajské zřízení), ve znění pozdějších předpisů, § 68 odst. 2 písm. v) a § 72 odst. 3 písm. b) zákona č. 131/2000 Sb., o hlavním městě Praze, ve znění pozdějších předpisů, § 7 odst. 4 a § 8 odst. 1 zákona č. 245/2006 Sb., o veřejných neziskových ústavních zdravotnických zařízeních a o změně některých zákonů, § 10 vyhlášky č. 394/1991 Sb., o postavení, organizaci a činnosti fakultních nemocnic a dalších nemocnic, vybraných odborných léčebných ústavů a krajských hygienických stanic v řídící působnosti ministerstva zdravotnictví České republiky, § 131 zákona č. 561/2004 Sb., o předškolním, základním, středním, vyšším odborném a jiném vzdělávání (školský zákon), § 14 odst. 3 zákona č. 201/2002 Sb., o Úřadu pro zastupování státu ve věcech majetkových, § 17 odst. 2 zákona č. 341/2005 Sb., o veřejných výzkumných institucích, § 8 odst. 1 písm. a) a § 9 odst. 4 zákona č. 483/1991 Sb., o České televizi, § 8 odst. 1 písm. a) a § 9 odst. 4 zákona č. 484/1991 Sb., o Českém rozhlasu, § 8 odst. 1 písm. b) zákona č. 517/1992 Sb., o České tiskové kanceláři, § 9 odst. 2 zákona č. 256/2000 Sb., § 6 odst. 5 zákona č. 211/2000 Sb., § 8 odst. 4 zákona č. 104/2000 Sb., § 12 odst. 2 a 3 zákona č. 77/1997 Sb., § 24 odst. 3 zákona č. 250/2000 Sb.</t>
  </si>
  <si>
    <t>16b) Například § 148 odst. 18 zákona č. 435/2004 Sb., o zaměstnanosti, § 48 zákona č. 251/2005 Sb., o inspekci práce, čl. II bod 17 zákona č. 274/2003 Sb., kterým se mění některé zákony na úseku ochrany veřejného zdraví, § 9 odst. 3 zákona č. 256/2000 Sb.</t>
  </si>
  <si>
    <t>17) § 92 odst. 2 zákona č. 435/2004 Sb., ve znění zákona č. 347/2010 Sb.</t>
  </si>
  <si>
    <t>18) § 66 zákona č. 435/2004 Sb.</t>
  </si>
  <si>
    <t>19) § 4 odst. 1 zákona č. 98/1987 Sb., o zvláštním příspěvku horníkům, ve znění pozdějších předpisů.</t>
  </si>
  <si>
    <t>20) § 89 až 101 zákona o zaměstnanosti.</t>
  </si>
  <si>
    <t>21) § 56 odst. 2 písm. b) zákona č. 187/2006 Sb., o nemocenském pojištění.</t>
  </si>
  <si>
    <t>21a) Zákon č. 182/2006 Sb., o úpadku a způsobech jeho řešení (insolvenční zákon), ve znění pozdějších předpisů.</t>
  </si>
  <si>
    <t>22a) Zákon č. 108/2006 Sb., o sociálních službách, ve znění pozdějších předpisů.</t>
  </si>
  <si>
    <t>23) Zákon č. 245/2000 Sb., o státních svátcích, o významných dnech a o dnech pracovního klidu, ve znění pozdějších předpisů.</t>
  </si>
  <si>
    <t>24) Zákon č. 56/2001 Sb., o podmínkách provozu vozidel na pozemních komunikacích a o změně zákona č. 168/1999 Sb., o pojištění odpovědnosti za škodu způsobenou provozem vozidla a o změně některých souvisejících zákonů (zákon o pojištění odpovědnosti z provozu vozidla), ve znění zákona č. 307/1999 Sb.</t>
  </si>
  <si>
    <t>25) Zákon č. 13/1997 Sb., o pozemních komunikacích, ve znění pozdějších předpisů.</t>
  </si>
  <si>
    <t>26) § 3 odst. 1 písm. a) až c) zákona č. 266/1994 Sb., o dráhách, ve znění pozdějších předpisů.</t>
  </si>
  <si>
    <t>27) § 2 písm. c) vyhlášky č. 175/2000 Sb., o přepravním řádu pro veřejnou drážní a silniční osobní dopravu.</t>
  </si>
  <si>
    <t>28) Zákon č. 49/1997 Sb., o civilním letectví a o změně a doplnění zákona č. 455/1991 Sb., o živnostenském podnikání (živnostenský zákon), ve znění pozdějších předpisů.</t>
  </si>
  <si>
    <t>29) Zákon č. 114/1995 Sb., o vnitrozemské plavbě, ve znění pozdějších předpisů.</t>
  </si>
  <si>
    <t>31) § 67 zákona č. 133/1985 Sb., o požární ochraně, ve znění pozdějších předpisů.</t>
  </si>
  <si>
    <t>32) § 37 zákona č. 258/2000 Sb., o ochraně veřejného zdraví a o změně některých souvisejících zákonů, ve znění pozdějších předpisů.</t>
  </si>
  <si>
    <t>33) Zákon č. 379/2005 Sb., o opatřeních k ochraně před škodami působenými tabákovými výrobky, alkoholem a jinými návykovými látkami a o změně souvisejících zákonů.</t>
  </si>
  <si>
    <t>35) Zákon č. 167/1998 Sb., o návykových látkách a o změně dalších zákonů, ve znění pozdějších předpisů.</t>
  </si>
  <si>
    <t>36) Například zákon č. 251/2005 Sb., o inspekci práce, zákon č. 61/1988 Sb., o hornické činnosti, výbušninách a o státní báňské správě, ve znění pozdějších předpisů, zákon č. 18/1997 Sb., o mírovém využití jaderné energie a ionizujícího záření (atomový zákon) a o změně a doplnění některých zákonů, ve znění pozdějších předpisů.</t>
  </si>
  <si>
    <t>37) Zákon č. 309/2006 Sb., ve znění zákona č. 362/2007 Sb.</t>
  </si>
  <si>
    <t>37a) § 9 zákona č. 309/2006 Sb.</t>
  </si>
  <si>
    <t>38) § 39 zákona č. 258/2000 Sb., ve znění pozdějších předpisů.</t>
  </si>
  <si>
    <t>39) Například zákon č. 201/1997 Sb., o platu a některých dalších náležitostech státních zástupců a o změně a doplnění zákona č. 143/1992 Sb., o platu a odměně za pracovní pohotovost v rozpočtových a v některých dalších organizacích a orgánech, ve znění pozdějších předpisů.</t>
  </si>
  <si>
    <t>40) Zákon č. 128/2000 Sb., o obcích (obecní zřízení), ve znění pozdějších předpisů.</t>
  </si>
  <si>
    <t>41) § 124 školského zákona.</t>
  </si>
  <si>
    <t>42) Zákon č. 526/1990 Sb., o cenách, ve znění pozdějších předpisů.</t>
  </si>
  <si>
    <t>43) Zákon č. 151/1997 Sb., o oceňování majetku a o změně některých zákonů (zákon o oceňování majetku), ve znění pozdějších předpisů.</t>
  </si>
  <si>
    <t>43a) Například § 118 odst. 2 zákona č. 90/1995 Sb., o jednacím řádu Poslanecké sněmovny, § 147 odst. 2 zákona č. 107/1999 Sb., o jednacím řádu Senátu, § 4 odst. 3 zákona č. 114/1993 Sb., o Kanceláři prezidenta republiky, ve znění zákona č. 281/2004 Sb.</t>
  </si>
  <si>
    <t>44) § 24 až 26 zákona č. 250/2000 Sb., o rozpočtových pravidlech územních rozpočtů.</t>
  </si>
  <si>
    <t>45) § 2 zákona č. 563/2004 Sb., o pedagogických pracovnících a o změně některých zákonů.</t>
  </si>
  <si>
    <t>46) Školský zákon.</t>
  </si>
  <si>
    <t>47) Zákon č. 563/2004 Sb.</t>
  </si>
  <si>
    <t>48) Zákon č. 365/2000 Sb., o informačních systémech veřejné správy a o změně některých dalších zákonů, ve znění pozdějších předpisů.</t>
  </si>
  <si>
    <t>49) Zákon č. 101/2000 Sb., o ochraně osobních údajů a o změně některých zákonů, ve znění pozdějších předpisů.</t>
  </si>
  <si>
    <t>50) § 16 odst. 1 zákona č. 6/1993 Sb., o České národní bance.</t>
  </si>
  <si>
    <t>51) Zákon č. 121/2001 Sb., o soudních exekutorech a exekuční činnosti (exekuční řád) a o změně dalších zákonů, ve znění pozdějších předpisů.</t>
  </si>
  <si>
    <t>51a) Zákon č. 115/2006 Sb., o registrovaném partnerství a o změně některých souvisejících zákonů, ve znění zákona č. 261/2007 Sb.</t>
  </si>
  <si>
    <t>52) Zákon č. 337/1992 Sb., o správě daní a poplatků, ve znění pozdějších předpisů.</t>
  </si>
  <si>
    <t>53) Zákon č. 500/2004 Sb., správní řád, ve znění zákona č. 413/2005 Sb.</t>
  </si>
  <si>
    <t>54) § 276 až 302 občanského soudního řádu.</t>
  </si>
  <si>
    <t>55) § 277 občanského soudního řádu.</t>
  </si>
  <si>
    <t>56) Zákon č. 499/2004 Sb., o archivnictví a spisové službě a o změně některých zákonů, ve znění pozdějších předpisů.</t>
  </si>
  <si>
    <t>57) Například zákon č. 236/1995 Sb., o platu a dalších náležitostech spojených s výkonem funkce představitelů státní moci a některých státních orgánů a soudců a poslanců Evropského parlamentu, ve znění pozdějších předpisů.</t>
  </si>
  <si>
    <t>58) Zákon č. 187/2006 Sb., ve znění pozdějších předpisů.</t>
  </si>
  <si>
    <t>59) Zákon č. 258/2000 Sb., ve znění pozdějších předpisů.</t>
  </si>
  <si>
    <t>61) § 26 zákona č. 187/2006 Sb.</t>
  </si>
  <si>
    <t>62) § 48 odst. 2 zákona č. 187/2006 Sb.</t>
  </si>
  <si>
    <t>63) § 33 zákona č. 187/2006 Sb.</t>
  </si>
  <si>
    <t>64) § 21 odst. 1 písm. a) zákona č. 187/2006 Sb., ve znění zákona č. 261/2007 Sb.</t>
  </si>
  <si>
    <t>64a) § 22 zákona č. 187/2006 Sb.</t>
  </si>
  <si>
    <t>65) § 31 zákona č. 187/2006 Sb.</t>
  </si>
  <si>
    <t>66) § 56 odst. 2 písm. b) zákona č. 187/2006 Sb.</t>
  </si>
  <si>
    <t>67) § 83 odst. 2 písm. b) zákona č. 187/2006 Sb.</t>
  </si>
  <si>
    <t>68) § 7 odst. 12 zákona č. 117/1995 Sb., o státní sociální podpoře, ve znění pozdějších předpisů.</t>
  </si>
  <si>
    <t>69) Například Rozhodnutí Rady 2003/479/ES ze dne 16. června 2003 o pravidlech pro národní odborníky a vojenský personál přidělený do generálního sekretariátu Rady.</t>
  </si>
  <si>
    <t>70) Například § 7 odst. 5 zákona č. 104/2000 Sb., o Státním fondu dopravní infrastruktury a o změně zákona č. 171/1991 Sb., o působnosti orgánů České republiky ve věcech převodů majetku státu na jiné osoby a o Fondu národního majetku České republiky, ve znění pozdějších předpisů, § 15 odst. 9 a § 83 odst. 11 zákona o vysokých školách, § 184 školského zákona, § 38 zákona č. 95/2004 Sb., o podmínkách získávání a uznávání odborné způsobilosti a specializované způsobilosti k výkonu zdravotnického povolání lékaře, zubního lékaře a farmaceuta, a § 90 odst. 1 zákona č. 96/2004 Sb., o podmínkách získávání a uznávání způsobilosti k výkonu nelékařských zdravotnických povolání a k výkonu činností souvisejících s poskytováním zdravotní péče a o změně některých souvisejících zákonů (zákon o nelékařských zdravotnických povoláních).</t>
  </si>
  <si>
    <t>71) Například § 200 obchodního zákoníku.</t>
  </si>
  <si>
    <t>71a) Zákon č. 627/2004 Sb., o evropské společnosti, ve znění pozdějších předpisů.</t>
  </si>
  <si>
    <t>72) Zákon o vysokých školách.</t>
  </si>
  <si>
    <t>73) Vyhláška č. 114/2002 Sb., o fondu kulturních a sociálních potřeb, ve znění pozdějších předpisů.</t>
  </si>
  <si>
    <t>75) Vyhláška č. 430/2001 Sb., o nákladech na závodní stravování a jejich úhradě v organizačních složkách státu a státních příspěvkových organizacích.</t>
  </si>
  <si>
    <t>76) § 67 až 84 zákona o zaměstnanosti.</t>
  </si>
  <si>
    <t>77) § 42 až 44 zákona č. 187/2006 Sb.</t>
  </si>
  <si>
    <t>77a) § 8 zákona č. 108/2006 Sb., o sociálních službách.</t>
  </si>
  <si>
    <t>82) Zákon č. 627/2004 Sb., o evropské společnosti, ve znění zákona č. 264/2006 Sb.</t>
  </si>
  <si>
    <t>83) Zákon č. 219/1999 Sb., o ozbrojených silách České republiky, ve znění pozdějších předpisů.</t>
  </si>
  <si>
    <t>84) Zákon č. 312/2002 Sb., ve znění pozdějších předpisů.</t>
  </si>
  <si>
    <t>85) § 172 odst. 2 školského zákona.</t>
  </si>
  <si>
    <t>86) § 94 odst. 2 zákona o vysokých školách.</t>
  </si>
  <si>
    <t>88) Zákon č. 159/2006 Sb., o střetu zájmů.</t>
  </si>
  <si>
    <t>89) § 34 a § 115 písm. d) zákona č. 108/2006 Sb., ve znění pozdějších předpisů.</t>
  </si>
  <si>
    <t>90) § 39 až 57 zákona o zaměstnanosti.</t>
  </si>
  <si>
    <t>92) § 53 zákona č. 218/2000 Sb., o rozpočtových pravidlech a o změně některých souvisejících zákonů (rozpočtová pravidla), ve znění pozdějších předpisů.</t>
  </si>
  <si>
    <t>93) § 278 občanského soudního řádu.</t>
  </si>
  <si>
    <t>96) Například zákon č. 21/2006 Sb., o ověřování shody opisu nebo kopie s listinou a o ověřování pravosti podpisu a o změně některých zákonů (zákon o ověřování).</t>
  </si>
  <si>
    <t>97) Například obchodní zákoník, zákon č. 328/1991 Sb., ve znění pozdějších předpisů.</t>
  </si>
  <si>
    <t>98) Vyhláška č. 342/1997 Sb., kterou se stanoví postup při uznávání nemocí z povolání a vydává seznam zdravotnických zařízení, která tyto nemoci uznávají, ve znění vyhlášky č. 38/2005 Sb.</t>
  </si>
  <si>
    <t>99) Nařízení vlády č. 290/1995 Sb., kterým se stanoví seznam nemocí z povolání.</t>
  </si>
  <si>
    <t>99b) § 2 odst. 5 zákona č. 258/2000 Sb., o ochraně veřejného zdraví a o změně některých souvisejících zákonů.</t>
  </si>
  <si>
    <t>99c) § 69 odst. 1 písm. b) a h) zákona č. 258/2000 Sb., ve znění zákona č. 274/2003 Sb.</t>
  </si>
  <si>
    <t>100) Zákon č. 589/1992 Sb., o pojistném na sociální zabezpečení a příspěvku na státní politiku zaměstnanosti, ve znění pozdějších předpisů.</t>
  </si>
  <si>
    <t>101) Zákon č. 592/1992 Sb., o pojistném na všeobecné zdravotní pojištění, ve znění pozdějších předpisů.</t>
  </si>
  <si>
    <t>Zákon č. 48/1997 Sb., o veřejném zdravotním pojištění a o změně a doplnění některých zákonů, ve znění pozdějších předpisů.</t>
  </si>
  <si>
    <t>102) § 38h zákona č. 586/1992 Sb., o daních z příjmů, ve znění pozdějších předpisů.</t>
  </si>
  <si>
    <t>103) § 67 zákona o zaměstnanosti.</t>
  </si>
  <si>
    <t>104) § 2 odst. 5 zákona č. 312/2002 Sb., ve znění pozdějších předpisů.</t>
  </si>
  <si>
    <t>107) § 56 odst. 2 písm. b) zákona č. 187/2006 Sb., ve znění zákona č. 305/2008 Sb.</t>
  </si>
  <si>
    <t>108) Zákon č. 198/2009 Sb., o rovném zacházení a o právních prostředcích ochrany před diskriminací a o změně některých zákonů (antidiskriminační zákon).</t>
  </si>
  <si>
    <t>110) Například § 24 odst. 2 zákona č. 563/2004 Sb., § 22 zákona č. 95/2004 Sb., § 51 a 54 zákona č. 96/2004 Sb.</t>
  </si>
  <si>
    <t>111) § 7 odst. 1 zákona č. 2/1991 Sb., ve znění zákona č. 225/2005 Sb.</t>
  </si>
  <si>
    <t>PŮSOBNOST A PŘÍSLUŠNOST ÚŘADU A INSPEKTORÁTŮ</t>
  </si>
  <si>
    <t>e) vydává a odnímá průkazy inspektorům opravňující inspektory k výkonu kontroly podle tohoto zákona,</t>
  </si>
  <si>
    <t>g) ukládá opatření k odstranění nedostatků zjištěných při kontrole a určuje přiměřené lhůty k jejich odstranění,</t>
  </si>
  <si>
    <t>h) kontroluje plnění opatření k odstranění zjištěných nedostatků,</t>
  </si>
  <si>
    <t>c) poskytuje právnickým a fyzickým osobám, které v pracovních vztazích zaměstnávají fyzické osoby (dále jen "zaměstnavatel"), a zaměstnancům bezúplatně základní informace a poradenství týkající se ochrany pracovních vztahů a pracovních podmínek,</t>
  </si>
  <si>
    <t>d) na základě podkladů inspektorátů zpracovává roční souhrnnou zprávu o výsledcích kontrolních akcí, kterou předkládá ministerstvu, a informuje o jejím obsahu vyšší odborové orgány a organizace zaměstnavatelů,</t>
  </si>
  <si>
    <t>e) spolupracuje na programech osvěty o ochraně pracovních vztahů a pracovních podmínek zajišťovaných jinými správními úřady, vyššími odborovými orgány nebo organizacemi zaměstnavatelů,</t>
  </si>
  <si>
    <t>b) ukládá opatření k odstranění nedostatků zjištěných při kontrole, určuje přiměřené lhůty k jejich odstranění,</t>
  </si>
  <si>
    <t>c) v případech hodných zvláštního zřetele, popřípadě nebezpečí hrozícího z prodlení, nařizovat provedení měření, prohlídek, zkoušek nebo revizí,</t>
  </si>
  <si>
    <t>e) nařizovat zachování místa úrazového děje v původním stavu až do skončení šetření o pracovním úrazu nebo po dobu nezbytnou k zadokumentování místa úrazového děje,</t>
  </si>
  <si>
    <t>a) informovat příslušný odborový orgán nebo radu zaměstnanců nebo zástupce pro oblast bezpečnosti a ochrany zdraví při práci o zahájení kontroly, jestliže u kontrolované osoby působí,</t>
  </si>
  <si>
    <t>§ 9a</t>
  </si>
  <si>
    <t>Přestupky na úseku součinnosti zaměstnavatele a orgánu jednajícího za zaměstnance</t>
  </si>
  <si>
    <t>b) diskriminuje zaměstnance (§ 16 zákoníku práce),</t>
  </si>
  <si>
    <t>Přestupky na úseku pracovního poměru nebo dohod o pracích konaných mimo pracovní poměr</t>
  </si>
  <si>
    <t>a) poruší stanovené povinnosti při vzniku, změnách, skončení pracovního poměru, dohody o provedení práce nebo dohody o pracovní činnosti,</t>
  </si>
  <si>
    <t>l) odmění zaměstnance v rozporu s § 103 odst. 1 písm. k) zákoníku práce,</t>
  </si>
  <si>
    <t>b) písm. d), e), h) a k) lze uložit pokutu až do výše 1 000 000 Kč,</t>
  </si>
  <si>
    <t>b) neplní informační povinnost stanovenou v § 108 odst. 2 a 3 zákoníku práce,</t>
  </si>
  <si>
    <t>f) nedodrží povinnosti při zajišťování bezpečnosti práce stanovené v § 101 až 103 zákoníku práce,</t>
  </si>
  <si>
    <t>v) nepřizná odborovým orgánům právo vykonávat kontrolu nad stavem bezpečnosti a ochrany zdraví při práci v rozsahu stanoveném v § 322 zákoníku práce,</t>
  </si>
  <si>
    <t>Přestupky na úseku zvláštních pracovních podmínek některých zaměstnanců</t>
  </si>
  <si>
    <t>Přestupky na úseku bezpečnosti technických zařízení se zvýšenou mírou ohrožení života a zdraví</t>
  </si>
  <si>
    <t>Přestupky na úseku výkonu umělecké, kulturní, sportovní a reklamní činnosti</t>
  </si>
  <si>
    <t>§ 22a</t>
  </si>
  <si>
    <t>Tento zákon nabývá účinnosti dnem 1. července 2005, s výjimkou ustanovení § 47 odst. 4 až 6, která nabývají účinnosti dnem jeho vyhlášení.</t>
  </si>
  <si>
    <t>Přechodné ustanovení zavedeno zákonem č. 64/2014 Sb. Čl. LXV</t>
  </si>
  <si>
    <t>Správní řízení ve věci uložení pořádkové pokuty pravomocně neskončené přede dnem nabytí účinnosti tohoto zákona se dokončí podle dosavadních právních předpisů.</t>
  </si>
  <si>
    <t>c) místo, kde k úrazu došlo,</t>
  </si>
  <si>
    <t>d) činnost, při níž k úrazu došlo,</t>
  </si>
  <si>
    <t>§ 7a</t>
  </si>
  <si>
    <t>Předseda vlády:</t>
  </si>
  <si>
    <t>1) Směrnice Rady 89/391/EHS ze dne 12. června 1989 o zavádění opatření pro zlepšení bezpečnosti a ochrany zdraví zaměstnanců při práci.</t>
  </si>
  <si>
    <t>4) § 105 odst. 2 zákoníku práce.</t>
  </si>
  <si>
    <t>10) § 105 odst. 1 zákoníku práce.</t>
  </si>
  <si>
    <t>ve znění nařízení vlády č. 114/2011 Sb. a nařízení vlády 168/2014 Sb.</t>
  </si>
  <si>
    <t>Vláda nařizuje podle § 107 odst. 1 písm. b) zákona č. 155/1995 Sb., o důchodovém pojištění:</t>
  </si>
  <si>
    <t>Zrušují se § 14 odst. 4 a příloha č. 1 vyhlášky Federálního ministerstva práce a sociálních věcí č. 149/1988 Sb., kterou se provádí zákon o sociálním zabezpečení.</t>
  </si>
  <si>
    <t>Přechodné ustanovení zavedeno nařízením vlády č. 168/2014 Sb. Čl. II</t>
  </si>
  <si>
    <t>Nemocemi z povolání jsou též nemoci, které byly uvedeny v seznamu nemocí z povolání a vznikly za podmínek podle nařízení vlády č. 290/1995 Sb., ve znění účinném do dne nabytí účinnosti tohoto nařízení.</t>
  </si>
  <si>
    <t>Položka</t>
  </si>
  <si>
    <r>
      <t xml:space="preserve">   </t>
    </r>
    <r>
      <rPr>
        <sz val="12"/>
        <color indexed="8"/>
        <rFont val="Times New Roman"/>
        <family val="1"/>
        <charset val="238"/>
      </rPr>
      <t>zákona č. 435/2013Sb</t>
    </r>
    <r>
      <rPr>
        <b/>
        <sz val="12"/>
        <color indexed="8"/>
        <rFont val="Times New Roman"/>
        <family val="1"/>
        <charset val="238"/>
      </rPr>
      <t>.,</t>
    </r>
    <r>
      <rPr>
        <sz val="12"/>
        <color indexed="8"/>
        <rFont val="Times New Roman"/>
        <family val="1"/>
        <charset val="238"/>
      </rPr>
      <t xml:space="preserve"> zákona č. 182, 250, 328/2014 Sb.</t>
    </r>
  </si>
  <si>
    <t>b) upravuje rovněž právní vztahy kolektivní povahy a podporu vzájemných jednání odborových organizací a organizací zaměstnavatelů. Právní vztahy kolektivní povahy, které souvisejí s výkonem závislé práce, jsou vztahy pracovněprávními,</t>
  </si>
  <si>
    <t>(2) Zásady zvláštní zákonné ochrany postavení zaměstnance, uspokojivých a bezpečných pracovních podmínek pro výkon práce, spravedlivého odměňování zaměstnance, rovného zacházení se zaměstnanci a zákazu jejich diskriminace vyjadřují hodnoty, které chrání veřejný pořádek.</t>
  </si>
  <si>
    <t>(2) Jestliže zvláštní právní předpis nebo stanovy spolku, odborové organizace nebo organizace zaměstnavatelů podle zvláštního právního předpisu vyžadují, aby se obsazení pracovního místa uskutečnilo na základě volby příslušným orgánem, považuje se zvolení za předpoklad, který předchází sjednání pracovní smlouvy.</t>
  </si>
  <si>
    <t>(2) Zaměstnanci, u něhož dochází k rozvázání pracovního poměru výpovědí danou zaměstnavatelem z důvodů uvedených v § 52 písm. d) nebo dohodou z týchž důvodů, přísluší od zaměstnavatele při skončení pracovního poměru odstupné ve výši nejméně dvanáctinásobku průměrného výdělku. Byl-li se zaměstnancem rozvázán pracovní poměr, protože nesmí podle lékařského posudku vydaného poskytovatelem pracovnělékařských služeb nebo rozhodnutím příslušného správního orgánu, který lékařský posudek přezkoumává, dále konat dosavadní práci pro pracovní úraz nebo pro onemocnění nemocí z povolání, a zaměstnavatel se zcela zprostí své povinnosti podle § 270 odst. 1, odstupné podle věty druhé zaměstnanci nepřísluší.</t>
  </si>
  <si>
    <t>a) dohodou smluvních stran ke sjednanému dni,</t>
  </si>
  <si>
    <t>b) výpovědí danou z jakéhokoli důvodu nebo bez uvedení důvodu s patnáctidenní výpovědní dobou, která začíná dnem, v němž byla výpověď doručena druhé smluvní straně, nebo</t>
  </si>
  <si>
    <t>c) okamžitým zrušením; okamžité zrušení právního vztahu založeného dohodou o provedení práce nebo dohodou o pracovní činnosti však může být sjednáno jen pro případy, kdy je možné okamžitě zrušit pracovní poměr.</t>
  </si>
  <si>
    <t>d) sdělit zaměstnancům, u kterého poskytovatele pracovnělékařských služeb jim budou poskytnuty pracovnělékařské služby a jakým druhům očkování a jakým pracovnělékařským prohlídkám a vyšetřením souvisejícím s výkonem práce jsou povinni se podrobit, umožnit zaměstnancům podrobit se těmto očkováním, prohlídkám a vyšetřením v rozsahu stanoveném zvláštními právními předpisy nebo rozhodnutím příslušného orgánu ochrany veřejného zdraví,</t>
  </si>
  <si>
    <t>e) nahradit zaměstnanci, který se podrobí pracovnělékařské prohlídce, vyšetření nebo očkování podle písmene d), případnou ztrátu na výdělku, a to ve výši průměrného výdělku, popřípadě ve výši rozdílu mezi náhradou mzdy nebo platu podle § 192 nebo nemocenským a průměrným výdělkem,</t>
  </si>
  <si>
    <t>b) podrobit se pracovnělékařským prohlídkám, vyšetřením nebo očkováním stanoveným zvláštními právními předpisy32),</t>
  </si>
  <si>
    <t>Zaměstnavatel může zaměstnanci poskytnout kapesné do výše 40 % zahraničního stravného poskytnutého zaměstnanci podle § 170 odst. 3 a § 179 odst. 1 a 2.</t>
  </si>
  <si>
    <t>(1) Zaměstnavatelé jsou povinni vytvářet zaměstnancům pracovní podmínky, které umožňují bezpečný výkon práce, a v souladu se zvláštními právními předpisy zajišťovat pro zaměstnance pracovnělékařské služby.</t>
  </si>
  <si>
    <t>NÁHRADA MAJETKOVÉ A NEMAJETKOVÉ ÚJMY</t>
  </si>
  <si>
    <t>PREVENCE</t>
  </si>
  <si>
    <t>POVINNOSTI ZAMĚSTNANCE K NÁHRADĚ ŠKODY</t>
  </si>
  <si>
    <t>Obecná povinnost nahradit škodu</t>
  </si>
  <si>
    <t>(1) Zaměstnanec je povinen nahradit zaměstnavateli škodu, kterou mu způsobil zaviněným porušením povinností při plnění pracovních úkolů nebo v přímé souvislosti s ním.</t>
  </si>
  <si>
    <t>(2) Byla-li škoda způsobena také porušením povinností ze strany zaměstnavatele, povinnost zaměstnance nahradit škodu se poměrně omezí.</t>
  </si>
  <si>
    <t>Nesplnění povinnosti k odvrácení škody</t>
  </si>
  <si>
    <t>(2) Zaměstnanec není povinen nahradit škodu, kterou způsobil při odvracení škody hrozící zaměstnavateli nebo nebezpečí přímo hrozícího životu nebo zdraví, jestliže tento stav sám úmyslně nevyvolal a počínal si přitom způsobem přiměřeným okolnostem.</t>
  </si>
  <si>
    <t>Schodek na svěřených hodnotách, které je zaměstnanec povinen vyúčtovat, a ztráta svěřených věcí</t>
  </si>
  <si>
    <t>Schodek na svěřených hodnotách, které je zaměstnanec povinen vyúčtovat</t>
  </si>
  <si>
    <t>(2) Dohoda o odpovědnosti za svěřené hodnoty smí být uzavřena nejdříve v den, kdy fyzická osoba dosáhne 18 let věku.</t>
  </si>
  <si>
    <t>(3) Byla-li svéprávnost zaměstnance omezena, nesmí za něj zástupce uzavřít dohodu o odpovědnosti za svěřené hodnoty.</t>
  </si>
  <si>
    <t>(4) Dohoda o odpovědnosti za svěřené hodnoty musí být uzavřena písemně.</t>
  </si>
  <si>
    <t>(5) Zaměstnanec se zprostí povinnosti nahradit schodek zcela nebo zčásti, jestliže prokáže, že schodek vznikl zcela nebo zčásti bez jeho zavinění, zejména, že mu bylo zanedbáním povinnosti zaměstnavatele znemožněno se svěřenými hodnotami nakládat.</t>
  </si>
  <si>
    <t>(1) Zaměstnanec, který uzavřel dohodu o odpovědnosti za svěřené hodnoty, může od ní odstoupit, vykonává-li jinou práci, je-li převáděn na jinou práci nebo na jiné pracoviště, je-li překládán, nebo pokud zaměstnavatel v době do 15 kalendářních dnů od obdržení jeho písemného upozornění neodstraní závady v pracovních podmínkách, které brání řádnému hospodaření se svěřenými hodnotami. Jsou-li hodnoty svěřeny k vyúčtování společně více zaměstnancům, může zaměstnanec od dohody o odpovědnosti za svěřené hodnoty také odstoupit, jestliže je na pracoviště zařazen jiný zaměstnanec nebo ustanoven jiný vedoucí nebo jeho zástupce. Odstoupení od dohody o odpovědnosti podle věty první musí mít písemnou formu.</t>
  </si>
  <si>
    <t>(2) Závazek z dohody o odpovědnosti za svěřené hodnoty zaniká dnem skončení pracovního poměru nebo dnem, kdy bylo odstoupení od této dohody doručeno zaměstnavateli, není-li v odstoupení od této dohody uveden den pozdější.</t>
  </si>
  <si>
    <t>(1) Inventuru je zaměstnavatel povinen provést při uzavření dohody o odpovědnosti za svěřené hodnoty, při zániku závazku z této dohody, při výkonu jiné práce, při převedení zaměstnance na jinou práci nebo na jiné pracoviště, při jeho přeložení a při skončení pracovního poměru.</t>
  </si>
  <si>
    <t>(2) Na pracovištích, kde pracují zaměstnanci společně zavázaní k vyúčtování svěřených hodnot, je zaměstnavatel povinen inventuru provést při uzavření dohod o odpovědnosti za svěřené hodnoty se všemi společně zavázanými zaměstnanci, při zániku závazku ze všech těchto dohod, při výkonu jiné práce, při převedení na jinou práci nebo na jiné pracoviště nebo přeložení všech společně zavázaných zaměstnanců, při změně na pracovním místě vedoucího zaměstnance nebo jeho zástupce a na žádost kteréhokoliv ze společně zavázaných zaměstnanců při změně v jejich kolektivu, popřípadě při odstoupení některého z nich od dohody o odpovědnosti za svěřené hodnoty.</t>
  </si>
  <si>
    <t>(3) Jestliže zaměstnanec podle odstavce 2, jehož pracovní poměr skončil, nebo který vykonává jinou práci, nebo který byl převeden na jinou práci, nebo který byl převeden na jiné pracoviště nebo přeložen, nepožádá zároveň o provedení inventury, je povinen nahradit schodek zjištěný nejbližší inventurou na jeho dřívějším pracovišti. Jestliže zaměstnanec, který je zařazován na pracoviště, kde pracují zaměstnanci společně zavázaní k vyúčtování svěřených hodnot, nepožádá zároveň o provedení inventury, je povinen, pokud od dohody o odpovědnosti za svěřené hodnoty neodstoupil, schodek zjištěný nejbližší inventurou nahradit.</t>
  </si>
  <si>
    <t>Ztráta svěřených věcí</t>
  </si>
  <si>
    <t>(1) Zaměstnanec je povinen nahradit škodu způsobenou ztrátou nástrojů, ochranných pracovních prostředků a jiných podobných věcí, které mu zaměstnavatel svěřil na písemné potvrzení.</t>
  </si>
  <si>
    <t>(6) Zaměstnanec se zprostí povinnosti nahradit ztrátu zcela nebo zčásti, jestliže prokáže, že ztráta vznikla zcela nebo zčásti bez jeho zavinění.</t>
  </si>
  <si>
    <t>(1) Zaměstnanec, který uzavřel dohodu o odpovědnosti za ztrátu svěřených věcí, může od ní odstoupit, jestliže mu zaměstnavatel nevytvořil podmínky k zajištění ochrany svěřených věcí proti jejich ztrátě. Odstoupení od dohody o odpovědnosti podle věty první musí mít písemnou formu.</t>
  </si>
  <si>
    <t>(2) Závazek z dohody o odpovědnosti za ztrátu svěřených věcí zaniká dnem skončení pracovního poměru nebo dnem, kdy bylo odstoupení od této dohody doručeno zaměstnavateli, není-li v odstoupení od této dohody uveden den pozdější.</t>
  </si>
  <si>
    <t>Rozsah a způsob náhrady škody</t>
  </si>
  <si>
    <t>(1) Zaměstnanec, který má povinnost nahradit škodu podle § 250, je povinen nahradit zaměstnavateli skutečnou škodu, a to v penězích, jestliže neodčiní škodu uvedením v předešlý stav.</t>
  </si>
  <si>
    <t>(4) Způsobil-li škodu také zaměstnavatel, je zaměstnanec povinen nahradit jen poměrnou část škody podle míry svého zavinění.</t>
  </si>
  <si>
    <t>(5) Je-li k náhradě škody společně zavázáno více zaměstnanců, je povinen každý z nich nahradit poměrnou část škody podle míry svého zavinění.</t>
  </si>
  <si>
    <t>Zaměstnanec, který má povinnost nahradit škodu vzniklou schodkem na svěřených hodnotách nebo způsobenou ztrátou svěřených věcí, je povinen nahradit tuto škodu v plné výši.</t>
  </si>
  <si>
    <t>(1) Je-li k náhradě schodku společně zavázáno více zaměstnanců, určí se jednotlivým zaměstnancům podíl náhrady podle poměru jejich dosažených hrubých výdělků, přičemž výdělek jejich vedoucího a jeho zástupce se započítává ve dvojnásobné výši.</t>
  </si>
  <si>
    <t>(2) Podíl náhrady stanovený podle odstavce 1 nesmí u jednotlivých zaměstnanců, s výjimkou vedoucího a jeho zástupce, přesáhnout částku rovnající se jejich průměrnému měsíčnímu výdělku před vznikem škody. Neuhradí-li se takto určenými podíly celý schodek, jsou povinni uhradit zbytek vedoucí a jeho zástupce podle poměru svých dosažených hrubých výdělků.</t>
  </si>
  <si>
    <t>(3) Zjistí-li se, že schodek nebo jeho část byla zaviněna některým ze společně zavázaných zaměstnanců, je povinen nahradit schodek tento zaměstnanec podle míry svého zavinění. Zbývající část schodku jsou povinni nahradit všichni společně zavázaní zaměstnanci podíly určenými podle odstavců 1 a 2.</t>
  </si>
  <si>
    <t>(4) Při určování podílu jednotlivých společně zavázaných zaměstnanců se vychází z jejich hrubých výdělků zúčtovaných za dobu od předchozí inventury do dne zjištění schodku. Přitom se započítává výdělek za celý kalendářní měsíc, v němž byla tato inventura provedena, a nepřihlíží se k výdělku za kalendářní měsíc, v němž byl zjištěn schodek. Jestliže byl však zaměstnanec zařazen na pracoviště během tohoto období, započítává se mu hrubý výdělek dosažený ode dne, kdy byl na pracoviště zařazen, do dne zjištění schodku. Do hrubého výdělku se nezapočítává náhrada mzdy nebo platu.</t>
  </si>
  <si>
    <t>Společná ustanovení o povinnosti zaměstnance nahradit škodu</t>
  </si>
  <si>
    <t>(1) Zaměstnanec, který je stižen duševní poruchou, je povinen nahradit škodu jím způsobenou, je-li schopen ovládnout své jednání a posoudit jeho následky.</t>
  </si>
  <si>
    <t>(2) Zaměstnanec, který se uvede vlastní vinou do takového stavu, že není schopen ovládnout své jednání nebo posoudit jeho následky, je povinen nahradit škodu v tomto stavu způsobenou.</t>
  </si>
  <si>
    <t>(3) Škodu je povinen nahradit i zaměstnanec, který ji způsobil úmyslným jednáním proti dobrým mravům.</t>
  </si>
  <si>
    <t>(1) Výši požadované náhrady škody je zaměstnavatel se zaměstnancem povinen projednat a písemně mu ji oznámit zpravidla nejpozději do 1 měsíce ode dne, kdy bylo zjištěno, že škoda vznikla a že je zaměstnanec povinen ji nahradit.</t>
  </si>
  <si>
    <t>(2) Uzavřel-li zaměstnanec se zaměstnavatelem dohodu o způsobu náhrady škody, je její součástí výše náhrady škody požadované zaměstnavatelem, jestliže svoji povinnost nahradit škodu zaměstnanec uznal. Dohoda podle věty první musí být uzavřena písemně.</t>
  </si>
  <si>
    <t>(3) Výši požadované náhrady škody a obsah dohody o způsobu její náhrady, s výjimkou náhrady nepřesahující 1000 Kč, je zaměstnavatel povinen projednat s odborovou organizací.</t>
  </si>
  <si>
    <t>POVINNOSTI ZAMĚSTNAVATELE K NÁHRADĚ ŠKODY</t>
  </si>
  <si>
    <t>(1) Zaměstnavatel je povinen nahradit zaměstnanci škodu, která mu vznikla při plnění pracovních úkolů nebo v přímé souvislosti s ním porušením právních povinností nebo úmyslným jednáním proti dobrým mravům.</t>
  </si>
  <si>
    <t>(2) Zaměstnavatel je povinen nahradit zaměstnanci též škodu, kterou mu způsobili porušením právních povinností v rámci plnění pracovních úkolů zaměstnavatele zaměstnanci jednající jeho jménem.</t>
  </si>
  <si>
    <t>(3) Zaměstnavatel není povinen nahradit zaměstnanci škodu na dopravním prostředku, kterého použil při plnění pracovních úkolů nebo v přímé souvislosti s ním bez jeho souhlasu, ani škodu, která vznikne na nářadí, zařízeních a předmětech zaměstnance potřebných pro výkon práce, které použil bez jeho souhlasu.</t>
  </si>
  <si>
    <t>Odvracení škody</t>
  </si>
  <si>
    <t>(1) Zaměstnavatel je povinen nahradit zaměstnanci věcnou škodu, kterou utrpěl zaměstnanec při odvracení škody hrozící zaměstnavateli nebo nebezpečí hrozící životu nebo zdraví, jestliže škoda nevznikla úmyslným jednáním zaměstnance a zaměstnanec si počínal způsobem přiměřeným okolnostem. Ustanovení věty první se vztahuje i na účelně vynaložené náklady.</t>
  </si>
  <si>
    <t>(2) Právo na náhradu škody podle odstavce 1 má i zaměstnanec, který takto odvracel nebezpečí hrozící životu nebo zdraví, jestliže by byl povinen škodu nahradit zaměstnavatel.</t>
  </si>
  <si>
    <t>Odložené věci</t>
  </si>
  <si>
    <t>(1) Zaměstnavatel je povinen nahradit zaměstnanci škodu na věcech, které se obvykle nosí do práce a které si zaměstnanec odložil při plnění pracovních úkolů nebo v přímé souvislosti s ním na místě k tomu určeném nebo obvyklém.</t>
  </si>
  <si>
    <t>(2) Právo na náhradu škody se promlčí, jestliže její vznik neohlásí zaměstnanec zaměstnavateli bez zbytečného odkladu, nejpozději do 15 dnů ode dne, kdy se o škodě dozvěděl.</t>
  </si>
  <si>
    <t>(1) Zaměstnavatel je povinen nahradit zaměstnanci skutečnou škodu. Jde-li o škodu způsobenou úmyslně, může zaměstnanec požadovat rovněž náhradu ušlého zisku.</t>
  </si>
  <si>
    <t>(2) Škodu na věcech, které zaměstnanec obvykle do práce nenosí a které zaměstnavatel nepřevzal do zvláštní úschovy, je zaměstnavatel zaměstnanci povinen nahradit do částky 10000 Kč. Jestliže se zjistí, že škodu na těchto věcech způsobil jiný zaměstnanec nebo došlo-li ke škodě na věci, kterou zaměstnavatel převzal do zvláštní úschovy, je zaměstnavatel povinen nahradit zaměstnanci škodu v plné výši.</t>
  </si>
  <si>
    <t>(3) Právo na náhradu škody podle odstavce 2 se promlčí, jestliže její vznik neohlásí zaměstnanec zaměstnavateli bez zbytečného odkladu, nejpozději do 15 dnů ode dne, kdy se o škodě dozvěděl.</t>
  </si>
  <si>
    <t>Pracovní úrazy a nemoci z povolání</t>
  </si>
  <si>
    <t>Rozsah náhrady škody a nemajetkové újmy a zproštění se povinnosti k náhradě</t>
  </si>
  <si>
    <t>(1) Zaměstnavatel je povinen nahradit zaměstnanci škodu nebo nemajetkovou újmu vzniklou pracovním úrazem, jestliže škoda nebo nemajetková újma vznikla při plnění pracovních úkolů nebo v přímé souvislosti s ním.</t>
  </si>
  <si>
    <t>(2) Zaměstnavatel je povinen nahradit zaměstnanci škodu nebo nemajetkovou újmu vzniklou nemocí z povolání, jestliže zaměstnanec naposledy před jejím zjištěním pracoval u zaměstnavatele za podmínek, za nichž vzniká nemoc z povolání, kterou byl postižen.</t>
  </si>
  <si>
    <t>(4) Zaměstnavatel je povinen nahradit škodu nebo nemajetkovou újmu, i když dodržel povinnosti vyplývající z právních a ostatních předpisů k zajištění bezpečnosti a ochrany zdraví při práci, pokud se povinnosti nahradit škodu nebo nemajetkovou újmu zcela nebo zčásti nezprostí.</t>
  </si>
  <si>
    <t>(1) Zaměstnavatel se zprostí povinnosti nahradit škodu nebo nemajetkovou újmu zcela, prokáže-li, že vznikla</t>
  </si>
  <si>
    <t>b) v důsledku opilosti postiženého zaměstnance nebo v důsledku zneužití jiných návykových látek a zaměstnavatel nemohl škodě nebo nemajetkové újmě zabránit,</t>
  </si>
  <si>
    <t>a že tyto skutečnosti byly jedinou příčinou škody nebo nemajetkové újmy.</t>
  </si>
  <si>
    <t>(2) Zaměstnavatel se zprostí povinnosti nahradit škodu nebo nemajetkovou újmu zčásti, prokáže-li, že vznikla</t>
  </si>
  <si>
    <t>a) v důsledku skutečností uvedených v odstavci 1 písm. a) a b) a že tyto skutečnosti byly jednou z příčin škody nebo nemajetkové újmy, nebo</t>
  </si>
  <si>
    <t>(3) Zprostí-li se zaměstnavatel povinnosti nahradit škodu nebo nemajetkovou újmu zčásti, je povinen určit část, kterou nese zaměstnanec, podle míry jeho zavinění; v případě uvedeném v odstavci 2 písm. b) je však povinen zaměstnavatel uhradit alespoň jednu třetinu škody nebo nemajetkové újmy.</t>
  </si>
  <si>
    <t>Zaměstnavatel se nemůže zprostit povinnosti nahradit škodu nebo nemajetkovou újmu zcela ani zčásti v případě, kdy zaměstnanec utrpěl pracovní úraz při odvracení škody hrozící zaměstnavateli nebo nebezpečí přímo hrozící životu nebo zdraví, pokud zaměstnanec tento stav úmyslně nevyvolal.</t>
  </si>
  <si>
    <t>§ 271a</t>
  </si>
  <si>
    <t>(2) Náhrada za ztrátu na výdělku podle odstavce 1 přísluší zaměstnanci i při jeho další pracovní neschopnosti z důvodu téhož pracovního úrazu nebo nemoci z povolání. Průměrným výdělkem před vznikem škody podle věty první je průměrný výdělek zaměstnance před vznikem této další škody. Jestliže před vznikem této další škody příslušela zaměstnanci náhrada za ztrátu na výdělku po skončení pracovní neschopnosti, náhrada za ztrátu na výdělku podle odstavce 1 se zaměstnanci poskytne do výše částky, do které by mu příslušela náhrada za ztrátu na výdělku po skončení pracovní neschopnosti, kdyby nebyl neschopen práce. Za výdělek po pracovním úrazu nebo po zjištění nemoci z povolání se považuje náhrada mzdy nebo platu podle § 192 nebo odměny z dohody podle § 194 a nemocenské.</t>
  </si>
  <si>
    <t>§ 271b</t>
  </si>
  <si>
    <t>§ 271c</t>
  </si>
  <si>
    <t>(1) Náhrada za bolest a ztížení společenského uplatnění se poskytuje zaměstnanci jednorázově, a to nejméně ve výši podle právního předpisu vydaného k provedení odstavce 2.</t>
  </si>
  <si>
    <t>(2) Vláda stanoví nařízením výši náhrady za bolest a ztížení společenského uplatnění odpovídající vzniklé újmě, způsob určování výše náhrady v jednotlivých případech a postupy při vydávání lékařského posudku včetně jeho náležitostí ve vztahu k posuzované činnosti.</t>
  </si>
  <si>
    <t>§ 271d</t>
  </si>
  <si>
    <t>§ 271e</t>
  </si>
  <si>
    <t>Zaměstnanci, který utrpěl pracovní úraz nebo u něhož byla zjištěna nemoc z povolání, je zaměstnavatel povinen poskytnout náhradu za věcnou škodu; ustanovení § 265 odst. 3 platí i zde.</t>
  </si>
  <si>
    <t>§ 271f</t>
  </si>
  <si>
    <t>§ 271g</t>
  </si>
  <si>
    <t>§ 271h</t>
  </si>
  <si>
    <t>(2) Náhrada nákladů podle odstavce 1 přísluší pozůstalým ve výši 50 % průměrného výdělku zaměstnance, zjištěného před jeho smrtí, pokud výživu poskytoval nebo byl povinen poskytovat jedné osobě, a 80 % tohoto průměrného výdělku, pokud výživu poskytoval nebo byl povinen poskytovat více osobám. Od částek připadajících na jednotlivé pozůstalé se odečte důchod přiznaný pozůstalým z důvodu smrti zaměstnance. K případnému výdělku pozůstalých se nepřihlíží.</t>
  </si>
  <si>
    <t>(3) Při výpočtu náhrady nákladů na výživu pozůstalých se vychází z průměrného výdělku zemřelého zaměstnance; náhrada nákladů na výživu všech pozůstalých nesmí však úhrnem převýšit částku, do které by příslušela zemřelému zaměstnanci náhrada za ztrátu na výdělku podle § 271b odst. 1, a nesmí být poskytována déle, než by příslušela zemřelému zaměstnanci podle § 271b odst. 6.</t>
  </si>
  <si>
    <t>§ 271i</t>
  </si>
  <si>
    <t>§ 271j</t>
  </si>
  <si>
    <t>Náhrada věcné škody přísluší dědicům zaměstnance; ustanovení § 265 odst. 3 platí i zde.</t>
  </si>
  <si>
    <t>Společná a zvláštní ustanovení o pracovních úrazech a nemocech z povolání</t>
  </si>
  <si>
    <t>§ 271k</t>
  </si>
  <si>
    <t>(1) Pracovním úrazem pro účely tohoto zákona je poškození zdraví nebo smrt zaměstnance, došlo-li k nim nezávisle na jeho vůli krátkodobým, náhlým a násilným působením zevních vlivů při plnění pracovních úkolů nebo v přímé souvislosti s ním (§ 273 a 274).</t>
  </si>
  <si>
    <t>§ 271l</t>
  </si>
  <si>
    <t>§ 271m</t>
  </si>
  <si>
    <t>§ 271n</t>
  </si>
  <si>
    <t>(1) Jde-li o náhradu škody nebo nemajetkové újmy při nemoci z povolání, má zaměstnavatel, který škodu nebo nemajetkovou újmu nahradil, právo na náhradu vůči všem zaměstnavatelům, u nichž postižený zaměstnanec pracoval za podmínek, za nichž vznikla nemoc z povolání, kterou byl postižen, a to v rozsahu odpovídajícím době, po kterou pracoval u těchto zaměstnavatelů za uvedených podmínek.</t>
  </si>
  <si>
    <t>(2) Jde-li o jinou škodu nebo nemajetkovou újmu na zdraví než z důvodu pracovního úrazu nebo nemoci z povolání, platí pro způsob a rozsah její náhrady ustanovení o pracovních úrazech.</t>
  </si>
  <si>
    <t>§ 271o</t>
  </si>
  <si>
    <t>U zaměstnance, který je v době pracovního úrazu nebo zjištění nemoci z povolání v několika pracovních poměrech nebo je činný na základě dohody o práci konané mimo pracovní poměr, se při stanovení výše náhrady za ztrátu na výdělku vychází z průměrných výdělků dosahovaných ve všech těchto základních pracovněprávních vztazích, a to po dobu, po kterou by mohly trvat.</t>
  </si>
  <si>
    <t>§ 271p</t>
  </si>
  <si>
    <t>(1) Zaměstnanci, který utrpí pracovní úraz nebo u něhož byla zjištěna nemoc z povolání v pracovním poměru sjednaném na dobu určitou nebo při výkonu práce na základě dohody o práci konané mimo pracovní poměr uzavřené na dobu určitou, přísluší náhrada za ztrátu na výdělku jen do doby, kdy měl tento základní pracovněprávní vztah skončit. Po této době přísluší náhrada za ztrátu na výdělku, jestliže je možné podle okolností předpokládat, že postižený zaměstnanec by byl i nadále zaměstnán. Ostatní práva vyplývající z povinnosti nahradit škodu nebo nemajetkovou újmu způsobenou pracovním úrazem nebo nemocí z povolání tím nejsou dotčena.</t>
  </si>
  <si>
    <t>(2) Utrpí-li pracovní úraz nebo byla-li zjištěna nemoc z povolání u poživatele starobního důchodu nebo invalidního důchodu pro invaliditu třetího stupně, přísluší mu náhrada za ztrátu na výdělku po dobu, pokud nepřestal být zaměstnán z důvodů, které nesouvisí s pracovním úrazem nebo nemocí z povolání; nepracuje-li z důvodů, které souvisí s pracovním úrazem nebo nemocí z povolání, přísluší mu náhrada za ztrátu na výdělku po dobu, po kterou by vzhledem ke svému zdravotnímu stavu před pracovním úrazem nebo nemocí z povolání mohl pracovat. Ustanovení § 271b odst. 6 platí i zde.</t>
  </si>
  <si>
    <t>§ 271q</t>
  </si>
  <si>
    <t>Práva vyplývající z § 271g až 271j nejsou závislá na tom, zda zaměstnanec před svou smrtí ve stanovené lhůtě právo na náhradu škody nebo nemajetkové újmy uplatnil.</t>
  </si>
  <si>
    <t>§ 271r</t>
  </si>
  <si>
    <t>Způsob a výši náhrady škody nebo nemajetkové újmy je zaměstnavatel povinen projednat bez zbytečného odkladu s odborovou organizací a se zaměstnancem.</t>
  </si>
  <si>
    <t>§ 271s</t>
  </si>
  <si>
    <t>§ 271t</t>
  </si>
  <si>
    <t>Nepromlčují se práva zaměstnance na náhradu za ztrátu na výdělku z důvodu pracovního úrazu nebo nemoci z povolání nebo jiné škody nebo nemajetkové újmy na zdraví než z důvodu pracovního úrazu nebo nemoci z povolání a práva na náhradu nákladů na výživu pozůstalých. Práva na jednotlivá plnění z nich vyplývající se však promlčují.</t>
  </si>
  <si>
    <t>§ 271u</t>
  </si>
  <si>
    <t>(1) Změní-li se podstatně poměry poškozeného, které byly rozhodující pro určení výše náhrady, může se poškozený i zaměstnavatel domáhat změny v úpravě svých práv, popřípadě povinností.</t>
  </si>
  <si>
    <t>(2) Vláda vzhledem ke změnám, které nastaly ve vývoji mzdové úrovně a životních nákladů, upraví nařízením podmínky, výši a způsob náhrady za ztrátu na výdělku příslušející zaměstnancům po skončení pracovní neschopnosti vzniklé pracovním úrazem nebo nemocí z povolání, a to zpravidla s účinností od počátku kalendářního roku; to se vztahuje i na náhradu nákladů na výživu pozůstalých.</t>
  </si>
  <si>
    <t>Při určení výše škody na věci se vychází z obvyklé ceny v době poškození nebo ztráty a zohlední se, co poškozený musí k obnovení nebo nahrazení funkce věci účelně vynaložit.</t>
  </si>
  <si>
    <t>(1) Plněním pracovních úkolů je výkon pracovních povinností vyplývajících z pracovního poměru a z právních vztahů založených dohodami o pracích konaných mimo pracovní poměr, jiná činnost vykonávaná na příkaz zaměstnavatele a činnost, která je předmětem pracovní cesty.</t>
  </si>
  <si>
    <t>§ 274a</t>
  </si>
  <si>
    <t>(1) Zaměstnavatel je povinen nahradit zaměstnanci škodu nebo nemajetkovou újmu, a to v penězích, pokud škodu neodčiní uvedením v předešlý stav.</t>
  </si>
  <si>
    <t>(2) Prokáže-li zaměstnavatel, že škodu zavinil také poškozený zaměstnanec, jeho povinnost k náhradě se poměrně omezí.</t>
  </si>
  <si>
    <t>OPRÁVNĚNÍ ODBOROVÝCH ORGANIZACÍ, ORGANIZACÍ ZAMĚSTNAVATELŮ, PODPORA VZÁJEMNÝCH JEDNÁNÍ ODBOROVÝCH ORGANIZACÍ A ORGANIZACÍ ZAMĚSTNAVATELŮ A KONTROLA V PRACOVNĚPRÁVNÍCH VZTAZÍCH</t>
  </si>
  <si>
    <t>§ 320a</t>
  </si>
  <si>
    <t>(2) Náklady vzniklé výkonem kontroly nad bezpečností a ochranou zdraví při práci včetně nákladů na školení k prohloubení kvalifikace svazových inspektorů bezpečnosti práce pověřených výkonem této kontroly hradí stát na základě dohody s odborovou organizací.</t>
  </si>
  <si>
    <t>§ 324</t>
  </si>
  <si>
    <t>Odborové organizace a organizace zaměstnavatelů se považují za veřejně prospěšné právnické osoby.</t>
  </si>
  <si>
    <t>(2) U zaměstnance, u kterého došlo ke změně pracovní smlouvy z důvodu ohrožení nemocí z povolání nebo pro dosažení nejvyšší přípustné expozice a u něhož byla nemoc z povolání zjištěna až po této změně, se vychází při výpočtu náhrady za ztrátu na výdělku z průměrného výdělku zjištěného naposled před změnou pracovní smlouvy, pokud to je pro zaměstnance výhodnější.</t>
  </si>
  <si>
    <t>USTANOVENÍ, KTERÝMI SE ZAPRACOVÁVAJÍ PŘEDPISY EVROPSKÉ UNIE</t>
  </si>
  <si>
    <t>(4) Nároky z pracovního úrazu, k němuž došlo před 1. lednem 1993 nebo z nemoci z povolání, která byla zjištěna před 1. lednem 1993, na náhradu škody, o kterých bylo pravomocně rozhodnuto nebo o nich byla uzavřena dohoda anebo byla-li náhrada škody poskytována, na jejichž uspokojování se nevztahuje zákonné pojištění odpovědnosti zaměstnavatele za škodu při pracovním úrazu nebo nemoci z povolání podle zákona č. 65/1965 Sb., zákoník práce, ve znění pozdějších předpisů, nebo povinné smluvní pojištění podle zvláštních právních předpisů, se řídí dosavadními právními předpisy, není-li v tomto zákoně dále stanoveno jinak.</t>
  </si>
  <si>
    <t>(5) Nároky z pracovního úrazu, k němuž došlo před 1. lednem 1993, nebo z nemoci z povolání, která byla zjištěna před 1. lednem 1993, na náhradu škody, o kterých bylo pravomocně rozhodnuto nebo o nich byla uzavřena dohoda anebo byla-li náhrada škody poskytována, u nichž povinnost uspokojit tento nárok přešla na stát přede dnem nabytí účinnosti právní úpravy úrazového pojištění zaměstnanců, se řídí dosavadními právními předpisy.</t>
  </si>
  <si>
    <t>(6) Nároky z pracovního úrazu, k němuž došlo před 1. lednem 1993, nebo z nemoci z povolání, která byla zjištěna před 1. lednem 1993, na náhradu škody, o kterých bylo pravomocně rozhodnuto nebo o nich byla uzavřena dohoda anebo byla-li náhrada škody poskytována, na jejichž uspokojování se nevztahuje zákonné pojištění odpovědnosti zaměstnavatele za škodu při pracovním úrazu nebo nemoci z povolání podle zákona č. 65/1965 Sb., zákoník práce, ve znění zákona č. 231/1992 Sb., nebo povinné smluvní pojištění podle zvláštních právních předpisů má při zrušení zaměstnavatele povinnost uspokojit tyto nároky zaměstnavatel určený k tomu orgánem, který zaměstnavatele zrušil. Byla-li při zrušení zaměstnavatele provedena likvidace, má tuto povinnost podle věty první orgán provádějící likvidaci, popřípadě stát.</t>
  </si>
  <si>
    <t>Pojištění odpovědnosti a zvláštní ustanovení o povinnosti nahradit škodu a nemajetkovou újmu</t>
  </si>
  <si>
    <t>(1) Ode dne nabytí účinnosti tohoto zákona do dne nabytí účinnosti jiné právní úpravy pojištění odpovědnosti zaměstnavatele při pracovním úrazu nebo nemoci z povolání se řídí zákonné pojištění odpovědnosti zaměstnavatele za škodu při pracovním úrazu nebo nemoci z povolání ustanovením § 205d zákona č. 65/1965 Sb., zákoník práce, ve znění zákona č. 231/1992 Sb., zákona č. 74/1994 Sb. a zákona č. 220/2000 Sb., vyhláškou č. 125/1993 Sb., kterou se stanoví podmínky a sazby zákonného pojištění odpovědnosti zaměstnavatele za škodu při pracovním úrazu nebo nemoci z povolání, ve znění vyhlášky č. 43/1995 Sb., vyhlášky č. 98/1996 Sb., vyhlášky č. 74/2000 Sb., vyhlášky č. 487/2001 Sb. a zákona č. 365/2011 Sb., a zákonem č. 182/2014 Sb.</t>
  </si>
  <si>
    <t>ze dne 9. července 2015</t>
  </si>
  <si>
    <t>o pracích a pracovištích, které jsou zakázány těhotným zaměstnankyním, zaměstnankyním, které kojí, a zaměstnankyním-matkám do konce devátého měsíce po porodu, o pracích a pracovištích, které jsou zakázány mladistvým zaměstnancům, a o podmínkách, za nichž mohou mladiství zaměstnanci výjimečně tyto práce konat z důvodu přípravy na povolání (vyhláška o zakázaných pracích a pracovištích)</t>
  </si>
  <si>
    <t>Ministerstvo zdravotnictví stanoví podle § 238 odst. 1 zákona č. 262/2006 Sb., zákoník práce, ve znění zákona č. 365/2011 Sb., a v dohodě s Ministerstvem průmyslu a obchodu a Ministerstvem školství, mládeže a tělovýchovy podle § 246 odst. 2 zákona č. 262/2006 Sb., zákoník práce, ve znění zákona č. 365/2011 Sb.:</t>
  </si>
  <si>
    <t>Tato vyhláška zapracovává příslušné předpisy Evropské unie1) a v návaznosti na přímo použitelný předpis Evropské unie2) upravuje</t>
  </si>
  <si>
    <t>a) práce a pracoviště, které jsou zakázány těhotným zaměstnankyním, zaměstnankyním, které kojí, a zaměstnankyním-matkám do konce devátého měsíce po porodu,</t>
  </si>
  <si>
    <t>b) práce a pracoviště, které jsou zakázány mladistvým zaměstnancům a podmínky, za nichž mohou mladiství zaměstnanci výjimečně tyto práce konat z důvodu přípravy na povolání.</t>
  </si>
  <si>
    <t>(1) Těhotným zaměstnankyním jsou zakázány práce</t>
  </si>
  <si>
    <t>a) rizikové3), s výjimkou</t>
  </si>
  <si>
    <t>1. prací zařazených podle jiného právního předpisu upravujícího zařazování prací do kategorií4) jako rizikové pro faktor psychická zátěž podle kritéria práce v noční době,</t>
  </si>
  <si>
    <t>2. prací uvedených v písmenu l), pokud lze u těhotné zaměstnankyně prokázat imunitu proti biologickému činiteli, který přichází při dané práci v úvahu, a</t>
  </si>
  <si>
    <t>3. prací, pro které podmínky jejich výkonu stanoví právní předpisy upravující využívání jaderné energie a ionizující záření,</t>
  </si>
  <si>
    <t>b) vyžadující používání izolačních dýchacích přístrojů,</t>
  </si>
  <si>
    <t>c) vykonávané velkými svalovými skupinami s převažující dynamickou složkou svalové práce podle jiného právního předpisu upravujícího podmínky ochrany zdraví při práci5),</t>
  </si>
  <si>
    <t>1. při nichž minutový přípustný energetický výdej překračuje 14,5 kJ/minutu a průměrný směnový energetický výdej překračuje 3,4 MJ,</t>
  </si>
  <si>
    <t>2. spojené s ruční manipulací s břemenem, jehož hmotnost při občasné manipulaci překračuje 10 kg nebo při časté manipulaci 5 kg,</t>
  </si>
  <si>
    <t>3. při nichž směnová kumulativní hmotnost ručně manipulovaného břemene překračuje 2000 kg za průměrnou směnu,</t>
  </si>
  <si>
    <t>4. vykonávané vsedě, spojené s častým zvedáním nebo přenášením břemene o hmotnosti vyšší než 2 kg,</t>
  </si>
  <si>
    <t>5. spojené se zaujímáním pracovní polohy v hlubokém předklonu, vkleče, v dřepu, vleže, ve stoji na špičkách, s rukama nad výškou ramen, s rotací trupu nebo úklony trupu o více než 10 stupňů, jde-li o opakující se pracovní úkony,</t>
  </si>
  <si>
    <t>6. spojené s tlakem na břicho,</t>
  </si>
  <si>
    <t>7. při nichž nelze upravit parametry pracovního místa s ohledem na antropometrické změny těla,</t>
  </si>
  <si>
    <t>8. vykonávané v pracovní poloze vstoje nebo vsedě s převahou statické složky práce bez možnosti její změny,</t>
  </si>
  <si>
    <t>9. spojené s přepravou břemene pomocí jednoduchého bezmotorového prostředku, při nichž je vynakládaná tažná síla 115 N nebo tlačná síla vyšší než 160 N,</t>
  </si>
  <si>
    <t>d) vykonávané ve vnuceném pracovním tempu5),</t>
  </si>
  <si>
    <t>e) při nichž by mohly být vystaveny rázům6),</t>
  </si>
  <si>
    <t>f) spojené s expozicí celkovým horizontálním nebo vertikálním vibracím6), překračujícím přípustný expoziční limit snížený o 10 dB,</t>
  </si>
  <si>
    <t>g) spojené s expozicí chemickým látkám nebo chemickým směsím označovaným standardními větami označujícími specifickou rizikovost podle jiného právního předpisu upravujícího chemické látky nebo chemické směsi7) nebo standardními větami o nebezpečnosti podle přímo použitelného předpisu Evropské unie2)</t>
  </si>
  <si>
    <t>1. způsobujícím akutní nebo chronické otravy s těžkými anebo nevratnými účinky pro zdraví s větami R 23, R 24, R 25, R 26, R 27, R 28 nebo R 39 nebo jejich kombinacemi nebo s větou R 68 v kombinaci s větami R 20, R 21 nebo R 22 nebo s větou R 48 v kombinaci s větami R 23, R 24 nebo R 25 anebo s větami H300, H301, H310, H311, H330 nebo H331 nebo jejich kombinacemi nebo s větami H370, H371 nebo H372,</t>
  </si>
  <si>
    <t>2. klasifikovaným jako karcinogen kategorie 1, 2 nebo 3 s větami R 45, R 49 nebo R 40 anebo karcinogen kategorie 1A, 1B nebo 2 s větami H350, H350i nebo H351,</t>
  </si>
  <si>
    <t>3. klasifikovaným jako mutagen kategorie 1, 2 nebo 3 s větami R 46 nebo R 68 anebo mutagen v zárodečných buňkách kategorie 1A, 1B nebo 2 s větami H340 nebo H341,</t>
  </si>
  <si>
    <t>4. toxickým pro reprodukci s účinkem na plod v těle matky kategorie 1, 2 nebo 3 s větami R 61 nebo R 63 anebo kategorie 1A, 1B nebo 2 s větami H360, H360D, H360FD, H360Fd, H360Df, H361, H361d nebo H361fd,</t>
  </si>
  <si>
    <t>5. senzibilizujícím dýchací cesty nebo kůži s větami R 42 nebo R 43 nebo jejich kombinacemi anebo s větami H334 nebo H317,</t>
  </si>
  <si>
    <t>h) spojené s expozicí jiným chemickým látkám nebo chemickým směsím neuvedeným v písmenu g), pokud nelze na podkladě vyhodnocení zdravotních rizik vyloučit, že nedojde k poškození zdraví těhotné zaměstnankyně nebo plodu,</t>
  </si>
  <si>
    <t>i) při výrobě léčiv nebo veterinárních přípravků, obsahujících hormony, antibiotika nebo jiné biologicky vysoce účinné látky, pokud nelze na podkladě vyhodnocení zdravotních rizik vyloučit, že nedojde k poškození zdraví těhotné zaměstnankyně nebo plodu,</t>
  </si>
  <si>
    <t>j) při výrobě cytostatik nebo antimitotických léků, jejich přípravě k injekční aplikaci, při jejím provádění nebo při ošetřování pacientů léčených cytostatiky nebo antimitotickými léky,</t>
  </si>
  <si>
    <t>k) spojené s expozicí prachu tvrdých dřev s karcinogenními účinky5),</t>
  </si>
  <si>
    <t>l) spojené s expozicí viru zarděnek, jinému biologickému činiteli skupin 2 až 45) zařazené jako rizikové3) nebo původci toxoplasmosy, pokud nelze u těhotné zaměstnankyně prokázat imunitu proti biologickému činiteli, který přichází při dané práci v úvahu.</t>
  </si>
  <si>
    <t>(2) Těhotným zaměstnankyním jsou dále zakázány práce</t>
  </si>
  <si>
    <t>a) při výrobě a zpracování výbušnin nebo výbušných předmětů a při zacházení s nimi8),</t>
  </si>
  <si>
    <t>b) při nichž hrozí zhroucení konstrukce, staveb nebo pád předmětů,</t>
  </si>
  <si>
    <t>c) ve výškách nad 1,5 m, nad volnou hloubkou přesahující 1,5 m nebo na souvislé ploše, jejíž sklon od vodorovné roviny je 10 stupňů a větší,</t>
  </si>
  <si>
    <t>d) na zařízeních vysokého elektrického napětí,</t>
  </si>
  <si>
    <t>e) při ošetřování zvířat vyžadujících zvláštní péči podle jiného právního předpisu upravujícího stanovení druhů zvířat vyžadujících zvláštní péči9),</t>
  </si>
  <si>
    <t>f) související s chovem zvířat podle jiného právního předpisu upravujícího způsob organizace práce a pracovních postupů při práci související s chovem zvířat10),</t>
  </si>
  <si>
    <t>g) při porážení zvířat na jatkách,</t>
  </si>
  <si>
    <t>h) vykonávané v prostoru uzavřených nádob nebo nádrží,</t>
  </si>
  <si>
    <t>i) při ošetřování pacientů umístěných v uzavřených psychiatrických odděleních,</t>
  </si>
  <si>
    <t>j) těžební v podzemí.</t>
  </si>
  <si>
    <t>(3) Těhotným zaměstnankyním je zakázáno pracovat na pracovištích, kde</t>
  </si>
  <si>
    <t>a) je tlak vzduchu vyšší než okolní atmosférický tlak o více než 20 kPa,</t>
  </si>
  <si>
    <t>b) je koncentrace kyslíku v ovzduší nižší než 20 % objemových,</t>
  </si>
  <si>
    <t>c) jsou překračovány nejvyšší přípustné hodnoty neionizujícího záření stanovené pro obyvatelstvo jiným právním předpisem upravujícím ochranu zdraví před účinky neionizujícího záření11),</t>
  </si>
  <si>
    <t>d) podle hodnocení zdravotních rizik zaměstnavatelem expozice chemickým látkám nebo směsím nebo biologickým činitelům skupin 2 až 4 může ohrozit jejich zdraví nebo zdraví plodu.</t>
  </si>
  <si>
    <t>(1) Kojícím zaměstnankyním jsou zakázány práce a pracoviště</t>
  </si>
  <si>
    <t>a) uvedené v § 2 odst. 1 písm. g), j) a k) a odst. 2 písm. j),</t>
  </si>
  <si>
    <t>b) s chemickými látkami nebo chemickými směsmi poškozujícími kojence prostřednictvím mateřského mléka označovanými větami R 64 nebo H362,</t>
  </si>
  <si>
    <t>c) s chemickými látkami nebo chemickými směsmi toxickými pro reprodukci s účinkem na fertilitu označovanými větami R 60 nebo R 62 nebo jejich kombinacemi anebo s větami H360, H360F, H360FD, H360Fd, H360Df, H361, H361f nebo H361fd.</t>
  </si>
  <si>
    <t>(2) Kojícím zaměstnankyním jsou dále zakázány práce a pracoviště, kde podle hodnocení zdravotních rizik zaměstnavatelem expozice chemickým látkám nebo směsím může ohrozit jejich zdraví nebo zdraví kojence.</t>
  </si>
  <si>
    <t>Zaměstnankyním-matkám do konce devátého měsíce po porodu jsou zakázány práce a pracoviště uvedené</t>
  </si>
  <si>
    <t>a) v § 2 odst. 1 písm. a), jde-li o rizikové práce s vibracemi nebo rizikové práce v zátěži teplem nebo chladem,</t>
  </si>
  <si>
    <t>b) v § 2 odst. 1 písm. b), c) bodech 1 až 6 a bodě 8, písm. d) a e),</t>
  </si>
  <si>
    <t>c) v § 2 odst. 2,</t>
  </si>
  <si>
    <t>d) v § 2 odst. 3 písm. a) a b).</t>
  </si>
  <si>
    <t>(1) Mladistvým zaměstnancům jsou zakázány práce</t>
  </si>
  <si>
    <t>a) rizikové3),</t>
  </si>
  <si>
    <t>1. při nichž jsou překračovány hygienické limity energetického výdeje pro dívky nebo chlapce,</t>
  </si>
  <si>
    <t>2. spojené s ruční manipulací s břemenem, jehož hmotnost při občasné manipulaci překračuje u chlapců 20 kg nebo při časté manipulaci 15 kg, u dívek pak při občasné manipulaci 15 kg nebo při časté manipulaci 10 kg,</t>
  </si>
  <si>
    <t>3. při nichž směnová kumulativní hmotnost ručně manipulovaného břemene překračuje u chlapců 5500 kg a u dívek 4000 kg za průměrnou směnu,</t>
  </si>
  <si>
    <t>4. vykonávané vsedě chlapci, spojené s častým zvedáním a přenášením břemene o hmotnosti vyšší než 4,5 kg, nebo dívkami o hmotnosti vyšší než 2,5 kg,</t>
  </si>
  <si>
    <t>5. spojené s přepravou břemene pomocí jednoduchého bezmotorového prostředku, při nichž je chlapci vynakládaná tažná síla vyšší než 150 N nebo tlačná síla vyšší než 200 N nebo při nichž je dívkami vynakládaná tažná síla vyšší než 115 N nebo tlačná síla vyšší než 160 N,</t>
  </si>
  <si>
    <t>e) se zdroji ionizujícího záření11),</t>
  </si>
  <si>
    <t>f) spojené s expozicí chemickým látkám nebo chemickým směsím označovaným standardními větami označujícími specifickou rizikovost podle jiného právního předpisu upravujícího chemické látky nebo chemické směsi7) nebo standardními větami o nebezpečnosti podle přímo použitelného předpisu Evropské unie2)</t>
  </si>
  <si>
    <t>1. způsobujícím akutní nebo chronické otravy s těžkými nebo nevratnými účinky pro zdraví s větami R 23, R 24, R 25, R 26, R 27, R 28 nebo R 39 nebo jejich kombinacemi nebo s větou R 68 v kombinaci s větami R 20, R 21 nebo R 22 nebo s větou R 48 v kombinaci s větami R 20, R 21, R 22, R 23, R 24, R 25 nebo s větou R 33 anebo s větami H300, H301, H310, H311, H330 nebo H331 nebo jejich kombinacemi nebo s větami H370, H371, H372 nebo H373,</t>
  </si>
  <si>
    <t>4. toxickým pro reprodukci kategorie 1, 2 nebo 3 s větami R 60 nebo R 61, R 62 nebo R 63 anebo kategorie 1A, 1B nebo 2 s větami H360, H360D, H360F, H360FD, H360Fd, H360Df, H361d, H361, H361f nebo H361fd,</t>
  </si>
  <si>
    <t>6. žíravým s větami R 34 nebo R 35 anebo s větou H314,</t>
  </si>
  <si>
    <t>7. dráždivým s větou R 41 anebo způsobující vážné poškození očí s větou H318,</t>
  </si>
  <si>
    <t>8. zdraví škodlivým s větou R 65 anebo nebezpečným při vdechnutí s větou H304,</t>
  </si>
  <si>
    <t>9. jako kapalinami s větami R 11 nebo R 12 anebo s hořlavými kapalinami kategorie 1 nebo 2 s větami H224 nebo H225, hořlavými plyny kategorie 1 nebo 2 s větou H220 nebo H221, s aerosoly kategorie 1 s větou H222, samovolně reagujícími látkami a směsmi typu A, B, C nebo D s větami H240, H241 nebo H242, výbušninami kategorie nestabilní výbušniny s větou H200 nebo výbušninami podtřídy 1.1 s větou H201, 1.2 s větou H202, 1.3 s větou H203, 1.4 s větou H204 nebo 1.5 s větou H205 anebo s organickými peroxidy typu A nebo B s větou H240 nebo H241,</t>
  </si>
  <si>
    <t>g) spojené s expozicí prachu tvrdých dřev s karcinogenními účinky5),</t>
  </si>
  <si>
    <t>h) při výrobě léčiv nebo veterinárních přípravků, obsahujících hormony, antibiotika nebo jiné biologicky vysoce účinné látky,</t>
  </si>
  <si>
    <t>i) při výrobě cytostatik nebo antimitotických léků, jejich přípravě k injekční aplikaci, při jejím provádění nebo při ošetřování pacientů léčených cytostatiky nebo antimitotickými léky.</t>
  </si>
  <si>
    <t>(2) Mladistvým zaměstnancům jsou dále zakázány práce</t>
  </si>
  <si>
    <t>a) při výrobě a zpracování výbušnin nebo výbušných předmětů a zacházení s nimi8),</t>
  </si>
  <si>
    <t>b) ve výškách nad 1,5 m, nad volnou hloubkou přesahující 1,5 m nebo na souvislé ploše, jejíž sklon od vodorovné roviny je 10 stupňů a větší,</t>
  </si>
  <si>
    <t>c) na zařízeních vysokého elektrického napětí,</t>
  </si>
  <si>
    <t>d) vykonávané v prostoru uzavřených nádob nebo nádrží,</t>
  </si>
  <si>
    <t>e) na zařízeních pro výrobu, uskladňování nebo používání stlačených, kapalných nebo rozpuštěných plynů,</t>
  </si>
  <si>
    <t>f) při nichž hrozí zhroucení konstrukce, staveb nebo pád předmětů,</t>
  </si>
  <si>
    <t>g) při ošetřování zvířat vyžadujících zvláštní péči podle jiného právního předpisu upravujícího stanovení druhů zvířat vyžadujících zvláštní péči9),</t>
  </si>
  <si>
    <t>h) při porážení zvířat na jatkách,</t>
  </si>
  <si>
    <t>i) se sudy, kanystry nebo podobnými nádobami, které obsahují chemické látky nebo chemické směsi uvedené v odstavci 1 písm. f).</t>
  </si>
  <si>
    <t>(3) Mladistvým zaměstnancům je zakázáno pracovat na pracovištích, kde</t>
  </si>
  <si>
    <t>c) se pracuje se zdrojem ionizujícího záření,</t>
  </si>
  <si>
    <t>d) podle hodnocení zdravotních rizik zaměstnavatelem expozice chemickým látkám nebo chemickým směsím nebo biologickým činitelům skupin 2 až 4 může ohrozit jejich zdraví.</t>
  </si>
  <si>
    <t>(4) Zákaz prací mladistvým zaměstnancům se nevztahuje na práce, při nichž se mladiství zaměstnanci připravují na povolání, pokud jsou vykonávány pod soustavným odborným dozorem a organizací práce nebo jinými opatřeními je zajištěna dostatečná ochrana jejich zdraví,</t>
  </si>
  <si>
    <t>a) zařazené podle odstavce 1 písm. a) jako rizikové pro faktory zátěž teplem, chladem, hluk, vibrace nebo pracovní poloha, pokud lze na podkladě vyhodnocení zdravotních rizik vyloučit, že nedojde k poškození zdraví,</t>
  </si>
  <si>
    <t>b) uvedené v odstavci 1 písm. f) bodech 7 a 8, písm. h) a písm. i), pokud lze na podkladě vyhodnocení zdravotních rizik vyloučit, že nedojde k poškození zdraví.</t>
  </si>
  <si>
    <t>c) uvedené v odstavci 2 písm. b), c), e), g) a h),</t>
  </si>
  <si>
    <t>d) uvedené v odstavci 1 písm. e) a vykonávané za podmínek stanovených právními předpisy upravujícími využívání jaderné energie a ionizujícího záření, jde-li o mladistvé ve věku od 16 do 18 let věku.</t>
  </si>
  <si>
    <t>Na mladistvé zaměstnankyně, které jsou těhotné, kojící nebo matky do konce devátého měsíce po porodu, se vedle zákazů stanovených v § 2, 3 nebo 4 vztahují též zákazy stanovené v § 5 odst. 1 až 3; ustanovení § 5 odst. 4 se nepoužije.</t>
  </si>
  <si>
    <t>Vyhláška č. 288/2003 Sb., kterou se stanoví práce a pracoviště, které jsou zakázány těhotným ženám, kojícím ženám, matkám do konce devátého měsíce po porodu a mladistvým, a podmínky, za nichž mohou mladiství výjimečně tyto práce konat z důvodu přípravy na povolání, se zrušuje.</t>
  </si>
  <si>
    <t>Tato vyhláška nabývá účinnosti prvním dnem druhého kalendářního měsíce následujícího po dni jejího vyhlášení.</t>
  </si>
  <si>
    <t>Ministr:</t>
  </si>
  <si>
    <t>MUDr. Němeček, MBA, v. r.</t>
  </si>
  <si>
    <t>1) Směrnice Rady 92/85/EHS ze dne 19. října 1992 o zavádění opatření pro zlepšení bezpečnosti a ochrany zdraví při práci těhotných zaměstnankyň a zaměstnankyň krátce po porodu nebo kojících zaměstnankyň (desátá směrnice ve smyslu čl. 16 odst. 1 směrnice 89/391/EHS), ve znění směrnic 2007/30/ES a 2014/27/EU.</t>
  </si>
  <si>
    <t>Směrnice Evropského parlamentu a Rady 2007/30/ES ze dne 20. června 2007, kterou se mění směrnice Rady 89/391/EHS, její samostatné směrnice a směrnice Rady 83/477/EHS, 91/383/EHS, 92/29/EHS a 94/33/ES za účelem zjednodušení a racionalizace zpráv o praktickém uplatňování, ve znění směrnic 2007/30/ES a 2014/27/EU.</t>
  </si>
  <si>
    <t>2) Nařízení Evropského parlamentu a Rady (ES) č. 1272/2008 ze dne 16. prosince 2008 o klasifikaci, označování a balení látek a směsí, o změně a zrušení směrnic 67/548/EHS a 1999/45/ES a o změně nařízení (ES) č. 1907/2006.</t>
  </si>
  <si>
    <t>3) § 39 odst. 1 zákona č. 258/2000 Sb., o ochraně veřejného zdraví a o změně některých souvisejících zákonů, ve znění zákona č. 13/2002 Sb.</t>
  </si>
  <si>
    <t>4) Vyhláška č. 432/2003 Sb., kterou se stanoví podmínky pro zařazování prací do kategorií, limitní hodnoty ukazatelů biologických expozičních testů, podmínky odběru biologického materiálu pro provádění biologických expozičních testů a náležitosti hlášení prací s azbestem a biologickými činiteli, ve znění vyhlášky č. 107/2013 Sb.</t>
  </si>
  <si>
    <t>5) Nařízení vlády č. 361/2007 Sb., kterým se stanoví podmínky ochrany zdraví při práci, ve znění pozdějších předpisů.</t>
  </si>
  <si>
    <t>6) Nařízení vlády č. 272/2011 Sb., o ochraně zdraví před nepříznivými účinky hluku a vibrací.</t>
  </si>
  <si>
    <t>7) Zákon č. 350/2011 Sb., o chemických látkách a chemických směsích a o změně některých zákonů (chemický zákon), ve znění pozdějších předpisů.</t>
  </si>
  <si>
    <t>8) Například zákon č. 61/1988 Sb., o hornické činnosti, výbušninách a o státní báňské správě, ve znění pozdějších předpisů, zákon č. 83/2013 Sb., o označování a sledovatelnosti výbušnin pro civilní použití. Nařízení Evropského parlamentu a Rady (ES) č. 1272/2008 o klasifikaci, označování a balení látek a směsí, o změně a zrušení směrnic 67/548/EHS a 1999/45/ES a o změně nařízení (ES) č. 1907/2006 v platném znění.</t>
  </si>
  <si>
    <t>9) Vyhláška č. 411/2008 Sb., o stanovení druhů zvířat vyžadujících zvláštní péči, ve znění vyhlášky č. 205/2011 Sb.</t>
  </si>
  <si>
    <t>10) Nařízení vlády č. 27/2002 Sb., kterým se stanoví způsob organizace práce a pracovních postupů, které je zaměstnavatel povinen zajistit při práci související s chovem zvířat.</t>
  </si>
  <si>
    <t>11) Nařízení vlády č. 1/2008 Sb., o ochraně zdraví před neionizujícím zářením, ve znění nařízení vlády č. 106/2010 Sb.</t>
  </si>
  <si>
    <t>ze dne 12. října 2015</t>
  </si>
  <si>
    <t>Vláda nařizuje podle § 271c odst. 2 zákona č. 262/2006 Sb., zákoník práce, ve znění zákona č. 205/2015 Sb.:</t>
  </si>
  <si>
    <t>Bolest a ztížení společenského uplatnění a náhrada za bolest a ztížení společenského uplatnění</t>
  </si>
  <si>
    <t>Způsob bodového ohodnocení bolesti pro určení výše náhrady za bolest</t>
  </si>
  <si>
    <t>Způsob bodového ohodnocení ztížení společenského uplatnění pro určení výše náhrady za ztížení společenského uplatnění</t>
  </si>
  <si>
    <t>Lékařský posudek</t>
  </si>
  <si>
    <t>Byla-li bolest nebo ztížení společenského uplatnění způsobena přede dnem nabytí účinnosti tohoto nařízení a nebyl-li přede dnem nabytí účinnosti tohoto nařízení vydán lékařský posudek k odškodnění bolesti nebo ztížení společenského uplatnění, stanoví se náhrada za bolest nebo náhrada za ztížení společenského uplatnění podle tohoto nařízení.</t>
  </si>
  <si>
    <t>Toto nařízení nabývá účinnosti dnem jeho vyhlášení.</t>
  </si>
  <si>
    <t>Mgr. Sobotka v. r.</t>
  </si>
  <si>
    <t>Ministr zdravotnictví:</t>
  </si>
  <si>
    <t>MUDr. Němeček, MBA, v. r</t>
  </si>
  <si>
    <t>Příloha č. 1 k nařízení vlády č. 276/2015 Sb.</t>
  </si>
  <si>
    <t>Počty bodů pro ohodnocení bolesti pro jednotlivá poškození zdraví způsobená pracovním úrazem</t>
  </si>
  <si>
    <t>Poškození zdraví</t>
  </si>
  <si>
    <t>Počet bodů</t>
  </si>
  <si>
    <t>Povrchní a hluboká poranění a kontuze</t>
  </si>
  <si>
    <t>připočítat 10 bodů</t>
  </si>
  <si>
    <t>připočítat 20 bodů</t>
  </si>
  <si>
    <t>Rána hluboká či komplikovaná měkkých tkání obličeje, v okolí kloubů nebo genitálu á 1 cm</t>
  </si>
  <si>
    <t>Skalpace (odtržení kůže s vlasy od galey aponeuroticky) přesahující polovinu obvodu</t>
  </si>
  <si>
    <t>Rána očního víčka a periokulární krajiny</t>
  </si>
  <si>
    <t>Drtivé poranění obličeje podle rozsahu poškození</t>
  </si>
  <si>
    <t>400-600</t>
  </si>
  <si>
    <t>Drtivé poranění lebky podle rozsahu poškození</t>
  </si>
  <si>
    <t>300-500</t>
  </si>
  <si>
    <t>Odtržení vlasové části v délce přesahující 1/2 obvodu</t>
  </si>
  <si>
    <t>Ztráta ucha - části</t>
  </si>
  <si>
    <t>30-70</t>
  </si>
  <si>
    <t>Ztráta nosu - části</t>
  </si>
  <si>
    <t>40-80</t>
  </si>
  <si>
    <t>Ztráta jazyka - části do poloviny</t>
  </si>
  <si>
    <t>70-100</t>
  </si>
  <si>
    <t>Poranění příušní slinné žlázy</t>
  </si>
  <si>
    <t>Poranění jiné slinné žlázy</t>
  </si>
  <si>
    <t>Ruptura ušního bubínku</t>
  </si>
  <si>
    <t>Poranění vnitřního ucha</t>
  </si>
  <si>
    <t>Zlomenina lebeční klenby - fissura</t>
  </si>
  <si>
    <t>Zlomenina lebeční spodiny</t>
  </si>
  <si>
    <t>Zlomenina nosních kostí bez posunu</t>
  </si>
  <si>
    <t>Zlomenina spodiny očnice</t>
  </si>
  <si>
    <t>- s posunem, blow out</t>
  </si>
  <si>
    <t>Zlomeniny horní čelisti LeFort I. - III.</t>
  </si>
  <si>
    <t>50-70</t>
  </si>
  <si>
    <t>Zlomenina procesus zygomaticus bez posunu</t>
  </si>
  <si>
    <t>Ztráta zubu v přední části chrupu</t>
  </si>
  <si>
    <t>Zlomenina dolní čelisti bez posunu</t>
  </si>
  <si>
    <t>- tříštivá, etážová</t>
  </si>
  <si>
    <t>Zlomeniny jiných kostí lebky a obličeje (např. procesus alveolaris)</t>
  </si>
  <si>
    <t>Mnohočetné zlomeniny postihující kosti lebky a obličeje</t>
  </si>
  <si>
    <t>součet bodů příslušných položek z položek 3.1. až 3.22, nejvýše však 450 bodů</t>
  </si>
  <si>
    <t>Vymknutí čelisti -jednostranné</t>
  </si>
  <si>
    <t>Vymknutí chrupavky přepážky nosní</t>
  </si>
  <si>
    <t>Dislokace zubu (uvolnění)</t>
  </si>
  <si>
    <t>Podvrtnutí čelisti</t>
  </si>
  <si>
    <t>uvedené hodnoty platí pro úplnou poruchu funkce, při částečné poruše se hodnotí polovičním počtem bodů</t>
  </si>
  <si>
    <t>Poranění zrakového nervu</t>
  </si>
  <si>
    <t>Poranění okohybného nervu</t>
  </si>
  <si>
    <t>Poranění kladkového nervu</t>
  </si>
  <si>
    <t>Poranění odtahovacího nervu</t>
  </si>
  <si>
    <t>Poranění lícního nervu</t>
  </si>
  <si>
    <t>Poranění sluchově rovnovážného nervu</t>
  </si>
  <si>
    <t>80-100</t>
  </si>
  <si>
    <t>Poranění postranního smíšeného systému (podjazykového, bloudivého a přídatného nervu)</t>
  </si>
  <si>
    <t>Poranění spojivky a abraze rohovky bez cizího tělesa</t>
  </si>
  <si>
    <t>Pohmoždění očního bulbu a tkání očnice</t>
  </si>
  <si>
    <t>- s porušením duhovky (iridorhexis, iridodialysis)</t>
  </si>
  <si>
    <t>Roztržení oka s výhřezem nebo ztrátou nitrooční tkáně</t>
  </si>
  <si>
    <t>Roztržení oka bez výhřezu nebo ztráty nitrooční tkáně</t>
  </si>
  <si>
    <t>Pronikající rána očnice bez cizího tělesa</t>
  </si>
  <si>
    <t>Pronikající rána očnice s cizím tělesem</t>
  </si>
  <si>
    <t>Pronikající rána očního bulbu s cizím tělesem pronikajícím bělimou</t>
  </si>
  <si>
    <t>Pronikající rána očního bulbu bez cizího tělesa pronikající bělimou</t>
  </si>
  <si>
    <t>Avulze - vytržení - oka</t>
  </si>
  <si>
    <t>Jiná poranění oka a očnice - ophtalmia photoelectrica</t>
  </si>
  <si>
    <t>Cizí tělísko zaseknuté do rohovky</t>
  </si>
  <si>
    <t>Popálení obou víček II. - III. stupně</t>
  </si>
  <si>
    <t>Popálení nebo poleptání epitelu rohovky</t>
  </si>
  <si>
    <t>Popálení stromatu rohovky ohněm nebo kyselinou</t>
  </si>
  <si>
    <t>Poleptání stromatu rohovky alkálií (vápno, čpavek)</t>
  </si>
  <si>
    <t>Poleptání rohovky vedoucí k její perforaci</t>
  </si>
  <si>
    <t>Poúrazový a sekundární glaukom</t>
  </si>
  <si>
    <t>Poúrazový vřed rohovky</t>
  </si>
  <si>
    <t>Poúrazová (pooperační) endophtalmitis</t>
  </si>
  <si>
    <t>Otřes mozku lehký</t>
  </si>
  <si>
    <t>Otřes mozku těžký</t>
  </si>
  <si>
    <t>Otok (edém) mozku</t>
  </si>
  <si>
    <t>Difúzní axonální poranění mozku - lehké reverzibilní (GCS 15)</t>
  </si>
  <si>
    <t>Difúzní axonální poranění mozku - středně těžké (GCS 8-14)</t>
  </si>
  <si>
    <t>Difúzní axonální poranění mozku - těžké (GCS nižší než 8)</t>
  </si>
  <si>
    <t>150-180</t>
  </si>
  <si>
    <t>Epidurální krvácení</t>
  </si>
  <si>
    <t>Subdurální krvácení</t>
  </si>
  <si>
    <t>Subarachnoidální krvácení</t>
  </si>
  <si>
    <t>Jiná nitrolební poranění (např. krvácení do komor)</t>
  </si>
  <si>
    <t>Pronikající rána postihující hrtan</t>
  </si>
  <si>
    <t>Pohmoždění hrtanu</t>
  </si>
  <si>
    <t>Pronikající rána postihující průdušnici nebo tracheostomie</t>
  </si>
  <si>
    <t>Pohmoždění průdušnice</t>
  </si>
  <si>
    <t>Pronikající rána postihující štítnou žlázu</t>
  </si>
  <si>
    <t>Pohmoždění štítné žlázy</t>
  </si>
  <si>
    <t>Pronikající rána postihující hltan</t>
  </si>
  <si>
    <t>Pohmoždění hltanu</t>
  </si>
  <si>
    <t>Pronikající rána krční části jícnu</t>
  </si>
  <si>
    <t>Pohmoždění krční části jícnu</t>
  </si>
  <si>
    <t>Zlomenina jiných částí krku (jazylka, krční žebro)</t>
  </si>
  <si>
    <t>Zlomenina chrupavek hrtanu, krční trachey</t>
  </si>
  <si>
    <t>Poranění svalu a šlachy v úrovni krku</t>
  </si>
  <si>
    <t>Pohmoždění krajiny krční páteře těžšího stupně</t>
  </si>
  <si>
    <t>Poranění pažní pleteně podle rozsahu</t>
  </si>
  <si>
    <t>200 - 300</t>
  </si>
  <si>
    <t>Poranění nervus laryngeus recurrens</t>
  </si>
  <si>
    <t>Poranění ostatních periferních nervů krku</t>
  </si>
  <si>
    <t>Poranění krčních sympatických nervů</t>
  </si>
  <si>
    <t>Poranění krevních cév v úrovni krku</t>
  </si>
  <si>
    <t>Poranění krční tepny společné, zevní, vnitřní</t>
  </si>
  <si>
    <t>Poranění vertebrální tepny</t>
  </si>
  <si>
    <t>Poranění zevní hrdelní žíly</t>
  </si>
  <si>
    <t>Poranění vnitřní hrdelní žíly</t>
  </si>
  <si>
    <t>Poranění jiných krevních cév v úrovni krku</t>
  </si>
  <si>
    <t>Mnohočetné poranění krevních cév v úrovni krku</t>
  </si>
  <si>
    <t>součet bodů příslušných položek z položek 7.19 až 7.23 nejvýše však 200 bodů</t>
  </si>
  <si>
    <t>Poranění krční páteře</t>
  </si>
  <si>
    <t>Zlomenina výběžku krčního obratle (trnový, příčný)</t>
  </si>
  <si>
    <t>Zlomeniny více než jednoho výběžku krčních obratlů (trnový, příčný)</t>
  </si>
  <si>
    <t>za každý další zlomený výběžek připočítat 10 bodů</t>
  </si>
  <si>
    <t>Zlomenina kloubního výběžku krčního obratle -jednoho</t>
  </si>
  <si>
    <t>Zlomenina kloubního výběžku krčního obratle - obou</t>
  </si>
  <si>
    <t>Zlomenina oblouku 1. nebo 2. krčního obratle bez posunu</t>
  </si>
  <si>
    <t>Zlomenina oblouku 1. nebo 2. krčního obratle s posunem</t>
  </si>
  <si>
    <t>Zlomenina oblouku 3.-7. krčního obratle bez posunu</t>
  </si>
  <si>
    <t>Zlomenina zubu 2. obratle (epistrophei) bez posunu</t>
  </si>
  <si>
    <t>Zlomenina zubu 2. obratle (epistrophei) s posunem</t>
  </si>
  <si>
    <t>Zlomenina těla 1. krčního obratle bez posun</t>
  </si>
  <si>
    <t>Zlomenina těla 1. krčního obratle s posunem</t>
  </si>
  <si>
    <t>Zlomenina těla 2. krčního obratle bez posunu</t>
  </si>
  <si>
    <t>Zlomenina těla 2. krčního obratle s posunem</t>
  </si>
  <si>
    <t>Zlomenina těla krčního obratle C 3 - 7 bez posunu</t>
  </si>
  <si>
    <t>Zlomenina těla krčního obratle C 3 - 7 kompresivní se snížením těla obratle méně než o 1/3</t>
  </si>
  <si>
    <t>Zlomenina těla krčního obratle C 3 -7 s posunem nebo se snížením těla o více než 1/3</t>
  </si>
  <si>
    <t>Mnohočetné zlomeniny obratlů hrudní páteře</t>
  </si>
  <si>
    <t>součet bodů příslušných položek z položek 7.25 až 7.40, nejvýše však 500 bodů</t>
  </si>
  <si>
    <t>Poškození krční meziobratlové ploténky bez herniace</t>
  </si>
  <si>
    <t>Poškození krční meziobratlové ploténky s herniací</t>
  </si>
  <si>
    <t>Vymknutí atlantookcipitální</t>
  </si>
  <si>
    <t>Vymknutí krčního obratle jednostranné bez zlomeniny</t>
  </si>
  <si>
    <t>Podvrtnutí krční páteře</t>
  </si>
  <si>
    <t>Opěrkový syndrom - Whiplash poranění spojené alespoň s jedním z příznaků jako je tinitus, vertigo, hypacuze, dysfágie nebo dysfonie</t>
  </si>
  <si>
    <t>40-70</t>
  </si>
  <si>
    <t>Otřes krční míchy</t>
  </si>
  <si>
    <t>Kontuze krční míchy</t>
  </si>
  <si>
    <t>Transverzální leze krční míchy nad C 3</t>
  </si>
  <si>
    <t>Transverzální leze krční míchy pod C 3</t>
  </si>
  <si>
    <t>Poranění nervového kořene krční míchy (2.-4. kořen) podle rozsahu poškození a počtu poraněných kořenů</t>
  </si>
  <si>
    <t>150-300</t>
  </si>
  <si>
    <t>Poranění nervového kořene krční míchy (5.-7. kořen) podle rozsahu poškození a počtu poraněných kořenů</t>
  </si>
  <si>
    <t>Zhmoždění (kontuze) prsu ženy podle rozsahu</t>
  </si>
  <si>
    <t>Ztráta prsu u ženy částečná nebo úplná</t>
  </si>
  <si>
    <t>50-100</t>
  </si>
  <si>
    <t>Ztráta prsu u muže částečná nebo úplná</t>
  </si>
  <si>
    <t>30-80</t>
  </si>
  <si>
    <t>Zlomenina hrudní kosti bez posunu</t>
  </si>
  <si>
    <t>Zlomenina hrudní kosti s posunem</t>
  </si>
  <si>
    <t>Zlomenina žebra bez posunu</t>
  </si>
  <si>
    <t>Zlomenina žebra s posunem</t>
  </si>
  <si>
    <t>Mnohočetné zlomeniny žeber - na každé straně každé další žebro</t>
  </si>
  <si>
    <t>Sériová zlomenina žeber provázená respirační insuficiencí</t>
  </si>
  <si>
    <t>Poranění periferních nervů hrudníku podle rozsahu</t>
  </si>
  <si>
    <t>30-50</t>
  </si>
  <si>
    <t>Poranění hrudních sympatických nervů</t>
  </si>
  <si>
    <t>Poranění hrudní aorty</t>
  </si>
  <si>
    <t>Poranění podklíčkové tepny</t>
  </si>
  <si>
    <t>Poranění horní duté žíly</t>
  </si>
  <si>
    <t>Poranění podklíčkové žíly</t>
  </si>
  <si>
    <t>Poranění plicních krevních cév</t>
  </si>
  <si>
    <t>Poranění mezižeberních krevních cév</t>
  </si>
  <si>
    <t>Mnohočetné poranění krevních cév hrudníku</t>
  </si>
  <si>
    <t>součet bodů příslušných položek z položek 8.12 až 8.17, nejvýše však 450 bodů</t>
  </si>
  <si>
    <t>Poranění ductus thoracicus</t>
  </si>
  <si>
    <t>Tupé poranění srdce bez arytmie,</t>
  </si>
  <si>
    <t>Tupé poranění srdce s arytmií</t>
  </si>
  <si>
    <t>Poranění srdce penetrující bez arytmie</t>
  </si>
  <si>
    <t>Poranění srdce penetrující s arytmií</t>
  </si>
  <si>
    <t>Poranění srdečních chlopní podle rozsahu</t>
  </si>
  <si>
    <t>Pneumotorax j ednostranný</t>
  </si>
  <si>
    <t>Pneumotorax oboustranný</t>
  </si>
  <si>
    <t>Hemotorax jednostranný</t>
  </si>
  <si>
    <t>Hemotorax oboustranný</t>
  </si>
  <si>
    <t>Tenzní pneumotorax</t>
  </si>
  <si>
    <t>Kontuze plic jednostranná podle rozsahu</t>
  </si>
  <si>
    <t>Kontuze plic oboustranná podle rozsahu</t>
  </si>
  <si>
    <t>75-150</t>
  </si>
  <si>
    <t>Lacerace plic jednostranná</t>
  </si>
  <si>
    <t>Lacerace plic oboustranná</t>
  </si>
  <si>
    <t>Poranění průdušky</t>
  </si>
  <si>
    <t>Poranění hrudního jícnu</t>
  </si>
  <si>
    <t>Poranění bránice podle rozsahu</t>
  </si>
  <si>
    <t>Mnohočetná poranění nitrohrudních orgánů nebo drtivé poranění hrudníku</t>
  </si>
  <si>
    <t>součet bodů příslušných položek z položek 8.19 až 8.36, nejvýše však 450 bodů</t>
  </si>
  <si>
    <t>Poranění svalu a šlachy v úrovni hrudníku</t>
  </si>
  <si>
    <t>Zlomenina výběžku hrudního obratle (trnový, příčný)</t>
  </si>
  <si>
    <t>Zlomeniny více než jednoho výběžku hrudních obratlů (trnový, příčný)</t>
  </si>
  <si>
    <t>Zlomenina kloubního výběžku hrudního obratle - obou</t>
  </si>
  <si>
    <t>Zlomenina oblouku hrudního obratle bez posunu</t>
  </si>
  <si>
    <t>Zlomenina oblouku hrudního obratle s posunem</t>
  </si>
  <si>
    <t>Zlomenina těla hrudního obratle bez posunu</t>
  </si>
  <si>
    <t>Zlomenina těla hrudního obratle s posunem</t>
  </si>
  <si>
    <t>Zlomenina těla hrudního obratle tříštivá</t>
  </si>
  <si>
    <t>Zlomenina těla hrudního obratle kompresivní se snížením těla obratle - méně než o 1/3</t>
  </si>
  <si>
    <t>Zlomenina těla hrudního obratle posunem nebo snížením těla více než o 1/3</t>
  </si>
  <si>
    <t>součet bodů příslušných položek z položek 8.39 až 8.49, nejvýše však 250 bodů</t>
  </si>
  <si>
    <t>Poškození hrudní meziobratlové ploténky bez herniace</t>
  </si>
  <si>
    <t>Poškození hrudní meziobratlové ploténky s herniací</t>
  </si>
  <si>
    <t>Vymknutí hrudního obratle bez poškození míchy nebo jejích kořenů</t>
  </si>
  <si>
    <t>Podvrtnutí hrudní páteře</t>
  </si>
  <si>
    <t>Otřes hrudní míchy</t>
  </si>
  <si>
    <t>Otok hrudní míchy</t>
  </si>
  <si>
    <t>Kontuze hrudní míchy</t>
  </si>
  <si>
    <t>Transverzální leze hrudní míchy</t>
  </si>
  <si>
    <t>Poranění nervového kořene hrudní míchy podle rozsahu a tíže poškození</t>
  </si>
  <si>
    <t>80-110</t>
  </si>
  <si>
    <t>Zhmoždění zevních pohlavních orgánů</t>
  </si>
  <si>
    <t>20-50</t>
  </si>
  <si>
    <t>Rána pyje</t>
  </si>
  <si>
    <t>Ztrátové poranění pyje</t>
  </si>
  <si>
    <t>Ztrátové poranění šourku a varlat</t>
  </si>
  <si>
    <t>Rána šourku a varlat</t>
  </si>
  <si>
    <t>Rána pochvy a vulvy</t>
  </si>
  <si>
    <t>Rozdrcení jednoho varlete</t>
  </si>
  <si>
    <t>Rozdrcení obou varlat</t>
  </si>
  <si>
    <t>Zlomenina kosti křížové bez posunu</t>
  </si>
  <si>
    <t>Zlomenina kosti křížové s posunem</t>
  </si>
  <si>
    <t>Zlomenina kostrče</t>
  </si>
  <si>
    <t>Zlomenina kyčelní kosti bez posunu na jedné straně</t>
  </si>
  <si>
    <t>Zlomenina kyčelní kosti bez posunu na obou stranách</t>
  </si>
  <si>
    <t>Zlomenina kyčelní kosti s posunem, tříštivá na jedné straně</t>
  </si>
  <si>
    <t>Zlomenina kyčelní kosti s posunem, tříštivá na obou stranách</t>
  </si>
  <si>
    <t>Zlomenina acetabula jednoduchá (neúplná, úplná bez posunu) na jedné straně</t>
  </si>
  <si>
    <t>Zlomenina acetabula jednoduchá (neúplná, úplná bez posunu) na obou stranách</t>
  </si>
  <si>
    <t>Zlomenina acetabula komplikovaná (s posunem)</t>
  </si>
  <si>
    <t>Zlomenina acetabula na obou stranách</t>
  </si>
  <si>
    <t>Zlomenina kosti stydké (jedno raménko) na jedné straně bez posunu</t>
  </si>
  <si>
    <t>Zlomenina kosti stydké (dvě raménka) na jedné straně bez posunu</t>
  </si>
  <si>
    <t>Zlomenina kosti stydké (jedno raménko) na jedné straně s posunem, tříštivá</t>
  </si>
  <si>
    <t>Zlomenina kosti stydké (dvě raménka) na jedné straně s posunem, tříštivá</t>
  </si>
  <si>
    <t>Vícečetné zlomeniny pánve</t>
  </si>
  <si>
    <t>součet bodů příslušných položek z položek 9.9 až 9.23, nejvýše však 500 bodů</t>
  </si>
  <si>
    <t>Poranění bederních, křížových a pánevních sympatických nervů</t>
  </si>
  <si>
    <t>Poranění periferních nervů břicha, dolní části zad a pánve</t>
  </si>
  <si>
    <t>Poranění jiných a neurčených nervů v úrovni břicha, dolní části zad a pánve</t>
  </si>
  <si>
    <t>Poranění břišní aorty</t>
  </si>
  <si>
    <t>Poranění dolní duté žíly</t>
  </si>
  <si>
    <t>Poranění jiné velké cévy v břiše nebo pánvi</t>
  </si>
  <si>
    <t>Poranění jiných krevních cév v úrovni břicha, dolní části zad a pánve</t>
  </si>
  <si>
    <t>Poranění svalu a šlachy v úrovni břicha, dolní části zad a pánve</t>
  </si>
  <si>
    <t>Mnohočetná poranění krevních cév v úrovni břicha, dolní části zad a pánve</t>
  </si>
  <si>
    <t>součet bodů příslušných položek z položek 9.28 až 9.32, nejvýše však 600 bodů</t>
  </si>
  <si>
    <t>Poranění bederní páteře</t>
  </si>
  <si>
    <t>Zlomenina výběžku bederního obratle (trnový, příčný)</t>
  </si>
  <si>
    <t>Zlomeniny více než jednoho výběžku bederních obratlů (trnový, příčný)</t>
  </si>
  <si>
    <t>Zlomenina oblouku bederního obratle bez posunu</t>
  </si>
  <si>
    <t>Zlomenina oblouku bederního obratle s posunem</t>
  </si>
  <si>
    <t>Zlomenina těla bederního obratle bez posunu</t>
  </si>
  <si>
    <t>Zlomenina bederního obratle kompresivní se snížením těla obratle - méně než o 1/3</t>
  </si>
  <si>
    <t>Zlomenina bederního obratle kompresivní se snížením těla obratle - více než o 1/3</t>
  </si>
  <si>
    <t>Mnohočetné zlomeniny bederních obratlů</t>
  </si>
  <si>
    <t>součet bodů příslušných položek z položek 9.34 až 9.42, nejvýše však 250 bodů</t>
  </si>
  <si>
    <t>Poškození bederní meziobratlové ploténky bez herniace</t>
  </si>
  <si>
    <t>Poškození bederní meziobratlové ploténky s herniací</t>
  </si>
  <si>
    <t>Vymknutí bederního obratle</t>
  </si>
  <si>
    <t>Podvrtnutí bederní páteře</t>
  </si>
  <si>
    <t>Otřes bederní míchy</t>
  </si>
  <si>
    <t>Kontuze bederní míchy</t>
  </si>
  <si>
    <t>Transverzální leze bederní míchy</t>
  </si>
  <si>
    <t>Poranění nervového kořene bederní míchy podle rozsahu a tíže poškození</t>
  </si>
  <si>
    <t>Poranění caudy equiny podle rozsahu</t>
  </si>
  <si>
    <t>Poranění lumbosakrální pleteně podle rozsahu</t>
  </si>
  <si>
    <t>Kontuze sleziny, subkapsulární hematom</t>
  </si>
  <si>
    <t>Ruptura sleziny</t>
  </si>
  <si>
    <t>Lacerace sleziny</t>
  </si>
  <si>
    <t>Kontuze jater, subkapsulární hematom</t>
  </si>
  <si>
    <t>Ruptura jater nebo žlučníku</t>
  </si>
  <si>
    <t>Lacerace jater -jeden lalok</t>
  </si>
  <si>
    <t>Izolované poranění žlučových cest</t>
  </si>
  <si>
    <t>Kontuze slinivky břišní</t>
  </si>
  <si>
    <t>Poranění slinivky břišní bez poranění ductus pancreaticus</t>
  </si>
  <si>
    <t>Lacerace slinivky břišní</t>
  </si>
  <si>
    <t>Lacerace slinivky břišní s poraněním ductus pancreaticus</t>
  </si>
  <si>
    <t>Poranění žaludku - subserosní hematom</t>
  </si>
  <si>
    <t>Poranění žaludku - ruptura, perforace</t>
  </si>
  <si>
    <t>Poranění duodena - kontuze, subserosní hematom</t>
  </si>
  <si>
    <t>Poranění duodena - ruptura, perforace</t>
  </si>
  <si>
    <t>Poranění tenkého střeva - subserosní hematom</t>
  </si>
  <si>
    <t>Poranění tenkého střeva - ruptura, perforace</t>
  </si>
  <si>
    <t>Poranění tračníku - kontuze, subserosní hematom</t>
  </si>
  <si>
    <t>Poranění tračníku - ruptura</t>
  </si>
  <si>
    <t>Poranění konečníku (rána, ruptura, perforace) bez sfinkterů</t>
  </si>
  <si>
    <t>Poranění konečníku (rána, ruptura, perforace) se sfinktery</t>
  </si>
  <si>
    <t>Poranění jiných nitrobřišních orgánů</t>
  </si>
  <si>
    <t>Mnohočetná poranění nitrobřišních orgánů</t>
  </si>
  <si>
    <t>součet položek 10.24 bodů příslušných z položek 10.1 až nejvíce však 1000</t>
  </si>
  <si>
    <t>Kontuze ledviny (poúrazová hematurie s vyloučením jiných příčin)</t>
  </si>
  <si>
    <t>Ruptura parenchymu ledviny</t>
  </si>
  <si>
    <t>Lacerace ledviny nebo ztráta ledviny</t>
  </si>
  <si>
    <t>Poranění dutého systému ledviny</t>
  </si>
  <si>
    <t>Poranění močovodu</t>
  </si>
  <si>
    <t>Vícečetná poranění ledvin a močovodu</t>
  </si>
  <si>
    <t>součet bodů příslušných položek z položek 10.25 až 10.30, nejvýše však 300 bodů</t>
  </si>
  <si>
    <t>Poranění močového měchýře - kontuze, subserosní hematom, hematurie s vyloučením jiných příčin</t>
  </si>
  <si>
    <t>Poranění močového měchýře - ruptura, perforace</t>
  </si>
  <si>
    <t>Pohmoždění močové trubice - parciální ruptura</t>
  </si>
  <si>
    <t>Poranění adnex Jednoho nebo obou</t>
  </si>
  <si>
    <t>60-80</t>
  </si>
  <si>
    <t>Ztráta vaječníku jednostranná</t>
  </si>
  <si>
    <t>Ztráta vaječníku oboustranná</t>
  </si>
  <si>
    <t>Kontuze dělohy</t>
  </si>
  <si>
    <t>Ruptura dělohy nebo její ztráta</t>
  </si>
  <si>
    <t>Kontuze nebo ruptura dělohy s následnou ztrátou plodu v době do 15. týdne těhotenství</t>
  </si>
  <si>
    <t>Kontuze nebo ruptura dělohy s následnou ztrátou plodu po 15. týdnu těhotenství</t>
  </si>
  <si>
    <t>Mnohočetná poranění pánevních orgánů,</t>
  </si>
  <si>
    <t>Součet bodů příslušných položek z položek 10.32 až 10.43, nevýše však 500 bodů</t>
  </si>
  <si>
    <t>Zhmoždění ramene a paže</t>
  </si>
  <si>
    <t>20-30</t>
  </si>
  <si>
    <t>Zlomenina klíční kosti bez - posunu</t>
  </si>
  <si>
    <t>- úplná, s dislokací, tříštivá</t>
  </si>
  <si>
    <t>Zlomenina těla lopatky</t>
  </si>
  <si>
    <t>Zlomenina glenoidu</t>
  </si>
  <si>
    <t>Zlomenina nadpažku nebo zobákovitého výběžku lopatky</t>
  </si>
  <si>
    <t>Zlomenina horního konce pažní kosti velkého hrbolu bez posunu</t>
  </si>
  <si>
    <t>Zlomenina krčku pažní kosti bez posunu</t>
  </si>
  <si>
    <t>Vícečetné zlomeniny horního konce pažní kosti a krčku</t>
  </si>
  <si>
    <t>součet bodů příslušných položek z položek 11.8 až 11.13, nejvýše však 180 bodů</t>
  </si>
  <si>
    <t>Zlomenina diafýzy pažní kosti bez posunu</t>
  </si>
  <si>
    <t>Zlomenina dolního konce pažní kosti bez posunu</t>
  </si>
  <si>
    <t>- nitrokloubní s posunem, tříštivá</t>
  </si>
  <si>
    <t>Zlomenina vnitřního nebo zevního kondylu a epikondylu kosti pažní, izolovaná</t>
  </si>
  <si>
    <t>Mnohočetné zlomeniny klíční kosti, lopatky a pažní kosti</t>
  </si>
  <si>
    <t>Vymknutí ramenního kloubu</t>
  </si>
  <si>
    <t>Prokázané poranění labra glenoidu</t>
  </si>
  <si>
    <t>Vymknutí akromioklavikulárního kloubu - Tossy I</t>
  </si>
  <si>
    <t>Vymknutí akromioklavikulárního kloubu - Tossy II</t>
  </si>
  <si>
    <t>Vymknutí akromioklavikulárního kloubu - Tossy III</t>
  </si>
  <si>
    <t>Vymknutí sternoklavikulárního kloubu</t>
  </si>
  <si>
    <t>Podvrtnutí ramenního kloubu</t>
  </si>
  <si>
    <t>Podvrtnutí akromioklavikulárního kloubu</t>
  </si>
  <si>
    <t>Podvrtnutí sternoklavikulárního kloubu</t>
  </si>
  <si>
    <t>Poranění loketního nervu v úrovni paže</t>
  </si>
  <si>
    <t>Přerušení loketního nervu v úrovni paže</t>
  </si>
  <si>
    <t>Poranění středního nervu v úrovni paže</t>
  </si>
  <si>
    <t>Přerušení středního nervu v úrovni paže</t>
  </si>
  <si>
    <t>Poranění vřetenního nervu v úrovni paže</t>
  </si>
  <si>
    <t>Přerušení vřetenního nervu v úrovni paže</t>
  </si>
  <si>
    <t>Poranění ramenního nervu</t>
  </si>
  <si>
    <t>Přerušení ramenního nervu</t>
  </si>
  <si>
    <t>Poranění svalově kožního nervu</t>
  </si>
  <si>
    <t>Přerušení svalově kožního nervu</t>
  </si>
  <si>
    <t>Poranění kožního cítivého nervu v úrovni ramene a paže</t>
  </si>
  <si>
    <t>Přerušení cítivého nervu v úrovni ramene a paže</t>
  </si>
  <si>
    <t>Poranění jiných nervů v úrovni ramene a paže</t>
  </si>
  <si>
    <t>Poranění mnohočetných nervů v úrovni ramene a paže</t>
  </si>
  <si>
    <t>součet bodů příslušných položek z položek 11.33 až 11.45, nejvýše však 200 bodů</t>
  </si>
  <si>
    <t>Poranění velké tepny nebo hluboké žíly</t>
  </si>
  <si>
    <t>60 za 1 cévu</t>
  </si>
  <si>
    <t>Poranění ostatních cév v úrovni ramene a paže</t>
  </si>
  <si>
    <t>10 za 1 cévu</t>
  </si>
  <si>
    <t>Mnohočetná poranění krevních cév v úrovni ramene a paže</t>
  </si>
  <si>
    <t>součet bodů příslušných položek z položek 11.47 a 11.48, nejvýše však 100 bodů</t>
  </si>
  <si>
    <t>Poranění svalu nebo šlachy rotátorové manžety - natržení</t>
  </si>
  <si>
    <t>Drtivé poranění ramene (měkkých a tvrdých struktur)</t>
  </si>
  <si>
    <t>Drtivé poranění paže (měkkých a tvrdých struktur)</t>
  </si>
  <si>
    <t>Exartizace v ramenním kloubu</t>
  </si>
  <si>
    <t>Ztráta končetiny v úrovni mezi ramenem a loktem</t>
  </si>
  <si>
    <t>Zlomenina okovce loketní kosti bez posunu</t>
  </si>
  <si>
    <t>- s posunem, tříštivá</t>
  </si>
  <si>
    <t>Zlomenina korunového výběžku kosti loketní</t>
  </si>
  <si>
    <t>Zlomenina hlavičky vřetenní kosti bez posunu</t>
  </si>
  <si>
    <t>- odlomení, roztříštěná hlavička kosti vřetenní</t>
  </si>
  <si>
    <t>Zlomenina diafýzy loketní kosti bez posunu</t>
  </si>
  <si>
    <t>Zlomenina diafýzy vřetenní kosti bez posunu</t>
  </si>
  <si>
    <t>Zlomenina diafýz obou kostí loketní i vřetenní</t>
  </si>
  <si>
    <t>Zlomenina dolního konce vřetenní kosti bez posunu</t>
  </si>
  <si>
    <t>- s posunem, tříštivá - nitrokloubní</t>
  </si>
  <si>
    <t>Zlomenina dolního konce loketní i vřetenní kosti bez posunu</t>
  </si>
  <si>
    <t>Zlomenina bodcového výběžku ulny izolovaná</t>
  </si>
  <si>
    <t>Mnohočetné zlomeniny předloktí</t>
  </si>
  <si>
    <t>součet bodů příslušných položek z položek 12.1 až 12.22, nejvýše však 120 bodů</t>
  </si>
  <si>
    <t>Poranění svalů a šlach v úrovni předloktí - natažení</t>
  </si>
  <si>
    <t>Vymknutí lokte</t>
  </si>
  <si>
    <t>Ruptura vřetenního (radiálního) kolaterálního vazu izolovaná</t>
  </si>
  <si>
    <t>Ruptura loketního (ulnárního) kolaterálního vazu izolovaná</t>
  </si>
  <si>
    <t>Podvrtnutí lokte</t>
  </si>
  <si>
    <t>Bolestivá pronace</t>
  </si>
  <si>
    <t>Poranění loketního nervu v úrovni předloktí</t>
  </si>
  <si>
    <t>Přerušení loketního nervu v úrovni předloktí</t>
  </si>
  <si>
    <t>Poranění středního nervu v úrovni předloktí</t>
  </si>
  <si>
    <t>Přerušení středního nervu v úrovni předloktí</t>
  </si>
  <si>
    <t>Poranění vřetenního nervu v úrovni předloktí</t>
  </si>
  <si>
    <t>Přerušení vřetenního nervu v úrovni předloktí</t>
  </si>
  <si>
    <t>Poranění kožního cítivého nervu v úrovni předloktí</t>
  </si>
  <si>
    <t>Přerušení kožního cítivého nervu v úrovni předloktí</t>
  </si>
  <si>
    <t>Poranění jiných nervů v úrovni předloktí</t>
  </si>
  <si>
    <t>Mnohočetná poranění nervů v úrovni předloktí</t>
  </si>
  <si>
    <t>Poranění velké loketní tepny nebo hluboké žíly v úrovni lokte a předloktí</t>
  </si>
  <si>
    <t>30 za 1 cévu</t>
  </si>
  <si>
    <t>Poranění ostatních cév v úrovni lokte a předloktí</t>
  </si>
  <si>
    <t>Mnohočetná poranění krevních cév v úrovni předloktí</t>
  </si>
  <si>
    <t>součet bodů příslušných položek z položek 12.42 až 12.43, nejvýše však 100 bodů</t>
  </si>
  <si>
    <t>Drtivé poranění lokte (měkkých a tvrdých struktur)</t>
  </si>
  <si>
    <t>Drtivé poranění předloktí (měkkých a tvrdých struktur)</t>
  </si>
  <si>
    <t>Ztráta končetiny v úrovni lokte a předloktí</t>
  </si>
  <si>
    <t>Zhmoždění jednoho prstu ruky bez poškození nehtového lůžka</t>
  </si>
  <si>
    <t>- s poškozením nehtového lůžka, ztráta nehtu</t>
  </si>
  <si>
    <t>Zlomenina kosti člunkové bez posunu</t>
  </si>
  <si>
    <t>Luxační zlomenina baze první kosti zápěstní (Bennettova)</t>
  </si>
  <si>
    <t>Zlomenina jedné záprstní kosti neúplná, abrupce</t>
  </si>
  <si>
    <t>- úplná s posunem úlomků, tříštivá, nitrokloubní</t>
  </si>
  <si>
    <t>Zlomenina proximálního článku palce a základního nebo středního článku ukazováku bez posunu</t>
  </si>
  <si>
    <t>Zlomeniny více článků jednoho prstu - palce a ukazováku bez posunu</t>
  </si>
  <si>
    <t>Zlomeniny více článků více prstů na jedné ruce bez posunu</t>
  </si>
  <si>
    <t>Vymknutí zápěstí</t>
  </si>
  <si>
    <t>Vymknutí prstu (ruky) včetně mezičlánkových kloubů</t>
  </si>
  <si>
    <t>Ruptura vazů zápěstí a karpu</t>
  </si>
  <si>
    <t>Ruptura vazů prstu ruky a záprstních kloubů ruky</t>
  </si>
  <si>
    <t>Podvrtnutí zápěstí</t>
  </si>
  <si>
    <t>Podvrtnutí prstu ruky</t>
  </si>
  <si>
    <t>Poranění loketního nervu v úrovni zápěstí a ruky</t>
  </si>
  <si>
    <t>Přerušení loketního nervu v úrovni zápěstí a ruky</t>
  </si>
  <si>
    <t>Poranění středního nervu v úrovni ruky a zápěstí</t>
  </si>
  <si>
    <t>Přerušení středního nervu v úrovni ruky a zápěstí</t>
  </si>
  <si>
    <t>Poranění vřetenního nervu v úrovni zápěstí a ruky</t>
  </si>
  <si>
    <t>Přerušení vřetenního nervu v úrovni zápěstí a ruky</t>
  </si>
  <si>
    <t>Poranění prstního nervu palce ruky jednoho nebo obou</t>
  </si>
  <si>
    <t>Přerušení prstního nervu palce ruky jednoho nebo obou</t>
  </si>
  <si>
    <t>Poranění prstního nervu jiného prstu ruky jednoho nebo obou</t>
  </si>
  <si>
    <t>Přerušení prstního nervu jiného prstu ruky jednoho nebo obou</t>
  </si>
  <si>
    <t>Poranění loketní tepny v úrovni zápěstí a ruky</t>
  </si>
  <si>
    <t>Poranění vřetenní tepny v úrovni zápěstí a ruky</t>
  </si>
  <si>
    <t>Poranění jiných cév</t>
  </si>
  <si>
    <t>Poranění svalu a šlachy v úrovni zápěstí a ruky</t>
  </si>
  <si>
    <t>Drtivé poranění palce</t>
  </si>
  <si>
    <t>Drtivé poranění jiných a neurčených částí zápěstí a ruky</t>
  </si>
  <si>
    <t>Ztráta palce ruky (částečná, úplná)</t>
  </si>
  <si>
    <t>60-90</t>
  </si>
  <si>
    <t>Ztráta jiného jednotlivého prstu (částečná, úplná)</t>
  </si>
  <si>
    <t>Ztráta končetiny v úrovni zápěstí</t>
  </si>
  <si>
    <t>Ztráta jiných částí zápěstí a ruky</t>
  </si>
  <si>
    <t>Zlomenina pouze hlavice stehenní kosti</t>
  </si>
  <si>
    <t>Zlomenina krčku kosti stehenní (subkapitální, mediocervikální, bazicervikální) - zaklíněná</t>
  </si>
  <si>
    <t>Zlomenina krčku kosti stehenní (subkapitální, mediocervikální, bazicervikální) nezaklíněná, s posunem</t>
  </si>
  <si>
    <t>Zlomenina velkého chocholíku kosti stehenní</t>
  </si>
  <si>
    <t>Zlomenina malého chocholíku kosti stehenní</t>
  </si>
  <si>
    <t>Zlomenina pertrochanterická kosti stehenní - neúplná</t>
  </si>
  <si>
    <t>- úplná s posunem úlomků, tříštivá</t>
  </si>
  <si>
    <t>Zlomenina subtrochanterická kosti stehenní - neúplná</t>
  </si>
  <si>
    <t>Zlomenina diafýzy kosti stehenní bez posunu úlomků</t>
  </si>
  <si>
    <t>Zlomenina dolního konce kosti stehenní nad kondyly bez posunu úlomků</t>
  </si>
  <si>
    <t>Zlomenina jednoho kondylu kosti stehenní bez posunu</t>
  </si>
  <si>
    <t>Zlomenina dolního konce kosti stehenní nitrokloubní (obou kondylů) bez posunu úlomků</t>
  </si>
  <si>
    <t>Izolovaná zlomenina kloubní chrupavky na kondylech kosti stehenní (rtg vyš. a artroskopie)</t>
  </si>
  <si>
    <t>Vymknutí kyčle</t>
  </si>
  <si>
    <t>Podvrtnutí kyčle</t>
  </si>
  <si>
    <t>Poranění nervů v úrovni kyčle a stehna</t>
  </si>
  <si>
    <t>Poranění sedacího nervu v úrovni kyčle a stehna</t>
  </si>
  <si>
    <t>Přerušení sedacího nervu v úrovni kyčle a stehna</t>
  </si>
  <si>
    <t>Poranění stehenního nervu v úrovni kyčle a stehna</t>
  </si>
  <si>
    <t>Přerušení stehenního nervu v úrovni kyčle a stehna</t>
  </si>
  <si>
    <t>Poranění kožního cítivého nervu v úrovni kyčle a stehna</t>
  </si>
  <si>
    <t>Přerušení kožního cítivého nervu v úrovni kyčle a stehna</t>
  </si>
  <si>
    <t>Poranění jiných nervů v úrovni kyčle a stehna</t>
  </si>
  <si>
    <t>Přerušení jiných nervů v úrovni kyčle a stehna</t>
  </si>
  <si>
    <t>Poranění stehenní tepny</t>
  </si>
  <si>
    <t>Poranění stehenní hluboké žíly</t>
  </si>
  <si>
    <t>Poranění ostatních cév v úrovni třísla a stehna</t>
  </si>
  <si>
    <t>Poranění svalu a šlachy kyčle - natažení</t>
  </si>
  <si>
    <t>- přetržení, odtržení</t>
  </si>
  <si>
    <t>Poranění svalu a šlachy přední svalové skupiny - čtyřhlavého svalu - natržení</t>
  </si>
  <si>
    <t>Poranění svalu a šlachy vnitřní svalové skupiny - adduktorů stehna - natažení</t>
  </si>
  <si>
    <t>Poranění svalu a šlachy zadní svalové skupiny - natažení</t>
  </si>
  <si>
    <t>Poranění jiných a neurčených svalů a šlach v úrovni stehna - natažení</t>
  </si>
  <si>
    <t>Drtivé poranění kyčle (měkkých a tvrdých struktur)</t>
  </si>
  <si>
    <t>Drtivé poranění stehna (měkkých a tvrdých struktur)</t>
  </si>
  <si>
    <t>Ztráta končetiny v oblasti mezi kyčlí a kolenem</t>
  </si>
  <si>
    <t>Zlomenina čéšky bez posunu</t>
  </si>
  <si>
    <t>Izolovaná zlomenina mezihrbolové vyvýšeniny kosti holenní</t>
  </si>
  <si>
    <t>Odlomení drsnatiny kosti holenní</t>
  </si>
  <si>
    <t>Zlomenina diafýzy holenní kosti bez posunu úlomků</t>
  </si>
  <si>
    <t>Zlomenina dolního konce holenní kosti - pilonu, bez posunu</t>
  </si>
  <si>
    <t>Zlomenina dolního konce kosti holení</t>
  </si>
  <si>
    <t>- zlomenina Weber A (fibula pod úrovní syndesmosy + vnitřní kotník nebo deltový vaz)</t>
  </si>
  <si>
    <t>- zlomenina Weber B (fibula v úrovni syndesmosy + vnitřní kotník nebo deltový vaz)</t>
  </si>
  <si>
    <t>- zlomenina Weber C (fibula nad úrovní syndesmosy + vnitřní kotník nebo deltový vaz)</t>
  </si>
  <si>
    <t>- trimaleoolární (Weber B,C+ zadní hrana), luxační</t>
  </si>
  <si>
    <t>Zlomenina samotné kosti lýtkové (bez postižení hlezenného kloubu)</t>
  </si>
  <si>
    <t>Vymknutí čéšky</t>
  </si>
  <si>
    <t>Vymknutí kolena</t>
  </si>
  <si>
    <t>Podvrtnutí kolena</t>
  </si>
  <si>
    <t>Čerstvé přerušení chrupavky kolenního kloubu</t>
  </si>
  <si>
    <t>Poranění vazů kolena - natržení vnitřního nebo zevního postranního vazu kolenního</t>
  </si>
  <si>
    <t>Poranění menisku kolena</t>
  </si>
  <si>
    <t>- poranění typu „unhappy trias“ (postranní vaz menisku, zkřížený vaz)</t>
  </si>
  <si>
    <t>Poranění mnohočetných struktur kolena</t>
  </si>
  <si>
    <t>součet bodů příslušných položek z položek 15.27 až 15.36, nejvýše však 250 bodů</t>
  </si>
  <si>
    <t>Poranění tibiálního nervu</t>
  </si>
  <si>
    <t>Přerušení tibiálního nervu</t>
  </si>
  <si>
    <t>Poranění peroneálního nervu</t>
  </si>
  <si>
    <t>Přerušení peroneálního nervu</t>
  </si>
  <si>
    <t>Poranění kožního cítivého nervu v úrovni bérce</t>
  </si>
  <si>
    <t>Přerušení kožního cítivého nervu v úrovni bérce</t>
  </si>
  <si>
    <t>Přerušení jiných nervů bérce</t>
  </si>
  <si>
    <t>Poranění podkolenní tepny</t>
  </si>
  <si>
    <t>Poranění hluboké žíly bérce</t>
  </si>
  <si>
    <t>Poranění ostatních cév v úrovni bérce</t>
  </si>
  <si>
    <t>Poranění Achillovy šlachy - natržení</t>
  </si>
  <si>
    <t>Poranění Achillovy šlachy - přetržení</t>
  </si>
  <si>
    <t>Poranění svalu bérce nebo jiné šlachy v úrovni bérce (natržení, přetržení)</t>
  </si>
  <si>
    <t>15-20</t>
  </si>
  <si>
    <t>Drtivé poranění kolena nebo bérce (měkkých a tvrdých struktur)</t>
  </si>
  <si>
    <t>Ztráta končetiny v úrovni kolena, exartikulace</t>
  </si>
  <si>
    <t>Ztráta končetiny v oblasti mezi kolenem a kotníkem</t>
  </si>
  <si>
    <t>Zhmoždění prstu nohy bez poškození nehtového lůžka</t>
  </si>
  <si>
    <t>Zlomenina patní kosti bez postižení těla kosti patní (okrajové zlomeniny)</t>
  </si>
  <si>
    <t>Zlomenina kosti hlezenní bez posunu osteochondrální</t>
  </si>
  <si>
    <t>Zlomenina jiných nártních kostí bez posunu</t>
  </si>
  <si>
    <t>- tříštivá, luxační</t>
  </si>
  <si>
    <t>Zlomenina zánártní kosti bez posunu</t>
  </si>
  <si>
    <t>Zlomenina palce nohy jednoho nebo obou článků - bez posunu</t>
  </si>
  <si>
    <t>Zlomenina jednoho nebo více článků jiného prstu než palce</t>
  </si>
  <si>
    <t>Podvrtnutí - hlezenného kloubu</t>
  </si>
  <si>
    <t>Vymknutí hlezenné kosti</t>
  </si>
  <si>
    <t>Vymknutí Chopartova kloubu nebo jednotlivých kostí nártu</t>
  </si>
  <si>
    <t>Vymknutí Lisfrankova kloubu</t>
  </si>
  <si>
    <t>Vymknutí základního kloubu palce nohy</t>
  </si>
  <si>
    <t>Vymknutí jednoho prstu mimo palec, jednoho nebo více kloubů</t>
  </si>
  <si>
    <t>Izolovaná ruptura vazů kotníku a nohy pod ním</t>
  </si>
  <si>
    <t>Poranění zevního plantárního nervu, vnitřního plantárního nervu, hlubokého lýtkového nervu</t>
  </si>
  <si>
    <t>Poranění kožního cítivého nervu a jiných nervů v úrovni kotníku a nohy pod ním</t>
  </si>
  <si>
    <t>Poranění hřbetní tepny nohy pod kotníkem</t>
  </si>
  <si>
    <t>Poranění chodidlové tepny nohy pod kotníkem</t>
  </si>
  <si>
    <t>Poranění jiné cévy nohy</t>
  </si>
  <si>
    <t>Poranění svalu a šlachy v úrovni kotníku a nohy pod ním</t>
  </si>
  <si>
    <t>Drtivé poranění hlezna a záprstí</t>
  </si>
  <si>
    <t>100-130</t>
  </si>
  <si>
    <t>Drtivé poranění prstu nohy</t>
  </si>
  <si>
    <t>Ztráta nohy v úrovni hlezenného kloubu</t>
  </si>
  <si>
    <t>Ztráta nohy pod úrovní hlezenného kloubu</t>
  </si>
  <si>
    <t>Ztráta jednoho prstu nohy (kromě palce nohy)</t>
  </si>
  <si>
    <t>Ztráta palce nohy</t>
  </si>
  <si>
    <t>Cizí těleso v povrchní ráně</t>
  </si>
  <si>
    <t>Při více drobných cizích tělesech v povrchní ráně</t>
  </si>
  <si>
    <t>nejvýše 25 bodů</t>
  </si>
  <si>
    <t>Cizí těleso v hluboké ráně nebo cizí těleso v tělní dutině nebo tělním otvoru, bez potřeby endoskopie nebo operace</t>
  </si>
  <si>
    <t>Cizí těleso v tělní dutině nebo jiné části těla odstraněné endoskopicky</t>
  </si>
  <si>
    <t>Cizí těleso v tělní dutině nebo jiné části těla odstraněné operačně</t>
  </si>
  <si>
    <t>Vícečetná cizí tělesa v hlubším zanoření do tkáně</t>
  </si>
  <si>
    <t>20-40</t>
  </si>
  <si>
    <t>Popálení nebo poleptání úst a dutiny ústní</t>
  </si>
  <si>
    <t>60-100</t>
  </si>
  <si>
    <t>Popálení nebo poleptání hrtanu a průdušnice lehkého stupně</t>
  </si>
  <si>
    <t>Popálení nebo poleptání hrtanu a průdušnice těžkého stupně</t>
  </si>
  <si>
    <t>400 - 500</t>
  </si>
  <si>
    <t>Popálení nebo poleptání hltanu</t>
  </si>
  <si>
    <t>Poleptání nebo popálení jícnu</t>
  </si>
  <si>
    <t>300 - 400</t>
  </si>
  <si>
    <t>Popálení nebo poleptání nebo omrzliny povrchu těla podle rozsahu a stupně postižení</t>
  </si>
  <si>
    <t>I. st.</t>
  </si>
  <si>
    <t>II. st.</t>
  </si>
  <si>
    <t>III. st.</t>
  </si>
  <si>
    <t>méně než 0,25 % povrchu těla</t>
  </si>
  <si>
    <t>0,25 % - méně než 1 % povrchu těla</t>
  </si>
  <si>
    <t>1 % - méně než 5 % povrchu těla</t>
  </si>
  <si>
    <t>5 % - méně než 10 % povrchu těla</t>
  </si>
  <si>
    <t>10 % - méně než 20 % povrchu těla</t>
  </si>
  <si>
    <t>20 % - méně než 30 % povrchu těla</t>
  </si>
  <si>
    <t>30 % - méně než 40 % povrchu těla</t>
  </si>
  <si>
    <t>40 % - méně než 50 % povrchu těla</t>
  </si>
  <si>
    <t>50 % - méně než 60 % povrchu těla</t>
  </si>
  <si>
    <t>60 % - méně než 70 % povrchu těla</t>
  </si>
  <si>
    <t>70 % a více povrchu těla</t>
  </si>
  <si>
    <t>Úpal tepelný a sluneční</t>
  </si>
  <si>
    <t>Mdloba (synkopa) z horka nebo anhydrotické vyčerpání z horka nebo křeče z horka</t>
  </si>
  <si>
    <t>Vyčerpání z horka způsobené nedostatkem (deplecí) soli</t>
  </si>
  <si>
    <t>Otok (edém) z horka</t>
  </si>
  <si>
    <t>Jiné účinky horka a světla</t>
  </si>
  <si>
    <t>Celková sepse, septický stav v důsledku poškození zdraví</t>
  </si>
  <si>
    <t>Anurie, Crush syndrom</t>
  </si>
  <si>
    <t>Místní projevy po očkování podle rozsahu (zánět, nekróza)</t>
  </si>
  <si>
    <t>Sérová nemoc</t>
  </si>
  <si>
    <t>Anafylaktický šok</t>
  </si>
  <si>
    <t>- s komplikacemi (bezvědomí, zástava dechu nebo oběhu)</t>
  </si>
  <si>
    <t>100-200</t>
  </si>
  <si>
    <t>Příloha č. 2 k nařízení vlády č. 276/2015 Sb.</t>
  </si>
  <si>
    <t>Počty bodů pro ohodnocení bolesti pro jednotlivá poškození zdraví způsobená nemocí z povolání</t>
  </si>
  <si>
    <t>Kapitola I. seznamu nemocí z povolání: Nemoci z povolání způsobené chemickými látkami</t>
  </si>
  <si>
    <t>Onemocnění, která objektivně trvala kratší dobu než 1 měsíc nebo která nevyžadovala pracovní neschopnost</t>
  </si>
  <si>
    <t>Onemocnění, která objektivně trvala 1 až 2 měsíce, vyžadovala hospitalizaci i pracovní neschopnost</t>
  </si>
  <si>
    <t>Onemocnění, která objektivně trvala déle než 2 měsíce, vyžadovala hospitalizaci i pracovní neschopnost</t>
  </si>
  <si>
    <t>Kapitola II. Nemoci z povolání způsobené fyzikálními faktory</t>
  </si>
  <si>
    <t>Nemoc způsobená ionizujícím zářením</t>
  </si>
  <si>
    <t>Poškození krvetvorby</t>
  </si>
  <si>
    <t>Radiační dermatitida</t>
  </si>
  <si>
    <t>Rakovina kůže</t>
  </si>
  <si>
    <t>300 - 600</t>
  </si>
  <si>
    <t>Katarakta</t>
  </si>
  <si>
    <t>Leukemie</t>
  </si>
  <si>
    <t>Jiné zhoubné nádory</t>
  </si>
  <si>
    <t>Nemoc způsobená elektromagnetickým zářením</t>
  </si>
  <si>
    <t>Poškození způsobené tepelnými účinky elektromagnetického záření</t>
  </si>
  <si>
    <t>Zákal čočky způsobený tepelným zářením</t>
  </si>
  <si>
    <t>Percepční kochleární vada sluchu způsobená hlukem</t>
  </si>
  <si>
    <t>Nemoc způsobená přetlakem a podtlakem okolního prostředí</t>
  </si>
  <si>
    <t>Dekompresní nemoc: kožní nebo lymfatická forma</t>
  </si>
  <si>
    <t>Dekompresní nemoc: kloubní forma</t>
  </si>
  <si>
    <t>Dekompresní nemoc: gastrointestinální forma</t>
  </si>
  <si>
    <t>Dekompresní nemoc: nervová forma</t>
  </si>
  <si>
    <t>200 - 600</t>
  </si>
  <si>
    <t>Dekompresní nemoc: plicní forma</t>
  </si>
  <si>
    <t>400 - 600</t>
  </si>
  <si>
    <t>Kombinace postižení více systémů</t>
  </si>
  <si>
    <t>Součet jednotlivých položek z položek 5.1 až 5.5, nejvýše však 600 bodů</t>
  </si>
  <si>
    <t>Sekundární Raynaudův syndrom prstů rukou při práci s vibrujícími nástroji a zařízeními</t>
  </si>
  <si>
    <t>Nemoci periferních nervů horních končetin charakteru ischemických a úžinových neuropatií při práci s vibrujícími nástroji a zařízeními</t>
  </si>
  <si>
    <t>Poškození středního nervu na horní končetině</t>
  </si>
  <si>
    <t>Poškození loketního nebo vřetenního nervu na horní končetině</t>
  </si>
  <si>
    <t>Nemoci kostí a kloubů rukou nebo zápěstí nebo loktů při práci s vibrujícími nástroji a zařízeními</t>
  </si>
  <si>
    <t>Poškození kloubů na horní končetině</t>
  </si>
  <si>
    <t>Aseptická nekróza zápěstních a záprstních kůstek na horní končetině</t>
  </si>
  <si>
    <t>Poškození šlach nebo šlachových pochev na horní končetině</t>
  </si>
  <si>
    <t>Poškození svalů na horní končetině</t>
  </si>
  <si>
    <t>40 - 80</t>
  </si>
  <si>
    <t>Poškození kloubů (artrózy) na horní končetině</t>
  </si>
  <si>
    <t>Poškození kloubů (artrózy) na dolních končetinách</t>
  </si>
  <si>
    <t>Nemoci tíhových váčků z tlaku</t>
  </si>
  <si>
    <t>Poškození menisku</t>
  </si>
  <si>
    <t>Nemoci periferních nervů končetin charakteru úžinového syndromu z dlouhodobého nadměrného jednostranného přetěžování nebo z tlaku, tahu nebo torze, s klinickými iritačními a zánikovými příznaky a s patologickým nálezem v EMG vyšetření, odpovídající nejméně středně těžké poruše</t>
  </si>
  <si>
    <t>Poškození holenního nebo lýtkového nervu</t>
  </si>
  <si>
    <t>Pneumokoniózy způsobené prachem s obsahem volného krystalického oxidu křemičitého (silikózy a uhlokopské pneumokoniózy)</t>
  </si>
  <si>
    <t>a) s typickými rtg znaky prašných změn</t>
  </si>
  <si>
    <t>b) komplikované formy nebo ve spojení s aktivní tuberkulózou (mykobakteriózou)</t>
  </si>
  <si>
    <t>c) s přihlédnutím k dynamice vývoje</t>
  </si>
  <si>
    <t>a) Azbestóza</t>
  </si>
  <si>
    <t>b) Hyalinóza pohrudnice s ventilační poruchou restrikčního typu</t>
  </si>
  <si>
    <t>c) Mezoteliom</t>
  </si>
  <si>
    <t>Pneumokonióza způsobená prachem při výrobě a zpracování tvrdokovů</t>
  </si>
  <si>
    <t>Pneumokonióza ze svařování</t>
  </si>
  <si>
    <t>Nemoci dýchacích cest a plic způsobené vdechováním kobaltu, cínu, barya, grafitu, hliníku, berylia, antimonu nebo oxidu titaničitého</t>
  </si>
  <si>
    <t>Rakovina plic z radioaktivních látek</t>
  </si>
  <si>
    <t>Rakovina dýchacích cest a plic způsobená koksárenskými plyny</t>
  </si>
  <si>
    <t>Rakovina sliznice nosní nebo vedlejších dutin nosních</t>
  </si>
  <si>
    <t>Exogenní alergická alveolitida</t>
  </si>
  <si>
    <t>Astma bronchiale a alergická onemocnění horních cest dýchacích</t>
  </si>
  <si>
    <t>Astma průduškové (bronchiale)</t>
  </si>
  <si>
    <t>- pouze s úlevovou léčbou, bez terapie inhalačními kortikosteroidy, s hodnotou FeNO v normě, s lehkou bronchiální hyperreaktivitou</t>
  </si>
  <si>
    <t>Alergická rýma (rinitida)</t>
  </si>
  <si>
    <t>Bronchopulmonální nemoci způsobené prachem bavlny, lnu, konopí, juty nebo sisalu</t>
  </si>
  <si>
    <t>Rakovina plic ve spojení s pneumokoniózou způsobenou prachem s obsahem volného krystalického oxidu křemičitého s typickými rtg znaky prašných změn nebo se všemi formami komplikované pneumokoniózy</t>
  </si>
  <si>
    <t>- FEV1/FVC 0,60 až 0,70</t>
  </si>
  <si>
    <t>- FEV1/FVC 0,40 až 0,60</t>
  </si>
  <si>
    <t>Kapitola IV. Nemoci z povolání kožní</t>
  </si>
  <si>
    <t>Nemoci kůže způsobené fyzikálními, chemickými nebo biologickými faktory</t>
  </si>
  <si>
    <t>- mírné formy, malý rozsah (několik ložisek)</t>
  </si>
  <si>
    <t>30 - 200</t>
  </si>
  <si>
    <t>- mírné formy středního (celé ruce nebo předloktí) až velkého rozsahu (ruce a předloktí, ev. diseminace), nebo závažnější formy velké intenzity i menšího rozsahu</t>
  </si>
  <si>
    <t>Kapitola V. Nemoci z povolání přenosné a parazitární</t>
  </si>
  <si>
    <t>- onemocnění, která objektivně trvala kratší dobu než 1 měsíc nebo která nevyžadovala pracovní neschopnost</t>
  </si>
  <si>
    <t>50 - 200</t>
  </si>
  <si>
    <t>- onemocnění, která objektivně trvala 1 až 2 měsíce, vyžadovala hospitalizaci i pracovní neschopnost</t>
  </si>
  <si>
    <t>- onemocnění, která objektivně trvala déle než 2 měsíce, -vyžadovala hospitalizaci i pracovní neschopnost</t>
  </si>
  <si>
    <t>Nemoci přenosné ze zvířat na člověka buď přímo, nebo prostřednictvím přenašečů</t>
  </si>
  <si>
    <t>- onemocnění, která objektivně trvala déle než 2 měsíce, vyžadovala hospitalizaci i pracovní neschopnost</t>
  </si>
  <si>
    <t>Těžká hyperkinetická dysfonie, uzlíky na hlasivkách, těžká nedomykavost hlasivek nebo těžká fonastenie, pokud jsou trvalé a znemožňují výkon povolání kladoucího zvýšené nároky na hlas</t>
  </si>
  <si>
    <t>150-200</t>
  </si>
  <si>
    <t>Příloha č. 3 k nařízení vlády č. 276/2015 Sb.</t>
  </si>
  <si>
    <t>Počty bodů pro ohodnocení ztížení společenského uplatnění pro jednotlivá poškození zdraví způsobená pracovním úrazem</t>
  </si>
  <si>
    <t>Ztráta vlasů po skalpaci - úplná</t>
  </si>
  <si>
    <t>Ztráta vlasů po skalpaci - částečná podle rozsahu</t>
  </si>
  <si>
    <t>250 - 500</t>
  </si>
  <si>
    <t>210-420</t>
  </si>
  <si>
    <t>360 - 720</t>
  </si>
  <si>
    <t>Postkomoční syndrom</t>
  </si>
  <si>
    <t>Následky poranění hlavy a neurotraumat v oblasti duševních poruch a poruch chování podle rozsahu a tíže následků (ověřené příslušným psychiatrickým pracovištěm)</t>
  </si>
  <si>
    <t>- úplné, ztráta všech duševních kompetencí</t>
  </si>
  <si>
    <t>Duševní poruchy po jiných těžkých poraněních kromě poranění hlavy a mozku nebo vážné duševní poruchy vzniklé působením otřesných zážitků nebo jiných nepříznivých psychologických činitelů a tísnivých situací podle rozsahu a tíže následků (ověřené příslušným psychiatrickým pracovištěm)</t>
  </si>
  <si>
    <t>Poúrazová epilepsie podle druhu, závažnosti a frekvence záchvatů</t>
  </si>
  <si>
    <t>500 - 1000</t>
  </si>
  <si>
    <t>Potíže po těžkých zraněních jiných částí těla bez bližšího objektivního nálezu (např. fantomové bolesti po amputacích)</t>
  </si>
  <si>
    <t>Traumatická porucha lícního nervu lehkého stupně</t>
  </si>
  <si>
    <t>Traumatická porucha lícního nervu těžkého stupně</t>
  </si>
  <si>
    <t>Traumatické postižení trojklanného nervu</t>
  </si>
  <si>
    <t>500 - 700</t>
  </si>
  <si>
    <t>Poškození obličeje provázené funkčními poruchami (zúžení úst, omezení hybnosti dolní čelisti, defekty rtu) nebo deformující jizvy</t>
  </si>
  <si>
    <t>Moková pištěl po poranění spodiny lební (likvorea)</t>
  </si>
  <si>
    <t>Ztráta chuti</t>
  </si>
  <si>
    <t>Ztráta čichu</t>
  </si>
  <si>
    <t>Ztráta hrotu nosu</t>
  </si>
  <si>
    <t>Ztráta nosu bez zúžení průduchů</t>
  </si>
  <si>
    <t>Ztráta nosu se zúžením průduchů</t>
  </si>
  <si>
    <t>Deformace nosu</t>
  </si>
  <si>
    <t>Perforace nosní přepážky</t>
  </si>
  <si>
    <t>Stav po vynětí oka s ohledem na zrakovou ostrost druhého oka</t>
  </si>
  <si>
    <t>1000-2000</t>
  </si>
  <si>
    <t>Ztráta čočky u vidoucího oka</t>
  </si>
  <si>
    <t>- nekompenzovatelná - podle výsledné zrakové ostrosti podle tabulky 1</t>
  </si>
  <si>
    <t>Traumatická porucha postavení očí</t>
  </si>
  <si>
    <t>Poruchy zorného pole - podle tabulek 2. a 3.</t>
  </si>
  <si>
    <t>Porušení průchodnosti slzných cest</t>
  </si>
  <si>
    <t>Chybné postavení řas (trichiasa)</t>
  </si>
  <si>
    <t>Rozšíření a ochrnutí zornice vidoucího oka</t>
  </si>
  <si>
    <t>Deformace zevního segmentu oka a jeho okolí</t>
  </si>
  <si>
    <t>Deformace očnice</t>
  </si>
  <si>
    <t>Deformace víček</t>
  </si>
  <si>
    <t>Deformita oka (mimo změn zornice)</t>
  </si>
  <si>
    <t>Traumatická porucha akomodace nepodmíněná ztrátou čočky</t>
  </si>
  <si>
    <t>Poúrazový lagoftalmus</t>
  </si>
  <si>
    <t>Ptóza horního víčka kryjící zornici</t>
  </si>
  <si>
    <t>Ztráta jednoho boltce</t>
  </si>
  <si>
    <t>Ztráta obou boltců</t>
  </si>
  <si>
    <t>Chronický hnisavý zánět středního ucha poúrazový</t>
  </si>
  <si>
    <t>Deformace boltce lehkého stupně</t>
  </si>
  <si>
    <t>Deformace boltce těžkého stupně</t>
  </si>
  <si>
    <t>Nedoslýchavost jednostranná (včetně opěrkového syndromu - Whiplash)</t>
  </si>
  <si>
    <t>200-400</t>
  </si>
  <si>
    <t>Nedoslýchavost oboustranná (včetně opěrkového syndromu - Whiplash)</t>
  </si>
  <si>
    <t>Hluchota</t>
  </si>
  <si>
    <t>-jednostranná praktická nebo úplná (včetně opěrkového syndromu -Whiplash)</t>
  </si>
  <si>
    <t>- oboustranná praktická nebo úplná (včetně opěrkového syndromu -Whiplash)</t>
  </si>
  <si>
    <t>4000 - 6000</t>
  </si>
  <si>
    <t>- ztráta sluchu druhého ucha do úrovně praktické nebo úplné hluchoty (včetně opěrkového syndromu -Whiplash)</t>
  </si>
  <si>
    <t>Porucha labyrintu mimo nedoslýchavost a hluchotu, (včetně opěrkového syndromu - Whiplash)</t>
  </si>
  <si>
    <t>Neurotizující tinitus (včetně opěrkového syndromu - Whiplash)</t>
  </si>
  <si>
    <t>Ztráta jednoho zubu podle postavení a estetického dopadu (nehodnotí se dětské zuby ani náhrady)</t>
  </si>
  <si>
    <t>Ztráta více zubů podle postavení a estetického dopadu</t>
  </si>
  <si>
    <t>násobek 40</t>
  </si>
  <si>
    <t>Odlomení korunkové části jednoho zubu</t>
  </si>
  <si>
    <t>Odlomení korunkové části více zubů</t>
  </si>
  <si>
    <t>násobek 30</t>
  </si>
  <si>
    <t>Ztráta jazyka úplná</t>
  </si>
  <si>
    <t>Stav po poranění jazyka s defektem tkáně nebo jizevnatými deformacemi</t>
  </si>
  <si>
    <t>Poškození hlasu</t>
  </si>
  <si>
    <t>- částečná ztráta, podle kvality hlasu</t>
  </si>
  <si>
    <t>800-1400</t>
  </si>
  <si>
    <t>Porucha řeči centrálního původu po úrazu (včetně opěrkového syndromu - Whiplash podle tíže poruchy )</t>
  </si>
  <si>
    <t>2000-4000</t>
  </si>
  <si>
    <t>Zúžení hrtanu</t>
  </si>
  <si>
    <t>Stav po tracheotomii s trvale zavedenou kanylou</t>
  </si>
  <si>
    <t>Omezení hybnosti hrudníku a srůsty plic následkem poranění plic a stěny hrudní</t>
  </si>
  <si>
    <t>Jiné následky poranění plic s poškozením plicního parenchymu a plicních funkcí jednostranné podle rozsahu a tíže</t>
  </si>
  <si>
    <t>Jiné následky poranění plic s poškozením plicního parenchymu a plicních funkcí oboustranné, podle rozsahu a tíže</t>
  </si>
  <si>
    <t>Poruchy srdeční a cévní podle hemodynamické významnosti</t>
  </si>
  <si>
    <t>Pištěl jícnu</t>
  </si>
  <si>
    <t>Zúžení jícnu podle tíže poruchy polykání</t>
  </si>
  <si>
    <t>400 - 800</t>
  </si>
  <si>
    <t>Porucha polykání centrálního původu (včetně opěrkového syndromu - Whiplash)</t>
  </si>
  <si>
    <t>1000-1200</t>
  </si>
  <si>
    <t>Poúrazové omezení hybnosti páteře</t>
  </si>
  <si>
    <t>Poúrazová paraparéza</t>
  </si>
  <si>
    <t>Poúrazová kvadruparéza podle tíže</t>
  </si>
  <si>
    <t>2000 - 3000</t>
  </si>
  <si>
    <t>Poúrazová paraplegie</t>
  </si>
  <si>
    <t>Poúrazová kvadruplegie</t>
  </si>
  <si>
    <t>Poúrazová hemiparéza podle tíže</t>
  </si>
  <si>
    <t>1000-1600</t>
  </si>
  <si>
    <t>Poúrazová hemiplegie</t>
  </si>
  <si>
    <t>Poúrazová monoparéza podle tíže</t>
  </si>
  <si>
    <t>Poúrazová monoplegie</t>
  </si>
  <si>
    <t>Poškození břišní stěny provázené porušením břišního lisu</t>
  </si>
  <si>
    <t>Porušení funkce zažívacích orgánů</t>
  </si>
  <si>
    <t>Ztráta sleziny</t>
  </si>
  <si>
    <t>Sterkorální pištěl podle rozsahu sekrece</t>
  </si>
  <si>
    <t>1000-1400</t>
  </si>
  <si>
    <t>Nedomykavost řitních svěračů</t>
  </si>
  <si>
    <t>Trvalá stomie</t>
  </si>
  <si>
    <t>Ztráta jedné ledviny</t>
  </si>
  <si>
    <t>Ztráta obou ledvin</t>
  </si>
  <si>
    <t>Porucha močení následkem poranění močových orgánů</t>
  </si>
  <si>
    <t>Pištěl močového měchýře nebo močové roury</t>
  </si>
  <si>
    <t>Počasný zánět močových cest nebo ledvin</t>
  </si>
  <si>
    <t>Druhotné onemocnění ledvin podle rozsahu poruchy ledvinných funkcí</t>
  </si>
  <si>
    <t>500-1000</t>
  </si>
  <si>
    <t>Hydrokéla poúrazová</t>
  </si>
  <si>
    <t>Ztráta jednoho varlete nebo ztráta jednoho vaječníku</t>
  </si>
  <si>
    <t>- nad 49 let</t>
  </si>
  <si>
    <t>Ztráta pyje nebo těžká deformace pyje nebo poúrazová deformace pochvy nebo zevních pohlavních orgánů ženy znemožňující pohlavní styk podle rozsahu následků</t>
  </si>
  <si>
    <t>2000 - 2400</t>
  </si>
  <si>
    <t>Ztráta jednoho prsu u žen</t>
  </si>
  <si>
    <t>Ztráta obou prsů u žen</t>
  </si>
  <si>
    <t>Výhřez pochvy a dělohy poúrazový</t>
  </si>
  <si>
    <t>Porušení souvislosti pánevního prstence s poruchou statiky páteře a s poruchou funkce dolních končetin podle rozsahu následků</t>
  </si>
  <si>
    <t>1200-1600</t>
  </si>
  <si>
    <t>Potrat v důsledku úrazu do nedokončeného 23. týdne gravidity</t>
  </si>
  <si>
    <t>Předčasný porod v důsledku úrazu od počátku 24. do dokončeného 36. týdne gravidity</t>
  </si>
  <si>
    <t>nedominantní</t>
  </si>
  <si>
    <t>dominantní</t>
  </si>
  <si>
    <t>Ztráta horní končetiny v ramenním kloubu, exartikulace</t>
  </si>
  <si>
    <t>Ztráta horní končetiny mezi ramenním kloubem a loketním kloubem</t>
  </si>
  <si>
    <t>Poškození ramene - úplná ztuhlost</t>
  </si>
  <si>
    <t>Pakloub kosti pažní</t>
  </si>
  <si>
    <t>Chronický zánět kostní dřeně pažní kosti</t>
  </si>
  <si>
    <t>Habituální vykloubení ramene</t>
  </si>
  <si>
    <t>Nenapravitelné vykloubení</t>
  </si>
  <si>
    <t>Poškození loketního kloubu</t>
  </si>
  <si>
    <t>Poškození kloubů radioulnárních</t>
  </si>
  <si>
    <t>Pakloub obou kostí předloktí</t>
  </si>
  <si>
    <t>Pakloub vřetenní kosti</t>
  </si>
  <si>
    <t>Pakloub loketní kosti</t>
  </si>
  <si>
    <t>Chronický zánět kostní dřeně kostí předloktí</t>
  </si>
  <si>
    <t>Viklavý loketní kloub</t>
  </si>
  <si>
    <t>Ztráta předloktí při zachovalém loketním kloubu</t>
  </si>
  <si>
    <t>Ztráta ruky v zápěstí</t>
  </si>
  <si>
    <t>Ztráta všech prstů ruky (včetně záprstních kostí)</t>
  </si>
  <si>
    <t>Ztráta dvou až čtyř prstů ruky s výjimkou palce</t>
  </si>
  <si>
    <t>Úplná ztuhlost zápěstí</t>
  </si>
  <si>
    <t>Pakloub člunkové kosti</t>
  </si>
  <si>
    <t>Omezení pohyblivosti zápěstí</t>
  </si>
  <si>
    <t>Ztráta palce</t>
  </si>
  <si>
    <t>Ztuhlost mezičlánkového kloubu palce</t>
  </si>
  <si>
    <t>Trvalé podvrtnutí po špatně zhojené Benettově zlomenině</t>
  </si>
  <si>
    <t>Porucha úchopové funkce palce</t>
  </si>
  <si>
    <t>Ztráta ukazováčku</t>
  </si>
  <si>
    <t>Úplná ztuhlost ukazováku</t>
  </si>
  <si>
    <t>Porucha úchopové funkce ukazováku</t>
  </si>
  <si>
    <t>Ztráta prstu (III, IV., nebo V.)</t>
  </si>
  <si>
    <t>Porucha úchopové funkce prstu (III. IV. nebo V.)</t>
  </si>
  <si>
    <t>Obrna pažního nervu (axilárního) podle tíže</t>
  </si>
  <si>
    <t>Obrna vřetenního nervu podle tíže</t>
  </si>
  <si>
    <t>600 - 1200</t>
  </si>
  <si>
    <t>700-1400</t>
  </si>
  <si>
    <t>Obrna středního nervu podle tíže</t>
  </si>
  <si>
    <t>600-1200</t>
  </si>
  <si>
    <t>Obrna loketního nervu (obdobně nervus musculocutaneus) podle tíže</t>
  </si>
  <si>
    <t>Obrna celé pleteně pažní podle tíže</t>
  </si>
  <si>
    <t>1400 - 2400</t>
  </si>
  <si>
    <t>1400-2800</t>
  </si>
  <si>
    <t>Dolní končetina</t>
  </si>
  <si>
    <t>Pakloub stehenní kosti v krčku nebo v diafýze</t>
  </si>
  <si>
    <t>Chronický zánět kostní dřeně stehenní kosti</t>
  </si>
  <si>
    <t>Zkrácení jedné dolní končetiny</t>
  </si>
  <si>
    <t>- o 2- 4 cm</t>
  </si>
  <si>
    <t>- o 4- 6 cm</t>
  </si>
  <si>
    <t>- o 6 a více cm</t>
  </si>
  <si>
    <t>Deformity stehenní kosti</t>
  </si>
  <si>
    <t>Omezení pohyblivosti kyčelního kloubu</t>
  </si>
  <si>
    <t>Omezení pohyblivosti kolenního kloubu</t>
  </si>
  <si>
    <t>Nestabilita (viklavost) kolenního kloubu</t>
  </si>
  <si>
    <t>Značné vbočení nebo vybočení kolenního kloubu po zlomeninách</t>
  </si>
  <si>
    <t>Trvalé následky po poranění měkkého kolena</t>
  </si>
  <si>
    <t>Ztráta dolní končetiny v bérci se zachovalým kolenem</t>
  </si>
  <si>
    <t>Ztráta dolní končetiny v bérci se ztuhlým kolenem</t>
  </si>
  <si>
    <t>Pakloub kosti holenní nebo obou kostí bérce</t>
  </si>
  <si>
    <t>Chronický zánět kostní dřeně kostí bérce</t>
  </si>
  <si>
    <t>Poúrazové deformity kostí bérce</t>
  </si>
  <si>
    <t>Ztráta nohy v hlezenném kloubu</t>
  </si>
  <si>
    <t>Ztráta chodidla v Chopartově kloubu</t>
  </si>
  <si>
    <t>Ztráta chodidla v Lisfrancově kloubu</t>
  </si>
  <si>
    <t>Úplná ztuhlost v hlezenném kloubu</t>
  </si>
  <si>
    <t>Omezení pohyblivosti hlezenného kloubu</t>
  </si>
  <si>
    <t>Úplná ztráta pronace a supinace nohy</t>
  </si>
  <si>
    <t>Omezení pronace a supinace nohy</t>
  </si>
  <si>
    <t>Nestabilita (viklavost) hlezenného kloubu</t>
  </si>
  <si>
    <t>Plochá noha nebo vbočená noha a jiné poúrazové deformity nohy a hlezna</t>
  </si>
  <si>
    <t>Chronický zánět kostní dřeně kostí nohy</t>
  </si>
  <si>
    <t>Ztráta prstů nohy</t>
  </si>
  <si>
    <t>- II, III. nebo IV. prstu</t>
  </si>
  <si>
    <t>Úplná ztuhlost palce nohy</t>
  </si>
  <si>
    <t>Omezení pohyblivosti palce nohy</t>
  </si>
  <si>
    <t>Trvalé poúrazové omezení krevního oběhu či lymfatického systému dolní končetiny</t>
  </si>
  <si>
    <t>Poúrazová atrofie svalstva dolní končetiny</t>
  </si>
  <si>
    <t>Obrna sedacího nervu podle tíže</t>
  </si>
  <si>
    <t>900-1800</t>
  </si>
  <si>
    <t>Obrna stehenního nervu podle tíže</t>
  </si>
  <si>
    <t>Obrna holenního nervu podle tíže</t>
  </si>
  <si>
    <t>Obrna lýtkového nervu podle tíže</t>
  </si>
  <si>
    <t>200 - 800</t>
  </si>
  <si>
    <t>Hypertrofické jizvy (i nerozsáhlé) obličeje, krku, rukou nebo nohou (viditelné partie těla)</t>
  </si>
  <si>
    <t>Keloidní jizvy (s tendencí k růstu a recidivující)</t>
  </si>
  <si>
    <t>Karcinom kůže v jizvě po poranění (Ulcus Marjolin)</t>
  </si>
  <si>
    <t>Toxické poškození jater (subchronická hepatitis) nebo ledvin podle rozsahu a tíže procesu</t>
  </si>
  <si>
    <t>Chronický atrofický zánět sliznice nosní</t>
  </si>
  <si>
    <t>Obstrukční postižení dýchacích cest po inhalačním traumatu podle rozsahu a tíže procesu</t>
  </si>
  <si>
    <t>Omezení pohyblivosti po popáleninovém traumatu</t>
  </si>
  <si>
    <t>hodnocení jako v klasifikacích podle odpovídajících položek v části 8. Horní končetina a části 9. Dolní končetina</t>
  </si>
  <si>
    <t>Zraková ostrost</t>
  </si>
  <si>
    <t>POSTIŽENÍ</t>
  </si>
  <si>
    <t>Stupeň zúžení (stupně)</t>
  </si>
  <si>
    <t>jednoho oka</t>
  </si>
  <si>
    <t>obou očí zhruba stejně</t>
  </si>
  <si>
    <t>jediného vidoucího oka</t>
  </si>
  <si>
    <t>Centrální skotomy se hodnotí podle výsledné zrakové ostrosti</t>
  </si>
  <si>
    <t>HEMIANOPSIE</t>
  </si>
  <si>
    <t>BODY</t>
  </si>
  <si>
    <t>homonymní levostranná</t>
  </si>
  <si>
    <t>binasální</t>
  </si>
  <si>
    <t>bitemporální</t>
  </si>
  <si>
    <t>oboustranná horní</t>
  </si>
  <si>
    <t>oboustranná dolní</t>
  </si>
  <si>
    <t>dolní jednostranná</t>
  </si>
  <si>
    <t>nasální kvadrantová horní</t>
  </si>
  <si>
    <t>nasální kvadrantová dolní</t>
  </si>
  <si>
    <t>temporální kvadrantová horní</t>
  </si>
  <si>
    <t>temporální kvadrantová dolní</t>
  </si>
  <si>
    <t>Příloha č. 4 k nařízení vlády č. 276/2015 Sb.</t>
  </si>
  <si>
    <t>Počty bodů pro ohodnocení ztížení společenského uplatnění pro jednotlivá poškození zdraví způsobená nemocí z povolání</t>
  </si>
  <si>
    <t>Nervový systém</t>
  </si>
  <si>
    <t>Toxické poškození periferního nervového systému</t>
  </si>
  <si>
    <t>Játra</t>
  </si>
  <si>
    <t>Toxická poškození</t>
  </si>
  <si>
    <t>- stavy se závažným portálním městnáním, opakované krvácivé stavy, ascites, známky encefalopatie, stavy po portokavální anastomóze</t>
  </si>
  <si>
    <t>Nádory jater</t>
  </si>
  <si>
    <t>Ledviny</t>
  </si>
  <si>
    <t>Toxické poškození</t>
  </si>
  <si>
    <t>- postižení ledvin bez funkčního omezení s patologickým nálezem v moči lehkého stupně (diskrétní proteinurie, mikroskopické hematurie)</t>
  </si>
  <si>
    <t>Nádory ledvin</t>
  </si>
  <si>
    <t>Kardiovaskulární systém</t>
  </si>
  <si>
    <t>Krev</t>
  </si>
  <si>
    <t>Panmyelopatie</t>
  </si>
  <si>
    <t>- těžká panmyelopatie s těžkou trombocytopenií a se závažnými klinickými projevy (trombocyty pod 20.000/ul, granulocyty pod 1000/ul)</t>
  </si>
  <si>
    <t>Anemie (různé formy)</t>
  </si>
  <si>
    <t>- těžká anemie se závažnými klinickými projevy (Hb pod 10 g/dl), opakovaná potřeba transfuzí, podstatné snížení výkonnosti</t>
  </si>
  <si>
    <t>- progredující, neléčitelné formy anemie s těžkými klinickými projevy</t>
  </si>
  <si>
    <t>- s výraznými laboratorními a klinickými projevy,</t>
  </si>
  <si>
    <t>- progredující, nevyléčitelné formy</t>
  </si>
  <si>
    <t>Úplná ztráta čichu a tím ovlivnění chuti k jídlu</t>
  </si>
  <si>
    <t>Následky toxického poškození dolních cest dýchacích a plic dráždivými</t>
  </si>
  <si>
    <t>Poškození s poruchou funkcí plicních lehkého stupně</t>
  </si>
  <si>
    <t>Nádory dýchacích cest</t>
  </si>
  <si>
    <t>Rakovina plic</t>
  </si>
  <si>
    <t>Nádory ledvin a močového měchýře</t>
  </si>
  <si>
    <t>Nádory prostaty</t>
  </si>
  <si>
    <t>Po odstranění nádoru v časném stadiu</t>
  </si>
  <si>
    <t>Nádory kůže</t>
  </si>
  <si>
    <t>Po odstranění nádoru (nádorů) při stabilizovaném stavu</t>
  </si>
  <si>
    <t>Metastazující formy nádoru se závažnou prognózou</t>
  </si>
  <si>
    <t>Další nádory z chemických látek</t>
  </si>
  <si>
    <t>Po odstranění nádoru (nádorů) po stabilizaci stavu podle závažnost stavu a projevů</t>
  </si>
  <si>
    <t>2000 - 4000</t>
  </si>
  <si>
    <t>Nemoc způsobená ionizujícím zářením, útlum krvetvorby</t>
  </si>
  <si>
    <t>- těžká s těžkou trombocytopenií se závažnými klinickými projevy (trombocyty pod 20.000/ul, granulocyty pod 1000/ul)</t>
  </si>
  <si>
    <t>- progredující formy, nevyléčitelné</t>
  </si>
  <si>
    <t>Zákal čočky způsobený ionizujícím zařízením</t>
  </si>
  <si>
    <t>Výsledné stavy po nadměrném ozáření spojené se systémovými nebo lokalizovanými příznaky</t>
  </si>
  <si>
    <t>Zhoubné nádory vzniklé v důsledku vnitřní kontaminace</t>
  </si>
  <si>
    <t>Základ 1600 bodů a za každých 5 % celkové ztráty sluchu podle Fowlera nad limit přidat 200 bodů</t>
  </si>
  <si>
    <t>Tinitus</t>
  </si>
  <si>
    <t>Následky cévních mozkových příhod se hodnotí analogicky s následky poškození CNS způsobené chemickými látkami a následky poškození kloubů analogicky s poškozením kloubů z vibrací nebo dlouhodobého nadměrného jednostranného přetěžování, následky poškození plic analogicky například s toxickým poškozením plic.</t>
  </si>
  <si>
    <t>Vazospastické stadium na nedominantní ruce</t>
  </si>
  <si>
    <t>Vazospastické stadium na dominantní ruce</t>
  </si>
  <si>
    <t>Vazoparalytické stadium na nedominantní ruce</t>
  </si>
  <si>
    <t>Vazoparalytické stadium na dominantní ruce</t>
  </si>
  <si>
    <t>Nemoci periferních nervů horních končetin charakteru ischemických a úžinových neuropatií při práci s vibrujícími nástroji a zařízeními.</t>
  </si>
  <si>
    <t>Ischemické poškození nervu středního, nervu loketního nebo obou nervů, s klinickými iritačními a zánikovými příznaky a patologickým nálezem v EMG vyšetření, odpovídajícími nejméně středně těžké poruše.</t>
  </si>
  <si>
    <t>Poškození nervů horních končetin charakteru úžinového syndromu s klinickými iritačními a zánikovými příznaky a s patologickým nálezem v EMG vyšetření, odpovídající nejméně středně těžké poruše</t>
  </si>
  <si>
    <t>Poškození loketního nervu na nedominantní ruce</t>
  </si>
  <si>
    <t>Poškození loketního nervu na dominantní ruce</t>
  </si>
  <si>
    <t>Poškození středního nervu na nedominantní ruce</t>
  </si>
  <si>
    <t>Poškození středního nervu na dominantní ruce</t>
  </si>
  <si>
    <t>Nemoci kostí a kloubů rukou nebo zápěstí nebo loktů při práci s vibrujícími nástroji a zařízeními. Aseptické nekrózy zápěstních nebo záprstních kůstek nebo izolovaná artróza kloubů ručních, zápěstních nebo loketních, spojené se závažnou poruchou funkce vedoucí k výraznému omezení pracovní schopnosti</t>
  </si>
  <si>
    <t>Nemoci šlach, šlachových pochev, tíhových váčků, úponů svalů nebo kloubů končetin z dlouhodobého nadměrného jednostranného přetěžování. Objektivními vyšetřovacími metodami potvrzené vleklé formy nemoci vedoucí k výraznému omezení pracovní schopnosti</t>
  </si>
  <si>
    <t>Pes transversoplanus a halux valgus</t>
  </si>
  <si>
    <t>Artróza hlezenného kloubu</t>
  </si>
  <si>
    <t>Nemoci tíhových váčků</t>
  </si>
  <si>
    <t>Pneumokoniózy způsobené prachem a obsahem volného krystalického oxidu křemičitého: silikóza, silikotuberkulóza, pneumokonióza uhlokopů ve spojení s tuberkulózou</t>
  </si>
  <si>
    <t>Silikóza plic a pneumokonióza uhlokopů v iniciálním stadiu (hodnoceno s přihlédnutím k dynamice vývoje</t>
  </si>
  <si>
    <t>Silikóza plic prostá nebo pneumokonióza uhlokopů prostá bez poruchy nebo s lehkou poruchou funkcí plicních</t>
  </si>
  <si>
    <t>Silikóza plic prostá nebo pneumokonióza uhlokopů prostá se středně těžkou poruchou funkcí nebo silikóza plic komplikovaná či pneumokonióza uhlokopů komplikovaná s lehkou poruchou funkcí plicních</t>
  </si>
  <si>
    <t>Silikóza plic prostá nebo pneumokonióza uhlokopů prostá s těžkou poruchou funkcí</t>
  </si>
  <si>
    <t>Silikóza plic komplikovaná či pneumokonióza uhlokopů komplikovaná se středně těžkou poruchou funkcí plicních</t>
  </si>
  <si>
    <t>Silikóza plic prostá nebo pneumokonióza uhlokopů prostá s těžkou poruchou funkcí plicních vedoucí k pravostrannému srdečnímu selhávání</t>
  </si>
  <si>
    <t>Silikóza plic nebo pneumokonióza uhlokopů ve spojení s aktivní tuberkulózou (mykobakteriózou)</t>
  </si>
  <si>
    <t>Azbestóza plic nebo hyalinóza pleury s lehkou poruchou funkcí plicních</t>
  </si>
  <si>
    <t>Azbestóza plic nebo hyalinóza pleury se středně těžkou poruchou funkcí plicních</t>
  </si>
  <si>
    <t>Azbestóza plic nebo hyalinóza pleury s těžkou poruchou funkcí plicních</t>
  </si>
  <si>
    <t>Azbestóza plic nebo hyalinóza pleury s těžkou poruchou funkcí plicních vedoucí k pravostrannému srdečnímu selhávání</t>
  </si>
  <si>
    <t>Mezoteliom</t>
  </si>
  <si>
    <t>Pneumokonióza z tvrdokovů</t>
  </si>
  <si>
    <t>Pneumokonióza ze svařování, rtg znaky prašných změn od četnosti znaků p3, q2, r2 a výše podle klasifikace Mezinárodní organizace práce</t>
  </si>
  <si>
    <t>Pneumokonióza ze svařování bez poruchy plicních funkcí nebo s mírnou poruchou</t>
  </si>
  <si>
    <t>Výraznější forma pneumokoniózy ze svařování se středně těžkou poruchou plicních funkcí</t>
  </si>
  <si>
    <t>Po stabilizaci stavu</t>
  </si>
  <si>
    <t>Nevyléčitelné formy</t>
  </si>
  <si>
    <t>Astma průduškové (bronchiale) podle stupně závažnosti - stupeň se zjišťuje na základě příznaků, objektivních vyšetřovacích metod a zhodnocení efektu užívané terapie</t>
  </si>
  <si>
    <t>- astma bronchiale středně těžkého stupně vyžaduje léčbu topickými kortikosteroidy, popřípadě úlevovými inhalačními léky.</t>
  </si>
  <si>
    <t>- astma bronchiale těžkého stupně onemocnění těžce omezuje aktivitu a vyžaduje terapii topickými, popřípadě perorálními kortikosteroidy, popřípadě další protizánětlivou terapii, společně s úlevovou léčbou</t>
  </si>
  <si>
    <t>- astma bronchiale tak těžkého stupně, že způsobuje pravostranné srdeční selhávání na úrovni NYHA IV</t>
  </si>
  <si>
    <t>- alergická rýma (rinitida) podle stupně závažnosti stupeň se zjišťuje na základě příznaků, objektivních vyšetřovacích metod a zhodnocení efektu užívané terapie</t>
  </si>
  <si>
    <t>Bronchopulmonální nemoc způsobená prachem bavlny, lnu, konopí, juty nebo sisalu</t>
  </si>
  <si>
    <t>Chronická obstrukční plicní nemoc</t>
  </si>
  <si>
    <t>- s FEV1/FVC méně než 0,70 a FEV1 50% referenčních hodnot nebo méně (CHOPN stadium III)</t>
  </si>
  <si>
    <t>- s FEV1/FVC méně než 0,70 a FEV1 méně než 30% referenčních hodnot, chronické respirační selhávání (CHOPN stadium IV)</t>
  </si>
  <si>
    <t>Ohraničené projevy (predilekční místa), stabilizované formy, řídké exacerbace</t>
  </si>
  <si>
    <t>500 - 900</t>
  </si>
  <si>
    <t>Výrazné projevy s častými exacerbacemi nebo v generalizované stabilizované formě</t>
  </si>
  <si>
    <t>Rozsáhlé, dlouhodobě aktivní formy vzdorující léčbě s podstatným snížením celkové výkonnosti</t>
  </si>
  <si>
    <t>2200 - 3400</t>
  </si>
  <si>
    <t>Formy se zvlášť nepříznivým průběhem, trvale silně aktivní</t>
  </si>
  <si>
    <t>Po odstranění nádoru (nádorů) bez známek recidivy po stabilizaci stavu</t>
  </si>
  <si>
    <t>Vleklé formy nemocí nebo stavy pro proběhlých nemocech s trvalými následky se hodnotí podle poškození funkce napadených orgánů nebo systémů a vlivu na celkový zdravotní stav</t>
  </si>
  <si>
    <t>Lehké formy nemoci nebo její následky s omezením funkce mírného stupně s mírným omezením celkové výkonnosti</t>
  </si>
  <si>
    <t>Středně těžké formy nemoci nebo středně těžké následky nemoci s poruchou funkce středně těžkého stupně nebo chronické formy pomalu progredující s výrazným omezením celkové výkonnosti</t>
  </si>
  <si>
    <t>2400 - 3400</t>
  </si>
  <si>
    <t>Těžké formy nemoci se závažnými trvalými poruchami funkce orgánů nebo systémů vedoucí k trvalému, závažnému omezení výkonnosti nebo vleklé, trvale silně aktivní onemocnění vzdorující léčbě</t>
  </si>
  <si>
    <t>Zvlášť těžké formy se selháváním orgánů</t>
  </si>
  <si>
    <t>Nemoci přenosné a parazitární získané v zahraničí</t>
  </si>
  <si>
    <t>Virová hepatitida</t>
  </si>
  <si>
    <t>Posthepatální únavový a dyspeptický syndrom</t>
  </si>
  <si>
    <t>Perzistující chronická hepatitida</t>
  </si>
  <si>
    <t>Chronická aktivní hepatitida</t>
  </si>
  <si>
    <t>Cirhóza jaterní kompenzovaná</t>
  </si>
  <si>
    <t>Cirhóza jaterní dekompenzovaná, stavy se závažným portálním městnáním, s krvácivými projevy, se známkami encefalopatie, stavy po portokavální anastomóze</t>
  </si>
  <si>
    <t>Cirhóza jaterní s rakovinou jater</t>
  </si>
  <si>
    <t>6. Kapitola VI. Nemoci z povolání způsobené ostatními faktory a činiteli</t>
  </si>
  <si>
    <t>Těžká hyperkinetická dysfonie, uzlíky na hlasivkách, těžká nedomykavost hlasivek a těžká fonastenie, pokud jsou trvalé a znemožňují výkon povolání kladoucího zvýšené nároky na hlas</t>
  </si>
  <si>
    <t>Uzlíky na hlasivkách</t>
  </si>
  <si>
    <t>Toxické poškození centrálního nervového systému</t>
  </si>
  <si>
    <r>
      <rPr>
        <sz val="12"/>
        <color indexed="8"/>
        <rFont val="Times New Roman"/>
        <family val="1"/>
        <charset val="238"/>
      </rPr>
      <t>zákonem č. 223/2013 Sb</t>
    </r>
    <r>
      <rPr>
        <b/>
        <sz val="12"/>
        <color indexed="8"/>
        <rFont val="Times New Roman"/>
        <family val="1"/>
        <charset val="238"/>
      </rPr>
      <t xml:space="preserve">. , </t>
    </r>
    <r>
      <rPr>
        <sz val="12"/>
        <color indexed="8"/>
        <rFont val="Times New Roman"/>
        <family val="1"/>
        <charset val="238"/>
      </rPr>
      <t xml:space="preserve">zákonem 250/2014 Sb.  </t>
    </r>
  </si>
  <si>
    <t>Tento zákon zapracovává příslušné předpisy Evropské unie1) a upravuje v návaznosti na přímo použitelné předpisy Evropské unie62)</t>
  </si>
  <si>
    <t>c) úkoly dalších orgánů veřejné správy v oblastech ochrany a podpory veřejného zdraví a hodnocení a snižování hluku z hlediska dlouhodobého průměrného hlukového zatížení životního prostředí.</t>
  </si>
  <si>
    <t>(1) Veřejným zdravím je zdravotní stav obyvatelstva a jeho skupin. Tento zdravotní stav je určován souhrnem přírodních, životních a pracovních podmínek a způsobem života.</t>
  </si>
  <si>
    <t>(2) Ochrana veřejného zdraví je souhrn činností a opatření k vytváření a ochraně zdravých životních a pracovních podmínek a zabránění šíření infekčních a hromadně se vyskytujících onemocnění, ohrožení zdraví v souvislosti s vykonávanou prací, vzniku nemocí souvisejících s prací a jiných významných poruch zdraví a dozoru nad jejich zachováním. Ohrožením veřejného zdraví je stav, při kterém jsou obyvatelstvo nebo jeho skupiny vystaveny nebezpečí, z něhož míra zátěže rizikovými faktory přírodních, životních nebo pracovních podmínek překračuje obecně přijatelnou úroveň a představuje významné riziko poškození zdraví.</t>
  </si>
  <si>
    <t>(3) Podpora veřejného zdraví je souhrn činností pomáhajících fyzickým osobám zachovat a zlepšovat své zdraví a zvyšovat kontrolu nad faktory ovlivňujícími zdraví. Zahrnuje činnosti k zajištění sociálních, ekonomických a environmentálních podmínek pro rozvoj individuálního i veřejného zdraví, zdravotního stavu a zdravého životního stylu.</t>
  </si>
  <si>
    <t>(4) Hodnocením zdravotních rizik je posouzení míry závažnosti zátěže populace vystavené rizikovým faktorům životních a pracovních podmínek a způsobu života. Podkladem pro hodnocení zdravotního rizika je kvalitativní a kvantitativní odhad rizika [§ 80 odst. 1 písm. l)]. Výsledek hodnocení zdravotního rizika je podkladem pro řízení zdravotních rizik, čímž se rozumí rozhodovací proces s cílem snížit zdravotní rizika. Hodnocení rizik na úseku bezpečnosti a ochrany zdraví při práci a povinnosti zaměstnavatele v prevenci rizik pro bezpečnost a ochranu zdraví při práci stanoví zvláštní právní předpisy.2)</t>
  </si>
  <si>
    <t>(5) Infekčním onemocněním se rozumí příznakové i bezpříznakové onemocnění vyvolané původcem infekce nebo jeho toxinem, které vzniká v důsledku přenosu tohoto původce nebo jeho toxinu z nakažené fyzické osoby, zvířete nebo neživého substrátu na vnímavou fyzickou osobu.</t>
  </si>
  <si>
    <t>(6) Izolací se rozumí oddělení fyzické osoby, která onemocněla infekční nemocí nebo jeví příznaky tohoto onemocnění, od ostatních fyzických osob. Podmínky izolace musí s ohledem na charakter přenosu infekce zabránit jejímu přenosu na jiné fyzické osoby, které by mohly infekční onemocnění dále šířit.</t>
  </si>
  <si>
    <t>(7) Karanténními opatřeními jsou</t>
  </si>
  <si>
    <t>(8) Mladistvým se pro účely tohoto zákona rozumí fyzická osoba, která dovršila patnáctý rok a nepřekročila osmnáctý rok svého věku.</t>
  </si>
  <si>
    <t>(10) Uvedením výrobku4a) na trh se rozumí okamžik, kdy je výrobek na trhu Evropské unie poprvé úplatně nebo bezúplatně předán nebo nabídnut k předání za účelem distribuce nebo používání nebo kdy jsou k němu poprvé převedena vlastnická práva, nestanoví-li přímo použitelný předpis Evropské unie nebo zvláštní právní předpis jinak.4b) Za uvedené na trh se považují i výrobky vyrobené nebo dovezené pro provozní potřeby4a) při vlastním podnikání výrobců nebo dovozců.</t>
  </si>
  <si>
    <t>(11) Za výrobce se pro účely tohoto zákona považuje osoba, která vyrábí výrobek nebo i jen navrhla či objednala výrobek, který hodlá uvést na trh nebo do oběhu4c) pod svým jménem, jakož i osoba, která jako výrobce uvede na výrobku svou obchodní firmu, název nebo jméno a příjmení fyzické osoby, ochrannou známku nebo jiný rozlišovací znak, nebo osoba, která výrobek upraví za účelem jeho uvedení na trh nebo do oběhu, nestanoví-li přímo použitelný předpis Evropské unie nebo zvláštní právní předpis jinak.4b)</t>
  </si>
  <si>
    <t>(13) Za dovozce se pro účely tohoto zákona považuje osoba, která uvede na trh nebo do oběhu výrobek z jiného než členského státu Evropské unie nebo uvedení takového výrobku na trh nebo do oběhu zprostředkuje, nestanoví-li zvláštní právní předpis jinak.4b)</t>
  </si>
  <si>
    <t>Voda a výrobky přicházející do přímého styku s vodou, chemické látky, chemické směsi a vodárenské technologie, koupaliště a sauny</t>
  </si>
  <si>
    <t>(2) Provozovatel vodovodu pro veřejnou potřebu6a) je povinen zajistit, aby dodávaná pitná voda měla jakost pitné vody podle odstavce 1. Povinnost podle věty první mají, není-li dále stanoveno jinak, i vlastník vodovodu pro veřejnou potřebu, který je nositelem práv a povinností provozovatele,6a) osoba, která zajišťuje náhradní zásobování pitnou vodou, osoba, která vyrábí pitnou vodu z individuálního zdroje jako součást své podnikatelské činnosti, pro jejíž výkon musí být používána pitná voda, a osoba, která dodává pitnou vodu pro veřejnou potřebu. Za osobu, která dodává pitnou vodu pro veřejnou potřebu, se považuje</t>
  </si>
  <si>
    <t>a) provozovatel vodovodu, u něhož je průměrná denní produkce menší než 10 m3, nebo počet fyzických osob trvale využívajících vodovod je menší než 50, pokud vodovod provozuje jako součást své podnikatelské činnosti nebo jako součást jiné činnosti právnické osoby,</t>
  </si>
  <si>
    <t>c) provozovatel veřejné studny, která byla označena jako zdroj pitné vody,</t>
  </si>
  <si>
    <t>(4) Na žádost osob uvedených v odstavci 2 může příslušný orgán ochrany veřejného zdraví povolit na časově omezenou dobu užití vody, která nesplňuje mezní hodnoty ukazatelů vody pitné, s výjimkou mikrobiologických ukazatelů. Orgán ochrany veřejného zdraví povolení vydá, jestliže zásobování pitnou vodou nelze zajistit jinak a nebude ohroženo veřejné zdraví. Jde-li o ukazatele s nejvyšší mezní hodnotou, s výjimkou mikrobiologických ukazatelů, může příslušný orgán ochrany veřejného zdraví na žádost osoby uvedené v odstavci 2, s výjimkou osob uvedených v písmenu b), takové povolení vydat, jestliže dodávku pitné vody nelze zajistit jinak, nebude ohroženo veřejné zdraví, nápravná opatření jsou dostačující k odstranění závady do 30 dnů a nedodržení hygienického limitu jakéhokoli ukazatele s nejvyšší mezní hodnotou netrvalo během posledních 12 měsíců déle než 30 dnů.</t>
  </si>
  <si>
    <t>(5) Žádost podle odstavce 4 musí obsahovat ukazatel, kterého se nedodržení týká, důvody nedodržení hygienického limitu včetně vyhodnocení možnosti jiného zajištění dodávky pitné vody, návrh nápravných opatření včetně časového rozvrhu prací a odhadu nákladů, zásobovanou oblast a počet zásobovaných obyvatel, návrh doby trvání povolení, přehled nedodržení hygienického limitu jakéhokoliv ukazatele za posledních 12 měsíců, posouzení zdravotních rizik a navrhovaný rozsah a četnost kontroly jakosti pitné vody.</t>
  </si>
  <si>
    <t>(6) V povolení podle odstavce 4 příslušný orgán ochrany veřejného zdraví určí maximální hodnotu dotčeného ukazatele a dobu odstranění závady.</t>
  </si>
  <si>
    <t>(2) Před uplynutím doby, na kterou byl mírnější hygienický limit podle odstavce 1 omezen, je osoba uvedená v odstavci 1 povinna doložit příslušnému orgánu ochrany veřejného zdraví, zda a v jakém rozsahu byla zjednána náprava. Příslušný orgán ochrany veřejného zdraví tuto skutečnost ověří.</t>
  </si>
  <si>
    <t>(1) Osoby uvedené v § 3 odst. 2 jsou povinny za podmínek upravených prováděcím právním předpisem zajistit u držitele osvědčení o akreditaci4a), držitele osvědčení o správné činnosti laboratoře4c) nebo u držitele autorizace (§ 83c)</t>
  </si>
  <si>
    <t>(2) Protokol podle odstavce 1 písm. b) jsou osoby uvedené v § 3 odst. 2 povinny uchovávat po dobu 5 let ode dne odběru vzorku pitné vody. Náležitosti protokolu, formu jeho elektronické podoby a datové rozhraní a způsob stanovení míst odběru vzorků pitné vody upraví prováděcí právní předpis.</t>
  </si>
  <si>
    <t>(1) V tomto zákoně se rozumí</t>
  </si>
  <si>
    <t>b) umělým koupalištěm plavecký bazén, koupelový bazén, bazén pro kojence a batolata, brouzdaliště.</t>
  </si>
  <si>
    <t>(2) Za koupaliště podle odstavce 1 se nepovažují lázeňské a léčebné bazény a voda sloužící k léčebným účelům.</t>
  </si>
  <si>
    <t>(1) Provozovatel přírodního nebo umělého koupaliště nebo sauny je povinen zajistit, aby koupající se fyzické osoby nebyly vystaveny zdravotním rizikům plynoucím ze znečištění vody ke koupání, sprchování nebo ochlazování. Provozovatelem se rozumí osoba, která poskytuje saunování nebo koupání v přírodním nebo umělém koupališti. Ke splnění povinnosti podle věty první je provozovatel</t>
  </si>
  <si>
    <t>b) přírodního koupaliště povinen monitorovat jakost vody ke koupání nebo sprchování zajištěním laboratorní kontroly ukazatelů znečištění podle odstavce 3 písm. a) a c), prováděním vizuální kontroly znečištění vody ke koupání makroskopickými řasami nebo odpady a hodnocením znečištění vody ke koupání z hlediska možného ovlivnění zdraví koupajících se fyzických osob; obdobnou povinnost má krajská hygienická stanice v případě povrchových vod ke koupání uvedených v seznamu podle § 6g odst. 1 písm. a), nemá-li tuto povinnost provozovatel nebo osoba uvedená v § 6d.</t>
  </si>
  <si>
    <t>(2) Povinnost podle odstavce 1 písm. a) nebo b) při zajištění vody ke sprchování provozovatel přírodního nebo umělého koupaliště nebo sauny nemá, je-li voda ke sprchování dodávána postupem podle § 3 odst. 3.</t>
  </si>
  <si>
    <t>(3) Znečištěním vody ke koupání nebo ochlazování se rozumí</t>
  </si>
  <si>
    <t>a) překročení hygienického limitu mikrobiologického ukazatele jakosti vody ke koupání v přírodním koupališti nebo překročení hygienického limitu fyzikálního ukazatele vody ke koupání v nádrži ke koupání nebo ve stavbě povolené k účelu koupání vybavené systémem přírodního způsobu čištění vody,</t>
  </si>
  <si>
    <t>(4) Znečištění vody ke sprchování se posuzuje podle hygienických limitů ukazatelů jakosti vody ke koupání, jde-li o přírodní nebo umělé koupaliště, nebo podle hygienických ukazatelů vody k ochlazování, jde-li o saunu.</t>
  </si>
  <si>
    <t>(5) Hygienické limity ukazatelů jakosti vody ke koupání v umělém koupališti a ochlazování v sauně se stanoví jako mezní hodnoty nebo nejvyšší mezní hodnoty. Mezní hodnotou je hodnota, jejíž překročení signalizuje nedodržení některého ukazatele nebo hygienického požadavku, které mohou vést k ohrožení zdraví koupajících se fyzických osob. Nejvyšší mezní hodnotou je hodnota, při jejímž překročení je ohroženo zdraví koupajících se fyzických osob.</t>
  </si>
  <si>
    <t>(1) Dojde-li ke znečištění vody ke koupání nebo sprchování, je provozovatel přírodního koupaliště povinen informovat o této skutečnosti veřejnost, a to po celou dobu trvání znečištění. Informace musí být umístěna na všech pokladnách u vstupu na koupaliště, a pokud zde nejsou, v blízkosti koupaliště na viditelném místě, musí být snadno čitelná, v nesmazatelné formě a nesmí obsahovat jiné údaje než údaje týkající se znečištění vody. Dojde-li k překročení limitní hodnoty ukazatele rozmnožení sinic ve vodě ke koupání v přírodním koupališti, provede provozovatel dále neprodleně doplňující chemické a organoleptické vyšetření jakosti vody ke koupání v rozsahu stanoveném prováděcím právním předpisem.</t>
  </si>
  <si>
    <t>(2) Provozovatel umělého koupaliště nebo sauny je povinen v případě překročení mezní hodnoty ukazatele jakosti vody ke koupání, sprchování nebo ochlazování provést kontrolu dodržení požadavků stanovených tímto zákonem k provozování umělého koupaliště nebo sauny. V případě překročení nejvyšší mezní hodnoty ukazatele jakosti vody ke koupání, sprchování nebo ochlazování je povinen provoz nebo oddělitelnou část provozu umělého koupaliště nebo sauny do doby odstranění závady zastavit.</t>
  </si>
  <si>
    <t>(3) Provozovatel umělého koupaliště nebo sauny je povinen o zastavení provozu umělého koupaliště nebo sauny nebo jejich části po dobu trvání znečištění vody informovat veřejnost; pro provedení a umístění informace se použije odstavec 1 věta druhá obdobně.</t>
  </si>
  <si>
    <t>(4) Znečištění vody v přírodním nebo umělém koupališti nebo sauně, které vedlo k postupu podle odstavce 1 věty první nebo odstavce 3, je provozovatel povinen bezodkladně oznámit příslušnému orgánu ochrany veřejného zdraví. V oznámení uvede kromě náležitostí podání stanovených správním řádem důvod postupu podle odstavce 1 věty první nebo odstavce 3, přijaté opatření a očekávanou dobu jeho trvání.</t>
  </si>
  <si>
    <t>(1) Provozovatel přírodního nebo umělého koupaliště nebo sauny je dále povinen</t>
  </si>
  <si>
    <t>a) zajistit u držitele osvědčení o akreditaci vydaného podle zákona o technických požadavcích na výrobky8), držitele osvědčení o správné činnosti laboratoře vydaného podle vodního zákona8a) nebo u držitele autorizace vydané podle tohoto zákona (§ 83c) odběr vzorků vody ke koupání, sprchování nebo ochlazování, včetně dalších a dodatečných vzorků, a jejich laboratorní kontrolu podle prováděcího právního předpisu a podle monitorovacího kalendáře (§ 82a), jde-li o jakost vody ke koupání v přírodním koupališti na povrchových vodách, ve kterých nabízí službu koupání provozovatel podle § 6a, nebo povrchových vodách využívaných ke koupání podle § 6d; pokud jde o vodu ke sprchování, provozovatel tuto povinnost nemá, je-li voda dodávána postupem podle § 3 odst. 3,</t>
  </si>
  <si>
    <t>f) vypracovat provozní řád, ve kterém uvede obchodní firmu nebo název a sídlo, jde-li o právnickou osobu, nebo jméno a příjmení a sídlo, jde-li o podnikající fyzickou osobu, identifikační číslo, bylo-li přiděleno, umístění přírodního nebo umělého koupaliště nebo sauny, způsob zajištění vody ke sprchování, způsob úpravy vody ke koupání, sprchování nebo ochlazování, pokud je voda upravována, popis míst odběru vzorků vody, způsob manipulace s prádlem, pokud je spotřebiteli půjčováno v rámci služby, způsob očisty prostředí, a v případě umělých koupališť a saun způsob kontroly dodržování základních zásad hygienického chování návštěvníků,</t>
  </si>
  <si>
    <t>g) předložit ke schválení návrh provozního řádu podle písmene f) a jeho změn příslušnému orgánu ochrany veřejného zdraví.</t>
  </si>
  <si>
    <t>Osoba, která podle živnostenského zákona60) ve stavbách nebo zařízeních, jež jsou na pozemcích využívaných ke koupání fyzických osob v souvislosti s povrchovými vodami,</t>
  </si>
  <si>
    <t>a v nabídce svých služeb spotřebiteli nebo v reklamě výslovně nabízí možnost koupání nebo využívání těchto povrchových vod, má povinnosti uvedené v § 6a odst. 1 písm. b), § 6b odst. 1 a v § 6c odst. 1 písm. a) až d).</t>
  </si>
  <si>
    <t>(1) Provozovatel umělého koupaliště nebo sauny je dále povinen</t>
  </si>
  <si>
    <t>h) vést provozní deník a evidenci o výsledcích kontrol a měření provedených podle písmen c), e) a g) a uchovávat je po dobu 1 roku.</t>
  </si>
  <si>
    <t>(2) Zjistí-li provozovatel ve vodě ke koupání, sprchování nebo ochlazování výskyt látky neuvedené v prováděcím právním předpise, která může ovlivnit veřejné zdraví, je povinen neprodleně podat žádost o povolení a stanovení podmínek jejího výskytu, nebo provoz umělého koupaliště nebo sauny nebo jejich části zastavit. V žádosti uvede látku a její množství nebo koncentraci ve vodě, návrh hygienického limitu, hodnocení zdravotních rizik výskytu této látky a jejího limitu a způsob, rozsah a četnost kontroly dodržení navrženého hygienického limitu. Příslušný orgán ochrany veřejného zdraví výskyt látky rozhodnutím povolí, pokud navržená koncentrace nebo množství neohrožuje veřejné zdraví. Nebude-li žadateli povolení vydáno, je povinen provozování umělého koupaliště nebo sauny zastavit. Zjistí-li příslušný orgán ochrany veřejného zdraví na základě nových poznatků a informací, že látka nebo její koncentrace ovlivňuje veřejné zdraví, povolení z moci úřední změní nebo odejme.</t>
  </si>
  <si>
    <t>(1) Ministerstvo zdravotnictví každoročně do 31. března sestaví ve spolupráci s Ministerstvem životního prostředí a Ministerstvem zemědělství seznam, ve kterém uvede</t>
  </si>
  <si>
    <t>b) přírodní koupaliště místního významu na povrchových vodách, ve kterých nabízí službu koupání provozovatel podle § 6a nebo využívaných ke koupání podle § 6d, pro které nebyl vydán příslušným orgánem ochrany veřejného zdraví trvalý zákaz koupání,</t>
  </si>
  <si>
    <t>(2) Koupací sezónou jednotlivých přírodních koupališť se rozumí zpravidla období od 30. května do 1. září nebo období, během něhož lze očekávat velký počet koupajících se fyzických osob.</t>
  </si>
  <si>
    <t>(3) Seznam podle odstavce 1 zpřístupní Ministerstvo zdravotnictví na dobu 10 kalendářních dnů na své úřední desce a úředních deskách krajských hygienických stanic a jejich územních pracovišť veřejnosti k připomínkám; za den, od kterého počíná plynout tato doba, se považuje den, ve kterém byl seznam vyvěšen nejpozději. Seznam upravený na základě vyhodnocení uplatněných připomínek uveřejní Ministerstvo zdravotnictví na úřední desce ve svém sídle, na úředních deskách v sídle krajských hygienických stanic a na Portálu veřejné správy. Ministerstvo životního prostředí předloží seznam vod ke koupání podle odstavce 1 písm. a) každoročně před zahájením koupací sezóny Evropské komisi s uvedením důvodů jeho změn, pokud k nim došlo oproti předchozímu roku.</t>
  </si>
  <si>
    <t>(4) Ministerstvo životního prostředí ve spolupráci s Ministerstvem zdravotnictví dále předloží Evropské komisi do 31. prosince kalendářního roku za uplynulou koupací sezónu zprávu o výsledcích monitorování a posouzení jakosti povrchových vod uvedených v seznamu podle odstavce 1 písm. a) spolu s informací o pozastavení monitorovacího kalendáře a jeho důvodech a s popisem významných opatření, která byla podle tohoto zákona a vodního zákona8a) přijata příslušnými správními úřady k řízení jakosti vody ke koupání.</t>
  </si>
  <si>
    <t>(5) Ministerstvo zdravotnictví dále informuje Evropskou komisi o povolení podle § 6e k provedení mikrobiologického rozboru vod ke koupání uvedených v seznamu podle odstavce 1 písm. a) včetně hodnocení rovnocennosti metodám a pravidlům stanoveným prováděcím právním předpisem.</t>
  </si>
  <si>
    <t>(2) Režim dne zohledňující věkové a fyzické zvláštnosti dětí a mladistvých, podmínky jejich pohybové výchovy a otužování, podmínky odborného výcviku a učební praxe, režim stravování včetně pitného režimu upraví zařízení pro výchovu a vzdělávání v provozním řádu.</t>
  </si>
  <si>
    <t>(3) K předcházení vzniku a šíření infekčních onemocnění je zařízení pro výchovu a vzdělávání povinno zajistit oddělení dítěte nebo mladistvého, kteří vykazují známky akutního onemocnění, od ostatních dětí a mladistvých a zajistit pro ně dohled zletilé fyzické osoby.</t>
  </si>
  <si>
    <t>(2) Osoba, která přijala děti na zotavovací akci (dále jen "pořádající osoba"), je povinna zajistit její umístění, zásobování vodou a odstraňování odpadků a splaškových vod v souladu s hygienickými požadavky upravenými prováděcím právním předpisem. Pořádající osoba je dále povinna dodržet hygienické požadavky na prostorové a funkční členění staveb a zařízení, jejich vybavení a osvětlení, ubytování, úklid, stravování a režim dne, které upraví prováděcí právní předpis. Prováděcí právní předpis stanoví, které potraviny nesmí pořádající osoba na zotavovací akci podávat ani používat k přípravě pokrmů, ledaže budou splněny podmínky upravené tímto prováděcím právním předpisem.</t>
  </si>
  <si>
    <t>(1) Fyzické osoby činné při škole v přírodě nebo zotavovací akci jako dozor nebo zdravotník musejí být k této činnosti zdravotně způsobilé.</t>
  </si>
  <si>
    <t>(3) Fyzické osoby činné při stravování musí splňovat požadavky stanovené pro výkon činností epidemiologicky závažných v § 19 odst. 2 a odst. 3 větě první. Při prověřování znalostí nutných k ochraně veřejného zdraví postupuje příslušný orgán ochrany veřejného zdraví podle § 19 odst. 3.</t>
  </si>
  <si>
    <t>Povinnost školy, která vysílá děti na školu v přírodě, a pořádající osoby</t>
  </si>
  <si>
    <t>e) vedení zdravotnického deníku a seznamu účastníků, prohlášení podle § 9 odst. 3 věty páté, výpisů z posudků o zdravotní způsobilosti dětí a fyzických osob činných při škole v přírodě nebo zotavovací akci a následné uchovávání těchto dokumentů po dobu 6 měsíců od skončení školy v přírodě nebo zotavovací akce,</t>
  </si>
  <si>
    <t>f) informovanost osoby, která má dítě v péči, o zdravotních potížích, které dítě v průběhu školy v přírodě nebo zotavovací akce prodělalo, a o případném kontaktu s infekcí.</t>
  </si>
  <si>
    <t>(2) Pořádající osoba je dále povinna zajistit instruktáž všech fyzických osob činných na zotavovací akci, s výjimkou zdravotníka, o hygienických požadavcích na tyto akce a o předcházení vzniku a šíření infekčních onemocnění a jiných poškození zdraví včetně základů první pomoci, pokud se takové instruktáže dosud nezúčastnily.</t>
  </si>
  <si>
    <t>(2) Provozovatel venkovní hrací plochy určené pro hry dětí je povinen zajistit, aby písek užívaný ke hrám dětí v pískovištích nebyl mikrobiálně, chemicky a parazitárně znečištěn nad hygienické limity upravené prováděcím právním předpisem. Podmínky provozování takové hrací plochy s pískovištěm, režim údržby a způsob zajištění stanovených hygienických limitů upraví provozovatel v provozním řádu.</t>
  </si>
  <si>
    <t>Výjimky z hygienických požadavků stanovených v § 7 odst. 1 je možné povolit, jen pokud tím nebude ohrožena ochrana veřejného zdraví. O povolení výjimky rozhoduje na žádost osoby příslušný orgán ochrany veřejného zdraví.</t>
  </si>
  <si>
    <t>Hygienické požadavky na provoz zdravotnických zařízení a některých zařízení sociálních služeb</t>
  </si>
  <si>
    <t>(3) Poskytovatel zdravotních služeb poskytující akutní, následnou nebo dlouhodobou lůžkovou péči je povinen poskytnout součinnost orgánu ochrany veřejného zdraví, který u něj provádí prevalenční studii infekcí spojených se zdravotní péčí [§ 82 odst. 2 písm. s)].</t>
  </si>
  <si>
    <t>(1) Osoba poskytující péči je při výskytu infekce spojené se zdravotní péčí nebo při podezření na její výskyt povinna neprodleně zjistit její příčiny a zdroje, způsob přenosu původce a provést odpovídající protiepidemická opatření k zamezení jejího dalšího šíření.</t>
  </si>
  <si>
    <t>(2) Osoba poskytující péči je dále povinna neprodleně hlásit příslušnému orgánu ochrany veřejného zdraví případy infekce spojené se zdravotní péčí, jde-li o hromadný výskyt, těžké poškození zdraví nebo úmrtí pacienta; způsob a obsah hlášení stanoví prováděcí právní předpis.</t>
  </si>
  <si>
    <t>(1) Osoba poskytující péči je povinna dodržet hygienické požadavky pro příjem fyzických osob do zdravotnického zařízení nebo zařízení sociálních služeb uvedeného v § 15 odst. 1, jejich ošetřování, zásobování vodou, úklid a výkon a kontrolu dezinfekce, sterilizace a vyššího stupně dezinfekce upravené prováděcím právním předpisem.</t>
  </si>
  <si>
    <t>(2) Dezinfekcí je soubor opatření ke zneškodňování mikroorganismů pomocí fyzikálních, chemických nebo kombinovaných postupů, které mají přerušit cestu nákazy od zdroje ke vnímavé fyzické osobě.</t>
  </si>
  <si>
    <t>(3) Vyšším stupněm dezinfekce jsou postupy, které zaručují usmrcení bakterií, virů, mikroskopických hub a některých bakteriálních spór, nezaručují však usmrcení ostatních mikroorganismů (například vysoce rezistentních spór) a vývojových stadií zdravotně významných červů a jejich vajíček.</t>
  </si>
  <si>
    <t>(4) Sterilizací je proces, který vede k usmrcování všech mikroorganismů schopných rozmnožování včetně spór, k nezvratné inaktivaci virů a usmrcení zdravotně významných červů a jejich vajíček.</t>
  </si>
  <si>
    <t>(5) O provedené sterilizaci a jejím výsledku je osoba poskytující péči povinna vést evidenci v rozsahu upraveném prováděcím právním předpisem. Jiný způsob sterilizace může osoba poskytující péči použít jen na základě povolení příslušného orgánu ochrany veřejného zdraví. V žádosti o povolení uvede osoba poskytující péči způsob sterilizace a průkaz jeho účinnosti.</t>
  </si>
  <si>
    <t>(1) Osoba poskytující péči a osoba provozující prádelnu jsou povinny zdravotnické prádlo17a) ze zdravotnického zařízení nebo zařízení sociálních služeb uvedeného v § 15 odst. 1 ukládat podle povahy znečištění, převážet, prát ho a zacházet s ním způsobem upraveným prováděcím právním předpisem. Osoba provozující prádelnu, ve které se pere zdravotnické prádlo17a) ze zdravotnického zařízení nebo zařízení sociálních služeb uvedeného v § 15 odst. 1, je povinna tuto prádelnu vybavit způsobem upraveným prováděcím právním předpisem.</t>
  </si>
  <si>
    <t>(2) Osoba poskytující péči je povinna ve zdravotnickém zařízení a v zařízení sociálních služeb uvedeném v § 15 odst. 1 používat vodu, která má jakost vody pitné, pokud druh poskytované péče nevyžaduje nebo neumožňuje užití vody jiné jakosti. K užití vody jiné jakosti, nejde-li o teplou vodu podle § 3 odst. 3, je třeba povolení příslušného orgánu ochrany veřejného zdraví. V žádosti osoba poskytující péči uvede mikrobiologické, biologické, fyzikální, organoleptické a chemické ukazatele vody, jejich hodnoty a způsob zabezpečení dodržování hodnot těchto ukazatelů s ohledem na způsob užití vody.</t>
  </si>
  <si>
    <t>(3) Pro provoz bazénu nebo sauny jako součásti léčebně rehabilitační péče nebo lázeňské léčebně rehabilitační péče poskytované osobou poskytující péči se použijí § 6a, § 6b odst. 2 a § 6c odst. 1 písm. a) až d), pokud upravují hygienické požadavky na umělá koupaliště nebo sauny, obdobně. To neplatí, pokud osoba uvedená ve větě první přivádí do bazénu vodu z přírodního léčivého zdroje. Při použití vody z přírodního léčivého zdroje musí osoba uvedená ve větě první zajistit dodržení hygienických limitů mikrobiologických, fyzikálních a chemických ukazatelů jakosti stanovené prováděcím právním předpisem; pro kontrolu jakosti této vody se použijí § 6c odst. 1 písm. a) až d) obdobně.</t>
  </si>
  <si>
    <t>a) podrobit se v případech upravených prováděcím právním předpisem nebo rozhodnutím příslušného orgánu ochrany veřejného zdraví lékařským prohlídkám a vyšetřením, která provede registrující poskytovatel zdravotních služeb nebo poskytovatel pracovnělékařských služeb11), stanoví-li tak zákon o specifických zdravotních službách61),</t>
  </si>
  <si>
    <t>b) informovat poskytovatele zdravotních služeb podle písmene a) o druhu a povaze své pracovní činnosti,</t>
  </si>
  <si>
    <t>(1) Osoba provozující činnosti epidemiologicky závažné je povinna</t>
  </si>
  <si>
    <t>a) dodržovat zásady provozní hygieny upravené prováděcím právním předpisem,19a) jakož i zásady osobní hygieny upravené prováděcím právním předpisem,19a) pokud se sama účastní výkonu činností uvedených v § 19 odst. 2 větě první,</t>
  </si>
  <si>
    <t>(2) K výkonu činností epidemiologicky závažných je osoba, která je provozuje, povinna používat jen vodu pitnou, pokud zvláštní právní předpis nestanoví jinak nebo druh činnosti nevyžaduje nebo neumožňuje užití vody jiné jakosti. K užití vody jiné jakosti, nejde-li o teplou vodu podle § 3 odst. 3, je třeba povolení příslušného orgánu ochrany veřejného zdraví. Osoba provozující činnosti epidemiologicky závažné v žádosti o udělení povolení k užití takové vody uvede mikrobiologické, biologické, fyzikální, organoleptické a chemické ukazatele vody, jejich hodnoty a způsob zabezpečení dodržování hodnot těchto ukazatelů s ohledem na způsob užití vody. Kosmetické přípravky používané k výkonu činností epidemiologicky závažných musí odpovídat požadavkům upraveným přímo použitelným předpisem Evropské unie.</t>
  </si>
  <si>
    <t>(4) Provozní řád podle odstavce 3 a jeho změny předloží osoba uvedená v odstavci 3 před jejich přijetím ke schválení příslušnému orgánu ochrany veřejného zdraví. Schválený provozní řád vyvěsí při zahájení činnosti v provozovně. Provozní řád je osoba uvedená v odstavci 3 povinna změnit vždy při změně podmínek pro výkon činností epidemiologicky závažných.</t>
  </si>
  <si>
    <t>Osoba provozující kosmetické, masérské, regenerační nebo rekondiční služby, kadeřnictví, holičství, pedikúru, manikúru, solárium a činnost, při níž je porušována integrita kůže, nesmí provádět výkony na nemocné kůži, manipulace s jizvami a mateřskými znaménky, výkony na sliznicích, oční spojivce a rohovce.</t>
  </si>
  <si>
    <t>(2) Pokrmem je potravina včetně nápoje, kuchyňsky upravená studenou nebo teplou cestou nebo ošetřená tak, aby mohla být přímo nebo po ohřevu podána ke konzumaci v rámci stravovací služby.</t>
  </si>
  <si>
    <t>(3) Stravovací službu může osoba, která ji provozuje, poskytovat pouze v provozovně, která vyhovuje hygienickým požadavkům na umístění, stavební konstrukci, prostorové a dispoziční uspořádání, zásobování vodou, vytápění, osvětlení, odstraňování odpadních vod, větrání a vybavení upraveným přímo použitelnými předpisy Evropské unie na úseku potravinového práva.</t>
  </si>
  <si>
    <t>(4) Provozovatel potravinářského podniku provozující stravovací službu je povinen zajistit, aby fyzické osobě se zdravotním postižením byl umožněn vstup do stravovací části provozovny v doprovodu vodícího nebo asistenčního psa. Fyzická osoba se zdravotním postižením je povinna na požádání provozovatele potravinářského podniku provozujícího stravovací službu, jeho zaměstnance nebo jiné fyzické osoby, která vykonává v provozovně činnost pro tohoto provozovatele, předložit doklad o výcviku psa.</t>
  </si>
  <si>
    <t>(5) Provozovatel potravinářského podniku provozující stravovací službu je povinen nejpozději v den jejího zahájení písemně oznámit příslušnému orgánu ochrany veřejného zdraví den zahájení činnosti, její předmět a rozsah a umístění provozoven, významnou změnu v předmětu nebo rozsahu činnosti nejpozději v den této změny, jakož i den ukončení provozu stravovací služby. Právnická osoba v oznámení dále uvede obchodní firmu, sídlo a právní formu; fyzická osoba oprávněná k podnikání podle zvláštních právních předpisů obchodní firmu a bydliště.</t>
  </si>
  <si>
    <t>(1) Provozovatel potravinářského podniku provozující stravovací službu je dále povinen</t>
  </si>
  <si>
    <t>a) k výrobě a přípravě pokrmů používat jen látky, suroviny, polotovary a potraviny, které vyhovují požadavkům stanoveným zvláštními právními předpisy23) nebo na základě právních předpisů vydaným rozhodnutím orgánu ochrany veřejného zdraví; látky, suroviny, polotovary a potraviny skladovat za podmínek stanovených zvláštními právními předpisy,</t>
  </si>
  <si>
    <t>(2) Provozovatel potravinářského podniku provozující stravovací službu, který používá k výrobě nebo přípravě pokrmů volně rostoucí jedlé houby z vlastního sběru, musí mít osvědčení prokazující znalost hub podle zvláštních právních předpisů27a) nebo za podmínek těchto zvláštních právních předpisů ustanoveného odpovědného zástupce, který má osvědčení prokazující znalost hub.</t>
  </si>
  <si>
    <t>a) materiály a předměty určené pro styk s potravinami upravené přímo použitelným předpisem Evropské unie o materiálech a předmětech určených pro styk s potravinami27b),</t>
  </si>
  <si>
    <t>b) kosmetické přípravky upravené přímo použitelným předpisem Evropské unie o kosmetických přípravcích63) a</t>
  </si>
  <si>
    <t>(1) Výrobce nebo dovozce předmětů běžného užívání uvedených v § 25 písm. a) a c) je povinen, pokud přímo použitelný předpis Evropské unie nestanoví jinak, zajistit, aby jím vyráběné nebo dovážené předměty běžného užívání byly při uvedení na trh bezpečné,26a) zejména aby</t>
  </si>
  <si>
    <t>c) byly baleny, pokud to jejich charakter vyžaduje, do bezpečných26a) obalů,</t>
  </si>
  <si>
    <t>b) dovozce zajistí pro kontrolní účely na žádost příslušného orgánu ochrany veřejného zdraví předložení dokumentace o zkouškách a hodnocení složení a vlastností těchto výrobků ve lhůtě, rozsahu a jazyce určeném příslušným orgánem ochrany veřejného zdraví a vybaví stanovené výrobky ověřeným českým překladem prohlášení podle odstavce 1 písm. d), vydaného výrobcem v zahraničí.</t>
  </si>
  <si>
    <t>(2) Kosmetické přípravky, které nejsou ve spotřebitelském balení, jsou baleny v místě prodeje na žádost kupujícího nebo jsou baleny pro okamžitý prodej, označí prodejce údaji podle přímo použitelného předpisu Evropské unie v oblasti kosmetických přípravků63) na vnějším spotřebitelském obalu kosmetického přípravku nebo v přiloženém letáku.</t>
  </si>
  <si>
    <t>(2) Hlukem se rozumí zvuk, který může být škodlivý pro zdraví a jehož imisní hygienický limit stanoví prováděcí právní předpis. Vibracemi se rozumí vibrace přenášené pevnými tělesy na lidské tělo, které mohou být škodlivé pro zdraví a jejichž hygienický limit stanoví prováděcí právní předpis. Za hluk podle věty první se nepovažuje zvuk působený hlasovým projevem fyzické osoby, nejde-li o součást veřejné produkce hudby v budově, hlasovým projevem zvířete, zvuk z produkce hudby provozované ve venkovním prostoru, zvuk z akustického výstražného nebo varovného signálu souvisejícího s bezpečnostním opatřením76), zvuk působený přelivem povrchové vody přes vodní dílo sloužící k nakládání s vodami, zvuk působený v přímé souvislosti s činností související se záchranou lidského života, zdraví nebo majetku, řešením mimořádné události, přípravou jejího řešení nebo prováděním bezpečnostní akce nebo mimořádné vojenské akce76). Za vibrace podle věty druhé se nepovažují vibrace působené přelivem povrchové vody přes vodní dílo sloužící k nakládání s vodami a vibrace působené v přímé souvislosti s činností související se záchranou lidského života, zdraví nebo majetku, řešením mimořádné události, přípravou jejího řešení nebo prováděním bezpečnostní akce nebo mimořádné vojenské akce76).</t>
  </si>
  <si>
    <t>Měření hluku v životním prostředí člověka podle tohoto zákona může provádět pouze držitel osvědčení o akreditaci4a) nebo držitel autorizace podle § 83c.</t>
  </si>
  <si>
    <t>V chráněných vnitřních prostorech staveb nesmějí být instalovány stroje a zařízení o základním kmitočtu od 4 do 8 Hz. Osoba může instalovat takový stroj nebo zařízení v okolí bytových domů, rodinných domů, staveb pro předškolní a školní výchovu a vzdělávání a pro zdravotní a sociální účely, jakož i funkčně obdobných staveb, jen pokud na základě studie o přenosu vibrací příslušnému orgánu ochrany veřejného zdraví prokáže, že nedojde k nadlimitnímu přenosu vibrací na fyzické osoby v těchto stavbách.</t>
  </si>
  <si>
    <t>(1) Prováděcí právní předpis upraví hygienické limity hluku a vibrací pro denní a noční dobu, způsob jejich měření a hodnocení.</t>
  </si>
  <si>
    <t>(2) Noční dobou se pro účely kontroly dodržení povinností v ochraně před hlukem a vibracemi rozumí doba mezi 22.00 a 6.00 hodinou.</t>
  </si>
  <si>
    <t>(1) Neionizujícím zářením se pro účely tohoto zákona rozumí elektrická a magnetická pole a elektromagnetické záření o frekvenci do 1,7.1015 Hz.</t>
  </si>
  <si>
    <t>(2) Osoba, která používá, popřípadě provozuje stroj nebo zařízení, které je zdrojem neionizujícího záření včetně laserů (dále jen "zdroj neionizujícího záření"), je povinna</t>
  </si>
  <si>
    <t>c) před zahájením používání nebo provozu stacionárního zdroje neionizujícího záření sítě elektronických komunikací v obytné zástavbě vypracovat dokumentaci, ve které bude doloženo výpočtem nebo měřením dodržení nejvyšších přípustných hodnot neionizujícího záření z hlediska možné expozice fyzických osob, a předložit tuto dokumentaci příslušnému orgánu ochrany veřejného zdraví,</t>
  </si>
  <si>
    <t>(3) Pokud dojde k závadě zdroje neionizujícího záření, která by mohla vést k expozici fyzických osob překračující nejvyšší přípustné hodnoty, osoba uvedená v odstavci 2 jeho provoz neprodleně zastaví. Tím nejsou dotčeny její povinnosti podle zvláštních právních předpisů.</t>
  </si>
  <si>
    <t>(4) Provozovatel služby, při které se používá k péči o tělo zdroj neionizujícího záření, je povinen vést evidenci, ve které uvede pro každý zdroj neionizujícího záření délku časového úseku, po který je denně v provozu; evidenci je povinen uchovávat po dobu životnosti zdroje neionizujícího záření. Po vyčerpání doby provozu zdroje neionizujícího záření, určené nebo doporučené jeho výrobcem, je osoba uvedená ve větě první povinna provoz zdroje neionizujícího záření ukončit.</t>
  </si>
  <si>
    <t>b) opatření laserů zařazených do třídy 1M a vyšší výstražným textem a laserů třídy 3B a 4 signalizací chodu,</t>
  </si>
  <si>
    <t>(1) Podle míry výskytu faktorů, které mohou ovlivnit zdraví zaměstnanců, a jejich rizikovosti pro zdraví se práce zařazují do čtyř kategorií. Kritéria, faktory a limity pro zařazení prací do kategorií stanoví prováděcí právní předpis; hodnocení rizika a minimální ochranná opatření stanoví zvláštní právní předpis.33b) Do kategorie se nezařazují práce prováděné na pracovištích staveb prozatímně užívaných ke zkušebnímu provozu, který nepřekročí jeden rok.</t>
  </si>
  <si>
    <t>(2) O zařazení prací do třetí nebo čtvrté kategorie rozhoduje příslušný orgán ochrany veřejného zdraví, pokud zvláštní právní předpis33a) nestanoví jinak. Žádost předkládá osoba, která zaměstnává fyzické osoby v pracovněprávních nebo obdobných pracovních vztazích (dále jen "zaměstnavatel"), a to do 30 kalendářních dnů ode dne zahájení výkonu prací. Práce do druhé kategorie zařazuje zaměstnavatel, pokud zvláštní právní předpis nestanoví jinak,33a) a to do 30 kalendářních dnů ode dne zahájení jejich výkonu, změny podmínek odůvodňující zařazení práce do druhé kategorie, nebo do 10 dnů ode dne vykonatelnosti rozhodnutí orgánu ochrany veřejného zdraví vydaného podle odstavce 5. Ostatní práce na pracovištích zaměstnavatele, které nebyly takto zařazeny, se považují za práce kategorie první.</t>
  </si>
  <si>
    <t>(3) Zaměstnavatel v žádosti o zařazení práce do kategorie uvede</t>
  </si>
  <si>
    <t>c) výsledky hodnocení expozice fyzických osob vykonávajících danou práci jednotlivým rozhodujícím faktorům pracovních podmínek v charakteristické směně včetně doby trvání této expozice,</t>
  </si>
  <si>
    <t>g) opatření přijatá k ochraně zdraví zaměstnanců vykonávajících danou práci,</t>
  </si>
  <si>
    <t>(5) V případě změny podmínek výkonu práce, která má vliv na její zařazení do kategorie druhé rizikové (§ 39), třetí nebo čtvrté, je zaměstnavatel povinen bezodkladně předložit příslušnému orgánu ochrany veřejného zdraví žádost, která má náležitosti uvedené v odstavci 3. O zařazení rizikové práce do jiné rizikové kategorie nebo vyřazení práce z rizikových prací provede příslušný orgán ochrany veřejného zdraví nové řízení, v němž vydá nové rozhodnutí.</t>
  </si>
  <si>
    <t>(6) Příslušný orgán ochrany veřejného zdraví může z moci úřední rozhodnout o zařazení práce první nebo druhé kategorie do kategorie rizikových prací (§ 39).</t>
  </si>
  <si>
    <t>(1) Rizikovou prací, kterou se pro účely tohoto zákona rozumí práce, při níž je nebezpečí vzniku nemoci z povolání nebo jiné nemoci související s prací, je práce zařazená do kategorie třetí a čtvrté a dále práce zařazená do kategorie druhé, o níž takto rozhodne příslušný orgán ochrany veřejného zdraví nebo tak stanoví zvláštní právní předpis33a).</t>
  </si>
  <si>
    <t>(2) Zaměstnavatel je povinen zjistit příčinu překročení limitních hodnot ukazatelů biologických expozičních testů a zabezpečit její odstranění; o těchto skutečnostech je povinen neprodleně informovat zaměstnance. Výsledky biologických expozičních testů podle věty první, v členění podle pracovišť, je zaměstnavatel povinen bezodkladně sdělit příslušnému orgánu ochrany veřejného zdraví.</t>
  </si>
  <si>
    <t>(4) Limitní hodnoty ukazatelů biologických expozičních testů a podmínky jejich provedení upraví prováděcí právní předpis.</t>
  </si>
  <si>
    <t>1. s chemickými karcinogeny nebo mutageny stanovenými zvláštním právním předpisem,</t>
  </si>
  <si>
    <t>(2) Zaměstnavatel nebo osoba jím určená musí při stanovení rizika biologického činitele a azbestu postupovat způsobem stanoveným zvláštním právním předpisem.</t>
  </si>
  <si>
    <t>(3) Zaměstnavatel je povinen opatření k předcházení a omezení rizik souvisejících s používáním biologických činitelů skupin 2 až 4, jakož i opatření k předcházení a omezení rizik souvisejících s expozicí azbestu předem projednat s příslušným orgánem ochrany veřejného zdraví.</t>
  </si>
  <si>
    <t>(4) Jde-li o laboratoře provádějící diagnostickou službu pro biologické činitele skupiny 4, oznámí zaměstnavatel příslušnému orgánu ochrany veřejného zdraví pouze záměr používat tyto biologické činitele65).</t>
  </si>
  <si>
    <t>(1) Zaměstnavatel, který z individuálního zdroje vyrábí teplou vodu pro účely osobní hygieny zaměstnanců, je povinen zajistit, aby v této vodě nebyly překročeny hygienické limity mikrobiologických, fyzikálních, chemických a organoleptických ukazatelů upravené prováděcím právním předpisem.</t>
  </si>
  <si>
    <t>(2) Nelze-li z individuálního zdroje vyrobit teplou vodu jakosti uvedené v odstavci 1, může na žádost zaměstnavatele příslušný orgán ochrany veřejného zdraví povolit výjimku. V žádosti zaměstnavatel uvede mikrobiologické, biologické, fyzikální, organoleptické a chemické ukazatele vody, jejich hodnoty, průkaz, že nedojde k poškození zdraví zaměstnanců v důsledku použití této vody, a způsob zabezpečení dodržování hodnot navržených ukazatelů. Rozhodnutí může orgán ochrany veřejného zdraví vázat na podmínky.</t>
  </si>
  <si>
    <t>(3) Dodržení hygienických limitů ukazatelů uvedených v odstavcích 1 a 2 je zaměstnavatel povinen kontrolovat v četnosti a rozsahu stanoveném pro krácený rozbor v závislosti na počtu zásobovaných fyzických osob, upravený prováděcím právním předpisem pro pitnou vodu. V případě havárie nebo jiné mimořádné události může příslušný orgán ochrany veřejného zdraví z moci úřední četnost a rozsah kontroly rozhodnutím rozšířit. V případě prokazatelně stálých a vyhovujících ukazatelů jakosti vyráběné vody může příslušný orgán ochrany veřejného zdraví na žádost zaměstnavatele četnost a rozsah kontroly snížit.</t>
  </si>
  <si>
    <t>Ustanoveními tohoto zákona nejsou dotčeny povinnosti zaměstnavatelů stanovené zvláštními právními předpisy.</t>
  </si>
  <si>
    <t>Nakládání s nebezpečnými chemickými látkami a chemickými směsmi</t>
  </si>
  <si>
    <t>(1) Nakládáním s nebezpečnými chemickými látkami a chemickými směsmi je jejich výroba, dovoz, distribuce, prodej, používání, skladování, balení, označování a vnitropodniková doprava.</t>
  </si>
  <si>
    <t>(3) Ke zkoušce se může přihlásit u kteréhokoliv zkušebního místa fyzická osoba starší 18 let, která má trvalý pobyt na území České republiky, popřípadě bydliště, jde-li o fyzickou osobu, která trvalý pobyt na území České republiky nemá (dále jen "uchazeč"). Pozvánku ke zkoušce doručí zkušební místo uchazeči nejpozději 30 dní před termínem konání zkoušky.</t>
  </si>
  <si>
    <t>Očkování a spolupráce orgánů ochrany veřejného zdraví s poskytovateli zdravotních služeb</t>
  </si>
  <si>
    <t>(1) K ochraně před vznikem, šířením a k omezení výskytu infekčních onemocnění spolupracují poskytovatelé zdravotních služeb s orgány ochrany veřejného zdraví a provádějí opatření stanovená tímto zákonem nebo na základě zákona příslušným orgánem ochrany veřejného zdraví. Náklady spojené s takovou činností, které nejsou hrazeny ze zdravotního pojištění, hradí stát v rozsahu stanoveném prováděcím právním předpisem, prostřednictvím správního orgánu, který udělil oprávnění k poskytování zdravotních služeb podle zákona o zdravotních službách11).</t>
  </si>
  <si>
    <t>(2) Poskytovatelé zdravotních služeb jsou povinni zajistit a provést pravidelná, zvláštní a mimořádná očkování, očkování při úrazech, poraněních, nehojících se ranách a před některými léčebnými výkony, popřípadě pasivní imunizaci fyzických osob, které mají v péči, [například podáním dalších imunobiologických přípravků36)] v rozsahu upraveném prováděcím právním předpisem nebo mezinárodní smlouvou, kterou je Česká republika vázána.</t>
  </si>
  <si>
    <t>(3) Při výskytu infekčního onemocnění stanoveného prováděcím právním předpisem nebo při podezření na výskyt takového infekčního onemocnění jsou poskytovatelé zdravotních služeb povinni nařídit izolaci vždy na infekčním oddělení, případně oddělení tuberkulózy nebo dermatovenerologickém oddělení poskytovatele lůžkové péče. Nemá-li poskytovatel zdravotních služeb zřízeno takové oddělení, je povinen zajistit zdravotní služby fyzické osobě u jiného poskytovatele zdravotních služeb a převoz pacienta k tomuto poskytovateli. V ostatních případech se izolace provádí podle prozatímního opatření poskytovatele zdravotních služeb nebo rozhodnutí příslušného orgánu ochrany veřejného zdraví u poskytovatele zdravotních služeb nebo v místě pobytu fyzické osoby.</t>
  </si>
  <si>
    <t>(1) Fyzická osoba, která má na území České republiky trvalý pobyt, cizinec, jemuž byl povolen trvalý pobyt, cizinec, který je oprávněn k trvalému pobytu na území České republiky, a dále cizinec, jemuž byl povolen přechodný pobyt na území České republiky na dobu delší než 90 dnů nebo je oprávněn na území České republiky pobývat po dobu delší než 90 dnů, jsou povinni podrobit se, v prováděcím právním předpisu upravených případech a termínech, stanovenému druhu pravidelného očkování. Pravidelná očkování se provádějí k zamezení vzniku a šíření závažných infekčních onemocnění s vysokým rizikem dalšího epidemického šíření v kolektivech a život ohrožujících infekčních onemocnění, s ohledem na doporučení Světové zdravotnické organizace a Evropského střediska pro kontrolu nemocí. Prováděcím právním předpisem stanovené fyzické osoby a fyzické osoby, které mají být zařazeny na pracoviště s vyšším rizikem vzniku infekčních onemocnění, jsou povinny podrobit se ve stanoveném rozsahu stanovenému druhu zvláštního očkování.</t>
  </si>
  <si>
    <t>(3) Zjistí-li příslušný orgán ochrany veřejného zdraví, že se nezletilá fyzická osoba nepodrobila očkování nebo vyšetření podle odstavce 2, a jde-li o nezletilou fyzickou osobu, která nemá zvoleného poskytovatele zdravotních služeb v oboru praktické lékařství pro děti a dorost, stanoví jí rozhodnutím povinnost podrobit se tomuto očkování nebo vyšetření u určeného poskytovatele zdravotních služeb.</t>
  </si>
  <si>
    <t>(5) Orgán ochrany veřejného zdraví, který vydal rozhodnutí podle odstavce 3, požádá určeného poskytovatele zdravotních služeb, aby očkování nebo vyšetření provedl. Určený poskytovatel zdravotních služeb je povinen žádosti vyhovět.</t>
  </si>
  <si>
    <t>(6) Prováděcí právní předpis upraví členění očkování a podmínky provedení očkování, způsoby vyšetřování imunity, pracoviště s vyšším rizikem vzniku infekčního onemocnění a podmínky, za nichž mohou být v souvislosti se zvláštním očkováním fyzické osoby zařazeny na pracoviště s vyšším rizikem vzniku infekčního onemocnění.</t>
  </si>
  <si>
    <t>(1) K pravidelnému, zvláštnímu a mimořádnému očkování může poskytovatel zdravotních služeb použít jen očkovací látky podle antigenního složení očkovacích látek stanoveného Ministerstvem zdravotnictví podle § 80 odst. 1 písm. e). To neplatí, jde-li o pravidelné očkování a fyzická osoba požádá o jeho provedení jinou registrovanou očkovací látkou.</t>
  </si>
  <si>
    <t>(2) Každé provedené očkování zapíše poskytovatel zdravotních služeb v rozsahu upraveném prováděcím právním předpisem do očkovacího průkazu nebo zdravotního a očkovacího průkazu dítěte a mladistvého, který vydá při prvním očkování, a do zdravotnické dokumentace očkovaného. Při každém dalším očkování je očkovaný povinen předložit očkovací průkaz nebo zdravotní a očkovací průkaz dítěte a mladistvého k provedení záznamu.</t>
  </si>
  <si>
    <t>(3) Očkování proti tetanu při poraněních a nehojících se ranách provádějí poskytovatelé zdravotních služeb, kteří ošetřují poranění nebo nehojící se ránu, popřípadě poskytovatelé zdravotních služeb v oboru praktické lékařství pro děti a dorost nebo všeobecné praktické lékařství nebo poskytovatelé pracovnělékařských služeb. Očkování proti vzteklině po poranění zvířetem podezřelým z nákazy vzteklinou provádějí lékaři antirabických center při vybraných infekčních odděleních nemocnic.</t>
  </si>
  <si>
    <t>(3) Ministerstvo zdravotnictví ověří žadatele v jím vedeném registru poskytovatelů zdravotních služeb, posoudí oprávněnost žádosti a odůvodněnost požadovaného rozsahu údajů a v případě kladného vyhodnocení předá požadované údaje. Pokud Ministerstvo zdravotnictví žádost vyhodnotí jako nedůvodnou nebo omezí rozsah požadovaných údajů, sdělí tuto skutečnost poskytovateli zdravotních služeb.</t>
  </si>
  <si>
    <t>(1) Ze státního rozpočtu se hradí očkovací látky pro zvláštní a mimořádná očkování.</t>
  </si>
  <si>
    <t>(2) Ze státního rozpočtu se dále hradí očkovací látky pro pravidelná očkování fyzických osob, které nejsou pojištěnci podle zákona upravujícího veřejné zdravotní pojištění.</t>
  </si>
  <si>
    <t>(1) Poskytovatel zdravotních služeb je povinen příslušnému orgánu ochrany veřejného zdraví</t>
  </si>
  <si>
    <t>a) neprodleně sdělit neobvyklé reakce po očkování a název a číslo šarže použité očkovací látky,</t>
  </si>
  <si>
    <t>(2) Zdravotní pojišťovny jsou povinny sdělovat Ministerstvu zdravotnictví počet očkovaných pojištěnců v členění podle očkovacího kalendáře pro pravidelná očkování stanoveného prováděcím právním předpisem, a to vždy do 30. dubna kalendářního roku za uplynulý kalendářní rok. V tomto termínu jsou dále povinny sdělovat Ministerstvu zdravotnictví i údaje o počtu očkovaných pojištěnců proti sezónní chřipce.</t>
  </si>
  <si>
    <t>(1) Fyzické osoby po nákaze vyvolané virem lidského imunodeficitu, fyzické osoby vylučující choroboplodné zárodky břišního tyfu a paratyfu a fyzické osoby s chronickým onemocněním virovým zánětem jater B a C, pokud jim nebo jejich zákonným zástupcům byla tato skutečnost lékařem sdělena (dále jen "nosiči"), jsou povinny</t>
  </si>
  <si>
    <t>e) sdělit své nosičství poskytovateli zdravotních služeb v oboru všeobecné praktické lékařství, který vypracovává posudek před uzavřením smlouvy o poskytnutí pobytové služby v zařízení sociálních služeb podle zvláštního právního předpisu82),</t>
  </si>
  <si>
    <t>f) oznamovat registrujícímu poskytovateli zdravotních služeb v oboru všeobecné praktické lékařství nebo v oboru praktické lékařství pro děti a dorost, osobní údaje (jméno, příjmení, datum narození, místo trvalého a přechodného pobytu), údaje o zaměstnání a změny v těchto údajích.</t>
  </si>
  <si>
    <t>(1) Poskytovatel zdravotních služeb ošetřující nosiče je povinen hlásit neprodleně příslušnému orgánu ochrany veřejného zdraví osobní údaje a změny v těchto údajích, skutečnost, že nosič změnil zaměstnání, pokud je mu tato skutečnost známa, a ukončení nařízené izolace.</t>
  </si>
  <si>
    <t>(2) Je-li před propuštěním nosiče ze zařízení poskytujícího lůžkovou zdravotní péči prokázáno vylučování původce infekce, poskytovatel zdravotních služeb informuje o této skutečnosti příslušný orgán ochrany veřejného zdraví.</t>
  </si>
  <si>
    <t>a) smí použít jen přípravky dodané na trh v souladu s přímo použitelným předpisem Evropské unie o biocidních přípravcích37a),</t>
  </si>
  <si>
    <t>(1) Běžnou ochrannou dezinfekci, dezinsekci a deratizaci je povinna podle potřeby provádět každá osoba, a to jako součást čištění a běžných technologických a pracovních postupů.</t>
  </si>
  <si>
    <t>(2) Speciální ochrannou dezinfekci, dezinsekci a deratizaci je povinna podle potřeby ve své provozovně zajistit každá fyzická osoba, která je podnikatelem, právnická osoba a každá osoba při likvidaci původců nákaz, při zvýšeném výskytu škodlivých a epidemiologicky významných členovců, hlodavců a dalších živočichů. Jde-li o obytné místnosti, pobytové místnosti a nebytové prostory nesloužící k podnikání, má povinnost podle věty první vlastník nemovitosti nebo společenství vlastníků a u nemovitosti v majetku České republiky organizační složka státu nebo příspěvková organizace, které přísluší hospodaření s ní.</t>
  </si>
  <si>
    <t>(1) Speciální ochrannou dezinfekci, dezinsekci a deratizaci, s výjimkou speciální ochranné dezinfekce prováděné poskytovatelem zdravotních služeb v jeho objektech, jakož i speciální ochrannou dezinfekci, dezinsekci a deratizaci v potravinářských nebo zemědělských provozech, může provádět fyzická osoba, která</t>
  </si>
  <si>
    <t>b) absolvovala odborný kurs, nebo jinak získala odborné znalosti a praktické dovednosti v rozsahu upraveném prováděcím právním předpisem37c),</t>
  </si>
  <si>
    <t>c) má platné osvědčení o odborné způsobilosti.</t>
  </si>
  <si>
    <t>(2) Speciální ochranná dezinfekce, dezinsekce a deratizace v potravinářských nebo zemědělských provozech může být vykonávána jen pod dohledem a řízením fyzické osoby, která</t>
  </si>
  <si>
    <t>a) absolvovala speciální mistrovský kurs, nebo jinak získala odborné znalosti a praktické dovednosti v rozsahu upraveném prováděcím právním předpisem37c),</t>
  </si>
  <si>
    <t>b) má platné osvědčení o odborné způsobilosti.</t>
  </si>
  <si>
    <t>(4) Řídit a dohlížet na výkon speciální ochranné dezinfekce, dezinsekce a deratizace, při které se používají látky nebo směsi uvedené v odstavci 3, může fyzická osoba, která má kvalifikaci podle odstavců 2 a 3.</t>
  </si>
  <si>
    <t>(5) Předpokladem k přijetí do kursu podle odstavce 2 písm. a) je absolvování odborného kursu podle odstavce 1 písm. b) nebo platné osvědčení o odborné způsobilosti v rozsahu odstavce 1 písm. c) a 5 let praxe ve speciální ochranné dezinfekci, dezinsekci a deratizaci. Předpokladem přijetí do kursu podle odstavce 3 písm. b) je absolvování odborného kursu podle odstavce 1 písm. b) nebo platné osvědčení o odborné způsobilosti v rozsahu podle odstavce 1 písm. c).</t>
  </si>
  <si>
    <t>(1) Právnická osoba nebo podnikající fyzická osoba, která provozuje kurs k získání znalostí k výkonu speciální ochranné dezinfekce, dezinsekce a deratizace, je povinna zajistit obsah a rozsah kursů podle prováděcího právního předpisu.</t>
  </si>
  <si>
    <t>(2) Prováděcí právní předpis stanoví počet hodin teoretické a praktické výuky kursů k získání znalostí pro výkon speciální ochranné dezinfekce, dezinsekce a deratizace a jejich odbornou náplň, a to zvlášť pro jednotlivé odborné kursy (§ 58 odst. 1 a 3) a speciální mistrovský kurs (§ 58 odst. 2).</t>
  </si>
  <si>
    <t>(1) Komisi pro přezkoušení odborné způsobilosti podle § 58 odst. 1 až 4 zřizuje příslušný orgán ochrany veřejného zdraví. K provedení zkoušky odborné způsobilosti podává fyzická osoba příslušnému orgánu ochrany veřejného zdraví přihlášku, jejíž náležitosti upraví prováděcí právní předpis.</t>
  </si>
  <si>
    <t>(2) Osvědčení o odborné způsobilosti vydá orgán ochrany veřejného zdraví fyzické osobě, která úspěšně vykonala zkoušku před komisí podle odstavce 1. Osvědčení odborné způsobilosti je platné po dobu 5 let ode dne jeho vydání.</t>
  </si>
  <si>
    <t>(3) Prováděcí právní předpis upraví složení komise, základní obsah a podmínky provedení zkoušky odborné způsobilosti a vzor osvědčení o odborné způsobilosti.</t>
  </si>
  <si>
    <t>(1) Osoba, která je oprávněna provozovat speciální ochrannou dezinfekci, dezinsekci a deratizaci, je povinna</t>
  </si>
  <si>
    <t>(2) Příslušný orgán ochrany veřejného zdraví může rozhodnutím provedení speciální ochranné dezinfekce, dezinsekce a deratizace nařídit, pokud hrozí šíření nákazy, zvýšený výskyt přenašečů infekčních onemocnění nebo šíření škodlivých a epidemiologicky významných členovců, hlodavců a dalších živočichů.</t>
  </si>
  <si>
    <t>(4) Příslušný orgán ochrany veřejného zdraví může k ochraně veřejného zdraví pro výkon speciální ochranné dezinfekce, dezinsekce nebo deratizace oznámené podle odstavce 3 stanovit podmínky jejího provedení.</t>
  </si>
  <si>
    <t>(1) Osoba poskytující péči včetně poskytovatele zdravotních služeb, který provádí laboratorní vyšetřování biologického materiálu (§ 15 odst. 1), která zjistí infekční onemocnění, podezření na takové onemocnění nebo úmrtí na ně, vylučování původců infekčních onemocnění nebo se o těchto skutečnostech dozví, je povinna ohlásit toto zjištění neprodleně, způsobem a v rozsahu upraveném prováděcím právním předpisem příslušnému orgánu ochrany veřejného zdraví. Současně zajistí podle druhu a rozsahu jí poskytované zdravotní péče bezodkladně provedení prvních nezbytných opatření k zamezení šíření onemocnění včetně odběru biologického materiálu a jeho vyšetření. Další opatření provádí podle pokynu orgánu ochrany veřejného zdraví. Pokud je to nezbytné k realizaci opatření na ochranu veřejného zdraví, vyžádá si osoba poskytující péči nebo orgán ochrany veřejného zdraví součinnost Policie České republiky.</t>
  </si>
  <si>
    <t>(2) Osoba uvedená v odstavci 1 je dále povinna ohlásit příslušnému orgánu ochrany veřejného zdraví pozitivní mikrobiologické nálezy původců infekčních onemocnění stanovených prováděcím právním předpisem a markerů virových hepatitid a pozitivních sérologických vyšetření na infekční onemocnění.</t>
  </si>
  <si>
    <t>(3) Osoba uvedená v odstavci 1 je dále povinna</t>
  </si>
  <si>
    <t>b) žádanku o vyšetření biologického materiálu vyplnit údaji o jménu, popřípadě jménech, a příjmení pacienta, místě jeho trvalého pobytu nebo bydliště, nemá-li trvalý pobyt na území České republiky, čísle pojištěnce podle zákona o veřejném zdravotním pojištění a dalšími údaji upravenými prováděcím právním předpisem,</t>
  </si>
  <si>
    <t>(1) Ministerstvo obrany a Ministerstvo vnitra v rozsahu své působnosti neprodleně informují o výskytu závažných sporadických a hromadně se vyskytujících infekčních onemocnění příslušný orgán ochrany veřejného zdraví.</t>
  </si>
  <si>
    <t>(2) Orgány ochrany veřejného zdraví a orgány veterinární správy si vzájemně neprodleně hlásí výskyt infekcí přenosných ze zvířete na člověka. Orgány veterinární správy orgánům ochrany veřejného zdraví hlásí i úhyn zvířete na takovou infekci.</t>
  </si>
  <si>
    <t>(3) Při provádění opatření proti infekcím přenosným ze zvířat na člověka spolupracují orgány ochrany veřejného zdraví s orgány veterinární správy.</t>
  </si>
  <si>
    <t>Fyzická osoba, která onemocněla infekčním onemocněním nebo je podezřelá z nákazy, je podle povahy infekčního onemocnění zejména povinna</t>
  </si>
  <si>
    <t>a) podrobit se izolaci, podání specifických imunologických preparátů nebo antiinfektiv, potřebnému laboratornímu vyšetření, lékařské prohlídce a karanténním opatřením,</t>
  </si>
  <si>
    <t>Provedení ohniskové ochranné dezinfekce, dezinsekce a deratizace</t>
  </si>
  <si>
    <t>Ohniskovou ochrannou dezinfekcí, dezinsekcí a deratizací je činnost směřující k ochraně zdraví fyzických osob a k ochraně životních a pracovních podmínek před původci a přenašeči infekčních onemocnění, škodlivými a epidemiologicky významnými členovci, hlodavci a dalšími živočichy v ohnisku nákazy. Ohniskem nákazy je místo, ve kterém se šíří nákaza. Jeho součástí je nebo byl zdroj nákazy, fyzické osoby podezřelé z nákazy a složky jejich prostředí.</t>
  </si>
  <si>
    <t>(1) Fyzická osoba, která je podnikatelem, a právnická osoba jsou povinny podrobit se, podle povahy infekčního onemocnění, protiepidemickým opatřením, kterými jsou zejména,</t>
  </si>
  <si>
    <t>(2) Fyzická osoba, která je podnikatelem, a právnická osoba jsou dále povinny zajistit provedení ohniskové dezinfekce, dezinsekce a deratizace a asanaci (hygienické zabezpečení) vody, půdy a jiných míst a výrobků podezřelých z toho, že obsahují původce onemocnění.</t>
  </si>
  <si>
    <t>(1) Orgán ochrany veřejného zdraví příslušný podle místa výskytu infekčního onemocnění rozhodne o druhu a způsobu provedení protiepidemických opatření v ohnisku nákazy. Odvolání nemá odkladný účinek.</t>
  </si>
  <si>
    <t>(2) Poskytovatel zdravotních služeb, pokud zjistí výskyt infekčního onemocnění nebo podezření na ně, může fyzické osobě nařídit druh a způsob provedení protiepidemických opatření v ohnisku nákazy podle § 64. Nařizuje-li poskytovatel zdravotních služeb jako protiepidemické opatření karanténu fyzické osobě, která je pojištěncem nemocenského pojištění, použije k tomu předepsaný tiskopis, který vydá Česká správa sociálního zabezpečení v dohodě s Ministerstvem zdravotnictví.</t>
  </si>
  <si>
    <t>(3) Opatření podle odstavce 2 je závazné ode dne jeho prokazatelného předání fyzické osobě. Záznam o nařízení tohoto opatření je součástí zdravotnické dokumentace fyzické osoby.</t>
  </si>
  <si>
    <t>(4) Má-li fyzická osoba, které bylo podle odstavce 2 nařízeno protiepidemické opatření, za to, že je nesprávné, může podat do 3 pracovních dnů ode dne jeho prokazatelného předání návrh na jeho přezkoumání poskytovateli zdravotních služeb, který opatření vydal.</t>
  </si>
  <si>
    <t>(5) Jestliže byl návrh na přezkoumání opatření podán po uplynutí lhůty podle odstavce 4, poskytovatel zdravotních služeb návrh odloží. Tuto skutečnost písemně sdělí fyzické osobě, která návrh na přezkoumání opatření podala. Při prokázání důvodů, které fyzické osobě objektivně bránily v podání návrhu ve stanovené lhůtě, poskytovatel zdravotních služeb zmeškání lhůty pro podání návrhu promine. Návrh na přezkoumání opatření nemá odkladný účinek.</t>
  </si>
  <si>
    <t>(6) Vyhoví-li poskytovatel zdravotních služeb návrhu na přezkoumání opatření v plném rozsahu, opatření bezodkladně zruší, a je-li to na základě zjištěných skutečností třeba, vydá opatření nové. Záznam o zrušení opatření, popřípadě nařízení nového opatření, je součástí zdravotnické dokumentace fyzické osoby.</t>
  </si>
  <si>
    <t>(7) Pokud poskytovatel zdravotních služeb návrhu na přezkoumání opatření nevyhoví v plném rozsahu, postoupí do 3 pracovních dnů ode dne jeho doručení spis s návrhem na přezkoumání, včetně podkladů potřebných pro přezkoumání opatření a svého stanoviska, příslušnému orgánu ochrany veřejného zdraví.</t>
  </si>
  <si>
    <t>(8) Poskytovatel zdravotních služeb bezodkladně písemně oznámí fyzické osobě, která návrh na přezkoumání opatření podala, že návrhu na přezkoumání opatření plně vyhověl, vydal nové opatření nebo postoupil návrh na přezkoumání opatření příslušnému orgánu ochrany veřejného zdraví. Pokud poskytovatel zdravotních služeb návrhu na přezkoumání opatření plně vyhověl nebo vydal opatření nové, uvede ve sdělení podle věty první skutečnosti, které ho k tomu vedly.</t>
  </si>
  <si>
    <t>(9) Příslušný orgán ochrany veřejného zdraví, kterému byl podle odstavce 7 návrh postoupen,</t>
  </si>
  <si>
    <t>a) návrh zamítne a napadené opatření potvrdí, nebo</t>
  </si>
  <si>
    <t>b) napadené opatření zruší nebo změní.</t>
  </si>
  <si>
    <t>(10) Proti rozhodnutí příslušného orgánu ochrany veřejného zdraví vydanému podle odstavce 9 se nelze odvolat.</t>
  </si>
  <si>
    <t>(11) Orgán ochrany veřejného zdraví příslušný podle odstavce 1, pokud je to třeba, může pro zajištění protiepidemických opatření v ohnisku nákazy podle § 64 písm. a) rozhodnutím fyzické osobě stanovit poskytovatele zdravotních služeb, který je provede. Odvolání proti rozhodnutí orgánu ochrany veřejného zdraví nemá odkladný účinek.</t>
  </si>
  <si>
    <t>(2) Fyzické osoby jsou povinny předložit na výzvu příslušného orgánu potvrzení o očkování nebo stanovené profylaxi. Stanovení, na jakou nemoc mohou orgány vyžadovat potvrzení o očkování nebo profylaxi, je součástí ochranného opatření nařízeného podle odstavce 1 věty první.</t>
  </si>
  <si>
    <t>(3) Ochranná opatření podle odstavce 1 věty první a jejich ukončení zveřejní na hraničním přechodu krajská hygienická stanice, v jejímž správním obvodu se hraniční přechod nachází. Zveřejnění ochranného opatření na hraničním přechodu je nejméně trojjazyčné, a to v českém jazyce, jazyce státu, z jehož území je státní hranice překračována, a v anglickém jazyce.</t>
  </si>
  <si>
    <t>(1) Mimořádnými opatřeními při epidemii nebo nebezpečí jejího vzniku jsou</t>
  </si>
  <si>
    <t>b) zákaz nebo omezení styku skupin fyzických osob podezřelých z nákazy s ostatními fyzickými osobami, zejména omezení cestování z některých oblastí a omezení dopravy mezi některými oblastmi, zákaz nebo omezení slavností, divadelních a filmových představení, sportovních a jiných shromáždění a trhů, uzavření zdravotnických zařízení jednodenní nebo lůžkové péče, zařízení sociálních služeb, škol, školských zařízení, zotavovacích akcí, jakož i ubytovacích podniků a provozoven stravovacích služeb nebo omezení jejich provozu,</t>
  </si>
  <si>
    <t>c) zákaz nebo omezení výroby, úpravy, dopravy a jiného nakládání s pitnou vodou a vodami užívanými k účelům podle § 6a a § 6d, zákaz používání vod ze studní, pramenů, vodních nádrží, rybníků, potoků a řek,</t>
  </si>
  <si>
    <t>h) příkaz k vyčlenění objektu v majetku státu, kraje nebo obce k izolaci fyzických osob nebo jejich karanténě,</t>
  </si>
  <si>
    <t>(2) Mimořádná opatření podle odstavce 1 nařídí v nezbytně nutném rozsahu a rozhodne o jejich ukončení příslušný orgán ochrany veřejného zdraví. Pokud je to nezbytné k realizaci opatření na ochranu veřejného zdraví, vyžádá si poskytovatel zdravotních služeb nebo orgán ochrany veřejného zdraví součinnost Policie České republiky. Místní příslušnost orgánu ochrany veřejného zdraví se řídí místem výskytu infekčního onemocnění. Odvolání proti rozhodnutí příslušného orgánu ochrany veřejného zdraví nemá odkladný účinek. Osoby jsou povinny se mimořádnému opatření podřídit.</t>
  </si>
  <si>
    <t>(1) K ochraně před vznikem a šířením infekčních onemocnění a k omezení jejich výskytu jsou fyzické osoby povinny podrobit se léčení infekčního onemocnění stanoveného v prováděcím právním předpise.</t>
  </si>
  <si>
    <t>(2) Zjistí-li orgán ochrany veřejného zdraví, že se fyzická osoba nepodrobila léčení infekčního onemocnění podle odstavce 1, stanoví jí rozhodnutím poskytovatele zdravotních služeb, který toto léčení zajistí. Příslušným k rozhodnutí je orgán ochrany veřejného zdraví v místě, kde se fyzická osoba zdržuje. Odvolání proti tomuto rozhodnutí nemá odkladný účinek.</t>
  </si>
  <si>
    <t>(3) Jde-li o osobu, která nedovršila patnáctý rok svého věku, odpovídá za splnění povinností podle odstavců 1 a 2 její zákonný zástupce.12)</t>
  </si>
  <si>
    <t>(4) Orgán ochrany veřejného zdraví, který vydal rozhodnutí podle odstavce 2, požádá určeného poskytovatele zdravotních služeb o zajištění léčby. Určený poskytovatel zdravotních služeb je povinen žádosti vyhovět.</t>
  </si>
  <si>
    <t>(1) U dárců krve, tkání, orgánů a spermatu se provádí povinné vyšetřování na virus lidského imunodeficitu při každém darování. U dárkyň mateřského mléka se provádí povinné vyšetřování na virus lidského imunodeficitu jednorázově, před započetím dárcovství. Bez testu na virus lidského imunodeficitu není darování přípustné.</t>
  </si>
  <si>
    <t>(2) Bez souhlasu fyzické osoby je možné provést test na virus lidského imunodeficitu</t>
  </si>
  <si>
    <t>d) u fyzické osoby, která je nuceně léčena pro pohlavní nemoc (§ 70).</t>
  </si>
  <si>
    <t>(3) V ostatních případech lze vyšetření na virus lidského imunodeficitu provést jen se souhlasem fyzické osoby.</t>
  </si>
  <si>
    <t>(1) Laboratorní vyšetřování na virus lidského imunodeficitu může provádět poskytovatel zdravotních služeb jen na základě povolení příslušného orgánu ochrany veřejného zdraví. Ten povolení vydá, jestliže poskytovatel zdravotních služeb splní tyto podmínky:</t>
  </si>
  <si>
    <t>1. vysokoškolské vzdělání s biologickým zaměřením a se specializací v oboru vyšetřovací metody v klinické biochemii nebo vyšetřovací metody v lékařské mikrobiologii39) nebo vysokoškolské vzdělání se specializací v oboru hematologie a transfúzní služba,40) a</t>
  </si>
  <si>
    <t>(2) Příslušný orgán ochrany veřejného zdraví odejme povolení poskytovateli zdravotních služeb, který nesplňuje podmínky podle odstavce 1.</t>
  </si>
  <si>
    <t>(3) Počet vyšetření na virus lidského imunodeficitu za měsíc a jejich výsledky hlásí poskytovatel zdravotních služeb vždy do desátého dne následujícího měsíce příspěvkové organizaci nebo organizační složce státu zřízené k plnění úkolů v oboru působnosti Ministerstva zdravotnictví,41) kterou k plnění úkolů v oblasti vyšetřování nákazy vyvolané virem lidského imunodeficitu Ministerstvo zdravotnictví určí, (dále jen "určená organizace"). Název určené organizace uveřejní Ministerstvo zdravotnictví ve Věstníku Ministerstva zdravotnictví.</t>
  </si>
  <si>
    <t>(1) Na vyzvání Ministerstva zdravotnictví nebo určené organizace je poskytovatel zdravotních služeb, kterému bylo vydáno povolení (§ 72 odst. 1), povinen účastnit se systému externího hodnocení kvality diagnostiky viru lidského imunodeficitu. Je-li v tomto hodnocení kvalita diagnostiky viru lidského imunodeficitu nevyhovující a poskytovatel zdravotních služeb nezajistí bez zbytečného odkladu nápravu, může příslušný orgán ochrany veřejného zdraví povolení vydané podle § 72 odst. 1 rozhodnutím odejmout.</t>
  </si>
  <si>
    <t>(2) Povolení vydané podle § 72 odst. 1 může příslušný orgán ochrany veřejného zdraví dále odejmout v případě, že</t>
  </si>
  <si>
    <t>a) poskytovatel zdravotních služeb opakovaně neohlásí počet vyšetření podle § 72 odst. 3,</t>
  </si>
  <si>
    <t>b) se poskytovatel zdravotních služeb nezúčastní podle odstavce 1 externího hodnocení kvality diagnostiky.</t>
  </si>
  <si>
    <t>(1) V případě reaktivního výsledku vyšetření na virus lidského imunodeficitu získaného ve screeningovém (vyhledávacím) testu je poskytovatel zdravotních služeb vždy povinen předat biologický materiál k provedení konfirmačního (potvrzujícího) testu. Konfirmační test může provádět jen Národní referenční laboratoř pro nákazu vyvolanou virem lidského imunodeficitu.</t>
  </si>
  <si>
    <t>(2) Fyzická osoba se považuje za nakaženou virem lidského imunodeficitu až v případě potvrzení reaktivního výsledku vyšetření konfirmačním testem.</t>
  </si>
  <si>
    <t>(3) Poskytovatel zdravotních služeb, který byl informován o pozitivním výsledku konfirmačního testu, sdělí prostřednictvím k tomu pověřeného lékaře tuto skutečnost fyzické osobě nakažené virem lidského imunodeficitu a, jde-li o fyzické osoby nezletilé nebo fyzické osoby zbavené způsobilosti k právním úkonům nebo jejichž způsobilost k právním úkonům byla omezena, jejich zákonnému zástupci a zajistí speciální péči u odborného lékaře. Sdělení musí doplnit o poučení o předcházení šíření infekce vyvolané virem lidského imunodeficitu.</t>
  </si>
  <si>
    <t>(4) Poskytovatel zdravotních služeb informující fyzickou osobu o pozitivním výsledku konfirmačního testu je povinen zajistit, aby fyzická osoba byla podrobně poučena o rozsahu povinnosti počínat si tak, aby jiné fyzické osoby nevystavovala riziku tohoto infekčního onemocnění. Obsah takového poučení zanese do zdravotnické dokumentace fyzické osoby a fyzická osoba, popřípadě její zákonný zástupce podepíší prohlášení, že byli takto informováni. V případě odepření podpisu poskytovatel zdravotních služeb tuto skutečnost a důvody odepření podpisu uvede ve zdravotnické dokumentaci fyzické osoby.</t>
  </si>
  <si>
    <t>Bez souhlasu fyzické osoby nebo jejího zákonného zástupce může zdravotní ústav, Státní zdravotní ústav, určená organizace, jakož i poskytovatel zdravotních služeb, který má povolení k činnosti podle § 72 odst. 1, použít její krev, odebranou za jiným účelem, k vyšetření na virus lidského imunodeficitu pouze pro průřezové studie výskytu infekce virem lidského imunodeficitu; musí však při všech úkonech prováděných k této studii a při této studii zajistit a zachovat anonymitu fyzické osoby.</t>
  </si>
  <si>
    <t>(1) Pro infekce způsobené Haemophilus influenzae b, chřipku, spalničky, dávivý kašel, nákazy vyvolané virem lidského imunodeficitu, legionelózu, meningokokové onemocnění a tuberkulózu se zavádí systém epidemiologické bdělosti (surveillance). Rozsah infekcí může být prováděcím právním předpisem rozšířen. Správním úřadem, který shromažďuje informace na tomto úseku a předává je do sítě Evropské unie pro epidemiologický dozor a kontrolu infekčních onemocnění (dále jen "síť Společenství"), provádí výměnu nutných informací, organizuje systém včasného varování a reakce pro účely prevence a kontroly a provádí konzultace, je Ministerstvo zdravotnictví.</t>
  </si>
  <si>
    <t>(2) Orgány ochrany veřejného zdraví uvedené v § 78 odst. 1 písm. b) a c) a Státní zdravotní ústav jsou povinny shromažďovat údaje</t>
  </si>
  <si>
    <t>(3) O charakteru a rozsahu opatření k předcházení infekčních onemocnění uvedených v odstavci 1 informuje Ministerstvo zdravotnictví před jejich přijetím za účelem koordinace úsilí o předcházení a kontrolu infekčních onemocnění síť Společenství a konzultuje prostřednictvím sítě Společenství s dalšími členskými státy Evropské unie a Komisí Evropské unie charakter a rozsah plánovaných opatření; to neplatí, je-li potřeba chránit veřejné zdraví tak naléhavá, že konzultace znemožňuje. V takovém případě však Ministerstvo zdravotnictví informuje o přijatých opatřeních co nejdříve prostřednictvím sítě Společenství ostatní členské státy Evropské unie a Komisi Evropské unie.</t>
  </si>
  <si>
    <t>(4) Osoby poskytující péči (§ 15 odst. 1) jsou povinny v rozsahu prováděcího právního předpisu shromažďovat údaje o infekčních onemocněních zahrnutých do systému epidemiologické bdělosti a hlásit je způsobem a ve lhůtách upravených prováděcím právním předpisem příslušnému orgánu ochrany veřejného zdraví. Při laboratorní diagnostice, epidemiologickém šetření a stanovení druhu a způsobu provedení protiepidemických opatření při výskytu infekčních onemocnění zahrnutých do systému epidemiologické bdělosti jsou poskytovatel zdravotních služeb a příslušný orgán ochrany veřejného zdraví povinni postupovat podle prováděcího právního předpisu. Poskytovatel zdravotních služeb, na jehož pracovištích se provádí laboratorní vyšetření biologického materiálu, je povinen zaslat izolovaná patogenní agens stanovená prováděcím právním předpisem do příslušné národní referenční laboratoře k potvrzení určení a další charakterizaci infekčního onemocnění. Prováděcí právní předpis dále upraví základní charakteristiku, klinickou definici a klasifikaci infekčních onemocnění zahrnutých do systému epidemiologické bdělosti.</t>
  </si>
  <si>
    <t>(1) Poskytovatel zdravotních služeb a poskytovatel sociálních služeb je povinen bezodkladně oznámit příslušnému orgánu ochrany veřejného zdraví každé poranění zdravotnického nebo jiného odborného pracovníka, které vzniklo při manipulaci s ostrým kontaminovaným předmětem nebo nástrojem použitým k provádění zdravotních výkonů během poskytování zdravotní péče nebo sociálních služeb, v jehož důsledku by mohlo dojít ke vzniku infekčního onemocnění přenosného krví. Příslušný orgán ochrany veřejného zdraví rozhodne o nařízení lékařského dohledu nad poraněným pracovníkem.</t>
  </si>
  <si>
    <t>(2) Poskytovatel zdravotních služeb je povinen postupovat při laboratorní diagnostice u poraněného pracovníka v souladu se systémem epidemiologické bdělosti pro vybrané infekce.</t>
  </si>
  <si>
    <t>a) písemně informovat podnikatele, kteří od ní odebírají výrobky, o tom, že předběžným opatřením orgánu ochrany veřejného zdraví bylo pozastaveno uvádění do oběhu4c) nebo na trh, distribuce a prodej jí vyráběných nebo dovážených výrobků a o jejich uvolnění k uvedení na trh nebo do oběhu4c), k distribuci a prodeji, a to ihned po oznámení vykonatelného předběžného opatření orgánu ochrany veřejného zdraví,</t>
  </si>
  <si>
    <t>b) písemně informovat podnikatele, kteří od ní odebírají výrobky, o tom, že výrobky byly uvolněny k uvedení na trh nebo do oběhu4c), k distribuci a prodeji, a to ihned po zrušení předběžného opatření orgánem ochrany veřejného zdraví nebo po oznámení vykonatelného rozhodnutí ve věci,</t>
  </si>
  <si>
    <t>c) písemně informovat podnikatele, kteří od ní odebírají výrobky, o tom, že výrobky byly vykonatelným rozhodnutím orgánu ochrany veřejného zdraví staženy z trhu, oběhu, distribuce a prodeje, nebo bylo zakázáno jejich uvádění do oběhu4c) nebo na trh, a to ihned po obdržení vykonatelného rozhodnutí orgánu ochrany veřejného zdraví,</t>
  </si>
  <si>
    <t>d) ihned po obdržení informace podle písmene a) pozastavit další uvádění do oběhu4c) nebo na trh, distribuci a prodej výrobků, a to až do doby obdržení informace podle písmene b) nebo c); po obdržení informace podle písmene c) ihned vyřadit výrobky z trhu, distribuce, prodeje nebo oběhu4c).</t>
  </si>
  <si>
    <t>(1) Orgán ochrany veřejného zdraví je dotčeným správním úřadem při rozhodování ve věcech upravených zvláštními právními předpisy,42) které se dotýkají zájmů chráněných orgánem ochrany veřejného zdraví podle tohoto zákona a zvláštních právních předpisů včetně hodnocení a řízení zdravotních rizik. Orgán ochrany veřejného zdraví vydává v těchto věcech stanovisko. Souhlas může orgán ochrany veřejného zdraví vázat na splnění podmínek. Stanovisko není rozhodnutím vydaným ve správním řízení.</t>
  </si>
  <si>
    <t>STÁTNÍ SPRÁVA V OCHRANĚ A PODPOŘE VEŘEJNÉHO ZDRAVÍ</t>
  </si>
  <si>
    <t>Státní správa v ochraně a podpoře veřejného zdraví, právní předpisy v oblasti ochrany veřejného zdraví, oprávnění a povinnosti orgánů ochrany veřejného zdraví, povinnosti kontrolovaných a dalších osob, zdravotní ústavy a Státní zdravotní ústav</t>
  </si>
  <si>
    <t>Orgány ochrany veřejného zdraví a další orgány, které plní některé úkoly v oblasti hodnocení a snižování hluku z hlediska dlouhodobého průměrného hlukového zatížení životního prostředí a v oblasti podpory veřejného zdraví</t>
  </si>
  <si>
    <t>(1) Státní správu v ochraně a podpoře veřejného zdraví vykonávají</t>
  </si>
  <si>
    <t>(2) Soustavu orgánů ochrany veřejného zdraví tvoří správní úřady uvedené v odstavci 1 písm. a) až c).</t>
  </si>
  <si>
    <t>(1) Orgány ochrany veřejného zdraví jsou oprávněny k zabezpečení povinností týkajících se ochrany a podpory veřejného zdraví zpracovávat</t>
  </si>
  <si>
    <t>(2) Údaje uvedené v odstavci 1 jsou orgány ochrany veřejného zdraví zpracovávány v registru aktuálního zdravotního stavu fyzických osob, které onemocněly infekčním onemocněním, a fyzických osob podezřelých z nákazy a v registru kategorizací prací a expozic faktorům pracovního a životního prostředí (dále jen "registry"). Rozsah zpracovávaných údajů může být rozšířen pouze výjimečně v zájmu splnění povinnosti orgánu ochrany veřejného zdraví, stanovené právním předpisem a za podmínek stanovených zvláštním zákonem.43) Osobní a citlivé údaje shromážděné podle odstavce 1 se zpětně neopravují ani nedoplňují.</t>
  </si>
  <si>
    <t>(3) Pokud mají být údaje z registrů využívány orgány ochrany veřejného zdraví, Státním zdravotním ústavem a zdravotními ústavy pro účely přípravy podkladů pro národní zdravotní politiku, vyhodnocení stavu ochrany a podpory veřejného zdraví, ke sledování trendů výskytu infekčních onemocnění, hromadně se vyskytujících onemocnění, ohrožení nemocí z povolání, nemocí z povolání a nemocí souvisejících s prací, musí být pro tyto účely anonymizovány za podmínek stanovených zvláštním zákonem.43)</t>
  </si>
  <si>
    <t>(4) Orgány ochrany veřejného zdraví mohou pověřit za podmínek stanovených zvláštním zákonem43) zpracováním údajů příspěvkovou organizaci nebo organizační složku státu, zřízenou k plnění úkolů v působnosti Ministerstva zdravotnictví.</t>
  </si>
  <si>
    <t>(5) Orgány ochrany veřejného zdraví jsou povinny za podmínek stanovených zvláštním zákonem43) shromažďovat údaje, které je Česká republiky povinna předávat mezinárodním organizacím na základě mezinárodní smlouvy, kterou je Česká republika vázána. Tyto údaje jsou orgány ochrany veřejného zdraví uvedené v § 78 odst. 1 písm. b) a c) povinny předávat Ministerstvu zdravotnictví. Ministerstvo zdravotnictví je oprávněno předávat uvedené údaje mezinárodním organizacím.</t>
  </si>
  <si>
    <t>(6) Orgány ochrany veřejného zdraví jsou oprávněny sdělovat Ministerstvu práce a sociálních věcí a orgánům inspekce práce a státní báňské správy údaje o výskytu prací zařazených do kategorií třetí a čtvrté a práce kategorie druhé, stanovené příslušným orgánem ochrany veřejného zdraví jako rizikové.</t>
  </si>
  <si>
    <t>(1) Ministerstvo zdravotnictví k ochraně a podpoře veřejného zdraví</t>
  </si>
  <si>
    <t>a) řídí a kontroluje výkon státní správy v ochraně a podpoře veřejného zdraví, odpovídá za tvorbu a uskutečňování národní politiky ochrany a podpory veřejného zdraví včetně prevence nemocí a řídí a kontroluje její plnění; jednou za 5 let hodnotí zdravotní stav obyvatelstva a jeho vývoj z hlediska všech aspektů ovlivňujících zdravotní stav obyvatelstva a na základě provedeného hodnocení stanoví priority k řešení problémů a zlepšení zdravotního stavu obyvatelstva,</t>
  </si>
  <si>
    <t>d) zajišťuje mezinárodní spolupráci v oboru své působnosti a plní úkoly vyplývající z mezinárodních smluv v ochraně a podpoře veřejného zdraví,</t>
  </si>
  <si>
    <t>g) nařizuje mimořádná opatření při epidemii a nebezpečí jejího vzniku a mimořádná opatření k ochraně zdraví fyzických osob při výskytu nebezpečných26a) a z nebezpečnosti podezřelých výrobků a nejakostních či z porušení jakosti podezřelých vod, při živelních pohromách a jiných mimořádných událostech, pokud mají být provedena celostátně nebo na území několika krajů, a rozhoduje o jejich ukončení včetně uvolnění výrobků na trh nebo do oběhu,</t>
  </si>
  <si>
    <t>i) na žádost krajské hygienické stanice dává povolení k mimořádnému očkování podle § 69 odst. 1 písm. g),</t>
  </si>
  <si>
    <t>k) usměrňuje výkon státní správy v ochraně a podpoře veřejného zdraví prováděný Ministerstvem obrany a Ministerstvem vnitra,</t>
  </si>
  <si>
    <t>l) sestavuje celorepublikové programy ochrany a podpory veřejného zdraví včetně prevence nemocí a zdravotních rizik; sestavuje očkovací programy a programy prevence infekce vyvolané virem lidského imunodeficitu a řídí jejich realizaci; stanoví zásady a postupy hodnocení a řízení zdravotních rizik a zásady monitorování vztahů zdravotního stavu obyvatelstva a faktorů životního prostředí a životních a pracovních podmínek a řídí jejich realizaci; řídí výchovu k podpoře a ochraně veřejného zdraví včetně prevence nemocí a zdravotních rizik,</t>
  </si>
  <si>
    <t>o) koordinuje činnost a spolupráci s jinými státními a nestátními orgány a organizacemi, včetně registrovaných občanských sdružení, jakož i se sociálními partnery v oblastech souvisejících s výkonem státní správy na úseku ochrany a podpory veřejného zdraví,</t>
  </si>
  <si>
    <t>p) přijímá opatření na základě a v mezích přímo použitelných předpisů Evropské unie a plní další úkoly vyplývající pro členský stát z přímo použitelných předpisů Evropské unie na úseku potravinového práva, předmětů běžného užívání uvedených v § 25 písm. a) a b) a výrobků přicházejících do přímého styku s vodou, pokud tento zákon nebo zvláštní právní předpis nestanoví, že je plní krajské hygienické stanice,</t>
  </si>
  <si>
    <t>q) pořizuje, a dojde-li k podstatnému vývoji, který významně ovlivňuje stávající hlukovou situaci, aktualizuje, nejdéle však jednou za 5 let, strategické hlukové mapy, jejichž součástí jsou mezní hodnoty hlukových ukazatelů; mezní hodnotou hlukových ukazatelů se rozumí hodnota hlukových ukazatelů, při jejímž překročení dochází ke škodlivému zatížení životního prostředí, k jehož odstranění nebo snížení jsou vypracovávány akční plány,</t>
  </si>
  <si>
    <t>s) prováděcím právním předpisem upraví stanovení hlukových ukazatelů, jejich mezní hodnoty, základní požadavky na obsah strategických hlukových map a akčních plánů, jejichž součástí jsou návrhy tichých oblastí, podrobnosti týkající se způsobu a rozsahu informování veřejnosti o strategických hlukových mapách, o přípravě návrhů akčních plánů a účasti veřejnosti na této přípravě a o vypracovaných akčních plánech. Akčním plánem se rozumí plán obsahující opatření, jejichž účelem je ochrana před škodlivými a obtěžujícími účinky hluku, včetně snížení hluku, stanovenými podle § 34,</t>
  </si>
  <si>
    <t>t) koordinuje zpracování akčních plánů, dále pořizuje souhrn akčního plánu na základě akčních plánů předložených krajskými úřady a Ministerstvem dopravy, jejichž součástí jsou tiché oblasti v aglomeraci vymezené krajskými úřady a tiché oblasti ve volné krajině stanovené Ministerstvem životního prostředí. Tichou oblastí v aglomeraci se rozumí oblast, která není vystavena hluku většímu, než je mezní hodnota hlukového ukazatele nebo než je nejvyšší přípustná hodnota hygienického limitu hluku stanoveného podle § 34. Tichou oblastí ve volné krajině se rozumí oblast, která není rušena hlukem z dopravy, průmyslu nebo rekreačních aktivit,</t>
  </si>
  <si>
    <t>v) usměrňuje řízení jakosti vod v povrchových vodách uvedených v seznamu podle § 6g krajskými hygienickými stanicemi, zejména určuje v souladu s podmínkami upravenými právem Evropské unie1) počet koupacích sezón, na jejichž základě sestaví krajské hygienické stanice soubory údajů pro posuzování jakosti vod, a to po předchozím informování Evropské komise v rozsahu upraveném právem Evropské unie1),</t>
  </si>
  <si>
    <t>x) zajišťuje a koordinuje zpracování Pandemického plánu České republiky a zpracovává Pandemický plán zdravotnictví,</t>
  </si>
  <si>
    <t>(2) Za hluk se pro účely postupu podle odstavce 1 písm. q) až u) a podle § 81, 81a, 81b a 81c považuje hluk, kterému jsou lidé vystaveni v zastavěných územích, ve veřejných parcích a tichých oblastech v aglomeracích, v tichých oblastech ve volné krajině, v blízkosti škol, nemocnic a ostatních oblastech a územích citlivých na hluk. Nepovažuje se za něj hluk způsobený osobou, která je mu vystavena, hluk v domácnostech, sousedský hluk, hluk z rekreačních aktivit, hluk na pracovištích, hluk uvnitř dopravních prostředků a hluk způsobený vojenskou činností v objektech důležitých pro obranu státu.</t>
  </si>
  <si>
    <t>(3) Pro výkon státního zdravotního dozoru je Ministerstvo zdravotnictví oprávněno stanovit orgánům ochrany veřejného zdraví uvedeným v § 78 odst. 1 písm. b) a c) rozsah a četnost kontrol a konkretizaci kontrolních postupů.</t>
  </si>
  <si>
    <t>(5) Zjistí-li Ministerstvo zdravotnictví na základě významných důkazů, že výrobek, nad nímž vykonává státní zdravotní dozor orgán ochrany veřejného zdraví, přestože splňuje požadavky práva Evropské unie, představuje nebezpečí pro zdraví43d), může dočasně zakázat používání takového výrobku, jeho uvádění na trh nebo podrobit tento výrobek zvláštním podmínkám a rozhodnout o ukončení platnosti takového zákazu.</t>
  </si>
  <si>
    <t>(6) O postupu podle odstavce 5 a jeho důvodech uvědomí Ministerstvo zdravotnictví neprodleně ostatní členské státy Evropské unie a Komisi Evropské unie. Má-li Komise Evropské unie za to, že postup podle odstavce 5 je neodůvodněný, Ministerstvo zdravotnictví platnost zákazu za podmínek stanovených přímo použitelným předpisem Evropské unie ukončí.</t>
  </si>
  <si>
    <t>(7) Ministerstvo zdravotnictví je dále oprávněno stanovit, že výrobky upravené přímo použitelnými předpisy Evropské unie, tímto zákonem nebo zvláštními právními předpisy, podle nichž orgány ochrany veřejného zdraví vykonávají nad jejich uvedením na trh, distribucí nebo uvedením do oběhu státní správu, jsou nebezpečné, jestliže byly jako takové označeny orgány Evropské unie, Světovou zdravotnickou organizací nebo v systémech pro rychlou výměnu informací Evropské unie. Povinnosti osob při výskytu nebezpečných výrobků stanoví zvláštní právní předpis26a) nebo přímo použitelné předpisy Evropské unie. Dočasné pozastavení nebo omezení uplatňování zvláštních opatření nebo jiných přímo použitelných předpisů Evropské unie, stanovené Ministerstvem zdravotnictví na základě přímo použitelných předpisů Evropské unie, vyhlásí Ministerstvo zdravotnictví zveřejněním na své úřední desce a úředních deskách krajských hygienických stanic (Hygienické stanice hlavního města Prahy) umístěných v sídlech těchto správních úřadů a na jejich územních pracovištích. Stanovení a opatření podle tohoto odstavce zpřístupní Ministerstvo zdravotnictví i způsobem umožňujícím dálkový přístup. Toto stanovení a opatření není rozhodnutím vydaným ve správním řízení.</t>
  </si>
  <si>
    <t>(1) Ministerstvo dopravy v oblasti hodnocení a snižování hluku z hlediska dlouhodobého průměrného hlukového zatížení životního prostředí předává pro účely pořízení strategických hlukových map Ministerstvu zdravotnictví údaje o dopravě na</t>
  </si>
  <si>
    <t>a) hlavních pozemních komunikacích, jimiž se rozumí pozemní komunikace, po nichž projede více než 3000000 vozidel za rok, a jejichž vlastníkem je stát,</t>
  </si>
  <si>
    <t>b) hlavních železničních tratích, jimiž se rozumí železniční tratě, po nichž projede více než 30000 vlaků za rok, včetně železničních tratí ležících na území aglomerací,</t>
  </si>
  <si>
    <t>c) hlavních letištích, jimiž se rozumí civilní letiště, která mají více než 50000 vzletů a přistání za rok, s výjimkou vzletů a přistání lehkých letadel pro cvičné účely, včetně letišť ležících na území aglomerací.</t>
  </si>
  <si>
    <t>(3) Ministerstvo dopravy při zpracování a aktualizaci akčních plánů</t>
  </si>
  <si>
    <t>b) zveřejňuje způsob vyhodnocení podnětů a stanovisek k návrhu akčního plánu a zveřejňuje akční plán, který předkládá Ministerstvu zdravotnictví zvlášť pro hlavní pozemní komunikace, hlavní železnice a hlavní letiště,</t>
  </si>
  <si>
    <t>Ministerstvo životního prostředí v oblasti hodnocení a snižování hluku z hlediska dlouhodobého průměrného hlukového zatížení životního prostředí upraví vyhláškou tiché oblasti ve volné krajině. Dále poskytuje Ministerstvu zdravotnictví informace o typu povrchů terénu v okolí dopravních tras.</t>
  </si>
  <si>
    <t>Krajské úřady v oblasti hodnocení a snižování hluku z hlediska dlouhodobého průměrného hlukového zatížení životního prostředí ve spolupráci s obcemi</t>
  </si>
  <si>
    <t>a) předávají Ministerstvu zdravotnictví údaje o zdrojích hluku získané při výkonu své působnosti podle zákona o integrované prevenci a omezování znečištění, o integrovaném registru znečišťování a o změně některých zákonů (zákon o integrované prevenci), v rozsahu stanoveném zvláštním právním předpisem43b),</t>
  </si>
  <si>
    <t>b) předávají Ministerstvu zdravotnictví pro účely pořízení strategických hlukových map údaje o dopravě na hlavních pozemních komunikacích, které vlastní kraj, hlavních pozemních komunikacích ve vlastnictví obcí ve správním obvodu kraje a na dalších pozemních komunikacích včetně městské hromadné dopravy ve správním obvodu kraje,</t>
  </si>
  <si>
    <t>§ 81d</t>
  </si>
  <si>
    <t>Hejtman</t>
  </si>
  <si>
    <t>Hejtman schvaluje pandemický plán kraje zpracovaný postupem podle § 82 odst. 2 písm. v), a to po projednání v epidemiologické komisi a bezpečnostní radě kraje.</t>
  </si>
  <si>
    <t>§ 81e</t>
  </si>
  <si>
    <t>Úkoly kraje</t>
  </si>
  <si>
    <t>Kraj v přenesené působnosti</t>
  </si>
  <si>
    <t>a) se ve spolupráci s obcemi v souladu s národní politikou ochrany a podpory veřejného zdraví podílí na přípravě programů podpory veřejného zdraví včetně prevence nemocí a zdravotních rizik, spolupracuje při jejich realizaci a poskytuje jim podporu,</t>
  </si>
  <si>
    <t>b) spolupracuje s krajskou hygienickou stanicí při hodnocení zdravotního stavu obyvatelstva kraje a jeho vývoje, vždy jednou za 5 let projedná zdravotní stav obyvatelstva a jeho vývoj a stanoví priority k řešení problémů a zlepšení zdravotního stavu obyvatelstva.</t>
  </si>
  <si>
    <t>(1) Zřizují se krajské hygienické stanice, jejichž správní obvody a sídla stanoví příloha č. 2 k tomuto zákonu. Krajské hygienické stanice mohou po předchozím souhlasu Ministerstva zdravotnictví zřizovat nebo rušit územní pracoviště. Krajské hygienické stanice jsou správními úřady. Krajská hygienická stanice, která působí ve správním obvodu hlavního města Prahy, se označuje jako Hygienická stanice hlavního města Prahy. V čele krajské hygienické stanice je ředitel. Výběr, jmenování a odvolání ředitele krajské hygienické stanice se řídí zákonem o státní službě. Krajské hygienické stanice jsou účetními jednotkami.</t>
  </si>
  <si>
    <t>(2) Krajské hygienické stanici náleží</t>
  </si>
  <si>
    <t>a) vydávat rozhodnutí, povolení, osvědčení a plnit další úkoly státní správy v ochraně a podpoře veřejného zdraví včetně státního zdravotního dozoru, pokud není příslušné Ministerstvo zdravotnictví,</t>
  </si>
  <si>
    <t>b) vykonávat státní zdravotní dozor nad dodržováním zákazů a plněním dalších povinností stanovených přímo použitelnými předpisy Evropské unie, tímto zákonem a zvláštními právními předpisy k ochraně veřejného zdraví včetně dodržování zásad správné výrobní praxe a ochrany zdraví při práci před riziky plynoucími z fyzikálních, chemických a biologických faktorů pracovních podmínek, z nepříznivých mikroklimatických podmínek a z fyzické a duševní zátěže a nad souvisejícími pracovními podmínkami včetně vybavení pracovišť, a rozhodnutím nebo opatřením orgánu ochrany veřejného zdraví vydaným na základě těchto právních předpisů,</t>
  </si>
  <si>
    <t>c) rozhodovat na žádost zaměstnavatele nebo z moci úřední ve věcech kategorizace prací,</t>
  </si>
  <si>
    <t>d) stanovit za podmínek § 37 a § 39 rizikové práce a plnit úkoly podle § 40 písm. c) a d),</t>
  </si>
  <si>
    <t>f) stanovit zaměstnavateli nebo fyzické osobě provádějící činnost nebo poskytující služby mimo pracovněprávní vztahy84) způsob a minimální četnost sledování zátěže organismu faktory pracovních podmínek, pokud je nestanoví zvláštní právní předpis,</t>
  </si>
  <si>
    <t>g) provádět ověření podmínek vzniku onemocnění pro účely posuzování nemocí z povolání45) nebo změn zdravotního stavu pro účely posuzování ohrožení nemocí z povolání,</t>
  </si>
  <si>
    <t>i) plnit úkoly dotčeného správního úřadu podle § 77,</t>
  </si>
  <si>
    <t>l) rozhodovat o opatřeních k předcházení vzniku a šíření infekčních onemocnění a jejich ukončení; organizovat, řídit a popřípadě i provádět opatření k předcházení vzniku a zamezení šíření infekčních onemocnění a v tomto rozsahu též usměrňovat činnost poskytovatelů zdravotních služeb a kontrolovat ji,</t>
  </si>
  <si>
    <t>m) nařizovat mimořádná opatření při epidemii a nebezpečí jejího vzniku a mimořádná opatření k ochraně zdraví fyzických osob při výskytu nebezpečných26a) a z nebezpečnosti podezřelých výrobků a nejakostních či z porušení jakosti podezřelých vod, při živelních pohromách a jiných mimořádných událostech, pokud není příslušné Ministerstvo zdravotnictví, a rozhodovat o jejich ukončení včetně uvolnění výrobků na trh nebo do oběhu. Mimořádné očkování podle § 69 odst. 1 písm. g) stanoví jen s předchozím povolením Ministerstva zdravotnictví,</t>
  </si>
  <si>
    <t>n) stanovit hygienický limit faktoru pracovních podmínek, neupraveného právním předpisem, a metodu jeho stanovení v pracovních podmínkách; stanovit způsob, minimální rozsah a četnost jeho sledování a opatření k ochraně zdraví zaměstnanců; zařadit práci s tímto faktorem z moci úřední do kategorie, nestanoví-li zvláštní právní předpis jinak,</t>
  </si>
  <si>
    <t>p) stanovit protiepidemická opatření podle § 68 odst. 1,</t>
  </si>
  <si>
    <t>r) provádět epidemiologické šetření podle § 62a,</t>
  </si>
  <si>
    <t>s) usměrňovat činnost osob poskytujících péči (§ 15 odst. 1) v oblasti hygieny provozu a předcházení infekcím spojeným se zdravotní péčí a kontrolovat ji, provádět u poskytovatele poskytujícího akutní, následnou nebo dlouhodobou lůžkovou péči prevalenční studie infekcí spojených se zdravotní péčí,</t>
  </si>
  <si>
    <t>t) provádět hodnocení a řízení zdravotních rizik z hlediska prevence negativního ovlivnění zdravotního stavu obyvatelstva a podílet se na monitorování vztahů zdravotního stavu obyvatelstva a faktorů životního prostředí a životních a pracovních podmínek; iniciovat a podílet se na tvorbě, řízení a kontrole programů ochrany a podpory veřejného zdraví včetně prevence nemocí a zdravotních rizik,</t>
  </si>
  <si>
    <t>u) spolupracovat se správními úřady a s orgány samosprávy při tvorbě regionální zdravotní politiky ochrany a podpory veřejného zdraví a při rozvoji a realizaci opatření vedoucích ke zlepšování zdravotního stavu a kvality života obyvatelstva příslušného regionu; zajišťovat vyhodnocování efektivity realizovaných opatření a programů v oblasti ochrany a podpory veřejného zdraví včetně prevence nemocí a zdravotních rizik, zajišťovat minimálně jednou za 5 let hodnocení zdravotního stavu obyvatelstva příslušného regionu z hlediska všech aspektů ovlivňujících zdravotní stav obyvatelstva a navrhnout k tomu priority k řešení problémů a zlepšení zdravotního stavu obyvatelstva příslušného regionu,</t>
  </si>
  <si>
    <t>v) podílet se na úkolech integrovaného záchranného systému; zpracovávat ve spolupráci s krajem a složkami integrovaného záchranného systému pandemický plán kraje, který stanoví opatření směřující k redukci dopadů pandemie infekčního onemocnění pro obyvatelstvo kraje,</t>
  </si>
  <si>
    <t>(3) Krajská hygienická stanice je povinna o hromadném výskytu infekčních onemocnění a o výskytu nebezpečných26a) a z nebezpečnosti podezřelých výrobků, které poškodily nebo mohou poškodit zdraví fyzických osob a nevyskytují se v tržní síti pouze ojediněle, informovat okamžitě Ministerstvo zdravotnictví.</t>
  </si>
  <si>
    <t>(5) O provedeném auditu podle odstavce 2 písm. y) sepíše pověřený zaměstnanec příslušné krajské hygienické stanice protokol; při jeho pořízení postupuje podle technické normy pro auditování systému managementu68).</t>
  </si>
  <si>
    <t>(1) Při řízení jakosti vod ke koupání v přírodních koupalištích na povrchových vodách, ve kterých nabízí službu koupání provozovatel podle § 6a, povrchových vodách využívaných ke koupání podle § 6d a v dalších povrchových vodách ke koupání podle § 6g krajská hygienická stanice</t>
  </si>
  <si>
    <t>a) v souladu s pravidly monitorování jakosti povrchových vod ke koupání a vod podle § 6d vydá do 1. května kalendářního roku monitorovací kalendář a v monitorovacím kalendáři určí četnost odběrů vzorků vody, jejich rozložení na dobu koupací sezóny a místa odběru vzorků vody z dalších povrchových vod ke koupání a vod podle § 6d,</t>
  </si>
  <si>
    <t>b) rozhodne z moci úřední o pozastavení monitorovacího kalendáře z důvodů výjimečné situace a o jeho pokračování,</t>
  </si>
  <si>
    <t>c) stanoví dočasný nebo trvalý zákaz používání vody ke koupání, pokud se dozví o neočekávané situaci nebo je-li voda ke koupání znečištěna, a ukončení zákazu,</t>
  </si>
  <si>
    <t>e) podle pokynu Ministerstva zdravotnictví vydaného podle § 80 odst. 1 písm. v) a na základě výsledků monitorování jakosti povrchových vod ke koupání uvedených v seznamu podle § 6g sestaví soubor údajů o jakosti těchto vod, provádí jejich posuzování a klasifikaci a informuje o jakosti povrchové vody ke koupání veřejnost na svých internetových stránkách; o vodách zařazených do seznamu podle § 6g odst. 1 písm. a) informuje současně také na informační tabuli umístěné v blízkosti koupacího místa; pro posouzení znečištění dalších povrchových vod ke koupání se použije § 6a odst. 3 písm. a), c) a d) obdobně.</t>
  </si>
  <si>
    <t>(2) Pro účely řízení jakosti vody ke koupání se rozumí</t>
  </si>
  <si>
    <t>a) monitorovacím místem dalších povrchových vod ke koupání a vod podle § 6d místo, kde se očekává většina koupajících se osob, nebo místo, kde se podle profilu těchto vod sestaveného podle vodního zákona8a) očekává největší riziko znečištění vody,</t>
  </si>
  <si>
    <t>d) krátkodobým znečištěním vody mikrobiologická kontaminace, která má jasně zjistitelné příčiny, u níž se obvykle neočekává, že zhorší jakost vody po dobu delší než přibližně 72 hodin poté, co došlo k prvnímu ovlivnění,</t>
  </si>
  <si>
    <t>(3) Krajská hygienická stanice může podle odstavce 1 písm. c) vydat trvalý zákaz používání vody ke koupání pouze tehdy, pokud v 5 po sobě následujících letech byla voda klasifikována jako nevyhovující nebo před skončením pětiletého období je důvod se domnívat, že dosažení klasifikace vody jako přijatelné není proveditelné nebo by bylo nepřiměřeně nákladné.</t>
  </si>
  <si>
    <t>(4) Krajské hygienické stanice jsou povinny informovat Ministerstvo zdravotnictví o pozastavení monitorovacího kalendáře a jeho důvodech a o dalších významných opatřeních přijatých na úseku řízení jakosti vody ke koupání. Dále jsou krajské hygienické stanice povinny každoročně do 31. října předávat správcům povodí podklady nezbytné pro sestavení, přezkoumání a aktualizaci profilů povrchových vod ke koupání uvedených v seznamu podle § 6g odst. 1 písm. a) v rozsahu stanoveném vodním zákonem8a).</t>
  </si>
  <si>
    <t>(5) Hygienické limity mikrobiologických ukazatelů jakosti vody v dalších povrchových vodách ke koupání, ukazatele a limitní hodnoty rozmnožení sinic, pravidla sledování výskytu sinic, pravidla vizuální kontroly znečištění vody makroskopickými řasami a odpady a způsob hodnocení znečištění vody v dalších povrchových vodách ke koupání, pravidla pro zpracování monitorovacího kalendáře a pravidla monitorování jakosti povrchových vod ke koupání, pravidla pro zpracování monitorovacího kalendáře a pravidla pro posuzování jakosti těchto vod, kritéria jejich klasifikace a způsob, termíny a rozsah informování veřejnosti upraví prováděcí právní předpis.</t>
  </si>
  <si>
    <t>(2) Úkoly státní správy v oblasti ochrany a podpory veřejného zdraví včetně státního zdravotního dozoru v bezpečnostních sborech47b), s výjimkou Vězeňské služby České republiky, v Ministerstvu vnitra a organizačních složkách státu a příspěvkových organizacích zřízených v jeho působnosti včetně jimi užívaných staveb a zařízení zřízených Ministerstvem vnitra podle zvláštního zákona47c) vykonává podle tohoto zákona Ministerstvo vnitra. Specializované činnosti pro účely státního zdravotního dozoru v působnosti Ministerstva vnitra vykonává organizační složka státu jím zřízená.</t>
  </si>
  <si>
    <t>(1) Autorizací se pro účely tohoto zákona rozumí postup zahájený na žádost fyzické osoby, která je podnikatelem, organizační složky státu, kraje nebo obce nebo právnické osoby, na jehož základě se vydává osvědčení o tom, že osoba je způsobilá ve vymezeném rozsahu provádět</t>
  </si>
  <si>
    <t>c) odběr vzorků a měření mikrobiálního chemického a parazitárního znečištění písku v pískovištích venkovních hracích ploch (§ 13 odst. 2),</t>
  </si>
  <si>
    <t>e) kontrolu desinfekce a sterilizace (§ 17),</t>
  </si>
  <si>
    <t>i) biologické expoziční testy a vyšetření v oboru genetické toxikologie, fyziologie a psychologie práce,</t>
  </si>
  <si>
    <t>j) zjišťování zrakové zátěže pro účely hodnocení faktoru pracovních podmínek.</t>
  </si>
  <si>
    <t>(2) Ministerstvo zdravotnictví pověří prováděním autorizace právnickou osobu nebo organizační složku státu, zřízenou k plnění úkolů v oboru působnosti Ministerstva zdravotnictví (dále jen "autorizující osoba"). Toto pověření je nepřevoditelné. Při autorizaci se postupuje podle podmínek, které stanoví pro jednotlivé oblasti podle odstavce 1 Ministerstvo zdravotnictví. Pověření autorizující osoby a zrušení tohoto pověření zveřejní Ministerstvo zdravotnictví ve Věstníku Ministerstva zdravotnictví.</t>
  </si>
  <si>
    <t>a) odborná úroveň ve vztahu k navrhované oblasti autorizace podle podmínek stanovených Ministerstvem zdravotnictví na základě § 83a odst. 2,</t>
  </si>
  <si>
    <t>(2) Neexistence finančních nebo jiných zájmů podle odstavce 1 písm. e) se prokazuje čestným prohlášením.</t>
  </si>
  <si>
    <t>(3) Za bezúhonného se pro účely tohoto zákona nepovažuje ten, kdo byl pravomocně odsouzen pro trestný čin, jehož skutková podstata souvisí s předmětem podnikání. Za účelem doložení bezúhonnosti žadatele (fyzické i právnické osoby) si autorizující osoba vyžádá podle zvláštního právního předpisu47d) výpis z evidence Rejstříku trestů. Žádost o vydání výpisu z evidence Rejstříku trestů a výpis z evidence Rejstříku trestů se předávají v elektronické podobě, a to způsobem umožňujícím dálkový přístup. Fyzická osoba dále dokládá bezúhonnost obdobnými doklady, jako je výpis z Rejstříku trestů, vydanými státy, ve kterých se v posledních 3 letech zdržovala nepřetržitě déle než 3 měsíce. Tyto doklady nesmí být starší než 3 měsíce; doklad o bezúhonnosti může být nahrazen dokladem o způsobilosti k výkonu povolání nebo činnosti, pokud prokazuje i splnění podmínky bezúhonnosti. Bezúhonnost za právnickou osobu se prokazuje u všech členů statutárního orgánu; za organizační složku státu, kraje nebo obce u jejího vedoucího.</t>
  </si>
  <si>
    <t>(4) V žádosti o vydání osvědčení o autorizaci žadatel uvede kromě náležitostí stanovených správním řádem údaje prokazující splnění podmínek podle odstavce 1. Žádost se předkládá autorizující osobě.</t>
  </si>
  <si>
    <t>(1) Osvědčení o autorizaci vymezuje předmět, rozsah a podmínky činnosti a dobu, na kterou bylo vydáno. Náklady spojené s autorizací včetně vydání osvědčení o autorizaci hradí žadatel. Cena se sjednává podle zvláštního právního předpisu.</t>
  </si>
  <si>
    <t>(2) Autorizace je nepřenosná na jinou osobu, uděluje se na dobu nejvýše 5 let ode dne udělení. Autorizace může být prodloužena vždy o dalších 5 let. Žádost o prodloužení platnosti osvědčení o autorizaci, musí osoba, které bylo vydáno osvědčení o autorizaci, (dále jen "držitel autorizace") podat autorizující osobě nejméně 6 měsíců před skončením platnosti osvědčení. Náklady spojené s prodloužením platnosti osvědčení o autorizaci hradí žadatel. Cena se sjednává podle zvláštního právního předpisu.</t>
  </si>
  <si>
    <t>(3) Seznam držitelů autorizace s uvedením obchodní firmy, sídla a identifikačního čísla podle § 83b odst. 4, jakož i změny v těchto údajích uveřejní Ministerstvo zdravotnictví ve Věstníku Ministerstva zdravotnictví. Tyto údaje sdělí Ministerstvu zdravotnictví autorizující osoba.</t>
  </si>
  <si>
    <t>(4) Držitel autorizace je povinen dodržovat podmínky autorizace a účastnit se v termínu a rozsahu stanoveném autorizující osobou mezilaboratorních zkoušek. Doklady o výsledcích mezilaboratorních zkoušek musí držitel autorizace ukládat po dobu 5 let. Náklady spojené s mezilaboratorními zkouškami hradí držitel autorizace.</t>
  </si>
  <si>
    <t>(5) Autorizující osoba provádí kontrolu nad dodržováním podmínek autorizace a výsledků mezilaboratorních zkoušek. Za tím účelem je oprávněna vstupovat do objektů držitele autorizace, ověřovat splnění podmínek autorizace a požadovat předložení dokumentace včetně výsledků mezilaboratorních zkoušek. Ke kontrole si může autorizující osoba přizvat odborníka pro příslušnou oblast. Zjistí-li autorizující osoba nedostatky, podle závažnosti nedostatků pozastaví účinnost osvědčení nebo je odejme. Stejně autorizující osoba postupuje v případě, že držitel autorizace uvedl v žádosti o vydání osvědčení nesprávné nebo neúplné údaje, které byly podstatné pro vydání osvědčení. Odejmutím osvědčení autorizace zaniká.</t>
  </si>
  <si>
    <t>(1) Autorizace vedle důvodu podle § 83c odst. 5 dále zaniká</t>
  </si>
  <si>
    <t>(2) Autorizující osoba v případech podle odstavce 1 písm. a) a podle § 83c odst. 5, držitel autorizace, popřípadě jeho dědic, právní nástupce právnické osoby, popřípadě její likvidátor, v případech podle odstavce 1 písm. b) až e) jsou povinni informovat Ministerstvo zdravotnictví pro účely podle § 83c odst. 3 o datu zániku autorizace.</t>
  </si>
  <si>
    <t>(1) Provádět hodnocení zdravotních rizik podle tohoto zákona jsou oprávněny jen fyzické osoby, které jsou držiteli osvědčení o autorizaci. Právnická osoba nebo fyzická osoba, která je podnikatelem, může hodnotit zdravotní rizika jen tehdy, pokud pro ni tuto činnost zabezpečuje fyzická osoba, která je držitelem autorizace.</t>
  </si>
  <si>
    <t>(2) Autorizaci uděluje na žádost fyzické osoby autorizující osoba (§ 83a odst. 2) na základě úspěšného složení zkoušky odborné způsobilosti. Ke zkoušce se může přihlásit fyzická osoba, která je starší 23 let, bezúhonná, má stanovenou odbornou způsobilost a potvrdí čestným prohlášením neexistenci finančních nebo jiných zájmů, které by mohly ovlivnit výsledky při hodnocení zdravotních rizik. Při zkoušce musí fyzická osoba prokázat znalosti stanovené prováděcím právním předpisem37c). Prováděcí právní předpis dále upraví složení komise a podmínky provedení zkoušky odborné způsobilosti. Vzor osvědčení o autorizaci stanoví prováděcí právní předpis.</t>
  </si>
  <si>
    <t>(3) Za bezúhonnou se považuje fyzická osoba, která nebyla pravomocně odsouzena za úmyslný trestný čin ani za trestný čin, který souvisí s činností, jejíž náplní bylo posuzování složek životního a pracovního prostředí a hodnocení jejich vlivu na zdraví člověka, spáchaný z nedbalosti. Bezúhonnost fyzické osoby se prokazuje obdobně podle § 83b odst. 3.</t>
  </si>
  <si>
    <t>(4) Odborná způsobilost se prokazuje dokladem o ukončeném vysokoškolském vzdělání v oblasti lékařství nebo přírodních věd, popřípadě osvědčením o úspěšném ukončení kursu v hodnocení zdravotních rizik absolvovaném v organizační složce státu nebo příspěvkové organizaci pověřené Ministerstvem zdravotnictví, pokud se ho fyzická osoba za účelem získání odborných znalostí zúčastnila, a nejméně pětiletou praxí na úseku ochrany zdraví a životních podmínek.</t>
  </si>
  <si>
    <t>(5) Za praxi na úseku ochrany zdraví a životních podmínek se považuje pracovní činnost, jejíž náplní bylo posuzování složek životního a pracovního prostředí a hodnocení jejich vlivu na zdraví člověka, a to podle potvrzení zaměstnavatele nebo předložených výsledků takového posuzování. Do doby praxe se nepočítá základní, náhradní a civilní služba, doba mateřské a rodičovské dovolené. O uznání praxe, jejíž výkon byl přerušen na dobu delší než 5 let, rozhoduje na žádost fyzické osoby Ministerstvo zdravotnictví.</t>
  </si>
  <si>
    <t>(6) Název organizační složky státu nebo příspěvkové organizace pověřené organizováním a prováděním kursů v hodnocení zdravotních rizik uveřejní Ministerstvo zdravotnictví ve Věstníku Ministerstva zdravotnictví.</t>
  </si>
  <si>
    <t>(7) V žádosti o vydání osvědčení o autorizaci k hodnocení zdravotních rizik fyzická osoba uvede kromě náležitostí stanovených správním řádem nejvyšší dosažené vzdělání a obor studia a akademické hodnosti. K žádosti připojí doklady osvědčující skutečnosti uvedené v odstavcích 2 až 5.</t>
  </si>
  <si>
    <t>(8) Pro udělení osvědčení o autorizaci, dobu platnosti autorizace a její prodloužení, pro sjednání a úhradu ceny autorizace a jejího prodloužení, jakož i pro provádění kontroly nad dodržováním podmínek autorizace a pro odnětí osvědčení o autorizaci platí § 83c.</t>
  </si>
  <si>
    <t>(9) Autorizace zaniká</t>
  </si>
  <si>
    <t>a) odnětím osvědčení o autorizaci za podmínek odstavce 8 a § 83c odst. 5,</t>
  </si>
  <si>
    <t>c) mohou po dobu potřebnou k provedení státního zdravotního dozoru zakázat uvádění nebo dodávání na trh, do oběhu, distribuci, prodej, nabízení nebo vystavování výrobku, pokud existuje odůvodněná informace, že tento výrobek je nebezpečný26a); mohou nařídit stažení z trhu, stažení z oběhu nebo vyřazení z distribuce a prodeje výrobků, které nesplňují požadavky stanovené tímto zákonem, zvláštním právním předpisem nebo přímo použitelnými předpisy Evropské unie a na jejich základě vydaným rozhodnutím nebo opatřením orgánu ochrany veřejného zdraví, nebo zakázat jejich dodávání nebo uvádění do oběhu4c) nebo na trh,</t>
  </si>
  <si>
    <t>d) mohou prověřovat znalosti podle § 19 odst. 3 a rozhodnout o tom, že fyzická osoba vykonávající činnosti epidemiologicky závažné nemá znalosti nutné k ochraně veřejného zdraví,</t>
  </si>
  <si>
    <t>f) mohou nařídit větší četnost kontroly vody v bazénu provozovaném podle § 18 odst. 3, sauně, ve stavbě ke koupání nebo v umělém koupališti, jestliže jakost vody nedává záruku dodržení požadavků stanovených nebo povolených podle § 6f odst. 2, a dobu provádění takových kontrol,</t>
  </si>
  <si>
    <t>g) mohou zakázat používání vody ve stavbě ke koupání, v bazénu provozovaném podle § 18 odst. 3, v umělém koupališti nebo sauně, a to i jen pro některé skupiny obyvatel, nebo zakázat používání zdroje vody pro umělé koupaliště nebo saunu, pokud je voda ke koupání, sprchování nebo ochlazování znečištěna, a to do doby odstranění závady,</t>
  </si>
  <si>
    <t>n) mohou po dobu potřebnou k provedení státního zdravotního dozoru zakázat používání látky, suroviny, polotovaru nebo potraviny určené k výrobě nebo přípravě pokrmu podezřelých z toho, že nevyhovují požadavkům na zdravotní nezávadnost a čistotu stanoveným zvláštními právními předpisy23), přímo použitelnými předpisy Evropské unie nebo rozhodnutím orgánu ochrany veřejného zdraví; mohou rozhodnutím zakázat používání látky, suroviny, polotovaru nebo potraviny určených k výrobě nebo přípravě pokrmu, pokud nevyhovují požadavkům na zdravotní nezávadnost, jakost, čistotu a značení, stanoveným zvláštními právními předpisy23), přímo použitelnými předpisy Evropské unie nebo rozhodnutím orgánu ochrany veřejného zdraví, nebo nejsou za stanovených podmínek skladovány, jakož i nařídit provedení sanitace nebo změnu technologického postupu výroby nebo přípravy pokrmu,</t>
  </si>
  <si>
    <t>o) mohou stanovit odchylný způsob zacházení s prádlem ze zdravotnického zařízení nebo zařízení sociálních služeb uvedeného v § 15 odst. 1, je-li to nezbytné pro zamezení vzniku a šíření infekčních onemocnění,</t>
  </si>
  <si>
    <t>p) mohou uložit určení a měření faktorů životních a pracovních podmínek ke zjištění, zda není ohroženo veřejné zdraví nebo určení příčiny poškození zdraví anebo k objektivizaci skutečné míry zátěže, která má nebo může mít vliv na zdraví zaměstnance nebo fyzické osoby provádějící činnost nebo poskytující služby mimo pracovněprávní vztahy84),</t>
  </si>
  <si>
    <t>r) mohou nařídit okamžité uzavření provozovny od okamžiku zjištění porušení povinnosti, které může mít za následek ohrožení života nebo zdraví,</t>
  </si>
  <si>
    <t>s) mohou nařídit k ochraně zdraví zaměstnance nebo fyzické osoby provádějící činnost nebo poskytující služby mimo pracovněprávní vztahy84) provedení opatření k omezení rizik plynoucích z fyzikálních, mikroklimatických, chemických nebo biologických faktorů pracovních podmínek, fyzické nebo duševní zátěže a ze souvisejících pracovních podmínek; mohou nařídit změnu opatření přijatých zaměstnavatelem nebo fyzickou osobou provádějící činnost nebo poskytující služby mimo pracovněprávní vztahy84) podle zvláštního právního předpisu k ochraně zdraví při práci,</t>
  </si>
  <si>
    <t>t) mohou k ochraně zdraví zaměstnavateli stanovit přísnější nejvyšší přípustné hodnoty rizikových faktorů pracovních podmínek, než stanoví zvláštní právní předpisy, vyskytuje-li se na pracovišti současně více rizikových faktorů, při vysokém fyzickém zatížení zaměstnanců vystavených na pracovišti působení rizikových faktorů, při překračování limitních hodnot biologických expozičních testů, nebo pokud to je třeba s ohledem na ochranu zdraví mladistvých zaměstnanců, studentů, spolupracujících mladistvých rodinných příslušníků nebo žáků a studentů při praktickém vyučování nebo praktické přípravě, které jsou součástí jejich přípravy na budoucí povolání,</t>
  </si>
  <si>
    <t>w) k předcházení ohrožení zdraví v souvislosti s vykonávanou prací mohou zaměstnavateli nebo fyzické osobě provádějící činnost nebo poskytující služby mimo pracovněprávní vztahy84) nařídit mimořádné lékařské preventivní prohlídky a jejich náplň a upravit rozsah a termíny sledování rizikových faktorů; mimořádné lékařské preventivní prohlídky pracovníků se zdroji ionizujícího záření kategorie A stanoví příslušný orgán ochrany veřejného zdraví za podmínek upravených zvláštním právním předpisem33a),</t>
  </si>
  <si>
    <t>(2) V případech podle odstavce 1 písm. b), e), g), h), j) a m) je osoba, které bylo nápravné opatření uloženo, neprodleně, povinna informovat příslušný orgán ochrany veřejného zdraví o odstranění závady a, spočívá-li závada ve skutečnosti, kterou lze měřit nebo provést její laboratorní vyšetření, předložit i důkaz o dodržování povinností stanovených přímo použitelnými předpisy Evropské unie a právními předpisy nebo uložených na jejich základě rozhodnutím příslušného orgánu ochrany veřejného zdraví. Pro účely tohoto důkazu může osoba měření a laboratorní vyšetření provést jen prostřednictvím držitele autorizace (§ 83c), držitele osvědčení o akreditaci4a) nebo osoby, která má osvědčení o dodržování zásad správné laboratorní praxe vydané podle chemického zákona35a) pro příslušný obor měření a vyšetřování, je-li pro příslušný obor měření a vyšetřování autorizace, akreditace či vydání osvědčení právními předpisy upraveno, pokud není sama takto kvalifikovaná. Určení a měření faktorů životních a pracovních podmínek podle odstavce 1 písm. p) lze provést jen prostřednictvím držitele autorizace (§ 83c), držitele osvědčení o akreditaci4a) nebo osoby, která má osvědčení o dodržování zásad správné laboratorní praxe vydané podle chemického zákona35a) pro příslušný obor měření a vyšetřování, je-li pro příslušný obor měření a vyšetřování autorizace, akreditace či vydání osvědčení právními předpisy upraveno. Věty druhá a třetí se nepoužijí, stanoví-li tento zákon pro příslušné měření jinak (§ 32a).</t>
  </si>
  <si>
    <t>(3) Zaměstnanec orgánu ochrany veřejného zdraví vydá rozhodnutí podle odstavce 1 písm. r) a u) na místě a oznámí je ústně kontrolované osobě, a to členovi statutárního orgánu kontrolované osoby, jejímu zaměstnanci nebo jiné fyzické osobě, která vykonává nebo zabezpečuje činnosti kontrolované osoby související s předmětem státního zdravotního dozoru. O ústním vyhlášení rozhodnutí zaměstnanec orgánu ochrany veřejného zdraví na místě vydá písemné potvrzení; písemné vyhotovení rozhodnutí bez zbytečného odkladu doručí účastníkovi řízení dodatečně. Ústní vyhlášení rozhodnutí podle odstavce 1 písm. r) a u) má účinky oznámení. Odvolání proti rozhodnutí podle odstavce 1 písm. r) a u) lze podat do 3 dnů ode dne doručení písemného rozhodnutí. Odvolání nemá odkladný účinek a odvolací orgán o něm rozhodne bezodkladně. Otevřít provozovnu lze až po uvedení do nezávadného stavu a jen se souhlasem příslušného orgánu ochrany veřejného zdraví, který rozhodnutí podle odstavce 1 písm. r) vydal; souhlas je úkonem podle části čtvrté správního řádu. Souhlas musí být vydán neprodleně, nejpozději však do 15 dnů ode dne, kdy bylo prokázáno odstranění závadného stavu.</t>
  </si>
  <si>
    <t>(4) Státní zdravotní dozor vykonávají krajské hygienické stanice podle kontrolních plánů, které určují priority činnosti na tomto úseku ochrany veřejného zdraví.</t>
  </si>
  <si>
    <t>(5) Při plnění úkolů podle tohoto zákona a zvláštních právních předpisů jsou orgány ochrany veřejného zdraví v rozsahu své působnosti oprávněny přijímat opatření na základě a v mezích přímo použitelných předpisů Evropské unie.</t>
  </si>
  <si>
    <t>a) identifikační údaje deklaranta, a to jméno, popřípadě jména a příjmení, místo pobytu, popřípadě sídlo, název obchodní firmy, nebo název a sídlo adresáta,</t>
  </si>
  <si>
    <t>b) popis, včetně obchodního názvu a druhu výrobku podle svého zařazení v kombinované nomenklatuře uvedené v příloze I nařízení Rady (EHS) č. 2658/8771),</t>
  </si>
  <si>
    <t>(7) Poskytnutí údajů podle odstavce 6 není porušením mlčenlivosti podle daňového řádu.</t>
  </si>
  <si>
    <t>(8) Příslušný orgán ochrany veřejného zdraví na základě žádosti celního úřadu vydá vyjádření v případě důvodného podezření, že zásilka neodpovídá předloženému osvědčení72) nebo certifikátu, nebo v případě přerušení řízení o propuštění výrobků, nad kterými orgány ochrany veřejného zdraví vykonávají státní zdravotní dozor, do volného oběhu.</t>
  </si>
  <si>
    <t>(1) Mimořádná opatření při epidemii a nebezpečí jejího vzniku a dále mimořádná opatření k ochraně zdraví fyzických osob při výskytu nebezpečných26a) a z nebezpečnosti podezřelých výrobků a nejakostních a z porušení jakosti podezřelých vod, při živelních pohromách a jiných mimořádných událostech a jejich ukončení včetně uvolnění výrobků na trh nebo do oběhu lze stanovit pro správní obvod krajské hygienické stanice nebo jeho část právním předpisem krajské hygienické stanice. Právním předpisem krajské hygienické stanice lze k ochraně veřejného zdraví nařídit též provedení velkoplošné (území obce nebo městské části) speciální ochranné dezinfekce, dezinsekce a deratizace.</t>
  </si>
  <si>
    <t>(2) Krajská hygienická stanice informuje o záměru vydat právní předpis podle odstavce 1 Ministerstvo zdravotnictví.</t>
  </si>
  <si>
    <t>(3) Zdravotní ústavy a Státní zdravotní ústav jsou poskytovateli zdravotních služeb. Zdravotní ústavy a Státní zdravotní ústav jsou oprávněny zpracovávat za účelem přípravy podkladu pro tvorbu státní zdravotní politiky a sledování dlouhodobých trendů výskytu infekčních a jiných hromadně se vyskytujících onemocnění údaje o zdraví fyzických osob v souvislosti s předcházením vzniku a šíření infekčních onemocnění, ohrožení nemocí z povolání a jiných poškození zdraví z práce, o expozici fyzických osob škodlivinám v pracovním a životním prostředí a o epidemiologii drogových závislostí a předávat je orgánům ochrany veřejného zdraví.</t>
  </si>
  <si>
    <t>(4) Statutárním orgánem zdravotních ústavů a Státního zdravotního ústavu je ředitel, kterého jmenuje a odvolává na návrh hlavního hygienika České republiky ministr zdravotnictví. Další úkoly zdravotních ústavů a Státního zdravotního ústavu stanoví Ministerstvo zdravotnictví statutem.</t>
  </si>
  <si>
    <t>(5) Zdravotní ústavy, uvedené v odstavci 1, mohou vykonávat činnosti, pro jejichž výkon tento zákon stanoví podmínku autorizace nebo akreditace, jen pokud tuto podmínku splňují.</t>
  </si>
  <si>
    <t>Oprávnění a povinnosti zaměstnanců orgánů ochrany veřejného zdraví a povinnosti kontrolovaných a dalších osob</t>
  </si>
  <si>
    <t>(3) V případech, ve kterých porušení povinnosti může mít za následek ohrožení života nebo zdraví, se kontrolovaná osoba považuje za informovanou o zahájení státního zdravotního dozoru předložením služebního průkazu povinné osobě. Té kontrolující předá i protokol o kontrole, vyhotovený na místě; toto předání má účinky doručení protokolu o kontrole kontrolované osobě. Proti kontrolnímu zjištění uvedenému v protokolu o kontrole může kontrolovaná osoba podat námitky ve lhůtě 3 dnů ode dne doručení protokolu o kontrole. Lhůta pro posouzení námitek vedoucím kontrolní skupiny nebo kontrolujícím činí 3 dny ode dne doručení námitek.</t>
  </si>
  <si>
    <t>(4) Orgán ochrany veřejného zdraví je oprávněn přizvat k účasti na výkonu státního zdravotního dozoru v zájmu dosažení jeho účelu zaměstnance zdravotního ústavu nebo Státního zdravotního ústavu; není-li to možné, přizve jinou odborně způsobilou fyzickou osobu.</t>
  </si>
  <si>
    <t>(5) Kontrolující může v odůvodněných případech vyzvat kontrolovanou osobu, aby se v určené lhůtě dostavila do sídla orgánu ochrany veřejného zdraví nebo jeho územního pracoviště a předložila tam doklady potřebné pro výkon státního zdravotního dozoru; kontrolovaná osoba je povinna tuto výzvu uposlechnout, ledaže prokáže vážnou překážku, která jí brání ve splnění této povinnosti v určené lhůtě.</t>
  </si>
  <si>
    <t>(6) Zaměstnanci orgánů ochrany veřejného zdraví jsou při plnění dalších úkolů podle tohoto zákona a zvláštních právních předpisů, nejde-li o výkon státního zdravotního dozoru, oprávněni vstupovat na pozemky, do provozoven, staveb a dalších prostor, je-li to nezbytné k výkonu oprávnění, a dále jsou oprávněni</t>
  </si>
  <si>
    <t>c) nahlížet do dokladů, dalších písemností a záznamů dat, činit si z nich kopie a výpisy a požadovat písemná nebo ústní vysvětlení,</t>
  </si>
  <si>
    <t>d) v rozsahu nezbytném pro výkon zákonem stanovených oprávnění nahlížet do zdravotnické dokumentace vedené poskytovatelem zdravotních služeb včetně zdravotnické dokumentace zaměstnanců vedené poskytovatelem pracovnělékařských služeb a činit si z ní kopie a výpisy.</t>
  </si>
  <si>
    <t>(7) Osoba, které se plnění úkolů orgánu ochrany veřejného zdraví podle odstavce 6 týká, je povinna umožnit zaměstnanci orgánu ochrany veřejného zdraví vstup na pozemky, do provozoven, staveb a dalších prostor a vytvořit další podmínky pro plnění úkolů orgánu ochrany veřejného zdraví, zejména je povinna poskytnout součinnost odpovídající oprávněním zaměstnance orgánu ochrany veřejného zdraví podle odstavce 6.</t>
  </si>
  <si>
    <t>(1) Pouze zaměstnanci s odbornou způsobilostí k výkonu zdravotnického povolání lékaře, zdravotničtí pracovníci a jiní odborní pracovníci s odbornou způsobilostí k výkonu zdravotnického povolání51) mohou plnit úkoly orgánů ochrany veřejného zdraví, uvedených v § 78 odst. 1 písm. a) až c),</t>
  </si>
  <si>
    <t>(1) Zaměstnanci orgánů ochrany veřejného zdraví jsou povinni zachovávat mlčenlivost o individuálních údajích vztahujících se k fyzickým osobám a o obchodním tajemství, o kterých se při postupu podle tohoto zákona, přímo použitelných předpisů Evropské unie, zvláštního právního předpisu upravujícího ochranu zdraví při práci a zvláštních právních předpisů upravujících působnost orgánů ochrany veřejného zdraví dozvěděli. Porušením povinnosti zachovávat mlčenlivost není, jestliže takové údaje v nezbytně nutném rozsahu sdělují</t>
  </si>
  <si>
    <t>d) osobám blízkým52) a osobám, které byly během inkubační doby ve styku s infekčním onemocněním nebo pobývaly v ohnisku nákazy, jedná-li se o údaje o zdravotním stavu, které jsou nezbytné pro ochranu veřejného zdraví,</t>
  </si>
  <si>
    <t>f) poskytovateli pracovnělékařských služeb oprávněnému podle zvláštního právního předpisu61) uznávat nemoci z povolání nebo změny zdravotního stavu pro účely posuzování ohrožení nemocí z povolání,</t>
  </si>
  <si>
    <t>g) orgánu inspekci práce53) v souvislosti se šetřením pracovního úrazu,</t>
  </si>
  <si>
    <t>(2) Na vyžádání státního zástupce a po podání žaloby též předsedy senátu jsou orgány ochrany veřejného zdraví oprávněny sdělit individuální údaje vztahující se k fyzickým osobám a obchodní tajemství, o kterých se při postupu podle tohoto zákona dozvěděli.</t>
  </si>
  <si>
    <t>(4) Povinnost oznamovat určité skutečnosti uložená zvláštními právními předpisy není dotčena.</t>
  </si>
  <si>
    <t>(1) Vstupné do budov, provozoven, místností, objektů a zařízení při plnění úkolů v ochraně veřejného zdraví a náklady na pořízení a předání protokolů podle § 4 odst. 1 a § 6c odst. 1 písm. d), § 6d, § 18 odst. 3 orgány ochrany veřejného zdraví nehradí. Orgán ochrany veřejného zdraví zaplatí kontrolované osobě za kontrolní vzorek výrobku odebraného pro účely státního zdravotního dozoru, s výjimkou vzorku vody a vzorku písku z pískovišť náhradu, pokud o ni kontrolovaná osoba požádá ve lhůtě do 6 měsíců ode dne, kdy byla seznámena se skutečností, že výrobek splnil požadavky stanovené právními předpisy, rozhodnutím nebo opatřením orgánu ochrany veřejného zdraví. Částku ve výši ceny však orgán ochrany veřejného zdraví neposkytne, jde-li o výrobek, který nesplňuje požadavky stanovené právními předpisy, rozhodnutím nebo opatřením orgánu ochrany veřejného zdraví.</t>
  </si>
  <si>
    <t>(2) Za kontrolní vzorek výrobku odebraného pro účely ověření podmínek vzniku onemocnění pro posouzení nemoci z povolání nebo ověření změn zdravotního stavu pro posouzení ohrožení nemocí z povolání zaplatí orgán ochrany veřejného zdraví zaměstnavateli nebo fyzické osobě, která vykonává činnosti nebo poskytuje služby mimo pracovněprávní vztahy84), u kterých vzorek odebral, částku ve výši ceny53a), za kterou tyto osoby výrobek pořídily, pokud o náhradu požádají ve lhůtě do 6 měsíců ode dne, kdy byly seznámeny se skutečností, že bylo poskytovatelem pracovnělékařských služeb příslušným k vydání lékařského posudku nebo vykonatelným rozhodnutím příslušného správního úřadu stanoveno, že na pracovišti zaměstnavatele nebo fyzické osoby, která vykonává činnosti nebo poskytuje služby mimo pracovněprávní vztahy84), nemoc z povolání nebo ohrožení nemocí z povolání nevznikly.</t>
  </si>
  <si>
    <t>(3) Částku ve výši ceny podle odstavce 2 orgán ochrany veřejného zdraví neposkytne, jestliže podle lékařského posudku vydaného poskytovatelem pracovnělékařských služeb příslušným k vydání lékařského posudku o nemoci z povolání nebo ohrožení nemocí z povolání anebo vykonatelného rozhodnutí příslušného správního úřadu byly nemoc z povolání nebo ohrožení nemocí z povolání uznány.</t>
  </si>
  <si>
    <t>Přestupky na úseku ochrany zdraví při práci a zajištění pracovnělékařských služeb</t>
  </si>
  <si>
    <t>b) nepředloží protokol nebo nepodá oznámení podle § 37 odst. 4,</t>
  </si>
  <si>
    <t>c) nesplní povinnost v souvislosti s překročením biologického expozičního testu podle § 39 odst. 2,</t>
  </si>
  <si>
    <t>d) nesplní povinnost evidence rizikových prací podle § 40,</t>
  </si>
  <si>
    <t>e) nesplní povinnost v souvislosti s používáním biologických činitelů nebo azbestu podle § 41,</t>
  </si>
  <si>
    <t>f) nedodrží rozhodčí metodu určenou podle § 80 odst. 4,</t>
  </si>
  <si>
    <t>g) nesplní v souvislosti s nařízenou následnou lékařskou prohlídkou povinnost podle § 82 odst. 4,</t>
  </si>
  <si>
    <t>h) nedodrží způsob nebo minimální četnost sledování zátěže organismu zaměstnanců faktory pracovních podmínek, uloženou podle § 82 odst. 2 písm. f),</t>
  </si>
  <si>
    <t>i) při práci s faktorem pracovních podmínek neupraveným právním předpisem nesplní povinnost uloženou podle § 82 odst. 2 písm. n),</t>
  </si>
  <si>
    <t>k) nesplní povinnost podle přímo použitelného předpisu Evropské unie na úseku registrace, povolování a omezování chemických látek umožnit zaměstnanci přístup k informacím o chemické látce nebo chemické směsi, kterou používá nebo které je exponován78).</t>
  </si>
  <si>
    <t>a) nezajistí, aby pracoviště nebo pracovní podmínka pro zaměstnance odpovídala stanovenému hygienickému požadavku,</t>
  </si>
  <si>
    <t>b) nezajistí, aby stroj, technické zařízení, dopravní prostředek nebo nářadí byly z hlediska ochrany zdraví při práci vhodné pro práci, vybaveny, upraveny nebo udržovány tak, aby odpovídaly ergonomickému požadavku,</t>
  </si>
  <si>
    <t>c) nedodrží stanovený postup při zjišťování rizikového faktoru pracovních podmínek, hodnocení jeho zdravotního rizika nebo expozice zaměstnance rizikovému faktoru,</t>
  </si>
  <si>
    <t>d) nepřijme k omezení působení rizikového faktoru stanovené minimální opatření k ochraně zdraví při práci,</t>
  </si>
  <si>
    <t>e) neprovede stanovené měření rizikového faktoru,</t>
  </si>
  <si>
    <t>f) nesplní povinnost zjistit nebo kontrolovat hodnotu rizikového faktoru,</t>
  </si>
  <si>
    <t>g) nezabezpečí, aby rizikový faktor byl odstraněn nebo alespoň omezen na nejmenší rozumně dosažitelnou míru,</t>
  </si>
  <si>
    <t>h) nezjistí příčinu překročení hygienického limitu rizikového faktoru,</t>
  </si>
  <si>
    <t>i) neinformuje zaměstnance o tom, že výskyt biologického činitele skupin 2, 3 nebo 4 nelze odstranit nebo překročení hodnoty rizikového faktoru nelze snížit pod stanovenou nejvyšší přípustnou hodnotu,</t>
  </si>
  <si>
    <t>j) nevyřadí zdroj rizikového faktoru z provozu nebo nezastaví práci, není-li možné zajistit ochranu zdraví zaměstnance,</t>
  </si>
  <si>
    <t>k) nezajistí, aby práce s azbestem, s chemickým karcinogenem nebo biologickým činitelem nebo pracovní proces s rizikem chemické karcinogenity byla vykonávána v kontrolovaném pásmu,</t>
  </si>
  <si>
    <t>l) kontrolované pásmo neoznačí nebo nezajistí tak, aby do něj nevstupoval zaměstnanec, který v něm nevykonává práci, opravu, údržbu, zkoušku, revizi, kontrolu, dozor nebo další práci potřebnou k ochraně zdraví,</t>
  </si>
  <si>
    <t>m) nevede evidenci o kontrolovaném pásmu nebo zaměstnanci, který do kontrolovaného pásma vstupuje nebo v něm koná práci,</t>
  </si>
  <si>
    <t>n) poruší zákaz výkonu stanovené práce nebo nezajistí dodržení zákazu práce nebo činnosti v kontrolovaném pásmu,</t>
  </si>
  <si>
    <t>o) nevyhradí zvláštní prostor pro činnost, která je v kontrolovaném pásmu zakázána, nebo</t>
  </si>
  <si>
    <t>p) jako zhotovitel stavby nedoloží dokumentaci o riziku vznikajícím při zvoleném pracovním nebo technologickém postupu nebo jako jiná osoba nedoloží informaci o okolnostech, které by mohly při činnosti na staveništi vést k ohrožení života nebo poškození zdraví.</t>
  </si>
  <si>
    <t>a) nesplní povinnost soustavně vyhledávat nebezpečné činitele a procesy pracovního prostředí a pracovních podmínek, nezjišťuje jejich příčinu nebo zdroj,</t>
  </si>
  <si>
    <t>b) nesplní povinnost pravidelně kontrolovat úroveň rizikového faktoru pracovních podmínek,</t>
  </si>
  <si>
    <t>c) nesplní povinnost dodržet stanovenou metodu nebo způsob zjištění nebo hodnocení rizikového faktoru,</t>
  </si>
  <si>
    <t>d) nevede dokumentaci o vyhledání nebo vyhodnocení rizikového faktoru nebo o přijatém opatření k minimalizaci rizika,</t>
  </si>
  <si>
    <t>e) nesplní povinnost provést takové opatření, aby práce zařazená jako riziková mohla být zařazena do kategorie nižší,</t>
  </si>
  <si>
    <t>f) nesplní povinnost přizpůsobit přijaté opatření k minimalizaci rizika změněné skutečnosti,</t>
  </si>
  <si>
    <t>g) nesplní povinnost kontrolovat dodržování opatření k minimalizaci rizika,</t>
  </si>
  <si>
    <t>h) neudržuje osobní ochranný pracovní prostředek v použivatelném stavu,</t>
  </si>
  <si>
    <t>j) neposkytne zaměstnanci bezpečnostní přestávku,</t>
  </si>
  <si>
    <t>k) nesplní povinnost poskytnout zaměstnanci na pracovišti ochranný nápoj,</t>
  </si>
  <si>
    <t>l) nesplní povinnost v souvislosti s výskytem nemoci z povolání,</t>
  </si>
  <si>
    <t>m) nezajistí ochranu zdraví fyzické osoby zdržující se s jejím vědomím na jeho pracovišti před rizikem pro ochranu zdraví,</t>
  </si>
  <si>
    <t>n) připustí, aby zaměstnanec vykonával zakázanou práci nebo práci, jejíž náročnost by neodpovídala jeho zdravotní způsobilosti,</t>
  </si>
  <si>
    <t>o) neinformuje zaměstnance, do jaké kategorie byla jím vykonávaná práce zařazena,</t>
  </si>
  <si>
    <t>q) nesdělí zaměstnanci, který poskytovatel pracovnělékařských služeb mu poskytuje pracovnělékařské služby nebo jakým druhům očkování, jakým preventivním prohlídkám anebo vyšetřením souvisejícím s výkonem práce je povinen se podrobit,</t>
  </si>
  <si>
    <t>r) neumožní zaměstnanci podrobit se stanovené nebo uložené preventivní prohlídce nebo vyšetření nebo stanovenému očkování,</t>
  </si>
  <si>
    <t>s) nezajistí při přijetí zaměstnance, jeho převedení, přeložení nebo změně pracovních podmínek, změně pracovního zařazení nebo druhu práce, zavedení nové technologie nebo změně výrobního nebo pracovního prostředku, změně technologického nebo pracovního postupu, nebo v případě, který má nebo může mít podstatný vliv na ochranu zdraví při práci, svému zaměstnanci nebo zaměstnanci agentury práce, který byl dočasně k zaměstnavateli přidělen, informaci nebo pokyn o ochraně zdraví nebo nezabezpečí, aby zaměstnanec jiného zaměstnavatele obdržel informaci nebo pokyn o ochraně zdraví, anebo neinformuje zaměstnankyni o expozici rizikovému faktoru nebo potřebném opatření k ochraně jejího zdraví nebo zdraví jejího dítěte,</t>
  </si>
  <si>
    <t>t) nezajistí při přijetí zaměstnance, jeho převedení, přeložení nebo změně pracovní podmínky, změně pracovního zařazení nebo druhu práce, zavedení nové technologie nebo změně výrobního nebo pracovního prostředku, změně technologického nebo pracovního postupu, nebo v případě, který má nebo může mít podstatný vliv na ochranu zdraví při práci, školení svého zaměstnance o riziku plynoucím z fyzikálního, chemického nebo biologického faktoru pracovních podmínek, z nepříznivých mikroklimatických podmínek, fyzické anebo psychické zátěže,</t>
  </si>
  <si>
    <t>u) nevede dokumentaci o informaci, pokynu nebo školení,</t>
  </si>
  <si>
    <t>v) nezajistí dodržení zákazu kouření na pracovišti,</t>
  </si>
  <si>
    <t>w) neuzavře dohodu ke koordinaci provádění opatření k ochraně zdraví zaměstnanců více zaměstnavatelů nebo jako dohodou pověřený zaměstnavatel nekoordinuje provádění opatření k ochraně zdraví zaměstnanců,</t>
  </si>
  <si>
    <t>z) nevede seznam mladistvých zaměstnanců.</t>
  </si>
  <si>
    <t>a) neuzavře smlouvu o poskytování pracovnělékařských služeb,</t>
  </si>
  <si>
    <t>b) nezajistí provedení pracovnělékařské prohlídky u poskytovatele pracovnělékařských služeb nebo registrujícího poskytovatele zaměstnance nebo uchazeče o zaměstnání,</t>
  </si>
  <si>
    <t>c) neuzavře novou nebo nedoplní dosavadní písemnou smlouvu s poskytovatelem pracovnělékařských služeb při změně zařazení práce do kategorie nebo změně činnosti o pracovnělékařské služby, které dosud nepožadoval,</t>
  </si>
  <si>
    <t>a) 3000000 Kč, jde-li o přestupek podle odstavce 1 písm. a), h), i) nebo j), odstavce 3 písm. d), e), f), g), h), j), k), l), n) nebo p), odstavce 4 písm. a), b), n), x) nebo y) nebo odstavce 5,</t>
  </si>
  <si>
    <t>f) 50000 Kč, jde-li o přestupek podle odstavce 1 písm. b) nebo odstavce 4 písm. z).</t>
  </si>
  <si>
    <t>§ 92a</t>
  </si>
  <si>
    <t>a) nesplní informační povinnost podle § 76 písm. a),</t>
  </si>
  <si>
    <t>b) nesplní povinnost podle § 76 písm. b), nebo</t>
  </si>
  <si>
    <t>c) uvede nebo dodá výrobek na trh, do oběhu, distribuuje, nabízí, vystavuje nebo prodává výrobek v rozporu s rozhodnutím podle § 84 odst. 1 písm. c).</t>
  </si>
  <si>
    <t>a) nesplní povinnost uloženou rozhodnutím vydaným na základě přímo použitelného předpisu Evropské unie upravujícího výkon úřední kontroly86),</t>
  </si>
  <si>
    <t>b) v rozporu s § 26 odst. 1 nebo přímo použitelnými předpisy Evropské unie na úseku materiálů a předmětů určených pro styk s potravinami87)</t>
  </si>
  <si>
    <t>1. uvede nebo dodá na trh výrobek, který není bezpečný, nebo nedodrží správnou výrobní praxi,</t>
  </si>
  <si>
    <t>2. nesplní povinnost zkoušet nebo hodnotit dodržení stanovených požadavků na složení nebo vlastnosti výrobku,</t>
  </si>
  <si>
    <t>3. nevede dokumentaci o zkoušce nebo hodnocení dodržení stanoveného požadavku na složení nebo vlastnosti výrobku, nebo ji nevede ve stanoveném rozsahu,</t>
  </si>
  <si>
    <t>4. nevybaví výrobek prohlášením,</t>
  </si>
  <si>
    <t>5. nezajistí balení výrobku do bezpečného obalu,</t>
  </si>
  <si>
    <t>6. uvede nebo dodá na trh výrobek, který není označen stanovenými údaji,</t>
  </si>
  <si>
    <t>7. nesplní požadavek na označování, reklamu nebo obchodní úpravu výrobku, nebo</t>
  </si>
  <si>
    <t>8. nezajistí sledovatelnost, nebo</t>
  </si>
  <si>
    <t>c) nesplní jinou povinnost podle přímo použitelných předpisů Evropské unie na úseku materiálů a předmětů určených pro styk s potravinami87), než která je uvedena v písmenu b).</t>
  </si>
  <si>
    <t>a) v rozporu s § 27 odst. 1 nebo přímo použitelným předpisem Evropské unie o kosmetických přípravcích63)</t>
  </si>
  <si>
    <t>1. uvede nebo dodá na trh výrobek, který není bezpečný,</t>
  </si>
  <si>
    <t>2. nesplní povinnost při posouzení bezpečnosti výrobku,</t>
  </si>
  <si>
    <t>3. neplní povinnost v souvislosti s informační dokumentací k výrobku,</t>
  </si>
  <si>
    <t>4. nesplní oznamovací povinnost v souvislosti s uvedením výrobku na trh nebo obsahem nanomateriálu ve výrobku,</t>
  </si>
  <si>
    <t>5. nedodrží správnou výrobní praxi,</t>
  </si>
  <si>
    <t>6. nesplní povinnost při odběru nebo analýze vzorku výrobku,</t>
  </si>
  <si>
    <t>7. nesplní informační nebo oznamovací povinnost, pokud výrobek představuje riziko pro lidské zdraví nebo v souvislosti se závažným nežádoucím účinkem výrobku,</t>
  </si>
  <si>
    <t>8. poruší zákaz v souvislosti se zkouškami na zvířeti,</t>
  </si>
  <si>
    <t>9. uvede nebo dodá na trh výrobek, který není označen stanovenými údaji,</t>
  </si>
  <si>
    <t>10. při označení, uvedení nebo dodání na trh nebo propagaci výrobku použije text, název, ochrannou známku, vyobrazení nebo jiný znak, který přisuzuje výrobku vlastnost nebo funkci, kterou nemá,</t>
  </si>
  <si>
    <t>11. nedodrží povinnost značení výrobku v českém jazyce,</t>
  </si>
  <si>
    <t>12. nepřijme v důvodném případě okamžitě nápravné opatření nezbytné k uvedení výrobku do souladu se stanoveným požadavkem nebo k jeho stažení z trhu nebo oběhu,</t>
  </si>
  <si>
    <t>13. nespolupracuje s orgánem ochrany veřejného zdraví na jeho žádost na opatření k vyloučení rizika vyvolaného výrobkem, nebo</t>
  </si>
  <si>
    <t>14. nepředloží orgánu ochrany veřejného zdraví na jeho žádost informaci nebo dokumentaci k prokázání shody výrobku se stanoveným požadavkem,</t>
  </si>
  <si>
    <t>b) nesplní povinnost uloženou rozhodnutím vydaným na základě přímo použitelného předpisu Evropské unie o kosmetických přípravcích63), nebo</t>
  </si>
  <si>
    <t>c) nesplní jinou povinnost podle přímo použitelného předpisu Evropské unie o kosmetických přípravcích63), než která je uvedena v písmeni a).</t>
  </si>
  <si>
    <t>a) dodá na trh výrobek, o němž má důvod se domnívat, že není v souladu se stanoveným požadavkem,</t>
  </si>
  <si>
    <t>b) nezajistí stanovenou skladovací nebo přepravní podmínku výrobku,</t>
  </si>
  <si>
    <t>c) dodá na trh výrobek, v jehož označení není stanovený údaj,</t>
  </si>
  <si>
    <t>d) nesplní jinou povinnost podle přímo použitelného předpisu Evropské unie o kosmetických přípravcích63), než která je uvedena v písmenech a) až c).</t>
  </si>
  <si>
    <t>a) neumístí předmět běžného užívání s prošlým datem minimální trvanlivosti odděleně nebo takový předmět běžného užívání zřetelně neoznačí,</t>
  </si>
  <si>
    <t>b) nesplní povinnost podle § 27 odst. 2, nebo</t>
  </si>
  <si>
    <t>c) nabízí k prodeji předmět běžného užívání s prošlým datem minimální trvanlivosti, který není bezpečný.</t>
  </si>
  <si>
    <t>§ 92b</t>
  </si>
  <si>
    <t>a) dodá pitnou vodu, která nesplňuje hygienický požadavek stanovený v § 3 odst. 1, povolený podle § 3 odst. 4 nebo určený podle § 3a nebo § 4 odst. 6,</t>
  </si>
  <si>
    <t>e) nedoloží zjednání nápravy v jakosti pitné vody podle § 3a odst. 2,</t>
  </si>
  <si>
    <t>a) vyrobí nebo dodá teplou vodu v rozporu s § 3 odst. 3,</t>
  </si>
  <si>
    <t>a) neprošetří příčinu nedodržení hodnoty ukazatele jakosti pitné nebo teplé vody, nebo</t>
  </si>
  <si>
    <t>b) nepřijme účinné nápravné opatření.</t>
  </si>
  <si>
    <t>§ 92c</t>
  </si>
  <si>
    <t>a) nesplní povinnost k zajištění ochrany koupajících se fyzických osob podle § 6a odst. 1,</t>
  </si>
  <si>
    <t>b) nesplní povinnost uloženou podle § 84 odst. 1 písm. i) nebo g),</t>
  </si>
  <si>
    <t>c) nezajistí laboratorní kontrolu vody podle § 6c odst. 1 písm. a),</t>
  </si>
  <si>
    <t>d) nepředá protokol o výsledku kontroly podle § 6c odst. 1 písm. d),</t>
  </si>
  <si>
    <t>e) neuchovává protokol podle § 6c odst. 1 písm. c), nebo</t>
  </si>
  <si>
    <t>f) nesplní informační povinnost podle § 6b.</t>
  </si>
  <si>
    <t>a) nesplní povinnost podle § 6f odst. 1 písm. a), b), c), d), e) nebo g),</t>
  </si>
  <si>
    <t>b) nezveřejní údaj podle § 6f odst. 1 písm. f), nebo</t>
  </si>
  <si>
    <t>c) nesplní povinnost podle § 6f odst. 1 písm. h).</t>
  </si>
  <si>
    <t>a) poruší dočasný nebo trvalý zákaz používání vody ke koupání uložený podle § 82a odst. 1 písm. c),</t>
  </si>
  <si>
    <t>b) nezajistí vyšetření dodatečného nebo dalšího vzorku vody, nebo</t>
  </si>
  <si>
    <t>c) nesplní povinnost podle § 82a odst. 1 písm. b).</t>
  </si>
  <si>
    <t>§ 92d</t>
  </si>
  <si>
    <t>a) nesplní ohlašovací povinnost podle § 8 odst. 3 a 4,</t>
  </si>
  <si>
    <t>c) nesplní povinnost podle § 11 odst. 1.</t>
  </si>
  <si>
    <t>a) přijme k činnosti na zotavovací akci, jiné podobné akci, výchovně rekreačním táboře nebo škole v přírodě fyzickou osobu jako dozor, zdravotníka nebo osobu činnou při stravování, která nesplňuje podmínky stanovené v § 10 odst. 1 nebo 3, nebo</t>
  </si>
  <si>
    <t>b) nesplní povinnost uloženou podle § 84 odst. 1 písm. k).</t>
  </si>
  <si>
    <t>a) v rozporu s § 8 odst. 2</t>
  </si>
  <si>
    <t>1. nedodrží hygienický požadavek pro umístění zotavovací akce nebo výchovně rekreační akce, členění stavby nebo zařízení, vybavení, osvětlení, úklid, zásobování vodou, odstraňování odpadků nebo splaškových vod, pro ubytování, stravování nebo režim dne, nebo</t>
  </si>
  <si>
    <t>2. nedodrží zákaz nebo podmínku podávání potraviny nebo jejího používání při přípravě pokrmu, nebo</t>
  </si>
  <si>
    <t>b) v rozporu s § 11 odst. 2 nezajistí instruktáž fyzické osoby činné na zotavovací akci nebo výchovně rekreační akci.</t>
  </si>
  <si>
    <t>§ 92e</t>
  </si>
  <si>
    <t>a) v rozporu s § 13 odst. 2 nezajistí, aby písek nebyl mikrobiálně, chemicky nebo parazitárně znečištěn, nebo</t>
  </si>
  <si>
    <t>b) poruší zákaz uložený podle § 84 odst. 1 písm. h).</t>
  </si>
  <si>
    <t>§ 92f</t>
  </si>
  <si>
    <t>a) nedodrží zásadu provozní hygieny,</t>
  </si>
  <si>
    <t>b) nezajistí uplatnění znalosti nebo zásady osobní nebo provozní hygieny zaměstnancem nebo spolupracujícím rodinným příslušníkem,</t>
  </si>
  <si>
    <t>c) nezajistí, aby výkonem činnosti epidemiologicky závažné nedošlo k ohrožení nebo poškození zdraví,</t>
  </si>
  <si>
    <t>d) umožní fyzické osobě výkon činnosti epidemiologicky závažné v rozporu s § 19 odst. 3, nebo</t>
  </si>
  <si>
    <t>e) používá kosmetický přípravek, který neodpovídá požadavkům přímo použitelného předpisu Evropské unie63).</t>
  </si>
  <si>
    <t>a) v rozporu s § 23 odst. 5, § 24 odst. 1 písm. c) nebo přímo použitelnými předpisy Evropské unie na úseku potravinového práva88)</t>
  </si>
  <si>
    <t>1. poskytuje stravovací službu v provozovně, která nevyhovuje obecnému nebo specifickému požadavku,</t>
  </si>
  <si>
    <t>2. nesplní požadavek na pojízdný nebo přechodný provoz, prodejní automat nebo jiný prostor, v němž se pravidelně připravují potraviny k uvedení na trh,</t>
  </si>
  <si>
    <t>3. nesplní požadavek na přepravu potraviny nebo pokrmu,</t>
  </si>
  <si>
    <t>4. nesplní požadavek na zařízení provozovny,</t>
  </si>
  <si>
    <t>5. nedodrží požadavek na skladování nebo odstraňování potravinářského odpadu,</t>
  </si>
  <si>
    <t>6. nesplní požadavek na zásobování vodou,</t>
  </si>
  <si>
    <t>7. nedodrží předpis pro potraviny, pokud jde o přijetí potraviny, její uložení, ochranu před kontaminací, postupy pro regulaci přístupu škůdců, udržování stanovených teplot, tepelné ošetření, ochlazování nebo balení,</t>
  </si>
  <si>
    <t>8. nezajistí školení,</t>
  </si>
  <si>
    <t>9. nevytvoří nebo nezavede postup založený na zásadách vyplývajících z postupů založených na kritických kontrolních bodech, nepostupuje podle něj nebo nepodá důkaz, že plní požadavky analýzy rizik a kritických kontrolních bodů,</t>
  </si>
  <si>
    <t>11. podá pokrm, který není bezpečný,</t>
  </si>
  <si>
    <t>12. nezajistí sledovatelnost, nebo</t>
  </si>
  <si>
    <t>13. nezajistí, aby pokrm splňoval výživový požadavek,</t>
  </si>
  <si>
    <t>b) nesplní jinou povinnost podle přímo použitelných předpisů Evropské unie na úseku potravinového práva88), než je uvedena v písmeni a),</t>
  </si>
  <si>
    <t>c) nesplní povinnost uloženou opatřením vydaným na základě přímo použitelného předpisu Evropské unie upravujícího výkon úřední kontroly86),</t>
  </si>
  <si>
    <t>d) v rozporu s § 23 odst. 4 neumožní fyzické osobě se zdravotním postižením vstup do stravovací části provozovny v doprovodu vodicího nebo asistenčního psa,</t>
  </si>
  <si>
    <t>f) nesplní povinnost uloženou podle § 82 odst. 2 písm. q) nebo nedodrží postup podle § 24 odst. 1 písm. d),</t>
  </si>
  <si>
    <t>g) nesplní povinnost provést znehodnocení nebo likvidaci pokrmu, suroviny, polotovaru nebo potraviny uloženou podle § 84 odst. 1 písm. u) nebo neprokáže provedení znehodnocení nebo likvidace,</t>
  </si>
  <si>
    <t>h) použije k výrobě nebo přípravě pokrmu volně rostoucí houbu bez osvědčení podle § 24 odst. 2, nebo</t>
  </si>
  <si>
    <t>i) nesplní povinnost uloženou podle § 84 odst. 1 písm. n).</t>
  </si>
  <si>
    <t>§ 92g</t>
  </si>
  <si>
    <t>a) nesplní povinnost podle § 35 odst. 2 písm. a) nebo d),</t>
  </si>
  <si>
    <t>b) v rozporu s § 35 odst. 3 nezastaví provoz nebo používání zdroje neionizujícího záření,</t>
  </si>
  <si>
    <t>c) nepostupuje v souladu s § 35 odst. 2 písm. b), nebo</t>
  </si>
  <si>
    <t>d) nesplní povinnost podle § 35 odst. 2 písm. c).</t>
  </si>
  <si>
    <t>a) nevede nebo neuchovává evidenci, nebo</t>
  </si>
  <si>
    <t>b) neukončí provoz zdroje neionizujícího záření po vyčerpání doby provozu zdroje neionizujícího záření.</t>
  </si>
  <si>
    <t>§ 92h</t>
  </si>
  <si>
    <t>j) nesplní povinnost uloženou podle § 84 odst. 1 písm. p), t) nebo v), nebo</t>
  </si>
  <si>
    <t>x) zaměstná zaměstnankyni, těhotnou zaměstnankyni, zaměstnankyni, která kojí, nebo zaměstnankyni-matku do konce devátého měsíce po porodu prací nebo na pracovišti, které jsou těmto zaměstnankyním zakázané,</t>
  </si>
  <si>
    <t>y) zaměstná mladistvého zaměstnance prací nebo na pracovišti, které jsou zakázané mladistvým zaměstnancům, nebo nedodrží podmínku, za níž může mladistvý zaměstnanec výjimečně tuto práci konat z důvodu přípravy na povolání, nebo</t>
  </si>
  <si>
    <t>a) nesdělí zaměstnavateli údaj podle § 39 odst. 3, nedodrží podmínky pro odběr biologického materiálu, nebo</t>
  </si>
  <si>
    <t>§ 92i</t>
  </si>
  <si>
    <t>§ 92j</t>
  </si>
  <si>
    <t>a) při výskytu infekce spojené se zdravotní péčí nebo podezření na její výskyt nesplní povinnost podle § 16 odst. 1,</t>
  </si>
  <si>
    <t>b) nesplní ohlašovací povinnost podle § 16 odst. 2 nebo § 62 odst. 1 nebo 2,</t>
  </si>
  <si>
    <t>c) nedodrží hygienický požadavek pro příjem nebo ošetřování fyzické osoby, zásobování vodou, úklid, výkon nebo kontrolu dezinfekce, sterilizace nebo vyššího stupně dezinfekce nebo použije jiný způsob sterilizace bez povolení podle § 17 odst. 5,</t>
  </si>
  <si>
    <t>d) v rozporu s § 17 odst. 5 nevede evidenci o sterilizaci,</t>
  </si>
  <si>
    <t>e) nesplní povinnost podle § 62 odst. 3, nebo</t>
  </si>
  <si>
    <t>f) nesplní povinnost podle § 75a odst. 4.</t>
  </si>
  <si>
    <t>§ 92k</t>
  </si>
  <si>
    <t>b) v rozporu s § 15 odst. 3 neposkytne součinnost při provádění prevalenční studie infekcí spojených se zdravotní péčí,</t>
  </si>
  <si>
    <t>c) nesplní povinnost podle § 45,</t>
  </si>
  <si>
    <t>d) v rozporu s § 47a odst. 4 nesplní oznamovací povinnost,</t>
  </si>
  <si>
    <t>e) provede očkování v rozporu s § 47 nebo § 47a,</t>
  </si>
  <si>
    <t>§ 92l</t>
  </si>
  <si>
    <t>a) nesplní při provádění ochranné dezinfekce, dezinsekce nebo deratizace povinnost podle § 56,</t>
  </si>
  <si>
    <t>b) v rozporu s § 57 odst. 1 neprovede běžnou ochrannou dezinfekci, dezinsekci nebo deratizaci, nebo</t>
  </si>
  <si>
    <t>c) neprovede speciální ochrannou dezinfekci, dezinsekci nebo deratizaci nařízenou podle § 61 odst. 2 nebo nedodrží podmínku provedení speciální ochranné dezinfekce, dezinsekce nebo deratizaci stanovenou podle § 61 odst. 4.</t>
  </si>
  <si>
    <t>a) nezajistí výkon této činnosti fyzickou osobou splňující požadavky podle § 58 odst. 1, 2 nebo 3,</t>
  </si>
  <si>
    <t>b) nezajistí řízení nebo dohled nad výkonem speciální ochranné dezinfekce, dezinsekce nebo deratizace podle § 58 odst. 2 nebo 4,</t>
  </si>
  <si>
    <t>c) nesplní povinnost podle § 61 odst. 1,</t>
  </si>
  <si>
    <t>d) nedodrží podmínku uloženou podle § 61 odst. 4, nebo</t>
  </si>
  <si>
    <t>e) nepodá oznámení podle § 61 odst. 3.</t>
  </si>
  <si>
    <t>§ 92m</t>
  </si>
  <si>
    <t>a) vykonává činnost, k níž je třeba podle tohoto zákona vypracovat provozní řád nebo jeho změnu, bez takového provozního řádu schváleného příslušným orgánem ochrany veřejného zdraví,</t>
  </si>
  <si>
    <t>b) neseznámí zaměstnance nebo další osobu, která pracuje na jejím pracovišti, s provozním řádem,</t>
  </si>
  <si>
    <t>c) nezajistí dodržení provozního řádu,</t>
  </si>
  <si>
    <t>§ 92n</t>
  </si>
  <si>
    <t>a) nesplní povinnost podle právního předpisu krajské hygienické stanice vydaného podle § 85,</t>
  </si>
  <si>
    <t>b) nesplní povinnost uloženou mimořádným opatřením vydaným podle § 80 odst. 1 písm. g) nebo podle § 82 odst. 2 písm. m) k ochraně zdraví fyzických osob při epidemii, nebezpečí jejího vzniku, živelné pohromě nebo jiné mimořádné události,</t>
  </si>
  <si>
    <t>c) poruší dočasný zákaz používání výrobku uložený podle § 80 odst. 5 nebo nedodrží dočasné pozastavení nebo omezení zvláštního opatření nebo jiného přímo použitelného předpisu Evropské unie podle § 80 odst. 7,</t>
  </si>
  <si>
    <t>d) postupuje v rozporu s rozhodnutím vydaným podle § 84 odst. 1 písm. l),</t>
  </si>
  <si>
    <t>(4) Prvním úkonem v řízení podle § 82 odst. 2 písm. l), m), p) a q) a § 84 odst. 1 písm. c) části textu před středníkem, písmen e) části textu před středníkem, g), n), r), u), v) a x) je vydání rozhodnutí. Místní příslušnost orgánu ochrany veřejného zdraví se v případě postupu podle § 53 odst. 3 řídí místem, kde se fyzická osoba v době zjištění rozhodných skutečností zdržuje.</t>
  </si>
  <si>
    <t>(1) Monitorovací kalendář podle § 82a odst. 1 písm. a) vydá krajská hygienická stanice jako opatření obecné povahy. Toto opatření obecné povahy nabývá účinnosti patnáctým dnem po dni vyvěšení veřejné vyhlášky v sídle krajské hygienické stanice. Jeho projednání je veřejné.</t>
  </si>
  <si>
    <t>(3) Opatření obecné povahy v den následující po dni nabytí jeho účinnosti opatří příslušný orgán ochrany veřejného zdraví záznamem o jeho účinnosti.</t>
  </si>
  <si>
    <t>(4) Pokud pominuly nebo se změnily důvody pro vydání opatření obecné povahy podle odstavce 2, orgán ochrany veřejného zdraví je bezodkladně zruší nebo změní; odstavce 2 a 3 se použijí obdobně.</t>
  </si>
  <si>
    <t>V případě mimořádných událostí57) nebo je-li vyhlášen krizový stav58), je Ministerstvo zdravotnictví oprávněno uložit zaměstnancům krajských hygienických stanic s odbornou způsobilostí pro práci ve zdravotnictví (§ 88a) provádění stanovených výkonů zdravotní péče.</t>
  </si>
  <si>
    <t>Obec může obecně závaznou vyhláškou nařídit pro území obce nebo jeho část k ochraně zdraví před vznikem a šířením infekčních onemocnění provedení speciální ochranné dezinsekce a deratizace. Krajská hygienická stanice poskytne obci na její žádost součinnost při hodnocení naplnění podmínek pro nařízení speciální ochranné dezinsekce nebo deratizace.</t>
  </si>
  <si>
    <t>(2) V případech stanovených přímo použitelným předpisem Evropské unie je provozovatel potravinářského podniku provozující stravovací službu povinen nahradit náklady dodatečného státního zdravotního dozoru73). Tuto povinnost má v souladu s přímo použitelným předpisem Evropské unie74) i výrobce nebo dovozce výrobku uvedeného v § 25 odst. 1 písm. a). Prováděcí právní předpis stanoví výši paušální částky nákladů dodatečné kontroly. Povinnost nahradit náklady dodatečné kontroly uloží orgán ochrany veřejného zdraví, kterému je svěřen výkon státního zdravotního dozoru. Náhrada nákladů dodatečného státního zdravotního dozoru je příjmem státního rozpočtu; vybírá ji orgán ochrany veřejného zdraví, který ji uložil, a vymáhá ji celní úřad.</t>
  </si>
  <si>
    <t>Za nesplnění povinnosti uložené podle tohoto zákona zařízení pro výchovu a vzdělávání, poskytovateli sociálních služeb, jakož i další organizační složce státu, kraje nebo obce, pokud nejsou právnickými osobami, odpovídá jejich zřizovatel.</t>
  </si>
  <si>
    <t>Činnosti, k nimž je třeba vypracovat provozní řád a předložit ho ke schválení orgánem ochrany veřejného zdraví, lze zahájit až poté, kdy byl provozní řád uvedeným orgánem ochrany veřejného zdraví schválen. Osoby, které mají povinnost vypracovat provozní řád, jsou povinny seznámit s ním své zaměstnance a další osoby, které pracují na jejich pracovištích, provést jeho změnu v případě významných změn provozu a zajistit a kontrolovat jeho dodržování.</t>
  </si>
  <si>
    <t>Při změně nebo stanovení četnosti odběru vzorků vody, stanovení dalšího nebo dodatečného vzorku vody anebo hygienického limitu pro výskyt prováděcím právním předpisem neupravené látky ve vodě postupuje povinná osoba při odběru vzorku vody a jeho laboratorním vyšetření obdobně podle § 4 odst. 1 a 2, jde-li o vodu pitnou, a podle § 6c odst. 1 písm. a) až d), jde-li o vodu ke koupání, sprchování nebo ochlazování.</t>
  </si>
  <si>
    <t>(1) Do lhůty pro podání námitek podle tohoto zákona se nezapočítává den, kdy došlo ke skutečnosti určující její počátek, sobota, neděle nebo svátek. Lhůta je zachována, je-li posledního dne lhůty učiněn úkon u orgánu ochrany veřejného zdraví nebo podání odevzdáno orgánu, který má povinnost je doručit. V pochybnostech se považuje lhůta za zachovanou, pokud se neprokáže opak. Orgán ochrany veřejného zdraví může ze závažných důvodů prominout zmeškání lhůty, požádá-li o to účastník řízení do 3 dnů ode dne, kdy pominula příčina zmeškání, a učiní-li v téže lhůtě zmeškaný úkon.</t>
  </si>
  <si>
    <t>(2) Námitky se podávají u orgánu ochrany veřejného zdraví, který opatření vydal. Ten je ve stanovených případech předloží nadřízenému orgánu ochrany veřejného zdraví spolu se spisovým materiálem do 3 dnů ode dne, kdy námitky obdržel.</t>
  </si>
  <si>
    <t>(2) Oznámení podle § 23 odst. 5 předloží osoba krajským hygienickým stanicím v místech, kde má jednotlivé provozovny.</t>
  </si>
  <si>
    <t>a) technickým předpisům4a), které jsou pro výrobu nebo uvedení na trh, popřípadě pro používání tohoto výrobku v některém z těchto států závazné,</t>
  </si>
  <si>
    <t>b) technickým normám4a) nebo pravidlům správné výrobní praxe, které jsou vydány národním normalizačním orgánem nebo subjektem jemu na roveň postaveným, v souladu s právními předpisy a požadavky státu, který je smluvní stranou Evropského hospodářského prostoru, nebo</t>
  </si>
  <si>
    <t>c) mezinárodním technickým normám4a), oprávněně používaným v některém z těchto států, nebo tradičním či inovačním výrobním postupům používaným v některém z těchto států v souladu s jeho právními předpisy, pro které existuje dostatečně podrobná technická dokumentace zajišťující, že tento výrobek může být pro daný účel použití posouzen, v případě potřeby i na základě doplňujících (nikoliv shodných) zkoušek výrobku,</t>
  </si>
  <si>
    <t>§ 100f</t>
  </si>
  <si>
    <t>K provedení opatření k předcházení vzniku a šíření infekčních onemocnění a mimořádných opatření při epidemii nebo nebezpečí jejího vzniku stanovených podle § 80 odst. 1 písm. g), § 82 odst. 2 písm. l), m) a p) a § 85 je orgán ochrany veřejného zdraví, který opatření nařídil, oprávněn rozhodnutím stanovit poskytovatele zdravotních služeb, kteří je provedou. Odvolání poskytovatele zdravotních služeb proti tomuto rozhodnutí nemá odkladný účinek.</t>
  </si>
  <si>
    <t>(1) V řízeních o uložení pokuty za porušení právních předpisů o vytváření a ochraně zdravých životních podmínek, která ke dni účinnosti tohoto zákona nebyla ukončena okresními úřady nebo městy, která vykonávají působnost okresních úřadů, pokračují místně příslušní okresní (městští) hygienici nebo krajští hygienici, kteří vykonávají působnost okresního hygienika.</t>
  </si>
  <si>
    <t>(2) V řízeních o uložení pokuty za porušení právních předpisů o vytváření a ochraně zdravých životních podmínek se nepokračuje, jde-li o porušení povinnosti, kterou již tento zákon nestanoví. Ostatní řízení o uložení pokuty, která nebyla ukončena ke dni nabytí účinnosti tohoto zákona, se dokončí podle dosavadních právních předpisů.</t>
  </si>
  <si>
    <t>(3) V řízeních o schválení výroby nebo dovozu výrobků, která byla zahájena přede dnem nabytí účinnosti tohoto zákona, se pokračuje podle dosavadních právních předpisů. V řízeních o schválení výroby nebo dovozu výrobků, které tento zákon již neupravuje, se nepokračuje.</t>
  </si>
  <si>
    <t>(4) Okresní hygienické stanice v okresech Karlovy Vary, Liberec, Pardubice, Jihlava, Olomouc a Zlín dnem 31. prosince 2000 zanikají. K tomuto datu zanikají ve správních obvodech okresních úřadů Karlovy Vary, Liberec, Pardubice, Jihlava, Olomouc a Zlín i funkce okresních hygieniků.</t>
  </si>
  <si>
    <t>(5) Dnem účinnosti tohoto zákona práva a závazky včetně práv a povinností z pracovněprávních vztahů, které měly ke dni 31. prosince 2000</t>
  </si>
  <si>
    <t>(6) V řízeních, která ke dni 31. prosince 2000 nebyla ukončena okresními hygieniky v Karlových Varech, Liberci, Pardubicích, Jihlavě, Olomouci a Zlíně, pokračují příslušní krajští hygienici.</t>
  </si>
  <si>
    <t>(1) Výrobce nebo dovozce předmětů běžného užívání, jejichž výroba nebo dovoz byly zahájeny přede dnem 1. ledna 2001 nebo byly schváleny podle § 101, jakož i osoba, která za podmínek § 26 odst. 2 uvádí tyto předměty běžného užívání do oběhu, jsou povinni zajistit, aby výroba, dovoz a oběh byly uvedeny do souladu s hygienickými požadavky podle § 26 do 1. července 2002. Po uplynutí této lhůty nebo splněním povinností podle tohoto zákona pozbývají platnosti závazné posudky orgánu hygienické služby vydané podle dosavadních právních předpisů, pokud jejich platnost nezanikla uplynutím doby v nich uvedené, a rozhodnutí vydaná podle § 101.</t>
  </si>
  <si>
    <t>(2) Povinnost podle § 27 odst. 1 jsou výrobci nebo dovozci kosmetických prostředků, jejichž výroba nebo dovoz byly zahájeny přede dnem 1. ledna 2001 nebo byly schváleny podle § 101, povinni splnit do 1. července 2002; povinnost uvést v oznámení datum zahájení výroby nebo dovozu v tomto případě neplatí.</t>
  </si>
  <si>
    <t>(3) Výrobce nebo dovozce výrobků, chemických látek nebo chemických přípravků uvedených v § 5 odst. 1, jejichž výroba nebo dovoz byly zahájeny přede dnem 1. ledna 2001 nebo byly schváleny podle § 101, jsou povinni zajistit, aby výroba a dovoz těchto výrobků, chemických látek nebo chemických přípravků byly uvedeny do souladu s tímto zákonem do 1. července 2002. Po uplynutí této lhůty nebo splněním povinností podle tohoto zákona pozbývají platnosti závazné posudky orgánu hygienické služby vydané podle dosavadních právních předpisů, pokud jejich platnost nezanikla uplynutím doby v nich uvedené, a rozhodnutí vydaná podle § 101.</t>
  </si>
  <si>
    <t>(4) Do doby splnění povinností podle odstavců 1 a 3 ve lhůtách tam uvedených se výroba, dovoz a oběh předmětů běžného užívání, výrobků, chemických látek a chemických přípravků uvedených v odstavcích 1 a 3 posuzují podle dosavadních právních předpisů, rozhodnutí orgánů hygienické služby nebo rozhodnutí vydaných podle § 101.</t>
  </si>
  <si>
    <t>(1) Osoby, které zahájily výkon činností, k nimž je třeba vypracovat provozní řád, přede dnem 1. ledna 2001, jsou povinny splnit tuto povinnost do 6 měsíců od tohoto data. Osoby poskytující péči (§ 15 odst. 1) a osoby provozující koupaliště, holičství, kadeřnictví, manikúru, pedikúru, kosmetické, masérské, regenerační a rekondiční služby a služby, při nichž se používají speciální přístroje k péči o tělo, jsou v této lhůtě dále povinny předložit návrhy provozních řádů příslušnému orgánu ochrany veřejného zdraví. Orgán ochrany veřejného zdraví provozní řád posoudí ve lhůtě do 6 měsíců ode dne doručení návrhu.</t>
  </si>
  <si>
    <t>(3) Výrobci pitné vody, jejíž rozvod byl zahájen přede dnem účinnosti tohoto zákona, jsou povinni předložit návrhy podle § 4 odst. 1 nejpozději do 2 měsíců ode dne účinnosti tohoto zákona. Orgán ochrany veřejného zdraví rozhodnutí vydá do 6 měsíců ode dne doručení návrhu. Do doby pravomocného rozhodnutí příslušného orgánu ochrany veřejného zdraví postupuje výrobce pitné vody dodávané rozvodem podle dosavadní praxe.</t>
  </si>
  <si>
    <t>(1) Stavby zřízené přede dnem 1. ledna 2001, které nesplňují hygienické požadavky stanovené v § 7 odst. 1, § 13 odst. 1 a § 23 odst. 3, musí být podle nich upraveny nejpozději do 1. července 2003.</t>
  </si>
  <si>
    <t>(2) Provozovny stravovacích služeb zřízené přede dnem 1. ledna 2001, které nesplňují hygienické požadavky na rozvoz, přepravu a skladování pokrmů a jejich uvádění do oběhu podle § 24 odst. 1 písm. d), musí být podle nich upraveny nejpozději do 1. ledna 2002.</t>
  </si>
  <si>
    <t>(3) Příslušný orgán ochrany veřejného zdraví může rozhodnutím uložit úpravu staveb a provozoven uvedených v odstavcích 1 a 2 před stanoveným datem, pokud je to podle povahy provozu nezbytné v zájmu ochrany veřejného zdraví. Ve výjimečných případech a na časově omezenou dobu může příslušný orgán ochrany veřejného zdraví lhůty uvedené v odstavcích 1 a 2 prodloužit.</t>
  </si>
  <si>
    <t>(4) Vlastníci, popřípadě správci pozemních komunikací a železnic, jejichž užívání bylo povoleno přede dnem 1. ledna 2001, předloží žádost podle § 31 odst. 1 nejpozději do 1. ledna 2003.</t>
  </si>
  <si>
    <t>(1) Návrhy na zařazení prací, jejichž výkon byl zahájen přede dnem 1. ledna 2001, do kategorie čtvrté, předloží zaměstnavatel příslušnému orgánu ochrany veřejného zdraví nejpozději do 6 měsíců; do kategorie druhé a třetí nejpozději do 1. ledna 2003. Orgán ochrany veřejného zdraví rozhodnutí vydá do 6 měsíců ode dne doručení návrhu. Výsledky měření koncentrací a intenzit faktorů pracovních podmínek a výsledky zjištění druhu a typu biologického činitele musejí odpovídat stavu pracovních podmínek v době podání návrhu podle § 37 odst. 3.</t>
  </si>
  <si>
    <t>(2) Ode dne právní moci rozhodnutí příslušného orgánu ochrany veřejného zdraví o tom, že se práce zařazuje do kategorie třetí nebo čtvrté, pozbývají platnosti rozhodnutí ředitelů nemocnic s poliklinikou (polikliniky), krajských lékařů pro péči o závody a orgánů hygienické služby, kterými se stanoví rizikové práce a pracoviště.</t>
  </si>
  <si>
    <t>(3) Údaje podle § 41 odst. 1 ohlásí zaměstnavatel nebo osoba uvedená v § 43 příslušnému orgánu ochrany veřejného zdraví u činností zahájených přede dnem 1. ledna 2001 nejpozději do 6 měsíců ode dne 1. ledna 2001.</t>
  </si>
  <si>
    <t>(2) Ministerstvo zdravotnictví v dohodě s Ministerstvem školství, mládeže a tělovýchovy a Ministerstvem práce a sociálních věcí stanoví vyhláškou vydanou podle § 7 odst. 1 požadavky na prostory a provoz zařízení pro výchovu a vzdělávání.</t>
  </si>
  <si>
    <t>1. V § 31 odst. 14 se slova "hygienických a bezpečnostních předpisů" nahrazují slovy "bezpečnostních předpisů a předpisů upravujících ochranu veřejného zdraví" a slova "předpisů o opatřeních proti přenosným nemocem33)" nahrazují slovy "zvláštních právních předpisů33)".</t>
  </si>
  <si>
    <t>33) Například zákon č. 258/2000 Sb., o ochraně veřejného zdraví a o změně některých souvisejících zákonů..</t>
  </si>
  <si>
    <t>3. V příloze č. 2 skupině 214: Ostatní, se na konci doplňuje obor živnosti, který včetně poznámky uvedené ve sloupci 3 zní: "Speciální ochranná dezinfekce, dezinsekce a deratizace bez použití toxických nebo vysoce toxických chemických látek a chemických přípravků s výjimkou speciální ochranné dezinfekce prováděné zdravotnickým zařízením v jeho objektech, speciální ochranné dezinfekce, dezinsekce a deratizace v potravinářských a zemědělských provozech a odborných činností na úseku rostlinolékařské péče*)", text ve sloupci 2 zní: "Odborná způsobilost podle § 58 odst. 2 zákona č. 258/2000 Sb., o ochraně veřejného zdraví a o změně některých souvisejících zákonů, nebo po dobu 5 let od účinnosti zákona č. 258/2000 Sb., o ochraně veřejného zdraví a o změně některých souvisejících zákonů, odborná způsobilost podle § 18 až 20 zákona č. 157/1998 Sb., o chemických látkách a přípravcích a o změně některých dalších zákonů, ve znění zákona č. 352/1999 Sb.". Poznámka ve sloupci 3 zní: "*)zákon č. 147/1996 Sb., o rostlinolékařské péči a o změnách některých souvisejících zákonů".</t>
  </si>
  <si>
    <t>4. V příloze č. 3 skupině 304: Výroba zdravotnických výrobků, přesných a optických přístrojů a hodin, název oboru živnosti "Ochranná dezinfekce, dezinsekce a deratizace chemickými látkami a chemickými přípravky klasifikovanými jako vysoce toxické nebo toxické, s výjimkou odborných činností na úseku rostlinolékařské péče" včetně poznámky uvedené ve sloupci 5 zní: "Speciální ochranná dezinfekce, dezinsekce a deratizace toxickými nebo vysoce toxickými chemickými látkami nebo chemickými přípravky, s výjimkou speciální ochranné dezinsekce a deratizace v potravinářských nebo zemědělských provozech a odborných činností na úseku rostlinolékařské péče*)", text ve sloupci 2 zní: "Odborná způsobilost podle § 58 odst. 5 zákona č. 258/2000 Sb., o ochraně veřejného zdraví a o změně některých souvisejících zákonů, nebo po dobu 5 let od účinnosti zákona č. 258/2000 Sb., o ochraně veřejného zdraví a o změně některých souvisejících zákonů, odborná způsobilost získaná podle § 18 až 20 zákona č. 157/1998 Sb., o chemických látkách a přípravcích a o změně některých dalších zákonů, ve znění zákona č. 352/1999 Sb.", text ve sloupci4 zní: "Příslušný orgán ochrany veřejného zdraví", poznámka ve sloupci 5 zní: "*) zákon č. 147/1996 Sb., o rostlinolékařské péči a o změnách některých souvisejících zákonů".</t>
  </si>
  <si>
    <t>5. V příloze č. 3 skupině 304: Výroba zdravotnických výrobků, přesných a optických přístrojů a hodin, se na konci doplňuje obor živnosti, který včetně poznámky uvedené ve sloupci 5 zní: "Speciální ochranná dezinfekce, dezinsekce a deratizace v potravinářských nebo zemědělských provozech, s výjimkou odborných činností na úseku rostlinolékařské péče*)", text ve sloupci 2 zní: "Odborná způsobilost podle § 58 odst. 3 zákona č. 258/2000 Sb., o ochraně veřejného zdraví a o změně některých souvisejících zákonů, nebo po dobu 5 let od účinnosti zákona č. 258/2000 Sb., o ochraně veřejného zdraví a o změně některých souvisejících zákonů, odborná způsobilost získaná podle § 18 až 20 zákona č. 157/1998 Sb., o chemických látkách a přípravcích a o změně některých dalších zákonů, ve znění zákona č. 352/1999 Sb.", text ve sloupci 4 zní: "Příslušný orgán ochrany veřejného zdraví", poznámka ve sloupci 5 zní: "*) zákon č. 147/1996 Sb., o rostlinolékařské péči a o změnách některých souvisejících zákonů".</t>
  </si>
  <si>
    <t>2. V § 23 odst. 4 se slova "hygienické služby18)" nahrazují slovy "ochrany veřejného zdraví18)".</t>
  </si>
  <si>
    <t>18) Zákon č. 258/2000 Sb., o ochraně veřejného zdraví a o změně některých souvisejících zákonů..</t>
  </si>
  <si>
    <t>1. V § 30 odst. 1 se slova "přenosným nemocem.34)" nahrazují slovy "infekčním onemocněním.34)".</t>
  </si>
  <si>
    <t>34) Hlava III díl 1 zákona č. 258/2000 Sb., o ochraně veřejného zdraví a o změně některých souvisejících zákonů._x000D_
35) Zákon č. 258/2000 Sb..</t>
  </si>
  <si>
    <t>Přechodná ustanovení zavedena zákonem č. 267/2015 Sb. Čl. II</t>
  </si>
  <si>
    <t>1. Řízení podle § 31 odst. 1, § 37 odst. 2 a 5, § 60 odst. 2, § 67 odst. 2, § 83b odst. 1, § 83c odst. 5 a § 84 odst. 1 písm. r) a u) a § 84 odst. 3 zákona č. 258/2000 Sb., ve znění účinném přede dnem nabytí účinnosti tohoto zákona, zahájená přede dnem nabytí účinnosti tohoto zákona a před tímto dnem pravomocně neukončená, se dokončí podle dosavadních právních předpisů.</t>
  </si>
  <si>
    <t>2. Ministerstvo zdravotnictví provede první hodnocení podle § 80 odst. 1 písm. a) zákona č. 258/2000 Sb., ve znění účinném ode dne nabytí účinnosti tohoto zákona, v roce 2016.</t>
  </si>
  <si>
    <t>3. Krajská hygienická stanice provede první hodnocení podle § 82 odst. 2 písm. u) zákona č. 258/2000 Sb., ve znění účinném ode dne nabytí účinnosti tohoto zákona, v roce 2016.</t>
  </si>
  <si>
    <t>4. Informaci podle § 4 odst. 6 věty poslední zákona č. 258/2000 Sb., ve znění účinném ode dne nabytí účinnosti tohoto zákona, sdělí osoba uvedená v § 3 odst. 2 odběratelům nejdéle do 3 měsíců ode dne nabytí účinnosti tohoto zákona.</t>
  </si>
  <si>
    <t>1) Směrnice Evropského parlamentu a Rady č. 95/46/ES ze dne 24. října 1995 o ochraně fyzických osob v souvislosti se zpracováním osobních údajů a o volném pohybu těchto údajů.</t>
  </si>
  <si>
    <t>2) Zákoník práce.</t>
  </si>
  <si>
    <t>4a) Zákon č. 22/1997 Sb., o technických požadavcích na výrobky a o změně a doplnění některých zákonů, ve znění pozdějších předpisů.</t>
  </si>
  <si>
    <t>4b) Například zákon č. 22/1997 Sb., ve znění pozdějších předpisů, zákon č. 157/1998 Sb., o chemických látkách a chemických přípravcích a o změně některých dalších zákonů, ve znění pozdějších předpisů, zákon č. 110/1997 Sb., o potravinách a tabákových výrobcích a o změně a doplnění některých souvisejících zákonů, ve znění pozdějších předpisů.</t>
  </si>
  <si>
    <t>4c) § 2 písm. p) zákona č. 110/1997 Sb., o potravinách a tabákových výrobcích a o změně a doplnění některých souvisejících zákonů, ve znění zákona č. 316/2004 Sb.</t>
  </si>
  <si>
    <t>5) Směrnice Rady 98/83/ES o jakosti vody určené pro lidskou spotřebu.</t>
  </si>
  <si>
    <t>6) Zákon č. 164/2001 Sb., o přírodních léčivých zdrojích, zdrojích přírodních minerálních vod, přírodních léčebných lázních a lázeňských místech a o změně některých souvisejících zákonů (lázeňský zákon), ve znění pozdějších předpisů.</t>
  </si>
  <si>
    <t>6a) Zákon č. 274/2001 Sb., o vodovodech a kanalizacích pro veřejnou potřebu a o změně některých zákonů (zákon o vodovodech a kanalizacích), ve znění zákona č. 320/2002 Sb.</t>
  </si>
  <si>
    <t>8) Nařízení vlády č. 163/2002 Sb., kterým se stanoví technické požadavky na vybrané stavební výrobky.</t>
  </si>
  <si>
    <t>8a) Zákon č. 254/2001 Sb., o vodách a o změně některých zákonů (vodní zákon), ve znění pozdějších předpisů.</t>
  </si>
  <si>
    <t>8b) Nařízení vlády č. 469/2000 Sb., kterým se stanoví obsahové náplně jednotlivých živností.</t>
  </si>
  <si>
    <t>9) § 7 zákona č. 561/2004 Sb., o předškolním, základním, středním, vyšším odborném a jiném vzdělávání (školský zákon).</t>
  </si>
  <si>
    <t>10) § 7 odst. 6 a § 141 zákona č. 561/2004 Sb.</t>
  </si>
  <si>
    <t>10a) Zákon č. 359/1999 Sb., o sociálně-právní ochraně dětí, ve znění pozdějších předpisů.</t>
  </si>
  <si>
    <t>11) Zákon č. 372/2011 Sb., o zdravotních službách a podmínkách jejich poskytování (zákon o zdravotních službách).</t>
  </si>
  <si>
    <t>12) Zákon č. 94/1963 Sb., o rodině, ve znění pozdějších předpisů.</t>
  </si>
  <si>
    <t>13) § 51 zákona č. 29/1984 Sb., ve znění zákona č. 171/1990 Sb.</t>
  </si>
  <si>
    <t>14) § 53 zákona č. 20/1966 Sb., ve znění zákona č. 548/1991 Sb.</t>
  </si>
  <si>
    <t>15) Vyhláška č. 137/1998 Sb., o obecných technických požadavcích na výstavbu.</t>
  </si>
  <si>
    <t>16) § 86 zákona č. 50/1976 Sb., o územním plánování a stavebním řádu (stavební zákon).</t>
  </si>
  <si>
    <t>17) Zákon č. 100/1988 Sb., o sociálním zabezpečení, ve znění pozdějších předpisů.</t>
  </si>
  <si>
    <t>17a) Vyhláška č. 440/2000 Sb., kterou se upravují podmínky předcházení vzniku a šíření infekčních onemocnění a hygienické požadavky na provoz zdravotnických zařízení a ústavů sociální péče.</t>
  </si>
  <si>
    <t>19a) Vyhláška č. 107/2001 Sb., o hygienických požadavcích na stravovací služby a o zásadách osobní a provozní hygieny při činnostech epidemiologicky závažných.</t>
  </si>
  <si>
    <t>21) Zákon č. 76/1978 Sb., ve znění pozdějších předpisů.</t>
  </si>
  <si>
    <t>23) Například zákon č. 110/1997 Sb., ve znění pozdějších předpisů, zákon č. 166/1999 Sb., o veterinární péči a o změně souvisejících zákonů (veterinární zákon), ve znění pozdějších předpisů.</t>
  </si>
  <si>
    <t>26a) Zákon č. 102/2001 Sb., o obecné bezpečnosti výrobků a o změně některých zákonů (zákon o obecné bezpečnosti výrobků), ve znění zákona č. 146/2002 Sb.</t>
  </si>
  <si>
    <t>27a) Zákon č. 110/1997 Sb., ve znění pozdějších předpisů.</t>
  </si>
  <si>
    <t>27b) Nařízení Evropského parlamentu a Rady (ES) č. 1935/2004 ze dne 27. října 2004 o materiálech a předmětech určených pro styk s potravinami a o zrušení směrnic 80/590/EHS a 89/109/EHS.</t>
  </si>
  <si>
    <t>29a) § 2 odst. 1 písm. b) zákona č. 634/1992 Sb., o ochraně spotřebitele.</t>
  </si>
  <si>
    <t>31) Zákon č. 49/1997 Sb., o civilním letectví a o změně a doplnění zákona č. 455/1991 Sb., o živnostenském podnikání (živnostenský zákon), ve znění pozdějších předpisů, ve znění pozdějších předpisů.</t>
  </si>
  <si>
    <t>32) Zákon č. 13/1997 Sb., o pozemních komunikacích, ve znění pozdějších předpisů.</t>
  </si>
  <si>
    <t>32a) Zákon č. 266/1994 Sb., o drahách, ve znění pozdějších předpisů.</t>
  </si>
  <si>
    <t>32b) Zákon č. 344/1992 Sb., o katastru nemovitostí České republiky (katastrální zákon), ve znění pozdějších předpisů.</t>
  </si>
  <si>
    <t>33) § 120 zákona č. 50/1976 Sb., ve znění zákona č. 83/1998 Sb.</t>
  </si>
  <si>
    <t>33a) Zákon č. 18/1997 Sb., o mírovém využívání jaderné energie a ionizujícího záření (atomový zákon) a o změně a doplnění některých zákonů, ve znění pozdějších předpisů.</t>
  </si>
  <si>
    <t>33b) Zákoník práce.</t>
  </si>
  <si>
    <t>33d) Směrnice Evropského parlamentu a Rady ze dne 27. března 2003, kterou se mění směrnice Rady 83/477/EHS o ochraně pracovníků před riziky vystavení azbestu při práci.</t>
  </si>
  <si>
    <t>35a) Zákon č. 350/2011 Sb., o chemických látkách a chemických směsích a o změně některých zákonů (chemický zákon), ve znění pozdějších předpisů.</t>
  </si>
  <si>
    <t>35f) § 98 zákona č. 111/1998 Sb., o vysokých školách a o změně a doplnění dalších zákonů (zákon o vysokých školách), ve znění pozdějších předpisů.</t>
  </si>
  <si>
    <t>35g) § 82 odst. 2 zákona č. 326/2004 Sb., o rostlinolékařské péči a o změně některých souvisejících zákonů.</t>
  </si>
  <si>
    <t>35h) Položka 22 Sazebníku správních poplatků zákona č. 368/1992 Sb., o správních poplatcích, ve znění pozdějších předpisů.</t>
  </si>
  <si>
    <t>36) § 2 odst. 3 písm. d) zákona č. 79/1997 Sb.</t>
  </si>
  <si>
    <t>37) Například zákon č. 280/1992 Sb., o resortních, oborových, podnikových a dalších zdravotních pojišťovnách, ve znění pozdějších předpisů.</t>
  </si>
  <si>
    <t>37a) Nařízení Evropského parlamentu a Rady č. 528/2012 ze dne 22. května 2012 o dodávání biocidních přípravků na trh a jejich používání.</t>
  </si>
  <si>
    <t>37c) Vyhláška č. 490/2000 Sb., o rozsahu znalostí a dalších podmínkách k získání odborné způsobilosti v některých oborech ochrany veřejného zdraví.</t>
  </si>
  <si>
    <t>39) Příloha č. 5 část A vyhlášky č. 77/1981 Sb., o zdravotnických pracovnících a jiných odborných pracovnících ve zdravotnictví.</t>
  </si>
  <si>
    <t>40) Příloha č. 2 vyhlášky č. 77/1981 Sb.</t>
  </si>
  <si>
    <t>41) Zákon č. 218/2000 Sb., o rozpočtových pravidlech a o změně některých souvisejících zákonů (rozpočtová pravidla).</t>
  </si>
  <si>
    <t>42) Například zákon č. 50/1976 Sb., ve znění pozdějších předpisů.</t>
  </si>
  <si>
    <t>43) Zákon č. 101/2000 Sb., o ochraně osobních údajů a o změně některých zákonů, ve znění pozdějších předpisů.</t>
  </si>
  <si>
    <t>43b) Zákon č. 231/2001 Sb., o provozování rozhlasového a televizního vysílání a o změně dalších zákonů, ve znění zákona č. 309/2002 Sb.</t>
  </si>
  <si>
    <t>43b) Vyhláška č. 554/2002 Sb., kterou se stanoví vzor žádosti o vydání integrovaného povolení, rozsah a způsob jejího vyplnění.</t>
  </si>
  <si>
    <t>43c) Zákon č. 256/2001 Sb., o pohřebnictví a o změně některých zákonů, ve znění pozdějších předpisů.</t>
  </si>
  <si>
    <t>43d) Článek 12 směrnice 76/768/EHS.</t>
  </si>
  <si>
    <t>45) Vyhláška č. 342/1997 Sb., kterou se stanoví postup při uznávání nemocí z povolání a vydává seznam zdravotnických zařízení, která tyto nemoci uznávají.</t>
  </si>
  <si>
    <t>47a) Zákon č. 187/2006 Sb., o nemocenském pojištění.</t>
  </si>
  <si>
    <t>47b) § 1 zákona č. 361/2003 Sb., o služebním poměru příslušníků bezpečnostních sborů.</t>
  </si>
  <si>
    <t>47c) Například zákon č. 325/1999 Sb., o azylu a o změně zákona č. 283/1991 Sb., o Policii České republiky, ve znění pozdějších předpisů, (zákon o azylu), ve znění pozdějších předpisů.</t>
  </si>
  <si>
    <t>47d) Zákon č. 269/1994 Sb., o Rejstříku trestů, ve znění pozdějších předpisů.</t>
  </si>
  <si>
    <t>48) Zákon č. 110/1997 Sb., ve znění pozdějších předpisů.</t>
  </si>
  <si>
    <t>51) Zákon č. 95/2004 Sb., o podmínkách získávání a uznávání způsobilosti a specializované způsobilosti k výkonu zdravotnického povolání lékaře, zubního lékaře a farmaceuta, ve znění zákona č. 125/2005 Sb.</t>
  </si>
  <si>
    <t>52) § 22 zákona č. 89/2012 Sb.</t>
  </si>
  <si>
    <t>53) Zákon č. 251/2005 Sb., o inspekci práce.</t>
  </si>
  <si>
    <t>56) Zákon č. 71/1967 Sb., o správním řízení (správní řád), ve znění pozdějších předpisů.</t>
  </si>
  <si>
    <t>56a) § 149 odst. 1 zákona č. 500/2004 Sb., správní řád.</t>
  </si>
  <si>
    <t>57) Zákon č. 239/2000 Sb., o integrovaném záchranném systému a o změně některých zákonů, ve znění zákona č. 320/2002 Sb. a zákona č. 20/2004 Sb.</t>
  </si>
  <si>
    <t>58) Zákon č. 240/2000 Sb., o krizovém řízení a o změně některých zákonů (krizový zákon), ve znění zákona č. 320/2002 Sb.</t>
  </si>
  <si>
    <t>60) Zákon č. 455/1991 Sb., o živnostenském podnikání (živnostenský zákon), ve znění pozdějších předpisů.</t>
  </si>
  <si>
    <t>61) Zákon č. 373/2011 Sb., o specifických zdravotních službách.</t>
  </si>
  <si>
    <t>62) Nařízení Rady (EHS) č. 2658/87 ze dne 23. července 1987 o celní a statistické nomenklatuře a o společném celním sazebníku.</t>
  </si>
  <si>
    <t>63) Nařízení Evropského parlamentu a Rady (ES) č. 1223/2009.</t>
  </si>
  <si>
    <t>64) Článek 19 odst. 5 nařízení Evropského parlamentu a Rady (ES) č. 1223/2009.</t>
  </si>
  <si>
    <t>65) Směrnice Evropského parlamentu a Rady č. 2000/54/ES.</t>
  </si>
  <si>
    <t>67) Článek 2 bod 6 a článek 10 odst. 1 nařízení Evropského parlamentu a Rady (ES) č. 882/2004.</t>
  </si>
  <si>
    <t>68) ČSN EN ISO 19011:2012 Směrnice pro auditování systémů managementu.</t>
  </si>
  <si>
    <t>71) Nařízení Rady (EHS) č. 2658/87.</t>
  </si>
  <si>
    <t>72) Například nařízení Komise (EU) č. 284/2011 ze dne 22. března 2011, kterým se stanoví zvláštní podmínky a podrobné postupy dovozu plastového kuchyňského nádobí z polyamidu a melaminu pocházejícího nebo zasílaného z Čínské lidové republiky a čínské zvláštní administrativní oblasti Hongkong.</t>
  </si>
  <si>
    <t>74) Článek 24 nařízení Evropského parlamentu a Rady (ES) č. 1935/2004.</t>
  </si>
  <si>
    <t>75) Zákon č. 247/2014 Sb., o poskytování služby péče o dítě v dětské skupině a o změně souvisejících zákonů.</t>
  </si>
  <si>
    <t>76) Například zákon č. 273/2008 Sb., o Policii České republiky, ve znění pozdějších předpisů, zákon č. 553/1991 Sb., o obecní policii, ve znění pozdějších předpisů.</t>
  </si>
  <si>
    <t>78) Nařízení Evropského parlamentu a Rady (ES) č. 1272/2008, v platném znění.</t>
  </si>
  <si>
    <t>79) Zákon č. 61/1988 Sb., o hornické činnosti, výbušninách a o státní báňské správě, ve znění pozdějších předpisů.</t>
  </si>
  <si>
    <t>80) Zákon č. 89/2012 Sb., občanský zákoník.</t>
  </si>
  <si>
    <t>81) Zákon č. 109/2002 Sb., o výkonu ústavní výchovy nebo ochranné výchovy ve školských zařízeních a o preventivně výchovné péči ve školských zařízeních a o změně dalších zákonů, ve znění pozdějších předpisů.</t>
  </si>
  <si>
    <t>82) Zákon č. 108/2006 Sb., o sociálních službách, ve znění pozdějších předpisů.</t>
  </si>
  <si>
    <t>83) Nařízení Evropského parlamentu a Rady (ES) č. 851/2004.</t>
  </si>
  <si>
    <t>84) § 12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</si>
  <si>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t>85) Zákon č. 255/2012 Sb., o kontrole (kontrolní řád).</t>
  </si>
  <si>
    <t>87) Nařízení Evropského parlamentu a Rady 1935/2004, v platném znění.</t>
  </si>
  <si>
    <t>88) Nařízení Evropského parlamentu a Rady (ES) č. 852/2004, v platném znění.</t>
  </si>
  <si>
    <t>89) Část třináctá zákona č. 561/2004 Sb., o předškolním, základním, středním, vyšším odborném a jiném vzdělávání (školský zákon), ve znění pozdějších předpisů.</t>
  </si>
  <si>
    <t>90) Čl. 2 nařízení Evropského parlamentu a Rady (ES) č. 178/2002, kterým se stanoví obecné zásady a požadavky potravinového práva, zřizuje se Evropský úřad pro bezpečnost potravin a stanoví postupy týkající se bezpečnosti potravin.</t>
  </si>
  <si>
    <t>► má ochranný oděv a obuv  pro práci  při teplotách pod 4°C dostatečné izolační vlastnosti k zajištění tepelně neutrálních podmínek lidského organizmu</t>
  </si>
  <si>
    <t>► je pracoviště vybaveno ohřívárnou  a zařízením pro prohřívání rukou, jeli práce vykonávána více jak 2 hodiny za směnu  při poklesu teplotě 4 °  a nižší.(10 min. přestávka)</t>
  </si>
  <si>
    <t>► jsou zaměstnanci při poklesu teploty pod 4 st.C vybaveni vhodnými rukavicemi. Nejde-li používat při práci rukavice při teplotě pod 10°C, musí být umožněna přestávka 5 min. po skončení práce.</t>
  </si>
  <si>
    <t>► je vstup do hal využívaných  k trvalé práci po dobu 4 hodin za směnu a delší, v zimním a přechodném období, zabezpečen proti vnikání studeného vzduchu</t>
  </si>
  <si>
    <t>►jsou dodržovány hygienické limity pro hmotnost ručně manipulovatelného břemene mužem při občasném zvedání a přenášení  50 kg, při častém zvedání a přenášení 30 kg.Při práci v sedě je limit ručně manipulovaného břemene 5 kg. U žen při občasném zvedání a přenášení je 20 kg, při častém zvedání a přenášení 15 kg.</t>
  </si>
  <si>
    <t>47/1</t>
  </si>
  <si>
    <t>► je práce monotonní nebo  ve vnuceném tempu přerušována bezpečnostními přestávkami v trvání 5 -10 minut po 2 hod od započetí výkonu práce nebo musí být zajištěno střídání činností nebo zaměstnanců.</t>
  </si>
  <si>
    <t>53/1</t>
  </si>
  <si>
    <t>53/2</t>
  </si>
  <si>
    <t>(3) Rozsah znalostí nutných k ochraně veřejného zdraví podle odstavce 2 upraví prováděcí právní předpis. Tyto znalosti je u fyzické osoby vykonávající činnosti epidemiologicky závažné oprávněn při výkonu státního zdravotního dozoru prověřit příslušný orgán ochrany veřejného zdraví. Pokud podle rozhodnutí orgánu ochrany veřejného zdraví fyzická osoba znalosti nemá, nemůže vykonávat činnosti epidemiologicky závažné, a to do doby úspěšného složení zkoušky před komisí zřízenou příslušným orgánem ochrany veřejného zdraví. Příslušný orgán ochrany veřejného zdraví je povinen umožnit fyzické osobě vykonání zkoušky nejdéle do 15 kalendářních dnů ode dne, kdy mu byla žádost fyzické osoby o přezkoušení doručena. Složení komise, vzor osvědčení o úspěšném složení zkoušky a podmínky provedení zkoušky upraví prováděcí právní předpis.</t>
  </si>
  <si>
    <t>(5) Provedení očkování proti žluté zimnici zapíše poskytovatel zdravotních služeb do zdravotnické dokumentace očkovaného a dále do očkovacího průkazu nebo zdravotního a očkovacího průkazu dítěte a mladistvého. O provedení očkování proti žluté zimnici poskytovatel zdravotních služeb vydá mezinárodní osvědčení v českém a anglickém jazyce; vzor osvědčení stanoví prováděcí právní předpis.</t>
  </si>
  <si>
    <t>(6) Seznam poskytovatelů zdravotních služeb vedených v evidenci podle odstavce 4 zveřejňují Ministerstvo zdravotnictví a krajské hygienické stanice na svých internetových stránkách.</t>
  </si>
  <si>
    <t>(1) Náklady vzniklé plněním povinností v ochraně veřejného zdraví nese osoba, které je povinnost uložena, pokud tento zákon nebo zvláštní právní předpisy nestanoví jinak. Nesení nákladů vzniklých při výkonu státního zdravotního dozoru stanoví zvláštní právní předpis o kontrole85).</t>
  </si>
  <si>
    <t>(3) Pokud bylo při výkonu státního zdravotního dozoru zjištěno nesplnění či porušení povinnosti, může orgán ochrany veřejného zdraví uložit kontrolované osobě, u které bylo porušení či nesplnění povinnosti zjištěno, aby uhradila jím vynaložené náklady na zjištění závady. Orgán ochrany veřejného zdraví uložené náhrady nákladů vybírá; vymáhá je celní úřad. Náhrady nákladů jsou příjmem státního rozpočtu.</t>
  </si>
  <si>
    <t>(1) Místní příslušnost krajské hygienické stanice pro podání oznámení nebo složení zkoušky se řídí místem činnosti osoby, s výjimkou postupu podle § 8 odst. 3, kdy se místní příslušnost řídí místem konání zotavovací akce, a jde-li o putovní zotavovací akci, místem jejího počátku, postupu podle § 54 odst. 1, kdy se místní příslušnost řídí místem, kde se fyzická osoba zdržuje, a postupu podle § 63 odst. 1, kdy se místní příslušnost řídí místem výskytu infekčního onemocnění.</t>
  </si>
  <si>
    <t>Pokud prováděcí právní předpisy vydané podle § 108 stanoví požadavky, které nepřejímají požadavky stanovené příslušnými předpisy Evropské unie, neuplatní se tyto požadavky na výrobky, které byly vyrobeny anebo uvedeny na trh v některém členském státě Evropské unie nebo mají původ v některém ze států Evropského sdružení volného obchodu, které jsou současně smluvní stranou Evropského hospodářského prostoru, za předpokladu, že takový výrobek odpovídá</t>
  </si>
  <si>
    <t>Krajské hygienické stanice jsou oprávněny informovat veřejnost o závěrech státního zdravotního dozoru nad koupališti, a to včetně výsledků měření nebo vyšetření, zotavovacími akcemi a jinými podobnými akcemi pro děti, pískovišti venkovních hracích ploch, ubytovacími a stravovacími službami, a to v rozsahu uvedení totožnosti kontrolované osoby, stavu kontrolovaného objektu, povaze případného rizika, přijatých nápravných opatření a dalších informací nezbytných k ochraně veřejného zdraví. Dále jsou orgány ochrany veřejného zdraví oprávněny v souvislosti s informováním veřejnosti o jakosti pitné vody, teplé vody a jakosti vody v koupalištích zveřejňovat i výsledky provozních kontrol, získané na základě povinností stanovených osobám tímto zákonem. Na tyto případy se nevztahuje povinnost mlčenlivosti uložená podle tohoto zákona a zvláštních právních předpisů.</t>
  </si>
  <si>
    <t>(2) Činnosti podle § 38 mohou po dobu 2 let ode dne účinnosti tohoto zákona provádět hygienické stanice. Činnosti podle § 58 odst. 2 může po dobu 1 roku ode dne účinnosti tohoto zákona provádět fyzická osoba, která byla před zahájením práce seznámena s povahou a účinky chemických látek a chemických přípravků, s nimiž má zacházet, způsoby zacházení s nimi, ochrannými opatřeními a zásadami první pomoci. Činnosti podle § 58 odst. 2 až 4 může po dobu 3 let ode dne účinnosti tohoto zákona vykonávat v rozsahu uvedeném v rozhodnutí o udělení autorizace fyzická osoba, které byla udělena autorizace podle zvláštního právního předpisu. Činnosti podle § 72 mohou po dobu 1 roku ode dne účinnosti tohoto zákona provádět zařízení ochrany veřejného zdraví a zdravotnická zařízení léčebně preventivní péče.</t>
  </si>
  <si>
    <r>
      <rPr>
        <sz val="12"/>
        <color indexed="8"/>
        <rFont val="Times New Roman"/>
        <family val="1"/>
        <charset val="238"/>
      </rPr>
      <t>zákonem č. 367/2011 Sb.</t>
    </r>
    <r>
      <rPr>
        <b/>
        <sz val="12"/>
        <color indexed="8"/>
        <rFont val="Times New Roman"/>
        <family val="1"/>
        <charset val="238"/>
      </rPr>
      <t>,</t>
    </r>
    <r>
      <rPr>
        <sz val="12"/>
        <color indexed="8"/>
        <rFont val="Times New Roman"/>
        <family val="1"/>
        <charset val="238"/>
      </rPr>
      <t xml:space="preserve"> zákonem č. 136 a 250/2014, zákonem č. 81/2015 Sb.,</t>
    </r>
  </si>
  <si>
    <t>(2) Úřad je účetní jednotkou. Pro účely hospodaření s majetkem státu, včetně prostředků státního rozpočtu, účetnictví, služebních vztahů státních zaměstnanců a pracovněprávních vztahů mají inspektoráty postavení vnitřních organizačních jednotek úřadu.</t>
  </si>
  <si>
    <t>(4) Ministerstvo je ve věcech státní služby nadřízeným služebním úřadem úřadu. Úřad je nadřízeným služebním úřadem inspektorátu.</t>
  </si>
  <si>
    <t>(5) V čele úřadu je generální inspektor. V čele inspektorátu je vedoucí inspektor. Výběr, jmenování a odvolání generálního inspektora a vedoucího inspektora se řídí zákonem o státní službě.</t>
  </si>
  <si>
    <t>(1) Úřad a inspektoráty kontrolují dodržování povinností vyplývajících z</t>
  </si>
  <si>
    <t>a) právních předpisů, z nichž vznikají zaměstnancům, příslušnému odborovému orgánu nebo radě zaměstnanců nebo zástupci pro oblast bezpečnosti a ochrany zdraví při práci2) práva nebo povinnosti v pracovněprávních vztazích včetně právních předpisů o odměňování zaměstnanců, náhradě mzdy nebo platu a náhradě výdajů zaměstnancům,</t>
  </si>
  <si>
    <t>e) právních předpisů o zaměstnávání zaměstnankyň, mladistvých zaměstnanců3), zaměstnanců pečujících o děti, jakož i zaměstnanců, kteří prokázali, že převážně sami dlouhodobě pečují o fyzickou osobu, která se podle zvláštního právního předpisu považuje za osobu závislou na pomoci jiné fyzické osoby ve stupni II (středně těžká závislost), ve stupni III (těžká závislost) nebo ve stupni IV (úplná závislost)3a),</t>
  </si>
  <si>
    <t>f) právních předpisů upravujících výkon umělecké, kulturní, sportovní a reklamní činnosti dětmi4),</t>
  </si>
  <si>
    <t>g) právního předpisu, který stanoví povinnost uskutečnit veřejnou výzvu nebo výběrové řízení na obsazení místa úředníka nebo na obsazení místa vedoucího úředníka územního samosprávného celku, jakož i to, zda veřejná výzva nebo výběrové řízení byly provedeny včetně jejich průběhu75),</t>
  </si>
  <si>
    <t>(2) Úřad a inspektoráty rovněž kontrolují dodržování</t>
  </si>
  <si>
    <t>a) kolektivních smluv5) v částech, ve kterých jsou upraveny individuální pracovněprávní nároky zaměstnanců vyplývající z právních předpisů, jakož i vnitřních předpisů podle § 305 zákoníku práce,</t>
  </si>
  <si>
    <t>b) vnitřních předpisů vydaných podle zákoníku práce6a), jestliže zakládají práva zaměstnanců.</t>
  </si>
  <si>
    <t>(1) Úřad</t>
  </si>
  <si>
    <t>f) je oprávněn vykonávat kontrolu v rozsahu stanoveném v § 3,</t>
  </si>
  <si>
    <t>(2) Úřad</t>
  </si>
  <si>
    <t>a) předkládá ministerstvu podněty ke zlepšení právní úpravy týkající se právních předpisů uvedených v § 3 odst. 1,</t>
  </si>
  <si>
    <t>(3) Úřad vede a zajišťuje provoz informačního systému o pracovních úrazech10) a informačního systému, který se zaměřuje na rizika při výkonu práce a na opatření k jejich odstraňování zjištěných kontrolou; přitom vychází z údajů inspektorátů.</t>
  </si>
  <si>
    <t>(4) Informační systém o pracovních úrazech obsahuje údaje o</t>
  </si>
  <si>
    <t>Informační systém o pracovních úrazech slouží pro potřebu úřadu a ministerstva; údaje z něho se poskytují jiným orgánům v případech stanovených zvláštními zákony11) nebo v případech, kdy dala předchozí souhlas fyzická osoba, jíž se údaje týkají, popřípadě fyzická osoba, která by poskytnutím údajů mohla být dotčena. České správě sociálního zabezpečení se údaje z informačního systému poskytují též v elektronické podobě umožňující dálkový přístup.</t>
  </si>
  <si>
    <t>(5) Informační systém o rizicích při výkonu práce obsahuje údaje o</t>
  </si>
  <si>
    <t>(6) Úřad je povinen při vedení informačního systému podle odstavců 4 a 5 zajistit ochranu osobních údajů způsobem stanoveným zvláštním zákonem12).</t>
  </si>
  <si>
    <t>(1) Inspektorát</t>
  </si>
  <si>
    <t>a) vykonává kontrolu v rozsahu stanoveném v § 3,</t>
  </si>
  <si>
    <t>1. pracovních úrazech10), pro vedení informačního systému o pracovních úrazech podle § 4 odst. 4, ke kterým došlo v jeho územním obvodu, včetně jejich organizačních a technických příčin,</t>
  </si>
  <si>
    <t>2. rizicích při výkonu práce zjištěných kontrolou a o opatřeních přijatých k jejich odstranění pro vedení informačního systému podle § 4 odst. 5,</t>
  </si>
  <si>
    <t>(2) Provedl-li inspektorát kontrolu na základě písemného podnětu, informuje písemně o výsledku toho, kdo podnět podal.</t>
  </si>
  <si>
    <t>(1) Působnost úřadu a inspektorátů se vztahuje na</t>
  </si>
  <si>
    <t>b) fyzické osoby, které jsou zaměstnavateli a samy též pracují15),</t>
  </si>
  <si>
    <t>c) fyzické nebo právnické osoby podnikající podle zvláštního právního předpisu16) a nikoho nezaměstnávající17),</t>
  </si>
  <si>
    <t>d) spolupracujícího manžela nebo dítě osoby uvedené pod písmeny b) a c)18),</t>
  </si>
  <si>
    <t>e) fyzickou nebo právnickou osobu, která je zadavatelem stavby (stavebník) nebo jejím zhotovitelem, popřípadě se na zhotovení stavby podílí podle zákona o zajištění dalších podmínek bezpečnosti a ochrany zdraví při práci18a), a na koordinátora bezpečnosti a ochrany zdraví při práci na staveništi podle zákona o zajištění dalších podmínek bezpečnosti a ochrany zdraví při práci18b),</t>
  </si>
  <si>
    <t>f) vysílající a přijímající organizace a dobrovolníky při výkonu dobrovolnické služby podle zvláštního právního předpisu19),</t>
  </si>
  <si>
    <t>g) právnické osoby, které vykonávají činnost školy nebo školského zařízení, další právnické osoby nebo fyzické osoby, u nichž se uskutečňuje praktické vyučování žáků středních škol, odborných učilišť20) nebo vyšších odborných škol,</t>
  </si>
  <si>
    <t>h) věznice, právnické nebo fyzické osoby zaměstnávající odsouzené a na odsouzené21),</t>
  </si>
  <si>
    <t>i) právnické a fyzické osoby, u kterých je prováděn výkon umělecké, kulturní, sportovní a reklamní činnosti dětmi4),</t>
  </si>
  <si>
    <t>j) rodinný závod77),</t>
  </si>
  <si>
    <t>(4) Působnost úřadu a inspektorátů se nevztahuje na</t>
  </si>
  <si>
    <t>a) vojáky v činné službě povolané k výkonu vojenského cvičení nebo služby v operačním nasazení podle branného zákona,</t>
  </si>
  <si>
    <t>b) vojáky z povolání podle zákona o vojácích z povolání24),</t>
  </si>
  <si>
    <t>c) fyzické osoby vykonávající službu v bezpečnostních sborech podle zákona o služebním poměru příslušníků bezpečnostních sborů25),</t>
  </si>
  <si>
    <t>d) kontrolované osoby v rozsahu, ve kterém u nich vykonává vrchní dozor orgán státní báňské správy26),</t>
  </si>
  <si>
    <t>e) kontrolované osoby v rozsahu, ve kterém u nich vykonávají dozor orgány státního zdravotního dozoru27),</t>
  </si>
  <si>
    <t>f) kontrolované osoby v rozsahu, ve kterém u nich vykonává kontrolní činnost Státní úřad pro jadernou bezpečnost28),</t>
  </si>
  <si>
    <t>h) bezpečnost provozu určených technických zařízení v ozbrojených silách České republiky30),</t>
  </si>
  <si>
    <t>i) činnost bezpečnostního sboru při služebním zákroku31) nebo zásahu podle zvláštních právních předpisů32).</t>
  </si>
  <si>
    <t>(5) Místní příslušnost inspektorátu k výkonu kontroly se řídí místem činnosti kontrolované osoby a u organizační složky státu jejím sídlem; ve správním řízení se řídí místní příslušnost správním řádem. Úřad může v jednotlivých případech hodných zvláštního zřetele, zejména z důvodu podjatosti, písemně pověřit provedením kontroly jiný než místně příslušný inspektorát.</t>
  </si>
  <si>
    <t>(1) Inspektor je oprávněn</t>
  </si>
  <si>
    <t>d) dotazovat se zaměstnanců kontrolované osoby bez přítomnosti dalších fyzických osob, zástupce příslušného odborového orgánu nebo zástupce pro oblast bezpečnosti a ochrany zdraví při práci na záležitosti související s vykonávanou kontrolou34),</t>
  </si>
  <si>
    <t>1. používání objektů, pracovišť, výrobních, pracovních prostředků nebo zařízení, pracovních nebo technologických postupů, látek nebo materiálů, vykonávání prací nebo činností, které bezprostředně ohrožují bezpečnost zaměstnanců nebo dalších fyzických osob zdržujících se s vědomím kontrolované osoby v jejích prostorech, a to až do doby odstranění závady, s výjimkou pevných trakčních zařízení a trakčních vozidel na drahách a ve veřejné silniční dopravě, lodí a letadel; za tím účelem mohou nařídit, aby přítomné fyzické osoby ihned opustily prostory, ve kterých je bezprostředně ohrožena jejich bezpečnost. Vyžaduje-li to nebezpečí hrozící z prodlení, lze rozhodnutí oznámit ústně; odvolání nemá odkladný účinek. Jestliže bylo rozhodnutí oznámeno ústně, musí jej inspektor uvést v dílčím protokolu [§ 8 písm. b)]. Rozhodnutí o vydaném zákazu musí být oznámeno kontrolované osobě písemně bez zbytečného odkladu po dni oznámení ústního rozhodnutí,</t>
  </si>
  <si>
    <t>(2) Průkaz inspektora [§ 4 odst. 1 písm. e)] je dokladem o pověření k výkonu kontrolní činnosti.</t>
  </si>
  <si>
    <t>(1) Inspektor může v odůvodněných případech vyzvat kontrolovanou osobu, aby se v určené lhůtě dostavila na pracoviště úřadu nebo inspektorátu a poskytla údaje, dokumenty nebo věci související s výkonem kontroly; kontrolovaná osoba je povinna této výzvy uposlechnout, pokud neprokáže vážnou překážku, která jí brání ve splnění této povinnosti v určené lhůtě.</t>
  </si>
  <si>
    <t>(2) Oprávnění zaměstnanci, popřípadě zástupci kontrolované osoby jsou povinni na žádost inspektorů dostavit se v určeném termínu k projednání výsledků kontroly.</t>
  </si>
  <si>
    <t>(1) Fyzická osoba se jako osoba, která vykonává nebo zabezpečuje činnost, která je předmětem činnosti kontrolované osoby, dopustí přestupku tím, že nesplní některou z povinností podle § 9.</t>
  </si>
  <si>
    <t>(1) Fyzická osoba se dopustí přestupku na úseku součinnosti zaměstnavatele a orgánu jednajícího za zaměstnance tím, že poruší povinnosti vůči příslušným odborovým orgánům, radám zaměstnanců nebo zástupcům pro oblast bezpečnosti a ochrany zdraví při práci vyplývající z § 62, 277, 279, 280, 287 a § 339 odst. 1 zákoníku práce.</t>
  </si>
  <si>
    <t>(2) Za přestupek podle odstavce 1 lze uložit pokutu až do výše 200 000 Kč.</t>
  </si>
  <si>
    <t>(1) Fyzická osoba se dopustí přestupku na úseku rovného zacházení tím, že</t>
  </si>
  <si>
    <t>(2) Za přestupek podle odstavce 1</t>
  </si>
  <si>
    <t>a) písm. a), b) nebo c) lze uložit pokutu až do výše 1000000 Kč,</t>
  </si>
  <si>
    <t>(1) Fyzická osoba se dopustí přestupku na úseku pracovního poměru nebo dohod o pracích konaných mimo pracovní poměr tím, že</t>
  </si>
  <si>
    <t>b) písm. b) lze uložit pokutu až do výše 10000000 Kč,</t>
  </si>
  <si>
    <t>(1) Fyzická osoba se dopustí přestupku na úseku odměňování zaměstnanců tím, že</t>
  </si>
  <si>
    <t>k) nezajistí podmínky stanovené pro normování práce43), ačkoli k tomu má povinnost podle zvláštního právního předpisu,</t>
  </si>
  <si>
    <t>(1) Fyzická osoba se dopustí přestupku na úseku pracovní doby tím, že</t>
  </si>
  <si>
    <t>a) nestanoví jednotlivým zaměstnancům pracovní dobu podle režimu jejich práce nebo nedodrží délku směny, ačkoli k tomu má povinnost podle zvláštního právního předpisu45),</t>
  </si>
  <si>
    <t>b) nezajistí splnění podmínek při rozvržení pracovní doby, ačkoli k tomu má povinnost podle zvláštního právního předpisu46),</t>
  </si>
  <si>
    <t>c) započte překážky v práci na straně zaměstnance při pružné pracovní době v rozporu se zvláštním právním předpisem48),</t>
  </si>
  <si>
    <t>i) nařídí zaměstnanci výkon práce ve dnech pracovního klidu v jiných než stanovených případech50),</t>
  </si>
  <si>
    <t>(1) Fyzická osoba se dopustí přestupku na úseku bezpečnosti práce tím, že</t>
  </si>
  <si>
    <t>e) nezajistí přijetí opatření potřebných k prevenci rizik, ačkoli k tomu má povinnost podle zvláštního právního předpisu36),</t>
  </si>
  <si>
    <t>i) neumístí bezpečnostní značky nebo nezavede signály, ačkoli k tomu má povinnost podle zvláštního právního předpisu58),</t>
  </si>
  <si>
    <t>j) nevyšetří příčiny a okolnosti pracovního úrazu, ačkoli k tomu má povinnost podle zvláštního právního předpisu10),</t>
  </si>
  <si>
    <t>k) nevyhotoví záznam o pracovním úrazu nebo nevede dokumentaci ve stanoveném rozsahu, ačkoli k tomu má povinnost podle zvláštního právního předpisu10),</t>
  </si>
  <si>
    <t>m) nevede evidenci o pracovních úrazech ve stanoveném rozsahu, ačkoli k tomu má povinnost podle zvláštního právního předpisu10),</t>
  </si>
  <si>
    <t>n) neohlásí pracovní úraz a nezašle záznam o něm stanoveným orgánům a institucím10),</t>
  </si>
  <si>
    <t>q) neplní povinnosti týkající se pracoviště a pracovního prostředí stanovené v zákonu o zajištění dalších podmínek bezpečnosti a ochrany zdraví při práci58a), v nařízení vlády o podrobnějších požadavcích na pracoviště a pracovní prostředí59), nařízení vlády o bližších požadavcích na bezpečnost a ochranu zdraví při práci na pracovištích s nebezpečím pádu z výšky nebo do hloubky59a) a nařízení vlády o bližších požadavcích na zajištění bezpečnosti a ochrany zdraví při práci v prostředí s nebezpečím výbuchu59b),</t>
  </si>
  <si>
    <t>r) neplní povinnosti při zajištění řádného stavu používaných výrobních a pracovních prostředků a zařízení stanovené v zákonu o zajištění dalších podmínek bezpečnosti a ochrany zdraví při práci58a) a v nařízení vlády, kterým se stanoví bližší požadavky na bezpečný provoz a používání strojů, technických zařízení, přístrojů a nářadí59c),</t>
  </si>
  <si>
    <t>s) poruší povinnost týkající se organizace práce a pracovních postupů stanovenou v zákonu o zajištění dalších podmínek bezpečnosti a ochrany zdraví při práci58a), nařízení vlády, kterým se stanoví způsob organizace práce a pracovních postupů, které je zaměstnavatel povinen zajistit při práci související s chovem zvířat60), nařízení vlády, kterým se stanoví způsob organizace práce a pracovních postupů, které je zaměstnavatel povinen zajistit při práci v lese a na pracovištích obdobného charakteru61), nařízení vlády, kterým se stanoví způsob organizace práce a pracovních postupů, které je zaměstnavatel povinen zajistit při provozování dopravy dopravními prostředky62), nařízení vlády o bližších minimálních požadavcích na bezpečnost a ochranu zdraví při práci na staveništích62a) a nařízení vlády, kterým se stanoví odchylná úprava pracovní doby a doby odpočinku zaměstnanců v dopravě62b),</t>
  </si>
  <si>
    <t>u) zaměstná mladistvé zaměstnance3) pracemi, při nichž jsou vystaveni zvýšenému nebezpečí úrazu nebo při jejichž výkonu by mohli vážně ohrozit bezpečnost a zdraví ostatních zaměstnanců nebo jiných fyzických osob,</t>
  </si>
  <si>
    <t>w) nepřizná zaměstnancům právo účasti na řešení otázek souvisejících s bezpečností a ochranou zdraví při práci, ačkoli k tomu má povinnost podle zvláštního právního předpisu34),</t>
  </si>
  <si>
    <t>y) nedoručí ve stanoveném termínu oznámení o zahájení prací na stavbě splňující požadavky stanovené v § 15 odst. 1 zákona o zajištění dalších podmínek bezpečnosti a ochrany zdraví při práci nebo neprovede bez zbytečného odkladu jeho aktualizaci,</t>
  </si>
  <si>
    <t>zb) nedodržuje opatření k zamezení rizik na pracovištích, stanovená právními předpisy, které upravují povinnosti právnických osob a podnikajících fyzických osob při používání chemických látek nebo látek obsažených ve směsích75),</t>
  </si>
  <si>
    <t>zc) nesplní některou z povinností odborně způsobilé fyzické osoby k zajišťování úkolů v prevenci rizik podle § 10 odst. 4 zákona o zajištění dalších podmínek bezpečnosti a ochrany zdraví při práci,</t>
  </si>
  <si>
    <t>zd) v rozporu s § 10 zákona o zajištění dalších podmínek bezpečnosti a ochrany zdraví při práci vykonává činnost odborně způsobilé fyzické osoby k zajišťování úkolů v prevenci rizik nebo činnost koordinátora bezpečnosti a ochrany zdraví při práci na staveništi bez příslušného oprávnění,</t>
  </si>
  <si>
    <t>ze) v rozporu s § 14 zákona o zajištění dalších podmínek bezpečnosti a ochrany zdraví při práci neurčí jednoho nebo více koordinátorů bezpečnosti a ochrany zdraví při práci na staveništi,</t>
  </si>
  <si>
    <t>a) písm. b), c), v), w), x), za) a zc) lze uložit pokutu až do výše 300 000 Kč,</t>
  </si>
  <si>
    <t>(1) Fyzická osoba se dopustí přestupku na úseku zvláštních pracovních podmínek některých zaměstnanců tím, že</t>
  </si>
  <si>
    <t>b) poruší postup při vysílání těhotné zaměstnankyně, zaměstnance pečujícího o dítě, zaměstnance, který prokázal, že převážně sám dlouhodobě pečuje o fyzickou osobu, která se podle zvláštního právního předpisu považuje za osobu závislou na pomoci jiné fyzické osoby ve stupni II (středně těžká závislost), ve stupni III (těžká závislost) nebo ve stupni IV (úplná závislost)3a), na pracovní cestu nebo postup při přeložení stanovený v § 240 zákoníku práce,</t>
  </si>
  <si>
    <t>(1) Fyzická osoba se dopustí přestupku na úseku bezpečnosti provozu technických zařízení se zvýšenou mírou ohrožení života a zdraví tím, že nezajistí, aby technická zařízení stanovená zvláštním právním předpisem63), která představují zvýšenou míru ohrožení života a zdraví, obsluhovaly jen zdravotně způsobilé a zvlášť odborně způsobilé fyzické osoby.</t>
  </si>
  <si>
    <t>(2) Za přestupek podle odstavce 1 lze uložit pokutu až do výše 2 000 000 Kč.</t>
  </si>
  <si>
    <t>(1) Fyzická osoba se dopustí přestupku na úseku bezpečnosti vyhrazených technických zařízení tím, že</t>
  </si>
  <si>
    <t>a) písm. c) lze uložit pokutu až do výše 1 000 000 Kč,</t>
  </si>
  <si>
    <t>(2) Za přestupek podle odstavce 1 lze uložit pokutu až do výše 1000000 Kč.</t>
  </si>
  <si>
    <t>(1) Fyzická osoba se dopustí přestupku na úseku výkonu umělecké, kulturní, sportovní a reklamní činnosti tím, že umožní dítěti výkon této činnosti bez povolení nebo podmínky tohoto povolení poruší.</t>
  </si>
  <si>
    <t>(1) Zákonný zástupce dítěte se dopustí přestupku na úseku výkonu umělecké, kulturní, sportovní a reklamní činnosti tím, že umožní výkon činnosti dítěte bez povolení nebo podmínky povolení poruší.</t>
  </si>
  <si>
    <t>(2) Za přestupek podle odstavce 1 lze uložit pokutu až do výše 100 000 Kč.</t>
  </si>
  <si>
    <t>zc) v rozporu s § 14 zákona o zajištění dalších podmínek bezpečnosti a ochrany zdraví při práci neurčí jednoho nebo více koordinátorů bezpečnosti a ochrany zdraví při práci na staveništi,</t>
  </si>
  <si>
    <t>a) písm. b), c), v), w), x) a za) lze uložit pokutu až do výše 300 000 Kč,</t>
  </si>
  <si>
    <t>b) koordinuje kontrolní priority; za tím účelem spolupracuje se státním zdravotním dozorem27),</t>
  </si>
  <si>
    <t>(1) Výkon práv a povinností z pracovněprávních vztahů zaměstnanců v Českém úřadu bezpečnosti práce přechází na úřad73).</t>
  </si>
  <si>
    <t>(2) Výkon práv a povinností z pracovněprávních vztahů zaměstnanců v inspektorátech bezpečnosti práce přechází z</t>
  </si>
  <si>
    <t>a) Inspektorátu bezpečnosti práce pro hlavní město Prahu na inspektorát pro hlavní město Prahu73),</t>
  </si>
  <si>
    <t>b) Inspektorátu bezpečnosti práce pro Středočeský kraj na inspektorát pro Středočeský kraj73),</t>
  </si>
  <si>
    <t>c) Inspektorátu bezpečnosti práce pro Jihočeský kraj a Vysočinu na inspektorát pro Jihočeský kraj a kraj Vysočina73),</t>
  </si>
  <si>
    <t>d) Inspektorátu bezpečnosti práce pro Plzeňský a Karlovarský kraj na inspektorát pro Plzeňský kraj a Karlovarský kraj73),</t>
  </si>
  <si>
    <t>e) Inspektorátu bezpečnosti práce pro Ústecký kraj a Liberecký kraj na inspektorát pro Ústecký kraj a Liberecký kraj73),</t>
  </si>
  <si>
    <t>f) Inspektorátu bezpečnosti práce pro Královéhradecký kraj a Pardubický kraj na inspektorát pro Královéhradecký kraj a Pardubický kraj73),</t>
  </si>
  <si>
    <t>g) Inspektorátu bezpečnosti práce pro Jihomoravský kraj a Zlínský kraj na inspektorát pro Jihomoravský kraj a Zlínský kraj73),</t>
  </si>
  <si>
    <t>h) Inspektorátu bezpečnosti práce pro Moravskoslezský kraj a Olomoucký kraj na inspektorát pro Moravskoslezský kraj a Olomoucký kraj73).</t>
  </si>
  <si>
    <t>(3) Výkon práv a závazků Českého úřadu bezpečnosti práce přechází na úřad. Výkon práv a závazků inspektorátů bezpečnosti práce přechází na inspektoráty podle odstavce 2.</t>
  </si>
  <si>
    <t>(4) Výkon práv a povinností z pracovněprávních vztahů zaměstnanců v úřadech práce, k jejichž pracovním úkolům patří kontrola nad dodržováním povinností vyplývajících z pracovněprávních předpisů, s výjimkou pracovněprávních předpisů o zaměstnanosti a pracovněprávních předpisů o ochraně zaměstnanců při platební neschopnosti zaměstnavatele, přechází dnem 1. července 2005 z úřadů práce na inspektoráty podle odstavce 2. Úřad práce dohodne se zaměstnancem v úřadu práce podle věty první, na který inspektorát výkon jeho práv a povinností z pracovněprávních vztahů přejde.</t>
  </si>
  <si>
    <t>(5) Úřad práce na základě dohody podle odstavce 4 provede delimitaci zaměstnanců v úřadech práce podle odstavce 4 věty první na inspektoráty podle odstavce 2. Takto provedená delimitace je závazná.</t>
  </si>
  <si>
    <t>(6) Nedojde-li k dohodě podle odstavce 4 nejpozději do 30. dubna 2005, stanoví počty a pravidla delimitace zaměstnanců v úřadech práce na inspektoráty podle odstavce 2 na návrh ředitele úřadu práce ministerstvo.</t>
  </si>
  <si>
    <t>Do doby nabytí úplné účinnosti zákona o státní službě jmenuje a odvolává74) generálního inspektora a vedoucího inspektora ministr práce a sociálních věcí; vedoucího inspektora jmenuje a odvolává po projednání s generálním inspektorem.</t>
  </si>
  <si>
    <t>8. Oblastní inspektorát práce pro Moravskoslezský kraj a Olomoucký kraj se sídlem v Ostravě vykonává působnost v Moravskoslezském kraji a Olomouckém kraji</t>
  </si>
  <si>
    <t>3a) § 8 zákona č. 108/2006 Sb., o sociálních službách.</t>
  </si>
  <si>
    <t>6a) § 305 zákoníku práce.</t>
  </si>
  <si>
    <t>8) Zákon č. 119/1992 Sb., o cestovních náhradách, ve znění pozdějších předpisů.</t>
  </si>
  <si>
    <t>11) Například § 128 občanského soudního řádu, § 11 odst. 1 zákona č. 582/1991 Sb., o organizaci a provádění sociálního zabezpečení, ve znění pozdějších předpisů, § 9 odst. 1 zákona č. 89/1995 Sb., o státní statistické službě, ve znění pozdějších předpisů.</t>
  </si>
  <si>
    <t>12) Zákon č. 101/2000 Sb., o ochraně osobních údajů a o změně některých zákonů, ve znění pozdějších předpisů.</t>
  </si>
  <si>
    <t>13) § 136 odst. 2 zákoníku práce.</t>
  </si>
  <si>
    <t>14) Například nařízení vlády č. 11/2002 Sb., kterým se stanoví vzhled a umístění bezpečnostních značek a zavedení signálů.</t>
  </si>
  <si>
    <t>16) Například živnostenský zákon.</t>
  </si>
  <si>
    <t>18a) § 12 písm. d)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</si>
  <si>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t>18b) § 14 zákona č. 309/2006 Sb., ve znění zákona č. 362/2007 Sb.</t>
  </si>
  <si>
    <t>19) § 3 a 4 zákona č. 198/2002 Sb., o dobrovolnické službě a o změně některých zákonů (zákon o dobrovolnické službě).</t>
  </si>
  <si>
    <t>20) § 65 odst. 1 a 2 školského zákona.</t>
  </si>
  <si>
    <t>21) Zákon č. 169/1999 Sb., o výkonu trestu odnětí svobody a o změně některých souvisejících zákonů, ve znění pozdějších předpisů.</t>
  </si>
  <si>
    <t>24) Zákon č. 221/1999 Sb., o vojácích z povolání, ve znění pozdějších předpisů.</t>
  </si>
  <si>
    <t>25) Zákon č. 361/2003 Sb., o služebním poměru příslušníků bezpečnostních sborů, ve znění pozdějších předpisů.</t>
  </si>
  <si>
    <t>26) Zákon č. 61/1988 Sb., o hornické činnosti, výbušninách a o státní báňské správě, ve znění pozdějších předpisů.</t>
  </si>
  <si>
    <t>27) Zákon č. 258/2000 Sb., o ochraně veřejného zdraví a o změně některých souvisejících zákonů, ve znění pozdějších předpisů.</t>
  </si>
  <si>
    <t>28) Zákon č. 18/1997 Sb., o mírovém využívání jaderné energie a ionizujícího záření (atomový zákon) a o změně a doplnění některých zákonů, ve znění pozdějších předpisů.</t>
  </si>
  <si>
    <t>29) § 54, 53a a 58 zákona č. 266/1994 Sb., o drahách, ve znění pozdějších předpisů.</t>
  </si>
  <si>
    <t>30) § 36 zákona č. 219/1999 Sb., o ozbrojených silách České republiky.</t>
  </si>
  <si>
    <t>32) Například zákon č. 133/1985 Sb., o požární ochraně, ve znění pozdějších předpisů, a zákon č. 239/2000 Sb., o integrovaném záchranném systému a o změně některých zákonů, ve znění pozdějších předpisů.</t>
  </si>
  <si>
    <t>37) Zákon č. 148/1998 Sb., o ochraně utajovaných skutečností a o změně některých zákonů, ve znění pozdějších předpisů.</t>
  </si>
  <si>
    <t>38) § 116 a 117 občanského zákoníku.</t>
  </si>
  <si>
    <t>39) § 25c odst. 7 zákoníku práce.</t>
  </si>
  <si>
    <t>45) Nařízení vlády č. 589/2006 Sb., kterým se stanoví odchylná úprava pracovní doby a doby odpočinku zaměstnanců v dopravě.</t>
  </si>
  <si>
    <t>50) § 91 zákoníku práce.</t>
  </si>
  <si>
    <t>58) § 133b zákoníku práce.</t>
  </si>
  <si>
    <t>58a) Zákon č. 309/2006 Sb., ve znění zákona č. 362/2007 Sb.</t>
  </si>
  <si>
    <t>59) Nařízení vlády č. 101/2005 Sb., o podrobnějších požadavcích na pracoviště a pracovní prostředí.</t>
  </si>
  <si>
    <t>59a) Nařízení vlády č. 362/2005 Sb., o bližších požadavcích na bezpečnost a ochranu zdraví při práci na pracovištích s nebezpečím pádu z výšky nebo do hloubky.</t>
  </si>
  <si>
    <t>59b) Nařízení vlády č. 406/2004 Sb., o bližších požadavcích na zajištění bezpečnosti a ochrany zdraví při práci v prostředí s nebezpečím výbuchu.</t>
  </si>
  <si>
    <t>59c) Nařízení vlády č. 378/2001 Sb., kterým se stanoví bližší požadavky na bezpečný provoz a používání strojů, technických zařízení, přístrojů a nářadí.</t>
  </si>
  <si>
    <t>60) Nařízení vlády č. 27/2002 Sb., kterým se stanoví způsob organizace práce a pracovních postupů, které je zaměstnavatel povinen zajistit při práci související s chovem zvířat.</t>
  </si>
  <si>
    <t>61) Nařízení vlády č. 28/2002 Sb., kterým se stanoví způsob organizace práce a pracovních postupů, které je zaměstnavatel povinen zajistit při práci v lese a na pracovištích obdobného charakteru.</t>
  </si>
  <si>
    <t>62) Nařízení vlády č. 168/2002 Sb., kterým se stanoví způsob organizace práce a pracovních postupů, které je zaměstnavatel povinen zajistit při provozování dopravy dopravními prostředky.</t>
  </si>
  <si>
    <t>62a) Nařízení vlády č. 591/2006 Sb., o bližších minimálních požadavcích na bezpečnost a ochranu zdraví při práci na staveništích.</t>
  </si>
  <si>
    <t>62b) Nařízení vlády č. 589/2006 Sb., kterým se stanoví odchylná úprava pracovní doby a doby odpočinku zaměstnanců v dopravě.</t>
  </si>
  <si>
    <t>63) § 134b zákoníku práce.</t>
  </si>
  <si>
    <t>66) § 2 odst. 2 obchodního zákoníku.</t>
  </si>
  <si>
    <t>67) Například § 44 zákona č. 218/2000 Sb., o rozpočtových pravidlech a o změně některých souvisejících zákonů (rozpočtová pravidla), ve znění pozdějších předpisů.</t>
  </si>
  <si>
    <t>68) § 1 odst. 1 písm. e) zákona č. 531/1990 Sb., o územních finančních orgánech, ve znění pozdějších předpisů.</t>
  </si>
  <si>
    <t>73) § 251c zákoníku práce.</t>
  </si>
  <si>
    <t>74) § 33 odst. 2 zákoníku práce.</t>
  </si>
  <si>
    <t>75) § 6 až 9 zákona č. 312/2002 Sb., o úřednících územních samosprávných celků a o změně některých zákonů, ve znění zákona č. 46/2006 Sb.</t>
  </si>
  <si>
    <t>76) Zákon č. 247/2014 Sb., o poskytování služby péče o dítě v dětské skupině a o změně souvisejících zákonů.</t>
  </si>
  <si>
    <t>76) § 12n odst. 2 zákona č. 61/2000 Sb., o námořní plavbě, ve znění pozdějších předpisů.</t>
  </si>
  <si>
    <t xml:space="preserve"> zákona č. 205/2015 Sb., zákona č. 298/2015 Sb., zákona č.385/2015 Sb.</t>
  </si>
  <si>
    <t>b) při výkonu vojenského cvičení nebo služby v operačním nasazení ode dne, kdy byl zaměstnanci doručen povolávací rozkaz, po dobu výkonu těchto druhů vojenské činné služby, až do uplynutí 2 týdnů po jeho propuštění z těchto druhů vojenské činné služby,</t>
  </si>
  <si>
    <t>(2) Srážky ze mzdy smějí být provedeny jen za podmínek stanovených v úpravě výkonu rozhodnutí srážkami ze mzdy v občanském soudním řádu54); těmito podmínkami se řídí u pohledávek, pro které byl soudem, soudním exekutorem51), správcem daně52) nebo orgánem správního úřadu, jiného státního orgánu nebo orgánu územního samosprávného celku53) nařízen výkon rozhodnutí, pořadí jednotlivých pohledávek.</t>
  </si>
  <si>
    <t>(2) Zaměstnanci přísluší od zaměstnavatele pracovní volno v nezbytně nutném rozsahu rovněž po dobu, kterou potřebuje na cestu do místa povolání a dobu výkonu vojenského cvičení nebo služby v operačním nasazení a na zotavenou, pokud plnění jeho pracovních úkolů zasahuje do doby 24 hodin po ukončení vojenského cvičení nebo služby v operačním nasazení.</t>
  </si>
  <si>
    <t>(3) Náhradu mzdy nebo platu za pracovní volno související s brannou povinností podle odstavce 1 hradí ve výši průměrného výdělku příslušný vojenský správní úřad.</t>
  </si>
  <si>
    <t>Vláda nařizuje podle § 21 písm. a) k provedení § 3 odst. 3, § 15, § 18 odst. 1 písm. c) a § 18 odst. 2 písm. b)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</si>
  <si>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t>(1) Toto nařízení zapracovává příslušné předpisy Evropské unie1) a upravuje</t>
  </si>
  <si>
    <t>d) další činnosti, které je koordinátor bezpečnosti a ochrany zdraví při práci na staveništi (dále jen "koordinátor") povinen provádět při přípravě a realizaci stavby,</t>
  </si>
  <si>
    <t>e) bližší požadavky na obsah a rozsah plánu bezpečnosti a ochrany zdraví při práci na staveništi (dále jen „plán“).</t>
  </si>
  <si>
    <t>(2) Nařízení se nevztahuje na práce na staveništi prováděné při hornické činnosti v podzemí a činnosti prováděné hornickým způsobem v podzemí2) a na zemní práce prováděné za použití strojů a výbušnin, pokud se na jedné lokalitě přemisťuje více než 100 000 m3 horniny, s výjimkou zakládání staveb.</t>
  </si>
  <si>
    <t>(1) Zhotovitel při uspořádání staveniště dbá, aby byly dodrženy požadavky na pracoviště stanovené zvláštním právním předpisem3) a aby staveniště vyhovovalo obecným požadavkům na výstavbu podle zvláštního právního předpisu4) a dalším požadavkům na staveniště stanoveným v příloze č. 1 k tomuto nařízení; je-li pro staveniště zpracován plán, uspořádá zhotovitel staveniště v souladu s plánem a ve lhůtách v něm uvedených.</t>
  </si>
  <si>
    <t>(2) Zhotovitel vymezí pracoviště pro výkon jednotlivých prací a činností; přitom postupuje podle zvláštních právních předpisů upravujících podmínky ochrany zdraví zaměstnanců při práci5).</t>
  </si>
  <si>
    <t>(3) Za uspořádání staveniště, popřípadě vymezeného pracoviště, podle odstavců 1 a 2 odpovídá zhotovitel, kterému bylo toto staveniště, popřípadě pracoviště, předáno a který je převzal. V zápise o předání a převzetí se uvedou všechny známé skutečnosti, jež jsou významné z hlediska zajištění bezpečnosti a ochrany zdraví fyzických osob zdržujících se na staveništi, popřípadě pracovišti.</t>
  </si>
  <si>
    <t>a) při provozu a používání strojů a technických zařízení (dále jen "stroje"), nářadí a dopravních prostředků na staveništi byly kromě požadavků zvláštních právních předpisů6) dodržovány bližší minimální požadavky na bezpečnost a ochranu zdraví při práci stanovené v příloze č. 2 k tomuto nařízení,</t>
  </si>
  <si>
    <t>1. práce spojené s rozpojováním a přemisťováním zeminy, včetně jejího zhutňování nebo jiného zpevňování, nebo spojené s jinými úpravami souvisejícími s těmito pracemi, které jsou prováděny při zakládání staveb nebo terénních úpravách za podmínek stanovených zvláštním právním předpisem7) a které zahrnují vytýčení tras technické infrastruktury8) (dále jen "zemní práce"),</t>
  </si>
  <si>
    <t>5. práce spojené s rozrušením, rozpojením, popřípadě demontáží konstrukce stavby nebo její části, které jsou prováděny při odstraňování, popřípadě změně stavby za podmínek stanovených zvláštním právním předpisem9) (dále jen "bourací práce"),</t>
  </si>
  <si>
    <t>6. svařování a nahřívání živic v tavných nádobách podle zvláštního právního předpisu10),</t>
  </si>
  <si>
    <t>8. práce při údržbě stavby11) a jejího technického vybavení a zařízení, jakými jsou například malířské a natěračské práce, mytí a čištění oken, fasád nebo okapů, dále prohlídky, zkoušky, kontroly, revize a opravy technického vybavení a zařízení, jakož i montáž a demontáž jejich částí v rozsahu potřebném pro provedení těchto prohlídek, zkoušek, kontrol, revizí nebo oprav (dále jen "udržovací práce"),</t>
  </si>
  <si>
    <t>13. práce spojené s využitím letadla podle zvláštního právního předpisu12).</t>
  </si>
  <si>
    <t>Jestliže po omezenou dobu, zejména v závislosti na postupu stavebních a montážních prací nebo při udržovacích pracích, není možno zajistit, aby práce byly prováděny na pracovištích, která splňují požadavky zvláštního právního předpisu3), a jestliže při jejich provádění nebo během přístupu na pracoviště hrozí nebezpečí pádu fyzických osob nebo předmětů z výšky nebo do hloubky, zajistí zhotovitel bezpečné provádění těchto prací, jakož i bezpečný přístup na pracoviště v souladu s požadavky zvláštního právního předpisu13).</t>
  </si>
  <si>
    <t>Práce a činnosti vystavující fyzickou osobu zvýšenému ohrožení života nebo poškození zdraví, pro jejichž provádění vzniká povinnost zpracovat plán, stanoví příloha č. 5 k tomuto nařízení. Bližší požadavky na obsah a rozsah plánu stanoví příloha č. 6 k tomuto nařízení.</t>
  </si>
  <si>
    <t>d) zapracuje do plánu požadavky na bezpečnost a ochranu zdraví při práci při udržovacích pracích.</t>
  </si>
  <si>
    <t>(1) Koordinátor během realizace stavby</t>
  </si>
  <si>
    <t>a) koordinuje přijímání opatření k zajištění bezpečnosti a ochrany zdraví při práci jednotlivými zhotoviteli nebo jimi pověřenými osobami se zřetelem na povahu stavby a na všeobecné zásady prevence rizik a činnosti prováděné na staveništi současně, popřípadě v návaznosti, s cílem chránit zdraví fyzických osob, zabraňovat pracovním úrazům a předcházet vzniku nemocí z povolání,</t>
  </si>
  <si>
    <t>d) sleduje provádění prací na staveništi a ověřuje, zda jsou dodržovány požadavky na bezpečnost a ochranu zdraví při práci s cílem zajištění bezpečného provádění prací na staveništi a upozorňuje na konkrétně zjištěné nedostatky a požaduje bez zbytečného odkladu zjednání nápravy,</t>
  </si>
  <si>
    <t>f) spolupracuje se zástupci zaměstnanců pro oblast bezpečnosti a ochrany zdraví při práci a s příslušnými odborovými organizacemi14), popřípadě s fyzickou osobou provádějící technický dozor stavebníka7),</t>
  </si>
  <si>
    <t>g) zúčastňuje se kontrolní prohlídky stavby, k níž byl přizván stavebním úřadem podle zvláštního právního předpisu7),</t>
  </si>
  <si>
    <t>h) v součinnosti se všemi zhotoviteli na dané stavbě aktualizuje a přizpůsobuje plán zpracovaný při přípravě stavby skutečnému průběhu prací při realizaci stavby na staveništi a nechá plán odsouhlasit a podepsat všemi zhotoviteli, pokud nebyli v době zpracování plánu známi.</t>
  </si>
  <si>
    <t>(2) Koordinátor během realizace stavby</t>
  </si>
  <si>
    <t>RNDr. Nečas v. r.</t>
  </si>
  <si>
    <t>b) u liniových staveb nebo u stavenišť popřípadě pracovišť, na kterých se provádějí pouze krátkodobé práce, lze ohrazení provést zábradlím skládajícím se alespoň z horní tyče upevněné ve výši 1,1 m na stabilních sloupcích a jedné mezilehlé střední tyče; s ohledem na místní a provozní podmínky může toto ohrazení být nahrazeno zábranou podle přílohy č. 3, části III., bodu 2. k tomuto nařízení,</t>
  </si>
  <si>
    <t>2. Zhotovitel určí způsob zabezpečení staveniště proti vstupu nepovolaných fyzických osob, zajistí označení hranic staveniště tak, aby byly zřetelně rozeznatelné i za snížené viditelnosti, a stanoví lhůty kontrol tohoto zabezpečení. Zákaz vstupu nepovolaným fyzickým osobám musí být vyznačen bezpečnostní značkou15) na všech vstupech, a na přístupových komunikacích, které k nim vedou.</t>
  </si>
  <si>
    <t>4. Vjezdy na staveniště pro vozidla musí být označeny dopravními značkami16), provádějícími místní úpravu provozu vozidel na staveništi. Zákaz vjezdu nepovolaným fyzickým osobám musí být vyznačen bezpečnostní značkou15) na všech vjezdech, a na přístupových komunikacích, které k nim vedou.</t>
  </si>
  <si>
    <t>5. Před zahájením prací v ochranných pásmech vedení, staveb nebo zařízení technického vybavení provede zhotovitel odpovídající opatření ke splnění podmínek stanovených provozovateli těchto vedení, staveb nebo zařízení17), a během provádění prací je dodržuje.</t>
  </si>
  <si>
    <t>6. Po celou dobu provádění prací na staveništi musí být zajištěn bezpečný stav pracovišť a dopravních komunikací; požadavky na osvětlení stanoví zvláštní právní předpis5).</t>
  </si>
  <si>
    <t>4. Zhotovitel skladuje materiál, nářadí a stroje podle přílohy č. 3 části I k tomuto nařízení a podle pokynů výrobce a v souladu s požadavky zvláštních právních předpisů18) a požadavky na organizaci práce a pracovních postupů stanovenými v příloze č. 3 k tomuto nařízení tak, aby nevzniklo nebezpečí ohrožení fyzických osob, majetku nebo životního prostředí.</t>
  </si>
  <si>
    <t>Bližší minimální požadavky na bezpečnost a ochranu zdraví při provozu a používání strojů a nářadí na staveništi</t>
  </si>
  <si>
    <t>2. Při provozu stroje obsluha zajišťuje stabilitu stroje v průběhu všech pracovních činností stroje. Je-li stroj vybaven stabilizátory, táhly nebo závěsy, jsou v pracovní poloze nastaveny v souladu s návodem k používání a zajištěny proti zaboření, posunutí nebo uvolnění.</t>
  </si>
  <si>
    <t>3. Pokud je u stroje předepsáno zvláštní výstražné signalizační zařízení, je signalizováno uvedení stroje do chodu zvukovým, případně světelným výstražným signálem. Po výstražném signálu uvádí obsluha stroj do chodu až tehdy, když všechny ohrožené fyzické osoby opustily ohrožený prostor; není-li v průvodní dokumentaci stroje stanoveno jinak, je prostor ohrožený činností stroje vymezen maximálním dosahem jeho pracovního zařízení zvětšeným o 2 m. Na nepřehledných pracovištích smí být stroj uveden do provozu až po uplynutí doby postačující k opuštění ohroženého prostoru všemi fyzickými osobami.</t>
  </si>
  <si>
    <t>4. Pokud je stroj používán na pozemní komunikaci a je vybaven zvláštním výstražným světlem oranžové barvy, řídí se jeho činnost zvláštními právními předpisy19).</t>
  </si>
  <si>
    <t>5. Při použití stroje za provozu na pozemních komunikacích zhotovitel postupuje v souladu s podmínkami stanovenými podle zvláštních právních předpisů20); dohled a podle okolností též bezpečnost provozu na pozemních komunikacích zajišťuje dostatečným počtem způsobilých fyzických osob, které při této činnosti užívají jako osobní ochranný pracovní prostředek výstražný oděv s vysokou viditelností. Při označení překážky provozu na pozemních komunikacích se řídí ustanoveními zvláštních právních předpisů16).</t>
  </si>
  <si>
    <t>2. Pod stěnou nebo svahem stroj pojíždí nebo vykonává pracovní činnost v takové vzdálenosti, aby nevzniklo nebezpečí jeho zasypání.</t>
  </si>
  <si>
    <t>13. Při použití přídavného zdvihacího zařízení dodaného ke stroji výrobcem platí vedle podmínek stanovených výrobcem přiměřeně i požadavky na bezpečný provoz a používání zařízení pro zdvihání a přemisťování zavěšených břemen6).</t>
  </si>
  <si>
    <t>14. Před zahájením zemních prací se skrejprem jsou provedena zhotovitelem nebo jinou fyzickou osobou nezbytná opatření k tomu, aby stroj nenarazil radlicí na vyčnívající pevné překážky, jako jsou kameny, pařezy nebo silné kořeny, které je nutno předem odstranit, narušit, popřípadě viditelně označit. Zařízení technického vybavení, například požární hydranty, uzávěry vody a plynu nebo kanalizační poklopy, je nutno zabezpečit tak, aby nedošlo k jejich poškození.</t>
  </si>
  <si>
    <t>16. Není dovoleno vstupovat do prostoru mezi skrejpr a tahač a přecházet přes jakoukoli část taženého skrejpru.</t>
  </si>
  <si>
    <t>4. Zavážení i vyprazdňování jednotlivých sektorů hvězdicové skládky kameniva se provádí rovnoměrně, aby nedocházelo k jednostrannému zatížení přepážek. Vstup fyzických osob na skládku kameniva a do prostoru ohroženého pohybem přihrnovače kameniva není dovolen; místa přístupu ke skládce se označí bezpečnostními značkami15).</t>
  </si>
  <si>
    <t>8. Pojízdné čerpadlo (dále jen „autočerpadlo“) musí být umístěno tak, aby obslužné místo bylo přehledné a v prostoru manipulace s výložníkem a potrubím se nenacházely překážky ztěžující tuto manipulaci.</t>
  </si>
  <si>
    <t>1. Před připojením dopravních hadic nebo potrubí k potrubnímu řadu pro tlakové zásobníky, jako volně loženého cementu a podobných sypkých hmot (dále jen „volně ložený cement“), se obsluha přesvědčí, zda řad není pod tlakem.</t>
  </si>
  <si>
    <t>5. Při provozu a údržbě přepravníků volně loženého cementu se postupuje podle návodu k používání, popřípadě podle místního provozního bezpečnostního předpisu; přiměřeně se přitom uplatní požadavky zvláštního právního předpisu6) vztahující se na stabilní skladovací zařízení sypkých hmot.</t>
  </si>
  <si>
    <t>1. Délka pohyblivého přívodu mezi napájecí jednotkou a částí vibrátoru, která je držena v ruce nebo je ručně provozována, musí být nejméně 10 m. Totéž platí o délce pohyblivého přívodu mezi napájecí jednotkou a motorovou jednotkou, jestliže motorová jednotka je mezi napájecí jednotkou a částí vibrátoru drženou v ruce.</t>
  </si>
  <si>
    <t>1. Při beranění prvků, jako jsou štětovnice nebo piloty, nesmějí být v okruhu odpovídajícím 1,5 násobku výšky věže nebo výložníku jeřábu (dále jen “nosič“) prováděny jiné práce.</t>
  </si>
  <si>
    <t>2. Proti samovolnému pohybu musí být stroj po ukončení práce zajištěn v souladu s návodem k používání, například zakládacími klíny, pracovním zařízením spuštěným na zem nebo zařazením nejnižšího rychlostního stupně a zabrzděním parkovací brzdy. Rovněž při přerušení práce musí být stroj zajištěn proti samovolnému pohybu alespoň zabrzděním parkovací brzdy nebo pracovním zařízením spuštěným na zem.</t>
  </si>
  <si>
    <t>2. Při nakládání, skládání a přepravě stroje na ložné ploše dopravního prostředku, jakož i při vlečení stroje a jeho připojování a odpojování od tažného vozidla, musí být dodrženy požadavky zvláštního právního předpisu22) a dále uvedené bližší požadavky.</t>
  </si>
  <si>
    <t>9. Přípojný stroj musí být při připojování k tažnému vozidlu bezpečně zabržděn a mechanicky zajištěn proti nežádoucímu pohybu. Při připojování přípojného stroje, jehož maximální přípustná hmotnost nepřevyšuje 750 kg, se smí najíždět přípojným strojem na tažné vozidlo, pokud jsou provedena opatření k ochraně zdraví při ruční manipulaci s břemeny5).</t>
  </si>
  <si>
    <t>8. Skládka sypkých hmot se spodním odběrem musí být označena bezpečnostní značkou se zákazem vstupu nepovolaných fyzických osob15). Fyzické osoby, které zabezpečují provádění odběru, se nesmějí zdržovat v ohroženém prostoru místa odběru.</t>
  </si>
  <si>
    <t>12. Nebezpečné chemické látky a chemické směsi musí být skladovány v obalech s označením druhu a způsobu skladování, který určuje výrobce, a označeny v souladu s požadavky zvláštních právních předpisů23).</t>
  </si>
  <si>
    <t>16. S odpady je nutno nakládat v souladu s požadavky stanovenými zvláštním právním předpisem24).</t>
  </si>
  <si>
    <t>3. Jestliže podle projektové dokumentace zasahují zemní práce pod hladinu povrchové nebo podzemní vody, musí být předem určen rozsah a způsob snížení hladiny vody, za podmínek stanovených zvláštním právním předpisem26), zejména jejím odvedením nebo odčerpáním, ledaže použité technologie umožňují provedení plánovaných prací pod hladinou vody a současně jsou přijata opatření proti pádům fyzických osob do vody.</t>
  </si>
  <si>
    <t>4. Před zahájením zemních prací musí být na terénu vyznačeny polohově, popřípadě též výškově, trasy technické infrastruktury, zejména podzemních vedení technického vybavení, podle zvláštního právního předpisu27) a jiných podzemních překážek.</t>
  </si>
  <si>
    <t>4. Na staveništi, kde je zamezen vstup nepovolaným osobám, musí být proti pádu fyzických osob do hloubky13) zajištěny okraje výkopů v těch místech, kde se vnější okraj dopravní komunikace přibližuje k okraji výkopu na vzdálenost menší než 1,5 m. Přechod o šířce nejméně 0,75 m musí být zřízen přes výkop hlubší než 0,5 m; nepřesahuje-li hloubka výkopu 1,5 m, musí být přechod opatřen zábradlím alespoň po jedné straně, v ostatních případech po obou stranách.</t>
  </si>
  <si>
    <t>3. V ochranných pásmech vedení, popřípadě staveb nebo zařízení technického vybavení, lze provádět výkopové práce pouze při dodržení podmínek stanovených jejich vlastníky nebo provozovateli podle zvláštního právního předpisu17). Zhotovitel přijme, v souladu s těmito podmínkami, nezbytná opatření zabraňující nebezpečnému přiblížení fyzických osob nebo strojů k těmto vedením, popřípadě stavbám nebo zařízením.</t>
  </si>
  <si>
    <t>3. Podkopávání svahů je nepřípustné.</t>
  </si>
  <si>
    <t>2. Pro přepravu zeminy kolečkem musí být zřízena dostatečně široká a únosná komunikace ve sklonu nejvýše 1:5, bez prudkých přechodů; její povrch nesmí být kluzký a podle okolností musí být zpevněn.</t>
  </si>
  <si>
    <t>2. Hrozí-li při odbedňování konstrukcí nebezpečí pádu z výšky nebo do hloubky, dodržuje zhotovitel bližší požadavky zvláštního právního předpisu13). Žebřík lze při odbedňovacích pracích používat pouze do výšky 3 m odbedňované konstrukce nad pracovní podlahou a za předpokladu, že se neuvolňují ani neodstraňují nosné části bednění a stabilita žebříku není závislá na demontovaných částech bednění a podpěr.</t>
  </si>
  <si>
    <t>7. Při ovíjení výztuže nesmí být současně prováděna ochrana ovíjení například torkretováním.</t>
  </si>
  <si>
    <t>8. Na pracovištích a přístupových komunikacích, na nichž jsou fyzické osoby vykonávající zednické práce vystaveny nebezpečí pádu z výšky nebo do hloubky popřípadě nebezpečí propadnutí nedostatečně únosnou konstrukcí, zajistí zhotovitel dodržení bližších požadavků stanovených zvláštním právním předpisem13).</t>
  </si>
  <si>
    <t>8. Dopravovat fyzické osoby pomocí závěsného koše lze pouze podle zpracovaného technologického postupu a v souladu s bližšími požadavky zvláštního právního předpisu11), jestliže k tomu dala prokazatelně souhlas odborně způsobilá fyzická osoba pověřená zhotovitelem.</t>
  </si>
  <si>
    <t>10. Zdvihání a přemisťování zavěšených břemen nebo přemísťování pomocí pojízdných zařízení se provádí v souladu s bližšími požadavky zvláštního právního předpisu6). Je zakázáno zdvihat nebo přemísťovat břemena zasypaná, upevněná, přimrzlá, přilnutá nebo jiným způsobem znemožňující stanovení síly potřebné k jejich zdvihnutí, pokud není zajištěno, že nebude překročena nosnost použitého zařízení.</t>
  </si>
  <si>
    <t>1. Při svařování, včetně natavování izolačních materiálů, a při nahřívání živic v tavných nádobách zhotovitel zajistí dodržení podmínek požární bezpečnosti stanovených zvláštním právním předpisem10).</t>
  </si>
  <si>
    <t>2. Svářečské pracoviště, včetně ochranného pásma pod pracovištěm ve výšce stanoveného podle zvláštního právního předpisu29), je nutno zabezpečit proti vstupu nepovolaných fyzických osob a označit bezpečnostními značkami; při svařování elektrickým obloukem na přechodném pracovišti je nutno přijmout opatření k ochraně fyzických osob v jeho okolí před účinky záření oblouku.</t>
  </si>
  <si>
    <t>4. Zhotovitel zajistí, aby pracovní postup, při němž fyzická osoba provádějící natavování izolačních materiálů postupuje směrem vzad, nebyl použit ve vzdálenosti menší než 1,5 m od volného okraje pracoviště ve výšce30).</t>
  </si>
  <si>
    <t>6. Zhotovitel zajistí, aby svařování neprováděly fyzické osoby, které nejsou odborně způsobilé podle zvláštního právního předpisu31), a aby práce spojené s rozehříváním živic neprováděly fyzické osoby, které nejsou seznámeny s technologickým postupem a s návodem na používání příslušného zařízení.</t>
  </si>
  <si>
    <t>2. při lepení v uzavřených prostorách zajištění účinného větrání, které zabrání překročení nejvyšších přípustných limitů chemických látek v pracovním ovzduší5),</t>
  </si>
  <si>
    <t>3. v případě použití lepidel, které uvolňují hořlavé páry, zajištění ochrany před výbuchem podle zvláštního právního předpisu32), zejména</t>
  </si>
  <si>
    <t>5. bezpečné shromažďování zbytků hořlavin a použitých materiálů a zajištění jejich odstraňování předem stanoveným postupem v souladu s ustanoveními zvláštních právních předpisů 24).</t>
  </si>
  <si>
    <t>2. používání žebříků v souladu s požadavky zvláštního právního předpisu13),</t>
  </si>
  <si>
    <t>2. Potápěčské práce lze provádět pouze podle předem písemně stanoveného technologického a pracovního postupu a tyto práce smí vykonávat jen zdravotně a odborně způsobilá fyzická osoba podle jiného právního předpisu38) (dále jen „potápěč“), určená odborně způsobilou fyzickou osobou odpovědnou za řízení potápěčských prací (dále jen „vedoucí potápěč“).</t>
  </si>
  <si>
    <t>3. V závislosti na složitosti a druhu vykonávaných prací stanoví vedoucí potápěč konkrétní postup a způsob provádění těchto prací, a to na základě průzkumu stavu pracoviště, klimatických podmínek, hloubky, proudění, teploty a složení vody. Postup a způsob provádění těchto prací musí zohlednit též možnosti bezpečného vstupu a výstupu z vody při záchranných a likvidačních pracích.</t>
  </si>
  <si>
    <t>b) stanovení a zajištění způsobu dorozumívání a spojení s potápěčem při pobytu pod hladinou technickými prostředky, zejména potápěčským kabelovým telefonem s minimální pevností lana stanovenou normovou hodnotou v příslušné české technické normě39), nebo jiným hlasovým zařízením tak, aby nemohlo dojít ke ztrátě orientace potápěče nebo ke ztrátě jeho spojení s pracovištěm nad hladinou; v případě sestupu dvou a více potápěčů na jedno pracoviště pod hladinou bez komunikace s pracovištěm nad hladinou se zajistí bezpečný způsob jejich vzájemné komunikace pod hladinou. Při ztrátě vzájemné komunikace potápěčů pod hladinou se snahy o opětovné obnovení komunikace omezí nejvýše na dobu 30 vteřin, následně jsou potápěči povinni vynořit se předepsaným způsobem s ohledem na případné dekompresní procedury,</t>
  </si>
  <si>
    <t>d) před zahájením prací pod hladinou stanovení maximální délky doby ponoru potápěče a celkové doby jeho pobytu pod hladinou během směny s ohledem na množství a způsob dodávky dýchacích plynů, dekompresní procedury, povahu vykonávané práce a podmínky sestupu,</t>
  </si>
  <si>
    <t>e) stanovení dekompresních časů na dekompresních zastávkách včetně zabezpečení těchto zastávek náhradním zdrojem dýchacích plynů,</t>
  </si>
  <si>
    <t>g) provádění prací pod ledem pouze z otvoru v pevném ledu o dostatečné velikosti a s okraji zabezpečenými proti prolomení ledu; po celou dobu provádění potápěčských prací je potápěč ve spojení s pracovištěm nad hladinou potápěčským kabelovým telefonem s minimální pevností lana 3500 N,</t>
  </si>
  <si>
    <t>h) trvalé zajištění potápěče, který sestupuje pod hladinu sám, potápěčským kabelovým telefonem s minimální pevností lana stanovenou normovou hodnotou v příslušné české technické normě39), nebo jiným hlasovým zařízením a lanem s minimální pevností lana stanovenou normovou hodnotou v příslušné české technické normě39), a stanovením signálů lanem pro dorozumívání před zanořením mezi potápěčem a pomocnou osobou zaškolenou zejména k manipulaci s hadicovými svazky, potápěčským kabelovým telefonem a lanem,</t>
  </si>
  <si>
    <t>k) pro práce v hloubce větší než 13 m a při sestupech, které jsou spojeny s více než jednou dekompresní zastávkou, zajištění vybavení pracoviště vícemístnou dekompresní komorou v pohotovostním stavu, jejíž obsluha je vyškolena pro její používání, umístěnou s ohledem na technickou proveditelnost co nejblíže místu sestupu; pro tyto práce a práce s vysokou fyzickou námahou potápěče je nutné zajistit dodávku dýchacích plynů hadicovým systémem vedeným z místa nad hladinou s výjimkou průzkumných činností,</t>
  </si>
  <si>
    <t>l) vybavení pracoviště vytápěným uzavřeným prostorem pro odpočinek od nepříznivých vlivů práce (ohřívárnou) podle zvláštního právního předpisu5),</t>
  </si>
  <si>
    <t>m) stanovení doby provádění potápěčských prací s použitím pneumatického nářadí s ohledem na dodržování nejvyšších přípustných expozičních limitů vibrací podle zvláštního právního předpisu33),</t>
  </si>
  <si>
    <t>n) provádění potápěčských prací, jako jsou vázání břemen na zdvihací zařízení svařování, řezání kyslíkem nebo trhací práce, jen potápěčem odborně způsobilým pro danou činnost podle zvláštních právních předpisů,</t>
  </si>
  <si>
    <t>o) při provádění potápěčských prací za použití zdvihacího zařízení zahájit sestup potápěče až poté, kdy nebude zdvihacím zařízením nebo břemenem ohrožen; jakákoliv manipulace se zdvihacím zařízením může být zahájena až na potápěčův pokyn. Po celou dobu manipulace zdvihacího zařízení s břemenem nebo bez něj pod hladinou musí být potápěč ve spojení potápěčským kabelovým telefonem s fyzickou osobou řídící práce se zdvihacím řízením nad hladinou,</t>
  </si>
  <si>
    <t>p) použití plavidel nebo plovoucích těles34) vhodných pro provádění prací a umožňujících potápěči bezpečný vstup do vody a výstup z ní, v případě potřeby vybavených záchranným člunem,</t>
  </si>
  <si>
    <t>q) pro potápěčské práce v hloubkách větších než 40 m zajistit vhodné složení dýchacích plynů s ohledem na druh práce a dekompresní proceduru; pro potápěčské práce v hloubkách větších než 50 m nepoužívat jako dýchací plyn vzduch a zajistit vhodné složení dýchacích plynů v souladu s dekompresními procedurami pro použití umělých dýchacích plynů.</t>
  </si>
  <si>
    <t>1. Zhotovitel zajišťuje ochranu proti pádu do vody podle zvláštního právního předpisu13).</t>
  </si>
  <si>
    <t>4. Není-li pracoviště nad vodou dosažitelné ze břehu, zajistí zhotovitel bezpečnou přepravu zaměstnanců na pracoviště a z něho vhodným plavidlem v souladu s požadavky zvláštního právního předpisu34).</t>
  </si>
  <si>
    <t>1. Práce s použitím letadla35) lze provádět podle předem zpracovaného technologického postupu a za podmínek stanovených zvláštními právními předpisy36).</t>
  </si>
  <si>
    <t>2. Jméno, identifikační číslo osoby, bylo-li jí přiděleno, sídlo/adresa místa bydliště zadavatele stavby (stavebníka).</t>
  </si>
  <si>
    <t>4. Druh stavby, její stručný popis včetně uvedení prací a činností podle přílohy č. 5 k tomuto nařízení, pokud mají být na stavbě prováděny.</t>
  </si>
  <si>
    <t>5. Jméno, identifikační číslo osoby, bylo-li jí přiděleno, sídlo/adresa místa bydliště zhotovitele a fyzické osoby zabezpečující odborné vedení provádění stavby, popřípadě osoby vykonávající technický dozor stavebníka.</t>
  </si>
  <si>
    <t>6. Jméno, identifikační číslo osoby, bylo-li jí přiděleno, a sídlo/adresa místa bydliště, číslo platného osvědčení koordinátora při přípravě stavby.</t>
  </si>
  <si>
    <t>7. Jméno, identifikační číslo osoby, bylo-li jí přiděleno, a sídlo/adresa místa bydliště, číslo platného osvědčení koordinátora při realizaci stavby.</t>
  </si>
  <si>
    <t>2. Práce související s používáním nebezpečných chemických látek a směsí klasifikovaných podle přímo použitelného předpisu Evropské unie jako akutně toxické kategorie 1 a 2 nebo při výskytu biologických činitelů podle zvláštních právních předpisů.</t>
  </si>
  <si>
    <t>3. Práce se zdroji ionizujícího záření pokud se na ně nevztahují zvláštní právní předpisy37).</t>
  </si>
  <si>
    <t>7. Studnařské práce, zemní práce prováděné protlačováním nebo mikrotunelováním z podzemního díla, práce při stavbě tunelů, pokud nepodléhají dozoru orgánů státní báňské správy7).</t>
  </si>
  <si>
    <t>10. Práce s použitím výbušnin podle zvláštních právních předpisů2).</t>
  </si>
  <si>
    <t>Příloha č. 6 k nařízení vlády č. 591/2006 Sb.</t>
  </si>
  <si>
    <t>Plán bezpečnosti a ochrany zdraví při práci na staveništi</t>
  </si>
  <si>
    <t>I. Rozsah plánu</t>
  </si>
  <si>
    <t>1. Plán obsahuje</t>
  </si>
  <si>
    <t>a) identifikační údaje o stavbě, zadavateli stavby, zpracovateli projektové dokumentace a koordinátorovi,</t>
  </si>
  <si>
    <t>b) situační výkres stavby,</t>
  </si>
  <si>
    <t>c) obsah podle části II. písmene C této přílohy.</t>
  </si>
  <si>
    <t>2. Obsah jednotlivých částí plánu musí být přizpůsoben druhu a velikosti stavby, stavebně technickému provedení stavby, účelu využití a době trvání stavby v souladu s § 15 zákona o zajištění dalších podmínek bezpečnosti a ochrany zdraví při práci; plán se zpracovává v podrobnostech umožňujících koordinátorovi využívat plánu jako hlavního nástroje koordinace opatření k zajištění bezpečnosti a ochrany zdraví při práci na dané stavbě v souladu s jeho povinnostmi stanovenými zákonem o zajištění dalších podmínek bezpečnosti a ochrany zdraví při práci.</t>
  </si>
  <si>
    <t>3. Plán obsahuje postupy navrhované pro jednotlivé práce a pracovní činnosti, které se týkají stavby, pro niž se plán zpracovává, a zahrnuje konkrétní požadavky pro bezpečné a zdraví neohrožující provádění všech uvedených postupů a pracovních činností.</t>
  </si>
  <si>
    <t>II. Obsah plánu</t>
  </si>
  <si>
    <t>A. Identifikační údaje o stavbě, zadavateli stavby, zpracovateli projektové dokumentace a koordinátorovi</t>
  </si>
  <si>
    <t>1. údaje o stavbě</t>
  </si>
  <si>
    <t>a) základní údaje o druhu stavby,</t>
  </si>
  <si>
    <t>b) název stavby,</t>
  </si>
  <si>
    <t>c) místo stavby,</t>
  </si>
  <si>
    <t>d) charakter stavby (zejména zda je stavba nová, jedná se o změnu dokončené stavby, nebo o odstraňování stavby),</t>
  </si>
  <si>
    <t>e) účel užívání stavby,</t>
  </si>
  <si>
    <t>f) základní předpoklady výstavby (časové údaje o realizaci stavby, členění na etapy),</t>
  </si>
  <si>
    <t>g) vnější vazby stavby na okolí včetně jejího vlivu na okolí stavby.</t>
  </si>
  <si>
    <t>2. odůvodnění pro zpracování plánu s uvedením odkazu na příslušné právní předpisy a soupis dokumentů sloužících jako podklad pro zpracování plánu.</t>
  </si>
  <si>
    <t>3. údaje o zpracovateli projektové dokumentace</t>
  </si>
  <si>
    <t>a) jméno, identifikační číslo osoby, bylo-li přiděleno, a sídlo/adresa místa bydliště,</t>
  </si>
  <si>
    <t>b) jméno hlavního projektanta včetně čísla, pod kterým je zapsán v evidenci autorizovaných osob vedené Českou komorou architektů nebo Českou komorou autorizovaných inženýrů a techniků činných ve výstavbě, s vyznačeným oborem, popřípadě specializací jeho autorizace.</t>
  </si>
  <si>
    <t>B. Situační výkres stavby</t>
  </si>
  <si>
    <t>Situační výkres širších vztahů dané stavby obsahuje požadavky stanovené zvláštním právním předpisem40).</t>
  </si>
  <si>
    <t>C. Požadavky na obsah plánu</t>
  </si>
  <si>
    <t>Pro splnění požadavků na obsah plánu se v něm uvádí:</t>
  </si>
  <si>
    <t>1. základní informace o rozhodnutích týkajících se stavby a podmínkách stanovených v rozhodnutích a v projektové dokumentaci stavby pro její provádění z hlediska bezpečnosti a ochrany zdraví při práci na staveništi a soupis dokumentů, týkajících se stavby, na základě kterých byla stavba povolena, včetně označení příslušného stavebního úřadu nebo autorizovaného inspektora, a</t>
  </si>
  <si>
    <t>2. postupy na staveništi řešící a specifikující jednotlivá opatření vyplývající z platných právních předpisů, s ohledem na místní podmínky ve vazbě na předpokládaný časový průběh prací při realizaci dané stavby, jedná se o:</t>
  </si>
  <si>
    <t>a) zajištění oplocení, ohrazení stavby, vstupů a vjezdů na staveniště, prostor pro skladování a manipulaci s materiálem,</t>
  </si>
  <si>
    <t>b) zajištění osvětlení stavenišť a pracovišť,</t>
  </si>
  <si>
    <t>c) stanovení ochranných a kontrolovaných pásem a opatření proti jejich poškození,</t>
  </si>
  <si>
    <t>d) řešení opatření při nebezpečí výbuchu nebo požáru,</t>
  </si>
  <si>
    <t>e) zajištění komunikace na staveništi, včetně podjíždění elektrického vedení a dalších médií (plyn, pára, voda aj.), prozatímní rozvody elektřiny po staveništi, čerpání vody, noční osvětlení,</t>
  </si>
  <si>
    <t>f) posouzení vnějších vlivů na stavbu, zejména otřesů od dopravy, nebezpečí povodně, sesuvu zeminy, a konkretizace opatření pro případ krizové situace,</t>
  </si>
  <si>
    <t>g) opatření vztahující se k umístění a řešení zařízení staveniště, včetně situačního výkresu širších vztahů staveniště, řešení svislé a vodorovné dopravy osob a materiálu,</t>
  </si>
  <si>
    <t>h) postupy pro zemní práce řešící zajištění provádění výkopů, zejména riziko zasypání osob, s ohledem na druhy pažení, šířku výkopu, sklony svahu, technologii ukládání sítí do výkopu, zabezpečení okolních staveb, snižování a odvádění povrchové a podzemní vody,</t>
  </si>
  <si>
    <t>i) způsob zajištění bezbariérového řešení na veřejných pozemních komunikacích a veřejných plochách, zejména s ohledem na způsob zajištění proti pádu do výkopu osob se zrakovým postižením,</t>
  </si>
  <si>
    <t>j) postupy pro betonářské práce řešící způsob dopravy betonové směsi, zajištění všech fyzických osob zdržujících se na staveništi proti pádu do směsi, pohyb po výztuži, přístup k místům betonáže, předpokládané provedení bednění,</t>
  </si>
  <si>
    <t>k) postupy pro zednické práce řešící základní technologie zdění zevnitř objektu, zejména ochranné zábradlí zvenku, z obvodového lešení, zajišťování otvorů ve svislém zdivu, dopravu materiálu pro zdění, zajištění pod místem práce ve výšce a v jeho okolí,</t>
  </si>
  <si>
    <t>l) postupy pro montážní práce řešící bezpečnostní opatření při jednotlivých montážních operacích a s tím spojených opatřeních pro zajištění pomocných stavebních konstrukcí, přístupy na místo montáže, způsob zajišťování otvorů vzniklých s postupem montáže, doprava stavebních dílů a jejich upevňování a stabilizace,</t>
  </si>
  <si>
    <t>m) postupy pro bourací a rekonstrukční práce řešící základní technologie bourání, zejména ruční, strojní, kombinované, a za využití výbušnin, zajištění pracovišť s bouracími pracemi, podchycení bouraných konstrukcí, odvoz sutin, zajištění všech fyzických osob zdržujících se na staveništi ve výšce, zabezpečení inženýrských sítí, jejich náhradní vedení, zabezpečení okolních objektů a prostor,</t>
  </si>
  <si>
    <t>n) řešení montáže stropů, včetně pomocných konstrukcí, opatření zajištění bezpečné a zdraví neohrožující práce ve výšce po obvodu a v místě montáže, doprava materiálu, zajištění pod prací ve výšce,</t>
  </si>
  <si>
    <t>o) postupy pro práci ve výškách řešící způsob zajištění proti pádu na volném okraji, proti sklouznutí, proti propadnutí střešní konstrukcí, dopravu materiálu, konkrétní způsob zajištění prací ve výšce; při navrhování osobního zajištění osob určit systém zachycení proti pádu, včetně určení způsobu kotvení pro zajištění osob proti pádu osobními ochrannými pracovními prostředky, pokud nebylo možné přednostně užít prostředků kolektivní ochrany před prostředky osobní ochrany,</t>
  </si>
  <si>
    <t>p) zajištění dalších požadavků na bezpečnost práce, zejména dopravu materiálu, jeho skladování na pracovišti, zajištění pracoviště z hlediska požadavků při práci ve výšce, opatření vztahující se k pomocným stavebním konstrukcím použitým pro jednotlivé práce, použití strojů,</t>
  </si>
  <si>
    <t>q) postupy řešící jednotlivé práce a činnosti a stanovící opatření pro prolínání a souběh jednotlivých prací, zejména využití více jeřábů na jednom staveništi a práce za současného provozu veřejných dopravních prostředků,</t>
  </si>
  <si>
    <t>r) zajištění organizace a časové posloupnosti nebo souslednosti prací vykonávaných při realizaci stavby s prováděním tunelářských a podzemní prací, pro které jsou požadavky na bezpečnostní opatření stanoveny zvláštním právním předpisem41),</t>
  </si>
  <si>
    <t>s) zajištění bezpečnostních opatření ve spojení s prací ve výšce a nad volnou hloubkou, při provádění dokončovacích prací a prací pomocné stavební výroby, zejména při montáži antén a hromosvodů, osazování oken, montáži zábradlí, vodorovné izolace balkónů, teras a střech, při montáži výtahů, vzduchotechniky, klimatizací, při provádění nátěrů konstrukcí a fasád a při dokončovacích pracích kolem objektu, např. chodníky, osvětlení, a při provádění udržovacích prací,</t>
  </si>
  <si>
    <t>t) postupy pro specifická opatření vyplývající z podmínek provádění stavebních a dalších prací a činností v objektech za jejich provozu, včetně časového harmonogramu těchto prací a činností,</t>
  </si>
  <si>
    <t>u) postupy pro opatření vyplývající ze specifických požadavků na stavbu, například z konzultací s orgány inspekce práce, stavebními úřady, orgány ochrany veřejného zdraví a dalšími orgány podle zvláštních právních předpisů,</t>
  </si>
  <si>
    <t>v) postupy pro opatření vyplývající ze specifických požadavků na práce a činnosti spojené zejména s používáním toxických chemických látek, chemických látek klasifikovaných jako toxické kategorie 3 nebo toxické pro specifické cílové orgány po jednorázové nebo opakované expozici kategorie 1 podle přímo použitelného předpisu Evropské unie upravujícího klasifikaci, označování a balení látek a směsí23), ionizujícího záření a výbušnin a s výskytem azbestu.</t>
  </si>
  <si>
    <t>1) Směrnice Rady 92/57/EHS ze dne 24. června 1992 o minimálních požadavcích na bezpečnost a ochranu zdraví na dočasných nebo mobilních staveništích (osmá samostatná směrnice ve smyslu čl. 16 odst. 1 směrnice 89/391/EHS).</t>
  </si>
  <si>
    <t>2) Zákon č. 61/1988 Sb., o hornické činnosti, výbušninách a o státní báňské správě, ve znění zákona č. 425/1990 Sb., zákona č. 542/1991 Sb., zákona č. 169/1993 Sb., zákona č. 128/1999 Sb., zákona č. 71/2000 Sb., zákona č. 124/2000 Sb., zákona č. 315/2001 Sb., zákona č. 206/2002 Sb., zákona č. 320/2002 Sb., zákona č. 226/2003 Sb., zákona č. 227/2003 Sb., zákona č. 3/2005 Sb. a zákona č. 386/2005 Sb.</t>
  </si>
  <si>
    <t>3) Nařízení vlády č. 101/2005 Sb., o podrobnějších požadavcích na pracoviště a pracovní prostředí.</t>
  </si>
  <si>
    <t>6) Nařízení vlády č. 378/2001 Sb., kterým se stanoví bližší požadavky na bezpečný provoz a používání strojů, technických zařízení, přístrojů a nářadí.</t>
  </si>
  <si>
    <t>10) Vyhláška č. 87/2000 Sb., kterou se stanoví podmínky požární bezpečnosti při svařování a nahřívání živic v tavných nádobách.</t>
  </si>
  <si>
    <t>13) Nařízení vlády č. 362/2005 Sb., o bližších požadavcích na bezpečnost a ochranu zdraví při práci na pracovištích s nebezpečím pádu z výšky nebo do hloubky.</t>
  </si>
  <si>
    <t>14) § 108 zákona č. 262/2006 Sb., zákoník práce.</t>
  </si>
  <si>
    <t>19) Zákon č. 361/2000 Sb., o provozu na pozemních komunikacích a o změnách některých zákonů (zákon o silničním provozu), ve znění zákona č. 60/2001 Sb., zákona č. 478/2001 Sb., zákona č. 62/2002 Sb., zákona č. 311/2002 Sb., zákona č. 320/2002 Sb., zákona č. 436/2003 Sb., zákona č. 53/2004 Sb., zákona č. 229/2005 Sb., zákona č. 411/2005 Sb., zákona č. 76/2006 Sb., zákona č. 226/2006 Sb., zákona č. 264/2006 Sb. a zákona č. 342/2006 Sb.</t>
  </si>
  <si>
    <t>20) Například stavební zákon, zákon č. 361/2000 Sb., o silničním provozu, ve znění pozdějších předpisů, a zákon č. 13/1997 Sb., o pozemních komunikacích, ve znění pozdějších předpisů.</t>
  </si>
  <si>
    <t>21) Část I. bod 5 přílohy k nařízení vlády č. 362/2005 Sb.</t>
  </si>
  <si>
    <t>22) Nařízení vlády č. 168/2002 Sb., kterým se stanoví způsob organizace práce a pracovních postupů, které je zaměstnavatel povinen zajistit při provozování dopravy dopravními prostředky.</t>
  </si>
  <si>
    <t>23) Nařízení Evropského parlamentu a Rady (ES) č. 1272/2008 ze dne 16. prosince 2008 o klasifikaci, označování a balení látek a směsí, o změně a zrušení směrnic 67/548/EHS a 1999/45/ES a o změně nařízení (ES) č. 1907/2006, v platném znění.</t>
  </si>
  <si>
    <t>24) Zákon č. 185/2001 Sb., o odpadech a o změně některých dalších zákonů, ve znění zákona č. 477/2001 Sb., zákona č. 76/2002 Sb., zákona č. 275/2002 Sb., zákona č. 320/2002 Sb., zákona č. 356/2003 Sb., zákona č. 167/2004 Sb., zákona č. 188/2004 Sb., zákona č. 317/2004 Sb., zákona č. 7/2005 Sb., zákona č. 444/2005 Sb., zákona č. 186/2006 Sb., zákona č. 222/2006 Sb. a zákona č. 314/2006 Sb.</t>
  </si>
  <si>
    <t>29) § 5 odst. 8 vyhlášky č. 87/2000 Sb., kterou se stanoví podmínky požární bezpečnosti při svařování a nahřívání živic v tavných nádobách.</t>
  </si>
  <si>
    <t>30) § 3 nařízení vlády č. 362/2005 Sb.</t>
  </si>
  <si>
    <t>31) § 3 odst. 10 písm. d) vyhlášky č. 87/2000 Sb.</t>
  </si>
  <si>
    <t>32) Nařízení vlády č. 406/2004 Sb., o bližších požadavcích na zajištění bezpečnosti a ochrany zdraví při práci v prostředí s nebezpečím výbuchu.</t>
  </si>
  <si>
    <t>33) Nařízení vlády č. 148/2006 Sb., o ochraně zdraví před nepříznivými účinky hluku a vibrací.</t>
  </si>
  <si>
    <t>34) Vyhláška č. 344/1991 Sb., kterou se vydává Řád plavební bezpečnosti na vnitrozemských vodních cestách České a Slovenské Federativní Republiky, ve znění vyhlášky č. 223/1995 Sb.</t>
  </si>
  <si>
    <t>35) § 2 odst. 2 zákona č. 49/1997 Sb., o civilním letectví a o změně a doplnění zákona č. 455/1991 Sb., o živnostenském podnikání (živnostenský zákon), ve znění pozdějších předpisů, ve znění zákona č. 225/2006 Sb.</t>
  </si>
  <si>
    <t>36) Například zákon č. 49/1997 Sb., o civilním letectví a o změně a doplnění zákona č. 455/1991 Sb., o živnostenském podnikání (živnostenský zákon), ve znění pozdějších předpisů, vyhláška č. 108/1997 Sb., kterou se provádí zákon č. 49/1997 Sb., o civilním letectví a o změně a doplnění zákona č. 455/1991 Sb., o živnostenském podnikání (živnostenský zákon), ve znění pozdějších předpisů, vyhláška č. 466/2006 Sb., o bezpečnostní letové normě.</t>
  </si>
  <si>
    <t>38) Zákon č. 179/2006 Sb., o ověřování a uznávání výsledků dalšího vzdělávání a o změně některých zákonů (zákon o uznávání výsledků dalšího vzdělávání), ve znění pozdějších předpisů.</t>
  </si>
  <si>
    <t>39) Například ČSN EN 15333-1 - Dýchací přístroje - Potápěčské dýchací přístroje s otevřeným okruhem na tlakový plyn s přívodní hadicí - Část 1: Přístroje s plicní automatikou a ČSN EN 15333-2 - Dýchací přístroje - Potápěčské dýchací přístroje s otevřeným okruhem na tlakový plyn s přívodní hadicí - Část 2: Přístroje s volným průtokem.</t>
  </si>
  <si>
    <t>40) Vyhláška č. 499/2006 Sb., o dokumentaci staveb, ve znění pozdějších předpisů.</t>
  </si>
  <si>
    <t>41) § 16 odst. 1 a 2 vyhlášky č. 55/1996 Sb., o požadavcích k zajištění bezpečnosti a ochrany zdraví při práci a bezpečnosti provozu při činnosti prováděné hornickým způsobem v podzemí, ve znění pozdějších předpisů.</t>
  </si>
  <si>
    <t>zákona č. 365/2011 Sb., zákona č. 375/2011 Sb.,</t>
  </si>
  <si>
    <t>DALŠÍ POŽADAVKY BEZPEČNOSTI A OCHRANY ZDRAVÍ PŘI PRÁCI V PRACOVNĚPRÁVNÍCH VZTAZÍCH</t>
  </si>
  <si>
    <t>POŽADAVKY NA PRACOVIŠTĚ A PRACOVNÍ PROSTŘEDÍ, VÝROBNÍ A PRACOVNÍ PROSTŘEDKY A ZAŘÍZENÍ, ORGANIZACI PRÁCE A PRACOVNÍ POSTUPY A BEZPEČNOSTNÍ ZNAČKY</t>
  </si>
  <si>
    <t>Tento zákon zapracovává příslušné předpisy Evropské unie1), upravuje v návaznosti na zákon č. 262/2006 Sb., zákoník práce, další požadavky bezpečnosti a ochrany zdraví při práci v pracovněprávních vztazích a zajištění bezpečnosti a ochrany zdraví při činnosti nebo poskytování služeb mimo pracovněprávní vztahy podle § 3 zákoníku práce.</t>
  </si>
  <si>
    <t>(1) Zaměstnavatel je povinen zajistit, aby pracoviště byla prostorově a konstrukčně uspořádána a vybavena tak, aby pracovní podmínky pro zaměstnance z hlediska bezpečnosti a ochrany zdraví při práci odpovídaly bezpečnostním a hygienickým požadavkům na pracovní prostředí a pracoviště, aby</t>
  </si>
  <si>
    <t>(2) Bližší požadavky na pracoviště a pracovní prostředí stanoví prováděcí právní předpis.</t>
  </si>
  <si>
    <t>(2) Zhotovitel je povinen dodržovat další požadavky kladené na bezpečnost a ochranu zdraví při práci při přípravě projektu a realizaci stavby, jimiž jsou</t>
  </si>
  <si>
    <t>l) předcházení ohrožení života a zdraví fyzických osob, které se s vědomím zhotovitele mohou zdržovat na staveništi,</t>
  </si>
  <si>
    <t>(3) Bližší minimální požadavky na bezpečnost a ochranu zdraví při práci na staveništích a bližší vymezení prací a činností vystavujících zaměstnance zvýšenému ohrožení života nebo zdraví, při jejichž výkonu je nezbytná zvláštní odborná způsobilost, stanoví prováděcí právní předpis.</t>
  </si>
  <si>
    <t>(1) Zaměstnavatel je povinen zajistit, aby stroje, technická zařízení, dopravní prostředky a nářadí byly z hlediska bezpečnosti a ochrany zdraví při práci vhodné pro práci, při které budou používány. Stroje, technická zařízení, dopravní prostředky a nářadí musí být</t>
  </si>
  <si>
    <t>(2) Bližší požadavky na bezpečný provoz a používání strojů, technických zařízení, dopravních prostředků a nářadí stanoví prováděcí právní předpis.</t>
  </si>
  <si>
    <t>(1) Zaměstnavatel je povinen organizovat práci a stanovit pracovní postupy tak, aby byly dodržovány zásady bezpečného chování na pracovišti a aby zaměstnanci</t>
  </si>
  <si>
    <t>a) nevykonávali činnosti jednotvárné a jednostranně zatěžující organismus. Nelze-li je vyloučit, musí být přerušovány bezpečnostními přestávkami2); v případech stanovených zvláštními právními předpisy3) musí být doba výkonu takové činnosti v rámci pracovní doby časově omezena,</t>
  </si>
  <si>
    <t>(2) Bližší požadavky na způsob organizace práce a pracovních postupů, které je zaměstnavatel povinen zajistit, stanoví prováděcí právní předpis.</t>
  </si>
  <si>
    <t>(1) Na pracovištích, na kterých jsou vykonávány práce, při nichž může dojít k poškození zdraví, je zaměstnavatel povinen umístit bezpečnostní značky a značení a zavést signály, které poskytují informace nebo instrukce týkající se bezpečnosti a ochrany zdraví při práci, a seznámit s nimi zaměstnance. Bezpečnostní značky, značení a signály mohou být zejména obrazové, zvukové nebo světelné.</t>
  </si>
  <si>
    <t>(2) Vzhled, umístění a provedení bezpečnostních značek a značení a zavedení signálů stanoví prováděcí právní předpis.</t>
  </si>
  <si>
    <t>(1) Jestliže se na pracovištích zaměstnavatele vyskytují rizikové faktory, je zaměstnavatel povinen pravidelně, a dále bez zbytečného odkladu vždy, pokud dojde ke změně podmínek práce, měřením zjišťovat a kontrolovat jejich hodnoty a zabezpečit, aby byly vyloučeny nebo alespoň omezeny na nejmenší rozumně dosažitelnou míru. Při zjišťování, hodnocení a přijímání opatření k dodržení nejvyšších přípustných hodnot je povinen postupovat podle prováděcího právního předpisu. Rizikovými faktory jsou zejména faktory fyzikální (například hluk, vibrace), chemické (například karcinogeny), biologické činitele (například viry, bakterie, plísně), prach, fyzická zátěž, psychická a zraková zátěž a nepříznivé mikroklimatické podmínky (například extrémní chlad, teplo a vlhkost). Nelze-li výskyt biologických činitelů a překročení nejvyšších přípustných hodnot rizikových faktorů vyloučit, je zaměstnavatel povinen omezovat jejich působení technickými, technologickými a jinými opatřeními, kterými jsou zejména úprava pracovních podmínek, doba výkonu práce, zřízení kontrolovaných pásem, používání vhodných osobních ochranných pracovních prostředků nebo poskytování ochranných nápojů.</t>
  </si>
  <si>
    <t>(4) O kontrolovaných pásmech a zaměstnancích, kteří vstupují do kontrolovaných pásem, nebo zde konají práce uvedené v odstavci 3, je zaměstnavatel povinen vést evidenci a ukládat ji po dobu stanovenou zvláštním právním předpisem5). Evidence obsahuje</t>
  </si>
  <si>
    <t>(5) V kontrolovaném pásmu je zakázáno jíst, pít a kouřit; pro tyto účely zaměstnavatel vyhradí zvláštní prostory. Vstupovat do kontrolovaného pásma je možné jen s osobními ochrannými pracovními prostředky určenými pro výkon práce v kontrolovaném pásmu.</t>
  </si>
  <si>
    <t>(6) V kontrolovaném pásmu nesmějí pracovat mladiství zaměstnanci, a to ani z důvodu přípravy na povolání, dále těhotné zaměstnankyně, zaměstnankyně, které kojí, a zaměstnankyně-matky do konce devátého měsíce po porodu.</t>
  </si>
  <si>
    <t>(2) Zakázány jsou práce s azbestem. Zákaz těchto prací neplatí, jde-li o výzkumné laboratorní práce, analytické práce, práce při likvidaci zásob, odpadů a zařízení, která obsahují azbest, a práce při odstraňování staveb a částí staveb obsahujících azbest, nebo opravy a udržovací práce na stavbách nebo práce s ojedinělou krátkodobou expozicí.</t>
  </si>
  <si>
    <t>(3) Aplikace azbestu nástřikem a pracovní postupy, které zahrnují použití tepelně nebo zvukově izolačních materiálů s hustotou menší než 1 g/cm3 obsahujících azbest, jsou zakázány.</t>
  </si>
  <si>
    <t>ODBORNÁ ZPŮSOBILOST A ZVLÁŠTNÍ ODBORNÁ ZPŮSOBILOST</t>
  </si>
  <si>
    <t>(1) Zaměstnavatel je povinen zajišťovat a provádět úkoly v hodnocení a prevenci rizik možného ohrožení života nebo zdraví zaměstnance (dále jen "zajišťování úkolů v prevenci rizik") s ohledem na</t>
  </si>
  <si>
    <t>a) nebezpečí ohrožení bezpečnosti a zdraví zaměstnanců při práci ve všech oblastech činnosti zaměstnavatele,</t>
  </si>
  <si>
    <t>(2) Zaměstnavatel může zajišťovat plnění úkolů v prevenci rizik, je-li k tomu způsobilý nebo odborně způsobilý v případech a za podmínek uvedených v odstavci 3 písm. a) a b) sám, jinak je povinen zajistit tyto úkoly odborně způsobilým zaměstnancem, kterého zaměstnává v pracovněprávním vztahu6). Nemá-li takového zaměstnance, je povinen zajistit je jinou odborně způsobilou osobou. Odborně způsobilý zaměstnanec zaměstnavatele nebo jiná odborně způsobilá fyzická osoba jsou odborně způsobilými osobami.</t>
  </si>
  <si>
    <t>(3) Zaměstnává-li zaměstnavatel</t>
  </si>
  <si>
    <t>(4) Zaměstnavatel je povinen</t>
  </si>
  <si>
    <t>2. podané zaměstnancům jiného zaměstnavatele, které obdrželi před zahájením práce na pracovištích zaměstnavatele k zajištění bezpečnosti a ochrany zdraví při práci,</t>
  </si>
  <si>
    <t>d) zajistit v případech uvedených v odstavci 3 písm. b) a c) účast odborně způsobilé fyzické osoby při pravidelném hodnocení stavu a úrovně bezpečnosti a ochrany zdraví při práci,</t>
  </si>
  <si>
    <t>e) zajistit součinnost v oblasti bezpečnosti a ochrany zdraví při práci a požární ochrany odborně způsobilé fyzické osoby k zajišťování úkolů v prevenci rizik s ostatními zaměstnanci zaměstnavatele, s odborovou organizací, s radou zaměstnanců, se zástupci pro oblast bezpečnosti a ochrany zdraví při práci, pokud byli u zaměstnavatele zvoleni, a s odborně způsobilou fyzickou osobou k zajišťování úkolů v prevenci rizik jiného zaměstnavatele, jehož zaměstnanci plní své úkoly na pracovišti zaměstnavatele, a</t>
  </si>
  <si>
    <t>f) zajistit součinnost odborně způsobilé fyzické osoby k zajišťování úkolů v prevenci rizik s osobami podle § 12 a s poskytovatelem pracovnělékařských služeb, se kterým má zaměstnavatel uzavřenou smlouvu o poskytování pracovnělékařských služeb.</t>
  </si>
  <si>
    <t>(6) Zaměstnavatel je povinen poskytnout odborně způsobilé osobě písemnosti týkající se pracovních úrazů a nemocí z povolání a potřebnou součinnost</t>
  </si>
  <si>
    <t>a) při předcházení ohrožení života a zdraví12) s ohledem na povahu rizika na jeho pracovištích,</t>
  </si>
  <si>
    <t>(1) Předpokladem odborné způsobilosti fyzické osoby k zajišťování úkolů v prevenci rizik je</t>
  </si>
  <si>
    <t>a) alespoň střední vzdělání s maturitní zkouškou13),</t>
  </si>
  <si>
    <t>b) odborná praxe v délce alespoň 3 let, jestliže fyzická osoba získala vzdělání uvedené v písmenu a), nebo v délce alespoň 1 roku, jestliže fyzická osoba získala vysokoškolské vzdělání v oblasti bezpečnosti a ochrany zdraví při práci; za odbornou praxi se považuje doba činnosti vykonávané v oboru, ve kterém fyzická osoba zajišťuje úkoly v prevenci rizik nebo vykonává činnost v oblasti bezpečnosti a ochrany zdraví při práci,</t>
  </si>
  <si>
    <t>d) osvědčení o odborné způsobilosti k výkonu hornické činnosti nebo činnosti prováděné hornickým způsobem, bude-li zajišťovat úkoly v prevenci rizik při hornické činnosti nebo činnosti prováděné hornickým způsobem.</t>
  </si>
  <si>
    <t>a) alespoň střední vzdělání s maturitní zkouškou v oboru vzdělání technického zaměření nebo vysokoškolské vzdělání technického zaměření,</t>
  </si>
  <si>
    <t>c) osvědčení o úspěšně vykonané zkoušce z odborné způsobilosti nebo periodické zkoušce a</t>
  </si>
  <si>
    <t>d) osvědčení o odborné způsobilosti k výkonu hornické činnosti nebo činnosti prováděné hornickým způsobem, bude-li vykonávat činnost koordinátora při hornické činnosti nebo činnosti prováděné hornickým způsobem.</t>
  </si>
  <si>
    <t>(3) Osvědčení o získání odborné způsobilosti je vydáváno na základě úspěšného vykonání zkoušky z odborné způsobilosti. Každá další zkouška z odborné způsobilosti, na kterou se žadatel o vykonání zkoušky z odborné způsobilosti přihlásí, pokud již v minulosti úspěšně vykonal zkoušku z odborné způsobilosti, je posuzována jako periodická zkouška. Osvědčení o úspěšně vykonané zkoušce z odborné způsobilosti nebo o úspěšně vykonané periodické zkoušce má ode dne jejího vykonání platnost 5 let.</t>
  </si>
  <si>
    <t>(4) Odborně způsobilá fyzická osoba k zajišťování úkolů v prevenci rizik a koordinátor</t>
  </si>
  <si>
    <t>(5) Při uznávání odborné kvalifikace, kterou fyzická osoba získala v jiném členském státě Evropské unie, jiném smluvním státě Dohody o Evropském hospodářském prostoru nebo ve Švýcarské konfederaci, se postupuje podle zákona o uznávání odborné kvalifikace14). Uznávacím orgánem je ministerstvo. Před zahájením dočasného nebo příležitostného výkonu činnosti na území České republiky fyzickou osobou, která je oprávněna vykonávat obdobnou činnost v členském státě Evropské unie, jiném smluvním státě Dohody o Evropském hospodářském prostoru nebo Švýcarské konfederaci, ministerstvo její odbornou kvalifikaci ověří15).</t>
  </si>
  <si>
    <t>(1) Ministerstvo vede evidenci odborně způsobilých osob, jejímž účelem je vedení údajů o počtu a odbornosti fyzických osob k zajišťování úkolů v prevenci rizik a koordinátorů pro potřeby ministerstva za účelem zajišťování bezpečnosti a ochrany zdraví při práci a pro bezplatné poskytování těchto informací pro potřeby jiných orgánů podle zvláštních zákonů. Tato evidence je informačním systémem veřejné správy.</t>
  </si>
  <si>
    <t>(2) Správcem a provozovatelem evidence odborně způsobilých osob je ministerstvo.</t>
  </si>
  <si>
    <t>(3) Do evidence odborně způsobilých osob se zapisují tyto údaje:</t>
  </si>
  <si>
    <t>a) jméno, popřípadě jména, příjmení odborně způsobilých fyzických osob v prevenci rizik a koordinátorů,</t>
  </si>
  <si>
    <t>b) adresa bydliště nebo místo trvalého pobytu,</t>
  </si>
  <si>
    <t>c) datum úspěšného vykonání zkoušky z odborné způsobilosti nebo periodické zkoušky,</t>
  </si>
  <si>
    <t>d) číslo osvědčení s datem skončení platnosti osvědčení.</t>
  </si>
  <si>
    <t>§ 10b</t>
  </si>
  <si>
    <t>(1) Ministerstvo v evidenci odborně způsobilých osob vyznačí bezodkladně změny údajů oznamovaných podle § 10 odst. 4 písm. c) a údaj o skončení platnosti osvědčení uplynutím doby jeho platnosti.</t>
  </si>
  <si>
    <t>(2) Ministerstvo v evidenci odborně způsobilých osob vyznačí bezodkladně údaj o skončení platnosti osvědčení také v případech, kdy fyzická osoba</t>
  </si>
  <si>
    <t>a) o to požádá,</t>
  </si>
  <si>
    <t>b) zemře,</t>
  </si>
  <si>
    <t>c) byla prohlášena za mrtvou, nebo</t>
  </si>
  <si>
    <t>d) má v souladu se zvláštním právním předpisem soudem omezenu svéprávnost.</t>
  </si>
  <si>
    <t>(2) Předpokladem zvláštní odborné způsobilosti zaměstnance je</t>
  </si>
  <si>
    <t>ZAJIŠTĚNÍ BEZPEČNOSTI A OCHRANY ZDRAVÍ PŘI ČINNOSTI NEBO POSKYTOVÁNÍ SLUŽEB MIMO PRACOVNĚPRÁVNÍ VZTAHY</t>
  </si>
  <si>
    <t>a) zaměstnavatele, který je fyzickou osobou18) a sám též pracuje,</t>
  </si>
  <si>
    <t>b) fyzickou osobou, která provozuje samostatně výdělečnou činnost podle zvláštního právního předpisu19),</t>
  </si>
  <si>
    <t>d) fyzickou nebo právnickou osobu, která je zadavatelem stavby nebo jejím zhotovitelem, popřípadě se na zhotovení stavby podílí,</t>
  </si>
  <si>
    <t>e) další členy rodiny, kteří jsou zúčastněni na provozu rodinného závodu podle zvláštního právního předpisu33),</t>
  </si>
  <si>
    <t>se vztahuje § 101 odst. 1, 2 a 5, § 102, 104 a 105 zákoníku práce a § 2 až 11 s přihlédnutím k podmínkám vykonávané činnosti nebo poskytování služeb a jejich rozsahu.</t>
  </si>
  <si>
    <t>Tam, kde se v zákoníku práce nebo v části první uvádí zaměstnavatel nebo zaměstnanec, rozumí se tím osoba uvedená v § 12.</t>
  </si>
  <si>
    <t>DALŠÍ ÚKOLY ZADAVATELE STAVBY, JEJÍHO ZHOTOVITELE, POPŘÍPADĚ FYZICKÉ OSOBY, KTERÁ SE PODÍLÍ NA ZHOTOVENÍ STAVBY, A KOORDINÁTORA BEZPEČNOSTI A OCHRANY ZDRAVÍ PŘI PRÁCI NA STAVENIŠTI</t>
  </si>
  <si>
    <t>(1) Budou-li na staveništi působit zaměstnanci více než jednoho zhotovitele, je zadavatel stavby povinen písemně určit jednoho nebo více koordinátorů s přihlédnutím k druhu a velikosti stavby a její náročnosti na koordinaci opatření k zajištění bezpečné a zdraví neohrožující práce na staveništi. Koordinátor podle věty první musí být určen při přípravě stavby od zahájení prací na zpracování projektové dokumentace pro stavební řízení do jejího předání zadavateli stavby a při realizaci stavby od převzetí staveniště prvním zhotovitelem do převzetí dokončené stavby zadavatelem stavby. Činnosti koordinátora při přípravě stavby a při její realizaci mohou být vykonávány toutéž osobou.</t>
  </si>
  <si>
    <t>(2) Koordinátorem je fyzická nebo právnická osoba určená zadavatelem stavby k provádění stanovených činností při přípravě stavby, popřípadě při realizaci stavby na staveništi. Koordinátorem může být určena fyzická osoba, která splňuje stanovené předpoklady odborné způsobilosti (§ 10). Právnická osoba může vykonávat činnost koordinátora, zabezpečí-li její výkon odborně způsobilou fyzickou osobou. Koordinátorem nemůže být zhotovitel, jeho zaměstnanec, ani fyzická osoba, která odborně vede realizaci stavby20).</t>
  </si>
  <si>
    <t>(3) Určí-li zadavatel stavby více koordinátorů, kteří působí při přípravě nebo realizaci stavby současně, vymezí písemně pravidla jejich vzájemné spolupráce. Zadavatel stavby, který je fyzickou osobou a splňuje stanovené předpoklady odborné způsobilosti, koordinátora neurčí, bude-li činnost koordinátora vykonávat sám.</t>
  </si>
  <si>
    <t>a) u nichž nevzniká povinnost doručení oznámení o zahájení prací podle § 15 odst. 1,</t>
  </si>
  <si>
    <t>(1) V případech, kdy při realizaci stavby</t>
  </si>
  <si>
    <t>je zadavatel stavby povinen doručit oznámení o zahájení prací, jehož náležitosti stanoví prováděcí právní předpis, oblastnímu inspektorátu práce příslušnému podle místa staveniště23) nejpozději do 8 dnů před předáním staveniště zhotoviteli; oznámení může být doručeno v listinné nebo elektronické podobě. Dojde-li k podstatným změnám údajů obsažených v oznámení, je zadavatel stavby povinen provést bez zbytečného odkladu jeho aktualizaci. Stejnopis oznámení o zahájení prací musí být vyvěšen na viditelném místě u vstupu na staveniště po celou dobu provádění stavby až do ukončení prací a předání stavby stavebníkovi k užívání. Rozsáhlé stavby mohou být označeny jiným vhodným způsobem, například tabulí s uvedením potřebných údajů. Uvedené údaje mohou být součástí štítku nebo tabule umisťované na staveništi nebo stavbě.</t>
  </si>
  <si>
    <t>Zhotovitel je povinen</t>
  </si>
  <si>
    <t>(2) Jiná osoba</t>
  </si>
  <si>
    <t>2. používat potřebné osobní ochranné pracovní prostředky24), technická zařízení, přístroje a nářadí, splňující požadavky stanovené zvláštním právním předpisem25),</t>
  </si>
  <si>
    <t>(3) Odstavec 2 se vztahuje i na zhotovitele, který osobně na staveništi pracuje.</t>
  </si>
  <si>
    <t>(1) Koordinátor je při přípravě stavby povinen</t>
  </si>
  <si>
    <t>a) v dostatečném časovém předstihu před výběrem zhotovitelů předat zadavateli stavby plán obsahující kromě náležitostí uvedených v § 15 odst. 2 také přehled právních předpisů vztahujících se ke stavbě, informace o rizicích, které se mohou při realizaci stavby vyskytnout se zřetelem na práce a činnosti vystavující fyzickou osobu zvýšenému ohrožení života nebo poškození zdraví, a další podklady nutné pro zajištění bezpečného a zdraví neohrožujícího pracovního prostředí a podmínek výkonu práce, na které je třeba vzít zřetel s ohledem na charakter stavby a její realizaci,</t>
  </si>
  <si>
    <t>b) bez zbytečného odkladu předat projektantovi, zhotoviteli, pokud byl již určen, popřípadě jiné osobě veškeré další informace o bezpečnostních a zdravotních rizicích, které jsou mu známy a které se dotýkají jejich činnosti,</t>
  </si>
  <si>
    <t>(2) Koordinátor je při realizaci stavby povinen</t>
  </si>
  <si>
    <t>1. informovat všechny dotčené zhotovitele o bezpečnostních a zdravotních rizicích, která vznikla na staveništi během postupu prací,</t>
  </si>
  <si>
    <t>2. upozornit zhotovitele na nedostatky v uplatňování požadavků na bezpečnost a ochranu zdraví při práci zjištěné na pracovišti převzatém zhotovitelem, nebo na nedodržení plánu, a vyžadovat zjednání nápravy; k tomu je oprávněn navrhovat přiměřená opatření,</t>
  </si>
  <si>
    <t>3. oznámit zadavateli stavby případy podle bodu 2, nebyla-li zhotovitelem neprodleně přijata přiměřená opatření ke zjednání nápravy; na základě tohoto oznámení je zadavatel stavby povinen přijmout opatření k odstranění nedostatků vytýkaných koordinátorem,</t>
  </si>
  <si>
    <t>4. postupovat při výkonu své činnosti v součinnosti s dalšími odborně způsobilými fyzickými osobami vykonávajícími svoji působnost podle zvláštních právních předpisů,</t>
  </si>
  <si>
    <t>Tímto zákonem nejsou dotčeny obecné technické požadavky na výstavbu26), zvláštní požadavky na pracoviště27), na uvedení výrobků na trh a do provozu17), na činnosti související s využíváním jaderné energie a ionizujícího záření28), na požární ochranu27) a na činnosti související s prevencí závažných havárií, které jsou stanoveny zvláštními právními předpisy29).</t>
  </si>
  <si>
    <t>a) vydá nařízení k provedení § 2 odst. 2, § 3 odst. 3, § 4 odst. 2, § 5 odst. 2, § 6 odst. 2, § 7 odst. 7, § 15 a § 18 odst. 1 písm. c) a odst. 2 písm. b),</t>
  </si>
  <si>
    <t>2. požadavky pro udělení, pozastavení, změnu nebo zrušení akreditace podnikající fyzické nebo právnické osoby pro provádění zkoušek odborné způsobilosti, periodických zkoušek a zkoušek ze zvláštní odborné způsobilosti,</t>
  </si>
  <si>
    <t>3. zkušební okruhy teoretických znalostí a praktických dovedností pro zkoušku z odborné způsobilosti, periodickou zkoušku a zkoušku ze zvláštní odborné způsobilosti,</t>
  </si>
  <si>
    <t>4. obsah a způsob provedení zkoušky z odborné způsobilosti, periodické zkoušky a zkoušky ze zvláštní odborné způsobilosti, jejich organizaci, průběh, hodnocení a podmínky pro opravu těchto zkoušek, jakož i náležitosti osvědčení o úspěšném vykonání uvedených zkoušek,</t>
  </si>
  <si>
    <t>5. vedení dokumentace držitelem akreditace o stanovených termínech zkoušek, o jejich změnách, o vykonaných zkouškách odborné způsobilosti, periodických zkouškách a zkouškách ze zvláštní odborné způsobilosti, včetně zasílání informací o jejich výsledku.</t>
  </si>
  <si>
    <t>(1) Tímto zákonem se řídí také pracovněprávní vztahy týkající se bezpečnosti práce a ochrany zdraví při práci vzniklé před 1. lednem 2007, není-li v odstavci 2 stanoveno jinak.</t>
  </si>
  <si>
    <t>(2) Odborná způsobilost a zvláštní odborná způsobilost získaná podle dosavadních právních předpisů se považuje za splněnou nejdéle po dobu pěti let ode dne nabytí účinnosti tohoto zákona.</t>
  </si>
  <si>
    <t>(3) U staveb, u kterých bylo vydáno stavební povolení, nebo byly zahájeny přede dnem nabytí účinnosti tohoto zákona, se postupuje podle dosavadních právních předpisů.</t>
  </si>
  <si>
    <t>(4) Tímto zákonem se řídí právní vztahy týkající se bezpečnosti a ochrany zdraví při činnosti nebo poskytování služeb mimo pracovněprávní vztahy vzniklé před 1. lednem 2007.</t>
  </si>
  <si>
    <t>Do vydání prováděcích právních předpisů k provedení § 2 odst. 2, § 4 odst. 2, § 5 odst. 2, § 6 odst. 2 a § 7 odst. 7 se postupuje podle</t>
  </si>
  <si>
    <t>Přechodné ustanovení zavedeno zákonem č. 223/2009 Sb. Čl. LXIII</t>
  </si>
  <si>
    <t>Přechodné ustanovení zavedeno zákonem č. 365/2011 Sb. Čl. XVIII</t>
  </si>
  <si>
    <t>Přechodná ustanovení zavedena zákonem č. 225/2012 Sb. Čl. II</t>
  </si>
  <si>
    <t>Přechodná ustanovení zavedena zákonem č. 88/2016 Sb. Čl. II</t>
  </si>
  <si>
    <t>1. Odborná způsobilost fyzické osoby k zajištění plnění úkolů v prevenci rizik a odborná způsobilost fyzické osoby k činnosti koordinátora získaná podle dosavadních právních předpisů se považuje za splněnou po dobu platnosti osvědčení vydaného podle dosavadních právních předpisů, nejdéle však po dobu 5 let ode dne nabytí účinnosti tohoto zákona.</t>
  </si>
  <si>
    <t>2. Řízení o udělení akreditace k provádění zkoušek z odborné způsobilosti nebo zvláštní odborné způsobilosti, změnu akreditace a prodloužení akreditace zahájené a pravomocně neskončené do dne nabytí účinnosti tohoto zákona se dokončí a práva a povinnosti s nimi související se posuzují podle dosavadních právních předpisů.</t>
  </si>
  <si>
    <t>Směrnice Evropského parlamentu a Rady 1999/92/ES ze dne 16. prosince 1999 o minimálních požadavcích na zlepšení bezpečnosti a ochrany zdraví zaměstnanců vystavených riziku výbušných prostředí (patnáctá samostatná směrnice ve smyslu čl. 16 odst. 1 směrnice 89/391/EHS).</t>
  </si>
  <si>
    <t>2) § 89 zákoníku práce.</t>
  </si>
  <si>
    <t>3) Například § 3 zákona č. 111/1994 Sb., o silniční dopravě, ve znění zákona č. 150/2000 Sb.</t>
  </si>
  <si>
    <t>4) § 41 zákona č. 258/2000 Sb., o ochraně veřejného zdraví a o změně některých souvisejících zákonů, ve znění zákona č. 274/2003 Sb.</t>
  </si>
  <si>
    <t>6) § 3 zákoníku práce.</t>
  </si>
  <si>
    <t>12) § 102 zákoníku práce.</t>
  </si>
  <si>
    <t>13) § 58 odst. 1 písm. c) zákona č. 561/2004 Sb., o předškolním, základním, středním, vyšším odborném a jiném vzdělávání (školský zákon).</t>
  </si>
  <si>
    <t>14) Zákon č. 18/2004 Sb., o uznávání odborné kvalifikace a jiné způsobilosti státních příslušníků členských států Evropské unie a některých příslušníků jiných států a o změně některých zákonů (zákon o uznávání odborné kvalifikace), ve znění pozdějších předpisů.</t>
  </si>
  <si>
    <t>15) § 36b zákona č. 18/2004 Sb., ve znění zákona č. 189/2008 Sb.</t>
  </si>
  <si>
    <t>17) Zákon č. 22/1997 Sb., o technických požadavcích na výrobky a o změně a doplnění některých zákonů, ve znění pozdějších předpisů.</t>
  </si>
  <si>
    <t>18) § 10 zákoníku práce.</t>
  </si>
  <si>
    <t>19) Například zákon č. 455/1991 Sb., o živnostenském podnikání (živnostenský zákon), ve znění pozdějších předpisů.</t>
  </si>
  <si>
    <t>23) § 2 odst. 1 zákona č. 251/2005 Sb., o inspekci práce.</t>
  </si>
  <si>
    <t>24) § 104 zákoníku práce.</t>
  </si>
  <si>
    <t>25) Nařízení vlády č. 21/2003 Sb., kterým se stanoví technické požadavky na osobní ochranné prostředky.</t>
  </si>
  <si>
    <t>26) Například stavební zákon, vyhláška č. 137/1998 Sb., o obecných technických požadavcích na výstavbu, vyhláška č. 369/2001 Sb., o obecných technických požadavcích zabezpečujících užívání staveb osobami s omezenou schopností pohybu a orientace.</t>
  </si>
  <si>
    <t>27) Zákon č. 133/1985 Sb., ve znění pozdějších předpisů.</t>
  </si>
  <si>
    <t>28) Zákon č. 18/1997 Sb., ve znění pozdějších předpisů.</t>
  </si>
  <si>
    <t>29) Zákon č. 59/2006 Sb., o prevenci závažných havárií způsobených vybranými nebezpečnými chemickými látkami nebo chemickými přípravky a o změně zákona č. 258/2000 Sb., o ochraně veřejného zdraví a o změně některých souvisejících zákonů, ve znění pozdějších předpisů, a zákona č. 320/2002 Sb., o změně a zrušení některých zákonů v souvislosti s ukončením činnosti okresních úřadů, ve znění pozdějších předpisů, (zákon o prevenci závažných havárií).</t>
  </si>
  <si>
    <t>31) Zákon č. 552/1991 Sb., o státní kontrole, ve znění pozdějších předpisů.</t>
  </si>
  <si>
    <t>33) Zákon č. 89/2012 Sb., občanský zákoník.</t>
  </si>
  <si>
    <t xml:space="preserve">příloha č. 1 </t>
  </si>
  <si>
    <t>c</t>
  </si>
  <si>
    <t>d</t>
  </si>
  <si>
    <t>Zařízení pro rozvod energie        II.</t>
  </si>
  <si>
    <t>Požadavky na venkovní pracoviště na staveništi          III.</t>
  </si>
  <si>
    <t>Obecné požadavky na obsluhu strojů I.</t>
  </si>
  <si>
    <t>Stroje pro zemní práce    II.</t>
  </si>
  <si>
    <t>Míchačky   III.</t>
  </si>
  <si>
    <t>Stavební elektrické vrátky   IX.</t>
  </si>
  <si>
    <t>►přesvědčila se obsluha před uvedením vrátku do chodu, zda se nikdo nezdržuje v prostoru ohroženém pádem břemene</t>
  </si>
  <si>
    <t>Jednoduché kladky pro ruční zvedání břemen        XII.</t>
  </si>
  <si>
    <t>Společná ustanovení o zabezpečení strojů při přerušení a ukončení práce XIV.</t>
  </si>
  <si>
    <t>Přeprava strojů       XV.</t>
  </si>
  <si>
    <t>Skladování a manipulace s materiálem I.</t>
  </si>
  <si>
    <t>Příprava před zahájením zemních prací II.</t>
  </si>
  <si>
    <t>Zajištění výkopových prací  III.</t>
  </si>
  <si>
    <t>Provádění výkopových prací  IV.</t>
  </si>
  <si>
    <t>Zajištění stability stěn výkopů  V.</t>
  </si>
  <si>
    <t>Svahování výkopů  VI.</t>
  </si>
  <si>
    <t>Zvláštní požadavky na zemní práce ovlivněné zmrzlou zeminou  VII.</t>
  </si>
  <si>
    <t>Ruční přeprava zeminy VIII.</t>
  </si>
  <si>
    <t>Bednění   IX.</t>
  </si>
  <si>
    <t>Přeprava a ukládání betonové směsi  IX2</t>
  </si>
  <si>
    <t>Odbedňování     IX3</t>
  </si>
  <si>
    <t>Práce železářské    IX 5</t>
  </si>
  <si>
    <t>Práce zednické   X.</t>
  </si>
  <si>
    <t>Montážní práce    XI.</t>
  </si>
  <si>
    <t>Bourací práce  XII.</t>
  </si>
  <si>
    <t>Svařování a nahřívání živic v tavných nádobách   XIII.</t>
  </si>
  <si>
    <t>Lepení krytin na podlahy, střechy, stropy   a jiné konstrukce XIV.</t>
  </si>
  <si>
    <t>Malířské a natěračské práce  XV.</t>
  </si>
  <si>
    <t>Sklenářské práce  XVI.</t>
  </si>
  <si>
    <t>Práce na údržbě a opravách staveb a jejich technického vybavení  XVII.</t>
  </si>
  <si>
    <t>XIX</t>
  </si>
  <si>
    <t>b) vedení a zavádění velkých hospodářských zvířat, s výjimkou koní, zaměstnanec prováděl pomocí ohlávky opatřené vodicím řemenem, vodicí šňůrou nebo tyčí; vodicí šňůru nebo vodicí řemen nesmí mít zaměstnanec omotán kolem ruky a k vedení a zavádění nesmí být požíváno  řetězu</t>
  </si>
  <si>
    <t>d) zaměstnanec přistupoval k velkým zvířatům až po upozornění hlasem, k ležícímu zvířeti vstupoval vždy se zvýšenou opatrností a při ošetřování nemocného nebo poraněného zvířete a tam, kde je známo, že se jedná o zvíře nebezpečné nebo které se jako nebezpečné projevuje, byl jištěn zpravidla dalším zaměstnancem,</t>
  </si>
  <si>
    <t>f)) při provádění speciálních úkonů, například veterinárních zákroků, inseminace, odrohování, strouhání paznehtů a kování, které provádí odborně způsobilá osoba, byl na pracovišti potřebný počet dalších zaměstnanců a aby při provádění zvláštních úkonů u neklidných zvířat byly použity prostředky k fixaci zvířete, například fixační klec nebo podání zklidňujícího preparátu odborně způsobilou osobou,2)</t>
  </si>
  <si>
    <t>g) ) zvířata, která svým chováním ohrožují bezpečnost osob nebo ostatních zvířat, byla vyřazena z chovu; jedná-li se o zvířata chovatelsky cenná, musí být provedena namísto vyřazení taková opatření, která možnost ohrožení snižují, například určením zkušeného ošetřujícího zaměstnance, který je dostatečně seznámen s rizikovým chováním zvířete.</t>
  </si>
  <si>
    <t>§5 (1)) Při chovu druhů zvířat, které nejsou uvedeny v přílohách k tomuto nařízení, jako například zvířat v zoologických zahradách, při farmovém chovu běžců, jelenovitých, muflonů, divokých prasat, pernaté zvěře, při chovu zvířat používaných pro pokusné nebo vědecké účely,1) zaměstnavatel stanoví pracovní postupy a organizuje práci s ohledem na druh rizika.</t>
  </si>
  <si>
    <t>Nařízení vlády č. 272/2011 Sb.</t>
  </si>
  <si>
    <t>Nařízení vlády o ochraně zdraví před nepříznivimi účinky hluku a vibrací</t>
  </si>
  <si>
    <t>Vláda nařizuje podle § 108 odst. 3 zákona č. 258/2000 Sb., o ochraně veřejného zdraví a o změně některých souvisejících zákonů, k provedení § 30, 32 a § 34 odst. 1 tohoto zákona, ve znění pozdějších předpisů, a podle § 21 písm. a)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k provedení § 7 odst. 7 tohoto zákona:</t>
  </si>
  <si>
    <t>Toto nařízení zapracovává příslušné předpisy Evropské unie1) a upravuje</t>
  </si>
  <si>
    <t>a) hygienické limity hluku a vibrací na pracovištích, způsob jejich zjišťování a hodnocení a minimální rozsah opatření k ochraně zdraví zaměstnance,</t>
  </si>
  <si>
    <t>b) hygienické limity hluku pro chráněný venkovní prostor, chráněné venkovní prostory staveb a chráněné vnitřní prostory staveb,</t>
  </si>
  <si>
    <t>c) hygienické limity vibrací pro chráněné vnitřní prostory staveb,</t>
  </si>
  <si>
    <t>d) způsob měření a hodnocení hluku a vibrací pro denní a noční dobu.</t>
  </si>
  <si>
    <t>a) určujícím ukazatelem fyzikální veličina, která charakterizuje hluk, infrazvuk, ultrazvuk nebo vibrace a používá se k hodnocení nepříznivých účinků hluku, infrazvuku, ultrazvuku a vibrací z hlediska ochrany veřejného zdraví,</t>
  </si>
  <si>
    <t>b) hlukem s tónovými složkami hluk, v jehož kmitočtovém spektru je hladina akustického tlaku v třetinooktávovém pásmu, případně i ve dvou bezprostředně sousedících třetinooktávových pásmech, o více než 5 dB vyšší než hladiny akustického tlaku v obou sousedních třetinooktávových pásmech a v pásmu kmitočtu 10 Hz až 160 Hz je ekvivalentní hladina akustického tlaku v tomto třetinooktávovém pásmu vyšší než hladina prahu slyšení stanovená pro toto kmitočtové pásmo v příloze č. 1 k tomuto nařízení; hlukem s tónovými složkami je vždy hudba nebo zpěv; pokud nelze hluk s tónovými složkami identifikovat na základě uvedené definice, lze použít definici vycházející z úzkopásmové analýzy,</t>
  </si>
  <si>
    <t>e) proměnným hlukem hluk, jehož hladina akustického tlaku se v daném místě mění v závislosti na čase o více než 5 dB,</t>
  </si>
  <si>
    <t>f) ustáleným hlukem hluk, jehož hladina akustického tlaku se v daném místě nemění v závislosti na čase o více než 5 dB,</t>
  </si>
  <si>
    <t>g) hladinou špičkového akustického tlaku Lpeak nejvyšší okamžitá hladina akustického tlaku v daném časovém intervalu,</t>
  </si>
  <si>
    <t>h) maximální hladinou akustického tlaku Lmax nejvyšší hladina akustického tlaku v daném časovém intervalu,</t>
  </si>
  <si>
    <t>i) přípustným expozičním limitem limit vyjadřující expozici zaměstnance hluku nebo vibracím přepočtenou na osmihodinovou směnu,</t>
  </si>
  <si>
    <t>j) hygienickým limitem limit expozice hluku nebo vibracím při práci pro směnu kratší nebo delší než osmihodinová směna nebo jako požadavek na pracoviště,</t>
  </si>
  <si>
    <t>k) sledovaným obdobím pro hodnocení průměrné expozice hluku týdenní, měsíční i delší doba ve smyslu určené normy podle ČSN ISO 1999, kterou se odhaduje ztráta sluchu vlivem hluku,</t>
  </si>
  <si>
    <t>l) sledovaným obdobím pro hodnocení průměrné expozice vibracím týdenní, měsíční i delší doba ve smyslu určené normy podle ČSN EN ISO 5349-1, kterou se měří a hodnotí expozice vibracím přenášeným na ruce,</t>
  </si>
  <si>
    <t>m) charakteristickým letovým dnem průměrné provozní podmínky na letišti odvozené pro posouzení dlouhodobé expozice hluku, které se určí jako průměrný 24 hodinový počet vzletů a přistání letadel na daném letišti, vypočtený z celkového počtu vzletů a přistání všech letadel na daném letišti od 1. května do 31. října kalendářního roku; přitom se oddělí počet pohybů pro dobu denní a dobu noční,</t>
  </si>
  <si>
    <t>HLUK NA PRACOVIŠTI</t>
  </si>
  <si>
    <t>Ustálený a proměnný hluk</t>
  </si>
  <si>
    <t>(2) Hygienický limit ustáleného a proměnného hluku pro pracoviště, na němž je vykonávána práce náročná na pozornost a soustředění, a dále pro pracoviště určené pro tvůrčí práci vyjádřený ekvivalentní hladinou akustického tlaku A LAeq,8h se rovná 50 dB.</t>
  </si>
  <si>
    <t>(3) Hygienický limit ustáleného a proměnného hluku pro pracoviště ve stavbách pro výrobu a skladování, s výjimkou pracovišť uvedených v odstavci 2, kde hluk nevzniká pracovní činností vykonávanou na těchto pracovištích, ale je způsobován větracím nebo vytápěcím zařízením těchto pracovišť vyjádřený ekvivalentní hladinou akustického tlaku A LAeq,T se rovná 70 dB.</t>
  </si>
  <si>
    <t>(4) Hodnocení ustáleného a proměnného hluku podle průměrné expozice se provádí, pokud pracovní doba ve sledovaném období je proměnná nebo když se hladina hluku v průběhu sledovaného období mění, avšak jednotlivé denní expozice hluku se neliší o více než 10 dB v LAeq,8h od výsledků opakovaných měření a při žádné z expozic není překročena hladina akustického tlaku LAmax 107 dB.</t>
  </si>
  <si>
    <t>[</t>
  </si>
  <si>
    <t>(</t>
  </si>
  <si>
    <t>n</t>
  </si>
  <si>
    <t>)</t>
  </si>
  <si>
    <t>]</t>
  </si>
  <si>
    <t>, [dB],</t>
  </si>
  <si>
    <t>k=1</t>
  </si>
  <si>
    <t>kde n je počet směn během týdenní pracovní doby, při kterých je zaměstnanec exponován hluku.</t>
  </si>
  <si>
    <t>s</t>
  </si>
  <si>
    <t>kde n je počet směn během měsíční pracovní doby, při kterých je zaměstnanec exponován hluku, a s je celkový počet pracovních dnů v daném měsíci.</t>
  </si>
  <si>
    <t>Impulsní hluk</t>
  </si>
  <si>
    <t>(3) Pro pracoviště podle § 3 odst. 2 a 3 platí hygienický limit impulsního hluku obdobně.</t>
  </si>
  <si>
    <t>(4) Hodnocení impulsního hluku podle průměrné expozice se použije, pokud pracovní doba ve sledovaném období je proměnná nebo když se hladina hluku v průběhu sledovaného období mění, avšak jednotlivé denní expozice hluku se neliší o více než 10 dB v ekvivalentní hladině akustického tlaku A od výsledků opakovaných měření a při žádné z expozic není překročena hladina maximálního akustického tlaku A LAmax 107 dB.</t>
  </si>
  <si>
    <t>Vysokofrekvenční hluk</t>
  </si>
  <si>
    <t>Přípustný expoziční limit vysokofrekvenčního hluku vyjádřený ekvivalentní hladinou akustického tlaku v třetinooktávových pásmech o středních kmitočtech 8 kHz, 10 kHz, 12,5 kHz a 16 kHz Lteq,8h se rovná 75 dB; vysokofrekvenčním hlukem je slyšitelný zvuk v pásmu kmitočtů vyšších než 8 kHz.</t>
  </si>
  <si>
    <t>Ultrazvuk</t>
  </si>
  <si>
    <t>Přípustný expoziční limit ultrazvuku vyjádřený ekvivalentní hladinou akustického tlaku Lteq,8h v třetinooktávových pásmech o středních kmitočtech 20 kHz, 25 kHz, 31,5 kHz a 40 kHz Lteq,8h se rovná 105 dB.</t>
  </si>
  <si>
    <t>Infrazvuk a nízkofrekvenční hluk</t>
  </si>
  <si>
    <t>(1) Přípustný expoziční limit infrazvuku a nízkofrekvenčního hluku vyjádřený ekvivalentní hladinou akustického tlaku G LGeq,8h se rovná 116 dB.</t>
  </si>
  <si>
    <t>(2) Přípustný expoziční limit infrazvuku vyjádřený ekvivalentní hladinou akustického tlaku v třetinooktávových pásmech o středních kmitočtech 1 Hz až 16 Hz Lteq,8h se rovná 110 dB.</t>
  </si>
  <si>
    <t>(3) Přípustný expoziční limit nízkofrekvenčního hluku vyjádřený ekvivalentní hladinou akustického tlaku v třetinooktávových pásmech o středních kmitočtech 20 Hz až 40 Hz Lteq,8h se rovná 105 dB.</t>
  </si>
  <si>
    <t>(4) Při krátkodobé expozici nízkofrekvenčnímu hluku do 8 minut vyjádřenému hladinami maximálního akustického tlaku Ltmax v třetinooktávových pásmech o středních kmitočtech 1 Hz až 16 Hz nesmí překročit 137 dB a v třetinooktávových pásmech o středních kmitočtech 20 Hz až 40 Hz Ltmax nesmí překročit 132 dB.</t>
  </si>
  <si>
    <t>Hygienický limit hluku, infrazvuku a ultrazvuku na pracovištích pro jinou než osmihodinovou směnu</t>
  </si>
  <si>
    <t>KT = 10.lg(480/T), [dB].</t>
  </si>
  <si>
    <t>kde T je jiná než osmihodinová směna v minutách.</t>
  </si>
  <si>
    <t>Hodnocení rizika hluku a minimální rozsah opatření k ochraně zdraví zaměstnanců</t>
  </si>
  <si>
    <t>(1) Při hodnocení rizika hluku zaměstnavatel přihlíží zejména k</t>
  </si>
  <si>
    <t>a) úrovni, typu a době trvání expozice včetně expozic impulsnímu hluku,</t>
  </si>
  <si>
    <t>b) přípustným expozičním limitům a hygienickým limitům hluku,</t>
  </si>
  <si>
    <t>c) účinkům hluku na zdraví a k bezpečnosti zaměstnanců, zejména mladistvých zaměstnanců, těhotných žen, kojících žen a matek do konce devátého měsíce po porodu,</t>
  </si>
  <si>
    <t>d) účinkům na zdraví a k bezpečnosti zaměstnanců, jež jsou důsledkem současné expozice faktorům, které jsou součástí technologie a mohou tak zvyšovat nebezpečí poškození zdraví, zejména sluchu,</t>
  </si>
  <si>
    <t>e) nepřímým účinkům vyplývajícím z interakcí hluku a výstražných signálů nebo jiných zvuků, které je nutno sledovat v zájmu snížení rizika úrazů,</t>
  </si>
  <si>
    <t>f) informacím o hlukových emisích, které uvádí výrobce stroje, nářadí nebo jiného zařízení,</t>
  </si>
  <si>
    <t>g) existenci alternativních pracovních zařízení navržených ke snížení hlukové emise stanovených jinými právními předpisy3),</t>
  </si>
  <si>
    <t>h) prodloužení doby expozice hluku nad osmihodinovou směnu,</t>
  </si>
  <si>
    <t>i) příslušným informacím, které vyplývají ze zdravotního dohledu, a dostupným publikovaným informacím,</t>
  </si>
  <si>
    <t>j) dostupnosti chráničů sluchu s náležitými útlumovými vlastnostmi.</t>
  </si>
  <si>
    <t>(2) Uspořádání pracoviště, na němž je nebo bude vykonávána práce spojená s expozicí hluku, umístění výrobních prostředků a zařízení, volba pracovního nářadí, pracovní postupy a metody práce musí směřovat ke snižování rizika hluku u jeho zdroje.</t>
  </si>
  <si>
    <t>(3) Školení zaměstnanců, kteří vykonávají práci spojenou s expozicí ustálenému nebo proměnnému hluku, jehož ekvivalentní hladina akustického tlaku A LAeq,8h překračuje 80 dB, nebo práci spojenou s expozicí jiným druhům hluku, jehož hodnoty překračují jejich přípustný expoziční limit, musí obsahovat zejména informace o</t>
  </si>
  <si>
    <t>a) správném používání výrobních prostředků, zařízení a pracovního nářadí,</t>
  </si>
  <si>
    <t>b) zdrojích hluku na pracovišti,</t>
  </si>
  <si>
    <t>c) druhu a účincích daného hluku a jeho přípustných expozičních limitech,</t>
  </si>
  <si>
    <t>d) výsledcích měření hluku,</t>
  </si>
  <si>
    <t>e) opatřeních přijatých k omezení úrovně míry a doby expozice hluku,</t>
  </si>
  <si>
    <t>f) správném používání osobních ochranných pracovních prostředků,</t>
  </si>
  <si>
    <t>g) vhodných pracovních postupech stanovených k minimalizaci expozice hluku,</t>
  </si>
  <si>
    <t>h) postupech při zjištění možného poškození sluchu,</t>
  </si>
  <si>
    <t>i) účelu lékařských preventivních prohlídek zajišťovaných poskytovatelem pracovnělékařských služeb.</t>
  </si>
  <si>
    <t>(4) Protihlukové zástěny nebo protihlukové systémy se umísťují tak, aby byl takový hluk pohlcován nebo bylo sníženo šíření hluku mimo tato pracoviště.</t>
  </si>
  <si>
    <t>(5) Pravidelná a řádná údržba výrobních prostředků, zařízení a pracovního nářadí na pracovištích, kde je vykonávána práce spojená s expozicí hluku, musí zajistit, aby míra jejich opotřebení nebyla příčinou zvyšování hluku.</t>
  </si>
  <si>
    <t>(6) Bezpečnostní přestávka se uplatní tehdy, pokud je práce vykonávána v expozici hluku překračujícímu přípustný expoziční limit. První přestávka v trvání nejméně 15 minut se zařazuje nejpozději po 2 hodinách od započetí výkonu práce. Následné přestávky v trvání nejméně 10 minut se zařazují nejpozději po dalších 2 hodinách od ukončení předchozí přestávky. Poslední přestávka v trvání nejméně 10 minut se zařazuje nejpozději 1 hodinu před ukončením směny. Po dobu bezpečnostních přestávek nesmí být zaměstnanec exponován hluku překračujícímu přípustný expoziční limit.</t>
  </si>
  <si>
    <t>Minimální rozsah opatření k omezení expozice hluku</t>
  </si>
  <si>
    <t>HLUK V CHRÁNĚNÝCH VNITŘNÍCH PROSTORECH STAVEB, V CHRÁNĚNÝCH VENKOVNÍCH PROSTORECH STAVEB A CHRÁNĚNÉM VENKOVNÍM PROSTORU</t>
  </si>
  <si>
    <t>Hygienické limity hluku v chráněných vnitřních prostorech staveb</t>
  </si>
  <si>
    <t>(1) Určujícími ukazateli hluku jsou ekvivalentní hladina akustického tlaku A LAeq,T a maximální hladina akustického tlaku A LAmax, případně odpovídající hladiny v kmitočtových pásmech. Ekvivalentní hladina akustického tlaku A LAeq,T se v denní době stanoví pro 8 souvislých a na sebe navazujících nejhlučnějších hodin (LAeq,8h), v noční době pro nejhlučnější 1 hodinu (LAeq,1h). Pro hluk z dopravy na pozemních komunikacích a dráhách a pro hluk z leteckého provozu se ekvivalentní hladina akustického tlaku A LAeq,T stanoví pro celou denní (LAeq,16h) a celou noční dobu (LAeq,8h). V případě hluku z leteckého provozu se hygienický limit v chráněných vnitřních prostorech staveb vztahuje na charakteristický letový den.</t>
  </si>
  <si>
    <t>(2) Hygienický limit ekvivalentní hladiny akustického tlaku A se stanoví pro hluk pronikající vzduchem zvenčí a pro hluk ze stavební činnosti uvnitř objektu součtem základní hladiny akustického tlaku A LAeq,T se rovná 40 dB a korekcí přihlížejících ke druhu chráněného prostoru a denní a noční době podle přílohy č. 2 k tomuto nařízení. V případě hluku s tónovými složkami, s výjimkou hluku z dopravy na pozemních komunikacích, dráhách a z leteckého provozu, se přičte další korekce -5 dB.</t>
  </si>
  <si>
    <t>Hygienické limity hluku v chráněných venkovních prostorech staveb a v chráněném venkovním prostoru</t>
  </si>
  <si>
    <t>(1) Určujícím ukazatelem hluku, s výjimkou vysokoenergetického impulsního hluku, je ekvivalentní hladina akustického tlaku A LAeq,T a odpovídající hladiny v kmitočtových pásmech. V denní době se stanoví pro 8 souvislých a na sebe navazujících nejhlučnějších hodin (LAeq,8h), v noční době pro nejhlučnější 1 hodinu (LAeq,1h). Pro hluk z dopravy na pozemních komunikacích a dráhách a pro hluk z leteckého provozu se ekvivalentní hladina akustického tlaku A LAeq,T stanoví pro celou denní (LAeq,16h) a celou noční dobu (LAeq,8h).</t>
  </si>
  <si>
    <t>(2) Určujícím ukazatelem vysokoenergetického impulsního hluku je ekvivalentní hladina akustického tlaku C LCeq,T a současně průměrná hladina expozice zvuku C LCE jednotlivých impulsů. V denní době se stanoví pro 8 souvislých a na sebe navazujících nejhlučnějších hodin (LCeq,8h), v noční době pro nejhlučnější 1 hodinu (LCeq,1h).</t>
  </si>
  <si>
    <t>(3) Hygienický limit ekvivalentní hladiny akustického tlaku A, s výjimkou hluku z leteckého provozu a vysokoenergetického impulsního hluku, se stanoví součtem základní hladiny akustického tlaku A LAeq,T 50 dB a korekcí přihlížejících ke druhu chráněného prostoru a denní a noční době, které jsou uvedeny v tabulce č. 1 části A přílohy č. 3 k tomuto nařízení. Pro vysoce impulsní hluk se přičte další korekce -12 dB. V případě hluku s tónovými složkami, s výjimkou hluku z dopravy na pozemních komunikacích, dráhách a z leteckého provozu, se přičte další korekce -5 dB.</t>
  </si>
  <si>
    <t>VIBRACE NA PRACOVIŠTÍCH</t>
  </si>
  <si>
    <t>Přípustný expoziční limit vibrací</t>
  </si>
  <si>
    <t>(1) Přípustný expoziční limit vibrací přenášených na ruce vyjádřený průměrnou souhrnnou váženou</t>
  </si>
  <si>
    <t>a) hladinou zrychlení vibrací Lahv,8h se rovná 128 dB, nebo</t>
  </si>
  <si>
    <t>b) hodnotou zrychlení vibrací ahv,8h se rovná 2,5 m.s-2.</t>
  </si>
  <si>
    <t>(2) U vibrací přenášených na ruce zaměstnanců se přípustný expoziční limit vztahuje k souhrnné hodnotě translačních vibrací stanovených z vážených hodnot zrychlení ve třech navzájem kolmých směrech podle souřadné soustavy ruky.</t>
  </si>
  <si>
    <t>(3) Přípustný expoziční limit vibrací přenášených zvláštním způsobem na zaměstnance způsobujících intenzivní kmitání v horní části páteře a hlavy vyjádřený průměrnou váženou</t>
  </si>
  <si>
    <t>a) hladinou zrychlení vibrací Law,8h se rovná 100 dB, nebo</t>
  </si>
  <si>
    <t>b) hodnotou zrychlení vibrací aew,8h se rovná 0,1 m.s-2.</t>
  </si>
  <si>
    <t>(4) Přípustný expoziční limit celkových vertikálních a horizontálních vibrací přenášených na zaměstnance vyjádřený průměrnou váženou</t>
  </si>
  <si>
    <t>a) hladinou zrychlení vibrací Law,8h v dB se rovná 114 dB, nebo</t>
  </si>
  <si>
    <t>b) hodnotou zrychlení vibrací aew,8h se rovná 0,5 m.s-2.</t>
  </si>
  <si>
    <t>(5) Přípustný expoziční limit celkových vibrací se vztahuje na ustálené i proměnné vibrace a otřesy nebo rázy, pokud hlavní část jejich energie je obsažena ve sledovaném kmitočtovém pásmu.</t>
  </si>
  <si>
    <t>(6) Celkové vibrace rovnoběžné s podélnou osou těla se posuzují způsobem platným pro vertikální vibrace a vibrace ve směrech kolmých na podélnou osu těla způsobem platným pro horizontální vibrace.</t>
  </si>
  <si>
    <t>Hygienický limit vibrací pro jinou než osmihodinovou směnu</t>
  </si>
  <si>
    <t>(1) Hygienický limit průměrných souhrnných vážených hladin zrychlení vibrací pro jinou než osmihodinovou směnu v minutách se stanoví tak, že se k přípustnému expozičnímu limitu Law,8h nebo Lahw,8h přičte korekce KT, která se stanoví podle vztahu</t>
  </si>
  <si>
    <t>(2) Hygienický limit průměrných vážených hodnot zrychlení vibrací pro jinou než osmihodinovou směnu v minutách se stanoví tak, že se přípustný expoziční limit aew,8h nebo ahv,8h vynásobí činitelem kT, který se stanoví podle vztahu</t>
  </si>
  <si>
    <t>(3) Korekce KT a činitel kT pro jinou než osmihodinovou směnu se nepoužijí pro hodnocení vibrací přenášených zvláštním způsobem.</t>
  </si>
  <si>
    <t>(4) Pro expozice celkovým vibracím po dobu 10 minut a kratší se hygienický limit rovná 131 dB nebo 3,55 m.s-2.</t>
  </si>
  <si>
    <t>(5) Pro expozice vibracím přenášeným na ruce po dobu 20 minut a kratší se hygienický limit rovná 142 dB nebo 12,5 m.s-2.</t>
  </si>
  <si>
    <t>Průměrná expozice</t>
  </si>
  <si>
    <t>(1) Hodnocení vibrací podle průměrné expozice se provádí, pokud je pracovní doba ve sledovaném období proměnná nebo když se vibrace v průběhu sledovaného období mění, avšak jednotlivé denní expozice vibracím se neliší o více než 10 dB v Lawi nebo o násobek větší než 3 v aewi od výsledků opakovaných měření a při žádné z nich není překročen přípustný expoziční limit, případně přípustný expoziční limit upravený korekcí KT nebo činitelem kT.</t>
  </si>
  <si>
    <t>Law,w =</t>
  </si>
  <si>
    <t>kde n je počet směn během týdenní pracovní doby, při kterých je zaměstnanec exponován vibracím.</t>
  </si>
  <si>
    <t>, [m.s-2],</t>
  </si>
  <si>
    <t>(aew,8h,i)2</t>
  </si>
  <si>
    <t>i=1</t>
  </si>
  <si>
    <t>kde n je počet směn během měsíční pracovní doby, při kterých je zaměstnanec exponován vibracím, a s je celkový počet pracovních dnů v daném měsíci.</t>
  </si>
  <si>
    <t>aew,s =</t>
  </si>
  <si>
    <t>Hygienické limity celkových vertikálních vibrací o kmitočtu nižším než 0,5 Hz</t>
  </si>
  <si>
    <t>(1) Hygienický limit průměrné vážené hladiny zrychlení celkových vertikálních vibrací o kmitočtu nižším než 0,5 Hz</t>
  </si>
  <si>
    <t>a) pro dobu expozice nepřekračující 120 min Law,T se rovná 120 dB nebo aew,T se rovná 1 m.s-2 a</t>
  </si>
  <si>
    <t>b) pro dobu expozice delší než 120 min Law,T se rovná 114 dB nebo aew,T se rovná 0,5 m.s-2.</t>
  </si>
  <si>
    <t>(2) Hygienické limity celkových vertikálních vibrací o kmitočtu nižším než 0,5 Hz se vztahují k pracovním místům na samojízdných strojích a době jejich působení na zaměstnance.</t>
  </si>
  <si>
    <t>Hodnocení rizika vibrací a opatření k ochraně zdraví</t>
  </si>
  <si>
    <t>(1) Zaměstnavatel provádí hodnocení rizika na základě znalosti údajů o předpokládané míře zátěže vibracím a podmínek užívání zařízení uváděných výrobcem. Hodnocení rizika na základě znalosti údajů uváděných výrobcem nenahrazuje měření. Hodnocení a měření vibrací se provádí pravidelně a dále vždy, pokud dojde ke změně podmínek práce.</t>
  </si>
  <si>
    <t>(2) Při hodnocení rizika vibrací zaměstnavatel přihlíží zejména k</t>
  </si>
  <si>
    <t>a) úrovni typu a době trvání expozice včetně expozice přerušovaným vibracím a opakovaným rázům,</t>
  </si>
  <si>
    <t>b) přípustným expozičním nebo hygienickým limitům stanoveným pro dané druhy vibrací,</t>
  </si>
  <si>
    <t>c) účinkům vibrací na zdraví a bezpečnost mladistvých zaměstnanců, těhotných žen, kojících žen a matek do konce devátého měsíce po porodu,</t>
  </si>
  <si>
    <t>d) nepřímým účinkům na bezpečnost zaměstnance vyplývající z interakcí mezi vibracemi a pracovním místem nebo dalším zařízením,</t>
  </si>
  <si>
    <t>e) vytváření podmínek k zajištění bezpečné práce a bezpečných pracovišť s využitím informací poskytnutých výrobci pracovních zařízení,</t>
  </si>
  <si>
    <t>f) možnosti zavádění technických zařízení, určených ke snížení expozice vibracím,</t>
  </si>
  <si>
    <t>g) rozšíření expozice celkovým vibracím nad osmihodinovou pracovní dobu,</t>
  </si>
  <si>
    <t>h) podmínkám práce spojeným s expozicí vibracím, zejména chladové zátěži,</t>
  </si>
  <si>
    <t>i) příslušným informacím, které vyplývají ze zdravotního dohledu, a dostupným publikovaným informacím.</t>
  </si>
  <si>
    <t>(3) Pokud je zaměstnanec při práci exponován vibracím překračujícím expoziční limit nebo hygienický limit podle § 14 odst. 1 nebo 2, použije se pro zařazení bezpečnostních přestávek v průběhu směny § 9 odst. 6 obdobně. Po dobu bezpečnostní přestávky nesmí být zaměstnanec exponován vibracím překračujícím přípustný expoziční nebo hygienický limit.</t>
  </si>
  <si>
    <t>VIBRACE V CHRÁNĚNÝCH VNITŘNÍCH PROSTORECH STAVEB A NA PRACOVIŠTÍCH</t>
  </si>
  <si>
    <t>(1) Hygienický limit vibrací v chráněných vnitřních prostorech staveb vyjádřený průměrnou váženou</t>
  </si>
  <si>
    <t>a) hladinou zrychlení vibrací Law,T se rovná 75 dB, nebo</t>
  </si>
  <si>
    <t>b) hodnotou zrychlení vibrací aew,T se rovná 0,0056 m/s2.</t>
  </si>
  <si>
    <t>(2) Hygienické limity vibrací uvedené v odstavci 1 v chráněných vnitřních prostorech staveb se vztahují na horizontální a vertikální vibrace v místě pobytu osob a k době trvání vibrací T.</t>
  </si>
  <si>
    <t>(3) Korekce hygienického limitu podle odstavce 1 jsou v závislosti na typu prostoru, denní době a povaze vibrací upraveny v příloze č. 5 k tomuto nařízení.</t>
  </si>
  <si>
    <t>Při hodnocení vibrací, které pronikají na pracoviště, se při stanovení jejich hygienického limitu a jeho korekcí postupuje podle § 18.</t>
  </si>
  <si>
    <t>ZPŮSOB MĚŘENÍ A HODNOCENÍ HLUKU A VIBRACÍ</t>
  </si>
  <si>
    <t>(1) Při měření hluku a vibrací a při hodnocení hluku a vibrací se postupuje podle metod a terminologie týkajících se oborů elektroakustiky, akustiky a vibrací, obsažených v příslušných českých technických normách. Při jejich dodržení se výsledek považuje za prokázaný.</t>
  </si>
  <si>
    <t>(2) Pokud nelze postupovat podle odstavce 1, musí být u použité metody doložena její přesnost a reprodukovatelnost.</t>
  </si>
  <si>
    <t>(3) V chráněném venkovním prostoru staveb se hladiny akustického tlaku stanovují pro dopadající zvukovou vlnu.</t>
  </si>
  <si>
    <t>(4) Při měření hluku v chráněných venkovních prostorech staveb, chráněném venkovním prostoru a v chráněných vnitřních prostorech staveb se uvádí nejistota, kterou se rozumí rozšířená kombinovaná standardní nejistota měření. Nejistota musí být uplatněna při hodnocení naměřených hodnot. Výsledná hodnota hladiny akustického tlaku nepřekračuje hygienický limit, jestliže výsledná ekvivalentní hladina akustického tlaku po odečtení hodnoty nejistoty je rovna nebo je nižší než hygienický limit nebo výsledná maximální hladina akustického tlaku je rovna nebo je nižší než hygienický limit.</t>
  </si>
  <si>
    <t>Při hodnocení hluku a vibrací na pracovišti a vibrací v chráněných vnitřních prostorech staveb se uplatňuje nejistota, kterou se rozumí rozšířená kombinovaná standardní nejistota měření. Nejistota musí být uplatněna při hodnocení naměřených hodnot. Výsledná hodnota určující veličiny hluku a vibrací na pracovišti a vibrací v chráněných vnitřních prostorech staveb prokazatelně splňuje hygienický limit, jestliže je po přičtení hodnoty nejistoty nižší než hygienický limit.</t>
  </si>
  <si>
    <t>Nařízení vlády č. 148/2006 Sb., o ochraně zdraví před nepříznivými účinky hluku a vibrací, se zrušuje.</t>
  </si>
  <si>
    <t>Toto nařízení nabývá účinnosti dnem 1. listopadu 2011.</t>
  </si>
  <si>
    <t>doc. MUDr. Heger, CSc., v. r.</t>
  </si>
  <si>
    <t>Příloha č. 1 k nařízení vlády č. 272/2011 Sb.</t>
  </si>
  <si>
    <t>Příloha č. 2 k nařízení vlády č. 272/2011 Sb.</t>
  </si>
  <si>
    <t>Korekce pro stanovení hygienických limitů hluku v chráněném vnitřním prostoru staveb</t>
  </si>
  <si>
    <t>Pro ostatní druhy chráněného vnitřního prostoru v tabulce jmenovitě neuvedené se použijí hodnoty pro prostory funkčně obdobné.</t>
  </si>
  <si>
    <t>Účel užívání stavby je u staveb povolených před 1. lednem 2007 dán kolaudačním rozhodnutím, u později povolených staveb oznámením stavebního úřadu nebo kolaudačním souhlasem. Uvedené hygienické limity se nevztahují na hluk způsobený používáním chráněné místnosti.</t>
  </si>
  <si>
    <t>Příloha č. 3 k nařízení vlády č. 272/2011 Sb.</t>
  </si>
  <si>
    <t>Stanovení hygienických limitů hluku v chráněných venkovních prostorech staveb a v chráněném venkovním prostoru</t>
  </si>
  <si>
    <t>Korekce pro stanovení hygienických limitů hluku v chráněných venkovních prostorech staveb a v chráněném venkovním prostoru</t>
  </si>
  <si>
    <t>Korekce</t>
  </si>
  <si>
    <t>1)</t>
  </si>
  <si>
    <t>2)</t>
  </si>
  <si>
    <t>3)</t>
  </si>
  <si>
    <t>Chráněný venkovní prostor staveb lůžkových zdravotnických zařízení včetně lázní</t>
  </si>
  <si>
    <t>Chráněný venkovní prostor lůžkových zdravotnických zařízení včetně lázní</t>
  </si>
  <si>
    <t>Chráněný venkovní prostor ostatních staveb a chráněný ostatní venkovní prostor</t>
  </si>
  <si>
    <t>Korekce uvedené v tabulce se nesčítají.</t>
  </si>
  <si>
    <t>Korekce pro stanovení hygienických limitů hluku v chráněném venkovním prostoru staveb pro hluk ze stavební činnosti</t>
  </si>
  <si>
    <t>Část C</t>
  </si>
  <si>
    <t>Způsob výpočtu hygienického limitu vysokoenergetického impulsního hluku</t>
  </si>
  <si>
    <t>Ekvivalentní hladina akustického tlaku C LCeq,T vysokoenergetického impulsního hluku se vypočte ze vztahů</t>
  </si>
  <si>
    <t>nebo</t>
  </si>
  <si>
    <t>kde N je počet impulsů za dobu T [s], N0 = 1 a T0 = 1 s.</t>
  </si>
  <si>
    <t>Příloha č. 4 k nařízení vlády č. 272/2011 Sb.</t>
  </si>
  <si>
    <t>Kritéria pro identifikaci impulsního hluku</t>
  </si>
  <si>
    <t>Za vysokoenergetický impulsní hluk a vysoce impulsní hluk se považuje hluk podle § 2 písm. c) a d), který v místě posouzení dále splňuje pro jednotlivé impulsy aspoň jednu z níže uvedených podmínek:</t>
  </si>
  <si>
    <t>LAImax - LASmax &gt; 5 dB</t>
  </si>
  <si>
    <t>LAImax - LAE &gt; 5 dB,</t>
  </si>
  <si>
    <t>LAImax je hladina maximálního akustického tlaku A při dynamické charakteristice měřidla I (Impuls),</t>
  </si>
  <si>
    <t>LASmax je hladina maximálního akustického tlaku A při dynamické charakteristice měřidla S (Slow),</t>
  </si>
  <si>
    <t>LAE je hladina expozice zvuku A.</t>
  </si>
  <si>
    <t>Příloha č. 5 k nařízení vlády č. 272/2011 Sb.</t>
  </si>
  <si>
    <t>Korekce na využití prostoru ve stavbách a chráněném vnitřním prostoru staveb, denní dobu a povahu vibrací</t>
  </si>
  <si>
    <t>4. Přednáškové síně, učebny a pobytové místnosti škol, jeslí a staveb pro předškolní a školní výchovu a vzdělávání</t>
  </si>
  <si>
    <t>Maximálně jsou přípustné 3 výskyty otřesů za den.</t>
  </si>
  <si>
    <t>1) Směrnice Evropského parlamentu a Rady 2002/44/ES ze dne 25. června 2002 o minimálních požadavcích na bezpečnost a ochranu zdraví před expozicí zaměstnanců rizikům spojeným s fyzikálními činiteli (vibracemi) (šestnáctá samostatná směrnice ve smyslu čl. 16 odst. 1 směrnice 89/391/EHS).</t>
  </si>
  <si>
    <t>Směrnice Evropského parlamentu a Rady 2003/10/ES ze dne 6. února 2003 o minimálních požadavcích na bezpečnost a ochranu zdraví před expozicí zaměstnanců rizikům spojeným s fyzikálními činiteli (hlukem) (sedmnáctá samostatná směrnice ve smyslu čl. 16 odst. 1 směrnice 89/391/EHS).</t>
  </si>
  <si>
    <t>3) Například nařízení vlády č. 176/2008 Sb., o technických požadavcích na strojní zařízení, ve znění nařízení vlády č. 170/2011 Sb.</t>
  </si>
  <si>
    <t xml:space="preserve">4) Vyhláška č. 177/1995 Sb., kterou se vydává stavební a technický řád drah, ve znění pozdějších předpisů. </t>
  </si>
  <si>
    <t>Vyhláška č. 104/1997 Sb., kterou se provádí zákon o pozemních komunikacích, ve znění pozdějších předpisů.</t>
  </si>
  <si>
    <t>Nedomykavost, dysfonie, fonastenie</t>
  </si>
  <si>
    <t>Pro jednodušší získání informací z oblasti BOZP uvádíme odkaz na Státní úřad  inspekce práce. Zde lze získat i odkazy na  jednotlivé Oblastní inspektoráty práce v okruhu Vaší působnosti.</t>
  </si>
  <si>
    <t>6) Např. zákon č. 105/1990 Sb., o soukromém podnikání občanů, zákon č. 104/1990 Sb., o akciových společnostech, zákon č. 173/1988 Sb., o podniku se zahraniční majetkovou účastí, ve znění zákona č. 112/1990 Sb.</t>
  </si>
  <si>
    <t>(3) Úřad a inspektoráty kontrolují dodržování právních předpisů upravujících právní postavení zaměstnanců vyslaných k výkonu práce v rámci nadnárodního poskytování služeb79), přičemž ve vzájemné souvislosti posuzují zejména následující skutečnosti:</t>
  </si>
  <si>
    <t>a) za účelem zjištění skutečného místa výkonu činnosti zaměstnavatele v České republice úřad a inspektoráty provedou celkové posouzení všech skutečností charakterizujících činnosti, jež provádí zaměstnavatel v České republice, popřípadě též v jiném členském státě Evropské unie, v němž je usazen, přičemž se vezme v úvahu období 5 let předcházející vyslání zaměstnance; při tomto posouzení jsou zohledněny zejména následující skutečnosti:</t>
  </si>
  <si>
    <t>1. místo, kde má zaměstnavatel své sídlo, popřípadě kde má administrativní zázemí,</t>
  </si>
  <si>
    <t>2. místo, kde zaměstnavatel platí daně a příspěvky sociálního pojištění,</t>
  </si>
  <si>
    <t>3. členský stát, který vydal zaměstnavateli povolení k výkonu příslušné činnosti, případně kde je zaregistrován u obchodní komory nebo jiných profesních subjektů v souladu s právem daného členského státu,</t>
  </si>
  <si>
    <t>4. místo, kde zaměstnavatel vykonává hlavní předmět podnikání, a kde zaměstnává zaměstnance vykonávající administrativní práce,</t>
  </si>
  <si>
    <t>5. místo, kde zaměstnavatel přijímá zaměstnance do pracovněprávního vztahu a odkud jsou zaměstnanci vysíláni,</t>
  </si>
  <si>
    <t>6. rozhodné právo, kterým se řídí pracovněprávní vztahy uzavřené mezi zaměstnavatelem a vysílanými zaměstnanci,</t>
  </si>
  <si>
    <t>7. objem zaměstnavatelem realizovaných nadnárodních služeb nebo výše obratu uskutečněného v jiném členském státě Evropské unie s přihlédnutím ke specifické situaci zejména nově založených podniků a malých a středních podniků,</t>
  </si>
  <si>
    <t>b) za účelem zjištění, v jakém členském státě Evropské unie zaměstnanec dočasně vyslaný k výkonu práce v České republice obvykle koná práci, se zkoumají veškeré skutečnosti charakterizující tuto práci a zaměstnance, přičemž je zkoumáno zejména</t>
  </si>
  <si>
    <t>1. zda zaměstnanec vykonává práci v České republice po omezenou dobu,</t>
  </si>
  <si>
    <t>2. místo, kde zaměstnanec obvykle vykonává svoji práci podle nařízení Evropského parlamentu a Rady (ES) č. 593/2008 o právu rozhodném pro smluvní závazkové vztahy (Řím I) nebo podle Úmluvy o právu rozhodném pro smluvní závazkové vztahy (Římská úmluva),</t>
  </si>
  <si>
    <t>3. datum, ke kterému bylo vyslání zaměstnance zahájeno,</t>
  </si>
  <si>
    <t>4. zda se zaměstnanec po skončení vyslání vrací do jiného členského státu Evropské unie, ze kterého byl vyslán, anebo má v tomto jiném členském státě Evropské unie pokračovat ve výkonu práce,</t>
  </si>
  <si>
    <t>5. povaha vykonávaných činností,</t>
  </si>
  <si>
    <t>6. skutečnost, zda dopravu, stravování a ubytování poskytuje nebo proplácí zaměstnavatel, který zaměstnance vysílá, a způsob jejich poskytování nebo proplácení,</t>
  </si>
  <si>
    <t>7. zda pracovní místo bylo opakovaně obsazované týmž nebo jiným zaměstnancem.</t>
  </si>
  <si>
    <t>(4) Úřad a inspektoráty vykonávají kontrolu také v případech stanovených zvláštními právními předpisy9).</t>
  </si>
  <si>
    <t>b) podílí se společně s ministerstvem na mezinárodní spolupráci týkající se pracovního prostředí, bezpečnosti práce, pracovněprávních vztahů a pracovních podmínek,</t>
  </si>
  <si>
    <t>1. jméno a známou adresu zaměstnavatele a veškeré ostatní příslušné údaje nebo informace nezbytné pro jeho identifikaci,</t>
  </si>
  <si>
    <t>2. shrnutí skutečností a okolností, na jejichž základě došlo k závěru o možném porušení právních předpisů, povahu tohoto porušení a výčet příslušných právních předpisů,</t>
  </si>
  <si>
    <t>3. nástroj umožňující vymahatelnost v České republice (vykonatelné rozhodnutí) a veškeré další příslušné informace nebo doklady, včetně informací a dokladů právní povahy, které se týkají související pohledávky, pokuty nebo jiné sankce,</t>
  </si>
  <si>
    <t>4. v případě oznámení rozhodnutí účel oznámení a lhůtu pro jeho provedení,</t>
  </si>
  <si>
    <t>5. v případě žádosti o vymáhání pokuty, jiné sankce nebo související pohledávky či její složky, datum, kdy se stalo rozhodnutí vykonatelným, celkovou vymáhanou částku, veškeré informace důležité pro její vymáhání, včetně skutečnosti zda, a případně jak bylo rozhodnutí zaměstnavateli doručeno, včetně sdělení úřadu, zda proti uložení pokuty nebo jiné sankce lze podat další opravný prostředek,</t>
  </si>
  <si>
    <t>h) sděluje příslušnému cizímu orgánu skutečnosti naznačující porušování právních předpisů v oblasti vysílání zaměstnanců v rámci nadnárodního poskytování služeb a informuje Evropskou komisi o přetrvávajících problémech při výměně informací s jinými členskými státy Evropské unie v této oblasti,</t>
  </si>
  <si>
    <t>KONTROLA A SPRÁVNÍ SPOLUPRÁCE PŘI VYSÍLÁNÍ ZAMĚSTNANCŮ V RÁMCI NADNÁRODNÍHO POSKYTOVÁNÍ SLUŽEB</t>
  </si>
  <si>
    <t>Přístup k informacím a správní spolupráce</t>
  </si>
  <si>
    <t>(1) Úřad ve spolupráci s inspektoráty na základě odůvodněné žádosti příslušného cizího orgánu nebo Evropské komise podané na jednotném formuláři postupem podle přímo použitelného předpisu Evropské unie80), která se týká zaměstnavatele usazeného v České republice, bezplatně</t>
  </si>
  <si>
    <t>a) poskytne příslušnému orgánu informace za účelem identifikace vyslání a kontroly dodržování právních předpisů upravujících postavení zaměstnanců vyslaných k výkonu práce v rámci nadnárodního poskytování služeb,</t>
  </si>
  <si>
    <t>b) prošetří skutečnosti související s vysláním zaměstnance,</t>
  </si>
  <si>
    <t>c) poskytne písemnosti související s vysláním zaměstnance.</t>
  </si>
  <si>
    <t>(2) Úřad poskytne informace podle odstavce 1 písm. a)</t>
  </si>
  <si>
    <t>a) v odůvodněných naléhavých případech vyžadujících nahlížení do příslušných rejstříků bez zbytečného odkladu, nejvýše však do 2 pracovních dnů,</t>
  </si>
  <si>
    <t>b) v ostatních případech nejpozději do 25 pracovních dnů od obdržení žádosti.</t>
  </si>
  <si>
    <t>(3) Nelze-li žádost podle odstavce 1 vyřídit, informuje o tom úřad příslušný cizí orgán. Úřad bez zbytečného odkladu informuje příslušný cizí orgán o skutečnostech souvisejících s vysláním, pokud jsou pochybnosti o dodržování pracovních a mzdových podmínek.</t>
  </si>
  <si>
    <t>(4) Úřad může požádat příslušný cizí orgán o poskytnutí přeshraniční spolupráce v rozsahu podle odstavce 1 písm. a), b) a c), která se týká zaměstnavatele usazeného v jiném členském státě Evropské unie. Informace poskytnuté příslušným cizím orgánem na základě této žádosti může úřad využít pouze za účelem kontroly dodržování právních předpisů upravujících vysílání zaměstnanců k výkonu práce v rámci nadnárodního poskytování služeb.</t>
  </si>
  <si>
    <t>§ 37b</t>
  </si>
  <si>
    <t>Doručování rozhodnutí o uložení pokuty nebo jiné sankce zaměstnavateli usazenému v jiném členském státě Evropské unie a její vymáhání</t>
  </si>
  <si>
    <t>(1) Rozhodnutí o uložení pokuty nebo jiné sankce a s ním související písemnosti doručuje úřad a inspektorát zaměstnavateli usazenému v jiném členském státě Evropské unie, který vysílá zaměstnance k výkonu práce v rámci nadnárodního poskytování služeb na území České republiky, prostřednictvím provozovatele poštovních služeb nebo prostřednictvím příslušného orgánu státní správy pověřeného k doručování písemností do ciziny. Pokud se tímto způsobem nepodaří písemnost zaměstnavateli usazenému v jiném členském státě Evropské unie doručit, požádá úřad na jednotném formuláři postupem podle přímo použitelného předpisu Evropské unie80) příslušný cizí orgán o doručení písemností podle věty první.</t>
  </si>
  <si>
    <t>(3) V případě, že rozhodnutí o uložení pokuty nebo jiné sankce, o jehož výkon úřad požádal podle odstavce 2, bylo napadeno v souladu s právními předpisy České republiky, oznámí úřad tuto skutečnost bezodkladně příslušnému cizímu orgánu.</t>
  </si>
  <si>
    <t>§ 37c</t>
  </si>
  <si>
    <t>Doručování rozhodnutí o uložení pokuty nebo jiné sankce zaměstnavateli usazenému v České republice a její vymáhání</t>
  </si>
  <si>
    <t>(1) Úřad na základě žádosti příslušného cizího orgánu podané na jednotném formuláři postupem podle přímo použitelného předpisu Evropské unie80)</t>
  </si>
  <si>
    <t>a) doručí zaměstnavateli usazenému v České republice vysílajícímu zaměstnance k výkonu práce v rámci nadnárodního poskytování služeb na území jiného členského státu Evropské unie rozhodnutí o uložení pokuty vydané v jiném členském státě Evropské unie, nebo</t>
  </si>
  <si>
    <t>b) zabezpečí výkon pravomocného a vykonatelného rozhodnutí vydaného v jiném členském státě Evropské unie podle právních předpisů České republiky.</t>
  </si>
  <si>
    <t>(2) Úřad bez zbytečného odkladu, nejpozději však do 1 měsíce od přijetí žádosti podle odstavce 1 doručí zaměstnavateli usazenému v České republice vysílajícímu zaměstnance k výkonu práce v rámci nadnárodního poskytování služeb na území jiného členského státu Evropské unie rozhodnutí o uložení pokuty a doručí podle odstavce 1 písm. b) obecnému správci daně podle zvláštního právního předpisu žádost o vymáhání pokuty.</t>
  </si>
  <si>
    <t>(3) Úřad odmítne žádost podle odstavce 1, pokud žádost obsahuje takové formální nebo obsahové vady, pro něž je třeba ji považovat za zmatečnou, anebo pokud zjevně neodpovídá příslušnému rozhodnutí. Úřad může odmítnout žádost, pokud je zjevné, že vymáhání pokuty či jiné správní sankce by bylo nehospodárné.</t>
  </si>
  <si>
    <t>(4) Pokuta uložená v jiném členském státě Evropské unie je příjmem státního rozpočtu, který spravuje a vymáhá obecný správce daně podle jiného právního předpisu. Vykonatelné rozhodnutí cizího orgánu přiložené k této žádosti je exekučním titulem.</t>
  </si>
  <si>
    <t>(5) Úřad informuje bez zbytečného odkladu příslušný cizí orgán o</t>
  </si>
  <si>
    <t>a) úkonech, které byly uskutečněny na základě jeho žádosti podle odstavce 1, a datu doručení rozhodnutí,</t>
  </si>
  <si>
    <t>b) důvodech odmítnutí žádosti.</t>
  </si>
  <si>
    <t>(6) Pokud po přijetí žádosti podle odstavce 1 došlo k napadení rozhodnutí podle právních předpisů jiného členského státu Evropské unie, ve kterém byla pokuta uložena, a toto napadení má vliv na vykonatelnost rozhodnutí, je výkon tohoto rozhodnutí v České republice přerušen, dokud v této věci nerozhodne příslušný cizí orgán.</t>
  </si>
  <si>
    <t>(7) Pokuta uložená cizím orgánem v jiné měně, než je česká koruna, se převede na české koruny podle kursů devizového trhu vyhlášených Českou národní bankou pro den uložení pokuty.</t>
  </si>
  <si>
    <t>10) § 105 zákoníku práce.</t>
  </si>
  <si>
    <t>75) Zákon č. 350/2011 Sb.</t>
  </si>
  <si>
    <t>79) Například § 319 zákoníku práce.</t>
  </si>
  <si>
    <t>a) daň z příjmů fyzických osob ze závislé činnosti,</t>
  </si>
  <si>
    <t>19. Správě úložišť radioaktivních odpadů,</t>
  </si>
  <si>
    <t>(3) Má-li být uplatněn průměrný měsíční čistý výdělek, zjistí se tento výdělek z průměrného měsíčního hrubého výdělku odečtením pojistného na sociální zabezpečení a příspěvku na státní politiku zaměstnanosti100), pojistného na všeobecné zdravotní pojištění101) a zálohy na daň z příjmu fyzických osob ze závislé činnosti102), vypočtených podle podmínek a sazeb platných pro zaměstnance v měsíci, v němž se průměrný měsíční čistý výdělek zjišťuje.</t>
  </si>
  <si>
    <t>95) § 6 odst. 2 a § 9 odst. 2 zákona č. 297/2016 Sb., o službách vytvářejících důvěru pro elektronické transakce.</t>
  </si>
  <si>
    <t>A. Volně vedené kabely a vodiče zajišťující funkci a ovládání požárně bezpečnostních zařízení</t>
  </si>
  <si>
    <t>domácí rozhlas podle ČSN 73 0802, evakuační rozhlas podle ČSN 73 0831, zařízení pro vizuální vyhlášení poplachu podle ČSN 73 0833, nouzový zvukový systém podle ČSN EN 60849</t>
  </si>
  <si>
    <t>x</t>
  </si>
  <si>
    <t>stavby s vnitřními shromažďovacími prostory (například školy, divadla, kina,kryté haly, kongresové sály, nákupní střediska, výstavní prostory, odbavovací haly letištních, železničních a autobusových terminálů)</t>
  </si>
  <si>
    <t>IV - kabel funkční při požáru</t>
  </si>
  <si>
    <t>Hasicí přístroje schválené podle ČSN 38 9100</t>
  </si>
  <si>
    <t>PG 2, V 6</t>
  </si>
  <si>
    <t>P2, H 2</t>
  </si>
  <si>
    <t>PG 2</t>
  </si>
  <si>
    <t>H 6</t>
  </si>
  <si>
    <t>PG 6</t>
  </si>
  <si>
    <t>P 6</t>
  </si>
  <si>
    <t>H 10</t>
  </si>
  <si>
    <t>PG 10</t>
  </si>
  <si>
    <t>PG 12</t>
  </si>
  <si>
    <t>P 12</t>
  </si>
  <si>
    <t>Použité zkratky: S            hasicí přístroj CO2</t>
  </si>
  <si>
    <t xml:space="preserve">                        PG          práškový hasicí přístroj s práškem ABC nebo odpovídající CSN 38 9100</t>
  </si>
  <si>
    <t xml:space="preserve">                        P            práškový hasicí přístroj s práškem BC</t>
  </si>
  <si>
    <t xml:space="preserve">                        V            vodní hasicí přístroj</t>
  </si>
  <si>
    <t xml:space="preserve">                        Pě          pěnový hasicí přístroj</t>
  </si>
  <si>
    <t xml:space="preserve">                        H            halonový hasicí přístroj</t>
  </si>
  <si>
    <t>Bezpečná</t>
  </si>
  <si>
    <t>Druh</t>
  </si>
  <si>
    <t>paliva</t>
  </si>
  <si>
    <t>ve směru</t>
  </si>
  <si>
    <t>hlavního</t>
  </si>
  <si>
    <t>sálání</t>
  </si>
  <si>
    <t>v ostatních</t>
  </si>
  <si>
    <t>směrech</t>
  </si>
  <si>
    <t>- sporák</t>
  </si>
  <si>
    <t>- pařák</t>
  </si>
  <si>
    <t>- varný kotel</t>
  </si>
  <si>
    <t>- zásobníkový ohřívač vody</t>
  </si>
  <si>
    <t>- kamna s varnou plotnou</t>
  </si>
  <si>
    <t>- kamna</t>
  </si>
  <si>
    <t>- kamna na dřevo</t>
  </si>
  <si>
    <t>- krby na dřevo</t>
  </si>
  <si>
    <t>Spotřebiče k ohřevu vody - ČSN 06 1318:</t>
  </si>
  <si>
    <t>- zásobníkový ohřívač vody na topnou naftu</t>
  </si>
  <si>
    <t>- kamna s odpařovacím hořákem a s odtahovým hrdlem</t>
  </si>
  <si>
    <t>- kamna s varnou plotnou na topnou naftu</t>
  </si>
  <si>
    <t>- sporák (včetně kombinovaného "plynné palivo-elektřina")</t>
  </si>
  <si>
    <t>750</t>
  </si>
  <si>
    <t>- vestavné varné jednotky (včetně kombinovaných "plynné palivo- elektřina")</t>
  </si>
  <si>
    <t>- samostatná pečící trouba</t>
  </si>
  <si>
    <t>- rožeň (gril)</t>
  </si>
  <si>
    <t>- pečící skříň</t>
  </si>
  <si>
    <t>- vodní lázeň</t>
  </si>
  <si>
    <t>- ohřívací skříň</t>
  </si>
  <si>
    <t>- teplý stůl</t>
  </si>
  <si>
    <t>- smažič</t>
  </si>
  <si>
    <t>- opékač</t>
  </si>
  <si>
    <t>- průtokové ohřívače</t>
  </si>
  <si>
    <t>- topidla</t>
  </si>
  <si>
    <t>- žehlič s topným systémem</t>
  </si>
  <si>
    <t>- průtokový teplovodní kotel</t>
  </si>
  <si>
    <t>- chladnička</t>
  </si>
  <si>
    <t>Pračka s ohřívacím systémem - ČSN 06 1416</t>
  </si>
  <si>
    <t>(300 ve směru</t>
  </si>
  <si>
    <t>kolmém na</t>
  </si>
  <si>
    <t>popelníkový otvor)</t>
  </si>
  <si>
    <t>Spotřebiče, které nejsou konstruovány tak,</t>
  </si>
  <si>
    <t>aby mohly stát přímo u hořlavých hmot</t>
  </si>
  <si>
    <t>(například otopná tělesa s náplní teplonosná látka - olej,</t>
  </si>
  <si>
    <t>přímotopné konvektory, teplovzdušné ventilátory)</t>
  </si>
  <si>
    <t>Spotřebiče k ohřevu vody - ČSN EN 60335-2-35 ed. 2:</t>
  </si>
  <si>
    <t>- průtokové ohřívače vody</t>
  </si>
  <si>
    <t>- akumulační kamna</t>
  </si>
  <si>
    <t>Bezpečná vzdálenost může být zkrácená podle podmínek uvedených v české technické normě uvedené v příloze č. 1 část 8.</t>
  </si>
  <si>
    <r>
      <t>1</t>
    </r>
    <r>
      <rPr>
        <b/>
        <sz val="10"/>
        <color rgb="FF000000"/>
        <rFont val="Arial"/>
        <family val="2"/>
        <charset val="238"/>
      </rPr>
      <t>)</t>
    </r>
    <r>
      <rPr>
        <sz val="10"/>
        <color rgb="FF000000"/>
        <rFont val="Arial"/>
        <family val="2"/>
        <charset val="238"/>
      </rPr>
      <t xml:space="preserve"> Zákon č. 22/1997 Sb., o technických požadavcích na výrobky a o změně a doplnění některých zákonů, ve znění pozdějších předpisů.</t>
    </r>
  </si>
  <si>
    <r>
      <t>2</t>
    </r>
    <r>
      <rPr>
        <b/>
        <sz val="10"/>
        <color rgb="FF000000"/>
        <rFont val="Arial"/>
        <family val="2"/>
        <charset val="238"/>
      </rPr>
      <t>)</t>
    </r>
    <r>
      <rPr>
        <sz val="10"/>
        <color rgb="FF000000"/>
        <rFont val="Arial"/>
        <family val="2"/>
        <charset val="238"/>
      </rPr>
      <t xml:space="preserve"> Vyhláška č. 246/2001 Sb., o stanovení podmínek požární bezpečnosti a výkonu státního požárního dozoru (vyhláška o požární prevenci).</t>
    </r>
  </si>
  <si>
    <r>
      <t>3</t>
    </r>
    <r>
      <rPr>
        <b/>
        <sz val="10"/>
        <color rgb="FF000000"/>
        <rFont val="Arial"/>
        <family val="2"/>
        <charset val="238"/>
      </rPr>
      <t>)</t>
    </r>
    <r>
      <rPr>
        <sz val="10"/>
        <color rgb="FF000000"/>
        <rFont val="Arial"/>
        <family val="2"/>
        <charset val="238"/>
      </rPr>
      <t xml:space="preserve"> Například příloha č. 1 vyhlášky č. 246/2001 Sb.</t>
    </r>
  </si>
  <si>
    <r>
      <t>4</t>
    </r>
    <r>
      <rPr>
        <b/>
        <sz val="10"/>
        <color rgb="FF000000"/>
        <rFont val="Arial"/>
        <family val="2"/>
        <charset val="238"/>
      </rPr>
      <t>)</t>
    </r>
    <r>
      <rPr>
        <sz val="10"/>
        <color rgb="FF000000"/>
        <rFont val="Arial"/>
        <family val="2"/>
        <charset val="238"/>
      </rPr>
      <t xml:space="preserve"> Zákon č. 183/2006 Sb., o územním plánování a stavebním řádu (stavební zákon), ve znění zákona č. 68/2007 Sb.</t>
    </r>
  </si>
  <si>
    <r>
      <t>5</t>
    </r>
    <r>
      <rPr>
        <b/>
        <sz val="10"/>
        <color rgb="FF000000"/>
        <rFont val="Arial"/>
        <family val="2"/>
        <charset val="238"/>
      </rPr>
      <t>)</t>
    </r>
    <r>
      <rPr>
        <sz val="10"/>
        <color rgb="FF000000"/>
        <rFont val="Arial"/>
        <family val="2"/>
        <charset val="238"/>
      </rPr>
      <t xml:space="preserve"> § 2 odst. 4 vyhlášky č. 246/2001 Sb.</t>
    </r>
  </si>
  <si>
    <r>
      <t>7</t>
    </r>
    <r>
      <rPr>
        <b/>
        <sz val="10"/>
        <color rgb="FF000000"/>
        <rFont val="Arial"/>
        <family val="2"/>
        <charset val="238"/>
      </rPr>
      <t>)</t>
    </r>
    <r>
      <rPr>
        <sz val="10"/>
        <color rgb="FF000000"/>
        <rFont val="Arial"/>
        <family val="2"/>
        <charset val="238"/>
      </rPr>
      <t xml:space="preserve"> § 2 vyhlášky č. 501/2006 Sb., o obecných požadavcích na využívání území.</t>
    </r>
  </si>
  <si>
    <r>
      <t>8</t>
    </r>
    <r>
      <rPr>
        <b/>
        <sz val="10"/>
        <color rgb="FF000000"/>
        <rFont val="Arial"/>
        <family val="2"/>
        <charset val="238"/>
      </rPr>
      <t>)</t>
    </r>
    <r>
      <rPr>
        <sz val="10"/>
        <color rgb="FF000000"/>
        <rFont val="Arial"/>
        <family val="2"/>
        <charset val="238"/>
      </rPr>
      <t xml:space="preserve"> Vyhláška č. 369/2001 Sb., o obecných technických požadavcích zabezpečujících užívání staveb osobami s omezenou schopností pohybu a orientace, ve znění vyhlášky č. 492/2006 Sb.</t>
    </r>
  </si>
  <si>
    <r>
      <t>9</t>
    </r>
    <r>
      <rPr>
        <b/>
        <sz val="10"/>
        <color rgb="FF000000"/>
        <rFont val="Arial"/>
        <family val="2"/>
        <charset val="238"/>
      </rPr>
      <t>)</t>
    </r>
    <r>
      <rPr>
        <sz val="10"/>
        <color rgb="FF000000"/>
        <rFont val="Arial"/>
        <family val="2"/>
        <charset val="238"/>
      </rPr>
      <t xml:space="preserve"> Zákon č. 561/2004 Sb., o předškolním, základním, středním, vyšším odborném a jiném vzdělávání (školský zákon), ve znění pozdějších předpisů.</t>
    </r>
  </si>
  <si>
    <r>
      <t>10</t>
    </r>
    <r>
      <rPr>
        <b/>
        <sz val="10"/>
        <color rgb="FF000000"/>
        <rFont val="Arial"/>
        <family val="2"/>
        <charset val="238"/>
      </rPr>
      <t>)</t>
    </r>
    <r>
      <rPr>
        <sz val="10"/>
        <color rgb="FF000000"/>
        <rFont val="Arial"/>
        <family val="2"/>
        <charset val="238"/>
      </rPr>
      <t xml:space="preserve"> Zákon č. 561/2004 Sb.</t>
    </r>
  </si>
  <si>
    <r>
      <t>11</t>
    </r>
    <r>
      <rPr>
        <b/>
        <sz val="10"/>
        <color rgb="FF000000"/>
        <rFont val="Arial"/>
        <family val="2"/>
        <charset val="238"/>
      </rPr>
      <t>)</t>
    </r>
    <r>
      <rPr>
        <sz val="10"/>
        <color rgb="FF000000"/>
        <rFont val="Arial"/>
        <family val="2"/>
        <charset val="238"/>
      </rPr>
      <t xml:space="preserve"> § 31 odst. 4 zákona č. 133/1985 Sb., o požární ochraně, ve znění zákona č. 237/2000 Sb.</t>
    </r>
  </si>
  <si>
    <r>
      <t>12</t>
    </r>
    <r>
      <rPr>
        <b/>
        <sz val="10"/>
        <color rgb="FF000000"/>
        <rFont val="Arial"/>
        <family val="2"/>
        <charset val="238"/>
      </rPr>
      <t>)</t>
    </r>
    <r>
      <rPr>
        <sz val="10"/>
        <color rgb="FF000000"/>
        <rFont val="Arial"/>
        <family val="2"/>
        <charset val="238"/>
      </rPr>
      <t xml:space="preserve"> Vyhláška č. 30/2001 Sb., kterou se provádějí pravidla provozu na pozemních komunikacích a úprava a řízení provozu na pozemních komunikacích, ve znění pozdějších předpisů (dopravní značka B 29 s dodatkovou tabulkou „Nástupní plocha pro požární techniku").</t>
    </r>
  </si>
  <si>
    <r>
      <t>13</t>
    </r>
    <r>
      <rPr>
        <b/>
        <sz val="10"/>
        <color rgb="FF000000"/>
        <rFont val="Arial"/>
        <family val="2"/>
        <charset val="238"/>
      </rPr>
      <t>)</t>
    </r>
    <r>
      <rPr>
        <sz val="10"/>
        <color rgb="FF000000"/>
        <rFont val="Arial"/>
        <family val="2"/>
        <charset val="238"/>
      </rPr>
      <t xml:space="preserve"> Zákon č. 458/2000 Sb., o podmínkách podnikání a o výkonu státní správy v energetických odvětvích a o změně některých zákonů (energetický zákon), ve znění pozdějších předpisů.</t>
    </r>
  </si>
  <si>
    <r>
      <t>14</t>
    </r>
    <r>
      <rPr>
        <b/>
        <sz val="10"/>
        <color rgb="FF000000"/>
        <rFont val="Arial"/>
        <family val="2"/>
        <charset val="238"/>
      </rPr>
      <t>)</t>
    </r>
    <r>
      <rPr>
        <sz val="10"/>
        <color rgb="FF000000"/>
        <rFont val="Arial"/>
        <family val="2"/>
        <charset val="238"/>
      </rPr>
      <t xml:space="preserve"> Například zákon č. 102/2001 Sb., o obecné bezpečnosti výrobků a změně některých dalších zákonů, ve znění pozdějších předpisů.</t>
    </r>
  </si>
  <si>
    <r>
      <t>15</t>
    </r>
    <r>
      <rPr>
        <b/>
        <sz val="10"/>
        <color rgb="FF000000"/>
        <rFont val="Arial"/>
        <family val="2"/>
        <charset val="238"/>
      </rPr>
      <t>)</t>
    </r>
    <r>
      <rPr>
        <sz val="10"/>
        <color rgb="FF000000"/>
        <rFont val="Arial"/>
        <family val="2"/>
        <charset val="238"/>
      </rPr>
      <t xml:space="preserve"> Například nařízení vlády č. 406/2004 Sb., o bližších požadavcích na zajištění bezpečnosti a ochrany zdraví při práci v prostředí s nebezpečím výbuchu, nařízení vlády č. 11/2002 Sb., kterým se stanoví vzhled a umístění bezpečnostních značek a zavedení signálů, ve znění nařízení vlády č. 405/2004 Sb.</t>
    </r>
  </si>
  <si>
    <r>
      <t>16</t>
    </r>
    <r>
      <rPr>
        <b/>
        <sz val="10"/>
        <color rgb="FF000000"/>
        <rFont val="Arial"/>
        <family val="2"/>
        <charset val="238"/>
      </rPr>
      <t>)</t>
    </r>
    <r>
      <rPr>
        <sz val="10"/>
        <color rgb="FF000000"/>
        <rFont val="Arial"/>
        <family val="2"/>
        <charset val="238"/>
      </rPr>
      <t xml:space="preserve"> § 22 až 54 zákona č. 458/2000 Sb., o podmínkách podnikání a o výkonu státní správy v energetických odvětvích a o změně některých zákonů (energetický zákon), ve znění zákona č. 670/2004 Sb., zákona č. 186/2006 Sb., zákona č. 296/2007 Sb. a zákona č. 158/2009 Sb.</t>
    </r>
  </si>
  <si>
    <t>Zákon č. 65/2017 Sb.</t>
  </si>
  <si>
    <t>ze dne 19. ledna 2017</t>
  </si>
  <si>
    <t>o ochraně zdraví před škodlivými účinky návykových látek</t>
  </si>
  <si>
    <t>OCHRANA ZDRAVÍ PŘED ŠKODLIVÝMI ÚČINKY NÁVYKOVÝCH LÁTEK</t>
  </si>
  <si>
    <t>OBECNÁ USTANOVENÍ</t>
  </si>
  <si>
    <t>Tento zákon upravuje opatření k ochraně před škodami působenými užíváním návykových látek a působnost správních úřadů a územních samosprávných celků při přijímání a provádění opatření podle tohoto zákona.</t>
  </si>
  <si>
    <t>Pro účely tohoto zákona se rozumí</t>
  </si>
  <si>
    <t>b) tabákovým výrobkem výrobek, který může být užíván a obsahuje, byť částečně, tabák, ať už geneticky upravený nebo neupravený,</t>
  </si>
  <si>
    <t>c) kuřáckou pomůckou pomůcka určená či obvykle používaná ke kouření, vdechování, šňupání, sání nebo žvýkání tabáku nebo kouření bylinných výrobků určených ke kouření, s výjimkou zápalek, zapalovače, popelníku a pomůcky plnící převážně funkci uměleckého předmětu nebo funkci dekorační,</t>
  </si>
  <si>
    <t>d) bylinným výrobkem určeným ke kouření výrobek, jehož základem jsou rostliny, byliny nebo ovoce, a který neobsahuje žádný tabák, může se užívat prostřednictvím inhalace ústy nebo nosem a jeho užívání zahrnuje jeho postupné spalování,</t>
  </si>
  <si>
    <t>e) elektronickou cigaretou výrobek, který lze použít pro užívání výparů obsahujících nikotin nebo jiných výparů prostřednictvím náustku, nebo jakákoliv součást tohoto výrobku, včetně náhradní náplně, zásobníku, nádržky i zařízení bez nádržky nebo zásobníku; elektronické cigarety mohou být jednorázové, opětovně naplnitelné pomocí náhradní náplně nebo nádržky nebo opakovaně použitelné pomocí jednorázových zásobníků,</t>
  </si>
  <si>
    <t>f) alkoholickým nápojem nápoj obsahující více než 0,5 % objemových ethanolu,</t>
  </si>
  <si>
    <t>g) prodejnou provozovna určená podle stavebního zákona k prodeji zboží nebo poskytování služeb,</t>
  </si>
  <si>
    <t>h) stánkem prostor ohraničený pevnou nebo přenosnou konstrukcí, pult nebo stolek, kde je prodáváno zboží nebo jsou poskytovány služby,</t>
  </si>
  <si>
    <t>i) provozovnou stravovacích služeb prostor potravinářského podniku1), v němž je provozována stravovací služba zahrnující podávání pokrmů určených k přímé spotřebě v této provozovně,</t>
  </si>
  <si>
    <t>j) vnitřním prostorem vnitřní prostor stavby podle § 2 odst. 3 stavebního zákona, s výjimkou dočasných staveb,</t>
  </si>
  <si>
    <t>k) přeshraničním prodejem na dálku prodej spotřebiteli prostřednictvím prostředku komunikace na dálku, při němž se spotřebitel v okamžiku objednání výrobku nachází v členském státě Evropské unie nebo ve smluvním státě Dohody o Evropském hospodářském prostoru a sídlo, ústřední správa nebo místo podnikatelské činnosti provozovatele je v jiném členském státě Evropské unie, nebo smluvním státě Dohody o Evropském hospodářském prostoru nebo ve třetí zemi,</t>
  </si>
  <si>
    <t>l) dovozem dovoz zboží na daňové území Evropské unie podle zákona upravujícího spotřební daně, pokud toto zboží není při vstupu na daňové území Evropské unie propuštěno do režimu s podmíněným osvobozením od cla, a propuštění zboží z režimu s podmíněným osvobozením od cla,</t>
  </si>
  <si>
    <t>n) odborným lékařským vyšetřením cílené klinické vyšetření lékařem, včetně odběru biologického materiálu,</t>
  </si>
  <si>
    <t>o) odběrem biologického materiálu odběr vzorku žilní krve, moči, slin, vlasů nebo stěru z kůže nebo sliznic, s výjimkou odběru biologického materiálu pro orientační vyšetření,</t>
  </si>
  <si>
    <t>OMEZENÍ DOSTUPNOSTI TABÁKOVÝCH VÝROBKŮ, KUŘÁCKÝCH POMŮCEK, BYLINNÝCH VÝROBKŮ URČENÝCH KE KOUŘENÍ A ELEKTRONICKÝCH CIGARET</t>
  </si>
  <si>
    <t>a) ve zdravotnickém zařízení a v prostorech souvisejících s jeho provozem,</t>
  </si>
  <si>
    <t>b) ve škole a školském zařízení,</t>
  </si>
  <si>
    <t>c) v zařízení sociálně-právní ochrany dětí2), v provozovně, kde je provozována živnost, jejímž předmětem je péče o děti do 3 let, v prostoru, kde je poskytována služba péče o dítě v dětské skupině, nebo v zařízení, kde je uskutečňována mimoškolní výchova a vzdělávání, nezařazeném do rejstříku škol a školských zařízení,</t>
  </si>
  <si>
    <t>e) v dopravním prostředku určeném pro veřejnou hromadnou dopravu osob, s výjimkou dopravního prostředku letecké dopravy,</t>
  </si>
  <si>
    <t>f) v prodejně s převažujícím sortimentem zboží určeného pro osoby mladší 18 let.</t>
  </si>
  <si>
    <t>Výrobky napodobující tabákové výrobky a kuřácké pomůcky</t>
  </si>
  <si>
    <t>(1) Zakazuje se prodej a výroba potravinářských výrobků a hraček napodobujících tvar a vzhled tabákových výrobků nebo kuřáckých pomůcek.</t>
  </si>
  <si>
    <t>(2) Zakazuje se dovoz potravinářských výrobků a hraček napodobujících tvar a vzhled tabákových výrobků nebo kuřáckých pomůcek.</t>
  </si>
  <si>
    <t>a) přeshraniční prodej tabákových výrobků a elektronických cigaret, které lze použít pro užívání výparů obsahující nikotin, do 5 dnů ode dne obdržení potvrzení o registraci podle zákona o potravinách a tabákových výrobcích,</t>
  </si>
  <si>
    <t>c) prodej kuřáckých pomůcek a bylinných výrobků určených ke kouření, do 15 dnů přede dnem zahájení tohoto prodeje, nebo</t>
  </si>
  <si>
    <t>d) změnu těchto údajů, do 30 dnů ode dne, kdy ke změně došlo.</t>
  </si>
  <si>
    <t>(5) Oznámení podle odstavce 4 musí vedle náležitostí stanovených správním řádem obsahovat tyto údaje3):</t>
  </si>
  <si>
    <t>a) identifikační číslo osoby prodejce,</t>
  </si>
  <si>
    <t>b) adresu internetové stránky používanou k prodeji prostřednictvím prostředku komunikace na dálku,</t>
  </si>
  <si>
    <t>c) popis systému ověřování věku a zajištění jeho fungování,</t>
  </si>
  <si>
    <t>d) seznam členských států Evropské unie a smluvních států Dohody o Evropském hospodářském prostoru, kde se nacházejí potenciální spotřebitelé, jde-li o přeshraniční prodej podle § 7.</t>
  </si>
  <si>
    <t>(6) Údaje oznámené podle odstavce 5 Ministerstvo zdravotnictví na vyžádání poskytne příslušným orgánům pověřeným kontrolou nebo dohledem nad dodržováním povinností týkajících se prodeje podle odstavce 1.</t>
  </si>
  <si>
    <t>Zákaz kouření a zákaz používání elektronických cigaret</t>
  </si>
  <si>
    <t>(1) Zakazuje se kouřit</t>
  </si>
  <si>
    <t>a) ve veřejnosti volně přístupném vnitřním prostoru, s výjimkou stavebně odděleného prostoru vyhrazeného ke kouření,</t>
  </si>
  <si>
    <t>b) v tranzitním prostoru mezinárodního letiště, s výjimkou stavebně odděleného prostoru vyhrazeného ke kouření,</t>
  </si>
  <si>
    <t>c) na nástupišti, v přístřešku a čekárně veřejné dopravy,</t>
  </si>
  <si>
    <t>d) v dopravním prostředku veřejné dopravy,</t>
  </si>
  <si>
    <t>e) ve zdravotnickém zařízení a v prostorech souvisejících s jeho provozem, s výjimkou stavebně odděleného prostoru vyhrazeného ke kouření v uzavřeném psychiatrickém oddělení nebo v jiném zařízení pro léčbu závislostí,</t>
  </si>
  <si>
    <t>f) ve škole a školském zařízení,</t>
  </si>
  <si>
    <t>g) v zařízení sociálně-právní ochrany dětí2), v provozovně, kde je provozována živnost, jejímž předmětem je péče o děti do 3 let, v prostoru, kde je poskytována služba péče o dítě v dětské skupině, nebo v zařízení, kde je uskutečňována mimoškolní výchova a vzdělávání, nezařazeném do rejstříku škol a školských zařízení,</t>
  </si>
  <si>
    <t>h) v prostoru dětského hřiště a sportoviště určeného převážně pro osoby mladší 18 let,</t>
  </si>
  <si>
    <t>i) ve vnitřním prostoru všech typů sportovišť,</t>
  </si>
  <si>
    <t>j) ve vnitřním zábavním prostoru, jako je kino, divadlo, výstavní a koncertní síň a sportovní hala, a dále v jiném vnitřním prostoru po dobu pořádání kulturní a taneční akce,</t>
  </si>
  <si>
    <t>k) ve vnitřním prostoru provozovny stravovacích služeb, s výjimkou užívání vodních dýmek,</t>
  </si>
  <si>
    <t>l) v prostoru zoologické zahrady, s výjimkou vnějších prostor, které provozovatel zoologické zahrady ke kouření vyhradí.</t>
  </si>
  <si>
    <t>(2) Zakazuje se používat elektronické cigarety v místech uvedených v odstavci 1 písm. a) až j), s výjimkou prostor, na které se zákaz kouření nevztahuje.</t>
  </si>
  <si>
    <t>(1) Zjistí-li vlastník prostoru uvedeného v § 8 odst. 1 písm. a), c) a h), provozovatel mezinárodního letiště, provozovatel dopravního prostředku veřejné dopravy, poskytovatel zdravotních služeb, škola nebo školské zařízení, zřizovatel nebo poskytovatel služeb v zařízení, provozovně nebo v prostoru uvedeném v § 8 odst. 1 písm. g), provozovatel sportoviště, provozovatel zábavního prostoru, pořadatel akce, provozovatel provozovny stravovacích služeb nebo provozovatel zoologické zahrady, kde je kouření a používání elektronické cigarety podle § 8 nebo § 17 odst. 1 zakázáno, porušení tohoto zákazu, je povinen osobu, která nedodržuje zákaz kouření nebo zákaz používání elektronické cigarety, vyzvat, aby v tomto jednání nepokračovala nebo aby prostor opustila. Tato osoba je povinna výzvy uposlechnout.</t>
  </si>
  <si>
    <t>(3) Prostor, s výjimkou prostoru uvedeného v § 8 odst. 1 písm. c), nebo dopravní prostředek, kde je používání elektronických cigaret zakázáno, je osoba podle odstavce 1 povinna u vstupu označit zjevně viditelným textem informujícím o tom, že v tomto prostoru je používání elektronických cigaret zakázáno. Tento text musí být pořízen v českém jazyce černými tiskacími písmeny na bílém podkladě o velikosti písmen nejméně 1 cm.</t>
  </si>
  <si>
    <t>Stavebně oddělený prostor vyhrazený ke kouření</t>
  </si>
  <si>
    <t>Pokud vlastník prostoru uvedeného v § 8 odst. 1 písm. a), provozovatel mezinárodního letiště nebo poskytovatel zdravotních služeb zřídí stavebně oddělený prostor vyhrazený ke kouření, je povinen</t>
  </si>
  <si>
    <t>a) zajistit, aby tento prostor byl prostorově uzavřenou částí stavby, vymezenou podlahou, stropem nebo konstrukcí krovu a pevnými stěnami s uzavíratelnými stavebními výplněmi, jako jsou okna a dveře, která neslouží jako průchod do vnitřních prostor, kde je kouření tímto zákonem zakázáno, a kterou lze v přítomnosti osob, které kouří, vhodnými a dostatečnými prostředky větrat do prostor mimo stavbu a ve které lze zajistit v přítomnosti těchto osob uzavření stavebních výplní tak, aby nedocházelo k pronikání kouře do vnitřních prostor, kde je kouření tímto zákonem zakázáno,</t>
  </si>
  <si>
    <t>c) označit tento prostor u vstupu zjevně viditelným textem zákazu vstupu osobám mladším 18 let; text zákazu vstupu těchto osob musí být pořízen v českém jazyce černými tiskacími písmeny na bílém podkladě o velikosti písmen nejméně 5 cm,</t>
  </si>
  <si>
    <t>d) zajistit, aby se v tomto prostoru nezdržovala osoba mladší 18 let; za tímto účelem je oprávněn osobu mladší 18 let vyzvat k opuštění tohoto prostoru; tato osoba je povinna výzvy uposlechnout,</t>
  </si>
  <si>
    <t>e) zajistit, aby se v tomto prostoru nezdržoval zaměstnanec při výkonu své práce v době, kdy se v něm kouří.</t>
  </si>
  <si>
    <t>OMEZENÍ DOSTUPNOSTI ALKOHOLICKÝCH NÁPOJŮ</t>
  </si>
  <si>
    <t>Zákaz a omezení prodeje a podávání alkoholických nápojů</t>
  </si>
  <si>
    <t>(1) Zakazuje se prodávat alkoholické nápoje mimo prodejnu, která je potravinářským podnikem, provozovnu stravovacích služeb, provozovnu výrobce vína, ubytovací zařízení, stánek s občerstvením, stánek specializující se na prodej tohoto zboží umístěný uvnitř stavby určené pro obchod a veřejný dopravní prostředek dálkové železniční, letecké, vodní a dálkové autobusové dopravy.</t>
  </si>
  <si>
    <t>(2) Bez ohledu na ustanovení odstavce 1 se zakazuje prodávat nebo podávat alkoholické nápoje</t>
  </si>
  <si>
    <t>b) ve škole a školském zařízení, nejde-li o prodej nebo podávání v prostoru školy a školského zařízení využívaného v rámci soustavné přípravy na budoucí povolání v oborech vzdělání se zaměřením na gastronomii, hotelnictví, zemědělství, potravinářství nebo potravinářskou chemii,</t>
  </si>
  <si>
    <t>e) ve stánku, s výjimkou stánku s občerstvením a příležitostného prodeje podle § 14,</t>
  </si>
  <si>
    <t>f) v dopravním prostředku určeném pro veřejnou hromadnou dopravu osob, s výjimkou veřejného dopravního prostředku dálkové železniční, letecké, vodní a dálkové autobusové dopravy, a dále dopravního prostředku pro veřejnou hromadnou dopravu osob užitého pro zájezdovou dopravu, cestovní ruch, nostalgické, historické a propagační jízdy a jízdy na objednávku,</t>
  </si>
  <si>
    <t>g) na veřejnosti přístupné sportovní akci, s výjimkou alkoholického nápoje obsahujícího nejvýše 4,3 % objemová ethanolu a vína.</t>
  </si>
  <si>
    <t>(3) Zákaz prodeje nebo podávání alkoholických nápojů neplatí v prostoru uvedeném v odstavci 2 písm. b) po dobu, kdy v něm neprobíhá vyučování nebo výchovná činnost a po kterou provozovatel školy nebo školského zařízení tento prostor poskytl pro jiné účely, než je určen.</t>
  </si>
  <si>
    <t>(4) Zakazuje se prodávat alkoholické nápoje prostřednictvím prodejního automatu.</t>
  </si>
  <si>
    <t>(5) Zakazuje se prodávat nebo podávat alkoholický nápoj osobě mladší 18 let.</t>
  </si>
  <si>
    <t>(6) Zakazuje se prodávat nebo podávat alkoholický nápoj osobě, o níž lze důvodně předpokládat, že alkoholický nápoj vzápětí požije a následně bude vykonávat činnost, při níž by vzhledem k předchozímu požití alkoholického nápoje mohla ohrozit zdraví lidí nebo poškodit majetek.</t>
  </si>
  <si>
    <t>(7) Zakazuje se prodávat alkoholický nápoj osobě zjevně ovlivněné alkoholem nebo jinou návykovou látkou.</t>
  </si>
  <si>
    <t>Hračky napodobující obal alkoholických nápojů</t>
  </si>
  <si>
    <t>(1) Zakazuje se prodej a výroba hraček napodobujících tvar a vzhled obalu alkoholických nápojů.</t>
  </si>
  <si>
    <t>(2) Zakazuje se dovoz hraček napodobujících tvar a vzhled obalu alkoholických nápojů.</t>
  </si>
  <si>
    <t>Některé podmínky prodeje nebo podávání alkoholických nápojů</t>
  </si>
  <si>
    <t>(1) Prodejce alkoholických nápojů je povinen na místech jejich prodeje umístit pro spotřebitele zjevně viditelný text zákazu prodeje alkoholických nápojů osobám mladším 18 let. Text zákazu prodeje musí být pořízen v českém jazyce černými tiskacími písmeny na bílém podkladě o velikosti písmen nejméně 2 cm.</t>
  </si>
  <si>
    <t>(2) Osoba prodávající nebo podávající alkoholické nápoje musí být starší 18 let, nejde-li o osobu, u níž je tento prodej nebo podávání součástí soustavné přípravy na budoucí povolání v oborech vzdělání se zaměřením na gastronomii, hotelnictví a turismus, obchod, potravinářství nebo potravinářskou chemii.</t>
  </si>
  <si>
    <t>Příležitostný prodej alkoholických nápojů</t>
  </si>
  <si>
    <t>(2) Lihoviny lze v rámci příležitostného prodeje prodávat pouze na ochutnávce lihovin, výročním, farmářském a tradičním trhu, veřejnosti přístupné slavnosti, tradiční, kulturní, taneční a jim podobné akci.</t>
  </si>
  <si>
    <t>Prodej alkoholických nápojů prostřednictvím prostředku komunikace na dálku</t>
  </si>
  <si>
    <t>(1) Alkoholické nápoje lze prodávat prostřednictvím prostředku komunikace na dálku, pokud je vyloučen jejich prodej osobám mladším 18 let.</t>
  </si>
  <si>
    <t>(2) Prodejce alkoholických nápojů prostřednictvím prostředku komunikace na dálku je povinen před prodejem alkoholických nápojů spotřebitele informovat o zákazu prodeje osobám mladším 18 let zjevně viditelným textem způsobem přiměřeným možnostem prostředku komunikace na dálku.</t>
  </si>
  <si>
    <t>(3) Prodejce alkoholických nápojů prostřednictvím prostředku komunikace na dálku je povinen uvést v místě nabídky prodeje alkoholických nápojů své jméno, adresu sídla a identifikační číslo osoby.</t>
  </si>
  <si>
    <t>(4) Prodejce alkoholických nápojů prostřednictvím prostředku komunikace na dálku nesmí použít osobní údaje spotřebitele získané v souvislosti s tímto prodejem pro jiné účely než pro danou koupi nebo tyto údaje předat jiné osobě.</t>
  </si>
  <si>
    <t>Povinnost prodejce alkoholických nápojů</t>
  </si>
  <si>
    <t>Zjistí-li prodejce, který prodává alkoholické nápoje v prodejně, provozovně stravovacích služeb, provozovně výrobce vína, ubytovacím zařízení nebo dopravním prostředku, že se v tomto prostoru zdržuje osoba mladší 18 let, která je zjevně pod vlivem alkoholu, je povinen tuto osobu vyzvat k opuštění tohoto prostoru. Tato osoba je povinna výzvy uposlechnout.</t>
  </si>
  <si>
    <t>DALŠÍ OPATŘENÍ K OMEZENÍ UŽÍVÁNÍ NÁVYKOVÝCH LÁTEK</t>
  </si>
  <si>
    <t>Obecně závazná vyhláška obce</t>
  </si>
  <si>
    <t>(2) Obec může dále obecně závaznou vyhláškou</t>
  </si>
  <si>
    <t>Zákaz vstupu pro osobu, která je zjevně pod vlivem alkoholu nebo jiné návykové látky</t>
  </si>
  <si>
    <t>(1) Osobě, která je zjevně pod vlivem alkoholu nebo jiné návykové látky a je ve stavu, v němž ohrožuje sebe nebo jinou osobu, majetek nebo veřejný pořádek, se zakazuje vstupovat a zdržovat se</t>
  </si>
  <si>
    <t>a) ve veřejnosti volně přístupném vnitřním prostoru, kde by mohla způsobit sobě nebo jiné osobě škodu,</t>
  </si>
  <si>
    <t>b) v dopravním prostředku veřejné dopravy,</t>
  </si>
  <si>
    <t>c) ve veřejně přístupném prostoru budovy související s veřejnou dopravou,</t>
  </si>
  <si>
    <t>d) v přístřešku zastávky a nástupiště veřejné dopravy,</t>
  </si>
  <si>
    <t>e) ve zdravotnickém zařízení a v prostorech souvisejících s jeho provozem, pokud se nejedná o vstup a pobyt spojený s poskytováním zdravotních služeb těmto osobám,</t>
  </si>
  <si>
    <t>h) na dětském hřišti a sportovišti určeném pro osoby mladší 18 let,</t>
  </si>
  <si>
    <t>i) v zařízení sociálních služeb, pokud se nejedná o vstup a pobyt spojený s poskytováním sociálních služeb těmto osobám,</t>
  </si>
  <si>
    <t>j) v prostoru, kde probíhá sportovní akce,</t>
  </si>
  <si>
    <t>k) v prostoru budovy orgánu veřejné moci, nezdržuje-li se tam osoba v souvislosti s výkonem působnosti tohoto orgánu veřejné moci.</t>
  </si>
  <si>
    <t>(2) Zjistí-li vlastník prostoru uvedeného v odstavci 1 písm. a), d) a h), provozovatel dopravního prostředku veřejné dopravy, poskytovatel zdravotních služeb, škola nebo školské zařízení, zřizovatel nebo poskytovatel služeb v zařízení, provozovně nebo v prostoru uvedeném v odstavci 1 písm. g), poskytovatel sociálních služeb, pořadatel sportovní akce nebo orgán veřejné moci porušení zákazu uvedeného v odstavci 1, je povinen osobu, která nedodržuje zákaz podle odstavce 1, vyzvat, aby v tomto jednání nepokračovala nebo aby prostor opustila. Tato osoba je povinna výzvy uposlechnout.</t>
  </si>
  <si>
    <t>VYŠETŘENÍ PŘÍTOMNOSTI ALKOHOLU A JINÝCH NÁVYKOVÝCH LÁTEK</t>
  </si>
  <si>
    <t>Zákaz požívat alkoholické nápoje nebo užívat jiné návykové látky</t>
  </si>
  <si>
    <t>Orientační vyšetření a odborné lékařské vyšetření</t>
  </si>
  <si>
    <t>(1) Orientačnímu vyšetření a odbornému lékařskému vyšetření je povinna se podrobit osoba,</t>
  </si>
  <si>
    <t>a) u které je důvodné podezření, že pod vlivem alkoholu nebo jiné návykové látky vykonává nebo vykonávala činnost, při níž by mohla ohrozit život nebo zdraví svoje nebo jiné osoby nebo poškodit majetek,</t>
  </si>
  <si>
    <t>b) u které je důvodné podezření, že se požitím alkoholického nápoje nebo jiné návykové látky uvedla do stavu, v němž bezprostředně ohrožuje sebe nebo jinou osobu, majetek nebo veřejný pořádek,</t>
  </si>
  <si>
    <t>c) u které je důvodné podezření, že přivodila sobě nebo jiné osobě újmu na zdraví anebo způsobila jiné osobě škodu na majetku v souvislosti s požitím alkoholického nápoje nebo jiné návykové látky,</t>
  </si>
  <si>
    <t>d) která je mladší 18 let a u níž je důvodné podezření, že</t>
  </si>
  <si>
    <t>1. alkoholický nápoj požila nebo jí byl v rozporu s tímto zákonem prodán nebo podán alkoholický nápoj nebo jí byla konzumace alkoholického nápoje jinak umožněna, nebo</t>
  </si>
  <si>
    <t>2. jinou návykovou látku užila, nebo jí bylo užití jiné návykové látky umožněno,</t>
  </si>
  <si>
    <t>(2) V případě, že povinná osoba podle odstavce 1 orientační vyšetření odmítne nebo takové vyšetření nelze provést nebo úspěšně dokončit, provede se odborné lékařské vyšetření. Pokud odborné lékařské vyšetření osoba odmítne, hledí se na ni, jako by byla pod vlivem alkoholu nebo jiné návykové látky.</t>
  </si>
  <si>
    <t>(3) Spočívá-li orientační vyšetření na ovlivnění alkoholem v dechové zkoušce provedené analyzátorem alkoholu v dechu, který splňuje podmínky stanovené jiným právním předpisem8), odborné lékařské vyšetření se neprovede.</t>
  </si>
  <si>
    <t>Výzva k orientačnímu vyšetření a k odbornému lékařskému vyšetření</t>
  </si>
  <si>
    <t>(3) Má-li být odborné lékařské vyšetření provedeno ve zdravotnickém zařízení, poskytovatele zdravotních služeb a zdravotnické zařízení k provedení vyšetření určí a dopravu vyšetřované osoby do zdravotnického zařízení zajistí ten, kdo tuto osobu k vyšetření podle odstavce 1 nebo 2 vyzval.</t>
  </si>
  <si>
    <t>Osoby provádějící orientační vyšetření a odborné lékařské vyšetření</t>
  </si>
  <si>
    <t>(2) Odborné lékařské vyšetření provádí poskytovatel zdravotních služeb, který splňuje podmínky pro provedení tohoto vyšetření v rámci jím poskytovaných zdravotních služeb podle zákona o zdravotních službách.</t>
  </si>
  <si>
    <t>(3) Pokud osoba, která je povinna se podrobit odbornému lékařskému vyšetření, ohrožuje sebe nebo jinou osobu nebo poškozuje majetek poskytovatele zdravotních služeb, může poskytovatel zdravotních služeb požádat o součinnost Policii České republiky, obecní policii a v případě osob ve výkonu vazby, zabezpečovací detence nebo trestu odnětí svobody Vězeňskou službu.</t>
  </si>
  <si>
    <t>Povinnosti poskytovatele zdravotních služeb</t>
  </si>
  <si>
    <t>(1) Poskytovatel zdravotních služeb je povinen na žádost osob uvedených v § 21 odst. 1 nebo 2 bezodkladně provést odborné lékařské vyšetření, splňuje-li podmínky pro provedení tohoto vyšetření v rámci jím poskytovaných zdravotních služeb podle zákona o zdravotních službách. Poskytovatel zdravotních služeb, který provedl odborné lékařské vyšetření, je povinen sdělit jeho výsledky tomu, kdo o jeho provedení požádal.</t>
  </si>
  <si>
    <t>Úhrada nákladů na odborné lékařské vyšetření a dopravu do zdravotnického zařízení</t>
  </si>
  <si>
    <t>(2) Prokáže-li se přítomnost alkoholu nebo jiné návykové látky, uhradí vyšetřovaná osoba tomu, kdo uhradil poskytovateli zdravotních služeb odborné lékařské vyšetření podle odstavce 1, náklady, které mu úhradou odborného lékařského vyšetření vznikly; pokud je vyšetřovaná osoba nezletilá, která není plně svéprávná, hradí tyto náklady její zákonný zástupce.</t>
  </si>
  <si>
    <t>(4) Pokud bylo odborné lékařské vyšetření provedeno z důvodu odmítnutí orientačního vyšetření vyšetřovanou osobou, má vyšetřovaná osoba povinnost uhradit tomu, kdo poskytovateli zdravotních služeb odborné lékařské vyšetření podle odstavce 1 uhradil, náklady, které mu takovou úhradou vznikly, bez ohledu na výsledek vyšetření; tato osoba hradí i náklady na její dopravu do zdravotnického zařízení za účelem provedení odborného lékařského vyšetření. Pokud je vyšetřovaná osoba nezletilá, která není plně svéprávná, hradí náklady její zákonný zástupce.</t>
  </si>
  <si>
    <t>(5) Toxikologické vyšetření hradí poskytovateli zdravotních služeb ten, kdo si toto vyšetření vyžádal. Není-li uhrazená částka součástí nákladů řízení podle jiného právního předpisu a prokáže-li se přítomnost alkoholu nebo jiné návykové látky, uhradí vyšetřovaná osoba tomu, kdo uhradil poskytovateli zdravotních služeb toxikologické vyšetření, náklady, které mu úhradou toxikologického vyšetření vznikly; pokud je vyšetřovaná osoba nezletilá, která není plně svéprávná, hradí tyto náklady její zákonný zástupce.</t>
  </si>
  <si>
    <t>ORIENTAČNÍ DIAGNOSTIKA, KRÁTKÁ INTERVENCE A ODBORNÁ PÉČE POSKYTOVANÁ OSOBÁM S ADIKTOLOGICKOU PORUCHOU</t>
  </si>
  <si>
    <t>Orientační diagnostika a krátká intervence</t>
  </si>
  <si>
    <t>(1) Zdravotničtí pracovníci10) jsou při poskytování zdravotní péče11) povinni, je-li to důvodné, provést u pacientů orientační diagnostiku rizikového a škodlivého užívání návykové látky a diagnostiku adiktologických poruch. Adiktologickými poruchami se rozumí poruchy duševní a poruchy chování způsobené užíváním psychoaktivních látek, patologické hráčství a další příbuzné poruchy chování charakterizované chronickým průběhem, bažením, sníženou schopností abstinovat, postižením kontroly chování a sníženou schopností rozpoznávat či připouštět si problémy vznikající v důsledku vlastního chování.</t>
  </si>
  <si>
    <t>(2) Zdravotničtí pracovníci podle odstavce 1 u pacientů užívajících návykovou látku a ohrožených adiktologickou poruchou provedou krátkou intervenci spočívající v poskytnutí informací o možných důsledcích a rizicích pokračujícího užívání návykové látky nebo návykového chování a postupech směřujících k ukončení nebo omezení užívání návykové látky nebo návykového chování a omezení rizik s užíváním návykové látky nebo návykovým chováním spojených a doporučí jim odbornou péči.</t>
  </si>
  <si>
    <t>Odborná péče</t>
  </si>
  <si>
    <t>(1) Osobám s adiktologickou poruchou je poskytována odborná péče, která zahrnuje prevenci poruch zdravotního stavu spojených s touto poruchou, včetně snižování zdravotních a sociálních rizik, jejich včasnou diagnostiku a léčbu, poradenství, sociální rehabilitaci a reintegraci osob postižených těmito poruchami.</t>
  </si>
  <si>
    <t>(2) Odbornou péči poskytují poskytovatelé zdravotních služeb, jde-li o zdravotní služby, a poskytovatelé sociálních služeb, jde-li o sociální služby, podle jiných právních předpisů. Odbornou péči osobám ve výkonu vazby, trestu odnětí svobody nebo zabezpečovací detence poskytuje nebo zajišťuje Vězeňská služba.</t>
  </si>
  <si>
    <t>PROTIDROGOVÁ POLITIKA</t>
  </si>
  <si>
    <t>Organizace a provádění protidrogové politiky</t>
  </si>
  <si>
    <t>(2) Vláda provádí protidrogovou politiku na národní úrovni. Za tím účelem vláda přijímá nejméně jednou za 10 let Národní strategii protidrogové politiky, v níž stanoví cíle a opatření směřující ke snížení škod působených návykovými látkami a návykovým chováním.</t>
  </si>
  <si>
    <t>(3) Vláda za účelem koordinace protidrogové politiky může zřídit svůj poradní orgán pro protidrogovou politiku a může zřídit funkci národního koordinátora pro protidrogovou politiku.</t>
  </si>
  <si>
    <t>(4) Vláda a ministerstva se podílejí na zajištění opatření stanovených v Národní strategii protidrogové politiky.</t>
  </si>
  <si>
    <t>Územní samosprávné celky</t>
  </si>
  <si>
    <t>(1) Kraj v samostatné působnosti</t>
  </si>
  <si>
    <t>a) provádí protidrogovou politiku na území kraje; za tím účelem kraj přijímá nejméně jednou za 10 let krajskou strategii protidrogové politiky,</t>
  </si>
  <si>
    <t>b) za účelem koordinace protidrogové politiky může zřídit funkci krajského koordinátora pro protidrogovou politiku.</t>
  </si>
  <si>
    <t>(2) Obec v samostatné působnosti provádí protidrogovou politiku na území obce. V případě potřeby může zřídit funkci místního koordinátora pro protidrogovou politiku.</t>
  </si>
  <si>
    <t>PŮSOBNOST SPRÁVNÍCH ORGÁNŮ</t>
  </si>
  <si>
    <t>(1) Kontrolu dodržování povinností stanovených tímto zákonem vykonávají</t>
  </si>
  <si>
    <t>a) obec v přenesené působnosti,</t>
  </si>
  <si>
    <t>b) orgán ochrany veřejného zdraví,</t>
  </si>
  <si>
    <t>c) Česká obchodní inspekce,</t>
  </si>
  <si>
    <t>d) Státní zemědělská a potravinářská inspekce,</t>
  </si>
  <si>
    <t>e) Česká školní inspekce,</t>
  </si>
  <si>
    <t>f) Státní úřad inspekce práce a oblastní inspektoráty práce,</t>
  </si>
  <si>
    <t>g) obecní živnostenský úřad.</t>
  </si>
  <si>
    <t>(2) Obec v přenesené působnosti vykonává kontrolu dodržování všech povinností stanovených tímto zákonem, s výjimkou povinností podle § 4, § 6 odst. 6, § 7, 12, 23 a 26 až 29.</t>
  </si>
  <si>
    <t>(7) Státní úřad inspekce práce a oblastní inspektoráty práce vykonávají kontrolu dodržování povinností stanovených v § 10 písm. e), § 19 a § 20 odst. 1 písm. a) v oblasti pracovních vztahů a pracovních podmínek.</t>
  </si>
  <si>
    <t>(1) Zjistí-li kontrolní orgán uvedený v § 30 odst. 1 písm. a), b), c), d), e) a g), že byla porušena některá z povinností uvedených v § 3 odst. 1 a 2, § 6 odst. 1 a 3, § 11 odst. 1 až 4, § 14, § 15 odst. 1 a 3, sdělí to bezodkladně správci spotřební daně.</t>
  </si>
  <si>
    <t>(4) O uložení opatření podle odstavce 2 nebo 3 pořídí kontrolní orgán neprodleně písemný záznam; kopii záznamu kontrolní orgán předá kontrolované osobě, je-li přítomna, nebo v případě její nepřítomnosti jejímu přítomnému zaměstnanci.</t>
  </si>
  <si>
    <t>(5) Nesouhlasí-li kontrolovaná osoba s uložením opatření podle odstavce 2 nebo 3, může proti němu podat písemné námitky nejpozději do 3 dnů ode dne uložení opatření. Podané námitky nemají odkladný účinek. O podaných námitkách rozhodne ředitel kontrolního orgánu, který zboží podle odstavce 2 nebo 3 zajistil. Písemné vyhotovení rozhodnutí o námitkách se doručuje kontrolované osobě; proti rozhodnutí se nelze odvolat.</t>
  </si>
  <si>
    <t>(6) Při zajištění zboží podle odstavce 2 nebo 3 postupuje kontrolní orgán uvedený v § 30 odst. 1 písm. c) přiměřeně podle zákona o České obchodní inspekci a kontrolní orgán uvedený v § 30 odst. 1 písm. d) podle zákona o Státní zemědělské a potravinářské inspekci, nestanoví-li tento zákon jinak.</t>
  </si>
  <si>
    <t>Uzavření provozovny</t>
  </si>
  <si>
    <t>(1) Dopustí-li se provozovatel závažného porušení povinnosti podle § 11 odst. 5 nebo § 16, je inspektor České obchodní inspekce oprávněn nařídit uzavření provozovny od okamžiku zjištění porušení povinnosti až na dobu 2 provozních dnů následujících po dni tohoto zjištění.</t>
  </si>
  <si>
    <t>(2) Po dobu trvání uzavření provozovny je její provozovatel povinen přijmout opatření, která zamezí opakování závadového stavu, který byl důvodem pro uzavření provozovny.</t>
  </si>
  <si>
    <t>(3) O uložení opatření podle odstavce 1 pořídí inspektor České obchodní inspekce neprodleně písemný záznam; kopii záznamu inspektor předá provozovateli provozovny, je-li přítomen, nebo v případě jeho nepřítomnosti jeho zaměstnanci přítomnému v provozovně.</t>
  </si>
  <si>
    <t>(4) Nesouhlasí-li provozovatel s uložením opatření podle odstavce 1, může proti němu podat písemné námitky nejpozději do 3 dnů ode dne uložení opatření. Podané námitky nemají odkladný účinek. O podaných námitkách rozhodne bezodkladně ředitel inspektorátu České obchodní inspekce. Písemné vyhotovení rozhodnutí o námitkách se doručuje provozovateli; proti rozhodnutí se nelze odvolat.</t>
  </si>
  <si>
    <t>(1) Policie České republiky kontroluje dodržování všech povinností stanovených tímto zákonem, s výjimkou povinností podle § 4, § 6 odst. 6, § 12, 23 až 29.</t>
  </si>
  <si>
    <t>(2) Obecní policie kontroluje dodržování všech povinností stanovených tímto zákonem, s výjimkou povinností podle § 4, 6, 7, 12, 15, 23 až 29.</t>
  </si>
  <si>
    <t>(1) Fyzická osoba se dopustí přestupku tím, že</t>
  </si>
  <si>
    <t>c) v rozporu s § 3 odst. 4 prodá kuřáckou pomůcku osobě mladší 18 let,</t>
  </si>
  <si>
    <t>d) v rozporu s § 4 odst. 1 prodá nebo vyrobí potravinářský výrobek nebo hračku napodobující tvar a vzhled tabákového výrobku nebo kuřácké pomůcky,</t>
  </si>
  <si>
    <t>e) kouří na místě, na němž je kouření zakázáno podle § 8 odst. 1,</t>
  </si>
  <si>
    <t>f) kouří na místě, na němž je kouření zakázáno obecně závaznou vyhláškou obce podle § 17 odst. 1,</t>
  </si>
  <si>
    <t>g) používá elektronickou cigaretu na místě, na němž je její používání podle § 8 odst. 2 zakázáno,</t>
  </si>
  <si>
    <t>1. požije alkoholický nápoj nebo užije jinou návykovou látku, ačkoliv ví, že bude vykonávat činnost, při níž by mohla ohrozit život nebo zdraví svoje nebo jiné osoby nebo poškodit majetek,</t>
  </si>
  <si>
    <t>(2) Za přestupek lze uložit pokutu do</t>
  </si>
  <si>
    <t>d) 25000 Kč, jde-li o přestupek podle odstavce 1 písm. c),</t>
  </si>
  <si>
    <t>d) v rozporu s § 3 odst. 4 prodá kuřáckou pomůcku osobě mladší 18 let,</t>
  </si>
  <si>
    <t>e) v rozporu s § 4 prodá, vyrobí nebo doveze potravinářský výrobek nebo hračku napodobující tvar a vzhled tabákového výrobku nebo kuřácké pomůcky,</t>
  </si>
  <si>
    <t>j) v rozporu s § 11 odst. 1, § 11 odst. 2 písm. a), b), c), e), f) nebo g) nebo § 11 odst. 3 nebo 4 prodá nebo podá alkoholický nápoj,</t>
  </si>
  <si>
    <t>l) v rozporu s § 11 odst. 5 prodá nebo podá alkoholický nápoj osobě mladší 18 let,</t>
  </si>
  <si>
    <t>m) v rozporu s § 11 odst. 6 prodá nebo podá alkoholický nápoj osobě, o níž lze důvodně předpokládat, že alkoholický nápoj vzápětí požije a následně bude vykonávat činnost, při níž by vzhledem k předchozímu požití alkoholického nápoje mohla ohrozit zdraví lidí nebo poškodit majetek,</t>
  </si>
  <si>
    <t>n) v rozporu s § 11 odst. 7 prodá alkoholický nápoj osobě zjevně ovlivněné alkoholem nebo jinou návykovou látkou,</t>
  </si>
  <si>
    <t>o) v rozporu s § 12 prodá, vyrobí nebo doveze hračku napodobující tvar a vzhled obalu alkoholického nápoje,</t>
  </si>
  <si>
    <t>a) v rozporu s § 9 odst. 1 nevyzve osobu, která nedodržuje zákaz kouření nebo používání elektronické cigarety na místě, na němž je kouření nebo používání elektronické cigarety zakázáno, aby v tomto jednání nepokračovala nebo aby prostor opustila,</t>
  </si>
  <si>
    <t>b) nesplní označovací povinnost podle § 9 odst. 2 nebo 3 nebo § 10 písm. b) nebo c),</t>
  </si>
  <si>
    <t>c) zřídí stavebně oddělený prostor vyhrazený ke kouření neodpovídající podmínkám uvedeným v § 10 písm. a),</t>
  </si>
  <si>
    <t>d) v rozporu s § 10 písm. d) nezajistí, aby se ve stavebně oddělených prostorech vyhrazených ke kouření nezdržovala osoba mladší 18 let, nebo</t>
  </si>
  <si>
    <t>e) v rozporu s § 10 písm. e) nezajistí, aby se v tomto prostoru nezdržoval zaměstnanec při výkonu své práce v době, kdy se v něm kouří.</t>
  </si>
  <si>
    <t>a) v rozporu s § 9 odst. 1 nevyzve osobu, která nedodržuje zákaz kouření nebo používání elektronické cigarety v dopravním prostředku, v němž je kouření nebo používání elektronické cigarety zakázáno, aby v tomto jednání nepokračovala nebo aby prostor opustila,</t>
  </si>
  <si>
    <t>b) nesplní označovací povinnost podle § 9 odst. 2 nebo 3, nebo</t>
  </si>
  <si>
    <t>c) nesplní povinnost podle § 18 odst. 2.</t>
  </si>
  <si>
    <t>d) v rozporu s § 10 písm. d) nezajistí, aby se ve stavebně oddělených prostorech vyhrazených ke kouření nezdržovala osoba mladší 18 let,</t>
  </si>
  <si>
    <t>e) v rozporu s § 10 písm. e) nezajistí, aby se v tomto prostoru nezdržoval zaměstnanec při výkonu své práce v době, kdy se v něm kouří,</t>
  </si>
  <si>
    <t>f) nesplní povinnost podle § 18 odst. 2,</t>
  </si>
  <si>
    <t>g) odmítne bezodkladně provést odborné lékařské vyšetření nebo sdělit jeho výsledky podle § 23 odst. 1, nebo</t>
  </si>
  <si>
    <t>h) odmítne provést toxikologické vyšetření nebo sdělit jeho výsledky podle § 23 odst. 2.</t>
  </si>
  <si>
    <t>a) v rozporu s § 9 odst. 1 nevyzve osobu, která nedodržuje zákaz kouření nebo používání elektronické cigarety na místě nebo akci, na nichž je kouření nebo používání elektronické cigarety zakázáno, aby v tomto jednání nepokračovala nebo aby prostor opustila,</t>
  </si>
  <si>
    <t>a) v rozporu s § 9 odst. 1 nevyzve osobu, která nedodržuje zákaz kouření na místě, na němž je kouření zakázáno, aby v tomto jednání nepokračovala nebo aby prostor opustila, nebo</t>
  </si>
  <si>
    <t>b) nesplní označovací povinnost podle § 9 odst. 2.</t>
  </si>
  <si>
    <t>b) nesplní označovací povinnost podle § 9 odst. 2 nebo 3.</t>
  </si>
  <si>
    <t>Společná ustanovení o propadlých a zabraných věcech</t>
  </si>
  <si>
    <t>c) orgán ochrany veřejného zdraví, jde-li o přestupky podle § 35 odst. 1 písm. a), e) a g),</t>
  </si>
  <si>
    <t>SPOLEČNÁ, PŘECHODNÁ A ZRUŠOVACÍ USTANOVENÍ</t>
  </si>
  <si>
    <t>Technický předpis</t>
  </si>
  <si>
    <t>Tento zákon byl oznámen v souladu se směrnicí Evropského parlamentu a Rady (EU) 2015/1535 ze dne 9. září 2015 o postupu při poskytování informací v oblasti technických předpisů a předpisů pro služby informační společnosti, v platném znění.</t>
  </si>
  <si>
    <t>(1) Prodejci nebo jiní provozovatelé jsou povinni přizpůsobit svou činnost podmínkám stanoveným tímto zákonem do 90 dnů ode dne nabytí účinnosti tohoto zákona.</t>
  </si>
  <si>
    <t>(2) Prodejce, který přede dnem nabytí účinnosti tohoto zákona prodával tabákové výrobky, kuřácké pomůcky, bylinné výrobky určené ke kouření nebo elektronické cigarety prostřednictvím prostředku komunikace na dálku, je povinen oznámit údaje o systému ověřování věku a jeho fungování Ministerstvu zdravotnictví do 90 dnů ode dne nabytí účinnosti tohoto zákona.</t>
  </si>
  <si>
    <t>(3) Řízení a kontrola zahájené podle zákona č. 379/2005 Sb., ve znění účinném přede dnem nabytí účinnosti tohoto zákona, se dokončí podle zákona č. 379/2005 Sb., ve znění účinném přede dnem nabytí účinnosti tohoto zákona.</t>
  </si>
  <si>
    <t>(4) Vyšetření zjišťující obsah alkoholu nebo jiné návykové látky a doprava do zdravotnického zařízení za účelem provedení tohoto vyšetření podle zákona č. 379/2005 Sb., ve znění účinném přede dnem nabytí účinnosti tohoto zákona, se uhradí podle zákona č. 379/2005 Sb., ve znění účinném přede dnem nabytí účinnosti tohoto zákona.</t>
  </si>
  <si>
    <t>1. Zákon č. 379/2005 Sb., o opatřeních k ochraně před škodami působenými tabákovými výrobky, alkoholem a jinými návykovými látkami a o změně souvisejících zákonů.</t>
  </si>
  <si>
    <t>2. Část šestá zákona č. 225/2006 Sb., kterým se mění zákon č. 49/1997 Sb., o civilním letectví a o změně a doplnění zákona č. 455/1991 Sb., o živnostenském podnikání (živnostenský zákon), ve znění pozdějších předpisů, ve znění pozdějších předpisů, a některé další zákony.</t>
  </si>
  <si>
    <t>3. Část sedmá zákona č. 274/2008 Sb., kterým se mění některé zákony v souvislosti s přijetím zákona o Policii České republiky.</t>
  </si>
  <si>
    <t>4. Zákon č. 305/2009 Sb., kterým se mění zákon č. 379/2005 Sb., o opatřeních k ochraně před škodami působenými tabákovými výrobky, alkoholem a jinými návykovými látkami a o změně souvisejících zákonů, ve znění pozdějších předpisů.</t>
  </si>
  <si>
    <t>5. Část devadesátá třetí zákona č. 375/2011 Sb., kterým se mění některé zákony v souvislosti s přijetím zákona o zdravotních službách, zákona o specifických zdravotních službách a zákona o zdravotnické záchranné službě.</t>
  </si>
  <si>
    <t>6. Část čtvrtá zákona č. 247/2014 Sb., o poskytování služby péče o dítě v dětské skupině a o změně souvisejících zákonů.</t>
  </si>
  <si>
    <t>Změna zákona o České obchodní inspekci</t>
  </si>
  <si>
    <t>V § 2a odst. 1 zákona č. 64/1986 Sb., o České obchodní inspekci, ve znění zákona č. 407/2012 Sb. a zákona č. 308/2013 Sb., se písmeno b) zrušuje.</t>
  </si>
  <si>
    <t>Dosavadní písmena c) až e) se označují jako písmena b) až d).</t>
  </si>
  <si>
    <t>Kontrola dodržování zákazu prodeje lihovin a tabákových výrobků podle zákona č. 64/1986 Sb., ve znění účinném přede dnem nabytí účinnosti tohoto zákona, zahájená přede dnem nabytí účinnosti tohoto zákona se dokončí podle zákona č. 64/1986 Sb., ve znění účinném přede dnem nabytí účinnosti tohoto zákona.</t>
  </si>
  <si>
    <t>Zákon č. 200/1990 Sb., o přestupcích, ve znění zákona č. 337/1992 Sb., zákona č. 344/1992 Sb., zákona č. 359/1992 Sb., zákona č. 67/1993 Sb., zákona č. 290/1993 Sb., zákona č. 134/1994 Sb., zákona č. 82/1995 Sb., zákona č. 237/1995 Sb., zákona č. 279/1995 Sb., zákona č. 289/1995 Sb., zákona č. 112/1998 Sb., zákona č. 168/1999 Sb., zákona č. 360/1999 Sb., zákona č. 29/2000 Sb., zákona č. 121/2000 Sb., zákona č. 132/2000 Sb., zákona č. 151/2000 Sb., zákona č. 258/2000 Sb., zákona č. 361/2000 Sb., zákona č. 370/2000 Sb., nálezu Ústavního soudu vyhlášeného pod č. 52/2001 Sb., zákona č. 164/2001 Sb., zákona č. 254/2001 Sb., zákona č. 265/2001 Sb., zákona č. 273/2001 Sb., zákona č. 274/2001 Sb., zákona č. 312/2001 Sb., zákona č. 6/2002 Sb., zákona č. 62/2002 Sb., zákona č. 78/2002 Sb., zákona č. 216/2002 Sb., zákona č. 259/2002 Sb., zákona č. 285/2002 Sb., zákona č. 311/2002 Sb., zákona č. 320/2002 Sb., zákona č. 218/2003 Sb., zákona č. 274/2003 Sb., zákona č. 362/2003 Sb., zákona č. 47/2004 Sb., zákona č. 436/2004 Sb., zákona č. 501/2004 Sb., zákona č. 559/2004 Sb., zákona č. 586/2004 Sb., zákona č. 95/2005 Sb., zákona č. 379/2005 Sb., zákona č. 392/2005 Sb., zákona č. 411/2005 Sb., zákona č. 57/2006 Sb., zákona č. 76/2006 Sb., zákona č. 80/2006 Sb., zákona č. 115/2006 Sb., zákona č. 134/2006 Sb., zákona č. 181/2006 Sb., zákona č. 213/2006 Sb., zákona č. 216/2006 Sb., zákona č. 225/2006 Sb., zákona č. 226/2006 Sb., zákona č. 215/2007 Sb., zákona č. 344/2007 Sb., zákona č. 376/2007 Sb., zákona č. 129/2008 Sb., zákona č. 274/2008 Sb., zákona č. 309/2008 Sb., zákona č. 314/2008 Sb., zákona č. 484/2008 Sb., zákona č. 41/2009 Sb., zákona č. 52/2009 Sb., zákona č. 306/2009 Sb., zákona č. 346/2009 Sb., zákona č. 150/2010 Sb., zákona č. 199/2010 Sb., zákona č. 133/2011 Sb., zákona č. 366/2011 Sb., zákona č. 142/2012 Sb., zákona č. 237/2012 Sb., zákona č. 390/2012 Sb., zákona č. 494/2012 Sb., zákona č. 102/2013 Sb., zákona č. 300/2013 Sb., zákona č. 306/2013 Sb., zákona č. 308/2013 Sb., zákona č. 204/2015 Sb., zákona č. 267/2015 Sb., zákona č. 48/2016 Sb., zákona č. 178/2016 Sb. a zákona č. 191/2016 Sb., se mění takto:</t>
  </si>
  <si>
    <t>2. § 30 včetně nadpisu zní:</t>
  </si>
  <si>
    <t>6. V § 86 písm. e) se bod 3 zrušuje.</t>
  </si>
  <si>
    <t>Dosavadní body 4 a 5 se označují jako body 3 a 4.</t>
  </si>
  <si>
    <t>V § 60a zákona č. 455/1991 Sb., o živnostenském podnikání (živnostenský zákon), ve znění zákona č. 286/1995 Sb., zákona č. 356/1999 Sb., zákona č. 167/2004 Sb., zákona č. 130/2008 Sb., zákona 407/2012 Sb., zákona č. 308/2013 Sb. a zákona č. 309/2013 Sb., odstavec 2 zní:</t>
  </si>
  <si>
    <t>Kontrola dodržování zákazu prodeje lihovin a tabákových výrobků podle zákona č. 455/1991 Sb., ve znění účinném přede dnem nabytí účinnosti tohoto zákona, zahájená přede dnem nabytí účinnosti tohoto zákona se dokončí podle zákona č. 455/1991 Sb., ve znění účinném přede dnem nabytí účinnosti tohoto zákona.</t>
  </si>
  <si>
    <t>Změna zákona o obecní policii</t>
  </si>
  <si>
    <t>Zákon č. 553/1991 Sb., o obecní policii, ve znění zákona č. 67/1993 Sb., zákona č. 163/1993 Sb., zákona č. 82/1995 Sb., zákona č. 153/1995 Sb., zákona č. 132/2000 Sb., zákona č. 311/2002 Sb., zákona č. 320/2002 Sb., zákona č. 267/2006 Sb., zákona č. 274/2008 Sb., zákona č. 41/2009 Sb., zákona č. 227/2009 Sb., zákona č. 427/2010 Sb., zákona č. 375/2011 Sb., zákona č. 142/2012 Sb., zákona č. 494/2012 Sb., zákona č. 303/2013 Sb., zákona č. 64/2014 Sb., zákona č. 204/2015 Sb. a zákona č. 188/2016 Sb., se mění takto:</t>
  </si>
  <si>
    <t>1. § 17b včetně poznámky pod čarou č. 15a zní:</t>
  </si>
  <si>
    <t>Poznámka pod čarou č. 23 zní:</t>
  </si>
  <si>
    <t>Změna zákona o Vězeňské službě a justiční stráži České republiky</t>
  </si>
  <si>
    <t>V § 2 odst. 1 zákona č. 555/1992 Sb., o Vězeňské službě a justiční stráži České republiky, ve znění zákona č. 169/1999 Sb., zákona č. 460/2000 Sb., zákona č. 436/2003 Sb., zákona č. 129/2008 Sb., zákona č. 341/2011 Sb., zákona č. 375/2011 Sb. a zákona č. 157/2013 Sb., se za písmeno l) vkládá nové písmeno m), které včetně poznámky pod čarou č. 10 zní:</t>
  </si>
  <si>
    <t>Dosavadní písmeno m) se označuje jako písmeno n).</t>
  </si>
  <si>
    <t>Změna zákona o návykových látkách</t>
  </si>
  <si>
    <t>V § 5 odst. 2 zákona č. 167/1998 Sb., o návykových látkách a o změně některých dalších zákonů, ve znění zákona č. 117/2000 Sb., zákona č. 141/2009 Sb., zákona č. 375/2011 Sb. a zákona č. 273/2013 Sb., písmeno h) zní:</t>
  </si>
  <si>
    <t>Změna zákona o majetku České republiky a jejím vystupování v právních vztazích</t>
  </si>
  <si>
    <t>Změna zákona o spotřebních daních</t>
  </si>
  <si>
    <t>Zákon č. 353/2003 Sb., o spotřebních daních, ve znění zákona č. 479/2003 Sb., zákona č. 237/2004 Sb., zákona č. 313/2004 Sb., zákona č. 558/2004 Sb., zákona č. 693/2004 Sb., zákona č. 179/2005 Sb., zákona č. 217/2005 Sb., zákona č. 377/2005 Sb., zákona č. 379/2005 Sb., zákona č. 545/2005 Sb., zákona č. 310/2006 Sb., zákona č. 575/2006 Sb., zákona č. 261/2007 Sb., zákona č. 270/2007 Sb., zákona č. 296/2007 Sb., zákona č. 37/2008 Sb., zákona č. 124/2008 Sb., zákona č. 245/2008 Sb., zákona č. 309/2008 Sb., zákona č. 87/2009 Sb., zákona č. 281/2009 Sb., zákona č. 292/2009 Sb., zákona č. 362/2009 Sb., zákona č. 59/2010 Sb., zákona č. 95/2011 Sb., zákona č. 221/2011 Sb., zákona č. 420/2011 Sb., zákona č. 457/2011 Sb., zákona č. 458/2011 Sb., zákona č. 18/2012 Sb., zákona č. 407/2012 Sb., zákona č. 500/2012 Sb., zákona č. 308/2013 Sb., zákonného opatření Senátu č. 344/2013 Sb., zákona č. 201/2014 Sb., zákona č. 331/2014 Sb., zákona č. 157/2015 Sb., zákona č. 315/2015 Sb., zákona č. 382/2015 Sb., zákona č. 188/2016 Sb. a zákona č. 243/2016 Sb., se mění takto:</t>
  </si>
  <si>
    <t>1. Část čtvrtá se včetně nadpisu a poznámek pod čarou č. 36, 65a, 65b, 65c a 65d zrušuje.</t>
  </si>
  <si>
    <t>2. V části deváté hlavě I se díl 4 včetně nadpisu zrušuje.</t>
  </si>
  <si>
    <t>3. V části deváté hlavě II se díl 7 včetně nadpisu zrušuje.</t>
  </si>
  <si>
    <t>5. V § 135zzc odstavec 1 zní:</t>
  </si>
  <si>
    <t>9. V § 135zzg odst. 2 se písmeno b) zrušuje.</t>
  </si>
  <si>
    <t>Dosavadní písmena c) až f) se označují jako písmena b) až e).</t>
  </si>
  <si>
    <t>10. V § 135zzg odst. 2 se písmeno d) zrušuje.</t>
  </si>
  <si>
    <t>Dosavadní písmeno e) se označuje jako písmeno d).</t>
  </si>
  <si>
    <t>11. V § 135zzg odst. 3 se písmeno b) zrušuje.</t>
  </si>
  <si>
    <t>Dosavadní písmena c) a d) se označují jako písmena b) a c).</t>
  </si>
  <si>
    <t>12. V § 135zzg odst. 3 se na konci písmene b) čárka nahrazuje tečkou a písmeno c) se zrušuje.</t>
  </si>
  <si>
    <t>13. V § 135zzg odst. 4 se písmeno b) zrušuje.</t>
  </si>
  <si>
    <t>14. V § 135zzg odst. 4 se na konci písmene b) čárka nahrazuje tečkou a písmeno c) se zrušuje.</t>
  </si>
  <si>
    <t>(1) Řízení a postupy podle zákona č. 353/2003 Sb., ve znění účinném přede dnem nabytí účinnosti tohoto zákona, zahájené přede dnem nabytí účinnosti tohoto zákona se dokončí podle zákona č. 353/2003 Sb., ve znění účinném přede dnem nabytí účinnosti tohoto zákona.</t>
  </si>
  <si>
    <t>(2) Informování správce daně podle § 133 odst. 5 zákona č. 353/2003 Sb., ve znění účinném přede dnem nabytí účinnosti tohoto zákona, se považuje za splnění povinnosti oznámit příležitostný prodej lihovin podle tohoto zákona.</t>
  </si>
  <si>
    <t>Změna zákona o Státní zemědělské a potravinářské inspekci</t>
  </si>
  <si>
    <t>Zákon č. 146/2002 Sb., o Státní zemědělské a potravinářské inspekci a o změně některých souvisejících zákonů, ve znění zákona č. 309/2002 Sb., zákona č. 94/2004 Sb., zákona č. 316/2004 Sb., zákona č. 321/2004 Sb., zákona č. 444/2005 Sb., zákona č. 120/2008 Sb., zákona č. 281/2009 Sb., zákona č. 291/2009 Sb., zákona č. 407/2012 Sb., zákona č. 308/2013 Sb., zákona č. 138/2014 Sb., zákona č. 250/2014 Sb., zákona č. 180/2016 Sb. a zákona č. 243/2016 Sb., se mění takto:</t>
  </si>
  <si>
    <t>1. V § 3 odst. 2 se písmeno g) zrušuje.</t>
  </si>
  <si>
    <t>Dosavadní písmena h) až n) se označují jako písmena g) až m).</t>
  </si>
  <si>
    <t>Dosavadní bod 3 se označuje jako bod 2.</t>
  </si>
  <si>
    <t>Kontrola podle zákona č. 146/2002 Sb., ve znění účinném přede dnem nabytí účinnosti tohoto zákona, zahájená přede dnem nabytí účinnosti tohoto zákona se dokončí podle zákona č. 146/2002 Sb., ve znění účinném přede dnem nabytí účinnosti tohoto zákona.</t>
  </si>
  <si>
    <t>Změna zákona o léčivech</t>
  </si>
  <si>
    <t>Zákon č. 378/2007 Sb., o léčivech a o změnách některých souvisejících zákonů (zákon o léčivech), ve znění zákona č. 124/2008 Sb., zákona č. 296/2008 Sb., zákona č. 141/2009 Sb., zákona č. 281/2009 Sb., zákona č. 291/2009 Sb., zákona č. 75/2011 Sb., zákona č. 375/2011 Sb., zákona č. 50/2013 Sb., zákona č. 70/2013 Sb., zákona č. 250/2014 Sb., zákona č. 80/2015 Sb. a zákona č. 243/2016 Sb., se mění takto:</t>
  </si>
  <si>
    <t>Změna zákona o Policii České republiky</t>
  </si>
  <si>
    <t>Zákon č. 273/2008 Sb., o Policii České republiky, ve znění zákona č. 41/2009 Sb., zákona č. 153/2010 Sb., zákona č. 150/2011 Sb., zákona č. 341/2011 Sb., zákona č. 375/2011 Sb., zákona č. 459/2011 Sb., zákona č. 105/2013 Sb., zákona č. 273/2013 Sb., zákona č. 303/2013 Sb., zákona č. 64/2014 Sb., zákona č. 318/2015 Sb., zákona č. 51/2016 Sb. a zákona č. 188/2016 Sb., se mění takto:</t>
  </si>
  <si>
    <t>2. V § 67 odstavec 4 zní:</t>
  </si>
  <si>
    <t>Změna zákona o zdravotních službách</t>
  </si>
  <si>
    <t>Zákon č. 372/2011 Sb., o zdravotních službách a podmínkách jejich poskytování (zákon o zdravotních službách), ve znění zákona č. 167/2012 Sb., nálezu Ústavního soudu, vyhlášeného pod č. 437/2012 Sb., zákona č. 66/2013 Sb., zákona č. 303/2013 Sb., zákona č. 60/2014 Sb., zákona č. 205/2015 Sb., zákona č. 47/2016 Sb., zákona č. 126/2016 Sb., zákona č. 147/2016 Sb., zákona č. 189/2016 Sb., zákona č. 192/2016 Sb., zákona č. 264/2016 Sb. a zákona č. 298/2016 Sb., se mění takto:</t>
  </si>
  <si>
    <t>1. V § 2 se na konci odstavce 2 tečka nahrazuje čárkou a doplňuje se písmeno i), které včetně poznámky pod čarou č. 52 zní:</t>
  </si>
  <si>
    <t>2. V § 2 se na konci odstavce 4 tečka nahrazuje čárkou a doplňuje se písmeno c), které včetně poznámky pod čarou č. 53 zní:</t>
  </si>
  <si>
    <t>4. Za § 11 se vkládají nové § 11a a 11b, které včetně nadpisu znějí:</t>
  </si>
  <si>
    <t>5. V § 28 se doplňuje odstavec 5, který zní:</t>
  </si>
  <si>
    <t>6. V § 29 se na konci odstavce 2 tečka nahrazuje čárkou a doplňuje se písmeno i), které zní:</t>
  </si>
  <si>
    <t>12. V § 39 odst. 3 písmeno e) zní:</t>
  </si>
  <si>
    <t>13. V § 39 se doplňuje odstavec 4, který zní:</t>
  </si>
  <si>
    <t>Poskytovatel zdravotních služeb, který ke dni předcházejícímu dni nabytí účinnosti tohoto zákona byl oprávněn poskytovat zdravotní služby v protialkoholní a protitoxikomanické záchytné stanici podle zákona č. 379/2005 Sb., ve znění účinném přede dnem nabytí účinnosti tohoto zákona, je ode dne nabytí účinnosti tohoto zákona oprávněn poskytovat protialkoholní a protitoxikomanickou záchytnou službu.</t>
  </si>
  <si>
    <t>Změna zákona o specifických zdravotních službách</t>
  </si>
  <si>
    <t>Zákon č. 373/2011 Sb., o specifických zdravotních službách, ve znění zákona č. 167/2012 Sb., zákona č. 47/2013 Sb., zákona č. 82/2015 Sb., zákona č. 205/2015 Sb., zákona č. 264/2016 Sb. a zákona č. 298/2016 Sb., se mění takto:</t>
  </si>
  <si>
    <t>1. Za hlavu VI se vkládá nová hlava VII, která včetně nadpisu a poznámky pod čarou č. 22 zní:</t>
  </si>
  <si>
    <t>(3) Záchytná služba zahrnuje vyšetření osoby za účelem zjištění, zda její umístění do záchytné stanice není vyloučeno z důvodů uvedených v § 89b odst. 2 písm. a), a pobyt v záchytné stanici, včetně nezbytné péče směřující k zabránění ohrožení zdraví bezprostředně souvisejícího s akutní intoxikací.</t>
  </si>
  <si>
    <t>(4) Záchytnou službu zajišťuje na svém území kraj v samostatné působnosti.</t>
  </si>
  <si>
    <t>§ 89b</t>
  </si>
  <si>
    <t>Umístění v záchytné stanici</t>
  </si>
  <si>
    <t>(1) Osoba, která pod vlivem alkoholu nebo jiné návykové látky nekontroluje své chování a tím bezprostředně ohrožuje sebe nebo jinou osobu, majetek nebo veřejný pořádek a tuto hrozbu nelze odvrátit jinak, je povinna se podrobit vyšetření a pobytu v záchytné stanici, včetně nezbytné péče směřující k zabránění ohrožení zdraví bezprostředně souvisejícího s akutní intoxikací, po dobu nezbytně nutnou, avšak kratší než 24 hodin.</t>
  </si>
  <si>
    <t>(2) Do záchytné stanice nelze umístit osobu</t>
  </si>
  <si>
    <t>a) ohroženou na životě selháním základních životních funkcí, v bezvědomí, s neošetřeným zraněním, s masivním krvácením nebo osobu jevící známky onemocnění bezprostředně vyžadující péči, kterou nelze poskytnout v záchytné stanici, nebo</t>
  </si>
  <si>
    <t>b) mladší 15 let.</t>
  </si>
  <si>
    <t>(3) Osobu lze umístit do záchytné stanice pouze se souhlasem lékaře určeného poskytovatelem záchytné služby a za splnění podmínek podle odstavců 1 a 2.</t>
  </si>
  <si>
    <t>(4) Pokud osoba, které je poskytována záchytná služba, bezprostředně ohrožuje sebe nebo jinou osobu nebo poškozuje majetek poskytovatele záchytné služby a poskytovatel záchytné služby tomu nemůže zabránit vlastními silami, může tento poskytovatel požádat o nezbytnou součinnost Policii České republiky, Vojenskou policii, jde-li o osobu vyzvanou k orientačnímu vyšetření nebo odbornému lékařskému vyšetření podle zákona o ochraně zdraví před škodlivými účinky návykových látek22) vojenským policistou, obecní policii a v případě osob ve výkonu vazby, zabezpečovací detence nebo trestu odnětí svobody Vězeňskou službu.</t>
  </si>
  <si>
    <t>(5) Osobě umístěné v záchytné stanici poskytovatel záchytné služby doporučí odbornou péči.</t>
  </si>
  <si>
    <t>§ 89c</t>
  </si>
  <si>
    <t>Doprava do záchytné stanice</t>
  </si>
  <si>
    <t>(1) Dopravu osoby do záchytné stanice zajistí ten, kdo tuto osobu vyzval k orientačnímu vyšetření nebo odbornému lékařskému vyšetření podle zákona o ochraně zdraví před škodlivými účinky návykových látek.</t>
  </si>
  <si>
    <t>(2) Pokud osoba, která je do záchytné stanice dopravována při poskytnutí zdravotnické záchranné služby nebo zdravotnické dopravní služby, bezprostředně ohrožuje sebe nebo jinou osobu nebo poškozuje majetek poskytovatele zdravotnické záchranné služby nebo poskytovatele zdravotnické dopravní služby a poskytovatel zdravotnické záchranné služby nebo poskytovatel zdravotnické dopravní služby nemůže tomu zabránit vlastními silami, může tento poskytovatel požádat o nezbytnou součinnost Policii České republiky, Vojenskou policii, jde-li o osobu vyzvanou k orientačnímu vyšetření nebo odbornému lékařskému vyšetření podle zákona o ochraně zdraví před škodlivými účinky návykových látek vojenským policistou, obecní policii a v případě osob ve výkonu vazby, zabezpečovací detence nebo trestu odnětí svobody Vězeňskou službu.</t>
  </si>
  <si>
    <t>§ 89d</t>
  </si>
  <si>
    <t>(1) Vyšetření a pobyt osoby v záchytné stanici oznamuje poskytovatel záchytné služby jejímu registrujícímu poskytovateli, je-li mu tento poskytovatel znám.</t>
  </si>
  <si>
    <t>(2) Vyšetření a pobyt nezletilé osoby v záchytné stanici oznamuje poskytovatel záchytné služby též</t>
  </si>
  <si>
    <t>a) jejímu zákonnému zástupci, popřípadě jiné osobě odpovědné za její výchovu, a</t>
  </si>
  <si>
    <t>b) orgánu sociálně-právní ochrany dětí.</t>
  </si>
  <si>
    <t>(3) Jde-li o osobu s omezenou svéprávností, oznamuje se její vyšetření a pobyt v záchytné stanici též jejímu opatrovníkovi.</t>
  </si>
  <si>
    <t>§ 89e</t>
  </si>
  <si>
    <t>Úhrada nákladů za poskytnutou záchytnou službu a za dopravu do záchytné stanice</t>
  </si>
  <si>
    <t>(1) Prokáže-li se přítomnost alkoholu nebo jiné návykové látky, hradí poskytovateli záchytné služby náklady na poskytnutou záchytnou službu osoba, které byla záchytná služba poskytnuta; tato osoba hradí i náklady na dopravu do záchytné stanice tomu, komu tyto náklady vznikly. Pokud byla záchytná služba poskytnuta nezletilé osobě, která není plně svéprávná, hradí náklady její zákonný zástupce.</t>
  </si>
  <si>
    <t>(2) Neprokáže-li se přítomnost alkoholu nebo jiné návykové látky, hradí poskytovateli záchytné služby náklady na poskytnutou záchytnou službu Policie České republiky, Vojenská policie, obecní policie, Vězeňská služba, zaměstnavatel, kontrolní orgán nebo poskytovatel zdravotních služeb, v rámci jejichž působnosti byla učiněna výzva k orientačnímu vyšetření nebo odbornému lékařskému vyšetření podle zákona o ochraně zdraví před návykovými látkami. Kdo hradí náklady, nese též náklady na dopravu do záchytné stanice.</t>
  </si>
  <si>
    <t>(3) Pokud je v souvislosti s poskytnutím záchytné služby nezbytné s osobou, které je záchytná služba poskytována, komunikovat způsobem založeným na tlumočení druhou osobou a prokáže-li se přítomnost alkoholu nebo jiné návykové látky, hradí náklady na tlumočení osoba, které byla záchytná služba poskytnuta. Pokud byla záchytná služba poskytnuta nezletilé osobě, která není plně svéprávná, hradí náklady na tlumočení její zákonný zástupce. Neprokáže-li se přítomnost alkoholu nebo jiné návykové látky, hradí náklady na tlumočení ten, kdo nese náklady podle odstavce 2.</t>
  </si>
  <si>
    <t>Dosavadní hlavy VII a VIII se označují jako hlavy VIII a IX.</t>
  </si>
  <si>
    <t>2. Za § 92 se vkládá nový § 92a, který zní:</t>
  </si>
  <si>
    <t>(1) Protialkoholní a protitoxikomanická záchytná stanice zřízená podle zákona č. 379/2005 Sb., ve znění účinném přede dnem nabytí účinnosti tohoto zákona, se považuje za protialkoholní a protitoxikomanickou záchytnou stanici podle zákona č. 373/2011 Sb., ve znění účinném ode dne nabytí účinnosti tohoto zákona.</t>
  </si>
  <si>
    <t>(2) Doprava do protialkoholní a protitoxikomanické záchytné stanice a ošetření a pobyt v protialkoholní a protitoxikomanické záchytné stanici podle zákona č. 379/2005 Sb., ve znění účinném přede dnem nabytí účinnosti tohoto zákona, se uhradí podle zákona č. 379/2005 Sb., ve znění účinném přede dnem nabytí účinnosti tohoto zákona.</t>
  </si>
  <si>
    <t>ČÁST PATNÁCTÁ</t>
  </si>
  <si>
    <t>Tento zákon nabývá účinnosti dnem 31. května 2017.</t>
  </si>
  <si>
    <t>Hamáček v. r.</t>
  </si>
  <si>
    <t>Zeman v. r.</t>
  </si>
  <si>
    <t>Sobotka v. r.</t>
  </si>
  <si>
    <t>Příloha k zákonu č. 65/2017 Sb.</t>
  </si>
  <si>
    <t>Grafické značky</t>
  </si>
  <si>
    <t>Obrázek č. 1</t>
  </si>
  <si>
    <t>Obrázek č. 2</t>
  </si>
  <si>
    <t>1) Nařízení Evropského parlamentu a Rady (ES) č. 178/2002 ze dne 28. ledna 2002, kterým se stanoví obecné zásady a požadavky potravinového práva, zřizuje se Evropský úřad pro bezpečnost potravin a stanoví postupy týkající se bezpečnosti potravin, v platném znění.</t>
  </si>
  <si>
    <t>2) Zákon č. 359/1999 Sb., o sociálně-právní ochraně dětí, ve znění pozdějších předpisů.</t>
  </si>
  <si>
    <t>3) Čl. 2 odst. 36, čl. 18 odst. 1 a 4 a čl. 20 odst. 6 směrnice Evropského parlamentu a Rady č. 2014/40/EU ze dne 3. dubna 2014 o sbližování právních a správních předpisů členských států týkajících se výroby, obchodní úpravy a prodeje tabákových a souvisejících výrobků a o zrušení směrnice 2001/37/ES, v platném znění.</t>
  </si>
  <si>
    <t>4) Čl. 18 odst. 5 směrnice Evropského parlamentu a Rady č. 2014/40/EU.</t>
  </si>
  <si>
    <t>5) Čl. 18 odst. 1 a čl. 20 odst. 6 směrnice Evropského parlamentu a Rady č. 2014/40/EU.</t>
  </si>
  <si>
    <t>6) Nařízení Evropského parlamentu a Rady (ES) č. 110/2008 ze dne 15. ledna 2008 o definici, popisu, obchodní úpravě, označování a ochraně zeměpisných označení lihovin a o zrušení nařízení Rady (EHS) č. 1576/89, v platném znění.</t>
  </si>
  <si>
    <t>7) Například zákon č. 262/2006 Sb., zákoník práce, ve znění pozdějších předpisů, a zákon č. 169/1999 Sb., o výkonu trestu odnětí svobody a o změně některých souvisejících zákonů, ve znění pozdějších předpisů.</t>
  </si>
  <si>
    <t>8) Vyhláška č. 345/2002 Sb., kterou se stanoví měřidla k povinnému ověřování a měřidla podléhající schválení typu, ve znění pozdějších předpisů.</t>
  </si>
  <si>
    <t>9) Zákon č. 48/1997 Sb., o veřejném zdravotním pojištění a o změně a doplnění některých souvisejících zákonů, ve znění pozdějších předpisů.</t>
  </si>
  <si>
    <t>10) Zákon č. 95/2004 Sb., o podmínkách získávání a uznávání odborné způsobilosti a specializované způsobilosti k výkonu zdravotnického povolání lékaře, zubního lékaře a farmaceuta, ve znění pozdějších předpisů.</t>
  </si>
  <si>
    <t>11) § 2 odst. 4 zákona o zdravotních službách.</t>
  </si>
  <si>
    <t>§</t>
  </si>
  <si>
    <t>prodej tabákových výrobků</t>
  </si>
  <si>
    <t>zákaz kouření</t>
  </si>
  <si>
    <t>►je dodržován zákaz a omezení prodeje a podávání alkoholických nápojů</t>
  </si>
  <si>
    <t>►je dodržován zákaz požívat alkoholické nápoje nebo užívat jiné návykové látky u osoby, která vykonává činnost, při níž by mohla ohrozit život nebo zdraví svoje nebo jiné osoby nebo poškodit majetek</t>
  </si>
  <si>
    <t>CHARAKTERISTIKA  A VYSVĚTLENÍ POJMU</t>
  </si>
  <si>
    <t>►návykovou látkou je  alkohol, tabák, omamné a psychotropní látky a jiné látky s psychoaktivními účinky, jejichž užívání může vést nebo se podílet na vzniku a rozvoji duševních poruch a poruch chování,</t>
  </si>
  <si>
    <t>► podrobila se osoba orientačnímu vyšetření a odbornému lékařskému vyšetření  dle § 20</t>
  </si>
  <si>
    <t>►podrobil se  zaměstnanac výzvy k orientačnímu vyšetření a k odbornému lékařskému vyšetření</t>
  </si>
  <si>
    <r>
      <t xml:space="preserve">zákonem č. 252/2014 Sb. </t>
    </r>
    <r>
      <rPr>
        <sz val="12"/>
        <color indexed="8"/>
        <rFont val="Times New Roman"/>
        <family val="1"/>
        <charset val="238"/>
      </rPr>
      <t>a zákonem  č.267/2015 Sb.</t>
    </r>
  </si>
  <si>
    <r>
      <t xml:space="preserve">zákonem č. 243/2016 Sb. </t>
    </r>
    <r>
      <rPr>
        <sz val="12"/>
        <color indexed="8"/>
        <rFont val="Times New Roman"/>
        <family val="1"/>
        <charset val="238"/>
      </rPr>
      <t>a zákonem  č.298/2016 Sb.</t>
    </r>
  </si>
  <si>
    <t>(2) Žádost podle odstavce 1 musí kromě náležitostí stanovených správním řádem obsahovat jméno, popřípadě jména, příjmení a další dostupné identifikační údaje subjektu, o kterém mají být údaje předány, případně informace potřebné k vyhledání požadovaných údajů, požadovaný rozsah údajů o tomto subjektu a účel, ke kterému jsou údaje požadovány.</t>
  </si>
  <si>
    <t>j) stanoví další infekční onemocnění vyvolaná vysoce rizikovými biologickými agens a toxiny, které se považují za nebezpečnou nemoc podle zákona o pohřebnictví;43c) současně vyhlásí tato další infekční onemocnění v celoplošném televizním a rozhlasovém vysílání43b),</t>
  </si>
  <si>
    <t>k) projednávat přestupky na úseku ochrany veřejného zdraví podle tohoto zákona,</t>
  </si>
  <si>
    <t>(6) Generální ředitelství cel poskytuje na vyžádání příslušného orgánu ochrany veřejného zdraví pro výkon státního zdravotního dozoru nad výrobky, které byly propuštěny do celního režimu volného oběhu nebo vývozu, tyto údaje:</t>
  </si>
  <si>
    <t>Přestupky na úseku bezpečnosti výrobků</t>
  </si>
  <si>
    <t>(3) Provozovatel podniku27b), výrobce nebo dovozce předmětu běžného užívání uvedeného v § 25 písm. a) se dopustí přestupku tím, že</t>
  </si>
  <si>
    <t>(4) Odpovědná osoba63), výrobce, dovozce nebo distributor předmětu běžného užívání uvedeného v § 25 písm. b) nebo právnická nebo podnikající fyzická osoba, která přijala pověření jako odpovědná osoba63), se dopustí přestupku tím, že</t>
  </si>
  <si>
    <t>(6) Distributor výrobku přicházejícího do přímého styku s vodou, chemické látky nebo chemické směsi určené k úpravě vody na vodu pitnou nebo teplou se dopustí přestupku tím, že</t>
  </si>
  <si>
    <t>(7) Distributor63) předmětu běžného užívání uvedeného v § 25 písm. b) se dopustí přestupku tím, že v rozporu s požadavky podle přímo použitelného předpisu Evropské unie o kosmetických přípravcích63)</t>
  </si>
  <si>
    <t>(8) Právnická nebo podnikající fyzická osoba se dopustí přestupku tím, že uvede na trh předmět běžného užívání uvedený v § 25 písm. b) bez určení odpovědné osoby.</t>
  </si>
  <si>
    <t>(10) Prodejce předmětu běžného užívání se dopustí přestupku tím, že</t>
  </si>
  <si>
    <t>(11) Prodejce použitého předmětu běžného užívání uvedeného v § 25 písm. c) se dopustí přestupku tím, že nesplní povinnost podle § 26 odst. 4.</t>
  </si>
  <si>
    <t>e) 100000 Kč, jde-li o přestupek podle odstavce 4 písm. a) bodu 11,</t>
  </si>
  <si>
    <t>f) 50000 Kč, jde-li o přestupek podle odstavce 10 písm. a).</t>
  </si>
  <si>
    <t>Přestupky na úseku ochrany jakosti vod</t>
  </si>
  <si>
    <t>(1) Fyzická, právnická nebo podnikající fyzická osoba se jako osoba uvedená v § 3 odst. 2 dopustí přestupku tím, že</t>
  </si>
  <si>
    <t>(2) Výrobce teplé vody se dopustí přestupku tím, že</t>
  </si>
  <si>
    <t>(3) Fyzická, právnická nebo podnikající fyzická osoba jako osoba uvedená v § 3 odst. 2, § 18 odst. 2, § 21 odst. 2 nebo § 41a anebo výrobce teplé vody se dopustí přestupku tím, že poruší zákaz nebo omezení nebo neprovede nápravné opatření uložené podle § 84 odst. 1 písm. e).</t>
  </si>
  <si>
    <t>(6) Osoba provozující činnost epidemiologicky závažnou nebo osoba poskytující péči se dopustí přestupku tím, že používá bez povolení vodu jiné jakosti.</t>
  </si>
  <si>
    <t>(7) Fyzická, právnická nebo podnikající fyzická osoba jako zaměstnavatel se dopustí přestupku tím, že při výrobě teplé vody pro osobní hygienu zaměstnanců nesplní povinnost podle § 41a.</t>
  </si>
  <si>
    <t>(8) Za přestupek lze uložit pokutu do</t>
  </si>
  <si>
    <t>a) 3000000 Kč, jde-li o přestupek podle odstavce 1 písm. a), odstavce 2 písm. a), odstavce 3, 4 nebo 5,</t>
  </si>
  <si>
    <t>b) 2000000 Kč, jde-li o přestupek podle odstavce 1 písm. b), d) nebo f) nebo odstavce 2 písm. b),</t>
  </si>
  <si>
    <t>c) 1000000 Kč, jde-li o přestupek podle odstavce 1 písm. c),</t>
  </si>
  <si>
    <t>d) 500000 Kč, jde-li o přestupek podle odstavce 6 nebo 7,</t>
  </si>
  <si>
    <t>Přestupky na úseku koupališť a saun</t>
  </si>
  <si>
    <t>(1) Provozovatel přírodního nebo umělého koupaliště nebo sauny, osoba uvedená v § 6d nebo osoba poskytující péči, která provozuje bazén nebo saunu, se dopustí přestupku tím, že</t>
  </si>
  <si>
    <t>(2) Provozovatel přírodního nebo umělého koupaliště nebo sauny se dopustí přestupku tím, že v rozporu s § 6c odst. 1 písm. e) nesplní hygienický požadavek pro členění, vybavení nebo provoz přírodního nebo umělého koupaliště nebo sauny.</t>
  </si>
  <si>
    <t>(3) Provozovatel přírodního nebo umělého koupaliště nebo sauny anebo osoba poskytující péči, která provozuje bazén, se dopustí přestupku tím, že nesplní povinnost uloženou podle § 84 odst. 1 písm. f).</t>
  </si>
  <si>
    <t>(4) Provozovatel umělého koupaliště nebo sauny se dopustí přestupku tím, že</t>
  </si>
  <si>
    <t>(5) Provozovatel přírodního koupaliště nebo osoba uvedená v § 6d se dopustí přestupku tím, že neprovede doplňující vyšetření jakosti vody podle § 6b odst. 1.</t>
  </si>
  <si>
    <t>(6) Provozovatel přírodního koupaliště provozovaného na povrchových vodách nebo osoba uvedená v § 6d se dopustí přestupku tím, že</t>
  </si>
  <si>
    <t>(7) Za přestupek lze uložit pokutu do</t>
  </si>
  <si>
    <t>a) 3000000 Kč, jde-li o přestupek podle odstavce 1 písm. a) nebo b),</t>
  </si>
  <si>
    <t>b) 2000000 Kč, jde-li o přestupek podle odstavce 1 písm. c), odstavce 3, odstavce 4 písm. a) nebo c), odstavce 5 nebo 6,</t>
  </si>
  <si>
    <t>c) 1000000 Kč, jde-li o přestupek podle odstavce 2,</t>
  </si>
  <si>
    <t>d) 100000 Kč, jde-li o přestupek podle odstavce 1 písm. d) nebo f),</t>
  </si>
  <si>
    <t>e) 50000 Kč, jde-li o přestupek podle odstavce 1 písm. e) nebo odstavce 4 písm. b).</t>
  </si>
  <si>
    <t>Přestupky na úseku výchovy, vzdělávání a zotavování dětí a mladistvých</t>
  </si>
  <si>
    <t>(1) Zařízení pro výchovu a vzdělávání, právnická nebo podnikající fyzická osoba provozující živnost uvedenou v § 7 odst. 1 nebo poskytovatel služby péče o dítě v dětské skupině v případě péče o více než 12 dětí současně se dopustí přestupku tím, že v rozporu s § 7 odst. 1 nebo rozhodnutím podle § 14 nesplní hygienický požadavek na provoz, prostorové podmínky, vybavení, osvětlení, vytápění, mikroklimatické podmínky, zásobování vodou, úklid nebo nakládání s prádlem.</t>
  </si>
  <si>
    <t>a) 50000 Kč, jde-li o přestupek podle odstavce 7,</t>
  </si>
  <si>
    <t>b) 30000 Kč, jde-li o přestupek podle odstavce 1, 3, 4, odstavce 5 písm. a) nebo odstavce 6,</t>
  </si>
  <si>
    <t>c) 5000 Kč, jde-li o přestupek podle odstavce 2 nebo odstavce 5 písm. b).</t>
  </si>
  <si>
    <t>Přestupky na úseku vnitřního prostředí stavby a venkovní hrací plochy</t>
  </si>
  <si>
    <t>(1) Uživatel stavby uvedené v § 13 odst. 1 se dopustí přestupku tím, že nezajistí, aby vnitřní prostředí pobytové místnosti v této stavbě odpovídalo hygienickému limitu chemického, fyzikálního nebo biologického ukazatele.</t>
  </si>
  <si>
    <t>(2) Provozovatel venkovní hrací plochy určené pro hry dětí se dopustí přestupku tím, že</t>
  </si>
  <si>
    <t>(3) Za přestupek podle odstavce 1 nebo 2 lze uložit pokutu do 2000000 Kč.</t>
  </si>
  <si>
    <t>Přestupky na úseku činností epidemiologicky závažných</t>
  </si>
  <si>
    <t>(1) Provozovatel činnosti epidemiologicky závažné se dopustí přestupku tím, že v rozporu s § 21</t>
  </si>
  <si>
    <t>(3) Právnická nebo podnikající fyzická osoba jako provozovatel kosmetické, masérské, regenerační nebo rekondiční služby, kadeřnictví, holičství, pedikúry, manikúry, solária nebo činnosti, při níž je porušována integrita kůže, se dopustí přestupku tím, že poruší zákaz podle § 22.</t>
  </si>
  <si>
    <t>(4) Provozovatel potravinářského podniku provozující stravovací službu se dále dopustí přestupku tím, že</t>
  </si>
  <si>
    <t>(6) Za přestupek lze uložit pokutu do</t>
  </si>
  <si>
    <t>a) 3000000 Kč, jde-li o přestupek podle odstavce 1 písm. c) nebo odstavce 4 písm. a) bodu 1 nebo 11,</t>
  </si>
  <si>
    <t>b) 2000000 Kč, jde-li o přestupek podle odstavce 1 písm. a), b) nebo e), odstavce 3, odstavce 4 písm. a) bodu 7 nebo odstavce 4 písm. b), c), f), g) nebo i),</t>
  </si>
  <si>
    <t>d) 500000 Kč, jde-li o přestupek podle odstavce 4 písm. a) bodu 3, 6 nebo 12,</t>
  </si>
  <si>
    <t>e) 100000 Kč, jde-li o přestupek podle odstavce 4 písm. a) bodu 5 nebo 13,</t>
  </si>
  <si>
    <t>g) 10000 Kč, jde-li o přestupek podle odstavce 5.</t>
  </si>
  <si>
    <t>Přestupky na úseku ochrany před hlukem, vibracemi a neionizujícím zářením</t>
  </si>
  <si>
    <t>(3) Provozovatel letiště, které zajišťuje ročně více než 50000 vzletů nebo přistání, nebo vojenského letiště se dopustí přestupku tím, že</t>
  </si>
  <si>
    <t>(4) Fyzická, právnická nebo podnikající fyzická osoba se dopustí přestupku tím, že v rozporu s § 33 instaluje v chráněném vnitřním prostoru stavby stroj nebo zařízení o základním kmitočtu od 4 do 8 Hz.</t>
  </si>
  <si>
    <t>(5) Fyzická, právnická nebo podnikající fyzická osoba, která používá nebo provozuje zdroj neionizujícího záření, se dopustí přestupku tím, že</t>
  </si>
  <si>
    <t>(6) Výrobce nebo dovozce laseru se dopustí přestupku tím, že nezajistí splnění povinnosti podle § 36.</t>
  </si>
  <si>
    <t>(7) Provozovatel služby, při které se používá k péči o tělo zdroj neionizujícího záření, se dopustí přestupku tím, že v rozporu s § 35 odst. 4</t>
  </si>
  <si>
    <t>a) 3000000 Kč, jde-li o přestupek podle odstavce 1, 2, 3, 4 nebo 5 písm. a) nebo b),</t>
  </si>
  <si>
    <t>b) 1000000 Kč, jde-li o přestupek podle odstavce 7 písm. b),</t>
  </si>
  <si>
    <t>c) 500000 Kč, jde-li o přestupek podle odstavce 5 písm. c) nebo odstavce 6,</t>
  </si>
  <si>
    <t>d) 100000 Kč, jde-li o přestupek podle odstavce 5 písm. d) nebo odstavce 7 písm. a).</t>
  </si>
  <si>
    <t>(1) Fyzická, právnická nebo podnikající fyzická osoba jako zaměstnavatel se dopustí přestupku tím, že</t>
  </si>
  <si>
    <t>(2) Fyzická, právnická nebo podnikající fyzická osoba jako zaměstnavatel nebo fyzická anebo podnikající fyzická osoba, která provádí činnosti nebo poskytuje služby mimo pracovněprávní vztahy84), se dopustí přestupku tím, že nesplní povinnost uloženou k ochraně zdraví podle § 84 odst. 1 písm. s) nebo w).</t>
  </si>
  <si>
    <t>(3) Fyzická, právnická nebo podnikající fyzická osoba jako zaměstnavatel se dopustí přestupku tím, že v rozporu se zákonem o zajištění dalších podmínek bezpečnosti a ochrany zdraví při práci na úseku ochrany zdraví při práci</t>
  </si>
  <si>
    <t>(4) Fyzická, právnická osoba nebo podnikající fyzická osoba jako zaměstnavatel se dopustí přestupku tím, že v rozporu se zákoníkem práce na úseku ochrany zdraví při práci</t>
  </si>
  <si>
    <t>(5) Fyzická, právnická nebo podnikající fyzická osoba jako uživatel, k němuž je dočasně přidělen zaměstnanec agentury práce, nebo zaměstnavatel, k němuž je vyslán zaměstnanec zaměstnavatele z jiného členského státu Evropské unie, se dopustí přestupku tím, že nezajistí tomuto zaměstnanci ochranu zdraví při práci před rizikem plynoucím z fyzikálního, chemického nebo biologického faktoru pracovních podmínek, z nepříznivých mikroklimatických podmínek, fyzické anebo psychické zátěže, ačkoli k tomu má povinnost podle zákoníku práce.</t>
  </si>
  <si>
    <t>(6) Fyzická nebo podnikající fyzická osoba, která provádí činnosti nebo poskytuje služby mimo pracovněprávní vztahy84), se dopustí přestupku tím, že nepřijme s přihlédnutím k podmínkám vykonávané činnosti nebo poskytování služeb přiměřené opatření k ochraně zdraví při práci, ačkoli k tomu má povinnost podle zvláštního právního předpisu o zajištění dalších podmínek bezpečnosti a ochrany zdraví při práci84).</t>
  </si>
  <si>
    <t>(7) Fyzická, právnická nebo podnikající fyzická osoba jako zaměstnavatel se dopustí přestupku tím, že v rozporu se zákonem o specifických zdravotních službách61)</t>
  </si>
  <si>
    <t>(8) Poskytovatel pracovnělékařských služeb se dopustí přestupku tím, že</t>
  </si>
  <si>
    <t>(9) Za přestupek lze uložit pokutu do</t>
  </si>
  <si>
    <t>b) 2000000 Kč, jde-li o přestupek podle odstavce 1 písm. c), d) nebo e), odstavce 3 písm. a) nebo b), odstavce 4 písm. e), f), h), i), j), k), l), m), p) nebo r) nebo odstavce 6,</t>
  </si>
  <si>
    <t>Přestupky na úseku nakládání s nebezpečnými chemickými látkami a chemickými směsmi</t>
  </si>
  <si>
    <t>(1) Fyzická, právnická nebo podnikající fyzická osoba se dopustí přestupku tím, že</t>
  </si>
  <si>
    <t>a) při nakládání s nebezpečnou chemickou látkou nebo chemickou směsí poruší povinnost podle § 44a odst. 2, nebo</t>
  </si>
  <si>
    <t>b) poruší zákaz nabízet, darovat, prodávat, dodat, přenechat nebo obstarat nebezpečnou chemickou látku nebo chemickou směs podle § 44a odst. 3 nebo 4.</t>
  </si>
  <si>
    <t>(2) Právnická nebo podnikající fyzická osoba se dopustí přestupku tím, že</t>
  </si>
  <si>
    <t>a) poruší zákaz prodávat nebezpečnou látku nebo chemickou směs podle § 44a odst. 5,</t>
  </si>
  <si>
    <t>b) v rozporu s § 44a odst. 6 nezabezpečí nakládání s nebezpečnou chemickou látkou nebo chemickou směsí fyzickou osobou odborně způsobilou nebo zaškolenou fyzickou osobou,</t>
  </si>
  <si>
    <t>c) v rozporu s § 44a odst. 6 nevede nebo neuchovává záznam o školení nebo opakovaném proškolení,</t>
  </si>
  <si>
    <t>d) nesplní povinnost podle § 44a odst. 7,</t>
  </si>
  <si>
    <t>(3) Za přestupek lze uložit pokutu do</t>
  </si>
  <si>
    <t>a) 3000000 Kč, jde-li o přestupek podle odstavce 1 písm. a),</t>
  </si>
  <si>
    <t>b) 2000000 Kč, jde-li o přestupek podle odstavce 2 písm. b),</t>
  </si>
  <si>
    <t>c) 1000000 Kč, jde-li o přestupek podle odstavce 1 písm. b) nebo odstavce 2 písm. a) nebo e),</t>
  </si>
  <si>
    <t>d) 500000 Kč, jde-li o přestupek podle odstavce 2 písm. d),</t>
  </si>
  <si>
    <t>e) 100000 Kč, jde-li o přestupek podle odstavce 2 písm. f),</t>
  </si>
  <si>
    <t>f) 20000 Kč, jde-li o přestupek podle odstavce 2 písm. c).</t>
  </si>
  <si>
    <t>Přestupky na úseku provozu zdravotnických zařízení a zařízení sociálních služeb</t>
  </si>
  <si>
    <t>(1) Osoba poskytující péči se dopustí přestupku tím, že</t>
  </si>
  <si>
    <t>(2) Osoba poskytující péči nebo právnická nebo podnikající fyzická osoba provozující prádelnu, ve které se pere zdravotnické prádlo, se dopustí přestupku tím, že nedodrží hygienický požadavek podle § 18 odst. 1 nebo postupuje v rozporu s rozhodnutím podle § 84 odst. 1 písm. o).</t>
  </si>
  <si>
    <t>a) 1000000 Kč, jde-li o přestupek podle odstavce 1 písm. a), b) nebo c),</t>
  </si>
  <si>
    <t>b) 500000 Kč, jde-li o přestupek podle odstavce 1 písm. f) nebo odstavce 2,</t>
  </si>
  <si>
    <t>c) 100000 Kč, jde-li o přestupek podle odstavce 1 písm. d),</t>
  </si>
  <si>
    <t>d) 50000 Kč, jde-li o přestupek podle odstavce 1 písm. e).</t>
  </si>
  <si>
    <t>Přestupky na úseku předcházení vzniku a šíření infekčních onemocnění a předcházení vzniku jiného ohrožení zdraví</t>
  </si>
  <si>
    <t>(1) Poskytovatel zdravotních služeb nebo poskytovatel sociálních služeb se dopustí přestupku tím, že nesplní povinnost podle § 75b odst. 1.</t>
  </si>
  <si>
    <t>(2) Poskytovatel zdravotních služeb se dopustí přestupku tím, že</t>
  </si>
  <si>
    <t>(6) Fyzická osoba se dopustí přestupku tím, že</t>
  </si>
  <si>
    <t>a) se nepodrobí stanovenému pravidelnému nebo mimořádnému očkování nebo se před zařazením na pracoviště s vyšším rizikem vzniku infekčního onemocnění nepodrobí stanovenému zvláštnímu očkování,</t>
  </si>
  <si>
    <t>c) se v rozporu s § 70 nepodrobí léčení infekčního onemocnění,</t>
  </si>
  <si>
    <t>d) neumožní pověřenému zaměstnanci orgánu ochrany veřejného zdraví v mimořádných případech vstup do obydlí ke zjištění, zda nehrozí šíření nákazy, zvýšený výskyt přenašečů infekčních onemocnění, škodlivých nebo epidemiologicky významných členovců, hlodavců nebo dalších živočichů, ke zjištění ohniska nákazy nebo k nařízení, provedení anebo kontrole protiepidemického opatření, nebo</t>
  </si>
  <si>
    <t>e) nesplní povinnost stanovenou k ochraně veřejného zdraví podle § 53.</t>
  </si>
  <si>
    <t>a) 1000000 Kč, jde-li o přestupek podle odstavce 2 písm. a) nebo c) nebo odstavce 3,</t>
  </si>
  <si>
    <t>d) 10000 Kč, jde-li o přestupek podle odstavce 6.</t>
  </si>
  <si>
    <t>Přestupky na úseku dezinfekce, dezinsekce a deratizace</t>
  </si>
  <si>
    <t>(2) Právnická nebo podnikající fyzická osoba, která je oprávněna provádět speciální ochrannou dezinfekci, dezinsekci a deratizaci, se dopustí přestupku tím, že</t>
  </si>
  <si>
    <t>(3) Fyzická, právnická nebo podnikající fyzická osoba uvedená v § 57 odst. 2 se dopustí přestupku tím, že v rozporu s § 57 odst. 2 nezajistí provedení speciální ochranné dezinfekce, dezinsekce nebo deratizace.</t>
  </si>
  <si>
    <t>(4) Právnická nebo podnikající fyzická osoba, která provozuje kurs k získání znalostí pro výkon speciální ochranné dezinfekce, dezinsekce a deratizace, se dopustí přestupku tím, že nezajistí obsah nebo rozsah kursu podle § 59.</t>
  </si>
  <si>
    <t>(5) Za přestupek lze uložit pokutu do</t>
  </si>
  <si>
    <t>a) 2000000 Kč, jde-li o přestupek podle odstavce 1 písm. c), odstavce 2 písm. a), b) nebo d) nebo odstavce 3,</t>
  </si>
  <si>
    <t>b) 100000 Kč, jde-li o přestupek podle odstavce 1 písm. a) nebo b), odstavce 2 písm. c) nebo e) nebo odstavce 4.</t>
  </si>
  <si>
    <t>Přestupky na úseku provozních řádů</t>
  </si>
  <si>
    <t>(1) Právnická nebo podnikající fyzická osoba se dopustí přestupku tím, že</t>
  </si>
  <si>
    <t>(2) Za přestupek podle odstavce 1 lze uložit pokutu do 1000000 Kč.</t>
  </si>
  <si>
    <t>Přestupky na úseku zajištění plnění oprávnění orgánu ochrany veřejného zdraví</t>
  </si>
  <si>
    <t>(2) Fyzická, právnická nebo podnikající fyzická osoba, která má ve vlastnictví, správě nebo užívání prostor, zařízení nebo pozemek, na nichž má být prováděno ochranné opatření podle § 68 odst. 1, se dopustí přestupku tím, že v nezbytném rozsahu neposkytne příslušnému orgánu ochrany veřejného zdraví součinnost při organizování nebo provádění ochranného opatření.</t>
  </si>
  <si>
    <t>Společná ustanovení k přestupkům</t>
  </si>
  <si>
    <t>(1) Přestupky podle tohoto zákona projednává krajská hygienická stanice, Ministerstvo obrany a Ministerstvo vnitra. Ministerstvo obrany a Ministerstvo vnitra projednává přestupky podle své působnosti stanovené v § 83.</t>
  </si>
  <si>
    <t>(2) V pracovněprávních vztazích je zakázána jakákoliv diskriminace, zejména diskriminace z důvodu pohlaví, sexuální orientace, rasového nebo etnického původu, národnosti, státního občanství, sociálního původu, rodu, jazyka, zdravotního stavu, věku, náboženství či víry, majetku, manželského a rodinného stavu a vztahu nebo povinností k rodině, politického nebo jiného smýšlení, členství a činnosti v politických stranách nebo politických hnutích, v odborových organizacích nebo organizacích zaměstnavatelů; diskriminace z důvodu těhotenství, mateřství, otcovství nebo pohlavní identifikace se považuje za diskriminaci z důvodu pohlaví.</t>
  </si>
  <si>
    <t>(3) Pojmy přímá diskriminace, nepřímá diskriminace, obtěžování, sexuální obtěžování, pronásledování, pokyn k diskriminaci a navádění k diskriminaci a případy, kdy je rozdílné zacházení přípustné, upravuje antidiskriminační zákon108).</t>
  </si>
  <si>
    <t>(4) Za diskriminaci se nepovažuje rozdílné zacházení, pokud z povahy pracovních činností vyplývá, že toto rozdílné zacházení je podstatným požadavkem nezbytným pro výkon práce; účel sledovaný takovou výjimkou musí být oprávněný a požadavek přiměřený. Za diskriminaci se rovněž nepovažují opatření, jejichž účelem je odůvodněno předcházení nebo vyrovnání nevýhod, které vyplývají z příslušnosti fyzické osoby ke skupině vymezené některým z důvodů uvedených v antidiskriminačním zákonu.</t>
  </si>
  <si>
    <t>přitom blíže vymezí okruh zaměstnanců uvedených v písmenech a) až e) a upraví postup a další povinnosti zaměstnavatele a zaměstnanců při úpravě pracovní doby a doby odpočinku.</t>
  </si>
  <si>
    <t>§ 307b</t>
  </si>
  <si>
    <t>Agentura práce a uživatel jsou povinni zajistit, aby zaměstnanec agentury práce nebyl dočasně přidělen k výkonu práce u uživatele, u něhož</t>
  </si>
  <si>
    <t>a) je současně zaměstnán v základním pracovněprávním vztahu, nebo</t>
  </si>
  <si>
    <t>b) konal anebo koná v témže kalendářním měsíci práci na základě dočasného přidělení jinou agenturou práce.</t>
  </si>
  <si>
    <t>115) § 3 odst. 1 písm. c) zákona o zaměstnanosti.</t>
  </si>
  <si>
    <t>(1) Pro účely tohoto zákona se rozumí</t>
  </si>
  <si>
    <t>(2) Pro účely tohoto zákona se dále rozumí</t>
  </si>
  <si>
    <t>(3) Základními pojmy podle odstavců 1 a 2 nejsou dotčeny pojmy uvedené v přímo použitelných předpisech Evropské unie69).</t>
  </si>
  <si>
    <t>(1) Fyzická nebo právnická osoba, která pěstuje, vyrábí, zpracovává anebo uvádí na trh rostliny, rostlinné produkty nebo jiné předměty, a vlastník pozemku nebo objektu nebo osoba, která je užívá z jiného právního důvodu, jsou povinni</t>
  </si>
  <si>
    <t>(1) Ústav je oprávněn u přípravku stanovit odkladné lhůty podle příslušného předpisu Evropské unie, jsou-li jím stanoveny.</t>
  </si>
  <si>
    <t>(2) Držitel povolení je povinen bez zbytečného odkladu oznámit Ústavu změny ve skutečnostech uvedených v povolení.</t>
  </si>
  <si>
    <t>(1) Ústav může v rozhodnutí o povolení dále stanovit</t>
  </si>
  <si>
    <t>(1) Ústav povolení změní nebo zruší, kromě důvodů stanovených předpisem Evropské unie67) o uvádění přípravků na ochranu rostlin na trh, jestliže</t>
  </si>
  <si>
    <t>(2) Ústav poznamená do spisu změny ohlášené držitelem povolení spočívající v</t>
  </si>
  <si>
    <t>(3) V řízení o změně povolení postupuje Ústav podle § 33 a 34 obdobně. Bylo-li povolení zrušeno z důvodu uvedeného v odstavci 1 písm. b), lze novou žádost o povolení k uvedenému přípravku podat nejdříve za 2 roky od nabytí právní moci rozhodnutí o zrušení povolení přípravku.</t>
  </si>
  <si>
    <t>(4) Odvolání proti rozhodnutí Ústavu podle odstavce 1 písm. a) a b) nemá odkladný účinek.</t>
  </si>
  <si>
    <t>(5) Osoba, která byla držitelem povolení, je povinna po nabytí právní moci rozhodnutí o zrušení povolení neprodleně stáhnout přípravek z trhu, není-li v rozhodnutí o zrušení povolení Ústavem stanovena odkladná lhůta73).</t>
  </si>
  <si>
    <t>(1) Ústav plní úkoly spojené se schválením účinné látky, safeneru, synergentu a formulační přísady podle přímo použitelného předpisu Evropské unie upravujícího uvádění přípravků na ochranu rostlin na trh67).</t>
  </si>
  <si>
    <t>(2) Posouzení z hlediska ochrany zdraví lidí formou závazného stanoviska zajišťuje Ministerstvo zdravotnictví podle § 33 odst. 2 až 5 zákona obdobně.</t>
  </si>
  <si>
    <t>(1) Ústav postupuje v řízení o rozšíření povolení na menšinová použití75) podle § 32 až 35 obdobně.</t>
  </si>
  <si>
    <t>(1) Ústav je v případě mimořádných stavů v ochraně rostlin oprávněn i bez návrhu přípravek povolit. V tomto případě vydá Ústav namísto rozhodnutí o povolení přípravku nařízení Ústavu způsobem podle § 76 odst. 2 věty druhé až čtvrté, ve kterém stanoví i podmínky pro uvádění na trh a použití přípravku.</t>
  </si>
  <si>
    <t>(3) Ministerstvo zdravotnictví vydá bezodkladně závazné stanovisko v případech mimořádných stavů v ochraně rostlin podle § 33 odst. 2 až 5 obdobně; za vypracování posudku se v těchto případech úhrada nepožaduje.</t>
  </si>
  <si>
    <t>(1) Držitel povolení k přípravku může převést povolení na jinou fyzickou nebo právnickou osobu. K převodu povolení musí být předložena žadatelem Ústavu žádost s příslušnou dokumentací. V žádosti o převod povolení musí být navrženo datum, ke kterému má být převod povolení uskutečněn. Přílohou žádosti o převod povolení musí být souhlas držitele povolení s převodem včetně souhlasu s navrženým datem převodu povolení a doklad o souhlasu vlastníka dokumentace s přístupem k dokumentaci o přípravku a účinné látce nebo doklad o převodu práv nebo souhlasu k přístupu k dokumentaci o přípravku a účinné látce na nového držitele.</t>
  </si>
  <si>
    <t>(2) V povolení převodu se uvede též den, ke kterému se převod uskuteční, a případná lhůta k doprodeji a spotřebování zásob přípravku podle předešlého povolení, bylo-li o doprodej a spotřebování zásob přípravku požádáno. Nový držitel povolení vstupuje plně do práv a povinností předešlého držitele povolení. Běh lhůt stanovený předešlému držiteli povolení není jejich převodem dotčen.</t>
  </si>
  <si>
    <t>(1) Rozhodnutí o způsobilosti k provádění pokusů a zkoušek vydává Ústav na základě žádosti fyzické nebo právnické osoby, která je způsobilá provádět pokusy a zkoušky v souladu s požadavky správné pokusnické praxe. Zjistí-li správní orgán, že žadatel není způsobilý podle věty první, žádost zamítne.</t>
  </si>
  <si>
    <t>(2) V rozhodnutí Ústav stanoví zejména</t>
  </si>
  <si>
    <t>1. souhlasí s provedením auditu k posouzení způsobilosti k provádění zkoušek přípravků a za tímto účelem poskytne podle požadavků Ústavu potřebnou součinnost,</t>
  </si>
  <si>
    <t>Na nakládání s nebezpečnými přípravky36) a přípravky, které obsahují geneticky modifikované organismy,32) se vztahuje též zvláštní právní předpis.34)</t>
  </si>
  <si>
    <t>(2) Akční plán obsahuje kromě náležitostí stanovených v odstavci 1 zejména</t>
  </si>
  <si>
    <t>a) harmonizované83) a neharmonizované ukazatele rizik,</t>
  </si>
  <si>
    <t>(4) Ministerstvo zveřejňuje návrh akčního plánu nebo jeho aktualizace způsobem umožňujícím dálkový přístup. Současně ministerstvo informuje veřejnost formou oznámení v periodickém tisku84) o zveřejnění návrhu akčního plánu nebo jeho aktualizace a o možnosti osob, které se jimi cítí dotčeny, sdělit ministerstvu připomínky. Lhůta pro sdělení připomínek činí dva měsíce ode dne zveřejnění návrhu akčního plánu nebo jeho aktualizace.</t>
  </si>
  <si>
    <t>(5) Akční plán schvaluje vláda. Před předložením návrhu vládě ministerstvo vyhodnotí a zohlední předložené připomínky k návrhu akčního plánu nebo jeho aktualizaci. Obecné vyhodnocení připomínek, které se jednoznačně vztahují k předloženému návrhu, ministerstvo zveřejní způsobem umožňujícím dálkový přístup. V případě, že připomínce nebylo vyhověno, zveřejní též důvod.</t>
  </si>
  <si>
    <t>(6) Ministerstvo zveřejní schválený akční plán způsobem umožňujícím dálkový přístup a neprodleně ohlašuje Komisi veškeré významné změny v akčním plánu.</t>
  </si>
  <si>
    <t>(2) Podrobnosti použití přípravku k hubení škodlivých obratlovců stanoví prováděcí právní předpis.</t>
  </si>
  <si>
    <t>(3) Na používání přípravků se vztahují ustanovení o odborné způsobilosti pro zacházení s přípravky (§ 86).</t>
  </si>
  <si>
    <t>(5) Zveřejnění nebo poskytnutí informace o spotřebách účinných látek a přípravků ve vztahu k územní jednotce se nepovažují za porušení obchodního tajemství.</t>
  </si>
  <si>
    <t>(6) Způsob dodržení požadavků podle odstavce 1 písm. a) stanoví prováděcí právní předpis.</t>
  </si>
  <si>
    <t>(7) Prováděcí právní předpis stanoví</t>
  </si>
  <si>
    <t>(2) Leteckou aplikaci lze provést pouze z letadla nebo vrtulníku, je-li povolena Ústavem, a to na základě</t>
  </si>
  <si>
    <t>c) osoba provádějící leteckou aplikaci je držitelem povolení k provozování leteckých prací podle zvláštního právního předpisu85),</t>
  </si>
  <si>
    <t>Aplikace a skladování přípravků jsou zakázány ve vzdálenosti 10 metrů od podzemního nebo povrchového zdroje pitné vody86), pokud pro tento zdroj nebylo stanoveno ochranné pásmo podle vodního zákona. Vzdálenost 10 metrů se počítá od odběrného zařízení.</t>
  </si>
  <si>
    <t>(1) Při používání přípravků v územích chráněných podle zvláštního právního předpisu v oblasti ochrany přírody87) je profesionální uživatel povinen přijmout opatření k minimalizaci rizik aplikace přípravku pro životní prostředí, necílové organismy a biodiverzitu. Ustanovení zvláštního právního předpisu v oblasti ochrany přírody87) tímto nejsou dotčena.</t>
  </si>
  <si>
    <t>(2) Na pozemcích a v objektech, ve kterých má být provedeno ošetření přípravkem, upřednostní profesionální uživatel při tomto ošetření přípravky představující nízké riziko67) nebo přijme opatření vedoucí ke snížení rizika z hlediska zdraví lidí, pokud tyto pozemky nebo objekty využívají nebo do nich mají přístup pracovníci v zemědělství, nebo se jedná o oblasti využívané širokou veřejností nebo zranitelnými skupinami obyvatel.</t>
  </si>
  <si>
    <t>(2) Zařízení pro aplikaci přípravků smí v rámci podnikání používat k aplikaci přípravků pouze osoba odborně způsobilá pro nakládání s přípravky.</t>
  </si>
  <si>
    <t>(3) Provozovatel profesionálního zařízení pro aplikaci přípravků musí zařízení udržovat v odpovídajícím technickém stavu, provádět jeho kalibraci a kontrolu pro zajištění správné a kvalitní aplikace přípravků i v období mezi pravidelně provedeným kontrolním testováním.</t>
  </si>
  <si>
    <t>(4) Provozovatel profesionálního zařízení pro aplikaci přípravků postupuje při jeho použití v závislosti na druhu a způsobu aplikace přípravků tak, aby byla minimalizována rizika pro zdraví lidí a životní prostředí.</t>
  </si>
  <si>
    <t>(5) Provozovatel profesionálního zařízení pro aplikaci přípravků dodržuje stanovené postupy pro přípravu postřikové kapaliny a pro čištění profesionálního zařízení pro aplikaci přípravků.</t>
  </si>
  <si>
    <t>(6) Ústav kontroluje používání profesionálních zařízení pro aplikaci přípravků.</t>
  </si>
  <si>
    <t>(1) Požadavky na omezení nežádoucího úletu přípravků stanoví prováděcí právní předpis.</t>
  </si>
  <si>
    <t>(2) Ústav vede a zveřejňuje způsobem umožňujícím dálkový přístup přehled zařízení pro aplikaci přípravků z hlediska omezení nežádoucího úletu přípravků.</t>
  </si>
  <si>
    <t>(3) Při použití zařízení omezujících úlet přípravků nemusí být za podmínek stanovených prováděcím právním předpisem dodrženy ochranné vzdálenosti určené v rozhodnutí o povolení přípravku.</t>
  </si>
  <si>
    <t>(1) Kontrolní testování spočívá v přezkoumání způsobilosti profesionálního zařízení pro aplikaci přípravků pro správnou aplikaci přípravků podle technologických požadavků na profesionální zařízení pro aplikaci přípravků.</t>
  </si>
  <si>
    <t>(2) Kontrolní testování provádí Ústav nebo provozovatel kontrolního testování. Na základě výsledku kontrolního testování vydá Ústav nebo provozovatel kontrolního testování osvědčení o způsobilosti profesionálního zařízení pro aplikaci přípravků spolu s výsledky provedeného testování pro potřeby vlastníka nebo držitele profesionálního zařízení pro aplikaci přípravků a označí předmětné zařízení kontrolní nálepkou.</t>
  </si>
  <si>
    <t>(3) Osvědčení o provedení kontrolního testování vydaná v jiných členských státech Evropské unie se považují za osvědčení podle odstavce 2, neuplyne-li od posledního kontrolního testování provedeného v jiném členském státě Evropské unie lhůta delší, než je lhůta pro kontrolní testování stanovená podle tohoto zákona.</t>
  </si>
  <si>
    <t>(4) Prováděcí právní předpis stanoví</t>
  </si>
  <si>
    <t>(1) Provozovatel kontrolního testování je povinen postupovat podle technologických požadavků na profesionální zařízení pro aplikaci přípravků a dodržovat technologický postup provádění kontrolního testování, které jsou stanoveny prováděcím právním předpisem.</t>
  </si>
  <si>
    <t>(3) Podmínkou pro vydání živnostenského oprávnění k provozování koncesované živnosti89), na základě kterého je provozovatel v konkrétní provozovně oprávněn provádět kontrolní testování profesionálních zařízení pro aplikaci přípravků, je stanovisko Ústavu. Fyzická nebo právnická osoba k žádosti o koncesi sdělí mimo náležitostí stanovených zvláštním právním předpisem90) adresu umístění provozovny a přiloží technickou dokumentaci vybavení provozovny. Ve stanovisku Ústav uvede, zda provozovna a její vybavení odpovídá technickým podmínkám pro kontrolní testování profesionálních zařízení pro aplikaci přípravků stanoveným prováděcím právním předpisem.</t>
  </si>
  <si>
    <t>(4) Příslušný živnostenský úřad omezí91) provozování koncesované živnosti podle odstavce 3 na schválenou provozovnu.</t>
  </si>
  <si>
    <t>(5) Výkon kontrolního testování kontroluje Ústav.</t>
  </si>
  <si>
    <t>(2) Na úseku rostlinolékařské péče vykonávají ve vymezeném rozsahu státní správu též obecní úřady a obecní úřady obcí s rozšířenou působností.48)</t>
  </si>
  <si>
    <t>g) odpovídá za zajištění ochrany proti zavlékání a šíření jednotlivých škodlivých organismů v souladu se zvláštními právními předpisy Evropské unie49) včetně vydání příslušných právních předpisů,</t>
  </si>
  <si>
    <t>(2) Ústav dále</t>
  </si>
  <si>
    <t>(4) Ústav v rozsahu své působnosti poskytuje informace a spolupracuje s organizačními složkami státu a orgány územních samosprávných celků a se zájmovými a profesními sdruženími. Ústav zpřístupní zejména informace o možných účincích přípravků na ochranu rostlin na lidské zdraví Toxikologickému informačnímu středisku.</t>
  </si>
  <si>
    <t>(1) Ústav vykonává dozor nad dodržováním</t>
  </si>
  <si>
    <t>(1) Úřední opatření je Ústav oprávněn uložit na základě výsledků rostlinolékařského dozoru nebo rostlinolékařské kontroly k nápravě zjištěných skutečností do doby, než bude Ústavem rozhodnuto podle § 76.</t>
  </si>
  <si>
    <t>(2) Pokud byly zjištěné nedostatky prokazatelně odstraněny bezodkladně nebo ve lhůtě stanovené v úředním opatření, Ústav nepostupuje podle § 76 a úřední opatření zruší.</t>
  </si>
  <si>
    <t>(3) Úředním opatřením podle odstavce 1 mohou oprávněné úřední osoby Ústavu ukládat kontrolované osobě na místě povinnosti</t>
  </si>
  <si>
    <t>(5) O námitkách rozhodne ředitel Ústavu do 5 pracovních dnů od dne jejich doručení; proti rozhodnutí o námitkách není odvolání přípustné.</t>
  </si>
  <si>
    <t>(6) Prokáže-li kontrolovaná osoba, že učinila opatření k zabránění ohrožení zdraví lidí, zvířat, rostlin a životního prostředí, Ústav uložené úřední opatření zruší nebo změní.</t>
  </si>
  <si>
    <t>(1) Mimořádnými rostlinolékařskými opatřeními jsou</t>
  </si>
  <si>
    <t>(3) Odvolání proti rozhodnutí nemá odkladný účinek.</t>
  </si>
  <si>
    <t>(4) Byla-li nařízena mimořádná rostlinolékařská opatření podle odstavce 2, Ústav</t>
  </si>
  <si>
    <t>(5) Osoba, která je vlastníkem pozemku nebo objektu v území, v němž je nařízeno mimořádné rostlinolékařské opatření, nebo osoba, která takové nemovitosti užívá z jiného právního důvodu, je povinna o jejich prodeji nebo jiném způsobu převodu na jiné osoby nebo o jejich pronájmu, výpůjčce, popřípadě zřízení věcného břemene neprodleně informovat Ústav a je povinna o nařízeném opatření informovat osobu, která hodlá tyto nemovitosti koupit, pronajmout nebo jinak užívat.</t>
  </si>
  <si>
    <t>PŘESTUPKY</t>
  </si>
  <si>
    <t>Přestupky fyzických osob</t>
  </si>
  <si>
    <t>(2) Za přestupek podle odstavce 1 lze uložit pokutu do 30000 Kč.</t>
  </si>
  <si>
    <t>(2) Za přestupek podle odstavce 1 lze uložit pokutu do 40000 Kč.</t>
  </si>
  <si>
    <t>(3) Za přestupek podle odstavce 1 písm. a) nebo b), písm. c) bodu 2 a písm. d) lze vedle pokuty uložit zákaz činnosti do 2 let.</t>
  </si>
  <si>
    <t>(2) Za přestupek podle odstavce 1 lze uložit pokutu do 50000 Kč.</t>
  </si>
  <si>
    <t>Přestupky právnických a podnikajících fyzických osob</t>
  </si>
  <si>
    <t>(1) Právnická osoba nebo podnikající fyzická osoba se dopustí přestupku tím, že</t>
  </si>
  <si>
    <t>(2) Pokutu ukládanou Ústavem vybírá Ústav.</t>
  </si>
  <si>
    <t>(1) Odborné rostlinolékařské činnosti, k jejichž výkonu lze též pověřit, jsou</t>
  </si>
  <si>
    <t>(1) Na osoby vykonávající odborné rostlinolékařské činnosti na základě pověření Ústavu se vztahují ustanovení § 82 obdobně.</t>
  </si>
  <si>
    <t>(2) Osoby uvedené v odstavci 1 musí příslušnou činnost vykonávat v prostředí a za podmínek, které podle odborného posudku Ústavu odpovídají druhu a rozsahu této činnosti.</t>
  </si>
  <si>
    <t>(3) Jde-li o právnickou osobu, musí podmínku odborné způsobilosti splňovat zaměstnanec, který přímo zajišťuje odbornou rostlinolékařskou činnost, k jejímuž provádění je právnická osoba pověřena.</t>
  </si>
  <si>
    <t>(4) Státní příslušníci členských států Evropské unie, kteří jsou usazeni v jiném členském státě, mohou činnost uvedenou v odstavci 1 vykonávat na území České republiky příležitostně nebo dočasně na základě ověření odborné kvalifikace podle zákona o uznávání odborné kvalifikace63). Pro tyto osoby platí obdobně práva a povinnosti držitelů povolení podle ustanovení hlavy VIII zákona o uznávání odborné kvalifikace63).</t>
  </si>
  <si>
    <t>(1) Fyzické osoby mohou v rámci svého podnikání nebo zaměstnání provádět pro jiné osoby poradenství v oblasti ochrany před škodlivými organismy a s ní souvisejícími poruchami rostlin a v oblasti bezpečného používání přípravků, pouze pokud jsou držiteli platného osvědčení o odborné způsobilosti podle § 86 odst. 3 a</t>
  </si>
  <si>
    <t>(3) Osoba, která v rámci svých profesních činností</t>
  </si>
  <si>
    <t>(6) Jestliže byl držiteli osvědčení uložen zákaz činnosti spočívající v zákazu nakládání s přípravky, je tato osoba povinna odevzdat osvědčení pro nakládání s přípravky Ústavu do 5 pracovních dnů ode dne, kdy nabylo právní moci rozhodnutí, jímž byl zákaz činnosti uložen. Orgán, který o uložení zákazu činnosti rozhodl, je povinen o jejím uložení bez zbytečného odkladu vyrozumět Ústav.</t>
  </si>
  <si>
    <t>(7) Osoba, která byla držitelem osvědčení pro nakládání s přípravky a které byl uložen zákaz činnosti spočívající v zákazu nakládání s přípravky, může po vykonání tohoto správního trestu nebo upuštění od výkonu zbytku správního trestu zažádat Ústav o vrácení tohoto osvědčení, pokud neuplynula doba jeho platnosti. Podmínkou vrácení osvědčení příslušného stupně je splnění podmínek pro jeho získání.</t>
  </si>
  <si>
    <t>(3) Ministerstvo rozhodne o pověření vzdělávacího zařízení, jestliže vzdělávací zařízení spolu se žádostí předloží dokumenty, které prokazují, že</t>
  </si>
  <si>
    <t>(4) Ministerstvo rozhodne o odnětí pověření, jestliže vzdělávací zařízení poruší podmínky pro pověření vzdělávacího zařízení podle odstavce 3.</t>
  </si>
  <si>
    <t>(5) Ministerstvo vede za účelem výkonu působnosti při pověřování vzdělávacích zařízení a informování veřejnosti evidenci vzdělávacích zařízení pověřených podle odstavce 3, která obsahuje název vzdělávacího zařízení, datum pověření a datum odnětí pověření vzdělávacího zařízení.</t>
  </si>
  <si>
    <t>(1) Ústav</t>
  </si>
  <si>
    <t>Obsah a vedení rejstříků a úředních registrů Ústavu</t>
  </si>
  <si>
    <t>(2) Evidence profesionálních zařízení pro aplikaci přípravků vedená Ústavem slouží k výkonu státní správy na úseku kontrol profesionálních zařízení pro aplikaci přípravků. Evidence obsahuje tyto údaje:</t>
  </si>
  <si>
    <t>(5) V evidenci o osvědčeních o odborné způsobilosti pro nakládání s přípravky vede Ústav pro účely rostlinolékařského dozoru a vydávání osvědčení druhého a třetího stupně údaje v rozsahu</t>
  </si>
  <si>
    <t>h) jméno, popřípadě jména, příjmení, místo trvalého pobytu nebo bydliště a datum a místo narození osoby, které byl uložen zákaz činnosti spočívající v zákazu nakládání s přípravky,</t>
  </si>
  <si>
    <t>(1) Ministerstvo vydá vyhlášku</t>
  </si>
  <si>
    <t>(2) Ministerstvo vydá vyhlášky o opatřeních k zabezpečení ochrany proti zavlékání a šíření jednotlivých škodlivých organismů k provedení § 71 odst. 1 písm. g).</t>
  </si>
  <si>
    <t>(1) Přípravky a pomocné prostředky registrované podle dosavadních právních předpisů</t>
  </si>
  <si>
    <t>(2) Žádosti o registraci přípravků nebo o zápis do registru mechanizačních prostředků a žádosti o registraci osob podané přede dnem nabytí účinnosti tohoto zákona se považují za žádosti podle tohoto zákona, pokud nejde o případy podle odstavce 5.</t>
  </si>
  <si>
    <t>(3) Osoby registrované podle dosavadního právního předpisu rostlinolékařskou správou z důvodu nakládání s rostlinami, rostlinnými produkty a jinými předměty uvedenými v § 12 odst. 1 se považují za osoby zaregistrované podle tohoto zákona.</t>
  </si>
  <si>
    <t>(4) Opatření nařízená k ochraně proti zavlékání a šíření škodlivých organismů podle dosavadních právních předpisů se považují za mimořádná rostlinolékařská opatření podle tohoto zákona. Rozhodnutí rostlinolékařské správy o povolení dovozu zásilek a škodlivých organismů, jejich přechovávání a jiné manipulace s nimi pro pokusné, vědecké a šlechtitelské účely, vydaná podle dosavadních právních předpisů, se považují za rozhodnutí podle § 8 odst. 1.</t>
  </si>
  <si>
    <t>(5) Řízení zahájená a neukončená přede dnem nabytí účinnosti tohoto zákona se dokončí podle dosavadních právních předpisů.</t>
  </si>
  <si>
    <t>(6) Pověření fyzických a právnických osob ke zkoušení přípravků vydaná podle dosavadních právních předpisů zůstávají v platnosti do 31. prosince 2005.</t>
  </si>
  <si>
    <t>(7) Povinnost absolvovat atestační studium podle § 83 se nevztahuje na zaměstnance rostlinolékařské správy, kteří ke dni 1. ledna 2004 zastávají specializovanou nebo vedoucí funkci po dobu nejméně 5 let. Zaměstnanci, kteří k tomuto datu zastávají specializovanou nebo vedoucí funkci po dobu kratší než 5 let, musí absolvovat atestační studium I. stupně do 3 let a atestační studium II. stupně do 5 let ode dne nabytí účinnosti tohoto zákona.</t>
  </si>
  <si>
    <t>(8) Do doby nabytí úplné účinnosti služebního zákona52) jmenuje a odvolává ředitele rostlinolékařské správy ministr zemědělství.</t>
  </si>
  <si>
    <t>§ 5g_x000D_
Přípravky na ochranu rostlin_x000D_
(1) Předmětem reklamy zaměřené na širokou veřejnost mohou být pouze registrované přípravky na ochranu rostlin nebo dovážené souběžné přípravky podle zvláštního právního předpisu.26a)_x000D_
(2) Přípravky na ochranu rostlin nesmějí být presentovány v rozporu s podmínkami stanovenými v rozhodnutí o jejich registraci._x000D_
26a) Zákon č. 326/2004 Sb., o rostlinolékařské péči a o změně některých souvisejících zákonů..</t>
  </si>
  <si>
    <t>d) Státní rostlinolékařská správa26a) pro reklamu na přípravky na ochranu rostlin, s výjimkou působnosti podle písmena a),.</t>
  </si>
  <si>
    <t>5. získali vysokoškolské vzdělání v akreditovaném magisterském studijním programu rostlinolékařství nebo ochrana rostlin, popřípadě v rámci programu celoživotního vzdělávání v tomto oboru,35g)_x000D_
35g) § 82 odst. 2 zákona č. 326/2004 Sb., o rostlinolékařské péči a o změně některých souvisejících zákonů..</t>
  </si>
  <si>
    <t>3) Dohoda o Evropském hospodářském prostoru podepsaná v Portu 2. května 1992, ve znění protokolu podepsaného v Bruselu 7. března 1993.</t>
  </si>
  <si>
    <t>4e) Zákon č. 120/2002 Sb., o podmínkách uvádění biocidních přípravků a účinných látek na trh a o změně některých souvisejících zákonů, ve znění zákona č. 186/2004 Sb.</t>
  </si>
  <si>
    <t>6) Zákon č. 219/2003 Sb., o uvádění do oběhu osiva a sadby pěstovaných rostlin a o změně některých zákonů (zákon o oběhu osiva a sadby).</t>
  </si>
  <si>
    <t>7) Zákon č. 149/2003 Sb., o uvádění do oběhu reprodukčního materiálu lesních dřevin lesnicky významných druhů a umělých kříženců, určeného k obnově lesa a k zalesňování, a o změně některých souvisejících zákonů (zákon o obchodu s reprodukčním materiálem lesních dřevin).</t>
  </si>
  <si>
    <t>17) Zákon č. 82/1998 Sb., o odpovědnosti za škodu způsobenou při výkonu veřejné moci rozhodnutím nebo nesprávným úředním postupem a o změně zákona č. 358/1992 Sb., o notářích a jejich činnosti (notářský řád), ve znění pozdějších předpisů.</t>
  </si>
  <si>
    <t>20) Zákon č. 100/2004 Sb., o ochraně druhů volně žijících živočichů a planě rostoucích rostlin regulováním obchodu s nimi a dalších opatřeních k ochraně těchto druhů a o změně některých zákonů (zákon o obchodování s ohroženými druhy).</t>
  </si>
  <si>
    <t>22a) Zákon č. 356/2003 Sb., o chemických látkách a chemických přípravcích a o změně některých zákonů, ve znění zákona č. 186/2004 Sb.</t>
  </si>
  <si>
    <t>23) Čl. 43 Smlouvy o založení Evropských společenství.</t>
  </si>
  <si>
    <t>23a) Zákon č. 258/2000 Sb., o ochraně veřejného zdraví a o změně některých souvisejících zákonů, ve znění pozdějších předpisů.</t>
  </si>
  <si>
    <t>23b) Zákon č. 526/1990 Sb., o cenách, ve znění pozdějších předpisů.</t>
  </si>
  <si>
    <t>25) Například zákon č. 102/2001 Sb., o obecné bezpečnosti výrobků a o změně některých zákonů (zákon o obecné bezpečnosti výrobků), ve znění zákona č. 146/2002 Sb.</t>
  </si>
  <si>
    <t>26) Například § 17 a násl. obchodního zákoníku.</t>
  </si>
  <si>
    <t>29) Zákon č. 102/2001 Sb., o obecné bezpečnosti výrobků, ve znění zákona č. 146/2002 Sb.</t>
  </si>
  <si>
    <t>32) Zákon č. 78/2004 Sb., o nakládání s geneticky modifikovanými organismy a genetickými produkty.</t>
  </si>
  <si>
    <t>34) Zákon č. 185/2001 Sb., o odpadech a o změně některých dalších zákonů, ve znění pozdějších předpisů.</t>
  </si>
  <si>
    <t>35) Vyhláška č. 191/2002 Sb., o technických požadavcích na stavby pro zemědělství.</t>
  </si>
  <si>
    <t>35a) Zákon č. 513/1991 Sb., obchodní zákoník, ve znění pozdějších předpisů.</t>
  </si>
  <si>
    <t>36) § 2 odst. 5 zákona č. 356/2003 Sb.</t>
  </si>
  <si>
    <t>39) Zákon č. 166/1999 Sb., o veterinární péči a o změně některých souvisejících zákonů (veterinární zákon), ve znění pozdějších předpisů.</t>
  </si>
  <si>
    <t>41) Zákon č. 114/1992 Sb., o ochraně přírody a krajiny, ve znění pozdějších předpisů.</t>
  </si>
  <si>
    <t>42) Například § 3 zákona č. 102/2001 Sb.</t>
  </si>
  <si>
    <t>48) Zákon č. 128/2000 Sb., o obcích (obecní zřízení), ve znění pozdějších předpisů.</t>
  </si>
  <si>
    <t>49) Směrnice Rady 69/464/EHS ze dne 8. prosince 1969 o ochraně proti rakovině bramboru.</t>
  </si>
  <si>
    <t>50) § 38 odst. 1 zákona č. 147/1996 Sb., o rostlinolékařské péči a změnách některých souvisejících zákonů, ve znění pozdějších předpisů.</t>
  </si>
  <si>
    <t>51) Zákon č. 219/2000 Sb., o majetku České republiky a jejím vystupování v právních vztazích, ve znění pozdějších předpisů.</t>
  </si>
  <si>
    <t>52) Zákon č. 218/2002 Sb., o službě státních zaměstnanců ve správních úřadech a o odměňování těchto zaměstnanců a ostatních zaměstnanců ve správních úřadech (služební zákon).</t>
  </si>
  <si>
    <t>52a) Zákon č. 111/2009 Sb., o základních registrech.</t>
  </si>
  <si>
    <t>52b) § 12a zákona č. 256/2000 Sb., o Státním zemědělském intervenčním fondu a o změně některých dalších zákonů, ve znění pozdějších předpisů.</t>
  </si>
  <si>
    <t>52c) Například zákon č. 110/1997 Sb., o potravinách a tabákových výrobcích a o změně a doplnění některých souvisejících zákonů, ve znění pozdějších předpisů, zákon č. 115/1995 Sb., o vinohradnictví a vinařství a o změně některých souvisejících právních předpisů, ve znění pozdějších předpisů, zákon č. 634/1992 Sb., o ochraně spotřebitele, ve znění pozdějších předpisů, zákon č. 303/1993 Sb., o zrušení státního tabákového monopolu a o opatřeních s tím souvisejících, ve znění pozdějších předpisů, zákon č. 97/1996 Sb., o ochraně chmele, ve znění pozdějších předpisů, zákon č. 61/1997 Sb., o lihu, ve znění pozdějších předpisů, zákon č. 307/2000 Sb., o zemědělských skladních listech a zemědělských veřejných skladech a o změně a doplnění některých souvisejících zákonů, a zákon č. 102/2001 Sb., o obecné bezpečnosti výrobků a o změně některých zákonů (zákon o obecné bezpečnosti výrobků).</t>
  </si>
  <si>
    <t>52c) § 2i zákona č. 252/1997 Sb., o zemědělství, ve znění zákona č. 441/2005 Sb. a zákona č. 291/2009 Sb.</t>
  </si>
  <si>
    <t>52d) § 4c a 4e zákona č. 252/1997 Sb., o zemědělství, ve znění zákona č. 291/2009 Sb.</t>
  </si>
  <si>
    <t>52e) Čl. 48 nařízení Komise (ES) č. 796/2004 ze dne 21. dubna 2004, kterým se stanoví prováděcí pravidla k podmíněnosti, odlišení a integrovanému administrativnímu a kontrolnímu systému uvedených v nařízení Rady (ES) č. 1782/2003, kterým se stanoví společná pravidla pro režimy přímých podpor v rámci společné zemědělské politiky a kterým se zavádějí některé režimy podpor pro zemědělce, v platném znění.</t>
  </si>
  <si>
    <t>54) Zákon č. 239/2000 Sb., o integrovaném záchranném systému a o změně některých zákonů, ve znění zákona č. 320/2002 Sb.</t>
  </si>
  <si>
    <t>61) § 21 až 26 zákona č. 312/2002 Sb., o úřednících územních samosprávných celků a o změně některých zákonů.</t>
  </si>
  <si>
    <t>62) § 89 a 90 zákona č. 111/1998 Sb.</t>
  </si>
  <si>
    <t>63) Zákon č. 18/2004 Sb., o uznávání odborné kvalifikace a jiné způsobilosti státních příslušníků členských států Evropské unie a některých příslušníků jiných států a o změně některých zákonů (zákon o uznávání odborné kvalifikace), ve znění pozdějších předpisů.</t>
  </si>
  <si>
    <t>64) Zákon č. 634/1992 Sb., o ochraně spotřebitele, ve znění pozdějších předpisů.</t>
  </si>
  <si>
    <t>65) § 44b zákona č. 258/2000 Sb.</t>
  </si>
  <si>
    <t>66) § 58 zákona č. 258/2000 Sb.</t>
  </si>
  <si>
    <t>70) Směrnice Rady 2009/143/ES ze dne 26. listopadu 2009, kterou se mění směrnice 2000/29/ES, pokud jde o zmocnění k plnění úkolů laboratorního testování.</t>
  </si>
  <si>
    <t>72) Čl. 29 nařízení Evropského parlamentu a Rady (ES) č. 1107/2009 ze dne 21. října 2009 o uvádění přípravků na ochranu rostlin na trh a o zrušení směrnic Rady 79/117/EHS a 91/414/EHS.</t>
  </si>
  <si>
    <t>73) Čl. 46 nařízení Evropského parlamentu a Rady (ES) č. 1107/2009 ze dne 21. října 2009 o uvádění přípravků na ochranu rostlin na trh a o zrušení směrnic Rady 79/117/EHS a 91/414/EHS.</t>
  </si>
  <si>
    <t>74) Čl. 38 nařízení Evropského parlamentu a Rady (ES) č. 1107/2009 ze dne 21. října 2009 o uvádění přípravků na ochranu rostlin na trh a o zrušení směrnic Rady 79/117/EHS a 91/414/EHS.</t>
  </si>
  <si>
    <t>75) Čl. 51 nařízení Evropského parlamentu a Rady (ES) č. 1107/2009 ze dne 21. října 2009 o uvádění přípravků na ochranu rostlin na trh a o zrušení směrnic Rady 79/117/EHS a 91/414/EHS.</t>
  </si>
  <si>
    <t>76) Kapitola IX nařízení Evropského parlamentu a Rady (ES) č. 1107/2009.</t>
  </si>
  <si>
    <t>77) Čl. 2 odst. 3 písm. d) nařízení Evropského parlamentu a Rady (ES) č. 1107/2009 ze dne 21. října 2009 o uvádění přípravků na ochranu rostlin na trh a o zrušení směrnic Rady 79/117/EHS a 91/414/EHS.</t>
  </si>
  <si>
    <t>79) Čl. 3 odst. 14 nařízení Evropského parlamentu a Rady (ES) č. 1107/2009.</t>
  </si>
  <si>
    <t>80) § 271 zákona č. 513/1991 Sb., obchodní zákoník, ve znění pozdějších předpisů.</t>
  </si>
  <si>
    <t>81) Směrnice Rady 2000/29/ES, v platném znění.</t>
  </si>
  <si>
    <t>82) Příloha I část 3 nařízení Evropského parlamentu a Rady (ES) č. 1272/2008 o klasifikaci, označování a balení látek a směsí, o změně a zrušení směrnic 67/548/EHS a 1999/45/ES a o změně nařízení (ES) č. 1907/2006, v platném znění.</t>
  </si>
  <si>
    <t>83) Příloha č. IV směrnice Evropského parlamentu a Rady 2009/128/ES.</t>
  </si>
  <si>
    <t>84) § 6 zákona č. 46/2000 Sb., o právech a povinnostech při vydávání periodického tisku a o změně některých dalších zákonů (tiskový zákon).</t>
  </si>
  <si>
    <t>85) § 74 zákona č. 49/1997 Sb., o civilním letectví, ve znění zákona č. 225/2006 Sb.</t>
  </si>
  <si>
    <t>86) Zákon č. 254/2001 Sb., o vodách a o změně některých zákonů (vodní zákon), ve znění pozdějších předpisů.</t>
  </si>
  <si>
    <t>87) Zákon č. 114/1992 Sb., o ochraně přírody a krajiny, ve znění pozdějších předpisů.</t>
  </si>
  <si>
    <t>88) Čl. 67 odst. 1 nařízení Evropského parlamentu a Rady (ES) č. 1107/2009.</t>
  </si>
  <si>
    <t>89) § 26 zákona č. 455/1991 Sb.</t>
  </si>
  <si>
    <t>90) § 50 zákona č. 455/1991 Sb.</t>
  </si>
  <si>
    <t>91) § 27 odst. 3 zákona č. 455/1991 Sb.</t>
  </si>
  <si>
    <t>zákonem č. 47/2016 Sb. ,zákonem č. 88/2016 Sb.</t>
  </si>
  <si>
    <t>Přestupky na úseku ochrany soukromí a osobních práv zaměstnanců</t>
  </si>
  <si>
    <t>a) naruší soukromí zaměstnance na pracovištích a ve společných prostorách zaměstnavatele některým ze způsobů uvedených v § 316 odst. 2 zákoníku práce,</t>
  </si>
  <si>
    <t>b) neinformuje zaměstnance o rozsahu kontroly a o způsobech jejího provádění podle § 316 odst. 3 zákoníku práce, nebo</t>
  </si>
  <si>
    <t>c) v rozporu s § 316 odst. 4 zákoníku práce vyžaduje od zaměstnance informace, které bezprostředně nesouvisejí s výkonem práce a se základním pracovněprávním vztahem.</t>
  </si>
  <si>
    <t>(2) Za přestupek podle odstavce 1 lze uložit pokutu do</t>
  </si>
  <si>
    <t>a) 1000000 Kč, jde-li o přestupek podle písmene a) nebo c),</t>
  </si>
  <si>
    <t>b) 100000 Kč, jde-li o přestupek podle písmene b).</t>
  </si>
  <si>
    <t>a) nesplní povinnost podle § 307b zákoníku práce,</t>
  </si>
  <si>
    <t>b) nezajistí, aby dohoda o dočasném přidělení zaměstnance agentury práce</t>
  </si>
  <si>
    <t>1. obsahovala údaje stanovené v § 308 odst. 1 písm. a) až e), g) a h) zákoníku práce, nebo</t>
  </si>
  <si>
    <t>2. byla uzavřena písemně podle § 308 odst. 2 zákoníku práce,</t>
  </si>
  <si>
    <t>§ 24a</t>
  </si>
  <si>
    <t>Přestupky právnických a podnikajících fyzických osob na úseku ochrany soukromí a osobních práv zaměstnanců</t>
  </si>
  <si>
    <t>ve znění č.61/2014 Sb., 324/216 Sb.a</t>
  </si>
  <si>
    <t>CHEMICKÉ LÁTKY A CHEMICKÉ SMĚSI</t>
  </si>
  <si>
    <t>Tento zákon zapracovává příslušné předpisy Evropské unie1), navazuje na přímo použitelné předpisy Evropské unie2) a upravuje</t>
  </si>
  <si>
    <t>b) správnou laboratorní praxi,</t>
  </si>
  <si>
    <t>c) působnost správních orgánů při zajišťování ochrany před škodlivými účinky látek a směsí.</t>
  </si>
  <si>
    <t>Působnost zákona</t>
  </si>
  <si>
    <t>(1) Tento zákon se vztahuje na látky, látky obsažené ve směsi nebo předmětu a směsi.</t>
  </si>
  <si>
    <t>SPRÁVNÁ LABORATORNÍ PRAXE A ZKOUŠENÍ LÁTKY A SMĚSI</t>
  </si>
  <si>
    <t>Správná laboratorní praxe</t>
  </si>
  <si>
    <t>(1) Správnou laboratorní praxí se pro účely tohoto zákona rozumí systém zabezpečování jakosti týkající se organizačního procesu a podmínek, za kterých se plánují, provádějí, sledují, zaznamenávají, archivují a oznamují neklinické studie bezpečnosti látky a směsi pro zdraví a životní prostředí.</t>
  </si>
  <si>
    <t>Osvědčení o dodržování zásad</t>
  </si>
  <si>
    <t>(2) Za rovnocenné se považuje osvědčení udělené členským státem Organizace pro hospodářskou spolupráci a rozvoj podle předpisů Organizace pro hospodářskou spolupráci a rozvoj22).</t>
  </si>
  <si>
    <t>(3) Za rovnocenné se považuje osvědčení udělené členským státem Evropské unie.</t>
  </si>
  <si>
    <t>(1) Osvědčení vydává Ministerstvo životního prostředí na základě žádosti osoby, která hodlá provádět zkoušení nebezpečných vlastností látky nebo směsi.</t>
  </si>
  <si>
    <t>(2) Kromě obecných náležitostí musí žádost o vydání osvědčení obsahovat</t>
  </si>
  <si>
    <t>a) jméno vedoucího testovacího zařízení,</t>
  </si>
  <si>
    <t>b) číslo oprávnění k podnikatelské činnosti a</t>
  </si>
  <si>
    <t>c) prohlášení o zavedení správné laboratorní praxe s uvedením jména a příjmení fyzické osoby, která za zavedení odpovídá.</t>
  </si>
  <si>
    <t>(4) V případě, že vstupní kontrola prokáže, že osoba, která hodlá provádět zkoušení nebezpečných vlastností látky nebo směsi, dodržuje zásady, vydá jí Ministerstvo životního prostředí osvědčení. V opačném případě vydá rozhodnutí, kterým žádost zamítne.</t>
  </si>
  <si>
    <t>(5) Pokud budou při vstupní kontrole v dodržování zásad zjištěny závady, které nemají podstatný vliv na kvalitu výsledků zkoušení nebezpečných vlastností látky nebo směsi, Ministerstvo životního prostředí řízení přeruší a stanoví lhůtu k jejich odstranění.</t>
  </si>
  <si>
    <t>(2) Osoba, která požádala o vydání osvědčení, nebo držitel osvědčení umožní Ministerstvem životního prostředí zřízené právnické osobě pro ověřování zásad při vstupní kontrole, periodických kontrolách a auditech studií vstup na pozemky, do objektů a pracovišť užívaných ke zkoušení a poskytne informace o dodržování zásad v rozsahu stanoveném prováděcím právním předpisem.</t>
  </si>
  <si>
    <t>(3) Údaje zjištěné při vstupní kontrole a při periodických kontrolách nebo auditech studií, kromě názvu laboratoře, kvality dodržování zásad a data provedené kontroly, se považují za důvěrné a mohou být poskytovány pouze orgánům vykonávajícím kontrolní činnost, Ministerstvem životního prostředí zřízené právnické osobě pro ověřování zásad, laboratoři nebo sponzorovi studie, jichž se konkrétní kontrola nebo audit studie přímo týká.</t>
  </si>
  <si>
    <t>(4) V případě nedodržování zásad zjištěného při periodické kontrole nebo na základě žádosti držitele osvědčení může Ministerstvo životního prostředí rozhodnutím zrušit osvědčení.</t>
  </si>
  <si>
    <t>(5) Osvědčení zaniká</t>
  </si>
  <si>
    <t>a) smrtí nebo prohlášením za mrtvého,</t>
  </si>
  <si>
    <t>b) zánikem právnické osoby, nebo</t>
  </si>
  <si>
    <t>c) rozhodnutím o zrušení osvědčení.</t>
  </si>
  <si>
    <t>(6) Prováděcí právní předpis stanoví rozsah informací o dodržování zásad, které mají být poskytnuty při vstupní a periodické kontrole a auditu studie, vzor osvědčení, průběh vstupní kontroly, periodické kontroly a auditu studie a náležitosti zprávy o jejich průběhu.</t>
  </si>
  <si>
    <t>Zkoušení látky a směsi</t>
  </si>
  <si>
    <t>(1) Zkoušení nebezpečných vlastností látky nebo směsi se pro účely tohoto zákona provádí u látky a směsi ve stavu, v jakém se vyrábějí nebo uvádějí na trh.</t>
  </si>
  <si>
    <t>(2) Osoba, která provádí zkoušení nebezpečných vlastností látky nebo směsi, je povinna při předkládání výsledků takového zkoušení písemně potvrdit, že zkoušky byly provedeny v souladu se zásadami.</t>
  </si>
  <si>
    <t>POSKYTOVÁNÍ INFORMACÍ</t>
  </si>
  <si>
    <t>(3) Výrobce, který uvádí na trh Evropské unie na území České republiky detergent, je povinen do 45 dnů ode dne, kdy tento detergent uvedl na trh poprvé, poskytnout Ministerstvu zdravotnictví informace obsažené v datovém listu podle přímo použitelného předpisu Evropské unie o detergentech24) v elektronické podobě.</t>
  </si>
  <si>
    <t>(4) Distributor, který na území České republiky uvádí na trh detergent z jiného členského státu Evropské unie, je povinen do 45 dnů ode dne, kdy tento detergent poprvé uvedl na trh, poskytnout Ministerstvu zdravotnictví informace zveřejněné výrobcem podle přímo použitelného předpisu Evropské unie o detergentech24) v elektronické podobě.</t>
  </si>
  <si>
    <t>VÝKON STÁTNÍ SPRÁVY</t>
  </si>
  <si>
    <t>Orgány státní správy</t>
  </si>
  <si>
    <t>a) Ministerstvo životního prostředí,</t>
  </si>
  <si>
    <t>b) Ministerstvo zdravotnictví,</t>
  </si>
  <si>
    <t>c) Ministerstvo průmyslu a obchodu,</t>
  </si>
  <si>
    <t>(1) Ministerstvo životního prostředí</t>
  </si>
  <si>
    <t>a) je ústředním orgánem státní správy v oblasti ochrany životního prostředí před škodlivými účinky látek, směsí nebo látek obsažených ve směsích a předmětech,</t>
  </si>
  <si>
    <t>b) je ústředním kontaktním místem v souladu s přímo použitelnými předpisy Evropské unie20), 21) za účelem poskytování poradenství výrobcům, dovozcům, následným uživatelům a dalším zúčastněným osobám ohledně jejich povinností a odpovědnosti podle těchto nařízení,</t>
  </si>
  <si>
    <t>c) vykonává státní dozor v oblasti ochrany životního prostředí před škodlivými účinky látek, směsí nebo látek obsažených ve směsích nebo předmětech, vyráběných, uváděných na trh nebo používaných,</t>
  </si>
  <si>
    <t>d) vydává a zrušuje osvědčení o dodržování zásad podle § 19 odst. 1 a § 20 odst. 4,</t>
  </si>
  <si>
    <t>e) vede seznam držitelů osvědčení o dodržování zásad a zveřejňuje jej ve Věstníku Ministerstva životního prostředí,</t>
  </si>
  <si>
    <t>f) vykonává funkci příslušného orgánu v souladu s přímo použitelnými předpisy Evropské unie2) a zastupuje Českou republiku v orgánech Evropské agentury pro chemické látky,</t>
  </si>
  <si>
    <t>g) povoluje výjimky podle čl. 2 odst. 3 nařízení Evropského parlamentu a Rady (ES) č. 1907/200620) nebo čl. 1 odst. 4 nařízení Evropského parlamentu a Rady (ES) č. 1272/200821),</t>
  </si>
  <si>
    <t>h) informuje veřejnost o rizicích látek v souladu s přímo použitelným předpisem Evropské unie20).</t>
  </si>
  <si>
    <t>(2) Poskytuje Ministerstvu zdravotnictví informace o udělení výjimky podle § 14 odst. 1 a § 15 odst. 1.</t>
  </si>
  <si>
    <t>(3) Ministerstvo životního prostředí poskytuje příslušným orgánům Evropské unie a Evropské agentuře pro chemické látky v rámci své působnosti zprávy a stanoviska v rozsahu, podobě a časových intervalech v souladu s požadavky předpisů Evropské unie na úseku ochrany životního prostředí před škodlivými účinky látek nebo látek obsažených ve směsích a předmětech a směsí.</t>
  </si>
  <si>
    <t>(4) Ministerstvo životního prostředí spolupracuje s příslušnými orgány Evropské unie, Evropskou agenturou pro chemické látky a příslušnými orgány členských států Evropské unie na úseku ochrany životního prostředí před škodlivými účinky látek nebo látek obsažených ve směsích a předmětech a směsí.</t>
  </si>
  <si>
    <t>(1) Ministerstvo zdravotnictví</t>
  </si>
  <si>
    <t>a) je ústředním orgánem státní správy na úseku ochrany veřejného zdraví před škodlivými účinky látek, směsí nebo látek obsažených ve směsích a předmětech,</t>
  </si>
  <si>
    <t>c) zastupuje Českou republiku v orgánech Evropské agentury pro chemické látky,</t>
  </si>
  <si>
    <t>d) v rámci své působnosti informuje veřejnost o rizicích látek nebo látek obsažených ve směsích a předmětech nebezpečných pro zdraví.</t>
  </si>
  <si>
    <t>(2) Ministerstvo zdravotnictví poskytuje příslušným orgánům Evropské unie a příslušným orgánům členských států Evropské unie zprávy a stanoviska v rozsahu, podobě a časových intervalech v souladu s požadavky právních předpisů Evropské unie na úseku ochrany veřejného zdraví před škodlivými účinky látek, směsí nebo látek obsažených ve směsích a předmětech.</t>
  </si>
  <si>
    <t>(3) Ministerstvo zdravotnictví spolupracuje s příslušnými orgány Evropské unie a příslušnými orgány členských států Evropské unie na úseku ochrany veřejného zdraví před škodlivými účinky látek, směsí nebo látek obsažených ve směsích a předmětech.</t>
  </si>
  <si>
    <t>Ministerstvo průmyslu a obchodu</t>
  </si>
  <si>
    <t>a) zastupuje Českou republiku v orgánech Evropské agentury pro chemické látky,</t>
  </si>
  <si>
    <t>b) spolupracuje s Ministerstvem životního prostředí při poskytování poradenství výrobcům, dovozcům, následným uživatelům a dalším zúčastněným osobám ohledně jejich povinností a odpovědnosti podle přímo použitelných předpisů Evropské unie20), 21),</t>
  </si>
  <si>
    <t>c) informuje veřejnost o rizicích látek podle čl. 123 přímo použitelného předpisu Evropské unie o registraci, hodnocení, povolování a omezování chemických látek20).</t>
  </si>
  <si>
    <t>Česká inspekce životního prostředí</t>
  </si>
  <si>
    <t>b) ukládá pokuty za porušení povinností podle tohoto zákona, právních předpisů vydaných k jeho provedení, přímo použitelných předpisů Evropské unie2) a rozhodnutí správních orgánů podle tohoto zákona.</t>
  </si>
  <si>
    <t>Krajská hygienická stanice</t>
  </si>
  <si>
    <t>b) kontroluje, jak jsou dodržována ustanovení tohoto zákona, právních předpisů vydaných k jeho provedení, přímo použitelných předpisů Evropské unie2) a rozhodnutí správních úřadů vydaná podle tohoto zákona, pokud upravují obsah látek v předmětech určených pro styk s potravinami, hračkách, kosmetických prostředcích, výrobcích pro děti ve věku do 3 let a ve výrobcích určených k přímému styku s pitnou, teplou nebo surovou vodou při jejich jímání, odběru, dopravě, úpravě, rozvodu, shromažďování, měření dodávky a dalších obdobných účelech,</t>
  </si>
  <si>
    <t>c) ukládá pokuty za porušení povinností podle tohoto zákona, právních předpisů vydaných k jeho provedení, přímo použitelných předpisů Evropské unie2) a rozhodnutí správních orgánů podle tohoto zákona.</t>
  </si>
  <si>
    <t>Státní úřad inspekce práce</t>
  </si>
  <si>
    <t>Celní úřad</t>
  </si>
  <si>
    <t>a) vede evidenci všech látek a směsí vyvezených z území České republiky a dovezených na území České republiky. Do této evidence umožní pracovníkům Ministerstva životního prostředí, Ministerstva zdravotnictví, České inspekce životního prostředí, Ústředního kontrolního a zkušebního ústavu zemědělského a krajských hygienických stanic nahlížet, pořizovat si z ní výpisy, popřípadě kopie,</t>
  </si>
  <si>
    <t>b) kontroluje, jak jsou vývozci a dovozci dodržována ustanovení tohoto zákona, právních předpisů vydaných k jeho provedení, přímo použitelných předpisů Evropské unie2) a rozhodnutí správních orgánů podle tohoto zákona,</t>
  </si>
  <si>
    <t>Ústřední kontrolní a zkušební ústav zemědělský</t>
  </si>
  <si>
    <t>a) kontroluje, jak jsou dodavateli látek a směsí dodržována ustanovení tohoto zákona, právních předpisů vydaných k jeho provedení, přímo použitelných předpisů Evropské unie a rozhodnutí správních orgánů podle tohoto zákona, pokud se týkají klasifikace, balení a označování přípravků na ochranu rostlin,</t>
  </si>
  <si>
    <t>b) ukládá pokuty za porušení povinností podle tohoto zákona, právních předpisů vydaných k jeho provedení, přímo použitelných předpisů Evropské unie2) a rozhodnutí správních orgánů podle tohoto zákona a dává Ministerstvu životního prostředí podněty k výkonu státního dozoru před škodlivými účinky vyráběných, uváděných na trh nebo používaných přípravků na ochranu rostlin nebo dalších prostředků na ochranu rostlin.</t>
  </si>
  <si>
    <t>NÁPRAVNÁ OPATŘENÍ A PŘESTUPKY</t>
  </si>
  <si>
    <t>Nápravná opatření</t>
  </si>
  <si>
    <t>a) osobě, která uvedla na trh látku nebo směs v rozporu s požadavky na jejich klasifikaci, balení nebo označování stanovenými přímo použitelným předpisem Evropské unie o klasifikaci, balení a označování21), aby pozastavila jejich další uvádění na trh do doby, než uvede jejich klasifikaci, balení a označování do souladu s těmito požadavky,</t>
  </si>
  <si>
    <t>b) osobě, která uvedla látku nebo látku ve směsi nebo předmětu na trh, aniž splnila povinnost registrace podle přímo použitelného předpisu Evropské unie o registraci, hodnocení, povolování a omezování chemických látek20), její stažení z trhu,</t>
  </si>
  <si>
    <t>c) osobě, která porušila zákaz nebo omezení uvádět na trh látku samotnou nebo obsaženou ve směsi nebo předmětu podle hlav VII a VIII přímo použitelného předpisu Evropské unie o registraci, hodnocení, povolování a omezování chemických látek20), její stažení z trhu,</t>
  </si>
  <si>
    <t>d) k odstranění protiprávního stavu v oblasti uvádění látek, směsí nebo předmětů na trh zneškodnění nebezpečné látky, směsi nebo předmětu na náklady jejich vlastníka, popřípadě držitele, není-li vlastník znám, jestliže hrozí poškození zdraví nebo ohrožení života člověka, životního prostředí anebo jestliže již k němu došlo,</t>
  </si>
  <si>
    <t>e) k odstranění protiprávního stavu v oblasti dovozu a vývozu látek, směsí nebo předmětů zneškodnění nebezpečné látky, směsi nebo předmětu na náklady jejich vlastníka, popřípadě držitele, není-li vlastník znám, jestliže hrozí poškození zdraví nebo ohrožení života člověka, životního prostředí anebo jestliže již k němu došlo,</t>
  </si>
  <si>
    <t>f) k odstranění protiprávního stavu v oblasti uvádění přípravků na ochranu rostlin nebo dalších prostředků na ochranu rostlin na trh zneškodnění nebezpečného přípravku na ochranu rostlin nebo dalšího prostředku na ochranu rostlin anebo souběžného přípravku na ochranu rostlin na náklady jejich vlastníka, popřípadě držitele, není-li vlastník znám, jestliže hrozí škody na zdraví lidí nebo zvířat nebo poškození životního prostředí anebo jestliže již k němu došlo,</t>
  </si>
  <si>
    <t>(2) Odvolání proti rozhodnutí o stažení látky, směsi nebo předmětu z trhu nebo zneškodnění nebezpečné látky, směsi nebo předmětu nemá odkladný účinek.</t>
  </si>
  <si>
    <t>(1) Osoba, která provádí zkoušení vlastností látek nebo směsí nebezpečných pro zdraví a životní prostředí pro účely tohoto zákona se dopustí přestupku tím, že</t>
  </si>
  <si>
    <t>a) provádí zkoušení nebezpečných vlastností látky nebo směsi pro účely tohoto zákona a přímo použitelných předpisů Evropské unie20), 21) bez osvědčení podle § 18 odst. 1, nebo</t>
  </si>
  <si>
    <t>b) v rozporu s § 21 odst. 2 písemně nepotvrdí, že zkoušení nebezpečných vlastností látky nebo směsi bylo provedeno v souladu se zásadami.</t>
  </si>
  <si>
    <t>(2) Výrobce nebo dovozce se dopustí přestupku tím, že</t>
  </si>
  <si>
    <t>a) vyrobí nebo doveze látku anebo látku ve směsi nebo předmětu bez registrace nebo oznámení podle přímo použitelného předpisu Evropské unie o registraci, hodnocení, povolování a omezování chemických látek20), nebo</t>
  </si>
  <si>
    <t>b) v rozporu s přímo použitelným předpisem Evropské unie o klasifikaci, označování a balení látek a směsí21) neoznámí údaje o klasifikaci.</t>
  </si>
  <si>
    <t>(3) Výrobce se dopustí přestupku tím, že v rozporu s přímo použitelným předpisem Evropské unie o detergentech28) uvede na trh na území České republiky</t>
  </si>
  <si>
    <t>a) povrchově aktivní látku nebo detergent obsahující povrchově aktivní látku, které nesplňují kritéria biologické rozložitelnosti stanovená přímo použitelným předpisem Evropské unie o detergentech28), nebo</t>
  </si>
  <si>
    <t>b) prací prostředek pro spotřebitele anebo detergent určený pro automatické myčky nádobí pro spotřebitele.</t>
  </si>
  <si>
    <t>(4) Výrobce, dovozce nebo následný uživatel se dopustí přestupku tím, že</t>
  </si>
  <si>
    <t>a) v rozporu s přímo použitelným předpisem Evropské unie o registraci, hodnocení, povolování a omezování chemických látek20) uvede na trh nebo používá látku bez povolení,</t>
  </si>
  <si>
    <t>b) v rozporu s přímo použitelným předpisem Evropské unie o perzistentních organických znečišťujících látkách25) vyrobí, uvede na trh nebo používá látku, nebo</t>
  </si>
  <si>
    <t>c) v rozporu s přímo použitelným předpisem Evropské unie o klasifikaci, označování a balení látek a směsí21) neklasifikuje látku nebo směs před jejich uvedením na trh nebo je klasifikuje odlišně, než stanoví tento předpis.</t>
  </si>
  <si>
    <t>a) v rozporu s přímo použitelným předpisem Evropské unie o registraci, hodnocení, povolování a omezování chemických látek20) neposkytne informace v dodavatelském řetězci,</t>
  </si>
  <si>
    <t>b) v rozporu s hlavou VIII přímo použitelného předpisu Evropské unie o registraci, hodnocení, povolování a omezování chemických látek20) vyrobí, uvede na trh nebo použije látku nebo látku ve směsi nebo předmětu,</t>
  </si>
  <si>
    <t>c) uvede na trh látku nebo směs klasifikovanou jako nebezpečná, aniž by zajistil její označení a zabalení podle přímo použitelného předpisu Evropské unie o klasifikaci, označování a balení látek a směsí21),</t>
  </si>
  <si>
    <t>a) v rozporu s přímo použitelným předpisem Evropské unie o vývozu a dovozu nebezpečných chemických látek26) doveze nebo vyveze látku, nebo</t>
  </si>
  <si>
    <t>b) v rozporu s přímo použitelným předpisem Evropské unie o vývozu a dovozu nebezpečných chemických látek26) neposkytne Ministerstvu životního prostředí informace o dovozu a vývozu.</t>
  </si>
  <si>
    <t>(10) Následný uživatel se dopustí přestupku tím, že v rozporu s přímo použitelným předpisem Evropské unie o registraci, hodnocení, povolování a omezování chemických látek20)</t>
  </si>
  <si>
    <t>a) nevyhotoví zprávu o chemické bezpečnosti nebo neposkytne Evropské agentuře pro chemické látky stanovené informace, nebo</t>
  </si>
  <si>
    <t>b) neurčí nebo neuplatňuje vhodná opatření k náležitému omezení rizik identifikovaných</t>
  </si>
  <si>
    <t>1. v bezpečnostních listech, které mu byly poskytnuty,</t>
  </si>
  <si>
    <t>2. ve svém vlastním posouzení chemické bezpečnosti, nebo</t>
  </si>
  <si>
    <t>3. v jakýchkoli informacích o opatřeních k řízení rizik, které mu byly poskytnuty.</t>
  </si>
  <si>
    <t>(11) Žadatel o registraci se dopustí přestupku tím, že v rozporu s přímo použitelným předpisem Evropské unie o registraci, hodnocení, povolování a omezování chemických látek20)</t>
  </si>
  <si>
    <t>a) neposkytne Evropské agentuře pro chemické látky stanovené informace,</t>
  </si>
  <si>
    <t>b) nestanoví nebo neuplatňuje vhodná opatření k náležité kontrole rizik zjištěných při posouzení chemické bezpečnosti nebo je nedoporučí v bezpečnostních listech,</t>
  </si>
  <si>
    <t>c) neuchovává zprávu o chemické bezpečnosti nebo ji neaktualizuje, nebo</t>
  </si>
  <si>
    <t>d) neaktualizuje své registrační údaje doplněním informací, které nově zjistil, nebo je nepředloží Evropské agentuře pro chemické látky.</t>
  </si>
  <si>
    <t>(13) Výrobce nebo distributor, který uvádí na trh na území České republiky detergent, se dopustí přestupku tím, že</t>
  </si>
  <si>
    <t>a) uvede na trh detergent, aniž by zajistil jeho označení podle přímo použitelného předpisu Evropské unie o detergentech28),</t>
  </si>
  <si>
    <t>b) uvede na trh detergent, který nesplňuje omezení obsahu fosforečnanů a jiných sloučenin fosforu podle přímo použitelného předpisu Evropské unie o detergentech28), nebo</t>
  </si>
  <si>
    <t>c) neposkytne Ministerstvu zdravotnictví informace podle § 22 odst. 3 nebo 4.</t>
  </si>
  <si>
    <t>(14) Dovozce, následný uživatel, dodavatel, výrobce nebo distributor se dopustí přestupku tím, že neoznámí změnu informací poskytnutých Ministerstvu zdravotnictví podle § 22 odst. 5.</t>
  </si>
  <si>
    <t>(2) Příjem z pokut uložených Českou inspekcí životního prostředí je příjmem Státního fondu životního prostředí.</t>
  </si>
  <si>
    <t>PŘECHODNÁ, ZMOCŇOVACÍ A ZRUŠOVACÍ USTANOVENÍ</t>
  </si>
  <si>
    <t>(1) Řízení zahájená a nedokončená do dne nabytí účinnosti tohoto zákona se dokončí podle dosavadních právních předpisů.</t>
  </si>
  <si>
    <t>(2) Povolení k použití alternativního názvu v označení směsi, souhlas s výjimkou z požadavků na označování směsí a osvědčení o dodržování zásad vydaná Ministerstvem životního prostředí podle dosavadních právních předpisů zůstávají v platnosti.</t>
  </si>
  <si>
    <t>(3) Informační povinnost podle § 22 odst. 1 až 5 o směsích a detergentech, které jsou v době nabytí účinnosti tohoto zákona na trhu na území České republiky, musí být splněna do 1. prosince 2012.</t>
  </si>
  <si>
    <t>Zmocnění k vydání prováděcích právních předpisů</t>
  </si>
  <si>
    <t>(1) Ministerstvo průmyslu a obchodu vydá vyhlášku k provedení § 6 odst. 3, § 11 odst. 3 a § 12 odst. 6.</t>
  </si>
  <si>
    <t>(2) Ministerstvo zdravotnictví vydá vyhlášku k provedení § 22 odst. 6.</t>
  </si>
  <si>
    <t>(3) Ministerstvo životního prostředí vydá vyhlášku k provedení § 14 odst. 5, § 17 odst. 2 a § 20 odst. 6.</t>
  </si>
  <si>
    <t>1. Zákon č. 356/2003 Sb., o chemických látkách a chemických přípravcích a o změně některých zákonů.</t>
  </si>
  <si>
    <t>2. Zákon č. 345/2005 Sb., kterým se mění zákon č. 356/2003 Sb., o chemických látkách a chemických přípravcích a o změně některých zákonů, ve znění pozdějších předpisů.</t>
  </si>
  <si>
    <t>3. Zákon č. 371/2008 Sb., kterým se mění zákon č. 356/2003 Sb., o chemických látkách a chemických přípravcích a o změně některých zákonů, ve znění pozdějších předpisů.</t>
  </si>
  <si>
    <t>4. Vyhláška č. 219/2004 Sb., o zásadách správné laboratorní praxe.</t>
  </si>
  <si>
    <t>5. Vyhláška č. 232/2004 Sb., kterou se provádějí některá ustanovení zákona o chemických látkách a chemických přípravcích a o změně některých zákonů, týkající se klasifikace, balení a označování nebezpečných chemických látek a chemických přípravků.</t>
  </si>
  <si>
    <t>6. Vyhláška č. 234/2004 Sb., o možném použití alternativního nebo jiného odlišného názvu nebezpečné chemické látky v označení nebezpečného chemického přípravku a udělování výjimek na balení a označování nebezpečných chemických látek a chemických přípravků.</t>
  </si>
  <si>
    <t>7. Vyhláška č. 279/2005 Sb., kterou se mění vyhláška č. 219/2004 Sb., o zásadách správné laboratorní praxe.</t>
  </si>
  <si>
    <t>8. Vyhláška č. 369/2005 Sb., kterou se mění vyhláška č. 232/2004 Sb., kterou se provádějí některá ustanovení zákona o chemických látkách a chemických přípravcích a o změně některých zákonů, týkající se klasifikace, balení a označování nebezpečných chemických látek a chemických přípravků.</t>
  </si>
  <si>
    <t>9. Vyhláška č. 28/2007 Sb., kterou se mění vyhláška č. 232/2004 Sb., kterou se provádějí některá ustanovení zákona o chemických látkách a chemických přípravcích a o změně některých zákonů, týkající se klasifikace, balení a označování nebezpečných chemických látek a chemických přípravků, ve znění vyhlášky č. 369/2005 Sb.</t>
  </si>
  <si>
    <t>10. Vyhláška č. 389/2008 Sb., kterou se mění vyhláška č. 232/2004 Sb., kterou se provádějí některá ustanovení zákona o chemických látkách a chemických přípravcích a o změně některých zákonů, týkající se klasifikace, balení a označování nebezpečných chemických látek a chemických přípravků, ve znění pozdějších předpisů.</t>
  </si>
  <si>
    <t>11. Vyhláška č. 139/2009 Sb., o omezení nebezpečných chemických látek a nebezpečných chemických přípravků.</t>
  </si>
  <si>
    <t>12. Vyhláška č. 265/2010 Sb., o poskytování informací o některých nebezpečných chemických přípravcích.</t>
  </si>
  <si>
    <t>Změna zákona o inspekci práce</t>
  </si>
  <si>
    <t>Zákon č. 251/2005 Sb., o inspekci práce, ve znění zákona č. 230/2006 Sb., zákona č. 264/2006 Sb., zákona č. 213/2007 Sb., zákona č. 362/2007 Sb., zákona č. 294/2008 Sb., zákona č. 382/2008 Sb., zákona č. 281/2009 Sb. a zákona č. 73/2011 Sb., se mění takto:</t>
  </si>
  <si>
    <t>Poznámka pod čarou č. 9 zní:</t>
  </si>
  <si>
    <t>2. V § 17 se na konci odstavce 1 tečka nahrazuje čárkou a doplňuje se písmeno zb), které včetně poznámky pod čarou č. 75 zní:</t>
  </si>
  <si>
    <t>4. V § 30 se na konci odstavce 1 tečka nahrazuje čárkou a doplňuje se písmeno zb), které zní:</t>
  </si>
  <si>
    <t>Změna zákona o požární ochraně</t>
  </si>
  <si>
    <t>Zákon č. 133/1985 Sb., o požární ochraně, ve znění zákona č. 425/1990 Sb., zákona č. 40/1994 Sb., zákona č. 203/1994 Sb., zákona č. 163/1998 Sb., zákona č. 71/2000 Sb., zákona č. 237/2000 Sb., zákona č. 320/2002 Sb., zákona č. 413/2005 Sb., zákona č. 186/2006 Sb., zákona č. 267/2006 Sb. a zákona č. 281/2009 Sb., se mění takto:</t>
  </si>
  <si>
    <t>Poznámky pod čarou č. 1b a 13 znějí:</t>
  </si>
  <si>
    <t>Změna zákona o správních poplatcích</t>
  </si>
  <si>
    <t>V příloze k zákonu č. 634/2004 Sb., o správních poplatcích, ve znění zákona č. 217/2005 Sb., zákona č. 228/2005 Sb., zákona č. 361/2005 Sb., zákona č. 444/2005 Sb., zákona č. 545/2005 Sb., zákona č. 553/2005 Sb., zákona č. 48/2006 Sb., zákona č. 56/2006 Sb., zákona č. 57/2006 Sb., zákona č. 81/2006 Sb., zákona č. 109/2006 Sb., zákona č. 112/2006 Sb., zákona č. 130/2006 Sb., zákona č. 136/2006 Sb., zákona č. 138/2006 Sb., zákona č. 161/2006 Sb., zákona č. 179/2006 Sb., zákona č. 186/2006 Sb., zákona č. 215/2006 Sb., zákona č. 226/2006 Sb., zákona č. 227/2006 Sb., zákona č. 235/2006 Sb., zákona č. 312/2006 Sb., zákona č. 575/2006 Sb., zákona č. 106/2007 Sb., zákona č. 261/2007 Sb., zákona č. 269/2007 Sb., zákona č. 374/2007 Sb., zákona č. 379/2007 Sb., zákona č. 38/2008 Sb., zákona č. 130/2008 Sb., zákona č. 140/2008 Sb., zákona č. 182/2008 Sb., zákona č. 189/2008 Sb., zákona č. 230/2008 Sb., zákona č. 239/2008 Sb., zákona č. 254/2008 Sb., zákona č. 296/2008 Sb., zákona č. 297/2008 Sb., zákona č. 301/2008 Sb., zákona č. 309/2008 Sb., zákona č. 312/2008 Sb., zákona č. 382/2008 Sb., zákona č. 9/2009 Sb., zákona č. 41/2009 Sb., zákona č. 141/2009 Sb., zákona č. 197/2009 Sb., zákona č. 206/2009 Sb., zákona č. 227/2009 Sb., zákona č. 281/2009 Sb., zákona č. 291/2009 Sb., zákona č. 301/2009 Sb., zákona č. 346/2009 Sb., zákona č. 420/2009 Sb., zákona č. 132/2010 Sb., zákona č. 148/2010 Sb., zákona č. 153/2010 Sb., zákona č. 160/2010 Sb., zákona č. 343/2010 Sb., zákona č. 427/2010 Sb., zákona č. 30/2011 Sb., zákona č. 105/2011 Sb., zákona č. 133/2011 Sb., zákona č. 134/2011 Sb., zákona č. 152/2011 Sb., zákona č. 188/2011 Sb., zákona č. 245/2011 Sb., zákona č. 249/2011 Sb., zákona č. 255/2011 Sb. a zákona č. 262/2011 Sb., se položka 102 včetně poznámky pod čarou č. 61 zrušuje.</t>
  </si>
  <si>
    <t>Změna zákona, kterým se mění některé zákony v souvislosti s přijetím zákona o Celní správě České republiky</t>
  </si>
  <si>
    <t>V zákoně č. 186/2004 Sb., kterým se mění některé zákony v souvislosti s přijetím zákona o Celní správě České republiky, ve znění zákona č. 189/2006 Sb., se část sedmnáctá zrušuje.</t>
  </si>
  <si>
    <t>Změna zákona, kterým se mění zákon č. 120/2002 Sb., o podmínkách uvádění biocidních přípravků a účinných látek na trh a o změně některých souvisejících zákonů, ve znění zákona č. 186/2004 Sb., a některé další zákony</t>
  </si>
  <si>
    <t>V zákoně č. 125/2005 Sb., kterým se mění zákon č. 120/2002 Sb., o podmínkách uvádění biocidních přípravků a účinných látek na trh a o změně některých souvisejících zákonů, ve znění zákona č. 186/2004 Sb., a některé další zákony, se část druhá zrušuje.</t>
  </si>
  <si>
    <t>Změna zákona, kterým se mění zákon č. 76/2002 Sb., o integrované prevenci a omezování znečištění, o integrovaném registru znečišťování a o změně některých zákonů (zákon o integrované prevenci), ve znění pozdějších předpisů, a některé další zákony</t>
  </si>
  <si>
    <t>V zákoně č. 222/2006 Sb., kterým se mění zákon č. 76/2002 Sb., o integrované prevenci a omezování znečištění, o integrovaném registru znečišťování a o změně některých zákonů (zákon o integrované prevenci), ve znění pozdějších předpisů, a některé další zákony, se část dvanáctá zrušuje.</t>
  </si>
  <si>
    <t>Změna zákona, kterým se mění některé zákony v souvislosti s přijetím zákona o základních registrech</t>
  </si>
  <si>
    <t>V zákoně č. 227/2009 Sb., kterým se mění některé zákony v souvislosti s přijetím zákona o základních registrech, se část sto čtyřicátá zrušuje.</t>
  </si>
  <si>
    <t>Změna zákona, kterým se mění některé zákony v souvislosti s přijetím daňového řádu</t>
  </si>
  <si>
    <t>V zákoně č. 281/2009 Sb., kterým se mění některé zákony v souvislosti s přijetím daňového řádu, ve znění zákona č. 153/2010 Sb., se část sto dvacátá čtvrtá zrušuje.</t>
  </si>
  <si>
    <t>Změna zákona, kterým se mění zákon č. 326/2004 Sb., o rostlinolékařské péči a o změně některých souvisejících zákonů</t>
  </si>
  <si>
    <t>V zákoně č. 245/2011 Sb., kterým se mění zákon č. 326/2004 Sb., o rostlinolékařské péči a o změně některých souvisejících zákonů, ve znění pozdějších předpisů, a další související zákony, se část druhá zrušuje.</t>
  </si>
  <si>
    <t>1. Tento zákon nabývá účinnosti prvním dnem druhého kalendářního měsíce následujícího po dni jeho vyhlášení.</t>
  </si>
  <si>
    <t>2. Ustanovení hlavy II a § 33 odst. 1 písm. g), § 34 odst. 5, § 34 odst. 6 písm. d) až g), § 34 odst. 16, § 34 odst. 19 a § 34 odst. 22 písm. b) a e) pozbývají platnosti uplynutím dne 31. května 2015.</t>
  </si>
  <si>
    <t>Přechodné ustanovení zavedeno zákonem č. 279/2013 Sb. Čl. XI</t>
  </si>
  <si>
    <t>Kontroly a správní řízení ve věci uložení pořádkových pokut podle § 31 zákona č. 350/2011 Sb. zahájené přede dnem nabytí účinnosti tohoto zákona se dokončí podle dosavadních právních předpisů.</t>
  </si>
  <si>
    <t>Přechodná ustanovení zavedena zákonem č. 61/2014 Sb. Čl. II</t>
  </si>
  <si>
    <t>1. Kontrola zahájená přede dnem nabytí účinnosti tohoto zákona se dokončí podle zákona č. 350/2011 Sb., ve znění účinném přede dnem nabytí účinnosti tohoto zákona.</t>
  </si>
  <si>
    <t>2. Řízení, která nebyla pravomocně ukončena přede dnem nabytí účinnosti tohoto zákona, se dokončí podle zákona č. 350/2011 Sb., ve znění účinném přede dnem nabytí účinnosti tohoto zákona.</t>
  </si>
  <si>
    <t>Němcová v. r.</t>
  </si>
  <si>
    <t>Nečas v. r.</t>
  </si>
  <si>
    <t>Příloha č. 1 k zákonu č. 350/2011 Sb.</t>
  </si>
  <si>
    <t>Minimální koncentrace nebezpečných látek obsažených ve směsi, které se berou v úvahu při klasifikaci směsí</t>
  </si>
  <si>
    <t>Koncentrace, která se bere v úvahu pro</t>
  </si>
  <si>
    <t>plynné směsi</t>
  </si>
  <si>
    <t>% objemová</t>
  </si>
  <si>
    <t>směsi jiné než plynné</t>
  </si>
  <si>
    <t>% hmotnostní</t>
  </si>
  <si>
    <t>Vysoce toxické</t>
  </si>
  <si>
    <t>Toxické</t>
  </si>
  <si>
    <t>Karcinogenní, kategorie 1 nebo 2</t>
  </si>
  <si>
    <t>Mutagenní, kategorie 1 nebo 2</t>
  </si>
  <si>
    <t>Toxické pro reprodukci, kategorie 1 nebo 2</t>
  </si>
  <si>
    <t>Zdraví škodlivé</t>
  </si>
  <si>
    <t>Žíravé</t>
  </si>
  <si>
    <t>Dráždivé</t>
  </si>
  <si>
    <t>Senzibilizující</t>
  </si>
  <si>
    <t>Karcinogenní, kategorie 3</t>
  </si>
  <si>
    <t>Mutagenní, kategorie 3</t>
  </si>
  <si>
    <t>Toxické pro reprodukci, kategorie 3</t>
  </si>
  <si>
    <t>Nebezpečné pro životní prostředí s přiřazeným symbolem N</t>
  </si>
  <si>
    <t>Nebezpečné pro ozónovou vrstvu Země</t>
  </si>
  <si>
    <t>Nebezpečné pro životní prostředí bez přiřazeného symbolu N</t>
  </si>
  <si>
    <t>Příloha č. 2 k zákonu č. 350/2011 Sb.</t>
  </si>
  <si>
    <t>Limitní koncentrace nebezpečných látek pro změnu klasifikace nebezpečných směsí</t>
  </si>
  <si>
    <t>Výchozí rozmezí koncentrace (c) látky obsažené ve směsi</t>
  </si>
  <si>
    <t>Přípustná změna ve výchozí koncentraci látky obsažené ve směsi</t>
  </si>
  <si>
    <t>± 30 %</t>
  </si>
  <si>
    <t>± 20 %</t>
  </si>
  <si>
    <t>± 10 %</t>
  </si>
  <si>
    <t>± 5%</t>
  </si>
  <si>
    <t>1) Směrnice Rady 67/548/EHS o sbližování právních a správních předpisů týkajících se klasifikace, balení a označování nebezpečných látek, v platném znění.</t>
  </si>
  <si>
    <t>Směrnice Evropského parlamentu a Rady 1999/45/ES o sbližování právních a správních předpisů členských států týkajících se klasifikace, balení a označování nebezpečných přípravků, v platném znění.</t>
  </si>
  <si>
    <t>Směrnice Evropského parlamentu a Rady 2004/9/ES ze dne 11. února 2004 o inspekci a ověřování správné laboratorní praxe.</t>
  </si>
  <si>
    <t>Směrnice Evropského parlamentu a Rady 2004/10/ES ze dne 11. února 2004 o harmonizaci právních a správních předpisů týkajících se používání zásad správné laboratorní praxe a ověřování jejich používání při zkouškách chemických látek.</t>
  </si>
  <si>
    <t>2)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1488/94, směrnice Rady 76/796/EHS a směrnic Komise 91/155/EHS, 93/67/EHS, 93/105/ES a 2000/21/ES, v platném znění.</t>
  </si>
  <si>
    <t>Nařízení Evropského parlamentu a Rady (ES) č. 648/2004 ze dne 31. března 2004 o detergentech, v platném znění.</t>
  </si>
  <si>
    <t>Nařízení Evropského parlamentu a Rady (ES) č. 850/2004 ze dne 29. dubna 2004 o perzistentních organických znečišťujících látkách a o změně směrnice 79/117/EHS, v platném znění.</t>
  </si>
  <si>
    <t>Nařízení Evropského parlamentu a Rady (ES) č. 1272/2008 ze dne 16. prosince 2008 o klasifikaci, označování a balení látek a směsí, o změně a zrušení směrnic 67/548/EHS a 1999/45/ES a o změně nařízení (ES) č. 1907/2006, v platném znění.</t>
  </si>
  <si>
    <t>Nařízení Komise (ES) č. 440/2008 ze dne 30. května 2008, kterým se stanoví zkušební metody podle nařízení Evropského parlamentu a Rady (ES) č. 1907/2006 o registraci, hodnocení, povolování a omezování chemických látek, v platném znění.</t>
  </si>
  <si>
    <t>Nařízení Komise (ES) č. 340/2008 ze dne 16. dubna 2008 o poplatcích a platbách Evropské agentuře pro chemické látky podle nařízení Evropského parlamentu a Rady (ES) č. 1907/2006 o registraci, hodnocení, povolování a omezování chemických látek (REACH).</t>
  </si>
  <si>
    <t>3) Čl. 2 odst. 7 nařízení Evropského parlamentu a Rady (ES) č. 1272/2008 ze dne 16. prosince 2008 o klasifikaci, označování a balení látek a směsí, o změně a zrušení směrnic 67/548/EHS a 1999/45/ES a o změně nařízení (ES) č. 1907/2006, v platném znění.</t>
  </si>
  <si>
    <t>4) Čl. 2 odst. 8 nařízení Evropského parlamentu a Rady (ES) č. 1272/2008 ze dne 16. prosince 2008 o klasifikaci, označování a balení látek a směsí, o změně a zrušení směrnic 67/548/EHS a 1999/45/ES a o změně nařízení (ES) č. 1907/2006, v platném znění.</t>
  </si>
  <si>
    <t>Nařízení Evropského parlamentu a Rady (ES) č. 1107/2009 ze dne 21. října 2009 o uvádění přípravků na ochranu rostlin na trh a o zrušení směrnic Rady 79/117/EHS a 91/414/EHS, v platném znění.</t>
  </si>
  <si>
    <t>7) Čl. 61 nařízení Evropského parlamentu a Rady (ES) č. 1272/2008 ze dne 16. prosince 2008 o klasifikaci, označování a balení látek a směsí, o změně a zrušení směrnic 67/548/EHS a 1999/45/ES a o změně nařízení (ES) č. 1907/2006, v platném znění.</t>
  </si>
  <si>
    <t>8) Zákon č. 123/2000 Sb., o zdravotnických prostředcích a o změně některých souvisejících zákonů, ve znění pozdějších předpisů.</t>
  </si>
  <si>
    <t>9) Tabulka 3.2. části 3 přílohy VI nařízení Evropského parlamentu a Rady (ES) č. 1272/2008 ze dne 16. prosince 2008 o klasifikaci, označování a balení látek a směsí, o změně a zrušení směrnic 67/548/EHS a 1999/45/ES a o změně nařízení (ES) č. 1907/2006, v platném znění.</t>
  </si>
  <si>
    <t>10) Nařízení Komise (ES) č. 440/2008 ze dne 30. května 2008, kterým se stanoví zkušební metody podle nařízení Evropského parlamentu a Rady (ES) č. 1907/2006 o registraci, hodnocení, povolování a omezování chemických látek, v platném znění.</t>
  </si>
  <si>
    <t>11) Zákon č. 22/1997 Sb., o technických požadavcích na výrobky a o změně a doplnění některých zákonů, ve znění pozdějších předpisů.</t>
  </si>
  <si>
    <t>Nařízení vlády č. 194/2001 Sb., kterým se stanoví technické požadavky na aerosolové rozprašovače, ve znění pozdějších předpisů.</t>
  </si>
  <si>
    <t>12) Zákon č. 634/1992 Sb., o ochraně spotřebitele, ve znění pozdějších předpisů.</t>
  </si>
  <si>
    <t>14) Například zákon č. 111/1994 Sb., o silniční dopravě, ve znění pozdějších předpisů, Evropská dohoda o mezinárodní silniční přepravě nebezpečných věcí (ADR), vyhlášená pod č. 64/1987 Sb., ve znění pozdějších předpisů.</t>
  </si>
  <si>
    <t>15) Zákon č. 114/1995 Sb., o vnitrozemské plavbě, ve znění pozdějších předpisů.</t>
  </si>
  <si>
    <t>16) Vyhláška č. 17/1966 Sb., o leteckém přepravním řádu, ve znění vyhlášky č. 15/1971 Sb.</t>
  </si>
  <si>
    <t>17) Zákon č. 61/2000 Sb., o námořní plavbě.</t>
  </si>
  <si>
    <t>18) Nařízení vlády č. 361/2007 Sb., kterým se stanoví podmínky ochrany zdraví při práci, ve znění nařízení vlády č. 68/2010 Sb.</t>
  </si>
  <si>
    <t>19) Čl. 31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1488/94, směrnice Rady 76/769/EHS a směrnic Komise 91/155/EHS, 93/67/EHS, 93/105/ES a 2000/21/ES, v platném znění.</t>
  </si>
  <si>
    <t>20)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1488/94, směrnice Rady 76/796/EHS a směrnic Komise 91/155/EHS, 93/67/EHS, 93/105/ES a 2000/21/ES, v platném znění.</t>
  </si>
  <si>
    <t>21) Nařízení Evropského parlamentu a Rady (ES) č. 1272/2008 ze dne 16. prosince 2008 o klasifikaci, označování a balení látek a směsí, o změně a zrušení směrnic 67/548/EHS a 1999/45/ES a o změně nařízení (ES) č. 1907/2006, v platném znění.</t>
  </si>
  <si>
    <t>23) Čl. 45 nařízení Evropského parlamentu a Rady (ES) č. 1272/2008 ze dne 16. prosince 2008 o klasifikaci označování a balení látek a směsí, o změně a zrušení směrnic 67/548/EHS a 1999/45/ES a o změně nařízení (ES) č. 1907/2006, v platném znění.</t>
  </si>
  <si>
    <t>24) Čl. 9 odst. 3 a příloha VII nařízení Evropského parlamentu a Rady (ES) č. 648/2004 ze dne 31. března 2004 o detergentech, v platném znění.</t>
  </si>
  <si>
    <t>25) Nařízení Evropského parlamentu a Rady (ES) č. 850/2004 ze dne 29. dubna 2004 o perzistentních organických znečišťujících látkách a o změně směrnice 79/117/EHS, v platném znění.</t>
  </si>
  <si>
    <t>26) Nařízení Evropského parlamentu a Rady (ES) č. 689/2008 ze dne 17. června 2008 o vývozu a dovozu nebezpečných chemických látek.</t>
  </si>
  <si>
    <t>28) Nařízení Evropského parlamentu a Rady (ES) č. 648/2004 ze dne 31. března 2004 o detergentech, v platném znění.</t>
  </si>
  <si>
    <t>1.</t>
  </si>
  <si>
    <t>2.</t>
  </si>
  <si>
    <t>3.</t>
  </si>
  <si>
    <t>4.</t>
  </si>
  <si>
    <t>5.</t>
  </si>
  <si>
    <t>6.</t>
  </si>
  <si>
    <t>7.</t>
  </si>
  <si>
    <t>8.</t>
  </si>
  <si>
    <t>9.</t>
  </si>
  <si>
    <t>10.</t>
  </si>
  <si>
    <t>11.</t>
  </si>
  <si>
    <t>12.</t>
  </si>
  <si>
    <t>13.</t>
  </si>
  <si>
    <t>14.</t>
  </si>
  <si>
    <t>Vláda nařizuje podle § 21 písm. a)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a k provedení zákona č. 262/2006 Sb., zákoník práce, ve znění pozdějších předpisů:</t>
  </si>
  <si>
    <t>(4) Toto nařízení se použije na právní vztahy týkající se ochrany zdraví při činnosti nebo poskytování služeb mimo pracovněprávní vztahy v rozsahu, který stanoví zákon o zajištění dalších podmínek bezpečnosti a ochrany zdraví při práci2).</t>
  </si>
  <si>
    <t>RIZIKOVÉ FAKTORY PRACOVNÍCH PODMÍNEK, JEJICH ČLENĚNÍ, ZJIŠŤOVÁNÍ, HODNOCENÍ ZDRAVOTNÍHO RIZIKA A PODMÍNKY OCHRANY ZDRAVÍ PŘI PRÁCI</t>
  </si>
  <si>
    <t>ČLENĚNÍ RIZIKOVÝCH FAKTORŮ PRACOVNÍCH PODMÍNEK, JEJICH ZJIŠŤOVÁNÍ A HODNOCENÍ</t>
  </si>
  <si>
    <t>(2) Není-li možné při zjišťování a hodnocení rizikových faktorů pracovních podmínek postupovat podle tohoto nařízení, postupuje se podle metody obsažené v české technické normě, která tyto metody obsahuje6), při jejímž použití se má za to, že výsledek je co do mezí stanovitelnosti, přesnosti a správnosti prokázaný. Při použití jiné metody než metody obsažené v české technické normě musí být doloženo, že použitá metoda je stejně spolehlivá.</t>
  </si>
  <si>
    <t>(3) Rizikové faktory hluku, vibrací, neionizujícího záření, optického záření a ionizujícího záření, způsob jejich zjišťování a hodnocení, jejich hygienické limity a podmínky ochrany zdraví zaměstnance při práci exponovaného těmto rizikovým faktorům upravují zvláštní právní předpisy7).</t>
  </si>
  <si>
    <t>PODMÍNKY OCHRANY ZDRAVÍ PŘI PRÁCI S RIZIKOVÝMI FAKTORY MIKROKLIMATICKÝCH PODMÍNEK</t>
  </si>
  <si>
    <t>Pro účely hodnocení zátěže teplem podle tohoto nařízení vlády se rozumí</t>
  </si>
  <si>
    <t>g) energetickým výdejem (M) výdej vyjádřený v brutto hodnotách, kterými jsou hodnoty zahrnující i bazální metabolizmus BM, přičemž jednotkou je 1 watt na 1 m2 tělesného povrchu muže nebo ženy; energetický výdej se stanoví měřením nebo orientačně pomocí tabelárních hodnot podle české technické normy o ergonomii tepelného prostředí22), k orientačnímu určení energetického výdeje lze použít údaje uvedené pro příkladmé druhy prací v příloze č. 1 k tomuto nařízení, části A, tabulce č. 1,</t>
  </si>
  <si>
    <t>(4) K průběžnému nebo opakovanému sledování úrovně zátěže teplem při práci, která již byla vyhodnocena na základě měření podle metodiky upravující měření mikroklimatických parametrů pracovního prostředí a vnitřního prostředí staveb, uveřejňované ve Věstníku Ministerstva zdravotnictví, je možno použít jen měření teploty vzduchu kalibrovaným teploměrem, který splňuje požadavky zvláštního právního předpisu7a). Měření teploty vzduchu se provádí na místech, kde bylo provedeno předchozí měření výsledné teploty podle uvedené metodiky. Ověřené výsledky se považují za validní, pokud se nezměnily podmínky určující podíl sálavé složky a podíl energetického výdeje zaměstnanců na jejich celkové tepelné zátěži. Měření kalibrovaným teploměrem se za těchto podmínek použije i pro ověření úrovně zátěže teplem pro zjištění ztráty tekutin.</t>
  </si>
  <si>
    <t>Dlouhodobě a krátkodobě přípustná doba práce, režim práce a bezpečnostní přestávky</t>
  </si>
  <si>
    <t>(4) Nejde-li při hodnocení dlouhodobě a krátkodobě přípustné zátěže teplem vycházet z tabulek 1a až 2c z důvodu jiných zadávacích parametrů, kterými jsou jiná rychlost proudění vzduchu, jiný tepelný odpor oděvu nebo je-li vlhkost vzduchu vyšší než 70 %, stanoví se dlouhodobě a krátkodobě přípustné doby práce pomocí výpočtu tepelné bilance podle české technické normy o ergonomii tepelného prostředí7b) nebo na základě měření ztráty vody potem a dýcháním, teploty vnitřního prostředí organizmu a srdeční frekvence. Metoda měření ztráty vody potem a dýcháním, teploty vnitřního prostředí organizmu a srdeční frekvence se použije i pro stanovení dlouhodobě a krátkodobě přípustné doby práce u zaměstnance, který musí používat speciální ochranný reflexní oděv, oděv s aktivním chlazením a větráním nebo oděv nepromokavý.</t>
  </si>
  <si>
    <t>Minimální opatření k ochraně zdraví a bližší požadavky na způsob organizace práce</t>
  </si>
  <si>
    <t>(2) Je-li podle § 4a odst. 2 zjištěná ztráta tekutin za osmihodinovou směnu u zaměstnance rovna nebo vyšší než 3,9 litru, stanoví se dlouhodobě a krátkodobě únosná doba práce individuálním výpočtem7b).</t>
  </si>
  <si>
    <t>Hodnocení zátěže chladem a bližší požadavky na způsob organizace práce a pracovních postupů</t>
  </si>
  <si>
    <t>Minimální opatření k ochraně zdraví, bližší hygienické požadavky na pracoviště</t>
  </si>
  <si>
    <t>(4) Ochranný nápoj chránící před zátěží teplem se dále poskytuje při trvalé práci v zátěži teplem zařazené podle zákona o ochraně veřejného zdraví9) do kategorie čtvrté.</t>
  </si>
  <si>
    <t>PODMÍNKY OCHRANY ZDRAVÍ PŘI PRÁCI S CHEMICKÝMI FAKTORY A PRACHEM</t>
  </si>
  <si>
    <t>Minimální opatření k ochraně zdraví při práci, bližší hygienické požadavky na pracoviště a pracovní prostředí</t>
  </si>
  <si>
    <t>Minimální opatření k ochraně zdraví před účinky nadměrné expozice</t>
  </si>
  <si>
    <t>§ 12a</t>
  </si>
  <si>
    <t>Mladiství žáci smějí pouze v rámci přípravy na povolání, v rozsahu nezbytném pro naplnění rámcových vzdělávacích programů a při zachování ochrany zdraví nakládat s</t>
  </si>
  <si>
    <t>Omezení nebo zákazy stanovené v jiných právních předpisech týkající se nakládání s chemickými látkami nebo chemickými směsmi uvedenými v písmenech a) a b) se nepoužijí. Ochrana těhotných mladistvých žákyň, mladistvých žákyň kojících a mladistvých žákyň do konce devátého měsíce po porodu tím není dotčena.</t>
  </si>
  <si>
    <t>(2) Sdělí-li zařízení závodní preventivní péče zaměstnavateli podle zákona o ochraně veřejného zdraví11), že došlo k překročení limitní hodnoty plumbémie u zaměstnance, a je-li koncentrace olova v pracovním ovzduší vyšší než přípustný expoziční limit upravený v příloze č. 2 k tomuto nařízení, části A, musí být zajištěno, aby plumbémie u zaměstnance byla stanovena v rozmezí 2 až 6 měsíců a měření koncentrace olova v pracovním ovzduší bylo prováděno každé 3 měsíce. Frekvence měření olova v pracovním ovzduší se sníží na jedno ročně, pokud nedošlo při dvou po sobě jdoucích stanoveních k překročení limitní hodnoty plumbémie.</t>
  </si>
  <si>
    <t>Minimální opatření k ochraně zdraví při práci, bližší hygienické požadavky na pracoviště, bližší požadavky na pracovní postupy</t>
  </si>
  <si>
    <t>Chemické látky a směsi klasifikované jako karcinogenní, mutagenní a toxické pro reprodukci</t>
  </si>
  <si>
    <t>Minimální opatření k ochraně zdraví při práci, bližší hygienické požadavky na pracoviště, informace k ochraně zdraví</t>
  </si>
  <si>
    <t>Minimální opatření k ochraně zdraví, bližší hygienické požadavky na pracoviště, bližší požadavky na pracovní postupy, obsah školení</t>
  </si>
  <si>
    <t>Lokální svalová zátěž je zátěž malých svalových skupin při výkonu práce končetinami.</t>
  </si>
  <si>
    <t>Minimální opatření k ochraně zdraví při práci s celkovou fyzickou a lokální svalovou zátěží</t>
  </si>
  <si>
    <t>Hodnocení zdravotního rizika, bližší požadavky na způsob organizace práce a pracovní postupy</t>
  </si>
  <si>
    <t>Minimální opatření k ochraně zdraví při práci v podmíněně přijatelných a nepřijatelných pracovních polohách</t>
  </si>
  <si>
    <t>Ruční manipulací s břemenem se rozumí přepravování nebo nošení břemene jedním nebo současně více zaměstnanci včetně jeho zvedání, pokládání, strkání, tahání, posunování nebo přemisťování, při kterém v důsledku vlastností břemene nebo nepříznivých ergonomických podmínek může dojít k poškození páteře zaměstnance nebo onemocnění z jednostranné nadměrné zátěže. Za ruční manipulaci s břemenem se pokládá též zvedání a přenášení živého břemene.</t>
  </si>
  <si>
    <t>Hodnocení zdravotního rizika, hygienické limity, bližší požadavky na způsob organizace práce a pracovní postupy a informace k ochraně zdraví</t>
  </si>
  <si>
    <t>(8) Hmotnost břemen a podmínky ruční manipulace s břemeny těhotnými ženami, kojícími ženami, matkami do konce devátého měsíce po porodu a mladistvými jsou upraveny zvláštním právním předpisem13).</t>
  </si>
  <si>
    <t>Při hodnocení zdravotního rizika psychické zátěže se zjišťuje zdroj jejího vzniku a hodnotí se ostatní okolnosti a vlivy, které vedou k jejímu vzniku.</t>
  </si>
  <si>
    <t>(2) Prací spojenou s náročností na rozlišení detailů se rozumí práce, při níž je vidění zaměstnance ztíženo velikostí či tvarem detailu, jeho pohybem14) nebo jasovým či barevným kontrastem v místě zrakového úkolu.</t>
  </si>
  <si>
    <t>PODMÍNKY OCHRANY ZDRAVÍ PŘI PRÁCI S BIOLOGICKÝMI ČINITELI</t>
  </si>
  <si>
    <t>Minimální opatření k ochraně zdraví při práci, bližší hygienické požadavky na pracoviště a jeho označení, bližší požadavky na pracovní postupy, informace k ochraně zdraví</t>
  </si>
  <si>
    <t>e) označení pracoviště, na kterém je vykonávána práce s biologickým činitelem skupin 2, 3 nebo 4, zařazená podle zákona o ochraně veřejného zdraví do kategorie třetí nebo čtvrté9), značkou pro biologické riziko,</t>
  </si>
  <si>
    <t>DALŠÍ BLIŽŠÍ HYGIENICKÉ POŽADAVKY NA PRACOVIŠTĚ A PRACOVNÍ PROSTŘEDÍ</t>
  </si>
  <si>
    <t>BLIŽŠÍ HYGIENICKÉ POŽADAVKY NA MIKROKLIMATICKÉ PODMÍNKY NA PRACOVIŠTI</t>
  </si>
  <si>
    <t>Ohřívárna musí být vytápěna nejméně na 22 °C a musí být vybavena sedacím nábytkem, stolem a věšáky na pracovní oděv. Ohřívárnou může být i místnost pro odpočinek podle § 55 odst. 3.</t>
  </si>
  <si>
    <t>BLIŽŠÍ HYGIENICKÉ POŽADAVKY NA OSVĚTLENÍ PRACOVIŠTĚ</t>
  </si>
  <si>
    <t>(10) Na pracovišti bez technologického zdroje prachu a chemických látek se čištění provádí minimálně jednou za 2 roky, na pracovišti s technologickým zdrojem prachu a chemických látek jako sekundárních produktů z technologického procesu se čištění provádí zpravidla dvakrát ročně a na pracovišti s technologickým zdrojem prachu a chemických látek jako nedílné součásti technologického procesu se čištění provádí zpravidla čtyřikrát ročně. Lhůty pro čištění se mohou rovněž stanovit podle činitele znečištění upraveného v české technické normě pro denní a umělé osvětlení18).</t>
  </si>
  <si>
    <t>(11) Pracoviště včetně spojovacích cest, na kterých je zaměstnanec při výpadku umělého osvětlení vystaven ve zvýšené míře možnosti úrazu nebo jiného poškození zdraví, musí být vybaveno vyhovujícím nouzovým osvětlením podle příslušné české technické normy upravující nouzové osvětlení19).</t>
  </si>
  <si>
    <t>Umělé osvětlení venkovních pracovišť a spojovacích cest musí odpovídat náročnosti vykonávané práce na zrakovou činnost a ochranu zdraví v souladu s normovými hodnotami a požadavky české technické normy na osvětlení venkovních pracovních prostor23).</t>
  </si>
  <si>
    <t>Rozměry pracovní roviny, pracovního místa a požadavky na ovladače</t>
  </si>
  <si>
    <t>PODMÍNKY OCHRANY ZDRAVÍ PŘI PRÁCI SE ZOBRAZOVACÍMI JEDNOTKAMI</t>
  </si>
  <si>
    <t>Prostor určený pro práci ve zdravotnickém a veterinárním zařízení</t>
  </si>
  <si>
    <t>Prostor určený pro práci v laboratořích a v místnostech pro laboratorní zvířata a v průmyslových procesech</t>
  </si>
  <si>
    <t>BLIŽŠÍ HYGIENICKÉ POŽADAVKY NA ZÁSOBOVÁNÍ VODOU</t>
  </si>
  <si>
    <t>Zásobování pitnou vodou a vodou pro zajištění osobní hygieny zaměstnanců</t>
  </si>
  <si>
    <t>(2) Voda pro technologické účely, která přichází do kontaktu s povrchem lidského těla, musí mít teplotu nejméně 32 °C, a přichází-li do kontaktu se sliznicemi, musí vyhovovat požadavkům na teplou vodu podle zákona o ochraně veřejného zdraví9).</t>
  </si>
  <si>
    <t>ROZMĚRY, PROVEDENÍ A VYBAVENÍ SANITÁRNÍCH A POMOCNÝCH ZAŘÍZENÍ</t>
  </si>
  <si>
    <t>(1) Sanitárním zařízením pracoviště se rozumí šatna, umývárna, sprcha a záchod. Prostor sanitárního zařízení musí mít světlou výšku nejméně 2,30 m; pokud je jeho plocha větší než 30 m2, musí být nejméně 2,50 m. Provedení a vybavení sanitárního zařízení pracoviště musí odpovídat příslušné technické normě upravující požadavky na provedení a vybavení šaten, umýváren a záchodů20). Požadavky na výslednou teplotu a výměnu vzduchu v sanitárním zařízení jsou upraveny v příloze č. 10 k tomuto nařízení, tabulce č. 1. Během směny nesmí být výsledná teplota v sanitárním zařízení nižší než teplota uvedená v příloze č. 10 k tomuto nařízení, tabulce č. 1.</t>
  </si>
  <si>
    <t>(6) Záchod musí být zajištěn pro zaměstnance tak, aby nebyl od pracoviště vzdálen více než 120 m; při ztíženém přístupu, při nerovnosti povrchu, chůzi do kopce, členitosti přístupové cesty nesmí být vzdálen více než 75 m. Zpravidla se zřizuje jako kabinový splachovací a v každém podlaží, v němž je pracoviště určené pro trvalou práci. Zřizuje se odděleně podle pohlaví; na pracovišti do 5 zaměstnanců celkem lze zřizovat jeden společný záchod. Suchý nebo chemický záchod nelze zřizovat pro pracoviště určené pro trvalou práci, s výjimkou mobilního pracoviště, a pro pracoviště určené k výkonu činnosti epidemiologicky závažné. Záchodová předsíň se zřizuje před místností se záchody a pisoáry. Pisoáry se zřizují v samostatné místnosti nebo společně se záchodovými kabinami. Pro zaměstnance vykonávajícího činnost epidemiologicky závažnou musí být v předsíni záchodu umývadlo s tekoucí teplou vodou podle zákona o ochraně veřejného zdraví9), pro ostatní pracoviště umývadlo s tekoucí vodou. U suchého nebo chemického záchodu musí být zajištěny přiměřené podmínky pro umytí rukou zaměstnance.</t>
  </si>
  <si>
    <t>(6) Prostor na ukládání úklidových prostředků se zřizuje v rozsahu upraveném podle příslušné české technické normy na šatny, umývárny a záchody20).</t>
  </si>
  <si>
    <t>Předseda vlády: Ing. Topolánek v. r.</t>
  </si>
  <si>
    <t>Ministr zdravotnictví: MUDr. Julínek, MBA v. r.</t>
  </si>
  <si>
    <t>Příloha č. 1 k nařízení vlády č. 361/2007 Sb.</t>
  </si>
  <si>
    <t>Třídy práce a hodnoty související s rizikovými faktory, které jsou důsledkem nepříznivých mikroklimatických podmínek</t>
  </si>
  <si>
    <t>Třídy práce podle celkového průměrného energetického výdeje (M) vyjádřené v brutto hodnotách a ztráta tekutin za osmihodinovou směnu</t>
  </si>
  <si>
    <t>Vyhláška č. 180/2015 Sb.</t>
  </si>
  <si>
    <t>Směrnice Evropského parlamentu a Rady 2014/27/EU ze dne 26. února 2014, kterou se mění směrnice Rady 92/58/EHS, 92/85/EHS, 94/33/ES, 98/24/ES a směrnice Evropského parlamentu a Rady 2004/37/ES s cílem uvést je do souladu s nařízením (ES) č. 1272/2008 o klasifikaci, označování a balení látek a směsí.</t>
  </si>
  <si>
    <t>Z 350/ 2011 Sb.</t>
  </si>
  <si>
    <t>chemický zákon</t>
  </si>
  <si>
    <t>V 180/2015 Sb.</t>
  </si>
  <si>
    <t>práce těhotných žen</t>
  </si>
  <si>
    <t>o odškodňování bolesti a ztížení společenského uplatnění způsobené pracovním úrazem nebo nemocí z povolání</t>
  </si>
  <si>
    <t>b) nemoc z povolání, vydává poskytovatel zdravotních služeb oprávněný k vydání lékařského posudku o uznání nemoci z povolání podle zákona upravujícího posudkovou péči1).</t>
  </si>
  <si>
    <t>V lékařském posudku o ohodnocení bolesti nebo ztížení společenského uplatnění vedle náležitostí stanovených právním předpisem upravujícím obsah a náležitosti zdravotnické dokumentace2) se vždy uvede</t>
  </si>
  <si>
    <t>a) datum, kdy došlo k pracovnímu úrazu, nebo datum, kdy byla nemoc z povolání zjištěna, a poškození zdraví pracovním úrazem nebo nemocí z povolání, jehož se hodnocení týká; v případě nemoci z povolání se uvede označení příslušné kapitoly a položky seznamu nemocí z povolání podle nařízení vlády stanovícím seznam nemocí z povolání3),</t>
  </si>
  <si>
    <t>Přechodné ustanovení zavedeno nařízením vlády č. 224/2016 Sb. Čl. II</t>
  </si>
  <si>
    <t>Pokud byly bolest nebo ztížení společenského uplatnění způsobeny přede dnem nabytí účinnosti tohoto nařízení, stanoví se náhrada za bolest nebo náhrada za ztížení společenského uplatnění podle nařízení vlády č. 276/2015 Sb., ve znění účinném přede dnem nabytí účinnosti tohoto nařízení.</t>
  </si>
  <si>
    <t>Rána hluboká á 1 cm (zasahující i hlubší měkké tkáně včetně svalstva, případně pronikající ke kosti)</t>
  </si>
  <si>
    <t>Pohmoždění (kontuze) kůže, podkoží a svalu obličeje, v okolí kloubů nebo okolí genitálu (poškození kůže s podkožím a svalem) podle rozsahu a lokalizace postižené části</t>
  </si>
  <si>
    <t>za jedno pohmožděné místo 10 – 20 bodů</t>
  </si>
  <si>
    <t>Pohmoždění (kontuze) kůže, podkoží a svalu různých jiných částí těla podle rozsahu a lokalizace postižené části</t>
  </si>
  <si>
    <t>za jedno pohmožděné místo 5 – 20 bodů</t>
  </si>
  <si>
    <t>2–4</t>
  </si>
  <si>
    <t>Poranění hlavy</t>
  </si>
  <si>
    <t>Zlomeniny a vymknutí na hlavě</t>
  </si>
  <si>
    <t>Poranění mozkových nervů</t>
  </si>
  <si>
    <t>Poranění trojklaného nervu</t>
  </si>
  <si>
    <t>Poranění jiných mozkových nervů (čichového, jazykověhltanového, bloudivého, přídatného a pojazykového)</t>
  </si>
  <si>
    <t>Poranění oka a očnice</t>
  </si>
  <si>
    <t>Nitrolební poranění</t>
  </si>
  <si>
    <t>Ložiskové poranění mozku (pohmoždění) podle rozsahu ložiska</t>
  </si>
  <si>
    <t>Poranění krku</t>
  </si>
  <si>
    <t>Mnohočetné zlomeniny obratlů krční páteře</t>
  </si>
  <si>
    <t>Poranění hrudníku</t>
  </si>
  <si>
    <t>Zlomenina kloubního výběžku hrudního obratle - jednoho</t>
  </si>
  <si>
    <t>Poranění břicha, dolní části zad a pánve</t>
  </si>
  <si>
    <t>Zlomenina kloubního výběžku bederního obratle - jednoho</t>
  </si>
  <si>
    <t>Poranění nitrobřišních a pánevních orgánů</t>
  </si>
  <si>
    <t>Poranění horní končetiny - v oblasti ramene a paže</t>
  </si>
  <si>
    <t>Poranění svalu a šlachy jiného svalu ramene a paže (dvojhlavý, trojhlavý) - natržení</t>
  </si>
  <si>
    <t>Poranění horní končetiny v oblasti lokte a předloktí</t>
  </si>
  <si>
    <t>součet bodů příslušných položek z položek 12.32 až 12.40, nejvýše však 200 bodů</t>
  </si>
  <si>
    <t>Poranění horní končetiny - v úrovni zápěstí a ruky</t>
  </si>
  <si>
    <t>13.13</t>
  </si>
  <si>
    <t>13.14</t>
  </si>
  <si>
    <t>13.15</t>
  </si>
  <si>
    <t>13.16</t>
  </si>
  <si>
    <t>13.17</t>
  </si>
  <si>
    <t>13.18</t>
  </si>
  <si>
    <t>13.19</t>
  </si>
  <si>
    <t>13.20</t>
  </si>
  <si>
    <t>13.21</t>
  </si>
  <si>
    <t>13.22</t>
  </si>
  <si>
    <t>13.23</t>
  </si>
  <si>
    <t>13.24</t>
  </si>
  <si>
    <t>13.25</t>
  </si>
  <si>
    <t>13.26</t>
  </si>
  <si>
    <t>13.27</t>
  </si>
  <si>
    <t>13.28</t>
  </si>
  <si>
    <t>13.29</t>
  </si>
  <si>
    <t>13.30</t>
  </si>
  <si>
    <t>13.31</t>
  </si>
  <si>
    <t>13.32</t>
  </si>
  <si>
    <t>13.33</t>
  </si>
  <si>
    <t>13.34</t>
  </si>
  <si>
    <t>13.35</t>
  </si>
  <si>
    <t>13.36</t>
  </si>
  <si>
    <t>13.37</t>
  </si>
  <si>
    <t>13.38</t>
  </si>
  <si>
    <t>13.39</t>
  </si>
  <si>
    <t>13.40</t>
  </si>
  <si>
    <t>13.41</t>
  </si>
  <si>
    <t>13.42</t>
  </si>
  <si>
    <t>13.43</t>
  </si>
  <si>
    <t>13.44</t>
  </si>
  <si>
    <t>13.45</t>
  </si>
  <si>
    <t>13.46</t>
  </si>
  <si>
    <t>13.47</t>
  </si>
  <si>
    <t>13.48</t>
  </si>
  <si>
    <t>13.49</t>
  </si>
  <si>
    <t>13.50</t>
  </si>
  <si>
    <t>Poranění dolní končetiny v oblasti kyčle a stehna</t>
  </si>
  <si>
    <t>14.13</t>
  </si>
  <si>
    <t>14.14</t>
  </si>
  <si>
    <t>14.15</t>
  </si>
  <si>
    <t>14.16</t>
  </si>
  <si>
    <t>14.17</t>
  </si>
  <si>
    <t>14.18</t>
  </si>
  <si>
    <t>14.19</t>
  </si>
  <si>
    <t>14.20</t>
  </si>
  <si>
    <t>14.21</t>
  </si>
  <si>
    <t>14.22</t>
  </si>
  <si>
    <t>14.23</t>
  </si>
  <si>
    <t>14.24</t>
  </si>
  <si>
    <t>14.25</t>
  </si>
  <si>
    <t>14.26</t>
  </si>
  <si>
    <t>14.27</t>
  </si>
  <si>
    <t>14.28</t>
  </si>
  <si>
    <t>14.29</t>
  </si>
  <si>
    <t>14.30</t>
  </si>
  <si>
    <t>14.31</t>
  </si>
  <si>
    <t>14.32</t>
  </si>
  <si>
    <t>14.33</t>
  </si>
  <si>
    <t>14.34</t>
  </si>
  <si>
    <t>14.35</t>
  </si>
  <si>
    <t>14.36</t>
  </si>
  <si>
    <t>14.37</t>
  </si>
  <si>
    <t>14.38</t>
  </si>
  <si>
    <t>14.39</t>
  </si>
  <si>
    <t>14.40</t>
  </si>
  <si>
    <t>14.41</t>
  </si>
  <si>
    <t>14.42</t>
  </si>
  <si>
    <t>14.43</t>
  </si>
  <si>
    <t>14.44</t>
  </si>
  <si>
    <t>14.45</t>
  </si>
  <si>
    <t>14.46</t>
  </si>
  <si>
    <t>14.47</t>
  </si>
  <si>
    <t>14.48</t>
  </si>
  <si>
    <t>14.49</t>
  </si>
  <si>
    <t>14.50</t>
  </si>
  <si>
    <t>14.51</t>
  </si>
  <si>
    <t>14.52</t>
  </si>
  <si>
    <t>14.53</t>
  </si>
  <si>
    <t>14.54</t>
  </si>
  <si>
    <t>Ztráta končetiny v kyčelním kloubu</t>
  </si>
  <si>
    <t>14.55</t>
  </si>
  <si>
    <t>15.</t>
  </si>
  <si>
    <t>Poranění dolní končetiny v oblasti kolene a bérce</t>
  </si>
  <si>
    <t>Nitrokloubní zlomenina horního konce kosti holenní - jednoho kondylu bez posunu úlomků</t>
  </si>
  <si>
    <t>15.13</t>
  </si>
  <si>
    <t>15.14</t>
  </si>
  <si>
    <t>15.15</t>
  </si>
  <si>
    <t>15.16</t>
  </si>
  <si>
    <t>15.17</t>
  </si>
  <si>
    <t>15.18</t>
  </si>
  <si>
    <t>15.19</t>
  </si>
  <si>
    <t>15.20</t>
  </si>
  <si>
    <t>15.21</t>
  </si>
  <si>
    <t>15.22</t>
  </si>
  <si>
    <t>15.23</t>
  </si>
  <si>
    <t>15.24</t>
  </si>
  <si>
    <t>15.25</t>
  </si>
  <si>
    <t>15.26</t>
  </si>
  <si>
    <t>15.27</t>
  </si>
  <si>
    <t>15.28</t>
  </si>
  <si>
    <t>15.29</t>
  </si>
  <si>
    <t>15.30</t>
  </si>
  <si>
    <t>15.31</t>
  </si>
  <si>
    <t>15.32</t>
  </si>
  <si>
    <t>15.33</t>
  </si>
  <si>
    <t>15.34</t>
  </si>
  <si>
    <t>15.35</t>
  </si>
  <si>
    <t>15.36</t>
  </si>
  <si>
    <t>15.37</t>
  </si>
  <si>
    <t>15.38</t>
  </si>
  <si>
    <t>15.39</t>
  </si>
  <si>
    <t>15.40</t>
  </si>
  <si>
    <t>15.41</t>
  </si>
  <si>
    <t>15.42</t>
  </si>
  <si>
    <t>15.43</t>
  </si>
  <si>
    <t>15.44</t>
  </si>
  <si>
    <t>15.45</t>
  </si>
  <si>
    <t>15.46</t>
  </si>
  <si>
    <t>15.47</t>
  </si>
  <si>
    <t>15.48</t>
  </si>
  <si>
    <t>15.49</t>
  </si>
  <si>
    <t>15.50</t>
  </si>
  <si>
    <t>15.51</t>
  </si>
  <si>
    <t>15.52</t>
  </si>
  <si>
    <t>15.53</t>
  </si>
  <si>
    <t>16.</t>
  </si>
  <si>
    <t>Poranění dolní končetiny v oblasti nohy</t>
  </si>
  <si>
    <t>16.13</t>
  </si>
  <si>
    <t>16.14</t>
  </si>
  <si>
    <t>16.15</t>
  </si>
  <si>
    <t>16.16</t>
  </si>
  <si>
    <t>16.17</t>
  </si>
  <si>
    <t>16.18</t>
  </si>
  <si>
    <t>16.19</t>
  </si>
  <si>
    <t>16.20</t>
  </si>
  <si>
    <t>16.21</t>
  </si>
  <si>
    <t>16.22</t>
  </si>
  <si>
    <t>16.23</t>
  </si>
  <si>
    <t>16.24</t>
  </si>
  <si>
    <t>16.25</t>
  </si>
  <si>
    <t>16.26</t>
  </si>
  <si>
    <t>16.27</t>
  </si>
  <si>
    <t>16.28</t>
  </si>
  <si>
    <t>16.29</t>
  </si>
  <si>
    <t>16.30</t>
  </si>
  <si>
    <t>16.31</t>
  </si>
  <si>
    <t>16.32</t>
  </si>
  <si>
    <t>16.33</t>
  </si>
  <si>
    <t>16.34</t>
  </si>
  <si>
    <t>16.35</t>
  </si>
  <si>
    <t>16.36</t>
  </si>
  <si>
    <t>16.37</t>
  </si>
  <si>
    <t>16.38</t>
  </si>
  <si>
    <t>16.39</t>
  </si>
  <si>
    <t>17.</t>
  </si>
  <si>
    <t>Cizí tělesa</t>
  </si>
  <si>
    <t>18.</t>
  </si>
  <si>
    <t>Popálení, poleptání a omrzliny</t>
  </si>
  <si>
    <t>18.13</t>
  </si>
  <si>
    <t>18.14</t>
  </si>
  <si>
    <t>18.15</t>
  </si>
  <si>
    <t>18.16</t>
  </si>
  <si>
    <t>18.17</t>
  </si>
  <si>
    <t>19.</t>
  </si>
  <si>
    <t>Toxický lokální účinek styku s jedovatými živočichy a rostlinami podle rozsahu</t>
  </si>
  <si>
    <t>20.</t>
  </si>
  <si>
    <t>Účinky horka a světla</t>
  </si>
  <si>
    <t>21.</t>
  </si>
  <si>
    <t>Další poškození zdraví</t>
  </si>
  <si>
    <t>22.</t>
  </si>
  <si>
    <t>Akutní depresivní a stresový syndrom potvrzený psychiatrickým pracovištěm</t>
  </si>
  <si>
    <t>2.1.</t>
  </si>
  <si>
    <t>2.1.4.</t>
  </si>
  <si>
    <t>Nemoci šlach, šlachových pochev, tíhových váčků nebo úponů nebo svalů nebo kloubů končetin z dlouhodobého nadměrného jednostranného přetěžování</t>
  </si>
  <si>
    <t>3.13.1</t>
  </si>
  <si>
    <t>3.13.2</t>
  </si>
  <si>
    <t>3.13.3</t>
  </si>
  <si>
    <t>- FEV1/FVC nižší než 0,40</t>
  </si>
  <si>
    <t>Kapitola VI. Nemoci z povolání způsobené ostatními faktory a činiteli</t>
  </si>
  <si>
    <t>Hlava</t>
  </si>
  <si>
    <t>Oko a zrak</t>
  </si>
  <si>
    <t>Ucho, sluch a vestibulární ústrojí</t>
  </si>
  <si>
    <t>Chrup, jazyk, krk</t>
  </si>
  <si>
    <t>Hrudník, plíce, srdce, jícen, páteř a mícha</t>
  </si>
  <si>
    <t>Břicho, zažívací orgány, pánev</t>
  </si>
  <si>
    <t>Močové a pohlavní orgány</t>
  </si>
  <si>
    <t>- do 49 let</t>
  </si>
  <si>
    <t>Horní končetina</t>
  </si>
  <si>
    <t>Jizevnaté deformace po popáleninovém traumatu a jiných úrazech</t>
  </si>
  <si>
    <t>Rozsáhlé plošné jizvy (minimální rozsah jizvy 10 cm2)</t>
  </si>
  <si>
    <t>Následná postižení orgánů (například po popáleninovém traumatu, sepsi, Crush syndromu, polékové intoxikaci apod.)</t>
  </si>
  <si>
    <t>Heterotopická osifikace po popáleninovém traumatu</t>
  </si>
  <si>
    <t>Kapitola I seznamu nemocí z povolání: Nemoci z povolání způsobené chemickými látkami</t>
  </si>
  <si>
    <t>Následky toxického poškození horních cest dýchacích dráždivými plyny, parami a dýmy</t>
  </si>
  <si>
    <t>Zákal čočky způsobený elektromagnetickým zářením</t>
  </si>
  <si>
    <t>2.6.</t>
  </si>
  <si>
    <t>Nemoci přenosné ze zvířat na člověka buď přímo nebo prostřednictvím prenašečů</t>
  </si>
  <si>
    <t>103/g</t>
  </si>
  <si>
    <r>
      <rPr>
        <b/>
        <u/>
        <sz val="10"/>
        <color rgb="FFFF0000"/>
        <rFont val="Arial"/>
        <family val="2"/>
        <charset val="238"/>
      </rPr>
      <t>ZÁKON 350/2011 Sb</t>
    </r>
    <r>
      <rPr>
        <u/>
        <sz val="10"/>
        <color indexed="12"/>
        <rFont val="Arial"/>
        <family val="2"/>
        <charset val="238"/>
      </rPr>
      <t>.ze dne 27 října  2011 o chemických látkách a chemických směsích a o změně některých zákonů</t>
    </r>
  </si>
  <si>
    <t xml:space="preserve">► jsou dodržovány zakázené práce pro těhotné ženy </t>
  </si>
  <si>
    <t>►jsou dodržovány zakázané práce a pracoviště pro kojící ženy</t>
  </si>
  <si>
    <t xml:space="preserve">►jsou dodržovány zakázané práce zaměstnankyním-matkám do konce devátého měsíce po porodu </t>
  </si>
  <si>
    <t>►jsou dodržovány zakázané práce pro mladistvé</t>
  </si>
  <si>
    <t>Zakázané práce pro těhotné ženy</t>
  </si>
  <si>
    <t>Kojící ženy</t>
  </si>
  <si>
    <t>Matky do 9 měs. po porodu</t>
  </si>
  <si>
    <t>Mladiství</t>
  </si>
  <si>
    <t>NV 375/2017 Sb.</t>
  </si>
  <si>
    <t xml:space="preserve"> o vzhledu, umístění a provedení bezpečnostních značek a  značení</t>
  </si>
  <si>
    <t>Nařízení vlády č. 375/2017 Sb.</t>
  </si>
  <si>
    <t>ze dne 23. října 2017</t>
  </si>
  <si>
    <t>o vzhledu, umístění a provedení bezpečnostních značek a značení a zavedení signálů</t>
  </si>
  <si>
    <t>Vláda nařizuje podle § 21 písm. a) k provedení § 6 odst. 2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</si>
  <si>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t>(1) Toto nařízení zapracovává příslušné předpisy Evropské unie1) a upravuje vzhled, umístění a provedení bezpečnostních značek a značení a zavedení signálů.</t>
  </si>
  <si>
    <t>(2) Toto nařízení se nevztahuje na bezpečnostní značky pro označování nebezpečných látek nebo směsí, výrobků anebo zařízení při jejich uvádění na trh, pokud na toto nařízení vlády výslovně neodkazuje jiný právní předpis.</t>
  </si>
  <si>
    <t>(1) Značky a zařízení určené k vysílání světelných a zvukových signálů musí být vhodné pro prostředí, ve kterém jsou používány, a musí být zhotoveny z odolného materiálu; pokud nejsou zhotoveny z fotoluminiscenčního nebo reflexního materiálu, musí při snížené viditelnosti vydávat světlo nebo být osvětleny2).</t>
  </si>
  <si>
    <t>(2) Světelná plocha značek a světelné signály musí vytvářet náležitý kontrast vzhledem k prostředí, v němž jsou použity, a nesmí oslňovat. Jestliže značka obsahuje kresbu, která popisuje situaci nebo nařizuje či zakazuje určité chování (dále jen „piktogram“), musí být jednoduchá, srozumitelná a musí obsahovat jen nezbytné podrobnosti3).</t>
  </si>
  <si>
    <t>(3) Značky a zařízení určené k vysílání světelných signálů vyžadující dodávku energie musí být vybaveny nouzovým zdrojem pro případ přerušení dodávky energie.</t>
  </si>
  <si>
    <t>(4) Informativní značky pro únik a evakuaci osob a značky překážek na únikových cestách musí být i při přerušení dodávky energie viditelné a rozpoznatelné minimálně po dobu nezbytně nutnou k bezpečnému opuštění objektu4).</t>
  </si>
  <si>
    <t>(5) Značky a zařízení určené k vysílání světelných a zvukových signálů musí být udržované a kontrolované tak, aby zůstal zachován jejich vzhled a původní funkční vlastnosti; v případě nutnosti musí být nahrazeny jinými.</t>
  </si>
  <si>
    <t>(6) Dojde-li na pracovišti ke zhoršení viditelnosti nebo slyšitelnosti, například při použití osobních ochranných pracovních prostředků, musí být přijata opatření k doplnění nebo použití jiných značek a signálů.</t>
  </si>
  <si>
    <t>(7) Při umístění značek a zavedení signálů nesmí být jejich účinnost ovlivněna nesprávnou volbou, nedostatečnou údržbou, nedostatečným počtem nebo přítomností jiných značek nebo zdrojů světla nebo zvuků stejného typu, které snižují viditelnost nebo slyšitelnost. Z tohoto důvodu je zejména třeba</t>
  </si>
  <si>
    <t>(1) Značky zákazu mají kruhový tvar s černým piktogramem na bílém pozadí, červeným okrajem a šikmým pruhem; červený okraj a šikmý pruh zaujímají nejméně 35 % plochy značky. Červený šikmý pruh prochází středem značky přes piktogram a směřuje zleva seshora doprava dolů pod úhlem 45 stupňů od vodorovné roviny.</t>
  </si>
  <si>
    <t>(2) Značky výstrahy mají trojúhelníkový tvar s černým piktogramem na žlutém pozadí s černým okrajem; žlutá část zaujímá nejméně 50 % plochy značky5).</t>
  </si>
  <si>
    <t>(3) Značky příkazu mají kruhový tvar s bílým piktogramem na modrém pozadí; modrá část zaujímá nejméně 50 % plochy značky.</t>
  </si>
  <si>
    <t>(4) Informativní značky pro označení únikové cesty a nouzového východu nebo místa první pomoci a zařízení pro přivolání první pomoci mají obdélníkový nebo čtvercový tvar s bílým piktogramem na zeleném pozadí; zelená část zaujímá nejméně 50 % plochy značky5).</t>
  </si>
  <si>
    <t>(5) Informativní značky pro věcné prostředky požární ochrany, požárně bezpečnostní zařízení a směr cesty k nim mají obdélníkový nebo čtvercový tvar s bílým piktogramem na červeném pozadí; červená část zaujímá nejméně 50 % plochy značky6).</t>
  </si>
  <si>
    <t>(6) Je-li značka zhotovena z fotoluminiscenčního materiálu a její piktogram značí šipku, je tvořena třemi úsečkami, přičemž konce dvou kratších šikmých úseček označujících směr s delší úsečkou nesplývají.</t>
  </si>
  <si>
    <t>(7) Značky označující riziko střetu osob s překážkami nebo riziko pádu osob a předmětů tvoří střídavé žluté a černé nebo červené a bílé pruhy stejné velikosti v úhlu 45 stupňů. Namísto žluté barvy lze použít fotoluminiscenčního materiálu žlutozelené barvy.</t>
  </si>
  <si>
    <t>(8) Rozměry značky musí odpovídat velikosti překážky nebo nebezpečného místa; rozměry informativní značky pro věcné prostředky požární ochrany a požárně bezpečnostního zařízení musí umožňovat jejich snadné rozpoznání.</t>
  </si>
  <si>
    <t>(9) Značky označující komunikace pro vozidla a pojízdná zařízení ve vnitřních pracovních prostorách objektů mají viditelné souvislé pruhy, jejichž barva musí být kontrastní s povrchem komunikace. Pruhy mají zpravidla bílou nebo žlutou barvu a jsou umístěny tak, aby vymezovaly bezpečnou vzdálenost. Trvalé komunikace ve venkovních pracovních prostorách jsou podle možností značeny obdobně, pokud nejsou opatřeny vhodným ohrazením nebo chodníky.</t>
  </si>
  <si>
    <t>(1) Nádoby používané při práci s chemickými látkami nebo směsmi klasifikovanými jako nebezpečné pro kteroukoli třídu fyzikální nebezpečnosti nebo nebezpečnosti pro zdraví, jakož i nádoby pro skladování takových nebezpečných látek nebo směsí a potrubní vedení, obsahující nebo přepravující tyto látky nebo směsi, musí být po celou dobu jejich používání, skladování nebo přepravy označeny příslušným výstražným symbolem nebezpečnosti na viditelném místě s kontrastním pozadím a podle potřeby i vzorcem nebo názvem chemické látky nebo směsi, případně bližšími údaji o její nebezpečnosti. Klasifikaci chemických látek a směsí a výstražné symboly nebezpečnosti stanoví přímo použitelný předpis Evropské unie7). Výstražné symboly nebezpečnosti lze pro označení podle věty první nahradit výstražnými značkami uvedenými v příloze k tomuto nařízení, pokud tyto značky obsahují shodný piktogram. Při přepravě na pracovišti může být u nádob obsahujících nebezpečné látky nebo směsi označení podle tohoto nařízení vlády doplněno nebo nahrazeno označením používaným podle předpisů o přepravě nebezpečných věcí8).</t>
  </si>
  <si>
    <t>(2) Výstražné symboly nebezpečnosti a značky označující nádoby a potrubní vedení pro skladování a dopravu nebezpečných chemických látek a směsí uvedených v odstavci 1 nesmí být snadno odstranitelné a musí být umístěny na dostupných stranách nádoby nebo potrubního vedení; na potrubním vedení se umísťují v účelných odstupech a v blízkosti nebezpečných míst, zejména u ventilů a spojů.</t>
  </si>
  <si>
    <t>(3) Místnosti, uzavřené prostory nebo prostranství, kde jsou skladovány nebo dopravovány nebezpečné látky nebo směsi, musí být označeny vhodnou značkou výstrahy nebo výstražným symbolem nebezpečnosti v souladu s odstavcem 1, pokud nepostačuje označení umístěné na jednotlivých obalech nebo nádobách, zejména s ohledem na jeho velikost a zřetelnost. Sklady nebezpečných látek nebo směsí musí být podle dané situace označeny v blízkosti místa skladování nebo na dveřích skladu; při skladování většího počtu látek nebo směsí lze použít výstražné značky pro všeobecné nebezpečí.</t>
  </si>
  <si>
    <t>(4) Odstavec 1 se nevztahuje na nádoby používané při práci po velmi krátkou dobu ani na nádoby, jejichž obsah se často mění, za předpokladu, že jsou přijata jiná vhodná opatření zaručující stejnou úroveň ochrany, zejména zajištění informací nebo školení.</t>
  </si>
  <si>
    <t>(1) Světelné a zvukové signály svým spuštěním udávají, kdy má být zahájena a ukončena příslušná činnost, a musí být vydávány po celou dobu, po kterou to provádění této činnosti vyžaduje.</t>
  </si>
  <si>
    <t>(2) Značky a zařízení určené k vysílání světelných signálů se umísťují ve vhodné výšce a v poloze přiměřené zornému poli zaměstnanců, na snadno dostupném a viditelném místě, s přihlédnutím k osvětlení a ke všem rizikům na pracovišti a v jeho bezprostřední blízkosti.</t>
  </si>
  <si>
    <t>(3) Je-li značka pro označení únikové cesty a nouzového východu zhotovena z fotoluminiscenčního materiálu, musí být instalována na povrchu vnitřní komunikace nebo těsně nad její úrovní.</t>
  </si>
  <si>
    <t>(4) V případě vyššího stupně nebezpečí nebo naléhavé potřeby pro požadovaný zásah nebo činnost se umístí značka nebo použije signál s přerušovaným světlem, kdy trvání každého záblesku a jeho četnost musí být taková, aby zajistila vnímání výstrahy a vyloučila se záměna s jinými světelnými značkami nebo světelnými signály s nepřerušovaným nebo přerušovaným světlem. V případě vážného nebezpečí musí být světelný signál pod zvláštním dohledem.</t>
  </si>
  <si>
    <t>(5) Značky a zařízení určené k vysílání světelných signálů musí být odstraněny, jestliže již neexistují okolnosti odůvodňující jejich umístění.</t>
  </si>
  <si>
    <t>(6) Zvukové signály musí být snadno rozpoznatelné dobou trvání zvukových impulsů nebo skupin impulsů a intervalů mezi nimi a snadno rozpoznatelné od jakýchkoliv jiných zvukových signálů. Jejich úroveň zvuku musí být vyšší než hladina okolního hluku tak, aby byly slyšitelné, aniž by přitom nadměrně obtěžovaly hlukem nebo působily bolest.</t>
  </si>
  <si>
    <t>(7) Při použití zařízení určeného k vysílání signálů s proměnnou nebo stálou frekvencí se použije proměnné frekvence k signalizování vyšší úrovně nebezpečí nebo pro naléhavější potřebu zásahu nebo činnosti; signál pro opuštění prostoru musí být nepřerušovaný.</t>
  </si>
  <si>
    <t>(8) Komunikace hlasovými signály se uskutečňuje formou jednoduchých, srozumitelných krátkých slov, skupin slov, krátkých textů nebo vět. Hlasový signál musí být správně vysloven v jazyce, kterému posluchač rozumí, tak, aby podle něj mohl příjemce signálu vhodným způsobem postupovat, a musí být dostatečně hlasitý. Příklady hlasových signálů jsou uvedeny v příloze k tomuto nařízení.</t>
  </si>
  <si>
    <t>(9) Signály dávané rukou musí být přesné, jednoduché, rozlišitelné a nezaměnitelné s jinými signály; užívá-li se současně obou rukou, musí být pohyby symetrické a vždy může být dáváno pouze jediné znamení. Signalista stojí čelem k příjemci signálu a sleduje všechny jím řízené úkony tak, aby nebyla ohrožena jeho bezpečnost nebo bezpečnost jiných zaměstnanců. Nemůže-li signalista všechny úkony sledovat sám, dává signály více signalistů; příjemce signálu musí mít všechny signalisty v zorném poli. Signalista musí mít na sobě jeden nebo více rozlišovacích prvků, například vestu, přilbu, rukávce nebo pásku na rukou, nebo musí použít praporky. Rozlišovací prvky musí být výrazně barevné, zpravidla stejné barvy, a určeny pro výlučné používání signalistou.</t>
  </si>
  <si>
    <t>(10) Má-li příjemce signálu pochybnosti o tom, že lze příkaz bezpečně provést, přeruší řízený úkon a požádá signalistu o nový signál.</t>
  </si>
  <si>
    <t>(1) Zvukové signály nebo hlasové signály mohou být použity společně se světelnými signály nebo signály dávanými rukou.</t>
  </si>
  <si>
    <t>(2) Při dosažení stejné účinnosti je možno zaměnit</t>
  </si>
  <si>
    <t>a) světelné signály se zvukovými signály,</t>
  </si>
  <si>
    <t>b) světelné signály s hlasovými signály,</t>
  </si>
  <si>
    <t>(3) Vydává-li světelná značka nepřetržité nebo přerušované světlo, použije se přerušované světlo v případě vyššího stupně nebezpečí nebo naléhavější potřeby pro požadovaný zásah nebo činnost. Trvání každého záblesku a jejich četnost musí být taková, aby bylo zajištěno vnímání výstrahy a vyloučena záměna mezi jednotlivými světelnými značkami nebo záměna s nepřetržitě svítící značkou. Při společném použití se zvukovým signálem se použije stejný kód.</t>
  </si>
  <si>
    <t>V příloze k tomuto nařízení je uveden vzhled značek, kódy zvukových signálů, signály dávané rukou a hlasové signály; barva značek9) a světelných signálů musí odpovídat tabulce barev a jejich významu10). Bezpečnostní značky, jejichž vyobrazení a význam odpovídá požadavkům české technické normy na registrované bezpečnostní značky11), lze používat jako bezpečnostní značky podle tohoto nařízení vlády, i když nejsou v příloze k tomuto nařízení vlády vyobrazeny.</t>
  </si>
  <si>
    <t>1. Nařízení vlády č. 11/2002 Sb., kterým se stanoví vzhled a umístění bezpečnostních značek a zavedení signálů.</t>
  </si>
  <si>
    <t>2. Nařízení vlády č. 405/2004 Sb., kterým se mění nařízení vlády č. 11/2002 Sb., kterým se stanoví vzhled a umístění bezpečnostních značek a zavedení signálů.</t>
  </si>
  <si>
    <t>Toto nařízení nabývá účinnosti patnáctým dnem po jeho vyhlášení.</t>
  </si>
  <si>
    <t>Ministryně práce a sociálních věcí:</t>
  </si>
  <si>
    <t>Mgr. Marksová v. r.</t>
  </si>
  <si>
    <t>Příloha IV část A body 3.4 a 9.3 směrnice Rady 92/57/EHS ze dne 24. června 1992 o minimálních požadavcích na bezpečnost a ochranu zdraví na dočasných nebo mobilních staveništích (osmá samostatná směrnice ve smyslu čl. 16 odst. 1 směrnice 89/391/EHS).</t>
  </si>
  <si>
    <t>Příloha část A bod 7.5 směrnice Rady 92/91/EHS ze dne 3. listopadu 1992 o minimálních požadavcích na zlepšení bezpečnosti a ochrany zdraví zaměstnanců v těžebním vrtném průmyslu (jedenáctá samostatná směrnice ve smyslu čl. 16 odst. 1 směrnice 89/391/EHS).</t>
  </si>
  <si>
    <t>Příloha část A bod 9.7 směrnice Rady 92/104/ES ze dne 3. prosince 1992 o minimálních požadavcích na zlepšení bezpečnosti a ochrany zdraví zaměstnanců v povrchovém a hlubinném těžebním průmyslu (dvanáctá samostatná směrnice ve smyslu čl. 16 odst. 1 směrnice 89/391/EHS).</t>
  </si>
  <si>
    <t>Příloha IV část A bod 4.3 věty druhá a třetí směrnice Rady 92/57/EHS.</t>
  </si>
  <si>
    <t>ČSN ISO 3864-4 Grafické značky – Bezpečnostní barvy a bezpečnostní značky – Část 4: Kolorimetrické a foto-metrické vlastnosti materiálů bezpečnostních značek.</t>
  </si>
  <si>
    <t>Příloha část A bod 4.4.5 směrnice Rady 92/104/ES.</t>
  </si>
  <si>
    <r>
      <t>1</t>
    </r>
    <r>
      <rPr>
        <b/>
        <sz val="12"/>
        <color rgb="FF000000"/>
        <rFont val="Times New Roman"/>
        <family val="1"/>
        <charset val="238"/>
      </rPr>
      <t>)</t>
    </r>
    <r>
      <rPr>
        <sz val="12"/>
        <color rgb="FF000000"/>
        <rFont val="Times New Roman"/>
        <family val="1"/>
        <charset val="238"/>
      </rPr>
      <t xml:space="preserve"> Směrnice Rady 92/58/EHS ze dne 24. června 1992 o minimálních požadavcích na bezpečnostní nebo zdravotní značky na pracovišti (devátá samostatná směrnice ve smyslu čl. 16 odst. 1 směrnice 89/391/EHS).</t>
    </r>
  </si>
  <si>
    <r>
      <t>2</t>
    </r>
    <r>
      <rPr>
        <b/>
        <sz val="12"/>
        <color rgb="FF000000"/>
        <rFont val="Times New Roman"/>
        <family val="1"/>
        <charset val="238"/>
      </rPr>
      <t>)</t>
    </r>
    <r>
      <rPr>
        <sz val="12"/>
        <color rgb="FF000000"/>
        <rFont val="Times New Roman"/>
        <family val="1"/>
        <charset val="238"/>
      </rPr>
      <t xml:space="preserve"> Příloha I bod 5.2 věta třetí směrnice Rady ze dne 30. listopadu 1989 o minimálních požadavcích na bezpečnost a ochranu zdraví na pracovišti (první samostatná směrnice ve smyslu čl. 16 odst. 1 směrnice 89/391/EHS) (89/654/EHS).</t>
    </r>
  </si>
  <si>
    <r>
      <t>3</t>
    </r>
    <r>
      <rPr>
        <b/>
        <sz val="12"/>
        <color rgb="FF000000"/>
        <rFont val="Times New Roman"/>
        <family val="1"/>
        <charset val="238"/>
      </rPr>
      <t>)</t>
    </r>
    <r>
      <rPr>
        <sz val="12"/>
        <color rgb="FF000000"/>
        <rFont val="Times New Roman"/>
        <family val="1"/>
        <charset val="238"/>
      </rPr>
      <t xml:space="preserve"> Příloha I bod 12.5 věta třetí směrnice Rady 89/654/EHS.</t>
    </r>
  </si>
  <si>
    <r>
      <t>4</t>
    </r>
    <r>
      <rPr>
        <b/>
        <sz val="12"/>
        <color rgb="FF000000"/>
        <rFont val="Times New Roman"/>
        <family val="1"/>
        <charset val="238"/>
      </rPr>
      <t>)</t>
    </r>
    <r>
      <rPr>
        <sz val="12"/>
        <color rgb="FF000000"/>
        <rFont val="Times New Roman"/>
        <family val="1"/>
        <charset val="238"/>
      </rPr>
      <t xml:space="preserve"> Příloha I bod 4.5 a bod 11.7 věta první směrnice Rady 89/654/EHS.</t>
    </r>
  </si>
  <si>
    <r>
      <t>5</t>
    </r>
    <r>
      <rPr>
        <b/>
        <sz val="12"/>
        <color rgb="FF000000"/>
        <rFont val="Times New Roman"/>
        <family val="1"/>
        <charset val="238"/>
      </rPr>
      <t>)</t>
    </r>
    <r>
      <rPr>
        <sz val="12"/>
        <color rgb="FF000000"/>
        <rFont val="Times New Roman"/>
        <family val="1"/>
        <charset val="238"/>
      </rPr>
      <t xml:space="preserve"> Příloha I bod 12.5 věta třetí směrnice Rady 89/654/EHS.</t>
    </r>
  </si>
  <si>
    <r>
      <t>6</t>
    </r>
    <r>
      <rPr>
        <b/>
        <sz val="12"/>
        <color rgb="FF000000"/>
        <rFont val="Times New Roman"/>
        <family val="1"/>
        <charset val="238"/>
      </rPr>
      <t>)</t>
    </r>
    <r>
      <rPr>
        <sz val="12"/>
        <color rgb="FF000000"/>
        <rFont val="Times New Roman"/>
        <family val="1"/>
        <charset val="238"/>
      </rPr>
      <t xml:space="preserve"> Příloha I bod 5.2 věta třetí směrnice Rady 89/654/EHS.</t>
    </r>
  </si>
  <si>
    <r>
      <t>7</t>
    </r>
    <r>
      <rPr>
        <b/>
        <sz val="12"/>
        <color rgb="FF000000"/>
        <rFont val="Times New Roman"/>
        <family val="1"/>
        <charset val="238"/>
      </rPr>
      <t>)</t>
    </r>
    <r>
      <rPr>
        <sz val="12"/>
        <color rgb="FF000000"/>
        <rFont val="Times New Roman"/>
        <family val="1"/>
        <charset val="238"/>
      </rPr>
      <t xml:space="preserve"> Nařízení Evropského parlamentu a Rady (ES) č. 1272/2008 ze dne 16. prosince 2008 o klasifikaci, označování a balení látek a směsí, o změně a zrušení směrnic 67/548/EHS a 1999/45/ES a o změně nařízení (ES) č. 1907/2006, v platném znění.</t>
    </r>
  </si>
  <si>
    <r>
      <t>8</t>
    </r>
    <r>
      <rPr>
        <b/>
        <sz val="12"/>
        <color rgb="FF000000"/>
        <rFont val="Times New Roman"/>
        <family val="1"/>
        <charset val="238"/>
      </rPr>
      <t>)</t>
    </r>
    <r>
      <rPr>
        <sz val="12"/>
        <color rgb="FF000000"/>
        <rFont val="Times New Roman"/>
        <family val="1"/>
        <charset val="238"/>
      </rPr>
      <t xml:space="preserve"> Například Evropská dohoda o mezinárodní silniční přepravě nebezpečných věcí (ADR), vyhlášená pod č. 64/1987 Sb., Řád pro mezinárodní železniční přepravu nebezpečných věcí (RID), který je přípojkem C k Úmluvě o mezinárodní železniční přepravě (COTIF) vyhlášené pod č. 8/1985 Sb.; platné znění Řádu vyhlášeno pod č. 20/2017 Sb. m. s.</t>
    </r>
  </si>
  <si>
    <r>
      <t>9</t>
    </r>
    <r>
      <rPr>
        <b/>
        <sz val="12"/>
        <color rgb="FF000000"/>
        <rFont val="Times New Roman"/>
        <family val="1"/>
        <charset val="238"/>
      </rPr>
      <t>)</t>
    </r>
    <r>
      <rPr>
        <sz val="12"/>
        <color rgb="FF000000"/>
        <rFont val="Times New Roman"/>
        <family val="1"/>
        <charset val="238"/>
      </rPr>
      <t xml:space="preserve"> ČSN ISO 3864-1 Grafické značky – Bezpečnostní barvy a bezpečnostní značky – Část 1: Zásady navrhování bezpečnostních značek a bezpečnostního značení.</t>
    </r>
  </si>
  <si>
    <r>
      <t>10</t>
    </r>
    <r>
      <rPr>
        <b/>
        <sz val="12"/>
        <color rgb="FF000000"/>
        <rFont val="Times New Roman"/>
        <family val="1"/>
        <charset val="238"/>
      </rPr>
      <t>)</t>
    </r>
    <r>
      <rPr>
        <sz val="12"/>
        <color rgb="FF000000"/>
        <rFont val="Times New Roman"/>
        <family val="1"/>
        <charset val="238"/>
      </rPr>
      <t xml:space="preserve"> Příloha část B bod 1.5 směrnice Rady 92/91/EHS.</t>
    </r>
  </si>
  <si>
    <r>
      <t>11</t>
    </r>
    <r>
      <rPr>
        <b/>
        <sz val="12"/>
        <color rgb="FF000000"/>
        <rFont val="Times New Roman"/>
        <family val="1"/>
        <charset val="238"/>
      </rPr>
      <t>)</t>
    </r>
    <r>
      <rPr>
        <sz val="12"/>
        <color rgb="FF000000"/>
        <rFont val="Times New Roman"/>
        <family val="1"/>
        <charset val="238"/>
      </rPr>
      <t xml:space="preserve"> ČSN EN ISO 7010 Grafické značky – Bezpečnostní barvy a bezpečnostní značky – Registrované bezpečnostní značky.</t>
    </r>
  </si>
  <si>
    <r>
      <t xml:space="preserve">zákonem č. 205/2017 Sb. </t>
    </r>
    <r>
      <rPr>
        <sz val="12"/>
        <color indexed="8"/>
        <rFont val="Times New Roman"/>
        <family val="1"/>
        <charset val="238"/>
      </rPr>
      <t>a zákonem č.206/2017 Sb.</t>
    </r>
  </si>
  <si>
    <t>(2) Pokud zaměstnavatel usazený v jiném členském státě Evropské unie, který vysílá zaměstnance k výkonu práce v rámci nadnárodního poskytování služeb na území České republiky, nesplnil dobrovolně povinnost na základě pravomocného a vykonatelného rozhodnutí o uložení pokuty nebo jiné sankce v České republice v určené lhůtě, požádá úřad na jednotném formuláři postupem podle přímo použitelného předpisu Evropské unie80) o výkon rozhodnutí příslušný cizí orgán. Přijetím žádosti příslušným cizím orgánem podle věty první zaniká pohledávka České republiky.</t>
  </si>
  <si>
    <t>81) § 14 odst. 1 písm. b) zákona č. 435/2004 Sb., o zaměstnanosti.</t>
  </si>
  <si>
    <t>V případech stanovených zvláštním právním předpisem je zaměstnavatel povinen zajistit, aby se fyzická osoba před vznikem pracovního poměru podrobila vstupní lékařské prohlídce.</t>
  </si>
  <si>
    <t>(2) Zaměstnavatel je povinen zajistit, aby zaměstnanec pracující v noci byl vyšetřen poskytovatelem pracovnělékařských služeb v případech a za podmínek stanovených pro pracovnělékařské služby zákonem o specifických zdravotních službách. Úhrada poskytnutých zdravotních služeb nesmí být na zaměstnanci požadována.</t>
  </si>
  <si>
    <t>(3) Zaměstnanci, který vykonává veřejnou funkci vedle plnění povinností vyplývajících z pracovního poměru, může být z důvodu výkonu veřejné funkce poskytnuto pracovní volno v rozsahu nejvýše 20 pracovních dnů (směn) v kalendářním roce, nestanoví-li jiný právní předpis jiný rozsah uvolnění.</t>
  </si>
  <si>
    <r>
      <t xml:space="preserve">zákonem č.183/2017 Sb. </t>
    </r>
    <r>
      <rPr>
        <sz val="12"/>
        <color indexed="8"/>
        <rFont val="Times New Roman"/>
        <family val="1"/>
        <charset val="238"/>
      </rPr>
      <t>a zákonem  č.193/2017 Sb.</t>
    </r>
  </si>
  <si>
    <t>a) jakosti dodávané pitné vody a chemických látkách a chemických směsích použitých k úpravě této vody,</t>
  </si>
  <si>
    <t>§ 3c</t>
  </si>
  <si>
    <t>(1) Osoby uvedené v § 3 odst. 2 jsou povinny vypracovat provozní řád, který obsahuje</t>
  </si>
  <si>
    <t>a) údaje o zdroji a místu odběru vzorků surové vody,</t>
  </si>
  <si>
    <t>b) základní údaje o technologii úpravy vody, používaných chemických látkách a chemických směsích,</t>
  </si>
  <si>
    <t>d) předpokládaný počet zásobovaných osob,</t>
  </si>
  <si>
    <t>e) monitorovací program,</t>
  </si>
  <si>
    <t>g) způsob vedení záznamů o kontrole funkce systému zásobování a o provádění údržby.</t>
  </si>
  <si>
    <t>(2) Monitorovací program obsahuje plán</t>
  </si>
  <si>
    <t>b) kontroly záznamů funkčnosti a stavu údržby zařízení,</t>
  </si>
  <si>
    <t>c) kontroly úpravy vody, odběru vzorků vody, akumulací a rozvodné infrastruktury a</t>
  </si>
  <si>
    <t>(3) Monitorovací program zpracovaný podle odstavce 2 musí umožňovat</t>
  </si>
  <si>
    <t>b) poskytnutí informací o jakosti vyráběné a dodávané pitné vody,</t>
  </si>
  <si>
    <t>d) určit nejvhodnější způsoby zmírňování rizik pro veřejné zdraví.</t>
  </si>
  <si>
    <t>(4) Způsob provádění monitorovacího programu podle odstavců 2 a 3 stanoví prováděcí právní předpis.</t>
  </si>
  <si>
    <t>(5) Posouzení rizik obsahuje</t>
  </si>
  <si>
    <t>(6) Osoby uvedené v § 3 odst. 2 jsou povinny předložit návrh provozního řádu podle odstavce 1 ke schválení příslušnému orgánu ochrany veřejného zdraví.</t>
  </si>
  <si>
    <t>(3) Příslušný orgán ochrany veřejného zdraví rozhodnutím rozsah a četnost kontrol pitné vody stanovené prováděcím právním předpisem</t>
  </si>
  <si>
    <t>Orgán ochrany veřejného zdraví může z moci úřední zrušit tato rozhodnutí, pokud pominul důvod jejich vydání.</t>
  </si>
  <si>
    <t>(6) Osoba uvedená v § 3 odst. 2 je povinna kontrolovat za podmínek stanovených rozhodnutím příslušného orgánu ochrany veřejného zdraví i vodu, která nemá jakost pitné vody a u níž již nelze povolit další prodloužení mírnějšího hygienického limitu, ale je dodávána spotřebitelům; o dodávce takové vody je osoba uvedená v § 3 odst. 2 povinna spotřebitele informovat.</t>
  </si>
  <si>
    <t>y) přijímá opatření na základě a v mezích přímo použitelných předpisů Evropské unie na úseku prevence infekčních nemocí a plní další úkoly na tomto úseku vyplývající pro členský stát z přímo použitelných předpisů Evropské unie sdělováním zpráv zasílaných do Sítě společenství prostřednictvím systému včasného varování a reakce a dále poskytuje vědecká a technická data, která se poslání Evropského střediska pro prevenci a kontrolu nemocí týkají83); sdělováním zpráv a poskytováním vědeckých a technických dat může pověřit právnickou osobu nebo organizační složku státu zřízenou k plnění úkolů v oboru své působnosti,</t>
  </si>
  <si>
    <t>(4) Zaměstnavatel je povinen zaslat kopii písemného vyhotovení pravomocného rozhodnutí vydaného orgánem ochrany veřejného zdraví podle odstavce 2 písm. e) a § 84 odst. 1 písm. w) poskytovateli pracovnělékařských služeb. Zaměstnavatel dále informuje o uložení následné lékařské prohlídky fyzickou osobu, pro kterou byla nařízena, a to i v případě, že již není jeho zaměstnancem; informaci v tomto případě zašle na poslední místo jejího trvalého pobytu, které je mu známo, popřípadě místo bydliště, neměla-li tato fyzická osoba trvalý pobyt na území České republiky. Toto místo sdělí též poskytovateli pracovnělékařských služeb.</t>
  </si>
  <si>
    <t>d) při zařazení zaměstnance k práci nepostupuje podle závěru lékařského posudku o zdravotní způsobilosti,</t>
  </si>
  <si>
    <t>f) neumožní vstup na pracoviště</t>
  </si>
  <si>
    <t>1. bývalému zaměstnanci pro zajištění objektivity šetření a ověření podmínek vzniku nemoci z povolání, nebo</t>
  </si>
  <si>
    <t>c) 1000000 Kč, jde-li o přestupek podle odstavce 2, odstavce 3 písm. c), m) nebo o), odstavce 4 písm. g), odstavce 7 písm. a), b), c,) d) nebo e) nebo odstavce 8 písm. a),</t>
  </si>
  <si>
    <t>Přechodná ustanovení zavedena zákonem č. 202/2017 Sb. Čl. IV</t>
  </si>
  <si>
    <t>2. Příslušný orgán ochrany veřejného zdraví vydá osobám, které předložily návrh provozního řádu podle bodu 1, rozhodnutí o tomto návrhu ve lhůtě do 9 měsíců ode dne jeho předložení.</t>
  </si>
  <si>
    <t>47a) Zákon č. 219/1999 Sb., o ozbrojených silách České republiky, ve znění pozdějších předpisů.</t>
  </si>
  <si>
    <t>91) Nařízení Evropského parlamentu a Rady (EU) č. 347/2013 ze dne 17. dubna 2013, kterým se stanoví hlavní směry pro transevropské energetické sítě a kterým se zrušuje rozhodnutí č. 1364/2006/ES a mění nařízení (ES) č. 713/2009, (ES) č. 714/2009 a (ES) č. 715/2009.</t>
  </si>
  <si>
    <t>zákona č.47/2016 Sb., zákonů č. 206, 222, 292, 463/2017 Sb.</t>
  </si>
  <si>
    <t>113) § 38b zákona č. 187/2006 Sb., ve znění pozdějších předpisů.</t>
  </si>
  <si>
    <t>Zákon 262/2006 Sb. zákoník práce ve znění pozdějších předpisů</t>
  </si>
  <si>
    <t>d) na akci určené pro osoby mladší 18 let,</t>
  </si>
  <si>
    <t>Osoba, která vykonává činnost, při níž by mohla ohrozit život nebo zdraví jiné osoby nebo poškodit majetek, nebo ve vztahu k níž jiný právní předpis stanoví zákaz požívat alkohol nebo užívat jiné návykové látky7), nesmí požívat alkoholické nápoje nebo užívat jiné návykové látky při výkonu této činnosti nebo před jejím vykonáváním, a to tak, aby zajistila, že tuto činnost nebude vykonávat pod vlivem alkoholu nebo jiné návykové látky.</t>
  </si>
  <si>
    <t>(2) Poskytovatel zdravotních služeb je povinen provést toxikologické vyšetření při splnění podmínek uvedených v odstavci 1 větě první; toxikologické vyšetření se provede rovněž na žádost správního orgánu, který projednává přestupek, nebo osoby, jíž byl biologický materiál odebrán. Poskytovatel zdravotních služeb, který provedl toxikologické vyšetření, je povinen sdělit jeho výsledky tomu, kdo o jeho provedení požádal.</t>
  </si>
  <si>
    <t>(4) Za přestupek lze uložit zákaz činnosti do</t>
  </si>
  <si>
    <t>(5) Přestupky podle odstavce 1 se zapisují do evidence přestupků vedené Rejstříkem trestů.</t>
  </si>
  <si>
    <t>(1) Prodejce se dopustí přestupku tím, že</t>
  </si>
  <si>
    <t>k) v rozporu s § 11 odst. 2 písm. d) prodá nebo podá alkoholický nápoj na akci určené pro osoby mladší 18 let,</t>
  </si>
  <si>
    <t>(2) Provozovatel mezinárodního letiště se dopustí přestupku tím, že</t>
  </si>
  <si>
    <t>(3) Provozovatel dopravního prostředku veřejné dopravy se dopustí přestupku tím, že</t>
  </si>
  <si>
    <t>(4) Poskytovatel zdravotních služeb se dopustí přestupku tím, že</t>
  </si>
  <si>
    <t>(5) Škola nebo školské zařízení, zřizovatel nebo poskytovatel služeb v zařízení, provozovně nebo v prostoru uvedeném v § 8 odst. 1 písm. g) se dopustí přestupku tím, že</t>
  </si>
  <si>
    <t>(6) Provozovatel vnitřního prostoru sportoviště se dopustí přestupku tím, že</t>
  </si>
  <si>
    <t>(7) Provozovatel zábavního prostoru nebo pořadatel akce se dopustí přestupku tím, že</t>
  </si>
  <si>
    <t>(8) Provozovatel provozovny stravovacích služeb se dopustí přestupku tím, že</t>
  </si>
  <si>
    <t>(9) Provozovatel zoologické zahrady se dopustí přestupku tím, že</t>
  </si>
  <si>
    <t>(10) Za přestupek lze uložit pokutu do</t>
  </si>
  <si>
    <t>a) 10000 Kč, jde-li o přestupek podle odstavce 1 písm. f) a g), odstavce 2 písm. b), odstavce 3 písm. b), odstavce 4 písm. b), g) a h), odstavce 5 písm. b), odstavce 6 písm. b), odstavce 7 písm. b), odstavce 8 písm. b) nebo odstavce 9 písm. b),</t>
  </si>
  <si>
    <t>b) 50000 Kč, jde-li o přestupek podle odstavce 1 písm. b), d), e), h), k), m), n) a o), odstavce 2 písm. a), c) až e), odstavce 3 písm. a) a c), odstavce 4 písm. a), c), d), e) a f), odstavce 5 písm. a) a c), odstavce 6 písm. a) a c), odstavce 7 písm. a) a c), odstavce 8 písm. a) nebo odstavce 9 písm. a),</t>
  </si>
  <si>
    <t>(11) Je-li spáchán přestupek podle odstavce 1 písm. c) nebo l) vůči osobě mladší 15 let, horní hranice sazby pokuty podle odstavce 10 písm. e) se zvyšuje na dvojnásobek.</t>
  </si>
  <si>
    <t>(12) Za přestupek lze uložit zákaz činnosti do</t>
  </si>
  <si>
    <t>b) 2 let, jde-li o přestupek podle odstavce 1 písm. a) až c), e), h) až l) nebo o).</t>
  </si>
  <si>
    <t>Propadnutí tabákových výrobků, bylinných výrobků určených ke kouření a lihovin</t>
  </si>
  <si>
    <t>(2) Věc, s níž je příslušný hospodařit správce spotřební daně, a o jejímž propadnutí nebo zabrání rozhodl jiný správní orgán než správce spotřební daně, předá tento správní orgán správci spotřební daně.</t>
  </si>
  <si>
    <t>(3) Náklady spojené se zajištěním, správou a zničením propadlé nebo zabrané věci hradí pachatel přestupku a není-li ho, vlastník věci, a není-li ho, osoba, u které byla věc zajištěna. Výši těchto nákladů stanoví příslušný orgán, kterému náklady vznikly, dosahuje-li tato výše alespoň 100 Kč.</t>
  </si>
  <si>
    <t>(1) Přestupky podle tohoto zákona projednává</t>
  </si>
  <si>
    <t>e) Česká školní inspekce, jde-li o přestupky podle § 35 odst. 1 písm. e) a g), § 36 odst. 1 písm. a), b), j) a k) a § 36 odst. 5 písm. a) a b),</t>
  </si>
  <si>
    <t>(2) Příkazem na místě může přestupky projednávat</t>
  </si>
  <si>
    <t>►jsou dodržována pravidla při příležitostním prodeji alkoholických nápojů a lihovin</t>
  </si>
  <si>
    <t>►  prací v lese a na pracovištích obdobného charakteru práce prováděné při údržbě lesů, parků, sadů, břehových porostů, doprovodné zeleně vodních toků, pozemních komunikací a v obvodu dráhy a při odstraňování a oklešťování stromoví a jiných porostů ohrožujících bezpečné a spolehlivé provozování zařízení elektrizační soustavy nebo plynárenských zařízení, popřípadě při odstraňování porostů ohrožujících provoz rozvodných tepelných zařízení, pěstební práce, ošetřování stromů, těžba, soustřeďování, manipulace, skladování a odvoz dříví, práce ve výškách na stojících stromech a veškeré práce prováděné s přenosnou řetězovou pilou nebo křovinořezem,</t>
  </si>
  <si>
    <t>►ohroženým prostorem prostor, ve kterém je zaměstnanec vystaven nebezpečí, které ohrožuje jeho zdraví a bezpečnost; tvar a velikost ohroženého prostoru je stanoven u jednotlivých druhů prací,</t>
  </si>
  <si>
    <t>►osamoceným zaměstnancem zaměstnanec, který je během pracovní doby na pracovišti sám bez zajištění dohledu a vykonává práci,</t>
  </si>
  <si>
    <t>► dřívím pokácený nebo jinak vytěžený odvětvený strom v celé délce, případně sortimenty dříví, které vzniknou při manipulaci nebo jiném zpracování stromu, případně jeho větví,</t>
  </si>
  <si>
    <t>►řetězovou pilou přenosné nářadí s motorem, jehož řezným nástrojem je nekonečný pilový řetěz vedený ve vodicí liště (dále jen „pilový řetěz“), obsluhované jedním zaměstnancem, včetně používaných adaptérů,</t>
  </si>
  <si>
    <t>►ručním nářadím s ostřím nářadí způsobilé přivodit ostřím řezné, bodné nebo sečné poranění,</t>
  </si>
  <si>
    <t>► odvozním prostředkem nebo odvozní soupravou silniční vozidlo, určené a vybavené pro odvoz dříví,</t>
  </si>
  <si>
    <t xml:space="preserve">► mechanizačním prostředkem pracovní nebo dopravní stroj, který je vybaven pohonnou jednotkou (motorem), obsluhovaný zaměstnancem a používaný při práci v lese a na pracovišti obdobného charakteru,                                            </t>
  </si>
  <si>
    <t>►zajistil zaměstnavatel, aby zaměstnanec osamocený nebo samostatně pracující přerušil práci, pokud nemůže pokračovat v práci bezpečným způsobem a aby   o přerušení práce informovali bez zbytečného odkladu zaměstnavatele.</t>
  </si>
  <si>
    <t>►zajistil zaměstnavatel, aby po celou dobu vykonávání práce v lese a na pracovištích obdobného charakteru byly dodržovány návody k obsluze a údržbě strojů, technických zařízení, dopravních prostředků a nářadí.</t>
  </si>
  <si>
    <t xml:space="preserve">► zajistil zaměstnavatel při pěstebních pracích aby zamestnanci :
</t>
  </si>
  <si>
    <t xml:space="preserve">a) bezpečně přepravovali ruční nářadí s ostřím,
</t>
  </si>
  <si>
    <t>b) při práci s křovinořezem dodržovali předpisy k zajištění bezpečnosti a ochrany zdraví při práci a bezpečnosti technických zařízení</t>
  </si>
  <si>
    <t>c) nepoužívali křovinořez s demontovaným ochranným krytem řezného nástroje a bez předepsaného závěsného zařízení,</t>
  </si>
  <si>
    <t>e)  zastavili chod motoru křovinořezu při přecházení na pracovišti na vzdálenost větší než 50 m, nestanoví-li návod výrobce křovinořezu jinak, nebo pokud podmínky bezpečné práce nevyžadují zastavení chodu motoru již při menší vzdálenosti,</t>
  </si>
  <si>
    <t>f) přepravovali křovinořez s demontovaným řezným nástrojem nebo s nasazeným ochranným krytem na ostří řezného nástroje.</t>
  </si>
  <si>
    <t>Těžba dříví</t>
  </si>
  <si>
    <t xml:space="preserve">► zajistil zaměstnavatel při kácení stromů  aby  zaměstnanci nepracovali :
</t>
  </si>
  <si>
    <t>► všichni zaměstnanci, kteří se pohybují v prostoru, kde hrozí nebezpečí zejména pádu větví a stromů, používali ochranné přilby</t>
  </si>
  <si>
    <t>► zaměstnavatel musí  před zahájením kácení stromu zajistit :</t>
  </si>
  <si>
    <t xml:space="preserve">► při uvolňování zavěšeného stromu lze použít některý ze způsobu :
</t>
  </si>
  <si>
    <t>►jsou prováděny práce v obtížných pracovních podmínkáchjako je  kácení stromů u pozemních komunikací, v obvodu dráhy a značených turistických cest jen za trvalého odborného dozoru  jedné nebo více osob  zajištěných zaměstnavatelem</t>
  </si>
  <si>
    <t>h) vracení kořenového koláče do původní polohy nebylo v žádném případě prováděno pomocí lanového zařízení.</t>
  </si>
  <si>
    <t>a) tlumiče výfuku,                                      b) spojky automatického vypínání chodu řetězu při volnoběžném chodu motoru,     c) funkční dlaňové pojistky, umístěné v horní části zadní rukojeti řetězové pily.</t>
  </si>
  <si>
    <t xml:space="preserve">►zajistil zaměstnavatel, aby řetězové pily nebyly používány bez:
</t>
  </si>
  <si>
    <t>a) neprováděli práce ze žebříku</t>
  </si>
  <si>
    <t>b) nepřidržovali rozřezávané dříví rukou nebo nohou,</t>
  </si>
  <si>
    <t>c)  před začátkem a v průběhu práce podle potřeby kontrolovali stav bezpečnostních prvků řetězové pily, a pokud bezpečnostní prvky nejsou funkční, řetězovou pilu nepoužívali,</t>
  </si>
  <si>
    <t>d)startovali motorovou pilu způsobem, který neohrozí zaměstnance nebo jiné fyzické osoby vyskytující se na pracovišti, a v souladu s návodem výrobce pro obsluhu řetězové pily,</t>
  </si>
  <si>
    <t>f) při přecházení s řetězovou pilou s motorem v chodu je zablokován chod pilového řetězu bezpečnostní brzdou řetězu</t>
  </si>
  <si>
    <t>► vede(musí) o výsledcích revizí, kontrol a oprav řetězové pily zaměstnavatel po celou dobu jejího provozu vést evidenci.</t>
  </si>
  <si>
    <t>► zajistil zaměstnavatel  při soustřeďování dříví aby :</t>
  </si>
  <si>
    <t>a) nebyla  překročena povolená svahová dostupnost mechanizačního prostředku</t>
  </si>
  <si>
    <t>b) zaměstnanci nestoupovali na soustřeďované dříví a nepřekračovali  je za pohybu</t>
  </si>
  <si>
    <t>k) byl  na skládkách je respektován přirozený sklon soustřeďovaného dříví</t>
  </si>
  <si>
    <t>d) aby se  zaměstnanci nezdržovali ve vnitřních úhlech lana navijáku, mezi lany, pod lany, pod zavěšeným nákladem a v prodlouženém směru napnutých lan, neusměrňovali náklad rukou, jsou-li lana navijáku v pohybu</t>
  </si>
  <si>
    <t>i) na pracovišti, kde hrozí nebezpečí samovolného pohybu dříví a ztráta stability mechanizačního prostředku při provozu, se dříví vyklizuje lanem pomocí směrové kladky</t>
  </si>
  <si>
    <t xml:space="preserve">h)soustřeďování dříví vrtulníkem bylo prováděno na základě místního provozního bezpečnostního předpisu zpracovaného pro dané pracoviště,
</t>
  </si>
  <si>
    <t>c) nedocházelo  k bezúvazkovému soustřeďování dříví na pracovišti, kde hrozí nebezpečí samovolného pohybu dříví</t>
  </si>
  <si>
    <t>i) je uvolňování dříví na svahu ručním nářadím prováděno vždy z horní strany svahu nad ležícím stromem</t>
  </si>
  <si>
    <t>f) při jízdě nebyly mimo kabinu mechanizačního prostředku převáženy další osoby; při přibližování dříví ani v kabině,</t>
  </si>
  <si>
    <t xml:space="preserve">►zajistil  zaměstnavatel  při odvozu dříví  organizaci práce a pracovní postupy tak, aby  zaměstnanci :
</t>
  </si>
  <si>
    <t>a) neprováděli nakládku na odvozní prostředek nebo vykládku z odvozního prostředku, který není zajištěn proti pohybu a převrácení</t>
  </si>
  <si>
    <t>b) nezdržovali  se v ohroženém prostoru nakládaného nebo skládaného dříví</t>
  </si>
  <si>
    <t>c) nepřeváželi dříví nezajištěné proti pohybu a vypadnutí z odvozního prostředku</t>
  </si>
  <si>
    <t>d) nevstupovali po odjištění klanic mezi soupravu a skládku,</t>
  </si>
  <si>
    <t xml:space="preserve">► zaměstnavatel je povinen při manipulaci a skladování dříví zajistit organizaci práce a pracovní postupy tak, aby zaměstnanci :
</t>
  </si>
  <si>
    <t>a) na manipulační lince neuváděli zkracovací pilu do řezu, pokud není dříví v klidu a stabilizováno</t>
  </si>
  <si>
    <t>d) nevstupuvali na uskladněné dříví</t>
  </si>
  <si>
    <t>e) nevyprošťovali  ručně lana navijáku a nepřekračovali  je jsou-li v pohybu a nezdržuvali  se v ohroženém prostoru při rozkulování dříví</t>
  </si>
  <si>
    <t>► zaměstnavatel je povinen při práci ve výškách na stojících stromech zajistit , aby zaměstnanci :</t>
  </si>
  <si>
    <t xml:space="preserve"> a) nepracovali v koruně stojícího stromu, pokud nejsou vybaveni pro práci ve výškách</t>
  </si>
  <si>
    <t xml:space="preserve">c) nepracovali při povětrnostní situaci, kdy dochází k nebezpečnému výkyvu korun stromů
</t>
  </si>
  <si>
    <t>c) nepracovali při teplotě vzduchu, korigované účinky proudícího vzduchu, nižší než -10 °C během pracovní doby</t>
  </si>
  <si>
    <t>a) v koruně stojícího stromu pracuje pouze jeden zaměstnanec, který je jištěn dalším zaměstnancem stojícím u paty stromu</t>
  </si>
  <si>
    <t>► pro výstup do korun stromů používali zejména bezpečnostní postroj nebo poutací řemeny a ocelové stupačky</t>
  </si>
  <si>
    <t>NAŘÍZENÍ VLÁDY č. 339/2017 Sb.,</t>
  </si>
  <si>
    <t>ze dne 18. září 2017</t>
  </si>
  <si>
    <t>o bližších požadavcích na způsob organizace práce a pracovních postupů při práci v lese a na pracovištích obdobného charakteru</t>
  </si>
  <si>
    <t>Vláda nařizuje podle § 21 písm. a) k provedení § 5 odst. 2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</si>
  <si>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r>
      <t>(1)</t>
    </r>
    <r>
      <rPr>
        <sz val="10"/>
        <color rgb="FF000000"/>
        <rFont val="Arial"/>
        <family val="2"/>
        <charset val="238"/>
      </rPr>
      <t xml:space="preserve"> Toto nařízení stanoví bližší požadavky na způsob organizace práce a pracovních postupů, které je zaměstnavatel povinen zajistit při práci v lese a na pracovištích obdobného charakteru s ohledem na vykonávanou činnost, technologické postupy, pracovní podmínky, zvláštnosti pracoviště a možnost ohrožení nepříznivými povětrnostními podmínkami, zvířaty nebo hmyzem.</t>
    </r>
  </si>
  <si>
    <r>
      <t>(2)</t>
    </r>
    <r>
      <rPr>
        <sz val="10"/>
        <color rgb="FF000000"/>
        <rFont val="Arial"/>
        <family val="2"/>
        <charset val="238"/>
      </rPr>
      <t xml:space="preserve"> Toto nařízení se nevztahuje na záchranné a likvidační práce prováděné složkami integrovaného záchranného systému při mimořádné události podle jiného právního předpisu</t>
    </r>
    <r>
      <rPr>
        <b/>
        <vertAlign val="superscript"/>
        <sz val="10"/>
        <color rgb="FF05507A"/>
        <rFont val="Arial"/>
        <family val="2"/>
        <charset val="238"/>
      </rPr>
      <t>1</t>
    </r>
    <r>
      <rPr>
        <b/>
        <sz val="10"/>
        <color rgb="FF05507A"/>
        <rFont val="Arial"/>
        <family val="2"/>
        <charset val="238"/>
      </rPr>
      <t>)</t>
    </r>
    <r>
      <rPr>
        <sz val="10"/>
        <color rgb="FF000000"/>
        <rFont val="Arial"/>
        <family val="2"/>
        <charset val="238"/>
      </rPr>
      <t>.</t>
    </r>
  </si>
  <si>
    <r>
      <t>a)</t>
    </r>
    <r>
      <rPr>
        <sz val="10"/>
        <color rgb="FF000000"/>
        <rFont val="Arial"/>
        <family val="2"/>
        <charset val="238"/>
      </rPr>
      <t xml:space="preserve"> prací v lese a na pracovištích obdobného charakteru práce prováděné při údržbě lesů, parků, sadů, břehových porostů, doprovodné zeleně vodních toků, pozemních komunikací a v obvodu dráhy a při odstraňování a oklešťování stromoví a jiných porostů ohrožujících bezpečné a spolehlivé provozování zařízení elektrizační soustavy nebo plynárenských zařízení, popřípadě při odstraňování porostů ohrožujících provoz rozvodných tepelných zařízení, pěstební práce, ošetřování stromů, těžba, soustřeďování, manipulace, skladování a odvoz dříví, práce ve výškách na stojících stromech a veškeré práce prováděné s přenosnou řetězovou pilou nebo křovinořezem,</t>
    </r>
  </si>
  <si>
    <r>
      <t>b)</t>
    </r>
    <r>
      <rPr>
        <sz val="10"/>
        <color rgb="FF000000"/>
        <rFont val="Arial"/>
        <family val="2"/>
        <charset val="238"/>
      </rPr>
      <t xml:space="preserve"> osamoceným zaměstnancem zaměstnanec, který je během pracovní doby na pracovišti sám bez zajištění dohledu a vykonává práci,</t>
    </r>
  </si>
  <si>
    <r>
      <t>c)</t>
    </r>
    <r>
      <rPr>
        <sz val="10"/>
        <color rgb="FF000000"/>
        <rFont val="Arial"/>
        <family val="2"/>
        <charset val="238"/>
      </rPr>
      <t xml:space="preserve"> samostatně pracujícím zaměstnancem zaměstnanec vykonávající práci na pracovišti sám se zajištěným dohledem,</t>
    </r>
  </si>
  <si>
    <r>
      <t>d)</t>
    </r>
    <r>
      <rPr>
        <sz val="10"/>
        <color rgb="FF000000"/>
        <rFont val="Arial"/>
        <family val="2"/>
        <charset val="238"/>
      </rPr>
      <t xml:space="preserve"> ohroženým prostorem prostor, ve kterém je zaměstnanec vystaven nebezpečí, které ohrožuje jeho zdraví a bezpečnost; tvar a velikost ohroženého prostoru je stanoven u jednotlivých druhů prací,</t>
    </r>
  </si>
  <si>
    <r>
      <t>e)</t>
    </r>
    <r>
      <rPr>
        <sz val="10"/>
        <color rgb="FF000000"/>
        <rFont val="Arial"/>
        <family val="2"/>
        <charset val="238"/>
      </rPr>
      <t xml:space="preserve"> dřívím pokácený nebo jinak vytěžený odvětvený strom v celé délce, případně sortimenty dříví, které vzniknou při manipulaci nebo jiném zpracování stromu, případně jeho větví,</t>
    </r>
  </si>
  <si>
    <r>
      <t>f)</t>
    </r>
    <r>
      <rPr>
        <sz val="10"/>
        <color rgb="FF000000"/>
        <rFont val="Arial"/>
        <family val="2"/>
        <charset val="238"/>
      </rPr>
      <t xml:space="preserve"> řetězovou pilou přenosné nářadí s motorem, jehož řezným nástrojem je nekonečný pilový řetěz vedený ve vodicí liště (dále jen „pilový řetěz“), obsluhované jedním zaměstnancem, včetně používaných adaptérů,</t>
    </r>
  </si>
  <si>
    <r>
      <t>g)</t>
    </r>
    <r>
      <rPr>
        <sz val="10"/>
        <color rgb="FF000000"/>
        <rFont val="Arial"/>
        <family val="2"/>
        <charset val="238"/>
      </rPr>
      <t xml:space="preserve"> křovinořezem přenosné nářadí s motorem, jehož řezným nástrojem je rotující kotouč, nůž nebo struna,</t>
    </r>
  </si>
  <si>
    <r>
      <t>h)</t>
    </r>
    <r>
      <rPr>
        <sz val="10"/>
        <color rgb="FF000000"/>
        <rFont val="Arial"/>
        <family val="2"/>
        <charset val="238"/>
      </rPr>
      <t xml:space="preserve"> ručním nářadím s ostřím nářadí způsobilé přivodit ostřím řezné, bodné nebo sečné poranění,</t>
    </r>
  </si>
  <si>
    <r>
      <t>i)</t>
    </r>
    <r>
      <rPr>
        <sz val="10"/>
        <color rgb="FF000000"/>
        <rFont val="Arial"/>
        <family val="2"/>
        <charset val="238"/>
      </rPr>
      <t xml:space="preserve"> odvozním prostředkem nebo odvozní soupravou silniční vozidlo, určené a vybavené pro odvoz dříví,</t>
    </r>
  </si>
  <si>
    <r>
      <t>j)</t>
    </r>
    <r>
      <rPr>
        <sz val="10"/>
        <color rgb="FF000000"/>
        <rFont val="Arial"/>
        <family val="2"/>
        <charset val="238"/>
      </rPr>
      <t xml:space="preserve"> mechanizačním prostředkem pracovní nebo dopravní stroj, který je vybaven pohonnou jednotkou (motorem), obsluhovaný zaměstnancem a používaný při práci v lese a na pracovišti obdobného charakteru,</t>
    </r>
  </si>
  <si>
    <r>
      <t>k)</t>
    </r>
    <r>
      <rPr>
        <sz val="10"/>
        <color rgb="FF000000"/>
        <rFont val="Arial"/>
        <family val="2"/>
        <charset val="238"/>
      </rPr>
      <t xml:space="preserve"> harvestorem víceoperační lesnický stroj určený ke kácení a odvětvování stromů, měření a druhování dříví a k vyklizování dříví od pařezu k vyvážecí lince,</t>
    </r>
  </si>
  <si>
    <r>
      <t>l)</t>
    </r>
    <r>
      <rPr>
        <sz val="10"/>
        <color rgb="FF000000"/>
        <rFont val="Arial"/>
        <family val="2"/>
        <charset val="238"/>
      </rPr>
      <t xml:space="preserve"> vyvážecí soupravou lesnický stroj určený k vyvážení dříví, popřípadě větví a těžebních zbytků,</t>
    </r>
  </si>
  <si>
    <r>
      <t>m)</t>
    </r>
    <r>
      <rPr>
        <sz val="10"/>
        <color rgb="FF000000"/>
        <rFont val="Arial"/>
        <family val="2"/>
        <charset val="238"/>
      </rPr>
      <t xml:space="preserve"> kalamitou plošné poškození lesního porostu v důsledku působení biotických nebo abiotických činitelů v rozsahu, který opravňuje orgán státní správy lesů k nařízení opatření k ochraně lesa podle lesního zákona</t>
    </r>
    <r>
      <rPr>
        <b/>
        <vertAlign val="superscript"/>
        <sz val="10"/>
        <color rgb="FF05507A"/>
        <rFont val="Arial"/>
        <family val="2"/>
        <charset val="238"/>
      </rPr>
      <t>2</t>
    </r>
    <r>
      <rPr>
        <b/>
        <sz val="10"/>
        <color rgb="FF05507A"/>
        <rFont val="Arial"/>
        <family val="2"/>
        <charset val="238"/>
      </rPr>
      <t>)</t>
    </r>
    <r>
      <rPr>
        <sz val="10"/>
        <color rgb="FF000000"/>
        <rFont val="Arial"/>
        <family val="2"/>
        <charset val="238"/>
      </rPr>
      <t>,</t>
    </r>
  </si>
  <si>
    <r>
      <t>n)</t>
    </r>
    <r>
      <rPr>
        <sz val="10"/>
        <color rgb="FF000000"/>
        <rFont val="Arial"/>
        <family val="2"/>
        <charset val="238"/>
      </rPr>
      <t xml:space="preserve"> polomem plošné poškození lesního porostu zlomy, polovývraty a vývraty,</t>
    </r>
  </si>
  <si>
    <r>
      <t>o)</t>
    </r>
    <r>
      <rPr>
        <sz val="10"/>
        <color rgb="FF000000"/>
        <rFont val="Arial"/>
        <family val="2"/>
        <charset val="238"/>
      </rPr>
      <t xml:space="preserve"> místním provozním bezpečnostním předpisem předpis zaměstnavatele upravující zejména pracovní technologické postupy pro používání strojů, technických zařízení, dopravních prostředků a nářadí a pravidla jejich pohybu a pohybu zaměstnanců v prostorech a na pracovištích zaměstnavatele.</t>
    </r>
  </si>
  <si>
    <r>
      <t>(1)</t>
    </r>
    <r>
      <rPr>
        <sz val="10"/>
        <color rgb="FF000000"/>
        <rFont val="Arial"/>
        <family val="2"/>
        <charset val="238"/>
      </rPr>
      <t xml:space="preserve"> Pracovní postupy a způsob organizace práce zaměstnavatel stanoví</t>
    </r>
    <r>
      <rPr>
        <b/>
        <vertAlign val="superscript"/>
        <sz val="10"/>
        <color rgb="FF05507A"/>
        <rFont val="Arial"/>
        <family val="2"/>
        <charset val="238"/>
      </rPr>
      <t>3</t>
    </r>
    <r>
      <rPr>
        <b/>
        <sz val="10"/>
        <color rgb="FF05507A"/>
        <rFont val="Arial"/>
        <family val="2"/>
        <charset val="238"/>
      </rPr>
      <t>)</t>
    </r>
    <r>
      <rPr>
        <sz val="10"/>
        <color rgb="FF000000"/>
        <rFont val="Arial"/>
        <family val="2"/>
        <charset val="238"/>
      </rPr>
      <t xml:space="preserve"> s ohledem na vykonávanou činnost, technologické postupy, zvláštnosti pracoviště, pracovní podmínky, bezpečnost provádění jednotlivých pracovních úkonů a možnost ohrožení nepříznivými povětrnostními podmínkami, zvířaty nebo hmyzem.</t>
    </r>
  </si>
  <si>
    <r>
      <t>(2)</t>
    </r>
    <r>
      <rPr>
        <sz val="10"/>
        <color rgb="FF000000"/>
        <rFont val="Arial"/>
        <family val="2"/>
        <charset val="238"/>
      </rPr>
      <t xml:space="preserve"> Zaměstnavatel musí před zahájením prací seznámit zaměstnance se stanovenými pracovními postupy a způsobem organizace práce podle odstavce 1, a se způsobem zajišťování první pomoci a vybavit jej příslušnými osobními ochrannými pracovními prostředky. Osamoceného zaměstnance nebo samostatně pracujícího zaměstnance musí zaměstnavatel seznámit s pravidly pro dorozumívání mezi zaměstnanci na pracovišti nebo pro dorozumívání se zaměstnavatelem.</t>
    </r>
  </si>
  <si>
    <r>
      <t>(3)</t>
    </r>
    <r>
      <rPr>
        <sz val="10"/>
        <color rgb="FF000000"/>
        <rFont val="Arial"/>
        <family val="2"/>
        <charset val="238"/>
      </rPr>
      <t xml:space="preserve"> S ohledem na rizika vykonávané pracovní činnosti, charakter pracoviště a počet zaměstnanců zaměstnavatel musí zajistit, aby zaměstnanci vykonávající práce s řetězovou pilou, křovinořezem nebo ručním nářadím s ostřím byli vybaveni prostředky pro poskytnutí první pomoci, včetně zajištění prostředků umožňujících přivolání poskytovatele zdravotnické záchranné služby.</t>
    </r>
  </si>
  <si>
    <r>
      <t>(4)</t>
    </r>
    <r>
      <rPr>
        <sz val="10"/>
        <color rgb="FF000000"/>
        <rFont val="Arial"/>
        <family val="2"/>
        <charset val="238"/>
      </rPr>
      <t xml:space="preserve"> Zaměstnavatel musí zajistit, aby osamocený zaměstnanec nebo samostatně pracující zaměstnanec přerušili práci, pokud nemohou pokračovat v práci bezpečným způsobem, a o přerušení práce informovali bez zbytečného odkladu zaměstnavatele.</t>
    </r>
  </si>
  <si>
    <r>
      <t>(5)</t>
    </r>
    <r>
      <rPr>
        <sz val="10"/>
        <color rgb="FF000000"/>
        <rFont val="Arial"/>
        <family val="2"/>
        <charset val="238"/>
      </rPr>
      <t xml:space="preserve"> O předání pracoviště jinému zaměstnavateli musí být vyhotoven záznam, který musí obsahovat informace o rizicích a přijatých opatřeních k ochraně před jejich působením.</t>
    </r>
  </si>
  <si>
    <r>
      <t>(6)</t>
    </r>
    <r>
      <rPr>
        <sz val="10"/>
        <color rgb="FF000000"/>
        <rFont val="Arial"/>
        <family val="2"/>
        <charset val="238"/>
      </rPr>
      <t xml:space="preserve"> Zaměstnavatel musí zajistit, aby po celou dobu vykonávání práce v lese a na pracovištích obdobného charakteru byly dodržovány návody k obsluze a údržbě strojů, technických zařízení, dopravních prostředků a nářadí.</t>
    </r>
  </si>
  <si>
    <t>Práce v lese a na pracovištích obdobného charakteru musí zaměstnavatel organizovat tak, aby práce se řetězovou pilou, obsluhu mechanizačních prostředků a soustřeďování dříví traktorem, koňmi nebo lanovým zařízením vykonávali pouze zaměstnanci, kteří byli k této činnosti vyškoleni a v ní zacvičeni a jejichž znalosti a dovednosti byly ověřeny zaměstnavatelem.</t>
  </si>
  <si>
    <r>
      <t>(1)</t>
    </r>
    <r>
      <rPr>
        <sz val="10"/>
        <color rgb="FF000000"/>
        <rFont val="Arial"/>
        <family val="2"/>
        <charset val="238"/>
      </rPr>
      <t xml:space="preserve"> Při pěstebních pracích musí zaměstnavatel zajistit, aby zaměstnanci</t>
    </r>
  </si>
  <si>
    <r>
      <t>a)</t>
    </r>
    <r>
      <rPr>
        <sz val="10"/>
        <color rgb="FF000000"/>
        <rFont val="Arial"/>
        <family val="2"/>
        <charset val="238"/>
      </rPr>
      <t xml:space="preserve"> bezpečně přepravovali ruční nářadí s ostřím,</t>
    </r>
  </si>
  <si>
    <r>
      <t>b)</t>
    </r>
    <r>
      <rPr>
        <sz val="10"/>
        <color rgb="FF000000"/>
        <rFont val="Arial"/>
        <family val="2"/>
        <charset val="238"/>
      </rPr>
      <t xml:space="preserve"> při práci s křovinořezem dodržovali předpisy k zajištění bezpečnosti a ochrany zdraví při práci a bezpečnosti technických zařízení a nepoužívali křovinořez s demontovaným ochranným krytem řezného nástroje a bez předepsaného závěsného zařízení,</t>
    </r>
  </si>
  <si>
    <r>
      <t>c)</t>
    </r>
    <r>
      <rPr>
        <sz val="10"/>
        <color rgb="FF000000"/>
        <rFont val="Arial"/>
        <family val="2"/>
        <charset val="238"/>
      </rPr>
      <t xml:space="preserve"> před začátkem a v průběhu práce kontrolovali upevnění řezného nástroje a jeho technický stav,</t>
    </r>
  </si>
  <si>
    <r>
      <t>d)</t>
    </r>
    <r>
      <rPr>
        <sz val="10"/>
        <color rgb="FF000000"/>
        <rFont val="Arial"/>
        <family val="2"/>
        <charset val="238"/>
      </rPr>
      <t xml:space="preserve"> zastavili chod motoru křovinořezu při přecházení na pracovišti na vzdálenost větší než 50 m, nestanoví-li návod výrobce křovinořezu jinak, nebo pokud podmínky bezpečné práce nevyžadují zastavení chodu motoru již při menší vzdálenosti,</t>
    </r>
  </si>
  <si>
    <r>
      <t>e)</t>
    </r>
    <r>
      <rPr>
        <sz val="10"/>
        <color rgb="FF000000"/>
        <rFont val="Arial"/>
        <family val="2"/>
        <charset val="238"/>
      </rPr>
      <t xml:space="preserve"> přepravovali křovinořez s demontovaným řezným nástrojem nebo s nasazeným ochranným krytem na ostří řezného nástroje.</t>
    </r>
  </si>
  <si>
    <r>
      <t>(2)</t>
    </r>
    <r>
      <rPr>
        <sz val="10"/>
        <color rgb="FF000000"/>
        <rFont val="Arial"/>
        <family val="2"/>
        <charset val="238"/>
      </rPr>
      <t xml:space="preserve"> Zaměstnavatel musí zajistit, aby se při práci s křovinořezem v ohroženém prostoru nevyskytovaly kromě obsluhy další fyzické osoby; za ohrožený prostor se při práci s křovinořezem považuje kruhová plocha o poloměru 15 m, nestanoví-li výrobce křovinořezu tento poloměr větší.</t>
    </r>
  </si>
  <si>
    <r>
      <t>(1)</t>
    </r>
    <r>
      <rPr>
        <sz val="10"/>
        <color rgb="FF000000"/>
        <rFont val="Arial"/>
        <family val="2"/>
        <charset val="238"/>
      </rPr>
      <t xml:space="preserve"> Zaměstnavatel musí zajistit, aby zaměstnanec při kácení stromu zohlednil druh dřeviny, průměr a výšku kmene, stáří a zdravotní stav stromu i tvar koruny a stanovil směr kácení.</t>
    </r>
  </si>
  <si>
    <r>
      <t>(2)</t>
    </r>
    <r>
      <rPr>
        <sz val="10"/>
        <color rgb="FF000000"/>
        <rFont val="Arial"/>
        <family val="2"/>
        <charset val="238"/>
      </rPr>
      <t xml:space="preserve"> Při kácení stromu musí zaměstnavatel zajistit, aby zaměstnanci nepracovali</t>
    </r>
  </si>
  <si>
    <r>
      <t>a)</t>
    </r>
    <r>
      <rPr>
        <sz val="10"/>
        <color rgb="FF000000"/>
        <rFont val="Arial"/>
        <family val="2"/>
        <charset val="238"/>
      </rPr>
      <t xml:space="preserve"> osamoceně,</t>
    </r>
  </si>
  <si>
    <r>
      <t>b)</t>
    </r>
    <r>
      <rPr>
        <sz val="10"/>
        <color rgb="FF000000"/>
        <rFont val="Arial"/>
        <family val="2"/>
        <charset val="238"/>
      </rPr>
      <t xml:space="preserve"> za povětrnostní situace, kdy nelze u káceného stromu bezpečně dodržet určený směr kácení,</t>
    </r>
  </si>
  <si>
    <r>
      <t>c)</t>
    </r>
    <r>
      <rPr>
        <sz val="10"/>
        <color rgb="FF000000"/>
        <rFont val="Arial"/>
        <family val="2"/>
        <charset val="238"/>
      </rPr>
      <t xml:space="preserve"> za povětrnostní situace, kdy korigovaná teplota je -15 °C a nižší,</t>
    </r>
  </si>
  <si>
    <r>
      <t>d)</t>
    </r>
    <r>
      <rPr>
        <sz val="10"/>
        <color rgb="FF000000"/>
        <rFont val="Arial"/>
        <family val="2"/>
        <charset val="238"/>
      </rPr>
      <t xml:space="preserve"> za snížené viditelnosti, nelze-li dohlédnout alespoň na vzdálenost rovnou dvojnásobné výšce káceného stromu,</t>
    </r>
  </si>
  <si>
    <r>
      <t>e)</t>
    </r>
    <r>
      <rPr>
        <sz val="10"/>
        <color rgb="FF000000"/>
        <rFont val="Arial"/>
        <family val="2"/>
        <charset val="238"/>
      </rPr>
      <t xml:space="preserve"> na svazích, kde současně nad sebou pracují i jiní zaměstnanci tehdy, hrozí-li nebezpečí samovolného pohybu dříví,</t>
    </r>
  </si>
  <si>
    <r>
      <t>f)</t>
    </r>
    <r>
      <rPr>
        <sz val="10"/>
        <color rgb="FF000000"/>
        <rFont val="Arial"/>
        <family val="2"/>
        <charset val="238"/>
      </rPr>
      <t xml:space="preserve"> v ohroženém prostoru zavěšeného nebo podříznutého stojícího stromu, do kterého lze předpokládat pád tohoto stromu, úměrně zvětšeném ve vztahu k naklonění, velikostí úhlu mezi patou a špicí stromu a k terénu,</t>
    </r>
  </si>
  <si>
    <r>
      <t>g)</t>
    </r>
    <r>
      <rPr>
        <sz val="10"/>
        <color rgb="FF000000"/>
        <rFont val="Arial"/>
        <family val="2"/>
        <charset val="238"/>
      </rPr>
      <t xml:space="preserve"> při odvětvování, odkorňování nebo zkracování stromu ve vzdálenosti méně než 5 metrů mezi sebou,</t>
    </r>
  </si>
  <si>
    <r>
      <t>h)</t>
    </r>
    <r>
      <rPr>
        <sz val="10"/>
        <color rgb="FF000000"/>
        <rFont val="Arial"/>
        <family val="2"/>
        <charset val="238"/>
      </rPr>
      <t xml:space="preserve"> současně na jednom stromu.</t>
    </r>
  </si>
  <si>
    <r>
      <t>(3)</t>
    </r>
    <r>
      <rPr>
        <sz val="10"/>
        <color rgb="FF000000"/>
        <rFont val="Arial"/>
        <family val="2"/>
        <charset val="238"/>
      </rPr>
      <t xml:space="preserve"> Při těžební činnosti zaměstnavatel musí zajistit, aby zaměstnanci nekáceli jiný strom přes strom zavěšený, nevstupovali na zavěšený strom, neuvolňovali zavěšený strom podřezáváním stromu, na kterém zavěšený strom spočívá, a neodřezávali zavěšený strom po špalcích.</t>
    </r>
  </si>
  <si>
    <r>
      <t>(4)</t>
    </r>
    <r>
      <rPr>
        <sz val="10"/>
        <color rgb="FF000000"/>
        <rFont val="Arial"/>
        <family val="2"/>
        <charset val="238"/>
      </rPr>
      <t xml:space="preserve"> Zaměstnavatel musí zajistit, aby se při kácení stromu, tj. od započetí hlavního řezu až do dopadu stromu na zem, v ohroženém prostoru, kterým se rozumí kruhová plocha o poloměru nejméně dvojnásobku výšky káceného stromu, nenacházely fyzické osoby s výjimkou káceče, pomocníka káceče, popřípadě vedoucího zaměstnance kontrolujícího kácení.</t>
    </r>
  </si>
  <si>
    <r>
      <t>(5)</t>
    </r>
    <r>
      <rPr>
        <sz val="10"/>
        <color rgb="FF000000"/>
        <rFont val="Arial"/>
        <family val="2"/>
        <charset val="238"/>
      </rPr>
      <t xml:space="preserve"> Práci samostatně pracujících zaměstnanců při těžbě dříví musí zaměstnavatel organizovat tak, aby byla zajištěna jejich pravidelná kontrola minimálně každých 30 minut v průběhu pracovní doby a aby zaměstnanec nepracoval za podmínek, kdy nemůže sám zajistit bezpečné kácení stromů.</t>
    </r>
  </si>
  <si>
    <r>
      <t>(6)</t>
    </r>
    <r>
      <rPr>
        <sz val="10"/>
        <color rgb="FF000000"/>
        <rFont val="Arial"/>
        <family val="2"/>
        <charset val="238"/>
      </rPr>
      <t xml:space="preserve"> Při těžební činnosti zaměstnavatel musí zajistit, aby všichni zaměstnanci a jiné fyzické osoby, které se pohybují s vědomím zaměstnavatele v prostoru, kde hrozí nebezpečí zejména pádu větví a stromů, používali ochranné přilby.</t>
    </r>
  </si>
  <si>
    <r>
      <t>(7)</t>
    </r>
    <r>
      <rPr>
        <sz val="10"/>
        <color rgb="FF000000"/>
        <rFont val="Arial"/>
        <family val="2"/>
        <charset val="238"/>
      </rPr>
      <t xml:space="preserve"> Zaměstnavatel musí zajistit, aby zaměstnanec měl před zahájením kácení stromu zabezpečenu ústupovou cestu šikmo dozadu od zamýšleného směru pádu stromu tak, aby mohl ustoupit dříve, než strom dopadne na zem; současně musí před zahájením kácení zajistit vyčištění blízkého okolí káceného stromu od překážek, provedení odřezání zesílených kořenových náběhů a odvětvení spodní části stromu tak, aby větve byly odřezávány nabíhající částí pilového řetězu směrem shora dolů, a to maximálně do výšky ramen zaměstnance.</t>
    </r>
  </si>
  <si>
    <r>
      <t>(8)</t>
    </r>
    <r>
      <rPr>
        <sz val="10"/>
        <color rgb="FF000000"/>
        <rFont val="Arial"/>
        <family val="2"/>
        <charset val="238"/>
      </rPr>
      <t xml:space="preserve"> Při kácení stromu o průměru nad 15 cm na pařezu musí zaměstnavatel zajistit, aby byl směrový zářez proveden do hloubky jedné pětiny až jedné třetiny průměru stromu; výška směrového zářezu se musí rovnat dvěma třetinám jeho hloubky a hlavní řez se vede vodorovně v horní polovině směrového zářezu. K zajištění bezpečného pádu stromu do určeného směru se ponechá nedořez hlavního řezu o šířce nejméně 2 cm. U stromu do průměru 15 cm na pařezu lze směrový zářez nahradit vodorovným řezem. Proti sevření řetězové pily a k usměrnění stromu do směru pádu se do hlavního řezu vloží vhodná pomůcka, například dřevorubecká lopatka nebo klín.</t>
    </r>
  </si>
  <si>
    <r>
      <t>(9)</t>
    </r>
    <r>
      <rPr>
        <sz val="10"/>
        <color rgb="FF000000"/>
        <rFont val="Arial"/>
        <family val="2"/>
        <charset val="238"/>
      </rPr>
      <t xml:space="preserve"> Při kácení stromů vychýlených mimo těžiště, napružených nebo zmrzlých musí zaměstnavatel zajistit, aby byl používán kmenový spínač. Při zpracování napružených stromů musí zaměstnavatel zajistit, aby první řez byl veden na straně tlaku, doříznutí kmene bylo provedeno na straně tahu a aby zaměstnanec stál mimo směr pružení.</t>
    </r>
  </si>
  <si>
    <r>
      <t>(10)</t>
    </r>
    <r>
      <rPr>
        <sz val="10"/>
        <color rgb="FF000000"/>
        <rFont val="Arial"/>
        <family val="2"/>
        <charset val="238"/>
      </rPr>
      <t xml:space="preserve"> Při odvětvování, odkorňování a manipulaci stromu na svahu zaměstnavatel musí zajistit, aby práce byly prováděny z horní strany svahu nad stromem.</t>
    </r>
  </si>
  <si>
    <r>
      <t>(11)</t>
    </r>
    <r>
      <rPr>
        <sz val="10"/>
        <color rgb="FF000000"/>
        <rFont val="Arial"/>
        <family val="2"/>
        <charset val="238"/>
      </rPr>
      <t xml:space="preserve"> Zaměstnavatel musí zajistit, aby při mechanizované těžbě dříví byla před nasazením mechanizačního prostředku pro těžbu dříví provedena příprava pracoviště tak, aby byly porosty rozčleněny, určen počet a směr vyklizovacích linek pro soustřeďování dříví a určen počet a provedeno vyznačení odpovídajících manipulačních a skladovacích prostor; současně musí být dodržena stabilita mechanizačního prostředku. Při nasazení více mechanizačních prostředků na jednom pracovišti musí být jejich provoz koordinován.</t>
    </r>
  </si>
  <si>
    <r>
      <t>(12)</t>
    </r>
    <r>
      <rPr>
        <sz val="10"/>
        <color rgb="FF000000"/>
        <rFont val="Arial"/>
        <family val="2"/>
        <charset val="238"/>
      </rPr>
      <t xml:space="preserve"> Ohroženým prostorem při použití harvestoru se rozumí kruhová plocha o poloměru nejméně dvojnásobku výšky káceného stromu, prodlouženém o délku pracovního ramene stroje. Ohroženým prostorem při použití vyvážecí soupravy se rozumí kruhová plocha poloměru nejméně délky vyváženého nebo zpracovávaného dříví, prodlouženém o délku pracovního ramene stroje.</t>
    </r>
  </si>
  <si>
    <t>Zpracování polomů, vývratů, polovývratů a zlomů a práce v obtížných podmínkách</t>
  </si>
  <si>
    <r>
      <t>(1)</t>
    </r>
    <r>
      <rPr>
        <sz val="10"/>
        <color rgb="FF000000"/>
        <rFont val="Arial"/>
        <family val="2"/>
        <charset val="238"/>
      </rPr>
      <t xml:space="preserve"> Zaměstnavatel musí zajistit, aby zpracování polomů a jednotlivých vývratů, polovývratů a zlomů prováděli pouze zaměstnanci, kteří byli k této činnosti se zaměřením na zpracování kalamity vyškoleni a jejich znalosti a dovednosti byly zaměstnavatelem ověřeny.</t>
    </r>
  </si>
  <si>
    <r>
      <t>(2)</t>
    </r>
    <r>
      <rPr>
        <sz val="10"/>
        <color rgb="FF000000"/>
        <rFont val="Arial"/>
        <family val="2"/>
        <charset val="238"/>
      </rPr>
      <t xml:space="preserve"> Zaměstnavatel musí zajistit, aby vývraty, polovývraty a podříznuté stojící nebo zavěšené stromy byly uvolněny přednostně. Nepodaří-li se uvolnit zavěšený strom ani po vyčerpání všech dostupných možností během pracovní doby, musí být ohrožený prostor zabezpečen proti vstupu nepovolaných osob a zavěšený strom uvolněn nejpozději v průběhu následujícího kalendářního dne. Při uvolňování zavěšeného stromu lze použít některý z následujících způsobů</t>
    </r>
  </si>
  <si>
    <r>
      <t>a)</t>
    </r>
    <r>
      <rPr>
        <sz val="10"/>
        <color rgb="FF000000"/>
        <rFont val="Arial"/>
        <family val="2"/>
        <charset val="238"/>
      </rPr>
      <t xml:space="preserve"> uvolnění stromu pomocí mechanizačního prostředku nebo potahu,</t>
    </r>
  </si>
  <si>
    <r>
      <t>b)</t>
    </r>
    <r>
      <rPr>
        <sz val="10"/>
        <color rgb="FF000000"/>
        <rFont val="Arial"/>
        <family val="2"/>
        <charset val="238"/>
      </rPr>
      <t xml:space="preserve"> otáčení zavěšeného stromu kolem jeho podélné osy,</t>
    </r>
  </si>
  <si>
    <r>
      <t>c)</t>
    </r>
    <r>
      <rPr>
        <sz val="10"/>
        <color rgb="FF000000"/>
        <rFont val="Arial"/>
        <family val="2"/>
        <charset val="238"/>
      </rPr>
      <t xml:space="preserve"> odsunování paty stromu pákou,</t>
    </r>
  </si>
  <si>
    <r>
      <t>d)</t>
    </r>
    <r>
      <rPr>
        <sz val="10"/>
        <color rgb="FF000000"/>
        <rFont val="Arial"/>
        <family val="2"/>
        <charset val="238"/>
      </rPr>
      <t xml:space="preserve"> rozkývání stromu v příčné ose kmene,</t>
    </r>
  </si>
  <si>
    <r>
      <t>e)</t>
    </r>
    <r>
      <rPr>
        <sz val="10"/>
        <color rgb="FF000000"/>
        <rFont val="Arial"/>
        <family val="2"/>
        <charset val="238"/>
      </rPr>
      <t xml:space="preserve"> uvolnění speciálním stahovákem.</t>
    </r>
  </si>
  <si>
    <r>
      <t>(3)</t>
    </r>
    <r>
      <rPr>
        <sz val="10"/>
        <color rgb="FF000000"/>
        <rFont val="Arial"/>
        <family val="2"/>
        <charset val="238"/>
      </rPr>
      <t xml:space="preserve"> Při zpracování polomů musí zaměstnavatel zajistit, aby</t>
    </r>
  </si>
  <si>
    <r>
      <t>a)</t>
    </r>
    <r>
      <rPr>
        <sz val="10"/>
        <color rgb="FF000000"/>
        <rFont val="Arial"/>
        <family val="2"/>
        <charset val="238"/>
      </rPr>
      <t xml:space="preserve"> zaměstnanec nepracoval osamoceně,</t>
    </r>
  </si>
  <si>
    <r>
      <t>b)</t>
    </r>
    <r>
      <rPr>
        <sz val="10"/>
        <color rgb="FF000000"/>
        <rFont val="Arial"/>
        <family val="2"/>
        <charset val="238"/>
      </rPr>
      <t xml:space="preserve"> všechny přístupové cesty a přibližovací linky byly uvolněny přednostně,</t>
    </r>
  </si>
  <si>
    <r>
      <t>c)</t>
    </r>
    <r>
      <rPr>
        <sz val="10"/>
        <color rgb="FF000000"/>
        <rFont val="Arial"/>
        <family val="2"/>
        <charset val="238"/>
      </rPr>
      <t xml:space="preserve"> postup těžby směřoval od přibližovacích linek do porostu, přičemž se přednostně odstraňovaly zlomy, zavěšené a polovyvrácené stromy,</t>
    </r>
  </si>
  <si>
    <r>
      <t>d)</t>
    </r>
    <r>
      <rPr>
        <sz val="10"/>
        <color rgb="FF000000"/>
        <rFont val="Arial"/>
        <family val="2"/>
        <charset val="238"/>
      </rPr>
      <t xml:space="preserve"> nakupené vývraty byly zpracovávány až po vytažení stromu mechanizačním prostředkem,</t>
    </r>
  </si>
  <si>
    <r>
      <t>e)</t>
    </r>
    <r>
      <rPr>
        <sz val="10"/>
        <color rgb="FF000000"/>
        <rFont val="Arial"/>
        <family val="2"/>
        <charset val="238"/>
      </rPr>
      <t xml:space="preserve"> před každým provedením řezu kromě odvětvování měl zaměstnanec připravenou bezpečnou ústupovou cestu,</t>
    </r>
  </si>
  <si>
    <r>
      <t>f)</t>
    </r>
    <r>
      <rPr>
        <sz val="10"/>
        <color rgb="FF000000"/>
        <rFont val="Arial"/>
        <family val="2"/>
        <charset val="238"/>
      </rPr>
      <t xml:space="preserve"> při odřezávání vývratu byl kořenový koláč před oddělením stromu bezpečně zajištěn proti zvrácení; je-li kořenový koláč nakloněn ve směru ležícího stromu, může být kmen oddělen ve vzdálenosti rovnající se výšce koláče, případně dále,</t>
    </r>
  </si>
  <si>
    <r>
      <t>g)</t>
    </r>
    <r>
      <rPr>
        <sz val="10"/>
        <color rgb="FF000000"/>
        <rFont val="Arial"/>
        <family val="2"/>
        <charset val="238"/>
      </rPr>
      <t xml:space="preserve"> v terénních podmínkách dostupných pro mechanizační prostředek byl kořenový koláč po oddělení kmene vrácen mechanizačním prostředkem do původní polohy a následně zpracován,</t>
    </r>
  </si>
  <si>
    <r>
      <t>h)</t>
    </r>
    <r>
      <rPr>
        <sz val="10"/>
        <color rgb="FF000000"/>
        <rFont val="Arial"/>
        <family val="2"/>
        <charset val="238"/>
      </rPr>
      <t xml:space="preserve"> vracení kořenového koláče do původní polohy nebylo v žádném případě prováděno pomocí lanového zařízení.</t>
    </r>
  </si>
  <si>
    <r>
      <t>(4)</t>
    </r>
    <r>
      <rPr>
        <sz val="10"/>
        <color rgb="FF000000"/>
        <rFont val="Arial"/>
        <family val="2"/>
        <charset val="238"/>
      </rPr>
      <t xml:space="preserve"> Zaměstnavatel musí zajistit, aby práce v obtížných pracovních podmínkách, kterými jsou zejména kácení stromů v obvodu dráhy, u pozemních komunikací a značených turistických cest, jakož i veškeré činnosti, při nichž může být ohrožen život nebo zdraví fyzických osob nepodílejících se na pracích v lese nebo na pracovištích obdobného charakteru, byly prováděny jen za trvalého dozoru jedné nebo více osob zajištěných zaměstnavatelem.</t>
    </r>
  </si>
  <si>
    <r>
      <t>(1)</t>
    </r>
    <r>
      <rPr>
        <sz val="10"/>
        <color rgb="FF000000"/>
        <rFont val="Arial"/>
        <family val="2"/>
        <charset val="238"/>
      </rPr>
      <t xml:space="preserve"> Zaměstnavatel musí zajistit, aby řetězové pily nebyly používány bez</t>
    </r>
  </si>
  <si>
    <r>
      <t>a)</t>
    </r>
    <r>
      <rPr>
        <sz val="10"/>
        <color rgb="FF000000"/>
        <rFont val="Arial"/>
        <family val="2"/>
        <charset val="238"/>
      </rPr>
      <t xml:space="preserve"> krytu pohybujících se částí řetězové pily, mimo činné části pilového řetězu,</t>
    </r>
  </si>
  <si>
    <r>
      <t>b)</t>
    </r>
    <r>
      <rPr>
        <sz val="10"/>
        <color rgb="FF000000"/>
        <rFont val="Arial"/>
        <family val="2"/>
        <charset val="238"/>
      </rPr>
      <t xml:space="preserve"> účinného antivibračního systému,</t>
    </r>
  </si>
  <si>
    <r>
      <t>c)</t>
    </r>
    <r>
      <rPr>
        <sz val="10"/>
        <color rgb="FF000000"/>
        <rFont val="Arial"/>
        <family val="2"/>
        <charset val="238"/>
      </rPr>
      <t xml:space="preserve"> zachycovače roztrženého řetězu,</t>
    </r>
  </si>
  <si>
    <r>
      <t>d)</t>
    </r>
    <r>
      <rPr>
        <sz val="10"/>
        <color rgb="FF000000"/>
        <rFont val="Arial"/>
        <family val="2"/>
        <charset val="238"/>
      </rPr>
      <t xml:space="preserve"> účinné bezpečnostní brzdy řetězu a aby tyto bezpečnostní prvky byly během používání řetězové pily plně funkční.</t>
    </r>
  </si>
  <si>
    <r>
      <t>(2)</t>
    </r>
    <r>
      <rPr>
        <sz val="10"/>
        <color rgb="FF000000"/>
        <rFont val="Arial"/>
        <family val="2"/>
        <charset val="238"/>
      </rPr>
      <t xml:space="preserve"> Zaměstnavatel musí zajistit, aby řetězová pila se spalovacím motorem nebyla používána bez</t>
    </r>
  </si>
  <si>
    <r>
      <t>a)</t>
    </r>
    <r>
      <rPr>
        <sz val="10"/>
        <color rgb="FF000000"/>
        <rFont val="Arial"/>
        <family val="2"/>
        <charset val="238"/>
      </rPr>
      <t xml:space="preserve"> tlumiče výfuku,</t>
    </r>
  </si>
  <si>
    <r>
      <t>b)</t>
    </r>
    <r>
      <rPr>
        <sz val="10"/>
        <color rgb="FF000000"/>
        <rFont val="Arial"/>
        <family val="2"/>
        <charset val="238"/>
      </rPr>
      <t xml:space="preserve"> spojky automatického vypínání chodu řetězu při volnoběžném chodu motoru,</t>
    </r>
  </si>
  <si>
    <r>
      <t>c)</t>
    </r>
    <r>
      <rPr>
        <sz val="10"/>
        <color rgb="FF000000"/>
        <rFont val="Arial"/>
        <family val="2"/>
        <charset val="238"/>
      </rPr>
      <t xml:space="preserve"> funkční dlaňové pojistky, umístěné v horní části zadní rukojeti řetězové pily.</t>
    </r>
  </si>
  <si>
    <r>
      <t>(3)</t>
    </r>
    <r>
      <rPr>
        <sz val="10"/>
        <color rgb="FF000000"/>
        <rFont val="Arial"/>
        <family val="2"/>
        <charset val="238"/>
      </rPr>
      <t xml:space="preserve"> Zaměstnavatel musí zajistit, aby obsluhou řetězové pily byl pověřen pouze zaměstnanec starší 18 let, který je k uvedené činnosti zdravotně způsobilý.</t>
    </r>
  </si>
  <si>
    <r>
      <t>(4)</t>
    </r>
    <r>
      <rPr>
        <sz val="10"/>
        <color rgb="FF000000"/>
        <rFont val="Arial"/>
        <family val="2"/>
        <charset val="238"/>
      </rPr>
      <t xml:space="preserve"> Zaměstnavatel musí zajistit, aby zaměstnanec při práci s řetězovou pilou při těžební a pěstební činnosti a údržbě zeleně vždy používal ochranný oděv a pracovní obuv odolnou proti pořezání a další osobní ochranné pracovní prostředky stanovené zaměstnavatelem, s přihlédnutím k návodu výrobce na obsluhu řetězové pily.</t>
    </r>
  </si>
  <si>
    <r>
      <t>(5)</t>
    </r>
    <r>
      <rPr>
        <sz val="10"/>
        <color rgb="FF000000"/>
        <rFont val="Arial"/>
        <family val="2"/>
        <charset val="238"/>
      </rPr>
      <t xml:space="preserve"> Při práci s řetězovou pilou zaměstnavatel musí zajistit, aby zaměstnanci</t>
    </r>
  </si>
  <si>
    <r>
      <t>a)</t>
    </r>
    <r>
      <rPr>
        <sz val="10"/>
        <color rgb="FF000000"/>
        <rFont val="Arial"/>
        <family val="2"/>
        <charset val="238"/>
      </rPr>
      <t xml:space="preserve"> neprováděli práce ze žebříku,</t>
    </r>
  </si>
  <si>
    <r>
      <t>b)</t>
    </r>
    <r>
      <rPr>
        <sz val="10"/>
        <color rgb="FF000000"/>
        <rFont val="Arial"/>
        <family val="2"/>
        <charset val="238"/>
      </rPr>
      <t xml:space="preserve"> nepřidržovali rozřezávané dříví rukou nebo nohou,</t>
    </r>
  </si>
  <si>
    <r>
      <t>c)</t>
    </r>
    <r>
      <rPr>
        <sz val="10"/>
        <color rgb="FF000000"/>
        <rFont val="Arial"/>
        <family val="2"/>
        <charset val="238"/>
      </rPr>
      <t xml:space="preserve"> před začátkem a v průběhu práce podle potřeby kontrolovali stav bezpečnostních prvků řetězové pily, a pokud bezpečnostní prvky nejsou funkční, řetězovou pilu nepoužívali,</t>
    </r>
  </si>
  <si>
    <r>
      <t>d)</t>
    </r>
    <r>
      <rPr>
        <sz val="10"/>
        <color rgb="FF000000"/>
        <rFont val="Arial"/>
        <family val="2"/>
        <charset val="238"/>
      </rPr>
      <t xml:space="preserve"> startovali motorovou pilu způsobem, který neohrozí zaměstnance nebo jiné fyzické osoby vyskytující se na pracovišti, a v souladu s návodem výrobce pro obsluhu řetězové pily,</t>
    </r>
  </si>
  <si>
    <r>
      <t>e)</t>
    </r>
    <r>
      <rPr>
        <sz val="10"/>
        <color rgb="FF000000"/>
        <rFont val="Arial"/>
        <family val="2"/>
        <charset val="238"/>
      </rPr>
      <t xml:space="preserve"> zastavovali chod motoru řetězové pily, pokud přecházejí na pracovišti na vzdálenost větší než 150 m, pokud podmínky bezpečné práce nevyžadují zastavení chodu motoru již při menší vzdálenosti,</t>
    </r>
  </si>
  <si>
    <r>
      <t>f)</t>
    </r>
    <r>
      <rPr>
        <sz val="10"/>
        <color rgb="FF000000"/>
        <rFont val="Arial"/>
        <family val="2"/>
        <charset val="238"/>
      </rPr>
      <t xml:space="preserve"> při přecházení s řetězovou pilou s motorem v chodu vždy zablokovali chod pilového řetězu bezpečnostní brzdou řetězu,</t>
    </r>
  </si>
  <si>
    <r>
      <t>g)</t>
    </r>
    <r>
      <rPr>
        <sz val="10"/>
        <color rgb="FF000000"/>
        <rFont val="Arial"/>
        <family val="2"/>
        <charset val="238"/>
      </rPr>
      <t xml:space="preserve"> převáželi řetězovou pilu s nasazeným ochranným krytem nebo s demontovanou řezací částí,</t>
    </r>
  </si>
  <si>
    <r>
      <t>h)</t>
    </r>
    <r>
      <rPr>
        <sz val="10"/>
        <color rgb="FF000000"/>
        <rFont val="Arial"/>
        <family val="2"/>
        <charset val="238"/>
      </rPr>
      <t xml:space="preserve"> zastavovali chod motoru řetězové pily, pokud provádějí opravu a údržbu motorové nebo řezací části řetězové pily, mimo seřízení karburátoru,</t>
    </r>
  </si>
  <si>
    <r>
      <t>i)</t>
    </r>
    <r>
      <rPr>
        <sz val="10"/>
        <color rgb="FF000000"/>
        <rFont val="Arial"/>
        <family val="2"/>
        <charset val="238"/>
      </rPr>
      <t xml:space="preserve"> nepracovali osamoceně,</t>
    </r>
  </si>
  <si>
    <r>
      <t>j)</t>
    </r>
    <r>
      <rPr>
        <sz val="10"/>
        <color rgb="FF000000"/>
        <rFont val="Arial"/>
        <family val="2"/>
        <charset val="238"/>
      </rPr>
      <t xml:space="preserve"> při doplňování paliva do řetězové pily dbali náležité opatrnosti s ohledem na nebezpečí vzniku požáru při styku paliva s horkými částmi řetězové pily a důsledně dodržovali návod výrobce pro obsluhu řetězové pily.</t>
    </r>
  </si>
  <si>
    <r>
      <t>(6)</t>
    </r>
    <r>
      <rPr>
        <sz val="10"/>
        <color rgb="FF000000"/>
        <rFont val="Arial"/>
        <family val="2"/>
        <charset val="238"/>
      </rPr>
      <t xml:space="preserve"> O výsledcích revizí, kontrol a oprav řetězové pily musí zaměstnavatel po celou dobu jejího provozu vést evidenci.</t>
    </r>
  </si>
  <si>
    <t>Soustřeďování dříví</t>
  </si>
  <si>
    <r>
      <t>(1)</t>
    </r>
    <r>
      <rPr>
        <sz val="10"/>
        <color rgb="FF000000"/>
        <rFont val="Arial"/>
        <family val="2"/>
        <charset val="238"/>
      </rPr>
      <t xml:space="preserve"> Při soustřeďování dříví zaměstnavatel musí zajistit, aby</t>
    </r>
  </si>
  <si>
    <r>
      <t>a)</t>
    </r>
    <r>
      <rPr>
        <sz val="10"/>
        <color rgb="FF000000"/>
        <rFont val="Arial"/>
        <family val="2"/>
        <charset val="238"/>
      </rPr>
      <t xml:space="preserve"> nebyla překročena povolená svahová dostupnost mechanizačního prostředku, stanovená výrobcem,</t>
    </r>
  </si>
  <si>
    <r>
      <t>b)</t>
    </r>
    <r>
      <rPr>
        <sz val="10"/>
        <color rgb="FF000000"/>
        <rFont val="Arial"/>
        <family val="2"/>
        <charset val="238"/>
      </rPr>
      <t xml:space="preserve"> zaměstnanci nevstupovali na soustřeďované dříví a nepřekračovali je za jeho pohybu,</t>
    </r>
  </si>
  <si>
    <r>
      <t>c)</t>
    </r>
    <r>
      <rPr>
        <sz val="10"/>
        <color rgb="FF000000"/>
        <rFont val="Arial"/>
        <family val="2"/>
        <charset val="238"/>
      </rPr>
      <t xml:space="preserve"> nedocházelo k bezúvazkovému soustřeďování dříví na pracovišti, kde hrozí nebezpečí samovolného pohybu dříví,</t>
    </r>
  </si>
  <si>
    <r>
      <t>d)</t>
    </r>
    <r>
      <rPr>
        <sz val="10"/>
        <color rgb="FF000000"/>
        <rFont val="Arial"/>
        <family val="2"/>
        <charset val="238"/>
      </rPr>
      <t xml:space="preserve"> zaměstnanci se nezdržovali ve vnitřních úhlech lana navijáku, mezi lany, pod lany, pod zavěšeným nákladem a v prodlouženém směru napnutých lan a neusměrňovali náklad rukou, jsou-li lana navijáku v pohybu,</t>
    </r>
  </si>
  <si>
    <r>
      <t>e)</t>
    </r>
    <r>
      <rPr>
        <sz val="10"/>
        <color rgb="FF000000"/>
        <rFont val="Arial"/>
        <family val="2"/>
        <charset val="238"/>
      </rPr>
      <t xml:space="preserve"> v kabině mechanizačního prostředku nebylo volně položené nářadí,</t>
    </r>
  </si>
  <si>
    <r>
      <t>f)</t>
    </r>
    <r>
      <rPr>
        <sz val="10"/>
        <color rgb="FF000000"/>
        <rFont val="Arial"/>
        <family val="2"/>
        <charset val="238"/>
      </rPr>
      <t xml:space="preserve"> při jízdě nebyly mimo kabinu mechanizačního prostředku převáženy další osoby; při přibližování dříví ani v kabině,</t>
    </r>
  </si>
  <si>
    <r>
      <t>g)</t>
    </r>
    <r>
      <rPr>
        <sz val="10"/>
        <color rgb="FF000000"/>
        <rFont val="Arial"/>
        <family val="2"/>
        <charset val="238"/>
      </rPr>
      <t xml:space="preserve"> byl dodržován zákaz vstupu do ohroženého prostoru a byly používány bezpečnostní značky, značení a signály a před zahájením soustřeďování dříví byly odstraněny překážky z přibližovacích linek a určeny ohrožené prostory pro jednotlivé pracovní operace, zejména prostory k plnění pohonných hmot a k údržbě používaných zařízení a určen počet a umístění skládek dříví,</t>
    </r>
  </si>
  <si>
    <r>
      <t>h)</t>
    </r>
    <r>
      <rPr>
        <sz val="10"/>
        <color rgb="FF000000"/>
        <rFont val="Arial"/>
        <family val="2"/>
        <charset val="238"/>
      </rPr>
      <t xml:space="preserve"> soustřeďování dříví vrtulníkem bylo prováděno na základě místního provozního bezpečnostního předpisu zpracovaného pro dané pracoviště,</t>
    </r>
  </si>
  <si>
    <r>
      <t>i)</t>
    </r>
    <r>
      <rPr>
        <sz val="10"/>
        <color rgb="FF000000"/>
        <rFont val="Arial"/>
        <family val="2"/>
        <charset val="238"/>
      </rPr>
      <t xml:space="preserve"> na pracovišti, kde hrozí nebezpečí samovolného pohybu dříví a ztráta stability mechanizačního prostředku při provozu, se dříví vyklizovalo lanem pomocí směrové kladky; uvolňování dříví na svahu ručním nářadím a upínání úvazku musí být prováděno vždy z horní strany svahu nad ležícím stromem,</t>
    </r>
  </si>
  <si>
    <r>
      <t>j)</t>
    </r>
    <r>
      <rPr>
        <sz val="10"/>
        <color rgb="FF000000"/>
        <rFont val="Arial"/>
        <family val="2"/>
        <charset val="238"/>
      </rPr>
      <t xml:space="preserve"> při soustřeďování dříví lanovým zařízením se navíjecí bubny spouštěly jen na znamení zaměstnance, který dříví připevňuje nebo uvolňuje, a přitom se používala stanovená signalizace a zaměstnanec, který dříví připevňuje nebo uvolňuje, sledoval jeho pohyb a přitom se pohyboval tak, aby nedošlo k jeho zasažení uvolněnou kladkou, přetrženým lanem nebo odvalujícím se dřívím; při zachycení dříví o překážku musí být dán signál k zastavení chodu lanového zařízení,</t>
    </r>
  </si>
  <si>
    <r>
      <t>k)</t>
    </r>
    <r>
      <rPr>
        <sz val="10"/>
        <color rgb="FF000000"/>
        <rFont val="Arial"/>
        <family val="2"/>
        <charset val="238"/>
      </rPr>
      <t xml:space="preserve"> byl na skládkách respektován přirozený sklon soustřeďovaného dříví podle § 11 odst. 2.</t>
    </r>
  </si>
  <si>
    <r>
      <t>(2)</t>
    </r>
    <r>
      <rPr>
        <sz val="10"/>
        <color rgb="FF000000"/>
        <rFont val="Arial"/>
        <family val="2"/>
        <charset val="238"/>
      </rPr>
      <t xml:space="preserve"> Při soustřeďování dříví koňským potahem musí být zaměstnavatelem zajištěno, aby byl úvazek před upevněním nebo sejmutím z dříví odepnut od potahu, kvůli vyloučení možného zranění zaměstnance při náhlém pohybu potahu; dále aby zaměstnanec doprovázel vlečené dříví v bezpečné vzdálenosti, na svahu z horní strany nad potahem, v zatáčkách vedl koně z vnitřní strany a při vedení koně si neomotával opratě kolem ruky nebo těla.</t>
    </r>
  </si>
  <si>
    <r>
      <t>(3)</t>
    </r>
    <r>
      <rPr>
        <sz val="10"/>
        <color rgb="FF000000"/>
        <rFont val="Arial"/>
        <family val="2"/>
        <charset val="238"/>
      </rPr>
      <t xml:space="preserve"> Výjimečně, v případě slabých a krátkých sortimentů dříví, se vyklizování a přenášení dříví provádí ručně. Při volném spouštění výřezů ze svahu se v ohroženém prostoru nesmí nacházet žádné fyzické osoby.</t>
    </r>
  </si>
  <si>
    <r>
      <t>(1)</t>
    </r>
    <r>
      <rPr>
        <sz val="10"/>
        <color rgb="FF000000"/>
        <rFont val="Arial"/>
        <family val="2"/>
        <charset val="238"/>
      </rPr>
      <t xml:space="preserve"> Při odvozu dříví musí zaměstnavatel zajistit, aby zaměstnanci</t>
    </r>
  </si>
  <si>
    <r>
      <t>a)</t>
    </r>
    <r>
      <rPr>
        <sz val="10"/>
        <color rgb="FF000000"/>
        <rFont val="Arial"/>
        <family val="2"/>
        <charset val="238"/>
      </rPr>
      <t xml:space="preserve"> neprováděli nakládku na odvozní prostředek nebo vykládku z odvozního prostředku, který není zajištěn proti pohybu a převrácení,</t>
    </r>
  </si>
  <si>
    <r>
      <t>b)</t>
    </r>
    <r>
      <rPr>
        <sz val="10"/>
        <color rgb="FF000000"/>
        <rFont val="Arial"/>
        <family val="2"/>
        <charset val="238"/>
      </rPr>
      <t xml:space="preserve"> nezdržovali se v ohroženém prostoru nakládaného nebo skládaného dříví,</t>
    </r>
  </si>
  <si>
    <r>
      <t>c)</t>
    </r>
    <r>
      <rPr>
        <sz val="10"/>
        <color rgb="FF000000"/>
        <rFont val="Arial"/>
        <family val="2"/>
        <charset val="238"/>
      </rPr>
      <t xml:space="preserve"> nepřeváželi dříví nezajištěné proti pohybu a vypadnutí z odvozního prostředku,</t>
    </r>
  </si>
  <si>
    <r>
      <t>d)</t>
    </r>
    <r>
      <rPr>
        <sz val="10"/>
        <color rgb="FF000000"/>
        <rFont val="Arial"/>
        <family val="2"/>
        <charset val="238"/>
      </rPr>
      <t xml:space="preserve"> nevstupovali po odjištění klanic mezi soupravu a skládku,</t>
    </r>
  </si>
  <si>
    <r>
      <t>e)</t>
    </r>
    <r>
      <rPr>
        <sz val="10"/>
        <color rgb="FF000000"/>
        <rFont val="Arial"/>
        <family val="2"/>
        <charset val="238"/>
      </rPr>
      <t xml:space="preserve"> a jiné fyzické osoby, které se pohybují v prostoru nakládaného nebo skládaného dříví, používali ochranné přilby.</t>
    </r>
  </si>
  <si>
    <r>
      <t>(2)</t>
    </r>
    <r>
      <rPr>
        <sz val="10"/>
        <color rgb="FF000000"/>
        <rFont val="Arial"/>
        <family val="2"/>
        <charset val="238"/>
      </rPr>
      <t xml:space="preserve"> Na ložnou plochu odvozního prostředku se dříví ukládá tak, aby náklad u klanic nepřesahoval více než polovinou obliny kmene a střed nákladu nepřesahoval výšku klanic o více než 35 cm. Pro výstup na ložnou plochu musí být odvozní prostředek vybaven žebříky nebo pevně zabudovanými stupadly.</t>
    </r>
  </si>
  <si>
    <r>
      <t>(3)</t>
    </r>
    <r>
      <rPr>
        <sz val="10"/>
        <color rgb="FF000000"/>
        <rFont val="Arial"/>
        <family val="2"/>
        <charset val="238"/>
      </rPr>
      <t xml:space="preserve"> Pro práci se zdvihacím zařízením v ochranném pásmu zařízení elektrizační soustavy nebo v jeho bezprostřední blízkosti musí zaměstnavatel dodržovat požadavky zvláštního právního předpisu</t>
    </r>
    <r>
      <rPr>
        <b/>
        <vertAlign val="superscript"/>
        <sz val="10"/>
        <color rgb="FF05507A"/>
        <rFont val="Arial"/>
        <family val="2"/>
        <charset val="238"/>
      </rPr>
      <t>4</t>
    </r>
    <r>
      <rPr>
        <b/>
        <sz val="10"/>
        <color rgb="FF05507A"/>
        <rFont val="Arial"/>
        <family val="2"/>
        <charset val="238"/>
      </rPr>
      <t>)</t>
    </r>
    <r>
      <rPr>
        <sz val="10"/>
        <color rgb="FF000000"/>
        <rFont val="Arial"/>
        <family val="2"/>
        <charset val="238"/>
      </rPr>
      <t>.</t>
    </r>
  </si>
  <si>
    <r>
      <t>(1)</t>
    </r>
    <r>
      <rPr>
        <sz val="10"/>
        <color rgb="FF000000"/>
        <rFont val="Arial"/>
        <family val="2"/>
        <charset val="238"/>
      </rPr>
      <t xml:space="preserve"> Při manipulaci a skladování dříví musí zaměstnavatel zajistit, aby zaměstnanci</t>
    </r>
  </si>
  <si>
    <r>
      <t>a)</t>
    </r>
    <r>
      <rPr>
        <sz val="10"/>
        <color rgb="FF000000"/>
        <rFont val="Arial"/>
        <family val="2"/>
        <charset val="238"/>
      </rPr>
      <t xml:space="preserve"> na manipulační lince neuváděli zkracovací pilu do řezu, pokud není dříví v klidu a stabilizováno,</t>
    </r>
  </si>
  <si>
    <r>
      <t>b)</t>
    </r>
    <r>
      <rPr>
        <sz val="10"/>
        <color rgb="FF000000"/>
        <rFont val="Arial"/>
        <family val="2"/>
        <charset val="238"/>
      </rPr>
      <t xml:space="preserve"> nerozřezávali překřížené dříví a při navalování dříví k dopravníku používali ruční nářadí,</t>
    </r>
  </si>
  <si>
    <r>
      <t>c)</t>
    </r>
    <r>
      <rPr>
        <sz val="10"/>
        <color rgb="FF000000"/>
        <rFont val="Arial"/>
        <family val="2"/>
        <charset val="238"/>
      </rPr>
      <t xml:space="preserve"> nepohybovali se po konstrukci nadúrovňových dopravníků a nepřekračovali podélné dopravníky za chodu mimo určené přechody,</t>
    </r>
  </si>
  <si>
    <r>
      <t>d)</t>
    </r>
    <r>
      <rPr>
        <sz val="10"/>
        <color rgb="FF000000"/>
        <rFont val="Arial"/>
        <family val="2"/>
        <charset val="238"/>
      </rPr>
      <t xml:space="preserve"> nevstupovali na uskladněné dříví,</t>
    </r>
  </si>
  <si>
    <r>
      <t>e)</t>
    </r>
    <r>
      <rPr>
        <sz val="10"/>
        <color rgb="FF000000"/>
        <rFont val="Arial"/>
        <family val="2"/>
        <charset val="238"/>
      </rPr>
      <t xml:space="preserve"> nevyprošťovali ručně lana navijáku a nepřekračovali je, jsou-li v pohybu, a nezdržovali se v ohroženém prostoru rozvalovaného dříví.</t>
    </r>
  </si>
  <si>
    <r>
      <t>(2)</t>
    </r>
    <r>
      <rPr>
        <sz val="10"/>
        <color rgb="FF000000"/>
        <rFont val="Arial"/>
        <family val="2"/>
        <charset val="238"/>
      </rPr>
      <t xml:space="preserve"> K zabránění samovolnému pohybu dříví při jeho volném uskladňování na skládce musí zaměstnavatel zajistit, aby nebyl překročen přirozený sklon uskladněného dříví; k zajištění se použijí zajišťovací klíny. Přirozeným sklonem se rozumí takový sklon boku hromady dříví, při němž při zajištění nejnižší vrstvy proti rozvalení nedojde k samovolnému rozvalení dalších vrstev dříví, aniž by byly tyto vrstvy proti rozvalení zajištěny. Takový sklon nesmí překročit hodnotu 1,73 : 1.</t>
    </r>
  </si>
  <si>
    <r>
      <t>(3)</t>
    </r>
    <r>
      <rPr>
        <sz val="10"/>
        <color rgb="FF000000"/>
        <rFont val="Arial"/>
        <family val="2"/>
        <charset val="238"/>
      </rPr>
      <t xml:space="preserve"> Při ručním navalování kulatiny musí zaměstnavatel zajistit, aby uskladněné dříví nepřesáhlo výšku 1,5 m; manipulace se provádí po jednotlivých kusech dříví uložených v jedné vrstvě pomocí ručního nářadí.</t>
    </r>
  </si>
  <si>
    <r>
      <t>(1)</t>
    </r>
    <r>
      <rPr>
        <sz val="10"/>
        <color rgb="FF000000"/>
        <rFont val="Arial"/>
        <family val="2"/>
        <charset val="238"/>
      </rPr>
      <t xml:space="preserve"> Při práci ve výškách</t>
    </r>
    <r>
      <rPr>
        <b/>
        <vertAlign val="superscript"/>
        <sz val="10"/>
        <color rgb="FF05507A"/>
        <rFont val="Arial"/>
        <family val="2"/>
        <charset val="238"/>
      </rPr>
      <t>5</t>
    </r>
    <r>
      <rPr>
        <b/>
        <sz val="10"/>
        <color rgb="FF05507A"/>
        <rFont val="Arial"/>
        <family val="2"/>
        <charset val="238"/>
      </rPr>
      <t>)</t>
    </r>
    <r>
      <rPr>
        <sz val="10"/>
        <color rgb="FF000000"/>
        <rFont val="Arial"/>
        <family val="2"/>
        <charset val="238"/>
      </rPr>
      <t xml:space="preserve"> na stojících stromech zaměstnavatel musí zajistit, aby zaměstnanci</t>
    </r>
  </si>
  <si>
    <r>
      <t>a)</t>
    </r>
    <r>
      <rPr>
        <sz val="10"/>
        <color rgb="FF000000"/>
        <rFont val="Arial"/>
        <family val="2"/>
        <charset val="238"/>
      </rPr>
      <t xml:space="preserve"> nepracovali v koruně stojícího stromu, pokud nejsou vybaveni pro práci ve výškách; v koruně stojícího stromu smí pracovat pouze jeden zaměstnanec, který musí být jištěn dalším zaměstnancem stojícím u paty stromu,</t>
    </r>
  </si>
  <si>
    <r>
      <t>b)</t>
    </r>
    <r>
      <rPr>
        <sz val="10"/>
        <color rgb="FF000000"/>
        <rFont val="Arial"/>
        <family val="2"/>
        <charset val="238"/>
      </rPr>
      <t xml:space="preserve"> nepracovali při povětrnostní situaci, kdy dochází k nebezpečnému výkyvu korun stromů,</t>
    </r>
  </si>
  <si>
    <r>
      <t>c)</t>
    </r>
    <r>
      <rPr>
        <sz val="10"/>
        <color rgb="FF000000"/>
        <rFont val="Arial"/>
        <family val="2"/>
        <charset val="238"/>
      </rPr>
      <t xml:space="preserve"> nepracovali při teplotě vzduchu, korigované účinky proudícího vzduchu, nižší než -10 °C během pracovní doby,</t>
    </r>
  </si>
  <si>
    <r>
      <t>d)</t>
    </r>
    <r>
      <rPr>
        <sz val="10"/>
        <color rgb="FF000000"/>
        <rFont val="Arial"/>
        <family val="2"/>
        <charset val="238"/>
      </rPr>
      <t xml:space="preserve"> nepracovali osamoceně,</t>
    </r>
  </si>
  <si>
    <r>
      <t>e)</t>
    </r>
    <r>
      <rPr>
        <sz val="10"/>
        <color rgb="FF000000"/>
        <rFont val="Arial"/>
        <family val="2"/>
        <charset val="238"/>
      </rPr>
      <t xml:space="preserve"> pro výstup do korun stromů používali stanovené prostředky, zejména bezpečnostní postroj nebo poutací řemeny a ocelové stupačky.</t>
    </r>
  </si>
  <si>
    <r>
      <t>(2)</t>
    </r>
    <r>
      <rPr>
        <sz val="10"/>
        <color rgb="FF000000"/>
        <rFont val="Arial"/>
        <family val="2"/>
        <charset val="238"/>
      </rPr>
      <t xml:space="preserve"> Před zahájením prací ve výškách na stojících stromech musí zaměstnavatel vymezit ohrožený prostor a stanovit pravidla signalizace mezi zaměstnancem stojícím na zemi a zaměstnancem provádějícím práce ve výškách. Ruční nářadí se do koruny stromu dopravuje pomocí lana, jeho použití zajišťuje k této činnosti určený zaměstnanec.</t>
    </r>
  </si>
  <si>
    <r>
      <t>(3)</t>
    </r>
    <r>
      <rPr>
        <sz val="10"/>
        <color rgb="FF000000"/>
        <rFont val="Arial"/>
        <family val="2"/>
        <charset val="238"/>
      </rPr>
      <t xml:space="preserve"> Zaměstnavatel musí zajistit, aby se odřezávání větví koruny stojícího stromu pomocí řetězové pily provádělo z pracovní plošiny nebo, není-li to z důvodů spočívajících v povaze terénu možné, za použití jiné speciální techniky určené pro práci ve výškách. Zaměstnanec i řetězová pila musí být při výstupu do koruny stromu, během práce i při sestupu zajištěni proti pádu samostatnými jistícími prostředky, upevněnými mimo zónu prováděné práce.</t>
    </r>
  </si>
  <si>
    <r>
      <t>(4)</t>
    </r>
    <r>
      <rPr>
        <sz val="10"/>
        <color rgb="FF000000"/>
        <rFont val="Arial"/>
        <family val="2"/>
        <charset val="238"/>
      </rPr>
      <t xml:space="preserve"> Pro práci ve výškách s řetězovou pilou musí zaměstnavatel zajistit zpracování místního provozního bezpečnostního předpisu.</t>
    </r>
  </si>
  <si>
    <t>Zrušuje se nařízení vlády č. 28/2002 Sb., kterým se stanoví způsob organizace práce a pracovních postupů, které je zaměstnavatel povinen zajistit při práci v lese a na pracovištích obdobného charakteru.</t>
  </si>
  <si>
    <t>Toto nařízení nabývá účinnosti prvním dnem třetího kalendářního měsíce následujícího po jeho vyhlášení.</t>
  </si>
  <si>
    <t>a) krytu pohybujících se částí řetězové pily, mimo činné části pilového řetězu,     b) účinného antivibračního systému,        c) zachycovače roztrženého řetězu,          d) účinné bezpečnostní brzdy řetězu</t>
  </si>
  <si>
    <t>►samostatně pracujícím zaměstnancem zaměstnanec vykonávající práci na pracovišti sám se zajištěným dohledem,</t>
  </si>
  <si>
    <t>►kalamitou plošné poškození lesního porostu v důsledku působení biotických nebo abiotických činitelů v rozsahu, který opravňuje orgán státní správy lesů k nařízení opatření k ochraně lesa podle lesního zákona2),</t>
  </si>
  <si>
    <t>►místním provozním bezpečnostním předpisem předpis zaměstnavatele upravující zejména pracovní technologické postupy pro používání strojů, technických zařízení, dopravních prostředků a nářadí a pravidla jejich pohybu a pohybu zaměstnanců v prostorech a na pracovištích zaměstnavatele.</t>
  </si>
  <si>
    <t>► polomem plošné poškození lesního porostu zlomy, polovývraty a vývraty,</t>
  </si>
  <si>
    <t>►harvestorem víceoperační lesnický stroj určený ke kácení a odvětvování stromů, měření a druhování dříví a k vyklizování dříví od pařezu k vyvážecí lince,</t>
  </si>
  <si>
    <t>►organizuje zaměstnavatel práci  v lese a na pracovištích obdobného charakteru  tak, aby práce se řetězovou pilou, obsluhu mechanizačních prostředků a soustřeďování dříví traktorem, koňmi nebo lanovým zařízením vykonávali pouze zaměstnanci, kteří byli k této činnosti vyškoleni a v ní zacvičeni a jejichž znalosti a dovednosti byly ověřeny zaměstnavatelem.</t>
  </si>
  <si>
    <t>►zajistil  zaměstnavatel, aby řetězové pila se spalovacím motorem nebyla používány bez:</t>
  </si>
  <si>
    <t>► zajistil zaměstnavatel při práci s řetězovou pilou aby zaměstnanci :</t>
  </si>
  <si>
    <t>o ochraně zdraví před nepříznivými účinky hluku a vibrací</t>
  </si>
  <si>
    <t>LAeq,w =</t>
  </si>
  <si>
    <t>10 ∙ lg</t>
  </si>
  <si>
    <t>—</t>
  </si>
  <si>
    <t>∑</t>
  </si>
  <si>
    <t>100,1∙(LAeq,8h,k)</t>
  </si>
  <si>
    <t>LAeq,s =</t>
  </si>
  <si>
    <t>√480/T, [-]</t>
  </si>
  <si>
    <t>100,1∙(Law,8h,k)</t>
  </si>
  <si>
    <t>√</t>
  </si>
  <si>
    <t>aew,w =</t>
  </si>
  <si>
    <t>Law,s =</t>
  </si>
  <si>
    <t>Hladiny prahu slyšení LPS v decibelech v rozsahu středních kmitočtů třetinooktávových pásem ƒt 10Hz až 160 Hz</t>
  </si>
  <si>
    <t>ƒt [Hz]</t>
  </si>
  <si>
    <t>LPS [dB]</t>
  </si>
  <si>
    <t>Druh chráněného vnitřního prostoru</t>
  </si>
  <si>
    <t>Doba pobytu</t>
  </si>
  <si>
    <t>Korekce v dB</t>
  </si>
  <si>
    <t>Nemocniční pokoje</t>
  </si>
  <si>
    <t>doba mezi 6.00 a 22.00 hodinou</t>
  </si>
  <si>
    <t>doba mezi 22.00 a 6.00 hodinou</t>
  </si>
  <si>
    <t>Lékařské vyšetřovny, ordinace</t>
  </si>
  <si>
    <t>po dobu používání</t>
  </si>
  <si>
    <t>Obytné místnosti</t>
  </si>
  <si>
    <t>-10+)</t>
  </si>
  <si>
    <t>Přednáškové síně, učebny a pobytové místnosti škol, jeslí a staveb pro předškolní a školní výchovu a vzdělávání</t>
  </si>
  <si>
    <t>+) Pro hluk z dopravy v okolí dálnic, silnic I. a II. třídy a místních komunikací I. a II. třídy, kde je hluk z dopravy na těchto komunikacích převažující, v ochranném pásmu drah a pro hluk z tramvajových a trolejbusových drah se přičítá další korekce + 5</t>
  </si>
  <si>
    <t>Doba dne</t>
  </si>
  <si>
    <t>Posuzovaná doba [hod.]</t>
  </si>
  <si>
    <t>Korekce [dB]</t>
  </si>
  <si>
    <t>od 6:00 do 7:00</t>
  </si>
  <si>
    <t>od 7:00 do 21:00</t>
  </si>
  <si>
    <t>od 21:00 do 22:00</t>
  </si>
  <si>
    <t>od 22:00 do 6:00</t>
  </si>
  <si>
    <t>LCeq,T = 2,0LCE - 93 + 10.lg(N/N0) - 10.lg(T/T0)</t>
  </si>
  <si>
    <t>pro LCE &gt; 100 dB</t>
  </si>
  <si>
    <t>LCeq,T = 1,18LCE - 11 + 10.lg(N/N0) - 10.lg(T/T0)</t>
  </si>
  <si>
    <t>pro LCE &lt; 100 dB,</t>
  </si>
  <si>
    <t>Povaha vibrací</t>
  </si>
  <si>
    <t>Přerušované a nepřerušované vibrace</t>
  </si>
  <si>
    <t>Opakující se otřesy</t>
  </si>
  <si>
    <t>[dB]</t>
  </si>
  <si>
    <t>[-]</t>
  </si>
  <si>
    <t>1. Operační sály</t>
  </si>
  <si>
    <t>Denní doba</t>
  </si>
  <si>
    <t>Noční doba</t>
  </si>
  <si>
    <t>2. Obytné místnosti</t>
  </si>
  <si>
    <t>3. Nemocniční pokoje</t>
  </si>
  <si>
    <t>5. Ostatní chráněné vnitřní prostory staveb</t>
  </si>
  <si>
    <t>Nepřetržitě</t>
  </si>
  <si>
    <t>NAŘÍZENÍ VLÁDY  č. 361/2007 sb.</t>
  </si>
  <si>
    <t>(1) Toto nařízení zapracovává příslušné předpisy Evropské unie1) a upravuje v návaznosti na přímo použitelné předpisy Evropské unie21)</t>
  </si>
  <si>
    <t>a) rizikové faktory pracovních podmínek, jejich členění, metody a způsob jejich zjišťování, hygienické limity,</t>
  </si>
  <si>
    <t>c) minimální rozsah opatření k ochraně zdraví zaměstnance,</t>
  </si>
  <si>
    <t>d) podmínky poskytování osobních ochranných pracovních prostředků a jejich údržby při práci s olovem, chemickými látkami nebo směsmi, které se vstřebávají kůží nebo sliznicemi, a chemickými látkami, směsmi nebo prachem, které mají dráždivý účinek na kůži, karcinogeny, mutageny a látkami toxickými pro reprodukci, s azbestem, biologickými činiteli a v zátěži chladem nebo teplem,</t>
  </si>
  <si>
    <t>e) bližší podmínky poskytování ochranných nápojů,</t>
  </si>
  <si>
    <t>f) bližší hygienické požadavky na pracoviště a pracovní prostředí,</t>
  </si>
  <si>
    <t>g) bližší požadavky na způsob organizace práce a pracovních postupů při zátěži teplem nebo chladem, při práci s chemickými látkami, směsmi, prachem, olovem, azbestem, biologickými činiteli a při fyzické zátěži,</t>
  </si>
  <si>
    <t>h) bližší požadavky na práci se zobrazovacími jednotkami,</t>
  </si>
  <si>
    <t>j) rozsah informací k ochraně zdraví při práci s olovem, při nadměrné expozici chemickým karcinogenům, mutagenům nebo látkám toxickým pro reprodukci, s biologickými činiteli a při fyzické zátěži,</t>
  </si>
  <si>
    <t>k) minimální požadavky na obsah školení zaměstnance při práci, která je nebo může být zdrojem expozice azbestu nebo prachu z materiálu obsahujícího azbest.</t>
  </si>
  <si>
    <t>(3) Na práce vykonávané jako umělecká činnost, s výjimkou dílen umělecké výroby, se nevztahují podmínky upravené v § 13 až 21, § 36 až 39, § 43, 48, 49, 51, 52, v příloze č. 1 k tomuto nařízení, části C a v přílohách č. 2, 4, 7 a 9 k tomuto nařízení.</t>
  </si>
  <si>
    <t>(5) Podle tohoto nařízení se hodnotí podmínky ochrany zdraví žáků středních škol při praktickém vyučování, studentů vyšších odborných škol při praktické přípravě a studentů vysokých škol při praktické výuce a praxi.</t>
  </si>
  <si>
    <t>(6) Tímto nařízením nejsou dotčeny obecné technické požadavky na výstavbu3). Toto nařízení se nepoužije, jsou-li zvláštní požadavky na pracovní prostředí a pracoviště a postupy při zjišťování a hodnocení rizikových faktorů pracovních podmínek upravené zvláštním právním předpisem4) nebo přímo použitelným předpisem Evropské unie5).</t>
  </si>
  <si>
    <t>(1) Rizikové faktory mikroklimatických podmínek se člení na zátěž teplem a zátěž chladem; chemické faktory se člení na látky a směsi obecně, olovo, prach, karcinogeny, mutageny, látky toxické pro reprodukci a azbest; biologické činitele se člení na skupiny; fyzická zátěž se člení na celkovou fyzickou zátěž, lokální svalovou zátěž, pracovní polohy a ruční manipulaci s břemeny.</t>
  </si>
  <si>
    <t>Zátěž teplem při práci je určena množstvím metabolického tepla vznikajícího svalovou prací a faktory prostředí, kterými se rozumí teplota vzduchu (ta), výsledná teplota kulového teploměru (tg), rychlost proudění vzduchu (va), relativní vlhkost vzduchu (Rh) a stereoteplota (tst).</t>
  </si>
  <si>
    <t>a) dlouhodobě přípustnou zátěží teplem zátěž limitovaná množstvím tekutin ztracených při práci z organizmu potem a dýcháním, která činí pro aklimatizovanou ženu nebo muže maximálně 2 160 g.m-2, což odpovídá ztrátě 3,9 litrů tekutin za osmihodinovou směnu pro standardní osobu o ploše povrchu těla 1,8 m2,</t>
  </si>
  <si>
    <t>b) krátkodobě přípustnou zátěží teplem zátěž limitovaná množstvím akumulovaného tepla v organizmu, které nesmí překročit pro zaměstnance aklimatizovaného i neaklimatizovaného 180 kJ.m-2. Této hodnotě odpovídá vzestup teploty vnitřního prostředí organizmu o 0,8 °C, vzestup průměrné teploty kůže o 3,5 °C a vzestup srdeční frekvence nejvýše na 150 tepů.min-1,</t>
  </si>
  <si>
    <t>c) dlouhodobě přípustnou dobou práce doba, během níž je dosažena dlouhodobě přípustná zátěž teplem,</t>
  </si>
  <si>
    <t>d) krátkodobě přípustnou dobou práce doba, během níž je dosažena krátkodobě přípustná zátěž teplem,</t>
  </si>
  <si>
    <t>e) metabolickým teplem množství tepla vytvářeného organizmem zaměstnance při práci, které odpovídá energetickému výdeji spojenému s touto prací,</t>
  </si>
  <si>
    <t>f) stereoteplotou tst směrová radiační teplota měřená kulovým stereoteploměrem, která charakterizuje radiační účinek okolních ploch ve sledovaném prostorovém úhlu,</t>
  </si>
  <si>
    <t>h) nevenkovním pracovištěm s neudržovanou teplotou uzavřené pracoviště, přirozeně větrané nebo pracoviště, na němž je k větrání použito kombinované nebo nucené větrání,</t>
  </si>
  <si>
    <t>i) nevenkovním pracovištěm s udržovanou teplotou jako technologickým požadavkem pracoviště s udržovanou teplotou nezbytnou k vytvoření a udržení standardizovaných tepelně-vlhkostních podmínek pro ochranu výroby, výrobku nebo produktu,</t>
  </si>
  <si>
    <t>j) klimatizovaným pracovištěm nevenkovní pracoviště s udržovanou teplotou, na němž je k větrání použito nucené větrání zajišťující požadovanou čistotu, teplotu a vlhkost vzduchu.</t>
  </si>
  <si>
    <t>(1) Zátěž teplem při práci na pracovišti podle § 3a písm. h) nebo na pracovišti podle § 3a písm. i) se hodnotí podle průměrné operativní teploty (to), kterou se rozumí teplota vypočtená jako časově vážený průměr za efektivní dobu práce, kterou je doba snížená o dobu trvání přestávky na jídlo a oddech a bezpečnostní přestávku nebo průměr z jednotlivých měřených časových intervalů v průběhu celé osmihodinové nebo delší směny, jde-li o pracoviště s měnícími se teplotami, z teploty vzduchu ta, výsledné teploty kulového teploměru tg, rychlosti proudění vzduchu va a stereoteploty tst. Hodnocení podle průměrné operativní teploty lze za podmínky rychlosti proudění vzduchu va rovné nebo menší než 0,2 m.s-1 nahradit hodnocením podle výsledné teploty kulového teploměru.</t>
  </si>
  <si>
    <t>(2) Zátěž teplem pro práci zařazenou do třídy I až V podle přílohy č. 1 k tomuto nařízení, části A, tabulky č. 1 vykonávanou na pracovišti uvedeném v odstavci 1 se hodnotí z hlediska dodržení přípustných hodnot upravených v příloze č. 1 k tomuto nařízení, části A, tabulce č. 2.</t>
  </si>
  <si>
    <t>(3) Přípustné hodnoty nastavení mikroklimatických podmínek pro klimatizované pracoviště třídy I a IIa jsou upraveny v příloze č. 1 k tomuto nařízení, části A, tabulce č. 3. Zároveň musí být splněny požadavky na přípustnou horizontální a vertikální nerovnoměrnost teplot upravené v příloze č. 1 k tomuto nařízení, části A, tabulkách č. 4 a 5. Požadavky uvedené v tabulkách č. 4 a 5 musí být dodrženy i na pracovišti podle § 3a písm. h), na němž je vykonávána práce zařazená do třídy I a IIa podle přílohy č. 1 k tomuto nařízení, části A, tabulky č. 1.</t>
  </si>
  <si>
    <t>(5) Zátěž teplem na venkovním pracovišti se hodnotí podle výsledné teploty kulového teploměru. Proudění vzduchu a relativní vlhkost se nezohledňují.</t>
  </si>
  <si>
    <t>(1) V případě, že nejsou při práci zařazené do třídy IIb až V podle přílohy č. 1, části A, tabulky č. 1, vykonávané na pracovišti podle § 3a písm. h), § 3a písm. i) nebo na venkovním pracovišti dodrženy přípustné hodnoty zátěže teplem pro aklimatizovaného zaměstnance upravené v příloze č. 1 k tomuto nařízení, části A, tabulce č. 2, musí být uplatněn režim střídání práce a bezpečnostní přestávky v rámci dodržování dlouhodobě a krátkodobě přípustné doby práce ve směně. Dodržení přípustných hodnot podle tabulky č. 2 se nevyžaduje u práce zařazené do třídy I a IIa na pracovišti podle § 3a písm. h) za mimořádně teplého dne, kterým se rozumí den, kdy nejvyšší teplota venkovního vzduchu dosáhla hodnoty vyšší než 30 °C; v takovém případě musí být poskytnuta náhrada ztráty tekutin v rozsahu uvedeném v tabulce č. 6; v případě překročení teploty na pracovišti 36 °C musí být navíc uplatněn režim střídání práce a bezpečnostní přestávky stanovený podle výpočtu upraveného v příloze č. 1 k tomuto nařízení, části B.</t>
  </si>
  <si>
    <t>(2) Dlouhodobě a krátkodobě přípustná doba práce ve směně pro aklimatizovaného zaměstnance je upravena v příloze č. 1 k tomuto nařízení, části B, tabulkách č. 1a až 2c.</t>
  </si>
  <si>
    <t>(3) Dlouhodobě přípustná zátěž teplem se hodnotí rozdílně pro zaměstnance aklimatizovaného a neaklimatizovaného na tepelné podmínky na posuzovaném pracovišti. Za aklimatizovaného zaměstnance se považuje zaměstnanec vykonávající práci po dobu alespoň 3 týdnů od nástupu na posuzované pracoviště. U neaklimatizovaného zaměstnance vykonávajícího práci zařazenou do třídy IIb až V, pokud jsou při ní na pracovišti překračovány přípustné hodnoty zátěže teplem, uvedené v příloze č. 1 k tomuto nařízení, části A, tabulce č. 2, se po dobu 3 týdnů od nástupu na takové pracoviště dlouhodobě přípustná doba práce upravená v příloze č. 1 k tomto nařízení, části B, tabulkách 1a až 2c sníží o 30 %.</t>
  </si>
  <si>
    <t>(1) Hygienický limit ztráty tekutin v zátěži teplem je 1,25 litru za osmihodinovou směnu. Náhrada ztráty tekutin a minerálních látek se uplatňuje v případě, že u práce zařazené podle přílohy č. 1 k tomuto nařízení, části A, tabulky č. 1 dojde ke ztrátě tekutin překračující hygienický limit 1,25 litru. Náhrada ztráty tekutin se poskytuje v rozsahu upraveném v příloze č. 1 k tomuto nařízení, části A, tabulce č. 6.</t>
  </si>
  <si>
    <t>(2) Zjištění ztráty tekutin při zátěži teplem se provede měřením jen tehdy, jde-li o práci vykonávanou ve speciálním ochranném reflexním oděvu, oděvu s aktivním chlazením a větráním, v pracovním oděvu, který omezuje odpařování potu, nebo je-li práce vykonávaná v prostředí, v němž je relativní vlhkost pracovního ovzduší vyšší než 80 %.</t>
  </si>
  <si>
    <t>(1) Dodržení dlouhodobě a krátkodobě přípustné doby práce se zajišťuje střídáním pracovních cyklů (c) a bezpečnostní přestávky (tp). Počet pracovních cyklů (c) a délka bezpečnostní přestávky (tp) se vypočte podle postupu upraveného v příloze č. 1 k tomuto nařízení, části B.</t>
  </si>
  <si>
    <t>(3) Na pracovišti s délkou směny delší než 8 hodin nesmí ztráta tekutin potem a dýcháním v důsledku pracovní a tepelné zátěže za směnu překračovat přípustný limit ztráty tekutin 3,9 litru o více než 20 % a nesmí být překračovány krátkodobě přípustné doby práce.</t>
  </si>
  <si>
    <t>(4) Při práci, při níž zaměstnanec přichází do kontaktu s povrchem pevného materiálu, jehož teploty překračují hodnoty upravené v příloze č. 1 k tomuto nařízení, části E, musí být zajištěno, aby nechráněná kůže zaměstnance s ním nepřicházela do přímého styku.</t>
  </si>
  <si>
    <t>(5) Dlouhodobě a krátkodobě přípustné doby práce v zátěži teplem na pracovišti hlubinných dolů a postup pro výpočet pracovních cyklů a bezpečnostní přestávky upravuje příloha č. 1 k tomuto nařízení, část C.</t>
  </si>
  <si>
    <t>(1) Zaměstnanec může být exponován zátěži chladem jen tehdy, vykonává-li práci odpovídající energetickému výdeji 106 W.m-2 a vyššímu na nevenkovním pracovišti, na němž musí být udržována operativní nebo výsledná teplota jako technologický požadavek nižší, než je minimální teplota upravená v příloze č. 1 k tomuto nařízení, části A, tabulce č. 2, nebo vykonává-li práci na venkovním pracovišti s korigovanou teplotou vzduchu 4 °C a nižší, nebo v případě zdolávání mimořádných událostí.</t>
  </si>
  <si>
    <t>(2) Teplota vzduchu korigovaná účinkem proudícího vzduchu je upravena v příloze č. 1 k tomuto nařízení, části D.</t>
  </si>
  <si>
    <t>(1) Pokud udržovaná operativní nebo výsledná teplota jako technologický požadavek nebo korigovaná teplota vzduchu na pracovišti poklesne pod 10 °C, musí být zaměstnanec vybaven pracovním oděvem, který musí mít takové tepelně izolační vlastnosti, které postačují k zajištění tepelně neutrálních podmínek lidského organizmu vyjádřených teplotou vnitřního prostředí organizmu 36 až 37 °C. Při poklesu teploty vzduchu na pracovišti na 4 °C a nižší musí být zaměstnanec vybaven také rukavicemi a pracovní obuví chránící před chladem. Pro stanovení potřebných tepelně izolačních vlastností pracovního oděvu, postačujících k zajištění tepelně neutrálních podmínek lidského organizmu, se postupuje podle příslušné technické normy o ergonomii tepelného prostředí7b) a normy o stanovení a interpretaci stresu z chladu pomocí potřebné izolace oděvu a místních účinků chladu8).</t>
  </si>
  <si>
    <t>(2) Při práci vykonávané po dobu delší než 2 hodiny za směnu v udržované operativní nebo výsledné teplotě jako technologickém požadavku nebo v korigované teplotě 4 °C a nižší má zaměstnanec právo na bezpečnostní přestávku v ohřívárně; ohřívárna se vybavuje zařízením pro prohřívání rukou. Bezpečnostní přestávka musí trvat nejméně 10 minut.</t>
  </si>
  <si>
    <t>(3) Nejde-li u práce spojené s manipulací s materiálem, jehož teplota je 10 °C a nižší, používat rukavice proti chladu a druh práce vyžaduje přímý kontakt tepelně nechráněné kůže ruky, musí být zaměstnanci umožněna po ukončení takové práce bezpečnostní přestávka určená pro prohřátí rukou v trvání minimálně 5 minut.</t>
  </si>
  <si>
    <t>(1) K ochraně zdraví před účinky zátěže teplem nebo chladem se poskytuje zaměstnanci ochranný nápoj. Ochranný nápoj musí být zdravotně nezávadný a nesmí obsahovat více než 6,5 hmotnostních procent cukru, může však obsahovat látky zvyšující odolnost organizmu. Množství alkoholu v něm nesmí překročit 1 hmotnostní procento; ochranný nápoj pro mladistvého zaměstnance však nesmí obsahovat alkohol. Ochranný nápoj chránící před zátěží teplem se poskytuje v množství odpovídajícím nejméně 70 % ztráty tekutin a minerálních látek potem a dýcháním za osmihodinovou směnu. Ochranný nápoj chránící před zátěží chladem se poskytuje teplý, v množství alespoň půl litru za osmihodinovou směnu.</t>
  </si>
  <si>
    <t>(2) V případě, že jde o práci zařazenou podle přílohy č. 1 k tomuto nařízení, části A, tabulky č. 1, do třídy I až IIIa, se jako ochranný nápoj poskytuje přírodní minerální voda slabě mineralizovaná, pramenitá voda nebo voda splňující obdobné mikrobiologické, fyzikální a chemické požadavky jako u jmenovaných vod.</t>
  </si>
  <si>
    <t>(3) U práce zařazené podle přílohy č. 1 k tomuto nařízení, části A, tabulky č. 1, do třídy IIIb až V se jako ochranný nápoj poskytuje přírodní minerální voda středně mineralizovaná nebo voda s obdobnou celkovou mineralizací. Množství tohoto ochranného nápoje se omezuje na polovinu ze 70 % náhrady ztráty tekutin, druhou polovinou ochranného nápoje je ochranný nápoj podle odstavce 2.</t>
  </si>
  <si>
    <t>(5) Ochranný nápoj chránící před zátěží chladem se poskytuje při práci na</t>
  </si>
  <si>
    <t>(1) Hygienickým limitem chemické látky v pracovním ovzduší je přípustný expoziční limit a nejvyšší přípustná koncentrace. Hygienickým limitem prachu v pracovním ovzduší je přípustný expoziční limit.</t>
  </si>
  <si>
    <t>(2) Přípustný expoziční limit chemické látky nebo prachu je celosměnový časově vážený průměr koncentrací plynů, par nebo aerosolů v pracovním ovzduší, jimž může být podle současného stavu znalostí exponován zaměstnanec v osmihodinové nebo kratší směně týdenní pracovní doby, aniž by u něho došlo i při celoživotní pracovní expozici k poškození zdraví, k ohrožení jeho pracovní schopnosti a výkonnosti. Přípustný expoziční limit je stanoven pro práci, při které průměrná plicní ventilace zaměstnance nepřekračuje 20 litrů za minutu za osmihodinovou směnu. Koncentrace chemické látky nebo prachu v pracovním ovzduší, jejímž zdrojem není technologický proces, nesmí překročit 1/3 jejich přípustných expozičních limitů.</t>
  </si>
  <si>
    <t>(3) Postup při stanovení přípustného expozičního limitu směsi chemických látek, stanovení přípustného expozičního limitu chemické látky při vyšší plicní ventilaci a postup při stanovení přípustného expozičního limitu v delší než osmihodinové směně, jsou upraveny v příloze č. 2 k tomuto nařízení, části B.</t>
  </si>
  <si>
    <t>(4) Nejvyšší přípustná koncentrace je taková koncentrace chemické látky, které mohou být zaměstnanci exponováni nepřetržitě po krátkou dobu, aniž by pociťovali dráždění očí nebo dýchacích cest nebo bylo ohroženo jejich zdraví a spolehlivost výkonu práce. Při hodnocení pracovního ovzduší lze porovnávat s nejvyšší přípustnou koncentrací časově vážený průměr koncentrace této látky měřené po dobu nejvýše 15 minut, pokud není v příloze č. 2 k tomuto nařízení, části A stanoveno jinak. Takové 15minutové úseky s průměrnou koncentrací vyšší než hodnota přípustného expozičního limitu, ale nepřesahující nejvyšší přípustnou koncentraci, smí být během osmihodinové směny nejvýše 4 s odstupem nejméně jedné hodiny. Přitom nesmí časově vážený průměr koncentrací pro celou směnu překročit hodnotu přípustného expozičního limitu.</t>
  </si>
  <si>
    <t>(5) Seznam chemických látek a jejich přípustné expoziční limity a nejvyšší přípustné koncentrace jsou upraveny v příloze č. 2 k tomuto nařízení, části A. Seznamy prachů a jejich přípustné expoziční limity jsou upraveny v příloze č. 3 k tomuto nařízení, části A, tabulkách č. 1 až 5.</t>
  </si>
  <si>
    <t>(6) Způsob měření a hodnocení inhalační expozice chemickým látkám a prachům v pracovním ovzduší je upraven v příloze č. 3 k tomuto nařízení, části C. Inhalační expozicí se rozumí expozice chemickým látkám měřená v dýchací zóně zaměstnance.</t>
  </si>
  <si>
    <t>(7) Způsob měření vdechovatelné a respirabilní frakce polétavého prachu gravimetricky je upraven v příloze č. 3 k tomuto nařízení, části D.</t>
  </si>
  <si>
    <t>(8) Způsob odběru vzorků prachu obsahujícího azbest v pracovním ovzduší a jejich zpracování je upraveno v příloze č. 3 k tomuto nařízení, části B.</t>
  </si>
  <si>
    <t>(9) Limitní hodnoty pro plyny a páry se udávají buď jako objemová koncentrace v ppm nezávislá na okamžité teplotě a tlaku, nebo jako koncentrace hmotnosti v mg.m-3 při teplotě 20 °C a tlaku 101,3 kPa na těchto veličinách závislá. Limitní hodnoty pro aerosoly se udávají v mg.m-3 pro skutečné podmínky prostředí, pokud jde o teplotu a tlak. Limitní hodnoty pro vlákna se udávají v počtu vláken/cm3 nebo v počtu vláken/cm3 pro skutečné podmínky prostředí, pokud jde o teplotu a tlak na pracovišti.</t>
  </si>
  <si>
    <t>(1) Hodnocení zdravotního rizika pro zaměstnance, který je při práci exponován chemické látce, směsi nebo prachu, zahrnuje</t>
  </si>
  <si>
    <t>a) zjištění přítomnosti chemické látky, směsi nebo prachu na pracovišti,</t>
  </si>
  <si>
    <t>b) zjištění nebezpečných vlastností chemické látky, směsi nebo prachu, které mohou mít vliv na zdraví zaměstnance,</t>
  </si>
  <si>
    <t>c) využití údajů z bezpečnostního listu a z dalších zdrojů týkajících se chemické bezpečnosti,</t>
  </si>
  <si>
    <t>d) zjištění úrovně, typu a trvání expozice,</t>
  </si>
  <si>
    <t>e) popis technologických a pracovních operací s chemickou látkou, směsí nebo spojených s vývinem prachu,</t>
  </si>
  <si>
    <t>f) využití dat o přípustných expozičních limitech, nejvyšších přípustných koncentracích nebo o monitorování expozice z dostupných zdrojů,</t>
  </si>
  <si>
    <t>g) posouzení účinku opatření, která byla přijata k ochraně zdraví zaměstnance při práci,</t>
  </si>
  <si>
    <t>h) využití závěrů z již provedených lékařských prohlídek a vyšetření, využití závěrů z mimořádných událostí a dalších informací z dostupných zdrojů,</t>
  </si>
  <si>
    <t>i) podmínky, za nichž může v důsledku mimořádné události dojít k nadměrné expozici chemické látce nebo směsi.</t>
  </si>
  <si>
    <t>(2) Hodnocení zdravotního rizika chemické látky, směsi nebo prachu musí dále zahrnovat i práce spojené s údržbou nebo úklidem a práce, při nichž může být zaměstnanec exponován nadměrné expozici chemické látce, směsi nebo prachu.</t>
  </si>
  <si>
    <t>(1) U chemické látky nebo směsi, která se vstřebává kůží nebo sliznicemi, a u chemické látky, směsi nebo prachu, které mají dráždivý nebo senzibilizující účinek na kůži, je nezbytné zajistit, aby zaměstnanec byl vybaven vhodným osobním ochranným pracovním prostředkem.</t>
  </si>
  <si>
    <t>(2) Při práci s chemickou látkou, směsí nebo prachem musí být zajištěno dostatečné a účinné větrání a místní odsávání od zdroje chemické látky, směsi nebo prachu a uplatněna technická a technologická opatření, která napomáhají ke snížení úrovně chemické látky, směsi nebo prachu v pracovním ovzduší.</t>
  </si>
  <si>
    <t>(1) Pokud v případě mimořádné události nepostačují dostupná technická opatření k omezení nadměrné expozice zaměstnance chemické látce nebo prachu na přijatelnou míru, musí být</t>
  </si>
  <si>
    <t>a) do doby odstranění příčin stavu, který v důsledku mimořádné události vedl k nadměrné expozici chemické látce nebo prachu, na tomto pracovišti omezen počet zaměstnanců na ty, kteří provádějí nezbytné práce,</t>
  </si>
  <si>
    <t>b) zaměstnanci, který provádí práci podle písmena a), poskytnuty osobní ochranné pracovní prostředky odpovídající chemické látce nebo prachu a očekávané míře expozice,</t>
  </si>
  <si>
    <t>c) kontaminovaný prostor vymezen kontrolovaným pásmem, jde-li o mimořádnou událost spojenou s únikem chemické látky, směsi nebo prachu do pracovního prostředí a vymezení kontrolovaného pásma je účelné vzhledem k povaze uniklé látky, směsi a jejímu množství,</t>
  </si>
  <si>
    <t>d) doba expozice chemické látce nebo prachu zaměstnance, který vykonává v kontrolovaném pásmu nezbytné práce, zkrácena na co nejmenší míru,</t>
  </si>
  <si>
    <t>e) po odstranění příčin mimořádné události zajištěno kontrolní měření chemické látky, směsi nebo prachu vždy, pokud lze očekávat jejich přítomnost v pracovním prostředí i po ukončení všech opatření směřujících k likvidaci mimořádné události.</t>
  </si>
  <si>
    <t>(2) Přijatelnou mírou podle odstavce 1 se rozumí snížení expozice chemické látce, směsi nebo prachu nepřekračující jejich přípustný expoziční limit nebo, jde-li o chemickou látku nebo směs, 1/3 její nejvyšší přípustné koncentrace.</t>
  </si>
  <si>
    <t>a) nebezpečnými chemickými látkami nebo chemickými směsmi klasifikovanými jako toxické, látkami a směsmi podle přímo použitelného předpisu Evropské unie o chemických látkách a chemických směsích24), které mají přiřazenu třídu nebo třídy a kategorii nebo kategorie nebezpečnosti akutní toxicita kategorie 3 nebo toxicita pro specifické cílové orgány po jednorázové nebo opakované expozici kategorie 2, látkami a směsmi klasifikovanými jako žíravé, jakožto i látkami a směsmi podle přímo použitelného předpisu Evropské unie o chemických látkách a chemických směsích24), které mají přiřazenu třídu a kategorii nebezpečnosti žíravost kategorie 1 se standardní větou o nebezpečnosti H314, látkami a směsmi klasifikovanými jako vysoce hořlavé a extrémně hořlavé, jakožto i látkami a směsmi podle přímo použitelného předpisu Evropské unie o chemických látkách a chemických směsích24), které mají přiřazenu třídu a kategorii nebezpečnosti hořlavé kapaliny kategorie 1 nebo 2 nebo hořlavé plyny kategorie 1 nebo2 nebo aerosoly kategorie 1 pouze pod přímým soustavným dohledem odpovědné osoby,</t>
  </si>
  <si>
    <t>b) chemickými látkami nebo chemickými směsmi klasifikovanými jako vysoce toxické nebo látkami a směsmi podle přímo použitelného předpisu Evropské unie o chemických látkách a chemických směsích24), které mají přiřazenu třídu a kategorii nebo kategorie nebezpečnosti akutní toxicita kategorie 1 nebo 2 nebo toxicita pro specifické cílové orgány po jednorázové nebo opakované expozici kategorie 1 pouze pod přímým soustavným dozorem osoby s odbornou způsobilostí podle jiného právního předpisu25).</t>
  </si>
  <si>
    <t>(1) Při práci s olovem, při které může dojít k absorpci olova do lidského organizmu, musí být posouzen způsob a míra expozice zaměstnance olovu a musí být vyhodnocena z toho vyplývající zdravotní rizika.</t>
  </si>
  <si>
    <t>(3) Příkladmý seznam činností, při kterých může docházet k expozici zaměstnance olovu, je upraven v příloze č. 4 k tomuto nařízení.</t>
  </si>
  <si>
    <t>(1) Jestliže koncentrace olova v pracovním ovzduší je vyšší než 1/3 přípustného expozičního limitu upraveného v příloze č. 2 k tomuto nařízení, části A, ale je nižší než tento přípustný expoziční limit, musí být zajištěno, aby byla u zaměstnance plumbémie stanovena nejméně jednou ročně a měření olova v pracovním ovzduší provedeno nejméně jednou ročně.</t>
  </si>
  <si>
    <t>(3) Hodnocení zdravotního rizika musí být opakováno vždy, když vznikne podezření, že je dosavadní hodnocení rizika nesprávné nebo došlo-li na pracovišti ke změnám technologie, použitého materiálu nebo organizace práce.</t>
  </si>
  <si>
    <t>(1) Tam, kde účinná opatření k omezení expozice olovu nemohou být přijata vzhledem k jejich povaze či náročnosti během 30 kalendářních dnů a další stanovení plumbémie prokazuje u zaměstnance překročení limitní hodnoty plumbémie, musí zaměstnavatel zajistit, aby zaměstnanec v žádném úseku směny nebyl exponován olovu.</t>
  </si>
  <si>
    <t>(2) Je-li u zaměstnance zjištěno opakované překročení limitní hodnoty plumbémie, musí být neprodleně provedena opatření potřebná ke zjištění příčin tohoto překročení a k jejich odstranění.</t>
  </si>
  <si>
    <t>(3) Pro omezení rizika vstupu olova do organizmu zaměstnance musí být zajištěn vyčleněný prostor, v němž může zaměstnanec jíst a pít, aniž je exponován riziku expozice olovem.</t>
  </si>
  <si>
    <t>(4) Zaměstnanec musí být vybaven vyhovujícím pracovním oděvem pro práci s olovem a dalšími potřebnými osobními ochrannými pracovními prostředky. Praní a čištění pracovního oděvu může být prováděno jen v prádelně nebo čistírně, které jsou pro tento druh práce určeny a vybaveny. Při převážení z pracoviště musí být pracovní oděv uložen v uzavřeném kontejneru.</t>
  </si>
  <si>
    <t>(1) Mezi chemické karcinogeny, mutageny nebo látky toxické pro reprodukci se řadí</t>
  </si>
  <si>
    <t>a) látky klasifikované jako chemické karcinogeny kategorie 1 a 2, mutageny kategorie 1 a 2 a látky toxické pro reprodukci kategorie 1 a 2 podle zákona o chemických látkách,</t>
  </si>
  <si>
    <t>b) látky klasifikované jako chemické karcinogeny kategorie 1A a 1B, mutageny kategorie 1A a 1B a látky toxické pro reprodukci kategorie 1A a 1B upravené podle přímo použitelného předpisu Evropské unie,</t>
  </si>
  <si>
    <t>c) cytostatika a prach tvrdých dřev upravených v bodu b) vysvětlivek uvedených v příloze č. 3 k tomuto nařízení, části A, k tabulce č. 4, je-li práce s tvrdým dřevem zařazena do kategorie třetí nebo čtvrté podle zákona o ochraně veřejného zdraví.</t>
  </si>
  <si>
    <t>(2) Za karcinogeny kategorie 1 a 2, mutageny kategorie 1 a 2 a látky toxické pro reprodukci kategorie 1 a 2, uvedené na trh před 1. prosincem 2010, karcinogeny kategorie 1A a 1B, mutageny kategorie 1A a 1B a látky toxické pro reprodukci kategorie 1A a 1B podle přímo použitelného předpisu Evropské unie se považují též směsi karcinogenní, mutagenní nebo toxické pro reprodukci kategorie 1A a 1B, jestliže obsah těchto látek je nad koncentračním limitem obecným nebo specifickým stanoveným podle přímo použitelného předpisu Evropské unie.</t>
  </si>
  <si>
    <t>(1) Pokud může být jakákoli činnost spojena s expozicí zaměstnance látkám uvedeným v § 16, musí být stanoveny typ, výše a trvání této expozice, aby mohla být vyhodnocena veškerá nebezpečí pro zdraví zaměstnance a stanovena odpovídající opatření k ochraně jeho zdraví.</t>
  </si>
  <si>
    <t>(2) Hodnocení podle odstavce 1 se opakuje pravidelně nejméně jedenkrát ročně a dále vždy, když dojde ke změně pracovních podmínek, která může mít vliv na výši expozice zaměstnance.</t>
  </si>
  <si>
    <t>(3) Při hodnocení míry rizika musí být zhodnoceny všechny způsoby expozice zaměstnance včetně vstřebávání kůží a další skutečnosti, které mohou mít vliv na zdraví zaměstnance.</t>
  </si>
  <si>
    <t>(1) Pokud je to technicky možné, musí být používání látek uvedených v § 16 na pracovišti omezeno zejména použitím látek, přípravků nebo postupů, které nejsou rizikové nebo jsou méně rizikové pro zdraví zaměstnance.</t>
  </si>
  <si>
    <t>(3) Kdekoliv jsou používány látky uvedené v § 16, musí zaměstnavatel provést tato ochranná opatření:</t>
  </si>
  <si>
    <t>a) omezit jejich množství na pracovišti,</t>
  </si>
  <si>
    <t>b) omezit počet exponovaných nebo pravděpodobně exponovaných zaměstnanců na co nejnižší míru,</t>
  </si>
  <si>
    <t>c) upravit pracovní proces tak, aby bylo možné vyloučit nebo minimalizovat únik těchto látek z pracoviště,</t>
  </si>
  <si>
    <t>d) zachycovat je u zdroje, zajistit místní odsávání a celkové větrání,</t>
  </si>
  <si>
    <t>e) zabezpečit vhodné analytické postupy pro jejich měření v pracovním ovzduší, zvláště pro včasnou detekci nadměrné expozice v důsledku mimořádné události,</t>
  </si>
  <si>
    <t>f) používat vhodné pracovní postupy a metody práce,</t>
  </si>
  <si>
    <t>g) poskytovat osobní ochranné pracovní prostředky,</t>
  </si>
  <si>
    <t>h) zabezpečit kontrolu funkčnosti pracovního oděvu a jeho čištění před a po každém použití,</t>
  </si>
  <si>
    <t>i) zabezpečit účelná hygienická opatření, zejména pravidelné čištění podlahy, stěn a povrchů pracoviště,</t>
  </si>
  <si>
    <t>j) vypracovat plán pro případ mimořádné události, která může mít za následek nadměrnou expozici a seznámit s ním zaměstnance,</t>
  </si>
  <si>
    <t>k) zajistit bezpečné skladování, uchovávání, přepravu a zacházení s nimi včetně používání těsně uzavřených kontejnerů a zařízení. Kontejnery a obaly, které obsahují látky uvedené v § 16, musí být jasně, čitelně a viditelně označeny,</t>
  </si>
  <si>
    <t>l) viditelně označit, stanovit a kontrolovat zákaz jídla, pití a kouření na pracovišti, kde je riziko kontaminace látkami uvedenými v § 16; pro účely jídla a pití vyhradit zvláštní prostory mimo kontrolované pásmo,</t>
  </si>
  <si>
    <t>m) zajistit pravidelné sledování zdravotního stavu zaměstnance.</t>
  </si>
  <si>
    <t>(4) Zaměstnavatel musí informovat zaměstnance o nadměrné expozici látkám uvedeným v § 16, o jejích příčinách a opatřeních k jejímu odstranění.</t>
  </si>
  <si>
    <t>(5) Při práci, u níž lze z její povahy usuzovat, že může být spojena s nadměrnou expozicí zaměstnance látkám uvedeným v § 16 nebo při mimořádné události spojené s nadměrnou expozicí těmto látkám, má na pracoviště přístup pouze zaměstnanec ve vyhovujícím pracovním oděvu, vybavený osobními ochrannými pracovními prostředky k ochraně dýchacího ústrojí; po dobu trvání nadměrné expozice musí být kontaminovaný prostor vymezen kontrolovaným pásmem a musí být učiněna nezbytná opatření ke zkrácení doby expozice.</t>
  </si>
  <si>
    <t>(6) Kontrolované pásmo při práci s látkami uvedenými v § 16 se trvale zřizuje tehdy, jde-li o práci, při níž se zachází s chemickými karcinogeny kategorie 1, 1A, s mutageny kategorie 1, 1A, s látkami toxickými pro reprodukci kategorie 1, 1A nebo při práci s cytostatiky na pracovištích přípravy jejich roztoků.</t>
  </si>
  <si>
    <t>(7) V laboratoři se trvale zřizuje kontrolované pásmo, jsou-li karcinogeny kategorie 1, 1A, mutageny kategorie 1, 1A, látky toxické pro reprodukci kategorie 1, 1A používány k jiným účelům než jako reagenční činidla nebo pro účely kalibrace.</t>
  </si>
  <si>
    <t>(1) Azbestem se rozumí vláknité silikáty, kterými jsou</t>
  </si>
  <si>
    <t>a) aktinolit CAS 77536-66-4,</t>
  </si>
  <si>
    <t>b) amosit CAS 12172-73-5,</t>
  </si>
  <si>
    <t>c) antofylit CAS 77536-67-5,</t>
  </si>
  <si>
    <t>d) chrysotil CAS 12001-29-5,</t>
  </si>
  <si>
    <t>e) krokydolit CAS 12001-28-4,</t>
  </si>
  <si>
    <t>f) tremolit CAS 77536-68-6.</t>
  </si>
  <si>
    <t>(1) Hodnocení zdravotního rizika při práci s azbestem zahrnuje</t>
  </si>
  <si>
    <t>a) ověření jeho přítomnosti na pracovišti a formu, v níž se nachází,</t>
  </si>
  <si>
    <t>b) předpokládaný rozsah práce s azbestem,</t>
  </si>
  <si>
    <t>c) dobu trvání práce s azbestem.</t>
  </si>
  <si>
    <t>(2) K ověření přítomnosti azbestu na pracovišti lze využít informace od vlastníka stavby nebo z jiných ověřitelných zdrojů, a pokud tyto informace nejsou dostupné, je nutné materiály, o nichž se má za to, že obsahují azbest, analyzovat.</t>
  </si>
  <si>
    <t>(1) Jestliže z hodnocení podle § 20 vyplývá, že koncentrace azbestu v pracovním ovzduší je nebo může být překročena, měření se provádí nejméně každé 3 měsíce a dále vždy, když dojde k provedení technické nebo technologické změny vykonávané práce. Četnost měření může být snížena na jedno za rok, nedošlo-li k podstatné změně pracovních podmínek a výsledky dvou předcházejících měření nepřekročily polovinu přípustného expozičního limitu upraveného v příloze č. 3 k tomuto nařízení, tabulce č. 5.</t>
  </si>
  <si>
    <t>(2) Při odstraňování stavby nebo její části, v níž byl použit azbest nebo materiál obsahující azbest, musí být dodržena tato minimální opatření k ochraně zdraví zaměstnance</t>
  </si>
  <si>
    <t>a) technologické postupy používané při zacházení s azbestem nebo materiálem obsahujícím azbest musí být upraveny tak, aby se předcházelo uvolňování azbestového prachu do pracovního ovzduší,</t>
  </si>
  <si>
    <t>b) azbest a materiály obsahující azbest musí být odstraněny před odstraňováním stavby nebo její části, pokud z hodnocení rizika nevyplývá, že expozice zaměstnanců azbestu by byla při tomto odstraňování vyšší,</t>
  </si>
  <si>
    <t>c) odpad obsahující azbest musí být sbírán a odstraňován z pracoviště co nejrychleji a ukládán do neprodyšně utěsněného obalu opatřeného štítkem obsahujícím upozornění, že obsahuje azbest,</t>
  </si>
  <si>
    <t>d) prostor, v němž se provádí odstraňování azbestu nebo materiálu obsahujícího azbest, musí být vymezen kontrolovaným pásmem,</t>
  </si>
  <si>
    <t>e) zaměstnanec v kontrolovaném pásmu musí být vybaven pracovním oděvem a osobními ochrannými pracovními prostředky k zamezení expozice azbestu dýchacím ústrojím. Pracovní oděv musí být ukládán u zaměstnavatele na místě k tomu určeném a řádně označeném. Po každém použití musí být provedena kontrola, zda není pracovní oděv poškozen, a provedeno jeho vyčištění. Je-li pracovní oděv poškozen, musí být před dalším použitím opraven. Bez kontroly a následně provedené opravy nebo výměny poškozené části nelze pracovní oděv znovu použít. Pokud praní nebo čištění pracovního oděvu neprovádí za těchto podmínek zaměstnavatel sám, přepravuje se k praní nebo čištění v uzavřeném kontejneru,</t>
  </si>
  <si>
    <t>f) pro zaměstnance musí být zajištěno sanitární a pomocné zařízení potřebné s ohledem na povahu práce.</t>
  </si>
  <si>
    <t>(3) Před odstraňováním azbestu nebo materiálu obsahujícího azbest ze stavby nebo její části, musí být vypracován plán prací s údaji o</t>
  </si>
  <si>
    <t>a) místu vykonávané práce,</t>
  </si>
  <si>
    <t>b) povaze a pravděpodobném trvání práce,</t>
  </si>
  <si>
    <t>c) pracovních postupech používaných při práci s azbestem nebo materiálem obsahujícím azbest,</t>
  </si>
  <si>
    <t>d) zařízení používaném pro ochranu zdraví zaměstnance vykonávajícího práci s azbestem nebo materiálem obsahujícím azbest a pro ochranu jiných osob přítomných na pracovišti,</t>
  </si>
  <si>
    <t>e) opatřeních k ochraně zdraví při práci.</t>
  </si>
  <si>
    <t>(4) Po ukončení prací spojených s odstraňováním azbestu nebo materiálu obsahujícího azbest ze stavby nebo její části musí být provedeno kontrolní měření úrovně azbestu v pracovním ovzduší, nejde-li o práce s ojedinělou a krátkodobou expozicí azbestu; v práci pak lze pokračovat, je-li zjištěná hodnota azbestu v pracovním ovzduší nižší než přípustný expoziční limit.</t>
  </si>
  <si>
    <t>(5) Opatření podle odstavců 2 až 4 musí být přijata i pro jiné práce, které mohou být zdrojem expozice azbestu.</t>
  </si>
  <si>
    <t>(6) Pro zaměstnance, který je nebo může být exponován azbestu nebo prachu z materiálu obsahujícího azbest, musí být zajištěno v pravidelných intervalech školení, které umožní získávání znalostí a dovedností k uplatňování správné prevence ohrožení zdraví, a to zejména o</t>
  </si>
  <si>
    <t>a) vlastnostech azbestu a jeho účincích na zdraví včetně součinného účinku kouření,</t>
  </si>
  <si>
    <t>b) typech materiálů nebo předmětů, které mohou obsahovat azbest,</t>
  </si>
  <si>
    <t>c) činnostech, u nichž je pravděpodobnost expozice azbestu,</t>
  </si>
  <si>
    <t>d) významu kontrolních mechanizmů vedoucích k minimalizaci expozice azbestu,</t>
  </si>
  <si>
    <t>e) bezpečných pracovních postupech, ochranných opatřeních a kontrole jejich dodržování,</t>
  </si>
  <si>
    <t>f) výběru vhodného osobního ochranného pracovního prostředku k ochraně dýchacích cest včetně podmínek jeho používání,</t>
  </si>
  <si>
    <t>g) správných pracovních postupech při mimořádné události spojené s únikem azbestu nebo prachu z materiálu obsahujícího azbest, při údržbě nebo opravě,</t>
  </si>
  <si>
    <t>h) pracovních postupech při dekontaminaci prostor zasažených prachem obsahujícím azbest,</t>
  </si>
  <si>
    <t>i) správném postupu při ukládání a likvidaci prachu obsahujícího azbest,</t>
  </si>
  <si>
    <t>(1) Celková fyzická zátěž se posuzuje z hlediska energetické náročnosti práce pomocí hodnot energetického výdeje vyjádřených v netto hodnotách a pomocí hodnot srdeční frekvence.</t>
  </si>
  <si>
    <t>(2) Hygienickými limity celkové fyzické zátěže se rozumí hodnoty energetického výdeje směnové průměrné, směnové přípustné, minutové přípustné, průměrné roční a dále přípustné hodnoty srdeční frekvence v průměrné směně. Přípustnými hygienickými limity se rozumí limity, které se v průměrné směně bez ohledu na její délku nenavyšují. Za průměrnou směnu se pokládá osmihodinová směna, která probíhá za obvyklých pracovních podmínek, při níž doba výkonu práce jednotlivých pracovních operací odpovídá skutečné míře zátěže.</t>
  </si>
  <si>
    <t>(3) Průměrné a přípustné hygienické limity pro hodnoty energetického výdeje při práci s celkovou fyzickou zátěží podle odstavce 2 jsou upraveny odděleně podle pohlaví a věku v příloze č. 5 k tomuto nařízení, části A, tabulkách č. 1 až 3.</t>
  </si>
  <si>
    <t>(4) Přípustné hygienické limity pro hodnotu srdeční frekvence při práci s celkovou fyzickou zátěží jsou upraveny v příloze č. 5 k tomuto nařízení, části A, tabulce č. 4. Pro mladistvé se přípustné hodnoty srdeční frekvence při práci nestanoví.</t>
  </si>
  <si>
    <t>(5) Jde-li o práci ve směně delší než osmihodinové, odpovídá hodnota navýšení průměrného hygienického limitu v procentech skutečné době výkonu práce; u směny dvanáctihodinové nesmí být průměrné hodnoty energetického výdeje navýšeny o více než 20 %. Procentuální navýšení průměrného hygienického limitu je posuzováno vždy v závislosti na konkrétní délce směny a činí 5 % za každou hodinu nad osmihodinovou směnu.</t>
  </si>
  <si>
    <t>(1) Při hodnocení lokální svalové zátěže se zjišťují a posuzují vynakládané svalové síly, počty pohybů a pracovní polohy končetin v závislosti na rozsahu statické a dynamické složky práce při práci v průměrné osmihodinové směně.</t>
  </si>
  <si>
    <t>(2) Hygienickými limity lokální svalové zátěže se rozumí hodnoty vynakládaných svalových sil, hodnoty směnových počtů pohybů ruky a předloktí vztažené k průměrné směnové časově vážené hodnotě vynakládaných svalových sil a hodnoty průměrných minutových počtů pohybů drobných svalů rukou a prstů v průměrné osmihodinové směně.</t>
  </si>
  <si>
    <t>(3) Přípustné hygienické limity pro průměrné směnové časově vážené hodnoty vynakládaných svalových sil vyjádřené v procentech maximální svalové síly (Fmax) jsou upraveny v příloze č. 5 k tomuto nařízení, části A, tabulce č. 5.</t>
  </si>
  <si>
    <t>(4) Průměrný hygienický limit pro počet vynakládaných svalových sil v rozmezí 55 až 70 % Fmax u práce s převahou dynamické složky je 600krát za průměrnou osmihodinovou směnu při použité frekvenci měření vynakládaných svalových sil jedenkrát za sekundu.</t>
  </si>
  <si>
    <t>(5) Přípustný hygienický limit pro použitou svalovou sílu jako pravidelnou součást výkonu práce u práce s převažující dynamickou složkou je 70 % Fmax a u práce s převažující statickou složkou je 45 % Fmax. Průměrný hygienický limit se nestanoví.</t>
  </si>
  <si>
    <t>(6) Průměrnými hygienickými limity lokální svalové zátěže se rozumí průměrné směnové počty pohybů ruky a předloktí v průměrné osmihodinové směně vztažené na průměrnou směnovou časově váženou hodnotu procentně vyjádřené maximální svalové síly (Fmax) upravené v příloze č. 5 k tomuto nařízení, části A, tabulce č. 6.</t>
  </si>
  <si>
    <t>(7) Přípustný hygienický limit pro průměrné minutové počty pohybů drobných svalů ruky a prstů při průměrné směnové hodnotě vynakládaných svalových sil 3 % Fmax je 110 pohybů za minutu a při průměrně směnové hodnotě vynakládaných svalových sil 6 % Fmax je 90 pohybů za minutu.</t>
  </si>
  <si>
    <t>(8) Jde-li o práci ve směně delší než osmihodinové, odpovídá hodnota navýšení průměrného hygienického limitu v procentech skutečné době výkonu práce; u směny dvanáctihodinové nesmí být průměrný celosměnový počet vynakládaných svalových sil v rozmezí 55 až 70 % Fmax a průměrné směnové hodnoty počtu pohybů ruky a předloktí navýšeny o více než 20 %. Procentuální navýšení průměrného hygienického limitu je posuzováno vždy v závislosti na konkrétní délce směny a činí 5 % za každou hodinu nad osmihodinovou směnu.</t>
  </si>
  <si>
    <t>(1) Hodnocení zdravotního rizika pracovní polohy se provádí na základě jejího zařazení mezi přijatelnou, podmíněně přijatelnou a nepřijatelnou pracovní polohu podle přílohy č. 5 k tomuto nařízení, části C, bodů 1 až 3.</t>
  </si>
  <si>
    <t>(2) Při hodnocení pracovní polohy se používá dvoukrokový systém. První krok zahrnuje hodnocení poloh jednotlivých částí těla podle úhlů, druhý krok určuje podmínky práce, za kterých lze pracovní polohu označenou v prvním kroku za podmíněně přijatelnou zařadit mezi pracovní polohu přijatelnou nebo pracovní polohu nepřijatelnou mezi pracovní polohu podmíněně přijatelnou.</t>
  </si>
  <si>
    <t>(3) Průměrný hygienický limit pro dobu práce v jednotlivých nepřijatelných pracovních polohách v průměrné osmihodinové směně je 30 minut. Doba trvání jednotlivých nepřijatelných pracovních poloh nesmí být delší než 1 až 8 minut v závislosti na typu pracovní polohy. Hodnocení doby trvání jednotlivých nepřijatelných pracovních poloh se provádí podle přílohy č. 5 k tomuto nařízení, části C, obrázků č. 1 až 4.</t>
  </si>
  <si>
    <t>(4) Průměrný hygienický limit pro dobu práce v jednotlivých podmíněně přijatelných pracovních polohách v průměrné osmihodinové směně je 160 minut. Doba trvání jednotlivých podmíněně přijatelných pracovních poloh pak nesmí být delší než 1až 8 minut v závislosti na typu pracovní polohy. Hodnocení doby trvání jednotlivých podmíněně přijatelných pracovních poloh se provádí podle přílohy č. 5 k tomuto nařízení, části C, obrázků č. 1 až 4.</t>
  </si>
  <si>
    <t>(5) Jde-li o práci ve směně delší než osmihodinové, odpovídá hodnota navýšení průměrného hygienického limitu v procentech skutečné době výkonu práce; u směny dvanáctihodinové nesmí být průměrný hygienický limit práce v podmíněně přijatelné a nepřijatelné pracovní poloze navýšen o více než 20 %. Procentuální navýšení průměrného hygienického limitu je posuzováno vždy v závislosti na konkrétní délce směny a činí 5 % za každou hodinu nad osmihodinovou směnu.</t>
  </si>
  <si>
    <t>(1) Hodnocení zdravotního rizika při ruční manipulaci s břemenem zahrnuje mimo posouzení hmotnosti ručně manipulovaného břemene, kumulativní hmotnosti a vynakládaného energetického výdeje nebo srdeční frekvence a vyhodnocení pracovních podmínek, za kterých k ruční manipulaci dochází.</t>
  </si>
  <si>
    <t>(2) Přípustný hygienický limit pro hmotnost ručně manipulovaného břemene přenášeného mužem při občasném zvedání a přenášení je 50 kg, při častém zvedání a přenášení 30 kg. Při práci vsedě je přípustný hygienický limit pro hmotnost ručně manipulovaného břemene mužem 5 kg.</t>
  </si>
  <si>
    <t>(3) Průměrný hygienický limit pro celosměnovou kumulativní hmotnost ručně manipulovaných břemen v průměrné osmihodinové směně mužem je 10000 kg.</t>
  </si>
  <si>
    <t>(4) Přípustný hygienický limit pro hmotnost ručně manipulovaného břemene přenášeného ženou při občasném zvedání a přenášení je 20 kg, při častém zvedání a přenášení 15 kg. Při práci vsedě je přípustný hygienický limit pro hmotnost ručně manipulovaného břemene ženou 3 kg.</t>
  </si>
  <si>
    <t>(5) Průměrný hygienický limit pro celosměnovou kumulativní hmotnost ručně manipulovaných břemen v průměrné osmihodinové směně ženou je 6500 kg.</t>
  </si>
  <si>
    <t>(6) Občasným zvedáním a přenášením břemene se rozumí zvedání a přenášení břemene nepřesahující souhrnně 30 minut v průměrné osmihodinové směně. Častým zvedáním a přenášením břemene se rozumí zvedání a přenášení břemene přesahující souhrnně 30 minut v průměrné osmihodinové směně. Uvedená celková doba přenášení a zvedání břemene v průměrné osmihodinové směně je průměrným hygienickým limitem.</t>
  </si>
  <si>
    <t>(7) Hygienické limity pro přípustné hodnoty energetického výdeje nebo srdeční frekvence při ruční manipulaci s břemeny pro muže a ženy jsou upraveny v příloze č. 5 k tomuto nařízení, části A, tabulkách č. 1 až 4.</t>
  </si>
  <si>
    <t>(9) Přípustný hygienický limit pro tlačné a tažné síly při manipulaci s břemenem pomocí jednoduchého bezmotorového prostředku je</t>
  </si>
  <si>
    <t>a) pro muže tlačné 310 N a tažné 280 N,</t>
  </si>
  <si>
    <t>b) pro ženy tlačné 250 N a tažné 220 N.</t>
  </si>
  <si>
    <t>(10) Jde-li o práci ve směně delší než osmihodinové, odpovídá hodnota navýšení průměrného hygienického limitu v procentech skutečné době výkonu práce; u směny dvanáctihodinové nesmí být průměrný hygienický limit při ruční manipulaci s břemenem navýšen o více než 20 %. Procentuální navýšení průměrného hygienického limitu je posuzováno vždy v závislosti na konkrétní délce směny a činí 5 % za každou hodinu nad osmihodinovou směnu.</t>
  </si>
  <si>
    <t>(1) Před zahájením práce spojené s ruční manipulací s břemenem musí být zaměstnanec seznámen, pokud možno, s přesnými údaji o hmotnosti a vlastnostech břemene, o umístění jeho těžiště, nejtěžší straně břemene, o jeho správném uchopení a zacházení s břemenem a s rizikem, jemuž může být zaměstnanec vystaven při nesprávné ruční manipulaci s břemenem, zejména</t>
  </si>
  <si>
    <t>a) s možností poškození bederní páteře při otáčení trupu, prudkém pohybu břemene, při vratkém postoji, při zvýšené fyzické námaze nebo při excentrickém umístění těžiště břemene,</t>
  </si>
  <si>
    <t>b) s nedostatky, které ztěžují manipulaci, zejména s nedostatkem prostoru ve svislém směru, s prací na nerovném, kluzkém nebo vratkém povrchu nebo v nevyhovujících mikroklimatických podmínkách,</t>
  </si>
  <si>
    <t>c) se stavy, které zvyšují riziko poškození páteře vlivem příliš časté nebo příliš dlouho trvající fyzické námahy, nedostatečného tělesného odpočinku, nedostatečné doby na zotavení nebo práce ve vnuceném pracovním tempu.</t>
  </si>
  <si>
    <t>(2) Manipulace s břemenem vykonávaná zaměstnancem vstoje nebo vsedě se organizuje tak, aby byla časově ve směně rovnoměrně rozložena.</t>
  </si>
  <si>
    <t>(3) Práce spojená s ruční manipulací s břemenem překračující stanovené hygienické limity musí být přerušována bezpečnostními přestávkami v trvání 5 až 10 minut po každých 2 hodinách od započetí výkonu práce nebo musí být zajištěno střídání činností nebo zaměstnanců.</t>
  </si>
  <si>
    <t>(1) Prací s psychickou zátěží se rozumí práce</t>
  </si>
  <si>
    <t>a) spojená s monotonií,</t>
  </si>
  <si>
    <t>b) ve vnuceném pracovním tempu,</t>
  </si>
  <si>
    <t>c) v třísměnném nebo nepřetržitém pracovním režimu,</t>
  </si>
  <si>
    <t>d) vykonávaná pouze v noční době.</t>
  </si>
  <si>
    <t>(2) Prací spojenou s monotonií se rozumí práce, při níž je charakteristické opakování stejných pohybových nebo úkolových úkonů s omezenou možností zásahu zaměstnance do jejich průběhu. Monotonie se člení na</t>
  </si>
  <si>
    <t>a) pohybovou, kterou se rozumí taková činnost, při které se opakují jednoduché pohybové manuální úkony stejného typu,</t>
  </si>
  <si>
    <t>b) úkolovou, kterou se rozumí taková činnost, při které se vyskytuje nízký počet a malá proměnlivost úkolů.</t>
  </si>
  <si>
    <t>(3) Prací ve vnuceném pracovním tempu se rozumí práce, při níž si zaměstnanec nemůže volit její tempo sám a musí se podřídit rytmu strojového mechanizmu, úkolu nebo rytmu jiného zaměstnance.</t>
  </si>
  <si>
    <t>(1) Prací se zrakovou zátěží se rozumí trvalá práce</t>
  </si>
  <si>
    <t>a) spojená s náročností na rozlišení detailů,</t>
  </si>
  <si>
    <t>b) vykonávaná za zvláštních světelných podmínek,</t>
  </si>
  <si>
    <t>c) spojená s používáním zvětšovacích přístrojů, sledováním monitorů nebo se zobrazovacími jednotkami,</t>
  </si>
  <si>
    <t>d) spojená s neodstranitelným oslňováním.</t>
  </si>
  <si>
    <t>(3) Prací vykonávanou za zvláštních světelných podmínek se rozumí práce vykonávaná při určené barvě světla nebo při neodstranitelném kolísání jasu v prostoru zrakového úkolu nebo jeho okolí.</t>
  </si>
  <si>
    <t>(4) Prací se zobrazovací jednotkou se rozumí práce vykonávaná zaměstnancem jako pravidelná součást jeho obvyklé pracovní činnosti na soustavě zařízení, které obsahuje zobrazovací jednotku, klávesnici nebo jiné vstupní zařízení, software nebo další volitelné příslušenství.</t>
  </si>
  <si>
    <t>(1) Biologickými činiteli jsou všechny mikroorganismy, buněčné kultury a endoparaziti, kteří mohou vyvolat infekční onemocnění a alergické nebo toxické projevy v živém organizmu. Mikroorganizmem se rozumí mikrobiologický objekt buněčný nebo nebuněčný, schopný replikace nebo přenosu genetického materiálu; buněčnou kulturou se rozumí buňky pocházející z mnohobuněčného organizmu, které rostou in vitro.</t>
  </si>
  <si>
    <t>(2) Biologické činitele se člení podle míry rizika infekce na biologické činitele</t>
  </si>
  <si>
    <t>a) skupiny 1, u nichž není pravděpodobné, že by mohly způsobit onemocnění člověka,</t>
  </si>
  <si>
    <t>b) skupiny 2, které mohou způsobit onemocnění člověka a mohou být nebezpečím pro zaměstnance, je však nepravděpodobné, že by se rozšířily do prostředí mimo pracoviště; účinná profylaxe nebo léčba případného onemocnění jsou obvykle dostupné,</t>
  </si>
  <si>
    <t>c) skupiny 3, které mohou způsobit závažné onemocnění člověka a představují závažné nebezpečí pro zaměstnance i nebezpečí z hlediska možnosti rozšíření do prostředí mimo pracoviště; účinná profylaxe nebo léčba případného onemocnění jsou obvykle dostupné,</t>
  </si>
  <si>
    <t>d) skupiny 4, které způsobují u člověka závažné onemocnění a představují závažné nebezpečí pro zaměstnance i nebezpečí rozšíření do prostředí mimo pracoviště; účinná profylaxe nebo léčba případného onemocnění jsou obvykle nedostupné.</t>
  </si>
  <si>
    <t>(3) Seznam biologických činitelů s jejich zařazením do skupin 2, 3 a 4 je uveden v příloze č. 7 k tomuto nařízení, části A.</t>
  </si>
  <si>
    <t>(4) Viry, které byly izolovány u člověka a nejsou zařazeny do seznamu biologických činitelů v příloze č. 7 k tomuto nařízení, části A, se zařazují minimálně do skupiny 2, mimo ty případy, kdy je prokázáno, že vznik onemocnění u člověka je nepravděpodobný.</t>
  </si>
  <si>
    <t>(1) Při činnosti, která je spojena s možností ohrožení zdraví zaměstnance biologickým činitelem, musí být stanovena povaha, míra a doba expozice biologickému činiteli tak, aby bylo možné zhodnotit veškerá rizika pro zdraví zaměstnance a rozhodnout o nezbytných opatřeních k ochraně jeho zdraví.</t>
  </si>
  <si>
    <t>(2) Při činnostech, které zahrnují expozici několika skupinám biologických činitelů, musí být vyhodnoceno riziko na základě nebezpečí, které představují všechny přítomné biologické činitele, přičemž míru rizika určuje nejnebezpečnější činitel.</t>
  </si>
  <si>
    <t>(3) Hodnocení musí být obnovováno vždy, kdykoliv dojde ke změně podmínek, která může mít vliv na expozici zaměstnance biologickému činiteli.</t>
  </si>
  <si>
    <t>(4) Hodnocení musí vycházet ze všech dostupných informací včetně údajů o</t>
  </si>
  <si>
    <t>a) zařazení biologických činitelů do skupin 2, 3 nebo 4 podle seznamu uvedeného v příloze č. 7 k tomuto nařízení, části A,</t>
  </si>
  <si>
    <t>b) onemocněních souvisejících s prací s biologickými činiteli skupin 2, 3 nebo 4, jimiž může být zaměstnanec postižen,</t>
  </si>
  <si>
    <t>c) potenciálních senzibilizujících nebo toxických účincích, které se mohou vyskytnout u zaměstnance jako důsledek práce s biologickým činitelem,</t>
  </si>
  <si>
    <t>d) výskytu nemocí z povolání, jejichž příčinou byl biologický činitel skupin 2, 3 nebo 4.</t>
  </si>
  <si>
    <t>(5) Při hodnocení rizika biologických činitelů ve zdravotnickém nebo veterinárním zařízení musí být věnována zvláštní pozornost nebezpečí představovanému biologickým činitelem, o kterém je známo, že je přítomen, nebo je podezření, že může být přítomen u lidí, zvířat nebo v materiálech, které jsou jim odebírány, jakož i dalším rizikům daným povahou práce v těchto zařízeních.</t>
  </si>
  <si>
    <t>(6) Při hodnocení rizika biologických činitelů při průmyslových procesech musí být věnována zvláštní pozornost nebezpečí představovanému biologickým činitelem, o kterém je známo, že je přítomen jako nedílná součást zpracování nebo výroby. Za průmyslový proces se pro účely tohoto nařízení považují zpracování a výroba, při nichž jsou biologické činitele skupin 2, 3 nebo 4 surovinou, meziproduktem nebo produktem.</t>
  </si>
  <si>
    <t>(1) Při činnosti, která je spojena s možností ohrožení zdraví zaměstnance biologickým činitelem, musí opatření k ochraně jeho zdraví zahrnovat</t>
  </si>
  <si>
    <t>a) zákaz jídla, pití a kouření na pracovišti, kde je nebezpečí kontaminace biologickým činitelem, a zákaz vstupu v osobních ochranných pracovních prostředcích do prostor mimo vymezené pracoviště,</t>
  </si>
  <si>
    <t>b) zajištění sanitárního zařízení odpovídajícího povaze práce,</t>
  </si>
  <si>
    <t>c) poskytnutí osobních ochranných pracovních prostředků,</t>
  </si>
  <si>
    <t>d) ukládání osobních ochranných pracovních prostředků na místě k tomu určeném, jejich kontrolu, čištění a dezinfekci, pokud možno před každým použitím, avšak vždy po použití; opravu vadných osobních ochranných pracovních prostředků nebo jejich výměnu před dalším použitím,</t>
  </si>
  <si>
    <t>e) vypracování postupů pro bezpečné odebírání, manipulaci a zpracování vzorků materiálů lidského nebo živočišného původu,</t>
  </si>
  <si>
    <t>f) odstraňování osobních ochranných pracovních prostředků, které mohou být kontaminovány biologickým činitelem; před dekontaminací, vyčištěním nebo zničením se osobní ochranné pracovní prostředky ukládají odděleně od civilního oděvu,</t>
  </si>
  <si>
    <t>g) vybavení pracoviště písemnou instrukcí obsahující postup při mimořádné události při manipulaci s biologickým činitelem a postup při práci s biologickým činitelem skupiny 4,</t>
  </si>
  <si>
    <t>h) očkování, pokud je účelné, zvláště u toho zaměstnance, který není imunní vůči biologickému činiteli, jemuž je nebo může být při práci exponován,</t>
  </si>
  <si>
    <t>i) informování zaměstnance o každé mimořádné události při manipulaci s biologickým činitelem.</t>
  </si>
  <si>
    <t>(2) Dovoluje-li to povaha činnosti, je nutno se používání biologického činitele skupin 2, 3 nebo 4 vyhnout a nahradit ho biologickým činitelem, který podle současného stavu poznání není v podmínkách, v nichž je používán, rizikový, případně je méně rizikový pro zdraví zaměstnance.</t>
  </si>
  <si>
    <t>(3) Jestliže při výkonu činnosti</t>
  </si>
  <si>
    <t>a) v potravinářských podnicích,</t>
  </si>
  <si>
    <t>c) při níž dochází ke kontaktu se zvířaty nebo produkty zvířecího původu,</t>
  </si>
  <si>
    <t>d) ve zdravotnictví včetně prosektur,</t>
  </si>
  <si>
    <t>e) v klinických, veterinárních a diagnostických laboratořích, s výjimkou diagnostických mikrobiologických laboratoří přesto, že práce zde vykonávané náleží svým charakterem mezi činnosti s vědomým záměrem pracovat s biologickými činiteli skupin 2, 3 nebo 4,</t>
  </si>
  <si>
    <t>(4) Při výkonu činnosti s vědomým záměrem pracovat s biologickým činitelem skupin 2, 3 nebo 4 musí být expozice zaměstnance zamezena technickými opatřeními. Pokud technická opatření nejsou dostačující, musí být riziko expozice vždy sníženo na úroveň potřebnou k ochraně zdraví zaměstnance. Za tím účelem se vedle opatření podle odstavce 1 uplatňují tato další opatření k ochraně zdraví</t>
  </si>
  <si>
    <t>a) udržování počtu exponovaných nebo pravděpodobně exponovaných zaměstnanců na co nejnižší možné úrovni,</t>
  </si>
  <si>
    <t>b) úprava pracovních procesů a technických ochranných opatření, která směřují k vyloučení nebo minimalizaci úniku biologického činitele do pracovního prostředí,</t>
  </si>
  <si>
    <t>c) používání osobních ochranných pracovních prostředků, nelze-li jiným způsobem vyloučit expozici zaměstnance biologickému činiteli,</t>
  </si>
  <si>
    <t>d) dodržování hygienických návyků, jejichž cílem je prevence nebo snížení nahodilého přenosu nebo úniku biologického činitele z pracoviště,</t>
  </si>
  <si>
    <t>f) provádění zkoušek na přítomnost biologického činitele používaného při práci mimo uzavřený systém, pokud je to nezbytné a technicky možné,</t>
  </si>
  <si>
    <t>g) zajištění prostředků pro snadné shromažďování, ukládání a likvidaci odpadu do bezpečného a identifikovatelného nebo i příslušně upraveného kontejneru,</t>
  </si>
  <si>
    <t>h) úpravy nutné pro bezpečnou manipulaci s biologickým činitelem a jeho přepravu v rámci pracoviště.</t>
  </si>
  <si>
    <t>(5) Při práci s biologickým činitelem skupin 3 nebo 4, zařazené podle zákona o ochraně veřejného zdraví do třetí nebo čtvrté kategorie9), se zřizuje kontrolované pásmo. Tímto ustanovením nejsou dotčeny povinnosti osob podle zvláštního právního předpisu15).</t>
  </si>
  <si>
    <t>(1) Pokud je při trvalé práci, zařazené jako riziková podle zákona o ochraně veřejného zdraví, nezbytné nepřetržité používání osobních ochranných pracovních prostředků k omezení působení rizikového faktoru nebo při trvalé práci, kde musí zaměstnanec povinně používat po celou dobu směny jiné ochranné prostředky určené zaměstnavatelem a tyto ztěžují zaměstnanci pohyb, dýchání, vidění a jiné fyziologické funkce, musí být v průběhu směny zařazeny bezpečnostní přestávky, při nichž si je může zaměstnanec odložit. První přestávka při trvalé práci zařazené jako riziková se zařazuje nejpozději po 2 hodinách od započetí výkonu práce v trvání nejméně 15 minut. Následné přestávky se zařazují nejpozději po každých dalších 2 hodinách od ukončení předchozí přestávky v trvání nejméně 10 minut. Poslední přestávka v trvání nejméně 10 minut se zařazuje nejpozději 1 hodinu před ukončením směny.</t>
  </si>
  <si>
    <t>(2) Po dobu trvání bezpečnostních přestávek nesmí být zaměstnanec v žádném úseku směny exponován rizikovému faktoru překračujícímu hygienický limit.</t>
  </si>
  <si>
    <t>§ 40zrušeno</t>
  </si>
  <si>
    <t>(1) Na pracovišti musí být k ochraně zdraví zaměstnance zajištěna dostatečná výměna vzduchu přirozeným, nuceným nebo kombinovaným větráním. Množství vyměňovaného vzduchu se určuje s ohledem na vykonávanou práci a její fyzickou náročnost tak, aby bylo, pokud je to možné, zajištěno dodržování požadavků upravených v příloze č. 1 k tomuto nařízení, části A, tabulce č. 2 již od počátku směny.</t>
  </si>
  <si>
    <t>(2) Minimální množství venkovního vzduchu přiváděného na pracoviště musí být</t>
  </si>
  <si>
    <t>a) 25 m3/h na jednoho zaměstnance vykonávajícího práci zařazenou do třídy I nebo IIa podle přílohy č. 1 k tomuto nařízení, části A, tabulky č. 1 na pracovišti bez přítomnosti chemických látek, prachů nebo jiných zdrojů znečištění,</t>
  </si>
  <si>
    <t>b) 50 m3/h na jednoho zaměstnance vykonávajícího práci zařazenou do třídy I nebo IIa podle přílohy č. 1 k tomuto nařízení, části A, tabulky č. 1 na pracovišti s přítomností chemických látek, prachů nebo jiných zdrojů znečištění,</t>
  </si>
  <si>
    <t>c) 70 m3/h na jednoho zaměstnance vykonávajícího práci zařazenou do tříd IIb, IIIa nebo IIIb podle přílohy č. 1 k tomuto nařízení, části A, tabulky č. 1,</t>
  </si>
  <si>
    <t>d) 90 m3/h na jednoho zaměstnance vykonávajícího práci zařazenou do tříd IVa, IVb nebo V podle přílohy č. 1, části A, tabulky č. 1.</t>
  </si>
  <si>
    <t>(3) Minimální množství venkovního vzduchu podle odstavce 2 musí být zvýšeno při další zátěži větraného prostoru pracoviště, například teplem nebo pachy. V takovém případě se zvyšuje množství přiváděného venkovního vzduchu o 10 m3/h podle počtu přítomných zaměstnanců.</t>
  </si>
  <si>
    <t>(4) Pro pracoviště s přístupem veřejnosti se zvyšuje množství přiváděného venkovního vzduchu úměrně předpokládané zátěži 0,2 až 0,3 osoby/m2 nezastavěné podlahové plochy místnosti. Při venkovních teplotách vyšších než 26 °C a nižších než 0 °C může být množství venkovního vzduchu zmenšeno, nejvýše však na polovinu.</t>
  </si>
  <si>
    <t>(5) Proudění vzduchu musí zabezpečovat dobré provětrávání pracoviště a nesmí přispívat k šíření škodlivin na jiné pracoviště.</t>
  </si>
  <si>
    <t>(6) Na pracovišti, na kterém může v důsledku mimořádné události dojít k úniku těkavé chemické látky v míře, která může způsobit akutní poškození zdraví, musí být zřízeno havarijní větrání. Havarijní větrání musí být zajištěno tak, aby jeho spouštění bylo snadno dostupné před vstupem na pracoviště. Havarijní větrání musí být podtlakové tak, aby při jeho chodu nemohla těkavá chemická látka pronikat do prostor jiných pracovišť. Množství odváděného vzduchu musí být voleno tak a výduch umístěn v takové výši, aby při chodu havarijního větrání nemohlo dojít k ohrožení zdraví osob na ostatních pracovištích a ve venkovním prostoru.</t>
  </si>
  <si>
    <t>(1) Nucené nebo kombinované větrání musí být použito vždy, pokud přirozené větrání prokazatelně nepostačuje k celoročnímu zajištění ochrany zdraví zaměstnance podle § 41 odst. 2 až 5.</t>
  </si>
  <si>
    <t>(2) Vzduch přiváděný na pracoviště vzduchotechnickým zařízením musí obsahovat takový podíl venkovního vzduchu, který postačuje pro snížení koncentrace chemické látky pod hodnotu přípustného expozičního limitu i nejvyšší přípustné koncentrace a prachu pod hodnotu přípustného expozičního limitu. Množství přiváděného venkovního vzduchu na jednoho zaměstnance však nesmí být nižší než množství upravené v § 41 odst. 2 až 4. Větrací zařízení nesmí nepříznivě ovlivňovat mikrobiální čistotu vzduchu a musí být upraveno tak, aby zaměstnanci nebyli vystaveni průvanu. Při nuceném větrání musí být přiváděný vzduch filtrován a v zimě ohříván. Oběhový vzduch musí být vyčištěn tak, aby zpětný vzduch přiváděný na pracoviště neobsahoval chemickou látkou nebo prach v koncentraci vyšší než 5 % jejich přípustného expozičního limitu. Při použití teplovzdušného větrání nebo klimatizace nesmí podíl venkovního vzduchu poklesnout pod 15 % celkového množství přiváděného vzduchu.</t>
  </si>
  <si>
    <t>(3) Chemická látka a prach musí být podle technických možností zachyceny přímo u zdroje. Zachycení se provede zakrytím zdroje nebo jeho vybavením místním odsáváním. Místní odsávání musí být v provozu souběžně s technickým výrobním zařízením a musí být zabezpečeno tak, aby při vypnutí odsávacího zařízení bylo souběžně zastaveno technické výrobní zařízení. Místní odsávání u zdrojů škodlivin musí být vybaveno sacím nebo hermetizačním nástavcem nebo zařízením, například skříní, kapotou zamezujícími šíření chemické látky a prachu do pracovního ovzduší. Vývody odváděného vzduchu do venkovního prostoru musí být umístěny tak, aby nedocházelo k zpětnému nasávání chemické látky a prachu do prostoru pracoviště větracím zařízením. Při místním odsávání s odvodem vzduchu do venkovního prostoru musí být zajištěn přívod venkovního vzduchu tak, aby byly dodrženy požadavky na mikroklimatické podmínky a na tlakové poměry ve větraném prostoru. Přiváděný vzduch nesmí zhoršovat kvalitu pracovního ovzduší.</t>
  </si>
  <si>
    <t>(4) Větrací zařízení a zařízení k místnímu odsávání, u kterých by porucha funkce mohla způsobit vzestup koncentrace chemické látky a prachu v pracovním ovzduší, musí být vybavena signalizací chodu a signalizací poruchy řídicího systému.</t>
  </si>
  <si>
    <t>(5) Nánosy i nečistoty, které by mohly znečišťovat ovzduší pracoviště, a tím představovat riziko pro zdraví zaměstnance, musí být neprodleně odstraňovány.</t>
  </si>
  <si>
    <t>§ 43zrušeno</t>
  </si>
  <si>
    <t>(1) K osvětlení pracoviště včetně spojovacích cest se užívá denní, umělé nebo sdružené osvětlení. Osvětlení pracoviště a spojovacích cest mezi jednotlivými pracovišti denním, umělým nebo sdruženým osvětlením musí odpovídat náročnosti vykonávané práce na zrakovou činnost a ochranu zdraví v souladu s normovými hodnotami a požadavky. Normovou hodnotou se rozumí konkrétní hodnota denního, umělého nebo sdruženého osvětlení obsažená v příslušné české technické normě upravující hodnoty denního, sdruženého a umělého osvětlení16) Normovým požadavkem se rozumí technický požadavek obsažený v příslušné české technické normě16). Osvětlení nesmí být příčinou oslňování.</t>
  </si>
  <si>
    <t>(2) Pracoviště, které je osvětlováno denním osvětlením, pokud na něm může docházet ke zvýšené tepelné zátěži nebo oslnění, musí mít osvětlovací otvory vybaveny clonícími zařízeními umožňujícími regulaci přímého slunečního záření. U bočního osvětlovacího otvoru na pracovišti umožňujícího pohled ven nesmí jejich výplně tomu bránit.</t>
  </si>
  <si>
    <t>(3) Na pracovišti, na němž je vykonávána trvalá práce, osvětlovaném denním osvětlením, musí být dodrženy tyto minimální hodnoty:</t>
  </si>
  <si>
    <t>a) denní osvětlení vyjádřené činitelem denní osvětlenosti D, minimální Dmin = 1,5 %, při horním nebo kombinovaném denním osvětlení i průměrný Dm = 3 %,</t>
  </si>
  <si>
    <t>(4) Na pracovišti, na němž je vykonávána trvalá práce, osvětlovaném sdruženým osvětlením musí být dodrženy tyto minimální hodnoty:</t>
  </si>
  <si>
    <t>a) denní složka sdruženého osvětlení vyjádřená činitelem denní osvětlenosti D, minimální Dmin 0,5 % a průměrná Dm 1 % musí být splněna ve všech případech, tedy i při bočním nebo kombinovaném osvětlení,</t>
  </si>
  <si>
    <t>(5) Hodnoty celkového umělého osvětlení podle odstavců 3 a 4 se použijí za předpokladu, že příslušná česká technická norma nestanoví s ohledem na zrakovou náročnost vyšší hodnotu.</t>
  </si>
  <si>
    <t>(6) Pracoviště, na němž je vykonávána trvalá práce a na kterém nemohou být splněny hodnoty pro denní ani pro sdružené osvětlení podle odstavců 3 a 4, se může zřizovat a provozovat jen v případě, že jde o pracoviště</t>
  </si>
  <si>
    <t>a) pouze s nočním provozem,</t>
  </si>
  <si>
    <t>b) které musí být z technologických důvodů umístěno pod úrovní terénu,</t>
  </si>
  <si>
    <t>c) jehož účel nebo konstrukční požadavky neumožňují zřídit dostačující počet nebo dostatečnou velikost osvětlovacích otvorů,</t>
  </si>
  <si>
    <t>d) na němž zpracovávaný materiál, povaha výrobků nebo činnosti vyžadují vyloučení denního světla nebo zvláštní požadavky na osvětlení, například použití technologicky nutných vlnových délek spektrálního složení světla, které nelze docílit denním osvětlením,</t>
  </si>
  <si>
    <t>e) kde je nutné zajištění ochrany zdraví zaměstnance před pronikáním chemické látky, aerosolu nebo prachu z výrobní nebo jiné činnosti, jejichž zdrojem je technologie.</t>
  </si>
  <si>
    <t>(8) V místnosti pro odpočinek podle § 55 odst. 3 denní osvětlení vyjádřené minimálním činitelem denní osvětlenosti musí být Dmin = 1,0 %.</t>
  </si>
  <si>
    <t>(9) Osvětlovací otvory, osvětlovací soustavy zajišťující umělé osvětlení a části vnitřních prostor pracoviště odrážející světlo musí být pravidelně čištěny a trvale udržovány v takovém stavu, aby vlastnosti osvětlení byly zachovány. Osvětlovací otvory včetně ochranných prvků musí umožňovat jejich bezpečné používání, údržbu a čištění a nesmí ohrožovat další osoby zdržující se v objektu nebo v jeho okolí během údržby a čištění. Zaměstnanci musí být umožněno manipulovat s okny nebo světlíky, pokud jsou otevíratelné, otevírat, zavírat, nastavovat nebo zajišťovat z podlahy bezpečným způsobem; jsou-li otevřeny, musí být zajištěny v takové poloze, aby se předešlo riziku úrazu.</t>
  </si>
  <si>
    <t>(1) Světlá výška prostoru určeného pro trvalou práci musí být při ploše</t>
  </si>
  <si>
    <t>a) do 20 m2 nejméně 2,50 m,</t>
  </si>
  <si>
    <t>b) do 50 m2 nejméně 2,60 m,</t>
  </si>
  <si>
    <t>c) od 51 do 100 m2 nejméně 2,70 m,</t>
  </si>
  <si>
    <t>d) od 101 do 2000 m2 nejméně 3,00 m,</t>
  </si>
  <si>
    <t>e) více než 2000 m2 nejméně 3,25 m.</t>
  </si>
  <si>
    <t>(2) Světlá výška prostoru určeného pro práci se šikmým stropem při ploše do 20 m2, na kterém se vykonává trvalá práce, musí být nejméně nad polovinou podlahové plochy 2,30 m. Prostory určené pro pracovní činnost v odstavci 1 písm. b) až e) musí mít světlé výšky upravené v tomto ustanovení nejméně nad polovinou podlahové plochy. Světlá výška prostoru určeného pro práci, na kterém se vykonává práce výjimečně nebo po dobu kratší než 4 hodiny za směnu, nesmí být nižší než 2,10 m.</t>
  </si>
  <si>
    <t>(3) Světlé výšky uvedené v odstavci 1 písm. c) až d) mohou být v prodejním prostoru, kanceláři a v jiném obdobném prostoru určeném pro práci, v němž se vykonává práce zařazená do třídy I nebo IIa podle přílohy č. 1 k tomuto nařízení, části A, tabulky č. 1 sníženy za předpokladu, že bude zajištěn pro každého zaměstnance objemový prostor podle § 47 odst. 1 písm. a) nebo b), bude vyloučeno oslňování zaměstnance a světlá výška nebude nižší než 2,60 m.</t>
  </si>
  <si>
    <t>(1) Objemový prostor určený pro práci musí být pro jednoho zaměstnance</t>
  </si>
  <si>
    <t>a) 12 m3 při práci zařazené do tříd I nebo IIa podle přílohy č. 1 k tomuto nařízení, části A, tabulky č. 1,</t>
  </si>
  <si>
    <t>b) 15 m3 při práci zařazené do tříd IIb, IIIa nebo IIIb podle přílohy č. 1 k tomuto nařízení, části A, tabulky č. 1,</t>
  </si>
  <si>
    <t>c) 18 m3 při práci zařazené do tříd IVa, IVb nebo V podle přílohy č. 1 k tomuto nařízení, části A, tabulky č. 1.</t>
  </si>
  <si>
    <t>(2) Objemový prostor podle odstavce 1 nesmí být zmenšen stabilním provozním zařízením.</t>
  </si>
  <si>
    <t>(3) Odstavce 1 a 2 se nevztahují na ovládací stanoviště a kabiny strojního zařízení, boxy pokladen a pracovní prostory obdobné povahy.</t>
  </si>
  <si>
    <t>Pro jednoho zaměstnance musí být v prostoru určeném pro trvalou práci volná podlahová plocha nejméně 2 m2, mimo stabilní provozní zařízení a spojovací cesty. Šíře volné plochy pro pohyb nesmí být stabilním zařízením v žádném místě zúžena pod 1 m.</t>
  </si>
  <si>
    <t>(1) Výška pracovní roviny musí odpovídat tělesným rozměrům zaměstnance, základní pracovní poloze, hmotnosti předmětů a břemenům, se kterými je v rámci pracovní činnosti manipulováno, a zrakové náročnosti při práci. Optimální výška pracovní roviny při práci muže a ženy vstoje se řídí jejich antropometrickými rozměry a zpravidla se stanoví mezi 800 až 1000 mm. Při práci vsedě je optimální výška pracovní roviny nad sedákem u mužů 220 až 310 mm, u žen 210 až 300 mm. Základní výška sedáku nad podlahou je 400 ± 50 mm. Pokud jsou při práci používány například svěráky a jiná technická zařízení, pak výškou pracovní roviny se rozumí místo, na němž jsou nejčastěji vykonávány pohyby končetin zaměstnance při manipulaci s nimi.</t>
  </si>
  <si>
    <t>(2) Při práci vyžadující zvýšenou náročnost na zrak, například při manipulaci s drobnými předměty nebo součástkami, se výška pracovní roviny zvětšuje o 100 až 200 mm. Při práci, při níž se manipuluje s předměty o hmotnosti větší než 2 kg při práci převážně vstoje, se manipulační rovina snižuje o 100 až 200 mm.</t>
  </si>
  <si>
    <t>(3) Pracovní místo musí být uspořádáno tak, aby manipulační roviny, pohybové prostory a vynakládané síly odpovídaly tělesným rozměrům a přirozeným drahám pohybů končetin zaměstnance a aby nedocházelo k zaujímání nepřijatelných pracovních poloh. Dosahy horních končetin při práci vsedě a vstoje jsou upraveny v příloze č. 8 k tomuto nařízení, na obrázcích č. 1 až 3.</t>
  </si>
  <si>
    <t>(4) Pracovní místo, u něhož je základní pracovní poloha trvale vstoje a nevyžaduje se trvalé sledování chodu zařízení, musí být, pokud to umožňuje technologie a prostorové podmínky, vybaveno pro krátkodobý odpočinek vsedě. Pracovní místo, na němž je zvýšena pracovní rovina, se vybavuje pracovním sedadlem s výškou sedáku odpovídající výšce pracovní roviny nad podlahou a zrakové náročnosti při práci. Musí být vybaveno opěrou pro dolní končetiny.</t>
  </si>
  <si>
    <t>(5) Sedadlo musí být při sezení stabilní, musí umožňovat snadné seřízení výšky sedáku a sklon zádové opěrky a musí odpovídat podmínkám práce, zvláště pokud jde o jejich poréznost a omyvatelnost. Prostor pro dolní končetiny na pracovním místě musí umožňovat pohyb dolních končetin vpřed a do stran.</t>
  </si>
  <si>
    <t>(6) Požadavky na rozměry volného pohybového prostoru pro dolní končetiny při práci vsedě jsou tyto:</t>
  </si>
  <si>
    <t>a) nejmenší výška nad podlahou 600 mm,</t>
  </si>
  <si>
    <t>b) nejmenší celková šířka 500 mm,</t>
  </si>
  <si>
    <t>c) nejmenší hloubka od přední hrany stolu či zařízení 500 mm,</t>
  </si>
  <si>
    <t>d) optimální hloubka od přední hrany stolu či zařízení 700 mm,</t>
  </si>
  <si>
    <t>e) nejmenší vzdálenost roviny sedadla od dolní plochy pracovního stolu 200 mm.</t>
  </si>
  <si>
    <t>(7) Požadavky na pohybový prostor pro nožní ovladače jsou tyto:</t>
  </si>
  <si>
    <t>a) nejvýše 400 mm od roviny h,</t>
  </si>
  <si>
    <t>b) nejméně 200 mm od roviny h vpřed,</t>
  </si>
  <si>
    <t>c) nejvýše 250 mm nad základnou,</t>
  </si>
  <si>
    <t>d) nejvýše 350 mm do stran od svislé roviny procházející středem sedadla, kolmé k rovině h,</t>
  </si>
  <si>
    <t>(8) Hodnoty uvedené v odstavci 7 platí v případě, že přední hrana sedadla je 100 mm vzdálena od roviny h. V případě jiné vzdálenosti mezi přední hranou sedadla a rovinou h se musí pohybový prostor pro nožní ovladače posunout vpřed nebo vzad.</t>
  </si>
  <si>
    <t>(9) Při používání nožního ovladače při trvalé práci vstoje nesmí docházet k nerovnoměrnému rozložení hmotnosti těla na dolní končetiny. Ovladače obsluhované jinak než rukama a chodidly, například loketní a kolenní, se nesmí používat při trvalé práci. Přípustné síly pro ovladače jsou upraveny v příloze č. 9 k tomuto nařízení.</t>
  </si>
  <si>
    <t>(10) Na montážních linkách v pásové a proudové výrobě s trvalým i přerušovaným sedem a v případě, kdy provádění pracovního úkonu je spojeno s natáčením trupu nebo s prováděním úkonu mimo dosah horních končetin podle přílohy č. 8 k tomuto nařízení, obrázku č. 2, se pracovní místo vybavuje otočným nebo pojíždějícím sedadlem.</t>
  </si>
  <si>
    <t>(1) Na obrazovce zobrazovací jednotky se nesmí vyskytovat kmitání, plavání či poskakování znaků, řádků, střídání jasů a podobně. Jas a kontrast mezi znaky a pozadím na obrazovce musí být snadno regulovatelný i vzhledem k okolním podmínkám. Obrazovka musí svou konstrukcí umožňovat posunutí, natáčení a naklánění podle potřeby zaměstnance. Musí být umístěna tak, aby na ní nevznikaly reflexy ze svítidel či z jiných zdrojů, jako jsou okenní otvory, světlé stěny, nábytek a podobně. Vzdálenost obrazovky od očí pro obvyklou kancelářskou práci nesmí být menší než 400 mm, jas obrazovky nesmí být menší než 35 cd/m2.</t>
  </si>
  <si>
    <t>(2) Klávesnice musí být při trvalé práci oddělena od obrazovky, aby zaměstnanci umožnila zvolit nejvhodnější pracovní polohu. Volná plocha mezi předním okrajem desky stolu a spodní hranou klávesnice musí umožňovat opření rukou i zápěstí. Povrch klávesnice musí být matný, aby na něm nevznikaly reflexy. Písmena, číslice a symboly na tlačítkách musí být dobře čitelné a kontrastní proti pozadí.</t>
  </si>
  <si>
    <t>(3) Rozměry desky stolu musí být zvoleny tak, aby bylo možné proměnlivé uspořádání obrazovky, klávesnice a dalšího zařízení. Deska pracovního stolu a dalšího zařízení musí být matná, aby na ní nevznikaly reflexy. Držák pro písemnosti musí být umístěn co nejblíže k obrazovce, tak aby pohyby hlavy a očí byly omezeny na minimum. Opěrka pro dolní končetiny musí být poskytnuta každému, kdo ji vyžaduje.</t>
  </si>
  <si>
    <t>(1) Prostor laboratoře, v níž se pracuje s materiálem, u něhož není jisté, zda neobsahuje biologické činitele, který může být příčinou onemocnění člověka, musí odpovídat požadavkům pro biologické činitele skupiny 2 upraveným v příloze č. 7 k tomuto nařízení, části B, tabulce č. 2.</t>
  </si>
  <si>
    <t>(2) Prostor laboratoře včetně diagnostické, prostor pro laboratorní zvířata, která byla záměrně infikována, jsou nositelem nebo podezřelá z nosičství biologického činitele skupin 2, 3 nebo 4, nebo pracoviště průmyslového procesu podle § 37 odst. 6, musí odpovídat požadavkům přičleněným k dané skupině biologického činitele podle přílohy č. 7 k tomuto nařízení, části B, tabulky č. 2.</t>
  </si>
  <si>
    <t>(1) Prostor určený pro práci musí být zásoben pitnou vodou v množství postačujícím pro potřeby pití zaměstnance a zajištění předlékařské pomoci a teplou tekoucí vodou pro zajištění osobní hygieny zaměstnance. Při práci s biologickými činiteli a s látkami a směsmi, působícími dráždění pokožky nebo senzibilizaci, s toxickými a vysoce toxickými chemickými látkami a směsmi, s látkami a směsmi, které mají přiřazenu třídu a kategorii nebezpečnosti akutní toxicita kategorie 1 a 2, s látkami uvedenými v § 16, s chemickými látkami nebo směsmi žíravými nebo chemickými látkami nebo směsmi podle přímo použitelného předpisu Evropské unie, které mají přiřazenu třídu a kategorii nebezpečnosti žíravost kategorie 1 se standardní větou o nebezpečnosti H314, při práci ve výrobě kosmetických prostředků, v úpravnách vod a vodovodů, holičství, kadeřnictví, pedikúře, manikúře, kosmetických, masérských regeneračních a rekondičních službách, v provozovnách živností, při nichž je porušována integrita kůže nebo ve kterých se používají k péči o tělo speciální přístroje, například solária nebo myostimulátory, musí být zajištěna tekoucí pitná voda přímo na pracovišti. Pokud to povaha práce na těchto pracovištích vyžaduje, mimo pracovišť určených pro výkon činnosti epidemiologicky závažné, zřizují se ruční sprchy. Na pracovištích s žíravinami musí být zajištěna i možnost vyplachování oka pitnou vodou.</t>
  </si>
  <si>
    <t>(2) Šatna musí být zřízena pro zaměstnance, který musí nosit pracovní oděv a nemůže se z hygienických, epidemiologických nebo jiných důvodů převlékat v jiném prostoru; šatny musí být odděleny podle pohlaví. Na pracovištích do 5 zaměstnanců lze používání šaten muži a ženami oddělit časově. Na pracovištích, kde zaměstnanci nemusí používat pracovní oděv nebo obuv, musí být vyčleněn prostor pro ukládání civilního oděvu a obuvi.</t>
  </si>
  <si>
    <t>(3) Šatna se umísťuje v prostoru snadno přístupném a stavebně odděleném od pracoviště a umývárny. Šatna, v níž se ukládá pracovní oděv, který může být znečištěn prachem, olovem, azbestem a látkami uvedenými v § 16, a pracovní oděv určený pro práci s biologickým činitelem skupin 2, 3 nebo 4, musí mít omývatelné stěny nejméně do 1,80 m. Šatna musí být vybavena uzamykatelnými skříňkami tak, aby bylo každému zaměstnanci umožněno bezpečné ukládání civilního oděvu, a lavicí nebo jiným sedacím nábytkem. Jestliže to povaha znečištění pracovního oděvu vyžaduje nebo jde-li o činnost epidemiologicky závažnou, musí být zajištěno oddělené ukládání pracovního a civilního oděvu. Pro zaměstnance, který si při práci silně znečistí obuv, se umísťuje před vstupem do šatny vhodné zařízení k jejímu očištění a umytí. Podlaha šatny musí být snadno omyvatelná. Požadavky na způsob ukládání pracovního oděvu zaměstnance při práci jsou upraveny v příloze č. 10 k tomuto nařízení, tabulce č. 2 a odpovídají nejpočetněji zastoupené směně.</t>
  </si>
  <si>
    <t>(4) Řetízková šatna se může zřizovat a používat pouze na pracovištích, kde je vykonávána práce hornickým způsobem.</t>
  </si>
  <si>
    <t>(7) Minimální počet záchodů se stanoví podle nejpočetněji zastoupené směny takto:</t>
  </si>
  <si>
    <t>a) 1 sedadlo na 10 žen,</t>
  </si>
  <si>
    <t>b) 2 sedadla na 11 až 30 žen,</t>
  </si>
  <si>
    <t>c) 3 sedadla na 31 až 50 žen,</t>
  </si>
  <si>
    <t>d) na každých dalších 30 žen 1 další sedadlo,</t>
  </si>
  <si>
    <t>e) 1 sedadlo na 10 mužů,</t>
  </si>
  <si>
    <t>f) 2 sedadla na 11 až 50 mužů,</t>
  </si>
  <si>
    <t>g) na každých dalších 50 mužů 1 sedadlo.</t>
  </si>
  <si>
    <t>(8) Na pracovišti, na němž se vykonává práce ve vnuceném pracovním tempu, se snižuje počet mužů i žen připadajících na stanovený počet sedadel podle odstavce 7 o 20 %.</t>
  </si>
  <si>
    <t>(1) Pomocnými zařízeními se rozumí zařízení k umývání pracovní obuvi a na sušení pracovního oděvu a obuvi, místnost pro odpočinek od nepříznivých vlivů práce, prostor pro odpočinek těhotných a kojících zaměstnankyň a prostor pro uskladnění úklidových prostředků.</t>
  </si>
  <si>
    <t>(2) Zařízení na sušení pracovního oděvu a obuvi se zřizuje pro pracoviště, na němž dochází k jejich provlhnutí při práci, a musí umožňovat usušení tohoto oděvu a obuvi nejdéle za 6 hodin. Zařízení k omývání pracovní obuvi se zřizují při východu z pracoviště. Prostor, v němž je zařízení umístěno, musí mít omyvatelnou a nekluzkou podlahu spádovanou ke vpusti. Místnost určená na sušení pracovního oděvu a obuvi nesmí sloužit pro poskytování první předlékařské pomoci.</t>
  </si>
  <si>
    <t>(3) Místnost pro odpočinek se zřizuje, pokud to vyžaduje bezpečnost a ochrana zdraví při práci, zejména s ohledem na vykonávanou činnost a v blízkosti pracoviště. Místnost pro odpočinek musí být dostatečně velká, větraná, osvětlena denním světlem podle § 45 odst. 8 a vytápěna nejméně na 20 °C. Vybavuje se sedacím nábytkem s opěrkami zad a stoly tak, aby jejich počet odpovídal počtu zaměstnanců nejpočetněji zastoupené směny. Pokud má sloužit i pro konzumaci jídla, musí mít v dostatečném množství zajištěnu tekoucí pitnou a teplou vodu a musí být vybavena umývadlem, kuchyňským dřezem a zařízením na ohřívání a uchovávání jídla. Na místnost pro odpočinek, která musí být z technologických důvodů umístěna pod úrovní terénu, se nevztahuje požadavek zajištění denního osvětlení a přirozeného větrání.</t>
  </si>
  <si>
    <t>(4) Prostory určené pro odpočinek těhotných a kojících zaměstnankyň musí umožňovat odpočinek vleže.</t>
  </si>
  <si>
    <t>(5) Bude-li pracoviště vybaveno ošetřovnou, musí být zajištěno, aby byla vytápěna, chráněna proti znečištění, vlhkosti a vysokým teplotám, vybavena umyvadlem s tekoucí pitnou vodou a snadno přístupná i s nosítky. Jde-li o práci, při níž je zvýšené riziko otrav chemickými látkami nebo směsmi, které se vstřebávají kůží, nebo o práci s chemickými látkami nebo směsmi klasifikovanými jako žíravé nebo chemickými látkami nebo směsmi podle přímo použitelného předpisu Evropské unie, které mají přiřazenu třídu a kategorii nebezpečnosti žíravost kategorie 1 se standardní větou o nebezpečnosti H314, a nejsou v bezprostředním dosahu pracoviště sprchy, vybavuje se ošetřovna také sprchou. Prostor pracoviště, ve kterém jsou uloženy prostředky pro poskytnutí první předlékařské pomoci včetně nosítek a prostředků pro přivolání zdravotnické záchranné služby, musí být viditelně označen.</t>
  </si>
  <si>
    <t>(1) Obnova maleb a nátěrů povrchů vymezujících osvětlovaný prostor na pracovišti včetně spojovacích cest se provede podle plánu údržby, zpracovaného s přihlédnutím k udržovacímu činiteli, který byl pro uvedené prostory navržen při uvádění těchto prostor do trvalého užívání.</t>
  </si>
  <si>
    <t>(2) Odstavec 1 se nevztahuje na pracoviště v podzemí hlubinných dolů.</t>
  </si>
  <si>
    <t>1. Nařízení vlády č. 178/2001 Sb., kterým se stanoví podmínky ochrany zdraví zaměstnanců při práci.</t>
  </si>
  <si>
    <t>2. Nařízení vlády č. 523/2002 Sb., kterým se mění nařízení vlády č. 178/2001 Sb., kterým se stanoví podmínky ochrany zdraví zaměstnanců při práci.</t>
  </si>
  <si>
    <t>3. Nařízení vlády č. 441/2004 Sb., kterým se mění nařízení vlády č. 178/2001 Sb., kterým se stanoví podmínky ochrany zdraví zaměstnanců při práci, ve znění nařízení vlády č. 523/2002 Sb.</t>
  </si>
  <si>
    <t>Přechodné ustanovení zavedeno nařízením vlády č. 246/2018 Sb. Čl. II</t>
  </si>
  <si>
    <t>Při hlubinné těžbě a ražení tunelů se mohou používat limitní hodnoty pro oxid dusnatý, oxid dusičitý a oxid uhelnatý stanovené nařízením vlády č. 361/2007 Sb., ve znění účinném přede dnem nabytí účinnosti tohoto nařízení, a to do 21. srpna 2023.</t>
  </si>
  <si>
    <t>NV  290/1995 Sb.</t>
  </si>
  <si>
    <t>Z 309/2006 Sb</t>
  </si>
  <si>
    <t xml:space="preserve">        NV  272/2011 Sb.</t>
  </si>
  <si>
    <t>NV  339/2017 Sb</t>
  </si>
  <si>
    <t>Tabulka č. 1:</t>
  </si>
  <si>
    <t>Třída práce</t>
  </si>
  <si>
    <t>Druh práce</t>
  </si>
  <si>
    <t>V</t>
  </si>
  <si>
    <t>Vysvětlivky k tabulce č. 3:</t>
  </si>
  <si>
    <t>Kategorie A platí pro klimatizovaná pracoviště s požadovanou vysokou kvalitou prostředí, na nichž je vykonávaná práce náročná na pozornost a soustředění, například zpracování odborných stanovisek, zpracování dat a dále pro pracoviště určená pro tvůrčí práci, například práce grafiků, překladatelů.</t>
  </si>
  <si>
    <t>Kategorie B platí pro klimatizovaná pracoviště s požadovanou střední kvalitou prostředí při práci vyžadující průběžnou pozornost a soustředění, například úkony spojené s vyřizováním korespondence, psaní na počítači.</t>
  </si>
  <si>
    <t>Kategorie C platí pro ostatní klimatizovaná pracoviště.</t>
  </si>
  <si>
    <t>Tabulka č. 4</t>
  </si>
  <si>
    <t>Vysvětlivka k tabulce č. 4</t>
  </si>
  <si>
    <t>Kategorie C platí pro ostatní klimatizovaná a nuceně a přirozeně větraná pracoviště.</t>
  </si>
  <si>
    <t>Tabulka č. 5</t>
  </si>
  <si>
    <t>Vysvětlivka k tabulce č. 5</t>
  </si>
  <si>
    <t>Kategorie C platí pro ostatní klimatizovaná a přirozeně větraná pracoviště.</t>
  </si>
  <si>
    <t>Tabulka č. 6:</t>
  </si>
  <si>
    <t>Vysvětlivka k tabulce č. 6</t>
  </si>
  <si>
    <t>Příklad:</t>
  </si>
  <si>
    <t>Rozpětí ve °C pro třídu práce IIIa = 20 až 29 °C, rozdíl 9 °C</t>
  </si>
  <si>
    <t>Náhrada tekutin pro uvedené rozpětí = 0,9 až 2,8 litrů, rozdíl 1,9 litrů</t>
  </si>
  <si>
    <t>1,9 : 9 = 0,21 litr/1 °C</t>
  </si>
  <si>
    <t>27-20 = 7 °C</t>
  </si>
  <si>
    <t>Náhrada tekutin za osmihodinovou směnu = 0,21 x 7 = 1,47 + 0,9 = 2,37 litrů = 2,4 litrů.</t>
  </si>
  <si>
    <t>ČÁST B</t>
  </si>
  <si>
    <t>Hodnoty dlouhodobě únosné zátěže teplem pro osmihodinovou směnu pro aklimatizovaného a neaklimatizovaného zaměstnance a výpočet režimu práce a odpočinku</t>
  </si>
  <si>
    <t>Hodnoty dlouhodobě přípustné zátěže teplem pro osmihodinovou směnu pro aklimatizovaného a neaklimatizovaného zaměstnance</t>
  </si>
  <si>
    <t>tsm</t>
  </si>
  <si>
    <t>Vysvětlivka:</t>
  </si>
  <si>
    <t>Tabulka č. 1b: Dlouhodobě a krátkodobě přípustná doba práce - aklimatizovaný muž</t>
  </si>
  <si>
    <t>Tabulka č. 1c: Dlouhodobě a krátkodobě přípustná doba práce - aklimatizovaný muž</t>
  </si>
  <si>
    <t>Tabulka č. 2a: Dlouhodobě a krátkodobě přípustná doba práce - aklimatizovaná žena</t>
  </si>
  <si>
    <t>Tabulka č. 2b: Dlouhodobě a krátkodobě přípustná doba práce - aklimatizovaná žena</t>
  </si>
  <si>
    <t>Tabulka č. 2c: Dlouhodobě a krátkodobě přípustná doba práce - aklimatizovaná žena</t>
  </si>
  <si>
    <t>ČÁST C</t>
  </si>
  <si>
    <t>Dlouhodobě a krátkodobě přípustné doby práce na pracovištích hlubinných dolů, způsob jejich stanovení a úprava postupu výpočtu pracovních cyklů a bezpečnostní přestávky</t>
  </si>
  <si>
    <t>Dlouhodobě a krátkodobě přípustná doba práce na pracovištích hlubinných dolů</t>
  </si>
  <si>
    <t>Dlouhodobě a krátkodobě přípustná doba práce na pracovištích hlubinných dolů v minutách</t>
  </si>
  <si>
    <t>Tabulka č. 6</t>
  </si>
  <si>
    <t>%</t>
  </si>
  <si>
    <t>0,50 - 0,99</t>
  </si>
  <si>
    <t>Tabulka č. 8</t>
  </si>
  <si>
    <t>Tabulka č. 10</t>
  </si>
  <si>
    <t>Tabulka č. 11</t>
  </si>
  <si>
    <t>Tabulka č. 12</t>
  </si>
  <si>
    <t>Tabulka č. 13</t>
  </si>
  <si>
    <t>66 - 70</t>
  </si>
  <si>
    <t>Tabulka č. 14</t>
  </si>
  <si>
    <t>Tabulka č. 15</t>
  </si>
  <si>
    <t>Tabulka č. 16</t>
  </si>
  <si>
    <t>Tabulka č. 17</t>
  </si>
  <si>
    <t>Tabulka č. 18</t>
  </si>
  <si>
    <t>Tabulka č. 19</t>
  </si>
  <si>
    <t>Tabulka č. 20</t>
  </si>
  <si>
    <t>Tabulka č. 21</t>
  </si>
  <si>
    <t>Tabulka č. 22</t>
  </si>
  <si>
    <t>Tabulka č. 23</t>
  </si>
  <si>
    <t>Tabulka č. 24</t>
  </si>
  <si>
    <t>76 - 80</t>
  </si>
  <si>
    <t>Tabulka č. 25</t>
  </si>
  <si>
    <t>Tabulka č. 26</t>
  </si>
  <si>
    <t>Tabulka č. 27</t>
  </si>
  <si>
    <t>Tabulka č. 28</t>
  </si>
  <si>
    <t>Tabulka č. 29</t>
  </si>
  <si>
    <t>81 - 85</t>
  </si>
  <si>
    <t>Tabulka č. 30</t>
  </si>
  <si>
    <t>Tabulka č. 31</t>
  </si>
  <si>
    <t>Tabulka č. 32</t>
  </si>
  <si>
    <t>Tabulka č. 33</t>
  </si>
  <si>
    <t>86 - 90</t>
  </si>
  <si>
    <t>Tabulka č. 34</t>
  </si>
  <si>
    <t>Tabulka č. 35</t>
  </si>
  <si>
    <t>Tabulka č. 36</t>
  </si>
  <si>
    <t>Tabulka č. 37</t>
  </si>
  <si>
    <t>Tabulka č. 38</t>
  </si>
  <si>
    <t>Tabulka č. 39</t>
  </si>
  <si>
    <t>91 - 95</t>
  </si>
  <si>
    <t>Tabulka č. 40</t>
  </si>
  <si>
    <t>Tabulka č. 41</t>
  </si>
  <si>
    <t>Tabulka č. 42</t>
  </si>
  <si>
    <t>Tabulka č. 43</t>
  </si>
  <si>
    <t>Tabulka č. 44</t>
  </si>
  <si>
    <t>Tabulka č. 45</t>
  </si>
  <si>
    <t>96 - 99</t>
  </si>
  <si>
    <t>Část D</t>
  </si>
  <si>
    <t>vzduchu</t>
  </si>
  <si>
    <t>Část E</t>
  </si>
  <si>
    <t>Přípustné povrchové teploty pevných materiálů, s nimiž přichází nechráněná kůže zaměstnance do přímého styku</t>
  </si>
  <si>
    <t>Materiál</t>
  </si>
  <si>
    <t>prahy popálení při trvání dotyku</t>
  </si>
  <si>
    <t>10 sekund</t>
  </si>
  <si>
    <t>1 minuta</t>
  </si>
  <si>
    <t>10 minut</t>
  </si>
  <si>
    <t>8 hodin a déle</t>
  </si>
  <si>
    <t>°C</t>
  </si>
  <si>
    <t>kov</t>
  </si>
  <si>
    <t>keramické, skleněné a kamenné materiály</t>
  </si>
  <si>
    <t>plasty</t>
  </si>
  <si>
    <t>dřevo</t>
  </si>
  <si>
    <t>Vysvětlivky k tabulce:</t>
  </si>
  <si>
    <t>Práh popálení je povrchová teplota vymezující hranici mezi kůží bez popálení a povrchovou popáleninou vyvolanou dotykem kůže s horkým povrchem při určitém trvání dotyku. Hodnota 51°C pro dobu 1 minuty platí také pro jiné materiály s vysokou tepelnou vodivostí, které nejsou v tabulce uvedeny, pro ostatní materiály s nízkou tepelnou vodivostí platí teplota 60°C.</t>
  </si>
  <si>
    <t>Příloha č. 2 k nařízení vlády č. 361/2007 Sb.</t>
  </si>
  <si>
    <t>Chemické látky, jejich hygienické limity a postup při jejich stanovení</t>
  </si>
  <si>
    <t>ČÁST A</t>
  </si>
  <si>
    <t>Seznam chemických látek a jejich přípustné expoziční limity a nejvyšší přípustné koncentrace</t>
  </si>
  <si>
    <t>PEL</t>
  </si>
  <si>
    <t>NPK-P</t>
  </si>
  <si>
    <t>75-07-0</t>
  </si>
  <si>
    <t>108-24-7</t>
  </si>
  <si>
    <t>75-05-8</t>
  </si>
  <si>
    <t>D, I</t>
  </si>
  <si>
    <t>106-92-3</t>
  </si>
  <si>
    <t>D, I, S</t>
  </si>
  <si>
    <t>141-43-5</t>
  </si>
  <si>
    <t>504-29-0</t>
  </si>
  <si>
    <t>D</t>
  </si>
  <si>
    <t>61-82-5</t>
  </si>
  <si>
    <t>7664-41-7</t>
  </si>
  <si>
    <t>62-53-3</t>
  </si>
  <si>
    <t>7440-36-0</t>
  </si>
  <si>
    <t>7440-38-2</t>
  </si>
  <si>
    <t>7784-42-1</t>
  </si>
  <si>
    <t>7782-79-8</t>
  </si>
  <si>
    <t>26628-22-8</t>
  </si>
  <si>
    <t>71-43-2</t>
  </si>
  <si>
    <t>50-32-8</t>
  </si>
  <si>
    <t>106-51-4</t>
  </si>
  <si>
    <t>94-36-0</t>
  </si>
  <si>
    <t>I, S</t>
  </si>
  <si>
    <t>100-51-6</t>
  </si>
  <si>
    <t>7440-41-7</t>
  </si>
  <si>
    <t>92-52-4</t>
  </si>
  <si>
    <t>111-44-4</t>
  </si>
  <si>
    <t>80-05-7</t>
  </si>
  <si>
    <t>7726-95-6</t>
  </si>
  <si>
    <t>74-96-4</t>
  </si>
  <si>
    <t>151-67-7</t>
  </si>
  <si>
    <t>74-83-9</t>
  </si>
  <si>
    <t>10035-10-6</t>
  </si>
  <si>
    <t>106-99-0</t>
  </si>
  <si>
    <t>431-03-8</t>
  </si>
  <si>
    <t>71-36-3</t>
  </si>
  <si>
    <t>78-92-2</t>
  </si>
  <si>
    <t>78-83-1</t>
  </si>
  <si>
    <t>75-65-0</t>
  </si>
  <si>
    <t>78-93-3</t>
  </si>
  <si>
    <t>109-79-5</t>
  </si>
  <si>
    <t>4170-30-3</t>
  </si>
  <si>
    <t>123-73-9</t>
  </si>
  <si>
    <t>111-76-2</t>
  </si>
  <si>
    <t>D, I, B</t>
  </si>
  <si>
    <t>112-34-5</t>
  </si>
  <si>
    <t>112-07-2</t>
  </si>
  <si>
    <t>D, B</t>
  </si>
  <si>
    <t>5131-66-8</t>
  </si>
  <si>
    <t>123-86-4</t>
  </si>
  <si>
    <t>110-19-0</t>
  </si>
  <si>
    <t>540-88-5</t>
  </si>
  <si>
    <t>105-46-4</t>
  </si>
  <si>
    <t>141-32-2</t>
  </si>
  <si>
    <t>1634-04-4</t>
  </si>
  <si>
    <t>110-65-6</t>
  </si>
  <si>
    <t>110-82-7</t>
  </si>
  <si>
    <t>108-93-0</t>
  </si>
  <si>
    <t>108-94-1</t>
  </si>
  <si>
    <t>110-83-8</t>
  </si>
  <si>
    <t>108-91-8</t>
  </si>
  <si>
    <t>91-17-8</t>
  </si>
  <si>
    <t>57041-67-5</t>
  </si>
  <si>
    <t>123-42-2</t>
  </si>
  <si>
    <t>101-77-9</t>
  </si>
  <si>
    <t>107-15-3</t>
  </si>
  <si>
    <t>334-88-3</t>
  </si>
  <si>
    <t>19287-45-7</t>
  </si>
  <si>
    <t>75-61-6</t>
  </si>
  <si>
    <t>106-93-4</t>
  </si>
  <si>
    <t>84-74-2</t>
  </si>
  <si>
    <t>I, D</t>
  </si>
  <si>
    <t>77-73-6</t>
  </si>
  <si>
    <t>111-42-2</t>
  </si>
  <si>
    <t>109-89-7</t>
  </si>
  <si>
    <t>100-37-8</t>
  </si>
  <si>
    <t>111-40-0</t>
  </si>
  <si>
    <t>60-29-7</t>
  </si>
  <si>
    <t>117-81-7</t>
  </si>
  <si>
    <t>122-39-4</t>
  </si>
  <si>
    <t>D, P</t>
  </si>
  <si>
    <t>61788-32-7</t>
  </si>
  <si>
    <t>101-84-8</t>
  </si>
  <si>
    <t>101-68-8</t>
  </si>
  <si>
    <t>75-10-5</t>
  </si>
  <si>
    <t>108-46-3</t>
  </si>
  <si>
    <t>123-31-9</t>
  </si>
  <si>
    <t>95-50-1</t>
  </si>
  <si>
    <t>106-46-7</t>
  </si>
  <si>
    <t>75-71-8</t>
  </si>
  <si>
    <t>75-34-3</t>
  </si>
  <si>
    <t>107-06-2</t>
  </si>
  <si>
    <t>75-35-4</t>
  </si>
  <si>
    <t>540-59-0</t>
  </si>
  <si>
    <t>75-43-4</t>
  </si>
  <si>
    <t>75-09-2</t>
  </si>
  <si>
    <t>76-14-2</t>
  </si>
  <si>
    <t>584-84-9</t>
  </si>
  <si>
    <t>91-08-7</t>
  </si>
  <si>
    <t>28553-12-0</t>
  </si>
  <si>
    <t>127-19-5</t>
  </si>
  <si>
    <t>124-40-3</t>
  </si>
  <si>
    <t>121-69-7</t>
  </si>
  <si>
    <t>98-94-2</t>
  </si>
  <si>
    <t>115-10-6</t>
  </si>
  <si>
    <t>598-56-1</t>
  </si>
  <si>
    <t>68-12-2</t>
  </si>
  <si>
    <t>57-14-7</t>
  </si>
  <si>
    <t>540-73-8</t>
  </si>
  <si>
    <t>996-35-0</t>
  </si>
  <si>
    <t>463-82-1</t>
  </si>
  <si>
    <t>77-78-1</t>
  </si>
  <si>
    <t>D, I, P, S</t>
  </si>
  <si>
    <t>99-97-8</t>
  </si>
  <si>
    <t>25154-54-5</t>
  </si>
  <si>
    <t>534-52-1</t>
  </si>
  <si>
    <t>64-17-5</t>
  </si>
  <si>
    <t>110-80-5</t>
  </si>
  <si>
    <t>111-15-9</t>
  </si>
  <si>
    <t>1569-02-4</t>
  </si>
  <si>
    <t>141-78-6</t>
  </si>
  <si>
    <t>140-88-5</t>
  </si>
  <si>
    <t>75-04-7</t>
  </si>
  <si>
    <t>100-41-4</t>
  </si>
  <si>
    <t>107-21-1</t>
  </si>
  <si>
    <t>628-96-6</t>
  </si>
  <si>
    <t>151-56-4</t>
  </si>
  <si>
    <t>75-21-8</t>
  </si>
  <si>
    <t>763-69-9</t>
  </si>
  <si>
    <t>109-94-4</t>
  </si>
  <si>
    <t>104-76-7</t>
  </si>
  <si>
    <t>7085-85-0</t>
  </si>
  <si>
    <t>108-95-2</t>
  </si>
  <si>
    <t>100-63-0</t>
  </si>
  <si>
    <t>98-83-9</t>
  </si>
  <si>
    <t>7782-41-4</t>
  </si>
  <si>
    <t>I, B</t>
  </si>
  <si>
    <t>7664-39-3</t>
  </si>
  <si>
    <t>50-00-0</t>
  </si>
  <si>
    <t>7803-51-2</t>
  </si>
  <si>
    <t>56-81-5</t>
  </si>
  <si>
    <t>55-63-0</t>
  </si>
  <si>
    <t>142-82-5</t>
  </si>
  <si>
    <t>426260-76-6</t>
  </si>
  <si>
    <t>110-43-0</t>
  </si>
  <si>
    <t>106-35-4</t>
  </si>
  <si>
    <t>118-74-1</t>
  </si>
  <si>
    <t>87-68-3</t>
  </si>
  <si>
    <t>67-72-1</t>
  </si>
  <si>
    <t>1335-87-1</t>
  </si>
  <si>
    <t>822-06-0</t>
  </si>
  <si>
    <t>110-54-3</t>
  </si>
  <si>
    <t>591-78-6</t>
  </si>
  <si>
    <t>302-01-2</t>
  </si>
  <si>
    <t>7580-67-8</t>
  </si>
  <si>
    <t>1310-58-3</t>
  </si>
  <si>
    <t>1310-73-2</t>
  </si>
  <si>
    <t>1305-62-0</t>
  </si>
  <si>
    <t>R</t>
  </si>
  <si>
    <t>7782-50-5</t>
  </si>
  <si>
    <t>107-20-0</t>
  </si>
  <si>
    <t>108-90-7</t>
  </si>
  <si>
    <t>126-99-8</t>
  </si>
  <si>
    <t>75-45-6</t>
  </si>
  <si>
    <t>97-00-7</t>
  </si>
  <si>
    <t>106-89-8</t>
  </si>
  <si>
    <t>75-00-3</t>
  </si>
  <si>
    <t>107-07-3</t>
  </si>
  <si>
    <t>12125-02-9</t>
  </si>
  <si>
    <t>10026-13-8</t>
  </si>
  <si>
    <t>10043-52-4</t>
  </si>
  <si>
    <t>7646-85-7</t>
  </si>
  <si>
    <t>74-87-3</t>
  </si>
  <si>
    <t>107-30-2</t>
  </si>
  <si>
    <t>100-00-5</t>
  </si>
  <si>
    <t>7647-01-0</t>
  </si>
  <si>
    <t>107-05-1</t>
  </si>
  <si>
    <t>100-44-7</t>
  </si>
  <si>
    <t>I, P</t>
  </si>
  <si>
    <t>75-72-9</t>
  </si>
  <si>
    <t>I, V</t>
  </si>
  <si>
    <t>26675-46-7</t>
  </si>
  <si>
    <t>78-59-1</t>
  </si>
  <si>
    <t>7553-56-2</t>
  </si>
  <si>
    <t>74-88-4</t>
  </si>
  <si>
    <t>S, V</t>
  </si>
  <si>
    <t>105-60-2</t>
  </si>
  <si>
    <t>75-44-5</t>
  </si>
  <si>
    <t>463-51-4</t>
  </si>
  <si>
    <t>1319-77-3</t>
  </si>
  <si>
    <t>98-82-8</t>
  </si>
  <si>
    <t>420-04-2</t>
  </si>
  <si>
    <t>57-12-5</t>
  </si>
  <si>
    <t>74-90-8</t>
  </si>
  <si>
    <t>79-10-7</t>
  </si>
  <si>
    <t>(1 min)</t>
  </si>
  <si>
    <t>7697-37-2</t>
  </si>
  <si>
    <t>7664-38-2</t>
  </si>
  <si>
    <t>7601-90-3</t>
  </si>
  <si>
    <t>64-18-6</t>
  </si>
  <si>
    <t>64-19-7</t>
  </si>
  <si>
    <t>79-21-0</t>
  </si>
  <si>
    <t>88-89-1</t>
  </si>
  <si>
    <t>79-09-4</t>
  </si>
  <si>
    <t>7664-93-9</t>
  </si>
  <si>
    <t>144-62-7</t>
  </si>
  <si>
    <t>108-31-6</t>
  </si>
  <si>
    <t>7440-50-8</t>
  </si>
  <si>
    <t>67-56-1</t>
  </si>
  <si>
    <t>4435-53-4</t>
  </si>
  <si>
    <t>109-86-4</t>
  </si>
  <si>
    <t>111-77-3</t>
  </si>
  <si>
    <t>110-49-6</t>
  </si>
  <si>
    <t>56539-66-3</t>
  </si>
  <si>
    <t>108-65-6</t>
  </si>
  <si>
    <t>107-98-2</t>
  </si>
  <si>
    <t>70657-70-4</t>
  </si>
  <si>
    <t>34590-94-8</t>
  </si>
  <si>
    <t>79-20-9</t>
  </si>
  <si>
    <t>96-33-3</t>
  </si>
  <si>
    <t>74-89-5</t>
  </si>
  <si>
    <t>100-61-8</t>
  </si>
  <si>
    <t>108-87-2</t>
  </si>
  <si>
    <t>25639-42-3</t>
  </si>
  <si>
    <t>583-60-8</t>
  </si>
  <si>
    <t>107-31-3</t>
  </si>
  <si>
    <t>541-85-5</t>
  </si>
  <si>
    <t>110-12-3</t>
  </si>
  <si>
    <t>60-34-4</t>
  </si>
  <si>
    <t>624-83-9</t>
  </si>
  <si>
    <t>80-62-6</t>
  </si>
  <si>
    <t>108-10-1</t>
  </si>
  <si>
    <t>872-50-4</t>
  </si>
  <si>
    <t>7439-98-7</t>
  </si>
  <si>
    <t>110-91-8</t>
  </si>
  <si>
    <t>91-20-3</t>
  </si>
  <si>
    <t>7440-02-0</t>
  </si>
  <si>
    <t>13463-39-3</t>
  </si>
  <si>
    <t>54-11-5</t>
  </si>
  <si>
    <t>98-95-3</t>
  </si>
  <si>
    <t>79-24-3</t>
  </si>
  <si>
    <t>7439-92-1</t>
  </si>
  <si>
    <t>1309-64-4</t>
  </si>
  <si>
    <t>10102-44-0</t>
  </si>
  <si>
    <t>10102-43-9</t>
  </si>
  <si>
    <t>10024-97-2</t>
  </si>
  <si>
    <t>1314-56-3</t>
  </si>
  <si>
    <t>1309-48-4</t>
  </si>
  <si>
    <t>20816-12-0</t>
  </si>
  <si>
    <t>630-08-0</t>
  </si>
  <si>
    <t>124-38-9</t>
  </si>
  <si>
    <t>1314-62-1</t>
  </si>
  <si>
    <t>1305-78-8</t>
  </si>
  <si>
    <t>1314-13-2</t>
  </si>
  <si>
    <t>viz bis(2-chlorethyl)ether</t>
  </si>
  <si>
    <t>10025-87-3</t>
  </si>
  <si>
    <t>10028-15-6</t>
  </si>
  <si>
    <t>354-33-6</t>
  </si>
  <si>
    <t>87-86-5</t>
  </si>
  <si>
    <t>13463-40-6</t>
  </si>
  <si>
    <t>111-30-8</t>
  </si>
  <si>
    <t>30899-19-5</t>
  </si>
  <si>
    <t>84145-37-9</t>
  </si>
  <si>
    <t>123-92-2</t>
  </si>
  <si>
    <t>625-16-1</t>
  </si>
  <si>
    <t>7722-84-1</t>
  </si>
  <si>
    <t>110-85-0</t>
  </si>
  <si>
    <t>1336-36-3</t>
  </si>
  <si>
    <t>68476-85-7</t>
  </si>
  <si>
    <t>71-23-8</t>
  </si>
  <si>
    <t>107-02-8</t>
  </si>
  <si>
    <t>107-18-6</t>
  </si>
  <si>
    <t>107-13-1</t>
  </si>
  <si>
    <t>57-57-8</t>
  </si>
  <si>
    <t>109-59-1</t>
  </si>
  <si>
    <t>19234-20-9</t>
  </si>
  <si>
    <t>109-60-4</t>
  </si>
  <si>
    <t>108-21-4</t>
  </si>
  <si>
    <t>75-31-0</t>
  </si>
  <si>
    <t>8003-34-7</t>
  </si>
  <si>
    <t>110-86-1</t>
  </si>
  <si>
    <t>7439-97-6</t>
  </si>
  <si>
    <t>7782-49-2</t>
  </si>
  <si>
    <t>28523-86-6</t>
  </si>
  <si>
    <t>75-15-0</t>
  </si>
  <si>
    <t>7440-22-4</t>
  </si>
  <si>
    <t>100-42-5</t>
  </si>
  <si>
    <t>1314-80-3</t>
  </si>
  <si>
    <t>3689-24-5</t>
  </si>
  <si>
    <t>13494-80-9</t>
  </si>
  <si>
    <t>8006-64-2</t>
  </si>
  <si>
    <t>78-00-2</t>
  </si>
  <si>
    <t>78-10-4</t>
  </si>
  <si>
    <t>109-99-9</t>
  </si>
  <si>
    <t>127-18-4</t>
  </si>
  <si>
    <t>56-23-5</t>
  </si>
  <si>
    <t>75-74-1</t>
  </si>
  <si>
    <t>7440-28-0</t>
  </si>
  <si>
    <t>108-88-3</t>
  </si>
  <si>
    <t>108-44-1</t>
  </si>
  <si>
    <t>95-53-4</t>
  </si>
  <si>
    <t>106-49-0</t>
  </si>
  <si>
    <t>102-71-6</t>
  </si>
  <si>
    <t>121-44-8</t>
  </si>
  <si>
    <t>75-63-8</t>
  </si>
  <si>
    <t>120-82-1</t>
  </si>
  <si>
    <t>71-55-6</t>
  </si>
  <si>
    <t>79-00-5</t>
  </si>
  <si>
    <t>79-01-6</t>
  </si>
  <si>
    <t>75-69-4</t>
  </si>
  <si>
    <t>67-66-3</t>
  </si>
  <si>
    <t>75-50-3</t>
  </si>
  <si>
    <t>526-73-8</t>
  </si>
  <si>
    <t>95-63-6</t>
  </si>
  <si>
    <t>108-67-8</t>
  </si>
  <si>
    <t>118-96-7</t>
  </si>
  <si>
    <t>7440-62-2</t>
  </si>
  <si>
    <t>108-05-4</t>
  </si>
  <si>
    <t>75-01-4</t>
  </si>
  <si>
    <t>1330-20-7</t>
  </si>
  <si>
    <t>95-47-6</t>
  </si>
  <si>
    <t>106-42-3</t>
  </si>
  <si>
    <t>108-38-3</t>
  </si>
  <si>
    <t>95-68-1</t>
  </si>
  <si>
    <t>1300-73-8</t>
  </si>
  <si>
    <t>PEL - přípustný expoziční limit.</t>
  </si>
  <si>
    <t>NPK-P - nejvyšší přípustná koncentrace.</t>
  </si>
  <si>
    <t>V - vdechovatelná frakce aerosolu.</t>
  </si>
  <si>
    <t>R - respirabilní frakce aerosolu.</t>
  </si>
  <si>
    <t>Postup při stanovení přípustného expozičního limitu směsi chemických látek</t>
  </si>
  <si>
    <t>Postup při stanovení přípustného expozičního limitu (PEL) směsi chemických látek se stanoví podle následujících zásad:</t>
  </si>
  <si>
    <t>Postup stanovení PEL při vyšší plicní ventilaci</t>
  </si>
  <si>
    <t>Postup stanovení PEL pro delší než osmihodinovou směnu</t>
  </si>
  <si>
    <t>T</t>
  </si>
  <si>
    <t>Vysvětlivky k tabulce č. 4:</t>
  </si>
  <si>
    <t>Metoda odběru vzorků prachu obsahujícího azbest a jejich zpracování</t>
  </si>
  <si>
    <t>Způsob měření a hodnocení inhalační expozice chemických látek a prachu</t>
  </si>
  <si>
    <t>Hodnocení inhalační expozice</t>
  </si>
  <si>
    <t>Měření vdechovatelné a respirabilní frakce polétavého prachu</t>
  </si>
  <si>
    <t>Pro hodnocení expozice prachu platí zásady uvedené v části C s těmito doplňky:</t>
  </si>
  <si>
    <t>Způsob a technika odběru a stanovení koncentrace frakcí polétavého prachu vdechovatelné a respirabilní frakce v pracovním ovzduší podle přijatých konvencí v ČSN EN 481 gravimetricky. Strategie měření, výběr vhodného měřicího postupu a zpracování výsledků dle ČSN EN 482 a ČSN EN 689.</t>
  </si>
  <si>
    <t>Princip zkoušky</t>
  </si>
  <si>
    <t>Podstatou metody je prosávání vzduchu zařízením s filtrem, na němž se určitá frakce polétavého prachu kvantitativně zachytí.</t>
  </si>
  <si>
    <t>Prosávání vzduchu je nejčastěji zajištěno čerpací jednotkou s elektronickou regulací průtoku, popř. jiným způsobem (Venturiho trubice napojená na zdroj stlačeného vzduchu, rotace misky s filtrem apod.).</t>
  </si>
  <si>
    <t>Vstupním zařízením může být cyklon, impaktor, elutriátor, popř. jiné zařízení, které zachycuje částice odlučovaných frakcí prachu, které musí odpovídat přijatým konvencím uvedeným v ČSN EN 481. (V tomto smyslu je možno používat i zařízení splňující požadavky Johannesburgské konvence).</t>
  </si>
  <si>
    <t>Rozsah použití zkoušky</t>
  </si>
  <si>
    <t>Je to rozdíl mezi horní mezí stanovitelností a mezí detekce hmotnosti odebraného prachu na filtru. Rozsah použití zkoušky závisí na době odběru, citlivosti analytických vah, typu filtru a typu prachu.</t>
  </si>
  <si>
    <t>Mez detekce je nejmenší statisticky významný rozdíl v hmotnosti, který lze vypočítat z hmotnosti filtru s odebraným prachem a hmotnosti čistého filtru. Je ji možno odhadnout z hmotností opakovaně vážených slepých vzorků takto:</t>
  </si>
  <si>
    <t>k je konstanta, doporučuje se hodnota 3</t>
  </si>
  <si>
    <t>Horní mez stanovitelnosti polétavého prachu je největší hmotnost odebraného prachu v případě, že ještě nedochází k odpadávání prachových částic z filtru. Je závislá na maximální únosnosti filtru (u membránového filtru je asi 15-20 mg, u některých vláknitých filtrů až 80 mg, u PUF filtrů závisí na velikosti filtru a pórů).</t>
  </si>
  <si>
    <t>Vzorkování, konzervace a přeprava vzorků</t>
  </si>
  <si>
    <t>Vzorek prachu je získán prosáváním zkoumaného ovzduší odběrovou aparaturou. Před odběrem se doporučuje provést kontrolu těsnosti aparatury. Průtoková rychlost, která musí být dodržena po celou dobu odběru v povolených mezích (max. ± 5% hodnoty průtokové rychlosti jmenovité) se liší podle druhu použitého odběrového zařízení. U osobních odběrových aparatur s čerpadlem se pohybuje hodnota jmenovité průtokové rychlosti v rozmezí 1-3,5 litrů/min., u osobních vzorkovačů (samplerů) u nichž je prosávání založeno na jiném principu než je tomu u sestavy čerpadlo + odběrová hlavice i více, např. 10 litrů/min. U stacionárních aparatur až 50 litrů/min. Zároveň s reálnými vzorky je nutno transportovat slepé vzorky, tj. vzorky, se kterými se manipuluje zcela obdobně jako s reálnými vzorky, vyjma prosávání vzdušin těmito filtry. Doporučuje se počet 1 až 4, popř. počet slepých vzorků přizpůsobit vyššímu počtu vzorkovaných pracovišť.</t>
  </si>
  <si>
    <t>Vzorek prachu se uchovává a transportuje v odběrové hlavici popř. se exponované filtry v objímkách, miskách či jinak fixované podle typu použité aparatury přemístí do transportních obalů nebo boxů. V laboratoři se filtry umisťují v Petriho miskách v exsikátoru do dalšího zpracování. Doba archivace exponovaných filtrů je dána minimálně termínem vydání protokolu o zkoušce zkušební laboratoře pokud nebyl filtr podroben dalším destruktivním zkouškám. Obecně postup vzorkování a konzervace vzorků musí respektovat návod k použití konkrétního odběrového zařízení výrobce, není-li v rozporu s některým bodem standardní metody.</t>
  </si>
  <si>
    <t>Etalony, referenční materiály</t>
  </si>
  <si>
    <t>Závaží o rozsahu hmotnosti &lt;1000 mg, pokud možno odpovídající hmotnosti vážených filtrů.</t>
  </si>
  <si>
    <t>Přístroje a zařízení</t>
  </si>
  <si>
    <t>Filtry</t>
  </si>
  <si>
    <t>Výběr druhu filtru musí uživatel přizpůsobit podmínkám odběru vzorku (např. mikroklimatické podmínky) a potřebě eventuální následné analýzy zachyceného materiálu. Je nutno uvážit vlastnosti filtrů, jako druh materiálu, obsah nečistot, průměr a tloušťku filtru určený pro danou odběrovou hlavici, texturu povrchu filtru, pórovitost (např. průměr vláken, tloušťka a plošná hmotnost u vláknitých filtrů), velikost pórů (např. u membránových filtrů), odolnost vůči podtlaku.</t>
  </si>
  <si>
    <t>Polyuretanová pěna (druhy dodávané výrobcem pro odběrové zařízení). Pokud není výrobcem uveden návod na další zpracování tohoto filtru, není vhodnou volbou v případě provádění dalších analýz odebraného prachu a v prostředí s vyšší koncentrací organických rozpouštědel.</t>
  </si>
  <si>
    <t>Postup zkoušky</t>
  </si>
  <si>
    <t>Postup zkoušky spočívá ve stanovení hmotnostní koncentrace vdechovatelné a/nebo respirabilní frakce, popř. jiné frakce poletavého prachu v pracovním ovzduší osobní nebo stacionární odběrovou aparaturou. Stanovení sestává z přípravných prací v laboratoři, vlastního odběru, zpracování vzorku a výpočtu koncentrace prachu.</t>
  </si>
  <si>
    <t>Koncentrace dané frakce se vypočte podle vzorce</t>
  </si>
  <si>
    <t>c = m/V,</t>
  </si>
  <si>
    <t>m - celková hmotnost prachu (mg)</t>
  </si>
  <si>
    <t>Celková hmotnost prachu se vypočte z rozdílu hmotností filtru před a po odběru (expozici) podle vzorce</t>
  </si>
  <si>
    <t>Stejným způsobem se provede výpočet i pro slepé vzorky (viz kapitola - validace).</t>
  </si>
  <si>
    <t>Objem vzorku vzduchu se stanoví měřením prošlého objemu vzduchu nebo se vypočte jako součin průměrného průtoku a doby odběru podle vzorce</t>
  </si>
  <si>
    <t>V = Q . t,</t>
  </si>
  <si>
    <t>T - doba odběru (min).</t>
  </si>
  <si>
    <t>Q se stanoví podle návodu výrobce zařízení (aritmetický průměr hodnot průtokové rychlosti na začátku a na konci odběru, jmenovitý průtok čerpadla s omezovací tryskou, Venturiho trubice).</t>
  </si>
  <si>
    <t>Přepočet na standardní podmínky se provádí tehdy, nebylo-li při měření použito měřidla kalibrovaného za standardních podmínek. Za standardní podmínky se považuje T=20°C a p=101,3kPa).</t>
  </si>
  <si>
    <t>V případě, kdy měřidlo průtoku je v odběrové sestavě zařazeno za odběrovou hlavicí po směru proudění prosávaných vzdušin (např. je-li k měření průtoku použit rotametr jako součást čerpadla), při výpočtu odebraného objemu je nutno provést korekci na tlakové a teplotní podmínky při justaci sestavy, například podle vzorce:</t>
  </si>
  <si>
    <t>T - doba odběru (min)</t>
  </si>
  <si>
    <t>Použije se zařízení s odběrovou hlavicí vyhovující konvenci pro vdechovatelné frakci podle ČSN EN 481.</t>
  </si>
  <si>
    <t>Přípravné práce</t>
  </si>
  <si>
    <t>Vizuální kontrola stavu odběrových zařízení, kontrola akumulátorů čerpadla, hadic,</t>
  </si>
  <si>
    <t>Kondicionace filtrů</t>
  </si>
  <si>
    <t>Kontrola správné funkce analytických vah - před vážením každé série filtrů je nutno provést vážení závaží o hmotnosti , pokud možno odpovídající hmotnosti vážených filtrů Odchylka od deklarované hodnoty musí být menší než v laboratoři vypočtená kombinovaná nejistota z nejistoty kalibrace tohoto závaží a nejistoty kalibrace vah. Pokud vznikne podezření na změnu podmínek vážení (teplota, vibrace, mechanický otřes apod.), je nutno provést novou kalibraci vah.</t>
  </si>
  <si>
    <t>Vážení čistých filtrů</t>
  </si>
  <si>
    <t>Filtry musí být zváženy do 1 minuty po vyjmutí z exsikátoru, aby se jejich hmotnost nezměnila vlivem odlišné okolní vlhkosti. Exsikátor se musí zavřít po každém vyjmutí filtru. Po kalibraci analytických vah se filtry bez objímky a podpůrných destiček zváží. Filtry se přechovávají v laboratoři v čisté Petriho misce. Manipulace s nimi se děje pouze pinzetou s plochými čelistmi, bez dotýkání se exponované plochy filtru, pouze za okraj. Vážení filtrů s objímkami je možné u speciálních odběrových zařízení podle specifikace výrobců.</t>
  </si>
  <si>
    <t>Sestavení odběrové hlavice</t>
  </si>
  <si>
    <t>Filtr a podpůrná destička se do objímky vloží ihned po zvážení, objímky se uloží v transportním obalu popř. se instalují přímo do odběrových hlavic.</t>
  </si>
  <si>
    <t>Odběr vzorku v terénu</t>
  </si>
  <si>
    <t>Zpracování vzorku v laboratoři</t>
  </si>
  <si>
    <t>Respirabilní frakce se odebírá v případě výskytu prachu s převážně fibrogenním účinkem. Stanovení jiných frakcí může být opodstatněné při výzkumných a speciálních úkolech.</t>
  </si>
  <si>
    <t>Použije se zařízení s odběrovou hlavicí vyhovující konvenci pro respirabilní, popř. jinou frakci podle příslušné české technické normy ČSN EN 481.</t>
  </si>
  <si>
    <t>Celý postup je identický jako u vdechovatelné frakce s tím, že některá zařízení umožňují stanovení vdechovatelné, respirabilní popř. jiných frakcí současně (odběr jedinou odběrovou hlavicí). V tomto případě se provádí nejen vážení filtru ke stanovení koncentrace respirabilní frakce, ale i vážení ostatních zachycených podílů prachu. Vdechovatelné frakce je pak dána součtem všech zachycených podílů prachu.</t>
  </si>
  <si>
    <t>Postup je identický jako u stanovení koncentrace uvedených frakcí poletavého prachu osobní odběrovou aparaturou. Rozdíl je pouze u odběru vzorku v terénu, kdy po sestavení odběrové aparatury se tato umístí na referenčním místě na pracovišti v úrovni dýchací zóny, neupevňuje se na zaměstnance. Referenčními místy jsou míněna místa pro statický odběr vzorků, která reprezentují výskyt a pohyb zaměstnanců.</t>
  </si>
  <si>
    <t>Metrologická návaznost je upravena zákony a prováděcími předpisy v platném znění.</t>
  </si>
  <si>
    <t>Časové intervaly úkonů metrologické návaznosti (kalibrací) jsou upraveny zvláštními právními předpisy pro stanovená měřidla, v případě nestanovených měřidel si laboratoř příslušné intervaly stanoví sama.</t>
  </si>
  <si>
    <t>Průtoková rychlost v sestavě čerpadlo-odběrová hlavice se měří vždy minimálně před a po každém odběru průtokoměrem, či nepřímo měřidlem jiné veličiny, při zapojení sestavy (viz schéma nejběžnější aplikace) podle doporučení výrobce takto:</t>
  </si>
  <si>
    <t>Čerpací jednotka (v zapojení nasává) --- odběrová hlavice osazená filtrem (použitým pouze ke kalibraci, stejného typu jaký je použit k odběru vzorků) --- průtokoměr. Jiné zapojení může způsobit nepřesné nastavení správné hodnoty průtokové rychlosti odběrové aparatury!(viz korekce na tlakové a teplotní podmínky při justaci soustavy).</t>
  </si>
  <si>
    <t>Vyjádření výsledků</t>
  </si>
  <si>
    <t>Zaokrouhlování výsledků</t>
  </si>
  <si>
    <t>Výsledky se zaokrouhlují na 1 desetinné místo.</t>
  </si>
  <si>
    <t>Validace metody, kontrola stability zkoušek</t>
  </si>
  <si>
    <t>V následujícím textu jsou použity názvy parametrů podle příslušné české technické normy ČSN ISO 3534 -1.</t>
  </si>
  <si>
    <t>Pro validaci metody musí laboratoř ověřit níásledující parametry pro konkrétní podmínky a použitou laboratorní a odběrovou techniku:</t>
  </si>
  <si>
    <t>Rozsah kalibrace: u průtoku je dán rozdílem nejvyšší a nejnižší hodnoty kalibrační závislosti. Pracovní rozsah měřidla průtoku musí respektovat jmenovité hodnoty průtoků hlavic odběrových aparatur. Pracovní rozsah měřidel hmotnosti musí splňovat podmínku nižší dolní meze váživosti vah než je hmotnost použitého čistého filtru.</t>
  </si>
  <si>
    <t>Nejistota kalibrace: vyjadřuje výskyt chyb při kalibraci nebo použití měřícího zařízení (průtokoměrů, vah, plynoměrů atd.). Zpravidla je vyjádřena jako rozšířená kombinovaná standardní nejistota nebo konfidenční interval. U průtokoměru nesmí být horší než ±5% hodnoty průtoku, které jsou požadovány u stability průtoku čerpacích jednotek, v praxi se pohybuje do ±3%. Používají se váhy s citlivostí 0,01mg nebo lepší.</t>
  </si>
  <si>
    <t>Mez detekce (mez stanovitelnosti) lze odhadnout výpočtem z opakovaných měření slepých pokusů (pro daný typ filtru). Doporučuje se pro výpočet použít sady nejméně 10 naměřených rozdílů hmotnosti slepých vzorků (čistých filtrů) před a po expozici (myslí se tím vystavení filtru stejným podmínkám jako neznámé vzorky s tím rozdílem, že slepými vzorky není prosáván vzduch obsahující aerosol).</t>
  </si>
  <si>
    <t>Mez stanovitelnosti se použije v případě požadavku dodržení shodnosti v celém rozsahu kalibrace a vypočte se stejným způsobem jako mez detekce při použití koeficientu k=10.</t>
  </si>
  <si>
    <t>Shodnost vyjadřuje přítomnost a velikost náhodných chyb, tj. variabilitu jednotlivých dílčích kroků při měření prašnosti (vážení, měření průtoku,apod.). Slouží jako výchozí parametr (vyjádřený jako směrodatná odchylka) pro odhad nejistoty výsledku.</t>
  </si>
  <si>
    <t>Strannost (správnost) strannost metody lze hodnotit jen v definovaných laboratorních podmínkách při zajištění referenční koncentrace aerosolu.</t>
  </si>
  <si>
    <t>Specifičnost je odhadována na základě znalosti principu metody a experimentů, kterými je možno odhalit rozsah rušivých vlivů interferujících s měřeným faktorem. Měření koncentrace prachu je metodou nespecifickou v případě výskytu kapalného aerosolu při měření závisí záchyt kapalných částic na filtru (nebo částic pevných, na které se kapalné mohou vázat) na tenzi par kapalné látky.</t>
  </si>
  <si>
    <t>Nejistota výsledků je parametr přidružený k výsledku měření, charakterizující rozptyl hodnot důvodně přisuzovaný výsledkům. Nejistotu výsledků je možno odhadnout jako rozšířenou kombinovanou standardní nejistotu podle zákona o šíření nejistot. Je to souhrn nejistot všech veličin vstupujících do procesu vynásobený koeficientem rozšíření.</t>
  </si>
  <si>
    <t>Při výpočtu kombinované standardní nejistoty výsledku se významně podílí na výsledku tyto složky:</t>
  </si>
  <si>
    <t>Rozšířená kombinovaná standardní nejistota výsledku se vypočte podle vzorce</t>
  </si>
  <si>
    <t>k - koeficient rozšíření,</t>
  </si>
  <si>
    <t>Příloha č. 4 k nařízení vlády č. 361/2007 Sb.</t>
  </si>
  <si>
    <t>Příkladmý seznam činností, při kterých může docházet k expozici olovu</t>
  </si>
  <si>
    <t>Příloha č. 5 k nařízení vlády č. 361/2007 Sb.</t>
  </si>
  <si>
    <t>Přípustné hygienické limity pro hodnoty srdeční frekvence při práci s celkovou fyzickou zátěží</t>
  </si>
  <si>
    <t>Přípustné hygienické limity pro průměrnou směnovou časově váženou hodnotu % Fmax</t>
  </si>
  <si>
    <t>Přípustné hodnoty v % Fmax pro muže a ženy při práci s převahou:</t>
  </si>
  <si>
    <t>Převážně dynamické složky</t>
  </si>
  <si>
    <t>Převážně statické složky</t>
  </si>
  <si>
    <t>Celosměnově průměrné</t>
  </si>
  <si>
    <t>Vysvětlivka k tabulce č. 5:</t>
  </si>
  <si>
    <t>F max (maximální svalová síla) je síla, kterou je schopen zaměstnanec osoba dosáhnout při maximálním volním úsilí vynakládaném konkrétními svalovými skupinami v definované pracovní poloze.</t>
  </si>
  <si>
    <t>Statickou složkou se rozumí zátěž bez pohybu při svalovém stahu v délce trvání 3 sekund a více nebo jako zátěž spojená s pohybem svalových struktur bez odpočinkových časů.</t>
  </si>
  <si>
    <t>Převaha statické práce znamená, že statické úkony jsou prováděny v průměrné osmihodinové směně po dobu delší než 4 hodiny.</t>
  </si>
  <si>
    <t>Průměrné hygienické limity pro směnové a minutové počty pohybů ruky a předloktí za průměrnou osmihodinovou směnu</t>
  </si>
  <si>
    <t>% Fmax</t>
  </si>
  <si>
    <t>průměrnou osmihodinovou směnu</t>
  </si>
  <si>
    <t>za průměrnou osmihodinovou směnu</t>
  </si>
  <si>
    <t>Měření a hodnocení lokální svalové zátěže</t>
  </si>
  <si>
    <t>Měření lokální svalové zátěže</t>
  </si>
  <si>
    <t>Hodnocení lokální svalové zátěže</t>
  </si>
  <si>
    <t>Hodnocení lokální svalové zátěže musí vždy zahrnovat údaje zda</t>
  </si>
  <si>
    <t>Hodnocení pracovních poloh</t>
  </si>
  <si>
    <t>Obrázek č. 3</t>
  </si>
  <si>
    <t>Biologické činitele, jejich zařazení do skupin, značení a požadavky na pracoviště</t>
  </si>
  <si>
    <t>Příloha č. 8 k nařízení vlády č. 361/2007 Sb.</t>
  </si>
  <si>
    <t>Dosahy horních končetin</t>
  </si>
  <si>
    <t>Dosahy horních končetin ve svislé rovině při práci vsedě</t>
  </si>
  <si>
    <t>Dosahy horních končetin ve svislé rovině při práci vsedě i vstoje</t>
  </si>
  <si>
    <t>Vysvětlivky k obrázku č. 2</t>
  </si>
  <si>
    <t>Oblast A - časté ( 20 až 40× za osmihodinovou směnu) a přesné pohyby.</t>
  </si>
  <si>
    <t>Oblast B - pohyby obou předloktí a při manipulaci s předměty a nástroji bez nutnosti změny základní pracovní polohy- mírné předklánění, pohyb do stran.</t>
  </si>
  <si>
    <t>Oblast C - maximální dosah - méně časté a pomalejší pohyby, nutnost otáčení trupu.</t>
  </si>
  <si>
    <t>Dosahy horních končetin ve svislé rovině vstoje</t>
  </si>
  <si>
    <t>Vysvětlivka k obrázku č. 3</t>
  </si>
  <si>
    <t>A - optimální dosah</t>
  </si>
  <si>
    <t>B - přijatelný dosah</t>
  </si>
  <si>
    <t>C - nepřijatelné pro časté pohyby</t>
  </si>
  <si>
    <t>Příloha č. 9 k nařízení vlády č. 361/2007 Sb.</t>
  </si>
  <si>
    <t>Přípustné síly pro ovladače</t>
  </si>
  <si>
    <t>Typ ovladače</t>
  </si>
  <si>
    <t>Polohy a frekvence ovládání</t>
  </si>
  <si>
    <t>tlačítko</t>
  </si>
  <si>
    <t>jedním prstem</t>
  </si>
  <si>
    <t>dlaní</t>
  </si>
  <si>
    <t>přepínač páčkovy</t>
  </si>
  <si>
    <t>dvoupolohový min. 30° na strany od svislé osy,</t>
  </si>
  <si>
    <t>prsty</t>
  </si>
  <si>
    <t>třípolohový: min 30° na strany od svislé osy a kolmo k základně</t>
  </si>
  <si>
    <t>přepínač otočný</t>
  </si>
  <si>
    <t>při zrakové kontrole nejvyšší počet</t>
  </si>
  <si>
    <t>při hmatové kontrole: nejvyšší počet poloh 8, nejmenší úhel mezi polohami 45°</t>
  </si>
  <si>
    <t>točítko</t>
  </si>
  <si>
    <t>průměr do 2,5 cm</t>
  </si>
  <si>
    <t>průměr větší než 2,5 cm</t>
  </si>
  <si>
    <t>kolo ruční</t>
  </si>
  <si>
    <t>jednou rukou</t>
  </si>
  <si>
    <t>oběma rukama</t>
  </si>
  <si>
    <t>volant</t>
  </si>
  <si>
    <t>a) technická zařízení pracovně nepoj íždějící</t>
  </si>
  <si>
    <t>b) technická zařízení pracovně pojíždějící</t>
  </si>
  <si>
    <t>jednou nebo oběma rukama</t>
  </si>
  <si>
    <t>c) všechna technická zařízení bez posilovače řízení</t>
  </si>
  <si>
    <t>zemědělská a lesnická zařízení</t>
  </si>
  <si>
    <t>a) těch. zařízení pracovně nepoj íždějící</t>
  </si>
  <si>
    <t>b) tech.zařízení pracovně pojíždějící</t>
  </si>
  <si>
    <t>c) všechna zařízení bez posilovače řízení</t>
  </si>
  <si>
    <t>páka ruční</t>
  </si>
  <si>
    <t>horní končetinou pohyb páky:</t>
  </si>
  <si>
    <t>často:</t>
  </si>
  <si>
    <t>vpřed a vzad</t>
  </si>
  <si>
    <t>min.</t>
  </si>
  <si>
    <t>max.</t>
  </si>
  <si>
    <t>do stran</t>
  </si>
  <si>
    <t>zřídka:</t>
  </si>
  <si>
    <t>nahoru a dolů:</t>
  </si>
  <si>
    <t>(nouzová a parkovací brzda) u zemědělských a lesních strojů:</t>
  </si>
  <si>
    <t>nouzová a parkovací brzda</t>
  </si>
  <si>
    <t>pedál</t>
  </si>
  <si>
    <t>trvale:</t>
  </si>
  <si>
    <t>pohybem celé nohy</t>
  </si>
  <si>
    <t>pedál provozní nouzové brzdy</t>
  </si>
  <si>
    <t>pedál ovládaný pohybem nohy v kotníku</t>
  </si>
  <si>
    <t>pedál spojky</t>
  </si>
  <si>
    <t>zemědělské a lesnické stroje :</t>
  </si>
  <si>
    <t>pedál akcelerátoru</t>
  </si>
  <si>
    <t>pedál provozní</t>
  </si>
  <si>
    <t>a nouzové brzdy</t>
  </si>
  <si>
    <t>ostatní pedály</t>
  </si>
  <si>
    <t>Vysvětlivky:</t>
  </si>
  <si>
    <t>Trvale používané ovladače jsou takové, které jsou používány více než 40x za osmihodinovou směnu.</t>
  </si>
  <si>
    <t>Často používané ovladače - takové, které jsou používány 20 až 40x za osmihodinovou směnu.</t>
  </si>
  <si>
    <t>Zřídka používané ovladače - takové, které jsou používané měně než 20x za osmihodinovou směnu.</t>
  </si>
  <si>
    <t>Příloha č. 10 k nařízení vlády č. 361/2007 Sb.</t>
  </si>
  <si>
    <t>Výsledné teploty a výměna vzduchu v sanitárních zařízeních</t>
  </si>
  <si>
    <t>Zařízení</t>
  </si>
  <si>
    <t>Výsledná teplota °C</t>
  </si>
  <si>
    <t>Šatny</t>
  </si>
  <si>
    <t>na 1 šatní místo</t>
  </si>
  <si>
    <t>Umývárny</t>
  </si>
  <si>
    <t>na 1 umyvadlo</t>
  </si>
  <si>
    <t>Sprchy</t>
  </si>
  <si>
    <t>na 1 sprchu</t>
  </si>
  <si>
    <t>Záchody</t>
  </si>
  <si>
    <t>na 1 pisoár</t>
  </si>
  <si>
    <t>Ukládání pracovních oděvů a požadavky na počet umyvadel a sprch podle míry znečištění při práci</t>
  </si>
  <si>
    <t>pracovního oděvu</t>
  </si>
  <si>
    <t>Počet zaměstnanců na jedno umyvadlo</t>
  </si>
  <si>
    <t>Počet zaměstnanců na jednu sprchu</t>
  </si>
  <si>
    <t>Znečištění kůže zaměstnance a jeho pracovního oděvu při práci nevzniká</t>
  </si>
  <si>
    <t>civilní společně s pracovním</t>
  </si>
  <si>
    <t>Znečištění kůže zaměstnance a jeho pracovního oděvu vzniká při práci</t>
  </si>
  <si>
    <t>zdvojené skříňky (oddělené ukládání pracovního a civilního oděvu</t>
  </si>
  <si>
    <t>zdvojené skříňky (oddělené ukládání pracovního a civilního oděvu)</t>
  </si>
  <si>
    <t>Vysvětlivka k uložení oděvu:</t>
  </si>
  <si>
    <t>Směrnice Rady 89/654/EHS ze dne 30. listopadu 1989 o minimálních požadavcích na bezpečnost a ochranu zdraví na pracovišti.</t>
  </si>
  <si>
    <t>Směrnice EP a Rady 2009/148/ES ze dne 30. listopadu 2009 o ochraně zaměstnanců před riziky spojenými s expozicí azbestu při práci.</t>
  </si>
  <si>
    <t>Směrnice Rady 90/269/EHS ze dne 29. května 1990 o minimálních požadavcích na bezpečnost a ochranu zdraví pro ruční manipulaci s břemeny spojenou s rizikem, zejména poškození páteře, pro zaměstnance.</t>
  </si>
  <si>
    <t>Směrnice Rady 90/270/EHS ze dne 29. května 1990 o minimálních požadavcích na bezpečnost a ochranu zdraví pro práci se zobrazovacími jednotkami.</t>
  </si>
  <si>
    <t>Směrnice Rady 98/24/ES ze dne 7. dubna 1998 o bezpečnosti a ochraně zdraví zaměstnanců před riziky spojenými s chemickými činiteli používanými při práci.</t>
  </si>
  <si>
    <t>Směrnice Komise 2000/39/ES ze dne 8. června 2000 o stanovení prvního seznamu směrných limitních hodnot expozice na pracovišti prováděním směrnice Rady 98/24/ES o bezpečnosti a ochraně zdraví zaměstnanců před riziky spojenými s chemickými činiteli používanými při práci.</t>
  </si>
  <si>
    <t>Směrnice Evropského parlamentu a Rady 2004/37/ES ze dne 29. dubna 2004 o ochraně zdraví zaměstnanců před riziky spojenými s expozicí karcinogenům nebo mutagenům při práci (šestá samostatná směrnice ve smyslu čl. 16. odst. 1 směrnice Rady 89/391/EHS).</t>
  </si>
  <si>
    <t>Směrnice Komise 2006/15/ES ze dne 7. února 2006 o stanovení druhého seznamu směrných limitních hodnot expozice na pracovišti k provedení směrnice Rady 98/24/ES a o změně směrnic 91/322/EHS a 2000/39/ES.</t>
  </si>
  <si>
    <t>Směrnice Evropského parlamentu a Rady 2000/54/ES ze dne 18. září 2000 o ochraně zaměstnanců před riziky spojenými s expozicí biologickým činitelům při práci.</t>
  </si>
  <si>
    <t>Směrnice Komise (EU) 2017/164, ze dne 31. ledna 2017, kterou se stanoví čtvrtý seznam směrných limitních hodnot expozice na pracovišti podle směrnice Rady 98/24/ES a kterou se mění směrnice Komise 91/322/EHS, 2000/39/ES a 2009/161/EU.</t>
  </si>
  <si>
    <t>Nařízení vlády č. 1/2008 Sb., o ochraně zdraví před neionizujícím zářením, ve znění nařízení vlády č. 106/2010 Sb.</t>
  </si>
  <si>
    <t>Nařízení vlády č. 272/2011 Sb., o ochraně zdraví před nepříznivými účinky hluku a vibrací.</t>
  </si>
  <si>
    <t>ČSN EN 12464-1 Osvětlení pracovních prostorů Část 1: Vnitřní pracovní prostory.</t>
  </si>
  <si>
    <t>ČSN EN 12464-2 Světlo a osvětlení - Osvětlení pracovních prostorů - Část 2: Venkovní pracovní prostory.</t>
  </si>
  <si>
    <t>ČSN EN 13201-1 až 4 Osvětlování pozemních komunikací.</t>
  </si>
  <si>
    <t>Vyhláška č. 432/2003 Sb., kterou se stanoví podmínky pro zařazování prací do kategorií, limitní hodnoty ukazatelů biologických expozičních testů, podmínky odběru biologického materiálu pro provádění biologických expozičních testů a náležitosti hlášení prací s azbestem a biologickými činiteli, ve znění pozdějších předpisů.</t>
  </si>
  <si>
    <t>Za Českou republiku (dále jen „stát“)6) v pracovněprávních vztazích jedná a práva a povinnosti z pracovněprávních vztahů vykonává organizační složka státu7), která jménem státu v základním pracovněprávním vztahu (§ 3) zaměstnance zaměstnává.</t>
  </si>
  <si>
    <t>e) v době, kdy je zaměstnanec, který pracuje v noci, uznán na základě lékařského posudku vydaného poskytovatelem pracovnělékařských služeb dočasně nezpůsobilým pro noční práci,</t>
  </si>
  <si>
    <t>(2) Bylo-li zaměstnanci během pracovní cesty poskytnuto jídlo, které má charakter snídaně, oběda nebo večeře, na které zaměstnanec finančně nepřispívá (dále jen „bezplatné jídlo“), přísluší zaměstnanci stravné snížené za každé bezplatné jídlo až o hodnotu</t>
  </si>
  <si>
    <t>§ 191a</t>
  </si>
  <si>
    <t>(1) Zaměstnanec je povinen počínat si tak, aby nedocházelo k majetkové újmě (dále jen „škoda“), nemajetkové újmě ani k bezdůvodnému obohacení. Hrozí-li škoda nebo nemajetková újma, je povinen na ni upozornit nadřízeného vedoucího zaměstnance.</t>
  </si>
  <si>
    <t>(1) Byla-li se zaměstnancem uzavřena dohoda o odpovědnosti k ochraně hodnot svěřených zaměstnanci k vyúčtování (dále jen „dohoda o odpovědnosti za svěřené hodnoty“), za které se považují hotovost, ceniny, zboží, zásoby materiálu nebo jiné hodnoty, které jsou předmětem obratu nebo oběhu, s nimiž má zaměstnanec možnost osobně disponovat po celou dobu, po kterou mu byly svěřeny, je povinen nahradit zaměstnavateli schodek vzniklý na těchto hodnotách.</t>
  </si>
  <si>
    <t>(1) Nadnárodními informacemi a projednáním se pro účely tohoto zákona rozumí informování a projednání, které se týká zaměstnavatele nebo skupiny zaměstnavatelů s působností na území členských států Evropské unie a Evropského hospodářského prostoru (dále jen „členský stát“) jako celku nebo alespoň dvou zaměstnavatelů nebo organizačních složek zaměstnavatele nebo skupiny zaměstnavatelů, které se nacházejí alespoň ve dvou členských státech. Při posouzení, zda jde o nadnárodní informace a projednání, se přihlíží také k rozsahu případných dopadů a úrovni řízení a zastoupení zaměstnanců.</t>
  </si>
  <si>
    <t>Za závislou práci podle § 2 se považují také případy, kdy zaměstnavatel na základě povolení podle zvláštního právního předpisu (dále jen „agentura práce“) dočasně přiděluje svého zaměstnance k výkonu práce k jinému zaměstnavateli na základě ujednání v pracovní smlouvě nebo dohodě o pracovní činnosti, kterým se agentura práce zaváže zajistit svému zaměstnanci dočasný výkon práce podle pracovní smlouvy nebo dohody o pracovní činnosti u uživatele a zaměstnanec se zaváže tuto práci konat podle pokynů uživatele a na základě dohody o dočasném přidělení zaměstnance agentury práce, uzavřené mezi agenturou práce a uživatelem.</t>
  </si>
  <si>
    <t>Přechodné ustanovení zavedeno zákonem č. 181/2018 Sb. Čl. II</t>
  </si>
  <si>
    <t>Náhrada za ztrátu na výdělku po skončení pracovní neschopnosti, na niž vzniklo právo podle § 271b odst. 3 zákona č. 262/2006 Sb., ve znění účinném přede dnem nabytí účinnosti tohoto zákona, nebo podle § 371 odst. 3 zákona č. 262/2006 Sb., přísluší ve výši podle § 271b odst. 3 zákona č. 262/ /2006 Sb., ve znění účinném ode dne nabytí účinnosti tohoto zákona.</t>
  </si>
  <si>
    <t>Různorodé, rámcově vymezené práce se zadáním podle obvyklých postupů, se stanovenými výstupy, postupy a vazbami na další procesy (dále jen „odborné práce"). Práce s ucelenými systémy složenými z mnoha prvků s dílčími vazbami na malý okruh dalších systémů. Koordinace prací v proměnlivých skupinách.</t>
  </si>
  <si>
    <t>Zajišťování širšího souboru odborných prací s rámcově stanovenými vstupy a způsobem vykonávání a vymezenými výstupy, které jsou organickou součástí širších procesů (dále jen „odborné specializované práce"). Práce v rámci komplexních systémů s vnitřním členěním na ucelené subsystémy s úzkými vazbami na další systémy a s vnitřním členěním i mimo rámec organizace.</t>
  </si>
  <si>
    <t>Zajišťování komplexu činností s obecně vymezenými vstupy, rámcově stanovenými výstupy, značnou variantností způsobu řešení a postupů a specifickými vazbami na široký okruh procesů (dále jen „systémové práce"). Předmětem práce je komplexní systém složený ze samostatných různorodých systémů se zásadními určujícími vnitřními a vnějšími vazbami. Koordinace a usměrňování odborných specializovaných prací.</t>
  </si>
  <si>
    <t>Komplex systémových činností s variantními obecnými vstupy, rámcově stanovenými výstupy a předem nespecifikovanými způsoby a postupy se širokými vazbami na další procesy (dále jen „systémové specializované práce"), kde jsou předmětem obory činnosti složené ze systémů s rozsáhlými vnějšími a vnitřními vazbami.</t>
  </si>
  <si>
    <t>Činnosti s nespecifikovanými vstupy, způsoby řešení a velmi rámcově vymezenými výstupy s velmi širokými vazbami na další procesy, tvůrčí rozvojová a koncepční činnost a systémová koordinace (dále jen „tvůrčí systémové práce"). Předmětem je soubor oborů nebo obor s rozsáhlým vnitřním členěním a s četnými vazbami na další obory a s působností a dopadem na široké skupiny obyvatelstva nebo souhrn jinak náročných oborů. Koordinace a usměrňování systémových specializovaných prací.</t>
  </si>
  <si>
    <t>Vyhláška 180/2015 Sb. O zakázaných pracech pro těhotné a mladistvé</t>
  </si>
  <si>
    <r>
      <rPr>
        <sz val="10"/>
        <color indexed="12"/>
        <rFont val="Arial"/>
        <family val="2"/>
        <charset val="238"/>
      </rPr>
      <t xml:space="preserve">                                                        </t>
    </r>
    <r>
      <rPr>
        <u/>
        <sz val="10"/>
        <color indexed="12"/>
        <rFont val="Arial"/>
        <family val="2"/>
        <charset val="238"/>
      </rPr>
      <t xml:space="preserve"> http://www.suip.cz/</t>
    </r>
  </si>
  <si>
    <t>(1) Zřizují se Státní úřad inspekce práce (dále jen „úřad“) a oblastní inspektoráty práce (dále jen „inspektorát“), které jsou správními úřady. Sídlem úřadu je Opava. Označení, sídla a územní obvody inspektorátů jsou uvedeny v příloze k tomuto zákonu.</t>
  </si>
  <si>
    <t>(3) Úřad je řízen Ministerstvem práce a sociálních věcí (dále jen „ministerstvo“).</t>
  </si>
  <si>
    <t>g) podává příslušnému orgánu jiného členského státu Evropské unie (dále jen „příslušný cizí orgán“) žádosti o pomoc, informace, oznámení nebo vymáhání pokuty nebo jiné sankce na jednotném formuláři postupem podle přímo použitelného předpisu Evropské unie80), přičemž žádost úřadu o vymáhání pokuty nebo jiné sankce, jakož i oznámení rozhodnutí, na jehož základě je příslušná pokuta nebo jiná sankce ukládána, obsahuje alespoň:</t>
  </si>
  <si>
    <t>Informační systém o rizicích při výkonu práce slouží pro potřebu úřadu, ministerstva a Úřadu práce České republiky - krajských poboček a pobočky pro hlavní město Prahu (dále jen „krajské pobočky Úřadu práce“). Ministerstvu a krajským pobočkám Úřadu práce se údaje z informačního systému poskytují též v elektronické podobě umožňující dálkový přístup.</t>
  </si>
  <si>
    <t>d) je oprávněn kontrolovat příčiny a okolnosti pracovních úrazů, popřípadě se zúčastňovat šetření na místě úrazového děje,</t>
  </si>
  <si>
    <t>e) poskytuje úřadu údaje o</t>
  </si>
  <si>
    <t>f) předkládá úřadu podněty ke zlepšení právní úpravy týkající se právních předpisů uvedených v § 3 odst. 1,</t>
  </si>
  <si>
    <t>g) poskytuje informace a zpracovává zprávy o plnění svých úkolů, které předkládá úřadu,</t>
  </si>
  <si>
    <t>h) vyjadřuje se k vybraným projektovým dokumentacím staveb určených pro užívání ve veřejném zájmu nebo jako pracoviště fyzických osob, zda splňují požadavky právních předpisů k zajištění bezpečnosti práce a technických zařízení,</t>
  </si>
  <si>
    <t>i) uplatňuje při povolování staveb určených pro užívání ve veřejném zájmu nebo jako pracoviště fyzických osob požadavky právních předpisů k zajištění bezpečnosti práce a technických zařízení14),</t>
  </si>
  <si>
    <t>j) poskytuje zaměstnavatelům a zaměstnancům bezúplatně základní informace a poradenství týkající se ochrany pracovních vztahů a pracovních podmínek,</t>
  </si>
  <si>
    <t>PŘESTUPKY FYZICKÝCH OSOB</t>
  </si>
  <si>
    <t>c) nesplní některou povinnost podle § 309 nebo 309a zákoníku práce, nebo</t>
  </si>
  <si>
    <t>PŘESTUPKY PRÁVNICKÝCH A PODNIKAJÍCÍCH FYZICKÝCH OSOB</t>
  </si>
  <si>
    <t>(1) Právnická nebo podnikající fyzická osoba se jako kontrolovaná osoba dopustí přestupku tím, že nesplní některou z povinností podle § 9.</t>
  </si>
  <si>
    <t>Přestupky právnických a podnikajících fyzických osob na úseku součinnosti zaměstnavatele a orgánu jednajícího za zaměstnance</t>
  </si>
  <si>
    <t>(1) Právnická nebo podnikající fyzická osoba se dopustí přestupku na úseku součinnosti zaměstnavatele a orgánu jednajícího za zaměstnance tím, že poruší povinnosti vůči příslušným odborovým orgánům, radám zaměstnanců nebo zástupcům pro oblast bezpečnosti a ochrany zdraví při práci vyplývající z § 62, 277, 279, 280, 287 a § 339 odst. 1 zákoníku práce.</t>
  </si>
  <si>
    <t>Přestupky právnických a podnikajících fyzických osob na úseku rovného zacházení</t>
  </si>
  <si>
    <t>(1) Právnická nebo podnikající fyzická osoba se dopustí přestupku na úseku rovného zacházení tím, že</t>
  </si>
  <si>
    <t>Přestupky právnických a podnikajících fyzických osob na úseku pracovního poměru nebo dohod o pracích konaných mimo pracovní poměr</t>
  </si>
  <si>
    <t>(1) Právnická nebo podnikající fyzická osoba se dopustí přestupku na úseku pracovního poměru nebo dohod o pracích konaných mimo pracovní poměr tím, že</t>
  </si>
  <si>
    <t>Přestupky právnických a podnikajících fyzických osob na úseku odměňování zaměstnanců</t>
  </si>
  <si>
    <t>(1) Právnická nebo podnikající fyzická osoba se dopustí přestupku na úseku odměňování zaměstnanců tím, že</t>
  </si>
  <si>
    <t>Přestupky právnických a podnikajících fyzických osob na úseku náhrad</t>
  </si>
  <si>
    <t>Přestupky právnických a podnikajících fyzických osob na úseku pracovní doby</t>
  </si>
  <si>
    <t>(1) Právnická nebo podnikající fyzická osoba se dopustí přestupku na úseku pracovní doby tím, že</t>
  </si>
  <si>
    <t>Přestupky právnických a podnikajících fyzických osob na úseku dovolené</t>
  </si>
  <si>
    <t>(1) Právnická nebo podnikající fyzická osoba se dopustí přestupku na úseku dovolené tím, že poruší stanovené povinnosti vztahující se k délce dovolené za kalendářní rok nebo její poměrné části, k dodatkové dovolené, čerpání dovolené nebo určení jejího nástupu.</t>
  </si>
  <si>
    <t>Přestupky právnických a podnikajících fyzických osob na úseku bezpečnosti práce</t>
  </si>
  <si>
    <t>(1) Právnická nebo podnikající fyzická osoba se dopustí přestupku na úseku bezpečnosti práce tím, že</t>
  </si>
  <si>
    <t>Přestupky právnických a podnikajících fyzických osob na úseku zvláštních pracovních podmínek některých zaměstnanců</t>
  </si>
  <si>
    <t>(1) Právnická nebo podnikající fyzická osoba se dopustí přestupku na úseku zvláštních pracovních podmínek některých zaměstnanců tím, že</t>
  </si>
  <si>
    <t>Přestupky právnických a podnikajících fyzických osob na úseku bezpečnosti technických zařízení se zvýšenou mírou ohrožení života a zdraví</t>
  </si>
  <si>
    <t>(1) Právnická nebo podnikající fyzická osoba se dopustí přestupku na úseku bezpečnosti technických zařízení se zvýšenou mírou ohrožení života a zdraví tím, že nezajistí, aby technická zařízení stanovená zvláštním právním předpisem63), která představují zvýšenou míru ohrožení života a zdraví, obsluhovaly jen zdravotně způsobilé a zvlášť odborně způsobilé fyzické osoby.</t>
  </si>
  <si>
    <t>Přestupek na úseku výkonu umělecké, kulturní, sportovní a reklamní činnosti</t>
  </si>
  <si>
    <t>(1) Právnická nebo podnikající fyzická osoba se dopustí přestupku na úseku výkonu umělecké, kulturní, sportovní a reklamní činnosti tím, že umožní dítěti výkon této činnosti bez povolení nebo podmínky tohoto povolení poruší.</t>
  </si>
  <si>
    <t>SPOLEČNÁ USTANOVENÍ O PŘESTUPCÍCH</t>
  </si>
  <si>
    <t>Přestupky podle tohoto zákona v prvním stupni projednává inspektorát; jestliže kontrolu vykonal úřad, projednává přestupky podle tohoto zákona v prvním stupni úřad.</t>
  </si>
  <si>
    <t>78) Směrnice Evropského parlamentu a Rady 2014/67/EU ze dne 15. května 2014 o prosazování směrnice 96/71/ES o vysílání pracovníků v rámci poskytování služeb a o změně nařízení (EU) č. 1024/2012 o správní spolupráci prostřednictvím systému pro výměnu informací o vnitřním trhu („nařízení o systému IMI“).</t>
  </si>
  <si>
    <t>80) Nařízení Evropského parlamentu a Rady (EU) č. 1024/2012 ze dne 25. října 2012 o správní spolupráci prostřednictvím systému pro výměnu informací o vnitřním trhu a o zrušení rozhodnutí Komise 2008/49/ES („nařízení o systému IMI“), v platném znění.</t>
  </si>
  <si>
    <t>b) vyššího stupně, je-li uzavřena mezi organizací nebo organizacemi zaměstnavatelů a odborovou organizací nebo odborovými organizacemi.</t>
  </si>
  <si>
    <t>(1) Byla-li výpověď ze strany zaměstnance dána z důvodu přechodu práv a povinností z pracovněprávních vztahů nebo z důvodu přechodu výkonu práv a povinností z pracovněprávních vztahů do 15 dnů ode dne, kdy byl zaměstnanec o takovém přechodu informován v rozsahu § 339 nejpozději 30 dnů přede dnem nabytí účinnosti tohoto přechodu, pracovní poměr skončí nejpozději dnem, který předchází dni nabytí účinnosti tohoto přechodu.</t>
  </si>
  <si>
    <t>(2) Nebyl-li zaměstnanec o přechodu práv a povinností z pracovněprávních vztahů nebo o přechodu výkonu práv a povinností z pracovněprávních vztahů informován v rozsahu § 339 nejpozději 30 dnů přede dnem nabytí účinnosti tohoto přechodu, může dát z tohoto důvodu výpověď s tím, že</t>
  </si>
  <si>
    <t>a) byla-li dána výpověď přede dnem nabytí účinnosti tohoto přechodu, pracovní poměr skončí dnem, který předchází dni nabytí účinnosti tohoto přechodu,</t>
  </si>
  <si>
    <t>b) byla-li dána výpověď do 2 měsíců ode dne nabytí účinnosti tohoto přechodu, pracovní poměr skončí uplynutím výpovědní doby, která činí 15 dnů a začíná dnem, v němž byla výpověď doručena zaměstnavateli.</t>
  </si>
  <si>
    <t>(1) Zaměstnavatel i zaměstnanec mohou zrušit pracovní poměr ve zkušební době z jakéhokoliv důvodu nebo bez uvedení důvodu. Zaměstnavatel nesmí ve zkušební době zrušit pracovní poměr v době prvních 14 kalendářních dnů trvání dočasné pracovní neschopnosti (karantény) zaměstnance.</t>
  </si>
  <si>
    <t>(2) Jestliže je zaměstnavatelem jiná právnická osoba než uvedená v § 33 odst. 3 nebo fyzická osoba, může být s vedoucím zaměstnancem dohodnuta možnost odvolání z vedoucího pracovního místa podle odstavce 3, je-li zároveň dohodnuto, že se vedoucí zaměstnanec může tohoto místa vzdát.</t>
  </si>
  <si>
    <t>(3) Vedoucími pracovními místy podle odstavce 2 jsou pouze místa</t>
  </si>
  <si>
    <t>(1) Odvolání nebo vzdání se pracovního místa vedoucího zaměstnance musí být provedeno písemně. Výkon práce na pracovním místě vedoucího zaměstnance končí dnem doručení odvolání nebo vzdání se tohoto místa, nebyl-li v odvolání nebo vzdání se pracovního místa uveden den pozdější.</t>
  </si>
  <si>
    <t>Společné ustanovení o dohodách o pracích konaných mimo pracovní poměr</t>
  </si>
  <si>
    <t>e) vícesměnným pracovním režimem režim práce, v němž se zaměstnanci vzájemně pravidelně střídají ve 3 nebo více směnách v rámci 24 hodin po sobě jdoucích,</t>
  </si>
  <si>
    <t>b) s vícesměnným nebo nepřetržitým pracovním režimem 37,5 hodiny týdně,</t>
  </si>
  <si>
    <t>(3) Zkrácení stanovené týdenní pracovní doby bez snížení mzdy pod rozsah stanovený v odstavcích 1 a 2 může obsahovat jen kolektivní smlouva nebo vnitřní předpis a nesmí ho provést zaměstnavatel podle § 109 odst. 3. Takto zkrácená týdenní pracovní doba je stanovenou týdenní pracovní dobou.</t>
  </si>
  <si>
    <t>b) v době čerpání dovolené,</t>
  </si>
  <si>
    <t>c) při nutnosti zabezpečení naléhavého pracovního úkolu ve směně, jejíž začátek a konec je pevně stanoven,</t>
  </si>
  <si>
    <t>d) brání-li jejímu uplatnění provozní důvody,</t>
  </si>
  <si>
    <t>e) v době důležitých osobních překážek v práci podle § 191 a 191a a</t>
  </si>
  <si>
    <t>f) v dalších případech určených zaměstnavatelem.</t>
  </si>
  <si>
    <t>(1) Překážky v práci na straně zaměstnance při pružném rozvržení pracovní doby se posuzují jako výkon práce jen v rozsahu, ve kterém zasáhly do základní pracovní doby.</t>
  </si>
  <si>
    <t>(2) Při překážkách v práci na straně zaměstnance při pružném rozvržení pracovní doby, vymezených přesnou délkou nezbytně nutné doby, po kterou přísluší zaměstnanci pracovní volno, nebo jde-li o činnost v případech uvedených v § 203 odst. 2 písm. a), se posuzuje jako výkon práce celá tato doba.</t>
  </si>
  <si>
    <t>(5) Zaměstnavatel je povinen pro zaměstnance, který je osobou se zdravotním postižením, zajišťovat na svůj náklad technickými a organizačními opatřeními, zejména potřebnou úpravu pracovních podmínek, úpravu pracovišť, vyhrazování pracovních míst, zaškolení nebo zaučení těchto zaměstnanců a zvyšování jejich kvalifikace při výkonu jejich pravidelného zaměstnání.</t>
  </si>
  <si>
    <t>Určení platu</t>
  </si>
  <si>
    <t>(1) Za hodinu práce přesčas přísluší zaměstnanci část platového tarifu, osobního a zvláštního příplatku a příplatku za práci ve ztíženém pracovním prostředí připadající na 1 hodinu práce bez práce přesčas v kalendářním měsíci, ve kterém práci přesčas koná, a příplatek ve výši 25 % průměrného hodinového výdělku, a jde-li o dny nepřetržitého odpočinku v týdnu, příplatek ve výši 50 % průměrného hodinového výdělku, pokud se zaměstnavatel se zaměstnancem nedohodli na poskytnutí náhradního volna v rozsahu práce konané přesčas místo platu za práci přesčas. Za dobu čerpání náhradního volna se plat nekrátí.</t>
  </si>
  <si>
    <t>(3) Zaměstnanci, kterému přísluší příplatek za vedení podle § 124, je plat stanoven s přihlédnutím k případné práci přesčas v rozsahu 150 hodin v kalendářním roce. To neplatí o práci přesčas konané v noci, v den pracovního klidu nebo v době pracovní pohotovosti, za kterou je zaměstnavatel povinen plat nebo náhradní volno poskytnout. V platu vedoucího zaměstnance, který je statutárním orgánem nebo vedoucím organizační složky, je vždy přihlédnuto k veškeré práci přesčas.</t>
  </si>
  <si>
    <t>(1) Zaměstnanci, kterému zaměstnavatel rozvrhl směny rozdělené na 2 nebo více částí, přísluší příplatek ve výši 30 % průměrného hodinového výdělku za každou takto rozdělenou směnu.</t>
  </si>
  <si>
    <t>(2) Rozdělenou směnou se pro účely odstavce 1 rozumí směna, ve které souvislé přerušení práce nebo jejich souhrn činí alespoň 2 hodiny.</t>
  </si>
  <si>
    <t>(5) Bylo-li zaměstnanci během zahraniční pracovní cesty poskytnuto bezplatné jídlo, přísluší zaměstnanci zahraniční stravné snížené za každé bezplatné jídlo až o hodnotu</t>
  </si>
  <si>
    <t>b) déle než 12 hodin, nejdéle však 18 hodin, byla poskytnuta 3 bezplatná jídla.</t>
  </si>
  <si>
    <t>Náhrady při přijetí a přeložení</t>
  </si>
  <si>
    <t>(2) Náhrady podle odstavce 1 může zaměstnavatel zaměstnanci poskytovat do doby, než zaměstnanec nebo člen jeho rodiny a jiná fyzická osoba, kteří s ním žijí v domácnosti, získají v obci místa výkonu práce přiměřený byt, nejdéle však 4 roky, a jde-li o pracovní poměr, který je sjednáván na dobu určitou, nejdéle do skončení tohoto pracovního poměru.</t>
  </si>
  <si>
    <t>a) 12 hodin a méně, byla poskytnuta 2 bezplatná jídla,</t>
  </si>
  <si>
    <t>Zaměstnavatel je povinen omluvit nepřítomnost zaměstnance v práci po dobu poskytování dlouhodobé péče v případech podle § 41a až 41c zákona o nemocenském pojištění, nebrání-li tomu vážné provozní důvody.</t>
  </si>
  <si>
    <t>(1) Zaměstnanci, který byl uznán dočasně práce neschopným nebo kterému byla nařízena karanténa, přísluší v době prvních 14 kalendářních dnů trvání dočasné pracovní neschopnosti nebo karantény náhrada mzdy nebo platu ve dnech podle věty druhé a ve výši podle odstavce 2, pokud ke dni vzniku dočasné pracovní neschopnosti nebo karantény zaměstnanec splňuje podmínky nároku na nemocenské podle předpisů o nemocenském pojištění. V mezích období uvedeného ve větě první přísluší tato náhrada mzdy nebo platu za dny, které jsou pro zaměstnance pracovními dny, a za svátky, za které jinak přísluší zaměstnanci náhrada mzdy nebo se mu plat nebo mzda nekrátí, pokud v těchto jednotlivých dnech splňuje podmínky nároku na výplatu nemocenského podle předpisů o nemocenském pojištění, a pokud pracovní poměr trvá, ne však déle než do dne vyčerpání podpůrčí doby určené pro výplatu nemocenského61). Vznikla-li dočasná pracovní neschopnost ode dne, v němž má zaměstnanec směnu již odpracovanou, počíná období 14 kalendářních dnů dočasné pracovní neschopnosti pro účely poskytování náhrady mzdy nebo platu následujícím kalendářním dnem. Jestliže v období prvních 14 kalendářních dnů trvání dočasné pracovní neschopnosti nebo karantény náleží nemocenské62), peněžitá pomoc v mateřství63), dávka otcovské poporodní péče113) nebo dlouhodobé ošetřovné, náhrada mzdy nebo platu nepřísluší. Vznikne-li zaměstnanci v době dočasné pracovní neschopnosti nebo karantény právo na náhradu mzdy nebo platu podle věty první až třetí, nepřísluší mu současně náhrada mzdy nebo platu z důvodu jiné překážky v práci.</t>
  </si>
  <si>
    <t>(3) Dohodnutá nebo vnitřním předpisem stanovená výše náhrady mzdy nebo platu nad výši uvedenou v odstavci 2 větě první nesmí převýšit průměrný výdělek (§ 356 odst. 1).</t>
  </si>
  <si>
    <t>(5) Porušil-li zaměstnanec v období prvních 14 kalendářních dnů dočasné pracovní neschopnosti povinnosti uvedené v odstavci 6 větě první, které jsou součástí režimu dočasně práce neschopného pojištěnce, může zaměstnavatel se zřetelem na závažnost porušení těchto povinností náhradu mzdy nebo platu snížit nebo neposkytnout. Náhrada mzdy nebo platu nesmí být snížena nebo neposkytnuta, jestliže byla pro totéž porušení režimu dočasně práce neschopného pojištěnce dána zaměstnanci výpověď podle § 52 písm. h).</t>
  </si>
  <si>
    <t>Doba strávená na pracovní cestě nebo na cestě mimo pravidelné pracoviště jinak než plněním pracovních úkolů, která spadá do směny, se považuje za překážku v práci na straně zaměstnavatele, při které se zaměstnanci mzda nebo plat nekrátí. Jestliže však zaměstnanci v důsledku způsobu odměňování mzda ušla, přísluší mu náhrada mzdy ve výši průměrného výdělku.</t>
  </si>
  <si>
    <t>(2) Je-li k odvrácení škody hrozící zaměstnavateli neodkladně třeba zákroku, je zaměstnanec povinen zakročit; nemusí tak učinit, brání-li mu v tom důležitá okolnost nebo jestliže by tím vystavil vážnému ohrožení sebe nebo jinou fyzickou osobu.</t>
  </si>
  <si>
    <t>(1) Náhrada za ztrátu na výdělku po dobu pracovní neschopnosti přísluší zaměstnanci ve výši rozdílu mezi průměrným výdělkem před vznikem škody způsobené pracovním úrazem nebo nemocí z povolání a plnou výší náhrady mzdy nebo platu podle § 192 nebo odměny z dohody podle § 194 a plnou výší nemocenského.</t>
  </si>
  <si>
    <t>(2) Plněním pracovních úkolů je též činnost konaná pro zaměstnavatele na podnět odborové organizace, rady zaměstnanců, popřípadě zástupce pro oblast bezpečnosti a ochrany zdraví při práci či člena evropské rady zaměstnanců, člena vyjednávacího výboru nebo ostatních zaměstnanců, popřípadě činnost konaná pro zaměstnavatele z vlastní iniciativy, pokud k ní zaměstnanec nepotřebuje zvláštní oprávnění nebo ji nevykonává proti výslovnému zákazu zaměstnavatele, jakož i dobrovolná výpomoc organizovaná zaměstnavatelem.</t>
  </si>
  <si>
    <t>(1) Odborové organizace jsou oprávněny jednat v pracovněprávních vztazích, včetně kolektivního vyjednávání, za podmínek stanovených zákonem nebo sjednaných v kolektivní smlouvě.</t>
  </si>
  <si>
    <t>(2) Za odborovou organizaci jedná orgán určený jejími stanovami.</t>
  </si>
  <si>
    <t>b) na organizační složky zaměstnavatele s působností na území členských států umístěné v České republice,</t>
  </si>
  <si>
    <t>Zaměstnanci jsou v době prvních 14 kalendářních dnů trvání dočasné pracovní neschopnosti povinni dodržovat stanovený režim dočasně práce neschopného pojištěnce, pokud jde o povinnost zdržovat se v době dočasné pracovní neschopnosti v místě pobytu a dodržovat dobu a rozsah povolených vycházek podle zákona o nemocenském pojištění107).</t>
  </si>
  <si>
    <t>(4) Zaměstnanci uvedení v odstavci 1 mohou podnikat jen s předchozím písemným souhlasem zaměstnavatele, u něhož jsou zaměstnáni.</t>
  </si>
  <si>
    <t>§ 309a</t>
  </si>
  <si>
    <t>Uživatel je povinen v dostatečném předstihu informovat agenturu práce, která k němu dočasně přidělila zaměstnance k výkonu práce, o tom, že tohoto zaměstnance vyšle k výkonu práce v rámci nadnárodního poskytování služeb91) na území jiného členského státu Evropské unie; informace musí obsahovat alespoň údaje o</t>
  </si>
  <si>
    <t>a) místu výkonu práce vyslaného zaměstnance v jiném členském státě Evropské unie,</t>
  </si>
  <si>
    <t>b) pracovních úkolech, které má vyslaný zaměstnanec vykonávat,</t>
  </si>
  <si>
    <t>c) datu zahájení výkonu práce vyslaného zaměstnance,</t>
  </si>
  <si>
    <t>d) předpokládané době vyslání zaměstnance a</t>
  </si>
  <si>
    <t>e) tom, zda vyslaný zaměstnanec nahrazuje jiného zaměstnance, jehož doba vyslání se mu přičítá podle § 319a odst. 3.</t>
  </si>
  <si>
    <t>(1) Při skončení pracovního poměru nebo právního vztahu založeného dohodou o pracovní činnosti nebo dohodou o provedení práce, pokud dohoda o provedení práce založila účast na nemocenském pojištění podle jiného právního předpisu114) anebo pokud byl z odměny z této dohody prováděn výkon rozhodnutí nebo exekuce srážkami ze mzdy116), je zaměstnavatel povinen vydat zaměstnanci potvrzení o zaměstnání a uvést v něm</t>
  </si>
  <si>
    <t>e) zda ze zaměstnancovy mzdy jsou prováděny srážky, který orgán srážky nařídil, v čí prospěch, jak vysoká je pohledávka, pro kterou mají být srážky dále prováděny, jaká je výše dosud provedených srážek a jaké je pořadí pohledávky,</t>
  </si>
  <si>
    <t>g) pracovní podmínky při agenturním zaměstnávání,</t>
  </si>
  <si>
    <t>h) podmínky ubytování, pokud jej zaměstnavatel poskytuje zaměstnanci,</t>
  </si>
  <si>
    <t>i) náhrady cestovních výdajů v souvislosti s výkonem práce s tím, že za pravidelné pracoviště se považuje obvyklé místo výkonu práce na území České republiky.</t>
  </si>
  <si>
    <t>§ 319a</t>
  </si>
  <si>
    <t>(1) Přesáhne-li vyslání zaměstnance podle § 319 odst. 1 dobu 12 měsíců, vztahuje se na něho vedle podmínek uvedených v § 319 odst. 1 větě první i další úprava výkonu práce v pracovním poměru podle tohoto zákona s výjimkou úpravy týkající se vzniku, změny a skončení pracovního poměru. Ustanovení § 319 odst. 1 vět druhé a třetí platí obdobně.</t>
  </si>
  <si>
    <t>(3) Vyšle-li zaměstnavatel k nahrazení zaměstnance uvedeného v § 319 odst. 1 jiného zaměstnance, všechny doby vyslání těchto zaměstnanců, pokud plnili nebo plní stejné pracovní úkoly na stejném místě, se pro účely posouzení doby uvedené v odstavci 1 nebo odstavci 2 sčítají. Plnění stejného úkolu na stejném místě se posuzuje s ohledem na povahu vykonávané práce, povahu poskytované služby a místo jejího výkonu.</t>
  </si>
  <si>
    <t>§ 332</t>
  </si>
  <si>
    <t>Nastane-li překážka, pro kterou lhůta stanovená tímto zákonem neběží, nemá to vliv na její původní délku. Zbývá-li po odpadnutí překážky méně než 5 dnů do uplynutí lhůty, neskončí tato lhůta dříve než za 10 dnů ode dne, kdy začala znovu běžet.</t>
  </si>
  <si>
    <t>§ 335a</t>
  </si>
  <si>
    <t>(1) Písemnost, kterou doručuje zaměstnavatel prostřednictvím provozovatele poštovních služeb, zasílá zaměstnavatel na poslední adresu zaměstnance, kterou zaměstnanec zaměstnavateli písemně sdělil. Písemnost může být doručena také tomu, koho zaměstnanec k přijetí písemnosti určil na základě písemné plné moci s úředně ověřeným podpisem zaměstnance96).</t>
  </si>
  <si>
    <t>(3) Nebyl-li zaměstnanec, kterému má být písemnost doručena prostřednictvím provozovatele poštovních služeb, zastižen, uloží se písemnost v provozovně provozovatele poštovních služeb nebo u obecního úřadu. Zaměstnanec se vyzve písemným oznámením o neúspěšném doručení písemnosti, aby si písemnost do 15 dnů vyzvedl; zároveň se mu sdělí, kde, od kterého dne a v kterou dobu si může písemnost vyzvednout. V oznámení podle věty druhé musí být zaměstnanec rovněž poučen o následcích odmítnutí převzetí písemnosti nebo neposkytnutí součinnosti nezbytné k doručení písemnosti.</t>
  </si>
  <si>
    <t>(4) Povinnost zaměstnavatele doručit písemnost je splněna, jakmile zaměstnanec písemnost převezme. Jestliže si zaměstnanec písemnost (odstavec 3) nevyzvedne do 15 dnů, považuje se za doručenou posledním dnem této lhůty; tato nedoručená písemnost se odesílajícímu zaměstnavateli vrátí. Jestliže zaměstnanec doručení písemnosti prostřednictvím provozovatele poštovních služeb znemožní tím, že poštovní zásilku obsahující písemnost odmítne převzít nebo neposkytne součinnost nezbytnou k doručení písemnosti, považuje se písemnost za doručenou dnem, kdy ke znemožnění doručení písemnosti došlo. Zaměstnanec musí být doručovatelem poučen o následcích odmítnutí převzetí písemnosti.</t>
  </si>
  <si>
    <t>(1) K přechodu práv a povinností z pracovněprávních vztahů může dojít jen v případech stanovených tímto nebo jiným zákonem.</t>
  </si>
  <si>
    <t>(2) Dochází-li k převodu činnosti zaměstnavatele nebo její části (dále jen „činnost zaměstnavatele“), přecházejí práva a povinnosti z pracovněprávních vztahů v plném rozsahu na přejímajícího zaměstnavatele; práva a povinnosti z kolektivní smlouvy přecházejí na přejímajícího zaměstnavatele na dobu účinnosti kolektivní smlouvy, nejdéle však do konce následujícího kalendářního roku.</t>
  </si>
  <si>
    <t>(3) Nejde-li o převod činnosti zaměstnavatele podle jiného zákona117), přecházejí práva a povinnosti z pracovněprávních vztahů na přejímajícího zaměstnavatele při převodu činnosti zaměstnavatele pouze v případě, že</t>
  </si>
  <si>
    <t>a) činnost je po převodu vykonávána stejným nebo obdobným způsobem a rozsahem,</t>
  </si>
  <si>
    <t>b) činnost nespočívá zcela nebo převážně v dodávání zboží,</t>
  </si>
  <si>
    <t>c) bezprostředně před převodem existuje skupina zaměstnanců, která byla záměrně vytvořena zaměstnavatelem za účelem výhradního nebo převážného vykonávání činnosti,</t>
  </si>
  <si>
    <t>d) činnost není zamýšlená jako krátkodobá nebo nemá spočívat v jednorázovém úkolu a</t>
  </si>
  <si>
    <t>e) je převáděn majetek, popřípadě právo jeho užívání nebo požívání, je-li tento majetek s ohledem na charakter činnosti pro její výkon zásadní, nebo je převzata podstatná část zaměstnanců, které dosavadní zaměstnavatel používal při výkonu činnosti, závisí-li tato činnost v podstatné míře pouze na zaměstnancích, nikoliv na majetku.</t>
  </si>
  <si>
    <t>(4) Za přejímajícího zaměstnavatele se bez ohledu na právní důvod převodu a na to, zda dochází k převodu vlastnických práv, považuje právnická nebo fyzická osoba, která je způsobilá jako zaměstnavatel pokračovat v plnění činností dosavadního zaměstnavatele nebo v činnosti obdobného druhu.</t>
  </si>
  <si>
    <t>(5) Práva a povinnosti dosavadního zaměstnavatele vůči zaměstnancům, jejichž pracovněprávní vztahy přede dnem nabytí účinnosti přechodu práv a povinností z pracovněprávních vztahů zanikly, zůstávají nedotčeny, pokud jiný zákon nestanoví jinak21a).</t>
  </si>
  <si>
    <t>Ustanovení § 338 a 339 se vztahují i na případy, kdy o převodu činnosti zaměstnavatele nebo části zaměstnavatele k jinému zaměstnavateli rozhodl nadřízený orgán (§ 347 odst. 2).</t>
  </si>
  <si>
    <t>(1) Právní a ostatní předpisy k zajištění bezpečnosti a ochrany zdraví při práci jsou předpisy na ochranu života a zdraví, předpisy hygienické a protiepidemické, technické předpisy, technické dokumenty a technické normy, stavební předpisy, dopravní předpisy, předpisy o požární ochraně a předpisy o zacházení s hořlavinami, výbušninami, zbraněmi, radioaktivními látkami, chemickými látkami a chemickými směsmi a jinými látkami škodlivými zdraví, pokud upravují otázky týkající se ochrany života a zdraví.</t>
  </si>
  <si>
    <t>§ 350b</t>
  </si>
  <si>
    <t>Pro účely tohoto zákona se jiným členským státem Evropské unie rozumí i stát, který je smluvní stranou Dohody o Evropském hospodářském prostoru.</t>
  </si>
  <si>
    <t>(2) Za škodu, která vznikla dětem v mateřských školách, žákům základních škol a základních uměleckých škol při vyučování nebo v přímé souvislosti s ním, odpovídá právnická osoba vykonávající činnost dané školy; při výchově mimo vyučování ve školském zařízení nebo v přímé souvislosti s ní odpovídá za škodu právnická osoba vykonávající činnost daného školského zařízení.</t>
  </si>
  <si>
    <t>Přechodná ustanovení zavedena zákonem č. 32/2019 Sb. Čl. II</t>
  </si>
  <si>
    <t>1. Náhrada mzdy nebo platu v době dočasné pracovní neschopnosti, která vznikla před účinností tohoto zákona a trvá za jeho účinnosti, se řídí podle dosavadních právních předpisů.</t>
  </si>
  <si>
    <t>2. Náhrada za ztrátu na výdělku po dobu dočasné pracovní neschopnosti, která vznikla před účinností tohoto zákona a trvá za jeho účinnosti, se řídí podle dosavadních právních předpisů.</t>
  </si>
  <si>
    <t>Přechodná ustanovení zavedena zákonem č. 285/2020 Sb. Čl. II</t>
  </si>
  <si>
    <t>1. Výpověď daná podle § 51a zákona č. 262/2006 Sb., ve znění účinném přede dnem nabytí účinnosti tohoto zákona, se řídí zákonem č. 262/2006 Sb., ve znění účinném přede dnem nabytí účinnosti tohoto zákona.</t>
  </si>
  <si>
    <t>3. Náhrada za ztrátu na výdělku po skončení pracovní neschopnosti, na niž vzniklo právo podle § 271b odst. 3 zákona č. 262/2006 Sb., ve znění účinném přede dnem nabytí účinnosti tohoto zákona, nebo podle § 371 odst. 3 zákona č. 262/2006 Sb., ve znění účinném přede dnem nabytí účinnosti zákona č. 205/2015 Sb., přísluší ve výši stanovené podle § 271b odst. 3 zákona č. 262/2006 Sb., ve znění účinném ode dne nabytí účinnosti tohoto zákona.</t>
  </si>
  <si>
    <t>5. Ustanovení § 309a, § 319 odst. 1 písm. c), h) a i) a § 319a zákona č. 262/2006 Sb., ve znění účinném ode dne nabytí účinnosti tohoto zákona, se na zaměstnance zaměstnavatele z jiného členského státu Evropské unie vyslaného k výkonu práce řidiče v silniční dopravě v rámci nadnárodního poskytování služeb na území České republiky vztahují ode dne nabytí účinnosti zákona, kterým se zapracovává v souladu s čl. 3 odst. 3 směrnice Evropského parlamentu a Rady (EU) 2018/957 ze dne 28. června 2018, kterou se mění směrnice 96/71/ES o vysílání pracovníků v rámci poskytování služeb, předpis Evropské unie.</t>
  </si>
  <si>
    <t>6. Pro účely posouzení doby vyslání podle § 319a odst. 1 zákona č. 262/2006 Sb. se vyslání zaměstnance k výkonu práce v rámci nadnárodního poskytování služeb na území České republiky, které započalo přede dnem 30. července 2020, považuje za vyslání započaté dnem 30. července 2020.</t>
  </si>
  <si>
    <t>7. Přechod práv a povinností z pracovněprávních vztahů, jehož účinnost nastala přede dnem nabytí účinnosti tohoto zákona, se řídí zákonem č. 262/2006 Sb., ve znění účinném přede dnem nabytí účinnosti tohoto zákona.</t>
  </si>
  <si>
    <t>34) Nařízení Evropského parlamentu a Rady (EU) 2016/425 ze dne 9. března 2016 o osobních ochranných prostředcích a o zrušení směrnice Rady 89/686/EHS.</t>
  </si>
  <si>
    <t>78) Například zákon č. 412/2005 Sb., o ochraně utajovaných informací a o bezpečnostní způsobilosti, ve znění pozdějších předpisů.</t>
  </si>
  <si>
    <t>79) Zákon č. 292/2013 Sb., o zvláštních řízeních soudních, ve znění pozdějších předpisů.</t>
  </si>
  <si>
    <t>94) Zákon č. 29/2000 Sb., o poštovních službách a o změně některých dalších zákonů (zákon o poštovních službách), ve znění pozdějších předpisů.</t>
  </si>
  <si>
    <t>114) § 7a zákona o nemocenském pojištění.</t>
  </si>
  <si>
    <t>116) § 299 občanského soudního řádu.</t>
  </si>
  <si>
    <t>117) Například § 178 odst. 1 a § 2175 odst. 2 občanského zákoníku.</t>
  </si>
  <si>
    <t>(9) Rodinným příslušníkem se pro účely tohoto zákona rozumí manžel (manželka) nebo druh (družka), partner (partnerka) podle zákona o registrovaném partnerství (dále jen „partner“), děti, osvojenci, děti svěřené do pěstounské nebo poručnické péče, děti svěřené soudem do osobní péče jiné fyzické osoby a rodiče podnikatele (podnikatelky), jeho manželky (jejího manžela), druha (družky) nebo partnera.</t>
  </si>
  <si>
    <t>(4) Nedodržení nejvyšší mezní hodnoty nebo mezní hodnoty jakéhokoli ukazatele, stanoveného prováděcím právním předpisem nebo povoleného nebo určeného podle tohoto zákona příslušným orgánem ochrany veřejného zdraví, je povinna osoba uvedená v § 3 odst. 2 neprodleně prošetřit, zjistit jeho příčinu a přijmout účinná nápravná opatření. O těchto skutečnostech je povinna neprodleně informovat příslušný orgán ochrany veřejného zdraví. Orgán ochrany veřejného zdraví postupuje při šetření příčiny nedodržení hodnot ukazatelů jakosti pitné vody a určení nebo změně nápravných opatření podle § 82 a 84. Je-li nedodržení nejvyšší mezní hodnoty nebo mezní hodnoty ukazatelů pitné vody způsobeno vnitřním vodovodem6a) nebo jeho údržbou, je osoba uvedená v § 3 odst. 2 povinna informovat o tom odběratele,6a) popřípadě další osoby v obdobném postavení, kterým dodává pitnou vodu; v informaci uvede i možná nápravná opatření, kterými by se omezilo nebo odstranilo riziko, že v dodávané vodě nebudou hygienické limity dodrženy. Jde-li v takovém případě o veřejný objekt podle § 3 odst. 2 písm. d), mají odběratelé6a) a další osoby v obdobném postavení, kterým je dodávána pitná voda, po obdržení informace podle věty čtvrté povinnost neprodleně prošetřit a zjistit příčinu nedodržení hodnot ukazatelů jakosti pitné vody a přijmout účinná nápravná opatření.</t>
  </si>
  <si>
    <t>a) přírodním koupalištěm stavba povolená k účelu koupání nebo nádrž ke koupání, v nichž je voda ke koupání obměňována řízeným přítokem a odtokem pitné vody nebo trvalým přítokem a odtokem chemicky neupravované podzemní nebo povrchové vody8a), nebo stavba povolená k účelu koupání vybavená systémem přírodního způsobu čištění vody ke koupání (dále jen „stavba ke koupání“), nebo povrchová voda8a), ve které nabízí službu koupání provozovatel,</t>
  </si>
  <si>
    <t>d) výskyt odpadů, mnohobuněčných organismů nebo makroskopických řas v rozsahu, který ovlivňuje jakost vody ke koupání v přírodním koupališti a představuje riziko pro zdraví koupajících se fyzických osob.</t>
  </si>
  <si>
    <t>(6) Mezní a nejvyšší mezní hodnoty mikrobiologických, fyzikálních a chemických ukazatelů jakosti vody ke koupání v umělém koupališti a ochlazování v sauně, hygienické limity mikrobiologických a fyzikálních ukazatelů jakosti vody v přírodním koupališti, pravidla sledování a způsob hodnocení mnohobuněčných organismů v přírodním koupališti, ukazatele a limitní hodnoty rozmnožení sinic, pravidla sledování výskytu sinic, pravidla vizuální kontroly znečištění vody a pravidla monitorování jakosti vody v přírodním koupališti, dále pravidla pro její posuzování, hodnocení a klasifikaci a způsob, termíny a rozsah informování veřejnosti v přírodním koupališti upraví prováděcí právní předpis.</t>
  </si>
  <si>
    <t>a) přírodní koupaliště na povrchových vodách, ve kterých nabízí službu koupání provozovatel podle § 6a, povrchové vody využívané ke koupání podle § 6d a další povrchové vody, kde lze očekávat, že se v nich bude koupat velký počet fyzických osob a nebyl pro ně vydán příslušným orgánem ochrany veřejného zdraví trvalý zákaz koupání (dále jen „další povrchové vody ke koupání“); přírodní koupaliště na povrchových vodách, ve kterých nabízí službu koupání provozovatel podle § 6a, a povrchové vody využívané ke koupání podle § 6d se do této části seznamu zařadí jen v případě, že lze u nich očekávat, že se v nich bude koupat velký počet fyzických osob a nebyl pro ně vydán příslušným orgánem ochrany veřejného zdraví trvalý zákaz koupání nebo trvalé varování před koupáním; velký počet fyzických osob se posuzuje s ohledem na hustotu osídlení, infrastrukturu, lokální význam koupacího místa a opatření přijatá na podporu koupání,</t>
  </si>
  <si>
    <t>Provozovatel potravinářského podniku nesmí ve škole nebo školském zařízení zapsaných do školského rejstříku89) nabízet k prodeji ani prodávat potraviny90), které jsou v rozporu s výživovými požadavky na zdravou výživu dětí ve věku do ukončení povinné školní docházky. Požadavky na potraviny, které odpovídají výživovým požadavkům na zdravou výživu dětí ve věku do ukončení povinné školní docházky a lze je nabízet k prodeji a prodávat ve školách a školských zařízeních, stanoví jiný právní předpis o požadavcích na potraviny, pro které je přípustná reklama a které lze nabízet k prodeji a prodávat ve školách a školských zařízeních.</t>
  </si>
  <si>
    <t>Škola v přírodě a zotavovací akce</t>
  </si>
  <si>
    <t>(1) Zotavovací akcí je organizovaný pobyt 30 a více dětí ve věku do 15 let na dobu delší než 5 dnů, jehož účelem je posílit zdraví dětí, zvýšit jejich tělesnou zdatnost, popřípadě i získat specifické znalosti nebo dovednosti. Zotavovací akce se může skládat z více běhů. Pro účely účasti na zotavovací akci se za dítě ve věku do 15 let považuje i dítě, které v kalendářním roce, kdy je zotavovací akce pořádána, dovrší věk 15 let. Školou v přírodě se pro účely tohoto zákona rozumí zotavovací pobyt bez přerušení vzdělávání dětí mateřské školy nebo žáků základní školy, který organizuje mateřská nebo základní škola.</t>
  </si>
  <si>
    <t>(3) Pořádající osoba nebo škola, která vysílá děti na školu v přírodě na dobu delší než 5 dnů, je povinna jeden měsíc před zahájením zotavovací akce nebo školy v přírodě ohlásit příslušnému orgánu ochrany veřejného zdraví</t>
  </si>
  <si>
    <t>a) termín a místo jejího konání, a to s uvedením adresy nebo názvu katastrálního území a zeměpisných souřadnic,</t>
  </si>
  <si>
    <t>b) počet zúčastněných dětí; jedná-li se o zotavovací akci, počet dětí zúčastněných v každém běhu s uvedením data jeho zahájení a ukončení,</t>
  </si>
  <si>
    <t>c) způsob jejího zabezpečení pitnou vodou,</t>
  </si>
  <si>
    <t>d) způsob zajištění stravování účastníků a</t>
  </si>
  <si>
    <t>e) jméno a příjmení odpovědné osoby přítomné na škole v přírodě nebo zotavovací akci, a to pro každý běh zotavovací akce, a telefonní číslo na ni.</t>
  </si>
  <si>
    <t>(4) Jako součást ohlášení podle odstavce 3 předloží pořádající osoba nebo škola, která vysílá děti na školu v přírodě na dobu delší než 5 dnů, v případě, že pitná voda není zabezpečena osobami uvedenými v § 3 odst. 2, protokol o kráceném rozboru jakosti pitné vody. Rozsah kráceného rozboru jakosti pitné vody stanoví prováděcí právní předpis. Protokol nesmí být starší než 3 měsíce.</t>
  </si>
  <si>
    <t>(1) Škola může na školu v přírodě na dobu delší než 5 dnů vyslat jen dítě, které</t>
  </si>
  <si>
    <t>a) je zdravotně způsobilé k účasti na ní,</t>
  </si>
  <si>
    <t>(2) Pořádající osoba může na zotavovací akci přijmout jen dítě, které splňuje požadavky stanovené v odstavci 1 a podrobilo se stanoveným pravidelným očkováním nebo má doklad, že je proti nákaze imunní nebo že se nemůže očkování podrobit pro kontraindikaci.</t>
  </si>
  <si>
    <t>(3) Zdravotní způsobilost dítěte pro účast na škole v přírodě na dobu delší než 5 dnů nebo zotavovací akci posuzuje a posudek vydává registrující poskytovatel zdravotních služeb v oboru praktické lékařství pro děti a dorost11). Nemá-li dítě registrujícího poskytovatele, vydává posudek poskytovatel v oboru praktické lékařství pro děti a dorost. V případě zotavovací akce tento poskytovatel zdravotních služeb v posudku dále uvede, zda se dítě podrobilo stanoveným pravidelným očkováním nebo má doklad, že je proti nákaze imunní nebo že se nemůže očkování podrobit pro kontraindikaci. Vzor posudku upraví prováděcí právní předpis. Posudek o zdravotní způsobilosti dítěte má platnost po dobu dvou let od data vystavení, pokud během této doby nedošlo ke změně zdravotní způsobilosti dítěte. Skutečnosti uvedené v odstavci 1 písm. b) a c) potvrzuje v písemném prohlášení zákonný zástupce dítěte12) nebo fyzická osoba, kterou k tomu zákonný zástupce dítěte písemně zmocnil; toto potvrzení nesmí být starší než jeden den. Posudek o zdravotní způsobilosti dítěte a písemné prohlášení předá zákonný zástupce nebo fyzická osoba, kterou k tomu zákonný zástupce dítěte písemně zmocnil pořádající osobě nebo vysílající škole pro účely podle § 11 odst. 1 písm. b) a e).</t>
  </si>
  <si>
    <t>(2) Zdravotní způsobilost posuzuje a lékařský posudek vydává registrující poskytovatel zdravotních služeb v oboru všeobecné praktické lékařství11) nebo v oboru praktické lékařství pro děti a dorost. Nemá-li osoba registrujícího poskytovatele, vydává posudek poskytovatel v oboru všeobecné praktické lékařství nebo praktické lékařství pro děti a dorost. Tento posudek má platnost 2 roky od data vystavení, pokud během této doby nedošlo ke změně zdravotní způsobilosti fyzické osoby. Posudek o zdravotní způsobilosti předají fyzické osoby činné při škole v přírodě nebo zotavovací akci, s výjimkou pedagogických13) a zdravotnických pracovníků,14) vysílající škole nebo pořádající osobě pro účely podle § 11 odst. 1 písm. b) a e).</t>
  </si>
  <si>
    <t>(1) Škola, která vysílá děti na školu v přírodě na dobu delší než 5 dnů, a pořádající osoba jsou povinny zajistit</t>
  </si>
  <si>
    <t>a) základní péči o zdraví všech účastníků po dobu konání zotavovací akce nebo školy v přírodě, kontrolu dodržování hygienických požadavků stanovených tímto zákonem a prováděcím právním předpisem a kontrolu dodržování zásad osobní hygieny fyzickými osobami uvedenými v § 10 odst. 3 způsobilou fyzickou osobou (zdravotníkem); za způsobilou se pro účely tohoto zákona považuje fyzická osoba, která získala způsobilost k výkonu zdravotnického povolání lékaře, zubního lékaře, všeobecné sestry, porodní asistentky, zdravotnického záchranáře nebo zdravotnického asistenta, fyzická osoba, která absolvovala kurs první pomoci se zaměřením na zdravotnickou činnost při škole v přírodě nebo zotavovací akci, a student studijního programu v oblasti vzdělávání Všeobecné lékařství a zubní lékařství po úspěšném ukončení třetího ročníku; náplň kursu první pomoci upraví prováděcí právní předpis,</t>
  </si>
  <si>
    <t>Jiné podobné akce pro děti a škola v přírodě na kratší dobu</t>
  </si>
  <si>
    <t>Při organizovaném pobytu dětí v počtu menším nebo po dobu kratší, než stanoví § 8 odst. 1 věta první, s výjimkou akcí pořádaných pro děti v poměru rodinném a obdobném, musí osoba, která akci pořádá, zajistit hygienicky nezávadný stav zařízení, zásobování akce pitnou vodou v rozsahu stanoveném prováděcím právním předpisem pro zotavovací akce a účast pouze fyzických osob, které splňují podmínky stanovené v § 10 odst. 1 a 3. Škola, která vysílá děti na školu v přírodě na dobu 5 dnů nebo kratší, musí zajistit hygienicky nezávadný stav zařízení a zásobování akce pitnou vodou v rozsahu stanoveném prováděcím právním předpisem pro zotavovací akce.</t>
  </si>
  <si>
    <t>(1) Poskytovatel zdravotních služeb nebo poskytovatel sociálních služeb v týdenním stacionáři, domově pro osoby se zdravotním postižením, domově pro seniory nebo domově se zvláštním režimem, (dále jen „osoba poskytující péči“), jsou povinni činit hygienická a protiepidemická opatření k předcházení vzniku a šíření infekce spojené se zdravotní péčí. Infekcí spojenou se zdravotní péčí se rozumí nemoc nebo patologický stav vzniklý v souvislosti s přítomností původce infekce nebo jeho produktů ve spojitosti s pobytem nebo výkony prováděnými osobou poskytující péči ve zdravotnickém zařízení, v týdenním stacionáři, domově pro osoby se zdravotním postižením, domově pro seniory nebo v domově se zvláštním režimem, v příslušné inkubační době.</t>
  </si>
  <si>
    <t>(1) Za činnosti epidemiologicky závažné se považují provozování stravovacích služeb (§ 23), výroba potravin,18) zpracování potravin18), uvádění potravin na trh18), výroba kosmetických přípravků, provozování úpraven vod a vodovodů6a), provozování holičství, kadeřnictví, pedikúry, manikúry, solária, kosmetických, masérských, regeneračních nebo rekondičních služeb, provozování živnosti, při níž je porušována integrita kůže.</t>
  </si>
  <si>
    <t>(3) Osoba provozující holičství, kadeřnictví, manikúru, pedikúru, kosmetické, masérské, regenerační a rekondiční služby, solárium a činnost, při níž je porušována integrita kůže, je povinna zabezpečit lékárničku první pomoci vybavenou podle charakteru poskytované služby a vypracovat provozní řád. V provozním řádu uvede podmínky činnosti, použití strojů, přístrojů a dalších zařízení, zásady prevence vzniku infekčních a jiných onemocnění, ke kterým by mohlo dojít nesprávně poskytnutou službou, včetně podmínek dezinfekce a sterilizace, zásady osobní hygieny zaměstnanců a ochrany zdraví spotřebitele, způsob zacházení s prádlem a očisty prostředí provozovny.</t>
  </si>
  <si>
    <t>Osoba poskytující ubytování v ubytovacích zařízeních v rámci jí provozované hostinské živnosti a osoba provozující živnost ubytovací služby,8b) s výjimkou osob poskytujících ubytování v bytových domech, v rodinných domech a ve stavbách pro individuální rekreaci, jsou povinny vypracovat provozní řád. V provozním řádu uvedou podmínky činnosti, zásady prevence vzniku infekčních a jiných onemocnění, způsob zacházení s prádlem a způsob očisty prostředí ubytovacího zařízení. Pokud je ubytování v zařízeních podle věty první poskytováno na dobu delší než dva měsíce v období šesti měsíců po sobě jdoucích, uvede osoba uvedená ve větě první v provozním řádu dále počet a plochu ubytovacích jednotek včetně nejvyššího počtu ubytovaných fyzických osob, vybavení ubytovacích jednotek záchodem, sprchou, umývárnou a prostorem pro vaření nebo ohřev jídla, způsob vytápění ubytovacích jednotek v otopném období, jakož i způsob zajištění tekoucí pitné a teplé vody ve stavbách ubytovacích zařízení. Provozní řád a jeho změny předloží před jejich přijetím ke schválení příslušnému orgánu ochrany veřejného zdraví. Provozní řád je osoba povinna změnit vždy při změně podmínek pro poskytování služby.</t>
  </si>
  <si>
    <t>(1) Stravovací službou je činnost provozovatele potravinářského podniku88), která souvisí s jakoukoli fází výroby, přípravy, skladování, distribuce a uvedení pokrmů na trh za účelem jejich podávání v rámci zařízení společného stravování94).</t>
  </si>
  <si>
    <t>b) dodržovat podmínky upravené prováděcím právním předpisem a přímo použitelnými předpisy Evropské unie pro výrobu, přípravu, rozvoz, přepravu, značení, skladování a uvádění pokrmů na trh,</t>
  </si>
  <si>
    <t>e) v případě, že požadavky nebo podmínky skladování podle písmene a) nejsou stanoveny, dodržovat požadavky a podmínky skladování stanovené provozovatelem potravinářského podniku, který látku, surovinu, polotovar nebo potravinu vyrobil.</t>
  </si>
  <si>
    <t>(4) Hygienické požadavky uvedené v odstavcích 1 až 3 se nevztahují na předměty běžného užívání uvedené v § 25 písm. c) nabízené jako použité.</t>
  </si>
  <si>
    <t>(5) Výrobce a dovozce materiálů nebo předmětů určených pro styk s potravinami je povinen písemně oznámit zahájení, změnu nebo ukončení výroby nebo dovozu materiálů nebo předmětů určených pro styk s potravinami do 7 dnů ode dne, kdy tyto skutečnosti nastaly, příslušnému orgánu ochrany veřejného zdraví. Podnikající fyzická osoba v oznámení uvede jméno a příjmení nebo obchodní firmu, sídlo a adresu provozovny, zda vyrábí nebo dováží materiály nebo předměty určené pro styk s potravinami, identifikační číslo nebo registrační číslo u zahraniční osoby. Právnická osoba v oznámení uvede obchodní firmu nebo název, sídlo, právní formu, adresu provozovny, zda vyrábí nebo dováží materiály nebo předměty určené pro styk s potravinami, identifikační číslo nebo registrační číslo u zahraniční osoby.</t>
  </si>
  <si>
    <t>(6) Povinnost stanovená v odstavci 5 se obdobně vztahuje na provozovatele potravinářského podniku95) používajícího ve svém potravinářském podniku96) materiály nebo předměty určené pro styk s potravinami, které vyrobil nebo dovezl.</t>
  </si>
  <si>
    <t>(7) Na provozovatele potravinářského podniku používajícího ve svém potravinářském podniku materiály nebo předměty určené pro styk s potravinami, které vyrobil, se vztahují obdobně požadavky stanovené v odstavci 1 písm. a) a b). Na provozovatele potravinářského podniku používajícího ve svém potravinářském podniku materiály nebo předměty určené pro styk s potravinami, které dovezl, se vztahují obdobně požadavky stanovené v odstavci 1 písm. a) a b) a v odstavci 2.</t>
  </si>
  <si>
    <t>(1) Osoba, která používá, popřípadě provozuje stroje a zařízení, které jsou zdrojem hluku nebo vibrací, provozovatel letiště,31) správce, popřípadě vlastník pozemní komunikace32), provozovatel, popřípadě vlastník dráhy32a), osoba, která je pořadatelem veřejné produkce hudby a nelze-li pořadatele zjistit, pak osoba, která k pořádání veřejné produkce hudby poskytla stavbu, a dále provozovatel provozovny a dalších objektů, jejichž provozem vzniká hluk (dále jen "zdroje hluku nebo vibrací"), jsou povinni technickými, organizačními a dalšími opatřeními zajistit, aby hluk nepřekračoval hygienické limity upravené prováděcím právním předpisem pro chráněný venkovní prostor, chráněné vnitřní prostory staveb a chráněné venkovní prostory staveb a aby bylo zabráněno nadlimitnímu přenosu vibrací na fyzické osoby v chráněném vnitřním prostoru stavby. Splnění povinnosti k ochraně před hlukem z provozu na pozemních komunikacích nebo dráhách v chráněném venkovním prostoru stavby se považuje i za splnění této povinnosti v chráněném vnitřním prostoru stavby.</t>
  </si>
  <si>
    <t>(3) Chráněným venkovním prostorem se rozumí nezastavěné pozemky, které jsou užívány k rekreaci, lázeňské léčebně rehabilitační péči a výuce, s výjimkou lesních a zemědělských pozemků32b) a venkovních pracovišť. Chráněným venkovním prostorem staveb se rozumí prostor do vzdálenosti 2 m před částí jejich obvodového pláště, významný z hlediska pronikání hluku zvenčí do chráněného vnitřního prostoru bytových domů, rodinných domů, staveb pro předškolní a školní výchovu a vzdělávání, staveb pro zdravotní a sociální účely, jakož i funkčně obdobných staveb. Chráněným vnitřním prostorem staveb se rozumí pobytové místnosti77) ve stavbách pro předškolní a školní výchovu a vzdělávání, pro zdravotní a sociální účely a ve funkčně obdobných stavbách a obytné místnosti77) ve všech stavbách. Rekreace pro účely podle věty první zahrnuje i užívání pozemku na základě vlastnického, nájemního nebo podnájemního práva souvisejícího s vlastnictvím bytového nebo rodinného domu, nájmem nebo podnájmem bytu v nich. Co se považuje za prostor významný z hlediska pronikání hluku, stanoví prováděcí právní předpis.</t>
  </si>
  <si>
    <t>a připojí k žádosti protokoly o měření nebo vyšetření faktorů pracovních podmínek podle § 38 odst. 1 nebo protokol o odborném hodnocení podle § 38 odst. 2, pokud bylo toto hodnocení provedeno.</t>
  </si>
  <si>
    <t>(4) Zaměstnavatel je povinen neprodleně oznámit příslušnému orgánu ochrany veřejného zdraví práce, které zařadil do druhé kategorie, a předložit údaje uvedené v odstavci 3 písm. a) až d), f) a g) a dále protokoly o měření nebo vyšetření rizikových faktorů pracovních podmínek provedeném podle § 38 odst. 1 nebo protokol o odborném hodnocení podle § 38 odst. 2, pokud bylo toto hodnocení provedeno.</t>
  </si>
  <si>
    <t>(1) Měření a vyšetření pro účely zařazení prací do druhé, třetí nebo čtvrté kategorie nebo změn zařazení prací do těchto kategorií, která jsou potřebná k hodnocení rizik, může zaměstnavatel provést jen prostřednictvím držitele osvědčení o akreditaci4a) nebo držitele autorizace (§ 83c) k příslušným měřením nebo vyšetřením, je-li pro obor měření nebo vyšetřování autorizace nebo akreditace právními předpisy upravena, pokud není sám takto kvalifikovaný.</t>
  </si>
  <si>
    <t>(2) Pro rizikové faktory fyzická zátěž nebo pracovní poloha97) může zaměstnavatel zařadit práce do druhé kategorie též na základě odborného hodnocení provedeného držitelem autorizace k vyšetření v oboru fyziologie práce podle § 83a odst. 1 písm. i). Protokol o odborném hodnocení musí obsahovat údaje o charakteru práce, místu výkonu práce, době výkonu práce, směnnosti, informace o manipulovaném materiálu, režimu práce, přestávkách na jídlo a oddech v průběhu konání práce, používaném nářadí, pohlaví zaměstnanců a jejich rotaci na jednotlivých pracovních pozicích a fotodokumentaci vztahující se k pracovnímu prostředí, pokud byla pořízena. Věta první se nevztahuje na vyřazení práce z rizikových prací pro rizikové faktory fyzická zátěž nebo pracovní poloha.</t>
  </si>
  <si>
    <t>(3) V případě, že se pro rizikový faktor fyzická zátěž nebo pracovní poloha vyskytne u zaměstnavatele nemoc z povolání nebo ohrožení nemocí z povolání, je zaměstnavatel povinen do 6 měsíců ode dne uznání nemoci z povolání nebo ohrožení nemocí z povolání předložit příslušnému orgánu ochrany veřejného zdraví pro práci, při níž vznikla nemoc z povolání nebo ohrožení nemocí z povolání, protokol o měření uvedeného rizikového faktoru provedeném podle odstavce 1.</t>
  </si>
  <si>
    <t>(3) Překročení limitních hodnot ukazatelů biologických expozičních testů sdělí zaměstnavateli bezodkladně poskytovatel pracovnělékařských služeb. Poskytovatel pracovnělékařských služeb je povinen sdělit příslušnému orgánu ochrany veřejného zdraví na jeho žádost výsledky biologických expozičních testů. Poskytovatel pracovnělékařských služeb je povinen dodržet mlčenlivost o výsledcích testů jednotlivých zaměstnanců. Pro hodnocení míry expozice zaměstnanců faktory pracovních podmínek pomocí biologických expozičních testů provede poskytovatel pracovnělékařských služeb odběr biologického materiálu za podmínek upravených prováděcím právním předpisem.</t>
  </si>
  <si>
    <t>§ 40a</t>
  </si>
  <si>
    <t>(1) Povinnosti podle § 37 až 39 plní v případě dočasného přidělení zaměstnance agentury práce k uživateli podle zákona o zaměstnanosti tento uživatel. Uživatel uvedený ve větě první současně s uzavřením dohody o dočasném přidělení zaměstnance agentury práce k výkonu práce u uživatele uzavřené podle zákoníku práce předá agentuře práce pro účely zajištění pracovnělékařských služeb agenturou práce informace o kategorii práce dočasně přiděleného zaměstnance a zařazení práce podle jednotlivých rozhodujících rizikových faktorů. Pokud není práce dosud do kategorie zařazena, sdělí mu výsledky hodnocení rizik podle zvláštního právního předpisu, a není-li hodnocení rizik dosud provedeno, pak údaje o rizikových faktorech pracovních podmínek ve vztahu k práci, k níž má být zaměstnanec agentury práce dočasně přidělen, a dále míru předpokládané expozice rizikovým faktorům pracovních podmínek zhodnocené po projednání s poskytovatelem pracovnělékařských služeb.</t>
  </si>
  <si>
    <t>(2) Po skončení dočasného přidělení zaměstnance agentury práce k výkonu práce u uživatele uvedeného v odstavci 1 větě první uživatel předá agentuře práce evidenci podle § 40. Agentura práce je povinna tuto evidenci uchovávat po dobu stanovenou v § 40.</t>
  </si>
  <si>
    <t>(1) Zaměstnavatel je povinen ohlásit příslušnému orgánu ochrany veřejného zdraví, že budou poprvé používány biologické činitele skupin 2 až 4, upravené zvláštním právním předpisem, a změny ve výkonu takové práce a dále takové práce, při nichž jsou nebo mohou být zaměstnanci exponováni azbestu. Hlášení je zaměstnavatel povinen učinit nejméně 30 dnů před zahájením práce a dále vždy, když dojde ke změně ohlášených údajů nebo změně pracovních podmínek, které pravděpodobně budou mít za následek zvýšení expozice azbestového prachu nebo prachu z materiálů, které azbest obsahují; náležitosti hlášení stanoví prováděcí právní předpis. Povinnost ohlásit práce s expozicí azbestu podle vět první a druhé zaměstnavatel nemá, jde-li o práci s ojedinělou a krátkodobou expozicí azbestu33d). Práce s ojedinělou a krátkodobou expozicí azbestu a postup při určení ojedinělé a krátkodobé expozice azbestu upraví prováděcí právní předpis.</t>
  </si>
  <si>
    <t>(2) Při nakládání s nebezpečnými chemickými látkami a chemickými směsmi je každý povinen chránit zdraví fyzických osob a životní prostředí a řídit se výstražnými symboly nebezpečnosti, standardními větami o nebezpečnosti a pokyny pro bezpečné zacházení podle nařízení Evropského parlamentu a Rady (ES) č. 1272/2008 o klasifikaci, označování a balení látek a směsí, o změně a zrušení směrnic 67/548/EHS a 1999/45/ES a o změně nařízení (ES) č. 1907/2006, v platném znění (dále jen „nařízení (ES) č. 1272/2008“).</t>
  </si>
  <si>
    <t>(3) Nikdo nesmí nabízet, darovat, prodávat ani jinak dodat, přenechat nebo obstarat jiným osobám, než jsou osoby právnické nebo podnikající fyzické osoby, nebezpečné chemické látky nebo chemické směsi, které mají přiřazenu třídu a kategorii nebezpečnosti akutní toxicita kategorie 1 nebo 2 podle nařízení (ES) č. 1272/2008.</t>
  </si>
  <si>
    <t>(4) Nikdo nesmí nabízet, darovat, prodávat ani jinak dodat, přenechat nebo obstarat pro fyzickou osobu mladší 18 let nebo osobu, jejíž svéprávnost byla soudem omezena, nebezpečné chemické látky nebo chemické směsi, které mají přiřazenu třídu nebo třídy a kategorii nebo kategorie nebezpečnosti akutní toxicita kategorie 3 nebo toxicita pro specifické cílové orgány po jednorázové nebo opakované expozici kategorie 1 podle nařízení (ES) č. 1272/2008, nebo chemické látky nebo chemické směsi, které mají přiřazenu třídu a kategorie nebezpečnosti žíravost kategorie 1 se standardní větou H314 podle nařízení (ES) č. 1272/2008.</t>
  </si>
  <si>
    <t>(5) Právnické osoby a podnikající fyzické osoby nesmějí prodávat v prodejních automatech a do přinesených nádob nebezpečné chemické látky nebo chemické směsi, které mají přiřazenu třídu nebo třídy a kategorii nebo kategorie nebezpečnosti akutní toxicita kategorie 1, 2 nebo 3 nebo toxicita pro specifické cílové orgány po jednorázové nebo opakované expozici kategorie 1, nebo nebezpečné chemické látky nebo chemické směsi, které mají přiřazenu třídu a kategorii nebezpečnosti žíravost kategorie 1 se standardní větou o nebezpečnosti H314 podle nařízení (ES) č. 1272/2008.</t>
  </si>
  <si>
    <t>(6) Právnické osoby a podnikající fyzické osoby smějí nakládat s nebezpečnými chemickými látkami nebo chemickými směsmi, které mají přiřazenu třídu nebezpečnosti akutní toxicita kategorie 1 nebo 2 podle nařízení (ES) č. 1272/2008, jen tehdy, jestliže nakládání s nimi mají zabezpečeno fyzickou osobou odborně způsobilou podle § 44b odst. 1, nestanoví-li zvláštní právní předpis jinak20). Jednotlivé činnosti v rámci nakládání s těmito chemickými látkami a chemickými směsmi může vykonávat i zaměstnanec, kterého fyzická osoba odborně způsobilá prokazatelně zaškolila. Opakované proškolení se provádí nejméně jedenkrát za 2 roky. O školení a proškolení musí být pořízen písemný záznam, který je právnická osoba nebo podnikající fyzická osoba povinna uchovávat po dobu 3 let. Ustanovení tohoto odstavce se nevztahuje na provozování speciální ochranné dezinfekce, dezinsekce a deratizace (§ 58).</t>
  </si>
  <si>
    <t>(7) Právnické osoby a podnikající fyzické osoby jsou povinny skladovat nebezpečné chemické látky nebo chemické směsi, které mají přiřazenu třídu nebezpečnosti akutní toxicita kategorie 1 nebo 2 podle nařízení (ES) č. 1272/2008, v prostorách, které jsou uzamykatelné a zabezpečené proti vloupání a vstupu nepovolaných osob. Při skladování musí být vyloučena záměna a vzájemné škodlivé působení uskladněných chemických látek a chemických směsí a zabráněno jejich pronikání do životního prostředí a ohrožení zdraví fyzických osob.</t>
  </si>
  <si>
    <t>(8) Právnické osoby a podnikající fyzické osoby, které nakládají s nebezpečnými chemickými látkami nebo chemickými směsmi, které mají přiřazenu třídu nebezpečnosti akutní toxicita kategorie 1 nebo 2 podle nařízení (ES) č. 1272/2008, jsou povinny vést evidenci těchto chemických látek a chemických směsí. Evidence se vede pro každou nebezpečnou chemickou látku a chemickou směs odděleně a evidenční záznamy musí obsahovat údaje o přijatém a vydaném množství, stavu zásob, jméno a příjmení osoby a označení útvaru subjektu, pro který byly vydány. Evidenční záznamy se uchovávají nejméně po dobu 5 let po dosažení nulového stavu zásob nebezpečné chemické látky nebo chemické směsi. Ustanovení tohoto odstavce se nevztahuje na provozování speciální ochranné dezinfekce, dezinsekce a deratizace a na vedení evidence chemických látek a chemických směsí, které jsou výbušninami79).</t>
  </si>
  <si>
    <t>(1) Za fyzické osoby odborně způsobilé pro nakládání s nebezpečnými chemickými látkami nebo chemickými směsmi, které mají přiřazenu třídu nebezpečnosti akutní toxicita kategorie 1 nebo 2 podle nařízení (ES) č. 1272/2008, se považují</t>
  </si>
  <si>
    <t>a) absolventi vysokých škol, kteří získali vysokoškolské vzdělání</t>
  </si>
  <si>
    <t>1. v magisterském studijním programu v oblasti vzdělávání Všeobecné lékařství a zubní lékařství, Farmacie nebo v oblasti vzdělávání Veterinární lékařství, veterinární hygiena nebo v oblasti vzdělávání Zdravotnické obory se zaměřením na přípravu odborného pracovníka v ochraně a podpoře veřejného zdraví nebo obdobné vysokoškolské vzdělání, které bylo získáno studiem na vysoké škole nezařazeným do oblasti vzdělávání,</t>
  </si>
  <si>
    <t>2. v oblasti vzdělávání Chemie nebo obdobné vysokoškolské vzdělání, které bylo získáno studiem na vysoké škole nezařazeným do oblasti vzdělávání,</t>
  </si>
  <si>
    <t>3. v oblasti vzdělávání Učitelství se zaměřením na chemii nebo obdobné vysokoškolské vzdělání, které bylo získáno studiem na vysoké škole nezařazeným do oblasti vzdělávání,</t>
  </si>
  <si>
    <t>4. a mají osvědčení o absolvování programu celoživotního vzdělávání se zaměřením na toxikologii35f), nebo</t>
  </si>
  <si>
    <t>5. v magisterském studijním programu v oblasti vzdělávání Biologie, ekologie a životní prostředí se zaměřením na rostlinolékařství a ochranu rostlin, obdobné vysokoškolské vzdělání, které bylo získáno studiem na vysoké škole nezařazeným do oblasti vzdělávání, nebo absolvovali program celoživotního vzdělávání se zaměřením na rostlinolékařství a ochranu rostlin35g),</t>
  </si>
  <si>
    <t>b) fyzické osoby, které mají jiné vzdělání, než je uvedeno v písmeni a), a které se úspěšně podrobily zkoušce odborné způsobilosti a mají osvědčení podle odstavce 4 o odborné způsobilosti k nakládání s nebezpečnými chemickými látkami nebo chemickými směsmi, které mají přiřazenu třídu nebezpečnosti akutní toxicita kategorie 1 nebo 2 podle nařízení (ES) č. 1272/2008.</t>
  </si>
  <si>
    <t>(2) Komisi pro přezkoušení odborné způsobilosti pro nakládání s nebezpečnými chemickými látkami a chemickými směsmi, které mají přiřazenu třídu nebezpečnosti akutní toxicita kategorie 1 nebo 2 podle nařízení (ES) č. 1272/2008, zřizuje příslušný orgán ochrany veřejného zdraví. Ministerstvo zdravotnictví stanoví prováděcím právním předpisem způsob zřízení komise a její složení, obsah a formu přihlášky ke zkoušce, základní obsah a podmínky provedení zkoušky a vzor osvědčení o odborné způsobilosti.</t>
  </si>
  <si>
    <t>(4) Orgán ochrany veřejného zdraví vydá uchazeči, který úspěšně vykonal zkoušku, nejpozději do 30 dnů ode dne vykonání zkoušky osvědčení o odborné způsobilosti pro nakládání s nebezpečnými chemickými látkami a chemickými směsmi, které mají přiřazenu třídu nebezpečnosti akutní toxicita kategorie 1 nebo 2 podle nařízení (ES) č. 1272/2008. Za vydání osvědčení se platí správní poplatek.35h) Osvědčení je platné po dobu 5 let ode dne jeho vydání.</t>
  </si>
  <si>
    <t>(2) Před provedením pravidelného a zvláštního očkování je fyzická osoba povinna podrobit se v případech upravených prováděcím právním předpisem vyšetření stavu imunity (odolnosti). Pravidelné a zvláštní očkování se neprovede při zjištění imunity vůči infekci nebo zjištění zdravotního stavu, který brání podání očkovací látky (kontraindikace). O těchto skutečnostech poskytovatel zdravotních služeb uvedený v § 47a vystaví fyzické osobě potvrzení a důvod upuštění od očkování zapíše do zdravotnické dokumentace.</t>
  </si>
  <si>
    <t>(4) Očkování proti žluté zimnici může provádět jen poskytovatel zdravotních služeb, pro kterého toto očkování zabezpečuje lékař se specializovanou způsobilostí v oboru hygiena a epidemiologie, epidemiologie, infekční lékařství, všeobecné praktické lékařství nebo praktické lékařství pro děti a dorost po absolvování certifikovaného kurzu očkování. Ministerstvo zdravotnictví vede evidenci poskytovatelů zdravotních služeb, kteří provádějí očkování proti žluté zimnici. Poskytovatel zdravotních služeb, který provádí očkování proti žluté zimnici, je povinen písemně oznámit Ministerstvu zdravotnictví vedle údajů stanovených správním řádem i zahájení tohoto očkování. Poskytovatel zdravotních služeb je povinen oznámit Ministerstvu zdravotnictví i ukončení očkování proti žluté zimnici nebo změny údajů uvedených ve větě třetí. Oznámení se podává do 7 kalendářních dnů ode dne zahájení nebo ukončení očkování proti žluté zimnici, nebo ode dne, kdy nastaly změny údajů podle věty čtvrté.</t>
  </si>
  <si>
    <t>Poskytovatel služby péče o dítě v dětské skupině75) a dále právnická osoba nebo podnikající fyzická osoba, která provozuje v provozovně živnost, v jejíž náplni je péče o děti do 3 let věku nebo výchova dětí nad 3 roky věku v předškolních zařízeních98), nebo mateřská škola, s výjimkou zařízení uvedených v § 46 odst. 4 větě druhé a zařízení, do nichž je docházka povinná, mohou přijmout pouze dítě, které se podrobilo stanoveným pravidelným očkováním, má doklad, že je proti nákaze imunní nebo se nemůže očkování podrobit pro kontraindikaci. Doklad o provedení pravidelného očkování nebo doklad o tom, že je dítě proti nákaze imunní nebo se nemůže očkování podrobit pro kontraindikaci, vydá poskytovatel zdravotních služeb v oboru praktické lékařství pro děti a dorost na žádost zákonného zástupce dítěte, pěstouna nebo fyzické osoby, které bylo dítě soudem svěřeno do osobní péče80).</t>
  </si>
  <si>
    <t>b) na jeho žádost sdělit osobní údaje fyzických osob, které mají ve své evidenci, a to jméno, příjmení, rodné číslo a trvalý pobyt, dále druh a datum očkování, kontraindikaci či imunitu vůči nákaze,</t>
  </si>
  <si>
    <t>(3) Speciální ochrannou dezinfekci, dezinsekci a deratizaci, při které se používají nebezpečné chemické látky nebo chemické směsi, které mají přiřazenu třídu nebo třídy a kategorii nebo kategorie nebezpečnosti akutní toxicita kategorie 1, 2 nebo 3 nebo toxicita pro specifické cílové orgány po jednorázové nebo opakované expozici kategorie 1 podle nařízení (ES) č. 1272/2008, může provádět fyzická osoba, která</t>
  </si>
  <si>
    <t>b) absolvovala odborný kurs pro práci s těmito látkami a směsmi, nebo jinak získala odborné znalosti a praktické dovednosti v rozsahu upraveném prováděcím právním předpisem37c) a</t>
  </si>
  <si>
    <t>(3) Pokud osoba oprávněná provozovat speciální ochrannou dezinfekci, dezinsekci a deratizaci hodlá provádět speciální ochrannou dezinfekci, dezinsekci a deratizaci nebezpečnými chemickými látkami nebo chemickými směsmi, které mají přiřazenu třídu nebo třídy a kategorii nebo kategorie nebezpečnosti akutní toxicita kategorie 1, 2 nebo 3 nebo toxicita pro specifické cílové orgány po jednorázové nebo opakované expozici kategorie 1 podle nařízení (ES) č. 1272/2008, je povinna písemně oznámit tuto skutečnost orgánu ochrany veřejného zdraví a obecnímu úřadu příslušným podle místa provádění činnosti, a to nejpozději 48 hodin před započetím této činnosti. V tomto oznámení musí být uvedeno přesné označení místa, kde bude speciální ochranná dezinfekce, dezinsekce nebo deratizace prováděna, druh a přibližné množství použité chemické látky nebo chemické směsi, způsob provedení, den zahájení prací a předpokládaná doba trvání prací, název a sídlo provádějící firmy a jméno a příjmení a spojení na odpovědného pracovníka. Do lhůty 48 hodin se nezapočítávají dny pracovního klidu a pracovního volna. Pro provádění speciální ochranné dezinfekce, dezinsekce a deratizace nebezpečnými chemickými látkami nebo chemickými směsmi, které mohou poškozovat včely, ryby, zvěř a některé další necílové organismy, platí zvláštní právní předpisy.37b)</t>
  </si>
  <si>
    <t>(12) Orgán ochrany veřejného zdraví, který vydal rozhodnutí podle odstavce 11, požádá určeného poskytovatele zdravotních služeb, aby protiepidemické opatření podle § 64 písm. a) provedl. Určený poskytovatel zdravotních služeb je povinen žádosti vyhovět.</t>
  </si>
  <si>
    <t>e) příkaz k provedení ohniskové dezinfekce, dezinsekce a deratizace na celém zasaženém území; ohniskovou dezinfekci, dezinsekci a deratizaci provede zdravotní ústav (§ 86 odst. 1), stanoví-li tak rozhodnutím příslušný orgán ochrany veřejného zdraví; v takovém případě jsou fyzické osoby, podnikající fyzické osoby a právnické osoby povinny vytvořit podmínky pro provedení ohniskové dezinfekce, dezinsekce nebo deratizace stanovené rozhodnutím příslušného orgánu ochrany veřejného zdraví a strpět provedení ohniskové dezinfekce, dezinsekce nebo deratizace v termínu stanoveném tímto rozhodnutím; náklady na tuto ohniskovou dezinfekci, dezinsekci a deratizaci provedenou zdravotním ústavem jsou hrazeny ze státního rozpočtu,</t>
  </si>
  <si>
    <t>w) přijímá žádosti podle přímo použitelného předpisu Evropské unie na úseku materiálů a předmětů pro styk s potravinami o povolení nové látky dosud neuvedené na seznamu látek, jejichž užití při výrobě materiálů a předmětů určených pro styk s potravinami je povoleno, jakož i žádosti o změnu povolení vydaných podle tohoto přímo použitelného předpisu Evropské unie,</t>
  </si>
  <si>
    <t>(4) Pro řešení sporů o použití metody vyšetřování faktorů pracovních podmínek a hodnocení zátěže organismu neupravené právními předpisy je Ministerstvo zdravotnictví oprávněno stanovit rozhodčí metodu zahrnující strategii odběru, transportu, uchovávání a zpracování vzorků, jejich analýzy, hodnocení a kontroly kvality měření. Analytické metody kontroly složení kosmetických přípravků stanoví prováděcí právní předpis.</t>
  </si>
  <si>
    <t>(9) Ministerstvo zdravotnictví</t>
  </si>
  <si>
    <t>a) je dotčeným orgánem při posuzování účinných látek a přípravků na ochranu rostlin podle přímo použitelného předpisu Evropské unie upravujícího uvádění přípravků na ochranu rostlin na trh99),</t>
  </si>
  <si>
    <t>b) předkládá Evropské komisi a Evropskému úřadu pro bezpečnost potravin víceletý národní program pro rezidua pesticidů podle článku 30 nařízení Evropského parlamentu a Rady (ES) č. 396/2005100),</t>
  </si>
  <si>
    <t>c) koordinuje spolupráci orgánů ochrany veřejného zdraví a provádění činností vyplývajících z požadavku čl. 4 odst. 2 nařízení Evropského parlamentu a Rady (EU) 2017/625 o úředních kontrolách a jiné úřední činnosti prováděných s cílem zajistit uplatňování potravinového práva v oblasti materiálů a předmětů určených pro styk s potravinami.</t>
  </si>
  <si>
    <t>(2) Ministerstvo dopravy podle údajů ze strategických hlukových map vypracovaných Ministerstvem zdravotnictví pořizuje vždy nejdéle do 2 let ode dne předání strategických hlukových map akční plány pro hlavní pozemní komunikace, hlavní železniční tratě a hlavní letiště.</t>
  </si>
  <si>
    <t>c) pořizují podle údajů ze strategických hlukových map vypracovaných Ministerstvem zdravotnictví vždy nejdéle do 2 let ode dne předání strategických hlukových map akční plány pro pozemní komunikace, dráhy, letiště a zdroje hluku podle písmene a) ve vlastnictví kraje na území aglomerace (§ 81a) ve správním obvodu kraje, jejichž součástí je vymezení a vyhlášení tichých oblastí v aglomeraci, a akční plány pro hlavní pozemní komunikace, které vlastní kraj, včetně hlavních pozemních komunikací ve vlastnictví obcí ve správním obvodu kraje, a to podle údajů ze strategických hlukových map zpracovaných Ministerstvem zdravotnictví; pro zpracování a aktualizaci akčního plánu platí obdobně § 81 odst. 3.</t>
  </si>
  <si>
    <t>e) stanovit zaměstnavateli lékařské prohlídky po skončení rizikové práce vykonávané na jeho pracovišti, jde-li o takové vlivy pracovních podmínek, které se mohou nepříznivě projevit i po delší době (dále jen „následné lékařské prohlídky“); následné lékařské prohlídky pracovníků se zdroji ionizujícího záření kategorie A stanoví za podmínek stanovených zvláštním právním předpisem33a),</t>
  </si>
  <si>
    <t>o) vykonávat státní zdravotní dozor nad plněním povinnosti zaměstnavatele zajistit pracovnělékařské služby a povinnosti poskytovatele pracovnělékařských služeb provádět pracovnělékařské prohlídky uložené zvláštním právním předpisem61)</t>
  </si>
  <si>
    <t>w) potvrzovat na tiskopisech vydaných orgány nemocenského pojištění pro účely nemocenského pojištění47a), že byla nařízena karanténa nebo mimořádná opatření při epidemii nebo nebezpečí jejího vzniku uvedená v § 69 odst. 1 písm. b) a i) a ukončení karantény nebo mimořádných opatření, popřípadě trvání karantény nebo mimořádných opatření, a to na základě žádosti osob, kterých se karanténa nebo mimořádné opatření týkají,</t>
  </si>
  <si>
    <t>x) provádět audity analýz rizik a systémů kritických kontrolních bodů podle přímo použitelného předpisu Evropské unie o úředních kontrolách67) v provozovnách stravovacích služeb,</t>
  </si>
  <si>
    <t>(1) Úkoly státní správy v ochraně a podpoře veřejného zdraví včetně státního zdravotního dozoru v ozbrojených silách, v Ministerstvu obrany a v jeho působnosti zřízených organizačních složkách státu a příspěvkových organizacích a nad jimi užívanými objekty47a) vykonává podle tohoto zákona Ministerstvo obrany. Specializované činnosti pro účely státního zdravotního dozoru v působnosti Ministerstva obrany vykonává Vojenský zdravotní ústav.</t>
  </si>
  <si>
    <t>(1) Orgány ochrany veřejného zdraví v rozsahu své působnosti</t>
  </si>
  <si>
    <t>a) při výkonu státního zdravotního dozoru dozírají na to, zda osoby plní povinnosti stanovené k ochraně veřejného zdraví přímo použitelnými předpisy Evropské unie, tímto zákonem, zvláštními právními předpisy a rozhodnutím, opatřením obecné povahy nebo jiným závazným opatřením orgánu ochrany veřejného zdraví vydaným na základě těchto právních předpisů,</t>
  </si>
  <si>
    <t>u) při zjištění, že pokrmy, suroviny, polotovary nebo potraviny k jejich výrobě či přípravě jsou jiné než bezpečné nebo při zjištění, že potraviny uváděné na trh48) jsou jiné než bezpečné, mohou nařídit jejich znehodnocení či likvidaci, a to na náklad kontrolované osoby, která je povinna způsob a provedení znehodnocení nebo likvidace orgánu ochrany veřejného zdraví prokázat,</t>
  </si>
  <si>
    <t>x) mohou nařídit fyzické osobě, která vylučuje choroboplodné zárodky, ale není nosičem podle § 53 odst. 1, opatření v rozsahu podle § 53 odst. 1 písm. a) a c), s výjimkou léčení.</t>
  </si>
  <si>
    <t>(1) K vyšetřování a měření složek životních a pracovních podmínek, výrobků, k vyšetřování biologického materiálu a k provádění biologických expozičních testů pro účely výkonu státního zdravotního dozoru a dále ke sledování ukazatelů zdravotního stavu obyvatelstva, monitorování vztahů zdravotního stavu obyvatelstva a faktorů životního prostředí a životních a pracovních podmínek, přípravě podkladů pro hodnocení a řízení zdravotních rizik a pro činnost orgánu ochrany veřejného zdraví jako složky integrovaného záchranného systému, k podílení se na provádění místních programů ochrany a podpory zdraví, na vzdělávání lékařů a ostatních zdravotnických pracovníků a výuce studentů v akreditovaném studijním programu v oblasti vzdělávání Všeobecné lékařství a zubní lékařství a Zdravotnické obory, jakož i k výchově k podpoře a ochraně veřejného zdraví a k poskytování poradenských služeb a dalších služeb na úseku ochrany veřejného zdraví se zřizují zdravotní ústavy se sídlem v Ústí nad Labem a v Ostravě. Zdravotní ústavy jsou příspěvkovými organizacemi; funkcí jejich zřizovatele plní Ministerstvo zdravotnictví. Zdravotní ústavy mohou v hlavní činnosti dále poskytovat pracovnělékařské služby, specializovanou diagnostickou a ambulantní péči v oblastech mikrobiologie, imunologie, alergologie a parazitologie, provádět genotoxikologická a cytogenetická laboratorní vyšetření, vyšetření anti-HIV protilátek, referenční činnost, klinické hodnocení účinků léčiv, očkovacích látek a zdravotnických prostředků a ohniskovou dezinfekci, dezinsekci a deratizaci. Zdravotní ústavy též provádějí činnosti podle jiných právních předpisů.</t>
  </si>
  <si>
    <t>(2) K přípravě podkladů pro národní zdravotní politiku, pro ochranu a podporu zdraví, k zajištění metodické a referenční činnosti na úseku ochrany veřejného zdraví, k monitorování a výzkumu vztahů životních podmínek a zdraví, k mezinárodní spolupráci, ke kontrole kvality poskytovaných služeb v ochraně veřejného zdraví, k podílení se na vzdělávání lékařů a ostatních zdravotnických pracovníků a výuce studentů v akreditovaném studijním programu v oblasti vzdělávání Všeobecné lékařství a zubní lékařství a Zdravotnické obory a pro zdravotní výchovu obyvatelstva se zřizuje Státní zdravotní ústav se sídlem v Praze. Státní zdravotní ústav je příspěvkovou organizací; funkci jejího zřizovatele plní Ministerstvo zdravotnictví. Státní zdravotní ústav může v hlavní činnosti dále provádět vědeckou a výzkumnou činnost v ochraně a podpoře zdraví, notifikační činnost, činnost uvedenou v odstavci 1 a dále činnost, pro jejíž výkon tento zákon jinak stanoví podmínku autorizace nebo akreditace.</t>
  </si>
  <si>
    <t>Úřední laboratoř a národní referenční laboratoř</t>
  </si>
  <si>
    <t>(1) Ministerstvo zdravotnictví v oboru své působnosti určuje úřední laboratoř k činnostem podle článku 37 a zrušuje její určení podle článku 39 odst. 2 nařízení Evropského parlamentu a Rady (EU) 2017/625, a dále určuje národní referenční laboratoř v oblasti úředních kontrol a epidemiologické bdělosti102).</t>
  </si>
  <si>
    <t>(2) Úřední laboratoří může být určen zdravotní ústav. Úřední laboratoř musí splňovat požadavky stanovené nařízením Evropského parlamentu a Rady (EU) 2017/625.</t>
  </si>
  <si>
    <t>(3) Národní referenční laboratoří může být určen zdravotní ústav nebo Státní zdravotní ústav, případně jiná právnická osoba ustavená Ministerstvem zdravotnictví nebo organizační složka státu zřízená Ministerstvem zdravotnictví. Národní referenční laboratoř musí splňovat požadavky podle nařízení Evropského parlamentu a Rady (EU) 2017/625103).</t>
  </si>
  <si>
    <t>(4) Seznam úředních laboratoří a seznam národních referenčních laboratoří uveřejňuje Ministerstvo zdravotnictví ve Věstníku Ministerstva zdravotnictví a na svých internetových stránkách.</t>
  </si>
  <si>
    <t>Oddíl 5</t>
  </si>
  <si>
    <t>(1) Zaměstnanci orgánů ochrany veřejného zdraví se při plnění úkolů orgánů ochrany veřejného zdraví a výkonu oprávnění podle tohoto zákona, přímo použitelných předpisů Evropské unie a zvláštních právních předpisů prokazují služebním průkazem, jehož vzor upraví prováděcí právní předpis. Služební průkaz je u zaměstnanců orgánů ochrany veřejného zdraví pověřených výkonem státního zdravotního dozoru (dále jen „kontrolující“) pověřením ke kontrole podle zvláštního právního předpisu o kontrole85). Pokud hrozí šíření nákazy, zvýšený výskyt přenašečů infekčních onemocnění a škodlivých nebo epidemiologicky významných členovců, hlodavců a dalších živočichů a ke zjištění ohniska nákazy, k nařízení, provedení a kontrole protiepidemických opatření mohou zaměstnanci orgánu ochrany veřejného zdraví v mimořádných případech hodných zvláštního zřetele vstupovat do obydlí fyzických osob. Kontrolující jsou oprávněni vstoupit do obydlí fyzické osoby ke zjištění zdroje hluku a vibrací, kterým byl překročen v chráněných prostorech upravených v § 30 odst. 3 hygienický limit hluku nebo vibrací a ke zjištění zdroje neionizujícího záření, kterým byla v místě přístupném fyzickým osobám překročena nejvyšší přípustná hodnota neionizujícího záření. Fyzické osoby jsou povinny jim tento vstup umožnit a strpět či provést opatření nařízená podle tohoto zákona k zamezení vzniku a šíření infekčních onemocnění.</t>
  </si>
  <si>
    <t>(2) Státní zdravotní dozor, který je vykonáván nad dodržováním hygienických limitů hluku, vibrací, neionizujícího záření, pískem užívaným ke hrám dětí v pískovištích, jakostí vod nebo prodejem výrobků nebo pokrmů komunikačními prostředky na dálku, je zahájen prvním kontrolním úkonem předcházejícím podání informace kontrolované osobě o zahájení státního zdravotního dozoru. Součástí informace je seznam kontrolujících.</t>
  </si>
  <si>
    <t>(8) Orgán ochrany veřejného zdraví je oprávněn přizvat k účasti na plnění úkolů podle odstavce 6 v zájmu dosažení jejich účelu zaměstnance zdravotního ústavu nebo Státního zdravotního ústavu a není-li to možné jinou odborně způsobilou fyzickou osobu (dále jen „přizvaná osoba“). Orgán ochrany veřejného zdraví vystaví přizvané osobě pověření a poučí ji o jejích právech a povinnostech při účasti na plnění úkolů podle věty první. Přizvané osoby mají práva a povinnosti zaměstnanců orgánu ochrany veřejného zdraví v rozsahu pověření vydaného orgánem ochrany veřejného zdraví. Osoby, kterých se plnění úkolů orgánu ochrany veřejného zdraví týká, jsou povinny umožnit jim výkon oprávnění v rozsahu pověření. Přizvané osoby jsou povinny zachovávat mlčenlivost o individuálních údajích vztahujících se k fyzickým osobám a o obchodním tajemství, o kterých se při postupu podle tohoto zákona, přímo použitelného předpisu Evropské unie nebo zvláštního právního předpisu dozvěděly.</t>
  </si>
  <si>
    <t>(9) V rámci výkonu státního zdravotního dozoru orgány ochrany veřejného zdraví v rozsahu jejich působnosti jsou zaměstnanci pověření ke kontrole v případě kontroly prodeje výrobků nebo pokrmů komunikačními prostředky na dálku oprávněni při odebírání vzorku kontrolním nákupem u kontrolované osoby využívat zastírání totožnosti. Po obdržení vzorku orgány ochrany veřejného zdraví informují kontrolovanou osobu o zahájení kontroly z moci úřední85).</t>
  </si>
  <si>
    <t>(10) V případě kontroly prodeje na dálku se vzorek pro druhé odborné stanovisko neposkytuje. Tím není dotčeno právo na druhé odborné stanovisko, které opravňuje provozovatele požádat o dokumentární přezkum podle čl. 35 odst. 1 nařízení Evropského parlamentu a Rady (EU) 2017/625.</t>
  </si>
  <si>
    <t>d) při odborném řízení činnosti zařízení vykonávajícího pracovnělékařské služby a usměrňování činnosti poskytovatelů zdravotních služeb v ochraně před infekčními onemocněními včetně infekcí spojených se zdravotní péčí, nemocemi podmíněnými prací a jinými poškozeními zdraví z práce,</t>
  </si>
  <si>
    <t>e) při provádění ověření pracovních podmínek pro účely posuzování nemocí z povolání nebo ohrožení nemocí z povolání.</t>
  </si>
  <si>
    <t>(2) Pouze zaměstnanci s odbornou způsobilostí k výkonu povolání lékaře104) mohou plnit úkoly orgánů ochrany veřejného zdraví, uvedených v § 78 odst. 1 písm. a) až c),</t>
  </si>
  <si>
    <t>a) při provádění lékařských činností v ochraně a podpoře veřejného zdraví,</t>
  </si>
  <si>
    <t>b) při vzdělávání lékařů,</t>
  </si>
  <si>
    <t>c) jejichž předmětem jsou odborné lékařské konzultace s poskytovateli zdravotních služeb.</t>
  </si>
  <si>
    <t>(3) Činností podle odstavce 1 lékaře, zdravotnického pracovníka a jiného odborného pracovníka s odbornou způsobilostí k výkonu zdravotnického povolání se nepřerušuje výkon zdravotnického povolání51).</t>
  </si>
  <si>
    <t>(4) Lékaři, zdravotničtí pracovníci a jiní odborní pracovníci s odbornou způsobilostí k výkonu zdravotnického povolání, vykonávající činnosti podle odstavce 1, jsou povinni se celoživotně vzdělávat v rozsahu a za podmínek zvláštního právního předpisu51).</t>
  </si>
  <si>
    <t>(5) Uznávání způsobilosti k výkonu zdravotnického povolání upravují zvláštní právní předpisy51).</t>
  </si>
  <si>
    <t>(12) Výrobce a dovozce materiálů a předmětů určených pro styk s potravinami a provozovatel potravinářského podniku uvedený v § 26 odst. 6 se dopustí přestupku tím, že v rozporu s § 26 odst. 5 nepodá oznámení o zahájení, změně nebo ukončení výroby nebo dovozu materiálů nebo předmětů určených pro styk s potravinami.</t>
  </si>
  <si>
    <t>(13) Provozovatel potravinářského podniku uvedený v § 26 odst. 6 se dopustí přestupku tím, že</t>
  </si>
  <si>
    <t>b) v rozporu s § 26 odst. 7 nebo přímo použitelnými předpisy Evropské unie na úseku materiálů a předmětů určených pro styk s potravinami87)</t>
  </si>
  <si>
    <t>1. používá výrobek, který není bezpečný, nebo nedodrží správnou výrobní praxi,</t>
  </si>
  <si>
    <t>2. nesplní povinnost zkoušet nebo hodnotit dodržení stanovených požadavků na složení nebo vlastnosti výrobku, nebo</t>
  </si>
  <si>
    <t>3. nevede dokumentaci o zkoušce nebo hodnocení dodržení stanoveného požadavku na složení nebo vlastnosti výrobku, nebo ji nevede ve stanoveném rozsahu, nebo</t>
  </si>
  <si>
    <t>c) nesplní jinou povinnost podle přímo použitelných předpisů Evropské unie na úseku materiálů a předmětů určených pro styk s potravinami87), než která je uvedena v písmeni b).</t>
  </si>
  <si>
    <t>b) 2000000 Kč, jde-li o přestupek podle odstavce 1 písm. a) nebo b), odstavce 3 písm. a) nebo c), odstavce 4 písm. a) bodu 10 nebo 14, odstavce 4 písm. b) nebo c), odstavce 7 písm. d), odstavce 9, odstavce 11 nebo odstavce 13 písm. a) nebo c),</t>
  </si>
  <si>
    <t>c) 1000000 Kč, jde-li o přestupek podle odstavce 2 písm. b) nebo c), odstavce 3 písm. b) bodu 6 nebo 8, odstavce 4 písm. a) bodu 8, odstavce 6 písm. b), odstavce 7 písm. b), odstavce 8, odstavce 10 písm. b) nebo odstavce 12,</t>
  </si>
  <si>
    <t>c) nesplní informační povinnost podle § 4 odst. 4.</t>
  </si>
  <si>
    <t>(5) Odběratel pitné nebo teplé vody nebo osoba v obdobném postavení, která odebírá pitnou nebo teplou vodu ve stavbě, kde se taková voda dodává veřejnosti, se dopustí přestupku tím, že v rozporu s § 4 odst. 4</t>
  </si>
  <si>
    <t>e) 100000 Kč, jde-li o přestupek podle odstavce 1 písm. e) nebo g) nebo odstavce 2 písm. c).</t>
  </si>
  <si>
    <t>(2) Zařízení pro výchovu a vzdělávání se dopustí přestupku tím, že nesplní povinnost podle § 7 odst. 2 nebo 3.</t>
  </si>
  <si>
    <t>b) vyšle nebo přijme dítě v rozporu s § 9 odst. 1, 2 nebo 3, nebo</t>
  </si>
  <si>
    <t>(6) Škola vysílající děti na školu v přírodě na dobu 5 dnů nebo kratší, fyzická, právnická nebo podnikající fyzická osoba jako osoba, která pořádá jinou podobnou akci pro děti podle § 12, se dopustí přestupku tím, že v rozporu s § 12 nezajistí hygienicky nezávadný stav zařízení nebo zásobování akce pitnou vodou.</t>
  </si>
  <si>
    <t>(7) Provozovatel potravinářského podniku se dopustí přestupku tím, že ve škole nebo školském zařízení poruší zákaz nabízet k prodeji nebo prodávat potraviny, které jsou v rozporu s výživovými požadavky na zdravou výživu dětí ve věku do ukončení povinné školní docházky.</t>
  </si>
  <si>
    <t>(2) Právnická nebo podnikající fyzická osoba jako provozovatel holičství, kadeřnictví, manikúry, pedikúry, kosmetické, masérské nebo regenerační a rekondiční služby, solária nebo činnosti, při níž je porušována integrita kůže, se dopustí přestupku tím, že v rozporu s § 21 odst. 3 nezabezpečí lékárničku první pomoci vybavenou podle charakteru služby.</t>
  </si>
  <si>
    <t>10. nepodá oznámení o zahájení nebo významné změně činnosti nebo o ukončení provozu stravovací služby,</t>
  </si>
  <si>
    <t>e) nesplní povinnost podle § 24 odst. 1 písm. a), b) nebo e),</t>
  </si>
  <si>
    <t>c) 1000000 Kč, jde-li o přestupek podle odstavce 4 písm. a) bodu 2, 4, 9 nebo 10, nebo odstavce 4 písm. e),</t>
  </si>
  <si>
    <t>f) 50000 Kč, jde-li o přestupek podle odstavce 1 písm. d), odstavce 2, odstavce 4 písm. a) bodu 8 nebo odstavce 4 písm. d) nebo h),</t>
  </si>
  <si>
    <t>(1) Fyzická, právnická nebo podnikající fyzická osoba, která používá nebo provozuje zdroj hluku nebo vibrací, provozovatel, správce nebo vlastník zdroje hluku nebo vibrací, anebo fyzická, právnická nebo podnikající fyzická osoba jako pořadatel veřejné produkce hudby nebo jako osoba, která k pořádání veřejné produkce hudby poskytla stavbu, se dopustí přestupku tím, že v rozporu s § 30 odst. 1 nezajistí, aby nebyl překročen hygienický limit hluku nebo vibrací.</t>
  </si>
  <si>
    <t>(2) Fyzická, právnická nebo podnikající fyzická osoba, která používá nebo provozuje zdroj hluku nebo vibrací nebo zdroj neionizujícího záření, provozovatel, správce nebo vlastník zdroje hluku nebo vibrací anebo fyzická, právnická nebo podnikající fyzická osoba jako pořadatel veřejné produkce hudby nebo jako osoba, která k pořádání veřejné produkce hudby poskytla stavbu, se dopustí přestupku tím, že nesplní povinnost pozastavit provoz nebo používání zdroje hluku nebo vibrací uloženou podle § 84 odst. 1 písm. m).</t>
  </si>
  <si>
    <t>a) nesplní povinnost ke kategorizaci prací podle § 37 odst. 2 nebo 5 nebo povinnost podle § 38 odst. 2 nebo 3,</t>
  </si>
  <si>
    <t>i) neposkytne zaměstnanci osobní ochranný pracovní prostředek, mycí, čisticí a dezinfekční prostředky nebo ochranné nápoje nebo mu poskytne osobní ochranný pracovní prostředek, který nesplňuje stanovený požadavek,</t>
  </si>
  <si>
    <t>e) neodešle zaměstnance, který o to požádal, na mimořádnou pracovnělékařskou prohlídku,</t>
  </si>
  <si>
    <t>2. pověřeným zaměstnancům orgánu ochrany veřejného zdraví za účelem ověření podmínek vzniku nemoci z povolání,</t>
  </si>
  <si>
    <t>g) nezajistí pro zaměstnance nebo uchazeče o zaměstnání pracovnělékařské služby, nebo</t>
  </si>
  <si>
    <t>h) nevede dokumentaci o pracovnělékařských službách podle vyhlášky o pracovnělékařských službách a některých druzích posudkové péče.</t>
  </si>
  <si>
    <t>b) neprovede pracovnělékařskou prohlídku v rozsahu stanoveném vyhláškou o pracovnělékařských službách a některých druzích posudkové péče nebo jinými právními předpisy.</t>
  </si>
  <si>
    <t>d) 500000 Kč, jde-li o přestupek podle odstavce 1 písm. g), odstavce 4 písm. w) nebo odstavce 7 písm. g) nebo h),</t>
  </si>
  <si>
    <t>e) 100000 Kč, jde-li o přestupek podle odstavce 1 písm. f) nebo k), odstavce 3 písm. i), odstavce 4 písm. c), d), i), o), q), s), t), u) nebo v), odstavce 7 písm. f) nebo odstavce 8 písm. b),</t>
  </si>
  <si>
    <t>e) při skladování nebezpečné chemické látky nebo chemické směsi nesplní povinnost podle § 44a odst. 7 nebo 8, nebo</t>
  </si>
  <si>
    <t>f) nesplní povinnost při evidenci nebezpečné chemické látky nebo chemické směsi podle § 44a odst. 8.</t>
  </si>
  <si>
    <t>(3) Fyzická, právnická nebo podnikající fyzická osoba se dopustí přestupku tím, že</t>
  </si>
  <si>
    <t>a) neprovede opatření podle § 80 odst. 1 písm. h) nebo y) nebo § 82 odst. 2 písm. l), nebo</t>
  </si>
  <si>
    <t>b) nevytvoří podmínky pro provedení ohniskové dezinfekce, dezinsekce nebo deratizace stanovené rozhodnutím příslušného orgánu ochrany veřejného zdraví nebo nestrpí provedení ohniskové dezinfekce, dezinsekce nebo deratizace v termínu stanoveném rozhodnutím příslušného orgánu ochrany veřejného zdraví.</t>
  </si>
  <si>
    <t>(4) Poskytovatel služby péče o dítě v dětské skupině, mateřská škola, právnická osoba nebo podnikající fyzická osoba jako osoba uvedená v § 50 se dopustí přestupku tím, že přijetím umožňuje dítěti, které se nepodrobilo stanovenému pravidelnému očkování nebo nemá doklad, že je proti nákaze imunní nebo že se nemůže očkování podrobit pro kontraindikaci, docházku do zařízení.</t>
  </si>
  <si>
    <t>(5) Fyzická, právnická nebo podnikající fyzická osoba jako osoba uvedená v § 46 odst. 4 se dopustí přestupku tím, že v rozporu s § 46 odst. 1 až 3 nezajistí, aby se fyzická osoba umístěná do zařízení uvedeného v § 46 odst. 4 podrobila stanovenému pravidelnému očkování, nejde-li o fyzickou osobu, u níž byla zjištěna imunita vůči infekci nebo zdravotní stav, který brání podání očkovací látky (kontraindikace).</t>
  </si>
  <si>
    <t>b) jako zákonný zástupce nezletilé fyzické osoby, nebo fyzická osoba, které byla nezletilá fyzická osoba svěřena rozhodnutím soudu nebo jiného orgánu do pěstounské péče nebo do výchovy, nezajistí, aby se tato nezletilá fyzická osoba podrobila stanovenému pravidelnému očkování, nejde-li o fyzickou osobu, u níž byla zjištěna imunita vůči infekci nebo zdravotní stav, který brání podání očkovací látky (kontraindikace),</t>
  </si>
  <si>
    <t>e) nezajistí zpracování hodnocení zdravotních rizik uložené podle § 84 odst. 1 písm. q),</t>
  </si>
  <si>
    <t>f) nesplní povinnost pozastavit výkon činnosti uloženou podle § 84 odst. 1 písm. b) nebo obnoví činnost, která byla pozastavena, zakázána nebo omezena v rozporu s § 84 odst. 2,</t>
  </si>
  <si>
    <t>g) nesplní povinnost okamžitého uzavření provozovny uloženou podle § 84 odst. 1 písm. r) nebo otevře provozovnu v rozporu s § 84 odst. 3,</t>
  </si>
  <si>
    <t>h) v rozporu s § 62a nesdělí okolnost důležitou v zájmu epidemiologického šetření,</t>
  </si>
  <si>
    <t>i) se nepodrobí opatření uloženému podle § 82 odst. 2 písm. l), nebo</t>
  </si>
  <si>
    <t>j) neumožní zaměstnanci orgánu ochrany veřejného zdraví nebo přizvané fyzické osobě realizaci oprávnění podle § 51 odst. 1 písm. c) nebo § 88 odst. 6, 7 nebo 8.</t>
  </si>
  <si>
    <t>a) 3000000 Kč, jde-li o přestupek podle odstavce 1 písm. a), b), c), d), f), g), h) nebo i),</t>
  </si>
  <si>
    <t>b) 500000 Kč, jde-li o přestupek podle odstavce 1 písm. e),</t>
  </si>
  <si>
    <t>c) 100000 Kč, jde-li o přestupek podle odstavce 1 písm. j) nebo odstavce 2.</t>
  </si>
  <si>
    <t>(2) Opatření na úseku řízení jakosti vod ke koupání podle § 82a odst. 1 písm. b) a c) a opatření orgánu ochrany veřejného zdraví podle § 82a odst. 1 písm. d) a na úseku předcházení vzniku a šíření infekčních onemocnění, ochrany veřejného zdraví před nebezpečnými a z nebezpečnosti podezřelými výrobky a vodami podle § 80 odst. 1 písm. g), h), p), y), § 80 odst. 5, 6, 7 a § 82 odst. 2 písm. l), m), p), která se týkají obecně vymezeného okruhu adresátů, a stanovení dalších infekčních onemocnění podle § 80 odst. 1 písm. j), vydá příslušný orgán ochrany veřejného zdraví jako opatření obecné povahy. Opatření obecné povahy se vydává bez řízení o návrhu opatření obecné povahy. Toto opatření obecné povahy nabývá účinnosti dnem vyvěšení na úřední desce orgánu ochrany veřejného zdraví, který opatření vydal, a vyvěšuje se na dobu nejméně 15 dnů. Jde-li o opatření obecné povahy Ministerstva zdravotnictví, zašle je Ministerstvo zdravotnictví též krajským hygienickým stanicím, které jsou povinny jej bezodkladně vyvěsit na svých úředních deskách na dobu nejméně 15 dnů.</t>
  </si>
  <si>
    <t>Přechodná ustanovení zavedena zákonem č. 205/2020 Sb. Čl. II</t>
  </si>
  <si>
    <t>1. Výrobce a dovozce materiálů a předmětů určených pro styk s potravinami a provozovatel potravinářského podniku uvedený v § 26 odst. 6 zákona č. 258/2000 Sb., ve znění účinném ode dne nabytí účinnosti tohoto zákona, kteří zahájili výrobu nebo dovoz materiálů nebo předmětů určených pro styk s potravinami přede dnem nabytí účinnosti tohoto zákona, jsou povinni učinit oznámení podle § 26 odst. 5 zákona č. 258/2000 Sb., ve znění účinném ode dne nabytí účinnosti tohoto zákona, do 6 měsíců ode dne nabytí účinnosti tohoto zákona.</t>
  </si>
  <si>
    <t>2. Osoba provozující solárium v den nabytí účinnosti tohoto zákona předloží návrh provozního řádu podle § 21 odst. 3 a 4 zákona č. 258/2000 Sb., ve znění účinném ode dne nabytí účinnosti tohoto zákona, příslušnému orgánu ochrany veřejného zdraví ke schválení nejpozději do 9 měsíců ode dne nabytí účinnosti tohoto zákona. Příslušný orgán ochrany veřejného zdraví vydá osobám, které předložily návrh provozního řádu podle věty první, rozhodnutí o tomto návrhu ve lhůtě do 9 měsíců ode dne jeho předložení.</t>
  </si>
  <si>
    <t>3. Oznámení podaná přede dnem nabytí účinnosti tohoto zákona podle § 37 odst. 4 zákona č. 258/2000 Sb., ve znění účinném přede dnem nabytí účinnosti tohoto zákona, se posuzují podle zákona č. 258/2000 Sb., ve znění účinném přede dnem nabytí účinnosti tohoto zákona.</t>
  </si>
  <si>
    <t>18) Čl. 3 body 2, 8 a 16 nařízení Evropského parlamentu a Rady (ES) č. 178/2002, v platném znění.</t>
  </si>
  <si>
    <t>73) Článek 79 odst. 2 písm. c) nařízení Evropského parlamentu a Rady (EU) 2017/625.</t>
  </si>
  <si>
    <t>86) Nařízení Evropského parlamentu a Rady (EU) 2017/625, v platném znění.</t>
  </si>
  <si>
    <t>94) Čl. 2 odst. 2 písm. d) nařízení Evropského parlamentu a Rady (EU) č. 1169/2011, v platném znění.</t>
  </si>
  <si>
    <t>95) Čl. 3 bod 3 nařízení Evropského parlamentu a Rady (ES) č. 178/2002, v platném znění.</t>
  </si>
  <si>
    <t>96) Čl. 3 bod 2 nařízení Evropského parlamentu a Rady (ES) č. 178/2002, v platném znění.</t>
  </si>
  <si>
    <t>97) Vyhláška č. 432/2003 Sb., kterou se stanoví podmínky pro zařazování prací do kategorií, limitní hodnoty ukazatelů biologických expozičních testů, podmínky odběru biologického materiálu pro provádění biologických expozičních testů a náležitosti hlášení prací s azbestem a biologickými činiteli, ve znění pozdějších předpisů.</t>
  </si>
  <si>
    <t>98) Příloha č. 2 a příloha č. 4 bod 72 nařízení vlády č. 278/2008 Sb., o obsahových náplních jednotlivých živností, ve znění pozdějších předpisů.</t>
  </si>
  <si>
    <t>99) Nařízení Evropského parlamentu a Rady (EU) č. 1107/2009 ze dne 21. října 2009 o uvádění přípravků na ochranu rostlin na trh a o zrušení směrnic Rady 79/117/EHS a 91/414/EHS.</t>
  </si>
  <si>
    <t>100) Článek 30 nařízení Evropského parlamentu a Rady (ES) č. 396/2005 ze dne 23. února 2005 o maximálních limitech reziduí pesticidů v potravinách a krmivech rostlinného a živočišného původu a na jejich povrchu a o změně směrnice Rady 91/414/EHS.</t>
  </si>
  <si>
    <t>101) Zákon č. 111/1998 Sb., o vysokých školách a o změně a doplnění dalších zákonů, ve znění pozdějších předpisů.</t>
  </si>
  <si>
    <t>103) Čl. 100 nařízení Evropského parlamentu a Rady (EU) 2017/625.</t>
  </si>
  <si>
    <t>104) Zákon č. 95/2004 Sb., o podmínkách získávání a uznávání odborné způsobilosti a specializované způsobilosti k výkonu zdravotnického povolání lékaře, zubního lékaře a farmaceuta, ve znění pozdějších předpisů.</t>
  </si>
  <si>
    <t>b) způsob hodnocení rizikových faktorů z hlediska ochrany zdraví zaměstnance (dále jen „hodnocení zdravotního rizika“),</t>
  </si>
  <si>
    <t>i) některá opatření pro případ zdolávání mimořádné události, při které dochází ke zvýšení expozice na úroveň, která může vést k bezprostřednímu ohrožení zdraví nebo života (dále jen „nadměrná expozice“) zaměstnance exponovaného chemické látce, směsi nebo prachu,</t>
  </si>
  <si>
    <t>(2) Na práce vykonávané na pracovišti, které není nebo je jen částečně chráněno před venkovními vlivy (dále jen „venkovní pracoviště“), se nevztahují podmínky upravené v § 36 až 38, 41, 42, 47, 51, 52 a v příloze č. 1 k tomuto nařízení, části C. Za venkovní pracoviště se považuje i pracoviště v podzemí.</t>
  </si>
  <si>
    <t>(4) Při práci v udržované operativní nebo výsledné teplotě jako technologickém požadavku nebo korigované teplotě musí být práce zaměstnance upravena tak, aby doba jejího nepřetržitého trvání při teplotě od 4 do -10 ºC nepřesáhla 2 hodiny, při teplotě vzduchu od -10,1 do -20 ºC 1 hodinu a od -20,1 do -30 °C 30 minut.</t>
  </si>
  <si>
    <t>(5) Práce musí být upravena tak, aby ji zaměstnanec nekonal na venkovním pracovišti, na kterém je korigovaná teplota vzduchu nižší než -30 ºC, nejde-li o naléhavé provádění oprav, odvracení nebezpečí pro život nebo zdraví, při živelních a jiných mimořádných událostech; ochrana zdraví zaměstnanců se pro tyto účely zajišťuje střídáním zaměstnanců nebo jinou organizací práce podle konkrétních podmínek práce. Při korigované teplotě vzduchu -30 °C a nižší nesmí být nechráněná kůže exponována po dobu delší než 10 minut.</t>
  </si>
  <si>
    <t>(6) Vstupy na pracoviště, na němž je práce vykonávaná po dobu 4 hodiny za směnu a delší (dále jen „trvalá práce“), které se během pracovní doby otevírají přímo do venkovního prostoru, musí být v zimním a přechodném období, kdy korigovaná teplota venkovního vzduchu je nižší než minimální teplota upravená v příloze č. 1, části A, tabulce č. 2 nebo nižší než udržovaná operativní nebo výsledná teplota jako technologický požadavek, zabezpečeny proti vnikání venkovního vzduchu.</t>
  </si>
  <si>
    <t>a) nevenkovním pracovišti, na němž musí být udržována operativní nebo výsledná teplota jako technologický požadavek nižší než 4 ºC,</t>
  </si>
  <si>
    <t>b) venkovním pracovišti, na němž je korigovaná teplota vzduchu nižší než 4 ºC.</t>
  </si>
  <si>
    <t>(2) Pro hodnocení expozice zaměstnance olovu je rozhodujícím ukazatelem biologický expoziční test pro stanovení koncentrace olova v krvi (dále jen „plumbémie“). Limitní hodnota plumbémie je 400 μg/l krve.</t>
  </si>
  <si>
    <t>(2) Jestliže z výsledků hodnocení vyplyne, že používání chemických látek uvedených v § 16 odst. 1 písm. a) nelze z technických důvodů nahradit chemickou látkou nebo postupem podle odstavce 1, musí zaměstnavatel zajistit, aby jejich používání nebo výroba byly prováděny, pokud je to technicky uskutečnitelné, v technologicky uzavřeném systému. Není-li zavedení uzavřeného systému technicky uskutečnitelné, musí být expozice zaměstnance snížena na co nejnižší technicky dosažitelnou úroveň a práce prováděna pouze v kontrolovaném pásmu28). Zřízení kontrolovaného pásma se nevyžaduje u prací, které jsou vykonávány krátkodobě, to je méně než 4 hodiny za směnu. Zřízení kontrolovaného pásma se dále nevyžaduje u prací ve venkovním prostředí v případě expozice emisním výfukovým plynům ze vznětových motorů anebo při používání ropných uhlovodíků, pokud jsou ropné uhlovodíky používány k pohonu spalovacích motorů.</t>
  </si>
  <si>
    <t>(2) Sledovaným ukazatelem expozice zaměstnance azbestu je početní koncentrace vláken o rozměrech délky větší než 5 μm, průměru menším než 3 μm a poměru délky k průměru větším než 3 : 1 v pracovním ovzduší.</t>
  </si>
  <si>
    <t>j) pracovnělékařských službách poskytovaných v rozsahu daném poskytovatelem pracovnělékařských služeb u exponovaného zaměstnance.</t>
  </si>
  <si>
    <t>(9) Pro rizikové faktory, jimiž jsou fyzická zátěž nebo pracovní poloha, může zaměstnavatel zařadit práce do druhé kategorie na základě odborného hodnocení provedeného držitelem autorizace k vyšetření v oboru fyziologie práce podle § 83a odst. 1 písm. i) zákona o ochraně veřejného zdraví9). Odborné hodnocení musí obsahovat údaje o charakteru práce, místu výkonu práce, době výkonu práce, směnnosti, informace o manipulovaném materiálu, režimu práce a odpočinku v průběhu konání práce, používaném nářadí, pohlaví zaměstnanců a jejich rotaci na jednotlivých pracovních pozicích a fotodokumentaci vztahující se k pracovnímu prostředí, pokud byla pořízena. Věta první se nepoužije, jde-li o vyřazení práce z rizikových prací pro rizikové faktory fyzická zátěž nebo pracovní poloha. Jestliže se pro rizikový faktor fyzická zátěž nebo pracovní poloha vyskytne na pracovišti nemoc z povolání nebo ohrožení nemocí z povolání, zaměstnavatel v době 6 měsíců ode dne uznání nemoci z povolání nebo ohrožení nemocí z povolání provede měření uvedeného rizikového faktoru podle zákona o ochraně veřejného zdraví9). Měření a hodnocení lokální svalové zátěže je upraveno v příloze č. 5 části B k tomuto nařízení.</t>
  </si>
  <si>
    <t>b) celkové umělé osvětlení vyjádřené udržovanou osvětleností Ēm = 200 lx.</t>
  </si>
  <si>
    <t>b) doplňující celkové umělé osvětlení vyjádřené udržovanou osvětleností Ēm = 200 lx.</t>
  </si>
  <si>
    <t>(7) Na pracovišti uvedeném v odstavci 6, na němž je vykonávána trvalá práce, musí být dodržena minimální hodnota celkového umělého osvětlení vyjádřeného udržovanou osvětleností Ēm = 300 lx; osvětlovací soustavy se zde zřizují tak, aby hodnoty udržované osvětlenosti byly nejméně takové, jako stanoví příslušná česká technická norma k osvětlování vnitřních pracovních prostorů17). U udržovaných osvětleností 300 až 500 luxů včetně se však navýší osvětlenost o 1 stupeň řady osvětlenosti.</t>
  </si>
  <si>
    <t>relativní vlhkost</t>
  </si>
  <si>
    <t>rychlost vzduchu</t>
  </si>
  <si>
    <t>do 0,49</t>
  </si>
  <si>
    <t>Suchá teplota</t>
  </si>
  <si>
    <t>Doba práce</t>
  </si>
  <si>
    <t>Doba práce podle celkového energetického - brutto výdeje / třídy EV</t>
  </si>
  <si>
    <t>EV-I.</t>
  </si>
  <si>
    <t>EV-II.</t>
  </si>
  <si>
    <t>EV - III.</t>
  </si>
  <si>
    <t>EV - IV.</t>
  </si>
  <si>
    <t>EV-V.</t>
  </si>
  <si>
    <t>EV-VI.</t>
  </si>
  <si>
    <t>EV - VII.</t>
  </si>
  <si>
    <t>EV -VIII.</t>
  </si>
  <si>
    <t>110 -129</t>
  </si>
  <si>
    <t>130 -149</t>
  </si>
  <si>
    <t>150 -169</t>
  </si>
  <si>
    <t>170 -189</t>
  </si>
  <si>
    <t>190 - 209</t>
  </si>
  <si>
    <t>210 - 229</t>
  </si>
  <si>
    <t>230 - 259</t>
  </si>
  <si>
    <t>260 - 280</t>
  </si>
  <si>
    <t>(°C)</t>
  </si>
  <si>
    <t>(minuty)</t>
  </si>
  <si>
    <t>EV - II.</t>
  </si>
  <si>
    <t>EV-VII.</t>
  </si>
  <si>
    <t>EV-VIII.</t>
  </si>
  <si>
    <t>1,00 - 1,49</t>
  </si>
  <si>
    <t>1,50 - 1,99</t>
  </si>
  <si>
    <t>EV-III.</t>
  </si>
  <si>
    <t>2,0 a více</t>
  </si>
  <si>
    <t>EV -VI.</t>
  </si>
  <si>
    <t>61 - 65</t>
  </si>
  <si>
    <t>71 - 75</t>
  </si>
  <si>
    <t>Proudění</t>
  </si>
  <si>
    <t>Chemická látka</t>
  </si>
  <si>
    <t>Číslo CAS</t>
  </si>
  <si>
    <t>Poznámky</t>
  </si>
  <si>
    <t>acetaldehyd</t>
  </si>
  <si>
    <t>acetanhydrid</t>
  </si>
  <si>
    <t>aceton</t>
  </si>
  <si>
    <t>acetonitril</t>
  </si>
  <si>
    <t>akrolein</t>
  </si>
  <si>
    <t>viz 2-propenal</t>
  </si>
  <si>
    <t>akrylaldehyd</t>
  </si>
  <si>
    <t>akrylamid</t>
  </si>
  <si>
    <t>79-06-1</t>
  </si>
  <si>
    <t>viz 2-propennitril</t>
  </si>
  <si>
    <t>allylalkohol</t>
  </si>
  <si>
    <t>viz 2-propenol</t>
  </si>
  <si>
    <t>allylglycidylether</t>
  </si>
  <si>
    <t>allylchlorid</t>
  </si>
  <si>
    <t>viz 3-chlor-1-propen</t>
  </si>
  <si>
    <t>1-allyloxy-2,3-epoxypropan</t>
  </si>
  <si>
    <t>viz allylglycidylether</t>
  </si>
  <si>
    <t>aminobenzen</t>
  </si>
  <si>
    <t>viz anilin</t>
  </si>
  <si>
    <t>2-aminoethanol</t>
  </si>
  <si>
    <t>2-aminopyridin</t>
  </si>
  <si>
    <t>amitrol (ISO)</t>
  </si>
  <si>
    <t>amoniak bezvodý</t>
  </si>
  <si>
    <t>amylacetát</t>
  </si>
  <si>
    <t>viz pentylacetát</t>
  </si>
  <si>
    <t>amylalkohol</t>
  </si>
  <si>
    <t>viz pentanol</t>
  </si>
  <si>
    <t>anhydrid kyseliny octové</t>
  </si>
  <si>
    <t>viz acetanhydrid</t>
  </si>
  <si>
    <t>anilin</t>
  </si>
  <si>
    <t>B, D, I, P, S</t>
  </si>
  <si>
    <t>antimon</t>
  </si>
  <si>
    <t>antimonu sloučeniny, jako Sb (s výjimkou oxidu antimonitého)</t>
  </si>
  <si>
    <t>arsan</t>
  </si>
  <si>
    <t>viz arsenovodík</t>
  </si>
  <si>
    <t>arsen</t>
  </si>
  <si>
    <t>arsenovodík</t>
  </si>
  <si>
    <t>azoimid</t>
  </si>
  <si>
    <t>viz azidovodík</t>
  </si>
  <si>
    <t>azid sodný</t>
  </si>
  <si>
    <t>aziridin</t>
  </si>
  <si>
    <t>viz ethylenimin</t>
  </si>
  <si>
    <t>barya sloučeniny rozpustné, jako Ba</t>
  </si>
  <si>
    <t>benzen</t>
  </si>
  <si>
    <t>B, D, I, K, M, P</t>
  </si>
  <si>
    <t>benzíny (technická směs uhlovodíků)</t>
  </si>
  <si>
    <t>K, M</t>
  </si>
  <si>
    <t>benzo(a)pyren</t>
  </si>
  <si>
    <t>D, K, M, T, P, S</t>
  </si>
  <si>
    <t>p-benzochinon</t>
  </si>
  <si>
    <t>1,4-benzochinon</t>
  </si>
  <si>
    <t>viz p-benzochinon</t>
  </si>
  <si>
    <t>benzoylperoxid</t>
  </si>
  <si>
    <t>benzylalkohol</t>
  </si>
  <si>
    <t>benzylchlorid</t>
  </si>
  <si>
    <t>viz α-chlortoluen</t>
  </si>
  <si>
    <t>bifenyl</t>
  </si>
  <si>
    <t>viz bifenyl</t>
  </si>
  <si>
    <t>viz di-(2-ethylhexyl)ftalát</t>
  </si>
  <si>
    <t>bisfenol A</t>
  </si>
  <si>
    <t>viz 2,2-bis(4-hydroxyfenyl)propan</t>
  </si>
  <si>
    <t>bis(2-chlorethyl)ether</t>
  </si>
  <si>
    <t>2,2-bis(4-hydroxyfenyl)propan (prach, aerosol)</t>
  </si>
  <si>
    <t>I, S, T, V</t>
  </si>
  <si>
    <t>brom</t>
  </si>
  <si>
    <t>bromethan</t>
  </si>
  <si>
    <t>bromethylen</t>
  </si>
  <si>
    <t>593-60-2</t>
  </si>
  <si>
    <t>K</t>
  </si>
  <si>
    <t>brommethan</t>
  </si>
  <si>
    <t>bromovodík</t>
  </si>
  <si>
    <t>bromtrifluormethan</t>
  </si>
  <si>
    <t>1,3-butadien</t>
  </si>
  <si>
    <t>D, K, M</t>
  </si>
  <si>
    <t>buta-1,3-dien</t>
  </si>
  <si>
    <t>viz 1,3-butadien</t>
  </si>
  <si>
    <t>butandion</t>
  </si>
  <si>
    <t>butanol (všechny isomery)</t>
  </si>
  <si>
    <t>1-butanol</t>
  </si>
  <si>
    <t>2-butanol</t>
  </si>
  <si>
    <t>isobutyl-alkohol (2-methylpropanol)</t>
  </si>
  <si>
    <t>2-butanon</t>
  </si>
  <si>
    <t>butanthiol</t>
  </si>
  <si>
    <t>2-butenal</t>
  </si>
  <si>
    <t>(E)-2-butenal</t>
  </si>
  <si>
    <t>2-butoxyethanol</t>
  </si>
  <si>
    <t>2-butoxyethanolacetát</t>
  </si>
  <si>
    <t>viz 2-butoxyethylacetát</t>
  </si>
  <si>
    <t>2-(2-butoxyethoxy) ethanol</t>
  </si>
  <si>
    <t>2-butoxyethylacetát</t>
  </si>
  <si>
    <t>isobutyl-acetát</t>
  </si>
  <si>
    <t>terc-butyl-acetát</t>
  </si>
  <si>
    <t>sek-butyl-acetát</t>
  </si>
  <si>
    <t>butylakrylát</t>
  </si>
  <si>
    <t>butylalkohol</t>
  </si>
  <si>
    <t>viz butanol</t>
  </si>
  <si>
    <t>butylcellosolv</t>
  </si>
  <si>
    <t>viz 2-butoxyethanol</t>
  </si>
  <si>
    <t>butylcellosolvacetát</t>
  </si>
  <si>
    <t>butyldiglykol</t>
  </si>
  <si>
    <t>viz 2-(2-butoxyethoxy)ethanol</t>
  </si>
  <si>
    <t>butylester 2-propenové kyseliny</t>
  </si>
  <si>
    <t>viz butylakrylát</t>
  </si>
  <si>
    <t>butylmerkaptan</t>
  </si>
  <si>
    <t>viz butanthiol</t>
  </si>
  <si>
    <t>terc-butylmethylether</t>
  </si>
  <si>
    <t>n-butylmethylketon</t>
  </si>
  <si>
    <t>viz 2-hexanon</t>
  </si>
  <si>
    <t>iso-butylmethylketon</t>
  </si>
  <si>
    <t>viz 4-methyl-2-pentanon</t>
  </si>
  <si>
    <t>butyl 2-propenoát</t>
  </si>
  <si>
    <t>celosolvacetát</t>
  </si>
  <si>
    <t>viz 2-ethoxyethylacetát</t>
  </si>
  <si>
    <t>cínu anorganické sloučeniny, jako Sn</t>
  </si>
  <si>
    <t>cínu organické sloučeniny, jako Sn</t>
  </si>
  <si>
    <t>cyklohexan</t>
  </si>
  <si>
    <t>cyklohexanamin</t>
  </si>
  <si>
    <t>viz cyklohexylamin</t>
  </si>
  <si>
    <t>cyklohexanol</t>
  </si>
  <si>
    <t>cyklohexanon</t>
  </si>
  <si>
    <t>cyklohexen</t>
  </si>
  <si>
    <t>cyklohexylamin</t>
  </si>
  <si>
    <t>dekahydronaftalen</t>
  </si>
  <si>
    <t>desfluran</t>
  </si>
  <si>
    <t>I, T</t>
  </si>
  <si>
    <t>diacetonalkohol</t>
  </si>
  <si>
    <t>diacetyl</t>
  </si>
  <si>
    <t>viz butandion</t>
  </si>
  <si>
    <t>1,2-diaminoethan</t>
  </si>
  <si>
    <t>diazomethan</t>
  </si>
  <si>
    <t>dibenzoylperoxid</t>
  </si>
  <si>
    <t>viz benzoylperoxid</t>
  </si>
  <si>
    <t>diboran</t>
  </si>
  <si>
    <t>dibromdifluormethan</t>
  </si>
  <si>
    <t>1,2-dibromethan</t>
  </si>
  <si>
    <t>D, I, K</t>
  </si>
  <si>
    <t>dibutylester 1,2-benzen-dikarboxylové kyseliny</t>
  </si>
  <si>
    <t>viz dibutylftalát</t>
  </si>
  <si>
    <t>dibutylftalát</t>
  </si>
  <si>
    <t>D, T</t>
  </si>
  <si>
    <t>dicyklopentadien</t>
  </si>
  <si>
    <t>diethanolamin</t>
  </si>
  <si>
    <t>diethylamin</t>
  </si>
  <si>
    <t>2-(diethylamino)ethanol</t>
  </si>
  <si>
    <t>diethylenglykol monomethylether</t>
  </si>
  <si>
    <t>diethylentriamin</t>
  </si>
  <si>
    <t>N,N-diethylethanamin</t>
  </si>
  <si>
    <t>viz triethylamin</t>
  </si>
  <si>
    <t>diethylether</t>
  </si>
  <si>
    <t>di-(2-ethylhexyl) ftalát</t>
  </si>
  <si>
    <t>difenylamin</t>
  </si>
  <si>
    <t>difenylether</t>
  </si>
  <si>
    <t>difenyloxid</t>
  </si>
  <si>
    <t>viz difenylether</t>
  </si>
  <si>
    <t>difluormethan</t>
  </si>
  <si>
    <t>1,3-dihydroxybenzen</t>
  </si>
  <si>
    <t>1,4-dihydroxybenzen</t>
  </si>
  <si>
    <t>1,2-dichlorbenzen</t>
  </si>
  <si>
    <t>1,4-dichlorbenzen</t>
  </si>
  <si>
    <t>dichlordifluormethan</t>
  </si>
  <si>
    <t>1,1-dichlorethan</t>
  </si>
  <si>
    <t>1,2-dichlorethan</t>
  </si>
  <si>
    <t>1,1-dichlorethen</t>
  </si>
  <si>
    <t>1,2-dichlorethen</t>
  </si>
  <si>
    <t>1,1-dichlorethylen</t>
  </si>
  <si>
    <t>viz 1,1-dichlorethen</t>
  </si>
  <si>
    <t>1,2-dichlorethylen</t>
  </si>
  <si>
    <t>viz 1,2-dichlorethen</t>
  </si>
  <si>
    <t>dichlorfluormethan</t>
  </si>
  <si>
    <t>dichlormethan</t>
  </si>
  <si>
    <t>1,2-dichlor-1,1,2,2-tetrafluorethan</t>
  </si>
  <si>
    <t>diisokyanatohexan</t>
  </si>
  <si>
    <t>hexamethylen-1,6-diisokyanát</t>
  </si>
  <si>
    <t>2,4-diisokyanáttoluen</t>
  </si>
  <si>
    <t>toluylen-2,4-diisokyanát</t>
  </si>
  <si>
    <t>2,6-diisokyanáttoluen</t>
  </si>
  <si>
    <t>toluylen-2,6-diisokyanát</t>
  </si>
  <si>
    <t>diisononylftalát</t>
  </si>
  <si>
    <t>N,N-dimethylacetamid</t>
  </si>
  <si>
    <t>dimethylamin</t>
  </si>
  <si>
    <t>N,N-dimethylanilin</t>
  </si>
  <si>
    <t>N,N-dimethylbenzenamin</t>
  </si>
  <si>
    <t>viz N,N-dimethylanilin</t>
  </si>
  <si>
    <t>N,N-dimethylcyklohexylamin</t>
  </si>
  <si>
    <t>dimethylether</t>
  </si>
  <si>
    <t>dimethylethylamin</t>
  </si>
  <si>
    <t>N,N-dimethylformamid</t>
  </si>
  <si>
    <t>B, D, I, T</t>
  </si>
  <si>
    <t>1,2-dimethylhydrazin</t>
  </si>
  <si>
    <t>D, K</t>
  </si>
  <si>
    <t>2,2-dimethylpropan</t>
  </si>
  <si>
    <t>dimethylsulfát</t>
  </si>
  <si>
    <t>D, I, K, S</t>
  </si>
  <si>
    <t>N,N-dimethyl-p-toluidin</t>
  </si>
  <si>
    <t>dinitrobenzen (směs isomerů)</t>
  </si>
  <si>
    <t>1,4-dinitrobenzen</t>
  </si>
  <si>
    <t>100-25-4</t>
  </si>
  <si>
    <t>1,3-dinitrobenzen</t>
  </si>
  <si>
    <t>99-65-3</t>
  </si>
  <si>
    <t>1,2-dinitrobenzen</t>
  </si>
  <si>
    <t>528-29-0</t>
  </si>
  <si>
    <t>dinitroglykol</t>
  </si>
  <si>
    <t>viz ethylenglykoldinitrát</t>
  </si>
  <si>
    <t>dinitrochlorbenzen</t>
  </si>
  <si>
    <t>4,6-dinitro-o-kresol</t>
  </si>
  <si>
    <t>dinitrotoluen (směs isomerů)</t>
  </si>
  <si>
    <t>25321-14-6</t>
  </si>
  <si>
    <t>2,3-dinitrotoluen</t>
  </si>
  <si>
    <t>602-01-7</t>
  </si>
  <si>
    <t>2,4-dinitrotoluen</t>
  </si>
  <si>
    <t>121-14-2</t>
  </si>
  <si>
    <t>2,5-dinitrotoluen</t>
  </si>
  <si>
    <t>619-15-8</t>
  </si>
  <si>
    <t>2,6-dinitrotoluen</t>
  </si>
  <si>
    <t>606-20-2</t>
  </si>
  <si>
    <t>3,4-dinitrotoluen</t>
  </si>
  <si>
    <t>610-39-9</t>
  </si>
  <si>
    <t>3,5-dinitrotoluen</t>
  </si>
  <si>
    <t>618-85-9</t>
  </si>
  <si>
    <t>1,4-dioxan</t>
  </si>
  <si>
    <t>123-91-1</t>
  </si>
  <si>
    <t>enfluran</t>
  </si>
  <si>
    <t>13838-16-9</t>
  </si>
  <si>
    <t>epichlorhydrin</t>
  </si>
  <si>
    <t>1,2-epoxypropan</t>
  </si>
  <si>
    <t>viz propylenoxid</t>
  </si>
  <si>
    <t>ethanal</t>
  </si>
  <si>
    <t>viz acetaldehyd</t>
  </si>
  <si>
    <t>1,2-ethandiamin</t>
  </si>
  <si>
    <t>viz 1,2-diaminoethan</t>
  </si>
  <si>
    <t>ethanamin</t>
  </si>
  <si>
    <t>ethan-1,2-diol</t>
  </si>
  <si>
    <t>viz ethylenglykol</t>
  </si>
  <si>
    <t>1,2-ethandioldinitrát</t>
  </si>
  <si>
    <t>ethanol</t>
  </si>
  <si>
    <t>ethanolamin</t>
  </si>
  <si>
    <t>viz 2-aminoethanol</t>
  </si>
  <si>
    <t>ethenon</t>
  </si>
  <si>
    <t>viz keten</t>
  </si>
  <si>
    <t>ethenylbenzen</t>
  </si>
  <si>
    <t>viz styren</t>
  </si>
  <si>
    <t>ethenylester kyseliny octové</t>
  </si>
  <si>
    <t>viz vinylacetát</t>
  </si>
  <si>
    <t>2-ethoxyethanol</t>
  </si>
  <si>
    <t>D, T, B</t>
  </si>
  <si>
    <t>2-ethoxyethylacetát</t>
  </si>
  <si>
    <t>1-ethoxy-2-propanol</t>
  </si>
  <si>
    <t>ethylacetát</t>
  </si>
  <si>
    <t>ethylakrylát</t>
  </si>
  <si>
    <t>ethylalkohol</t>
  </si>
  <si>
    <t>viz ethanol</t>
  </si>
  <si>
    <t>ethylamin</t>
  </si>
  <si>
    <t>ethylbenzen</t>
  </si>
  <si>
    <t>ethylbromid</t>
  </si>
  <si>
    <t>viz bromethan</t>
  </si>
  <si>
    <t>ethylcelosolv</t>
  </si>
  <si>
    <t>viz 2-ethoxyethanol</t>
  </si>
  <si>
    <t>ethylendiamin</t>
  </si>
  <si>
    <t>ethylendibromid</t>
  </si>
  <si>
    <t>viz 1,2-dibromethan</t>
  </si>
  <si>
    <t>ethylendichlorid</t>
  </si>
  <si>
    <t>viz 1,2-dichlorethan</t>
  </si>
  <si>
    <t>ethylendinitrát</t>
  </si>
  <si>
    <t>ethylenglykol</t>
  </si>
  <si>
    <t>ethylenglykoldinitrát</t>
  </si>
  <si>
    <t>viz 2-methoxyethanol</t>
  </si>
  <si>
    <t>viz 2-methoxyethylacetát</t>
  </si>
  <si>
    <t>ethylenchlorhydrin</t>
  </si>
  <si>
    <t>viz 2-chlorethanol</t>
  </si>
  <si>
    <t>ethylenimin</t>
  </si>
  <si>
    <t>D, I, K, M</t>
  </si>
  <si>
    <t>ethylenoxid</t>
  </si>
  <si>
    <t>ethylester kyseliny 2-propenové</t>
  </si>
  <si>
    <t>viz ethylakrylát</t>
  </si>
  <si>
    <t>N-ethylethanamin</t>
  </si>
  <si>
    <t>viz diethylamin</t>
  </si>
  <si>
    <t>ethylether</t>
  </si>
  <si>
    <t>viz diethylether</t>
  </si>
  <si>
    <t>ethyl-3-ethoxypropionát</t>
  </si>
  <si>
    <t>ethylformiát</t>
  </si>
  <si>
    <t>2-ethylhexanol</t>
  </si>
  <si>
    <t>ethylchlorid</t>
  </si>
  <si>
    <t>viz chlorethan</t>
  </si>
  <si>
    <t>ethyl-2-kyanakrylát</t>
  </si>
  <si>
    <t>ethyl-2-kyanprop-2-enoát</t>
  </si>
  <si>
    <t>viz ethyl-2-kyanakrylát</t>
  </si>
  <si>
    <t>ethyl-2-propenoat</t>
  </si>
  <si>
    <t>fenol</t>
  </si>
  <si>
    <t>N-fenylbenzenamin</t>
  </si>
  <si>
    <t>viz difenylamin</t>
  </si>
  <si>
    <t>fenylethylen</t>
  </si>
  <si>
    <t>fenylhydrazin</t>
  </si>
  <si>
    <t>D, I, K, S, P</t>
  </si>
  <si>
    <t>2-fenylpropen</t>
  </si>
  <si>
    <t>fluor</t>
  </si>
  <si>
    <t>fluoridy anorganické, jako F</t>
  </si>
  <si>
    <t>fluorovodík</t>
  </si>
  <si>
    <t>I, K, S</t>
  </si>
  <si>
    <t>fosfan</t>
  </si>
  <si>
    <t>viz fosforovodík</t>
  </si>
  <si>
    <t>fosfin</t>
  </si>
  <si>
    <t>fosfor (bílý, žlutý)</t>
  </si>
  <si>
    <t>12185-10-3</t>
  </si>
  <si>
    <t>fosforovodík</t>
  </si>
  <si>
    <t>fosforoxychlorid</t>
  </si>
  <si>
    <t>viz oxychlorid fosforečný</t>
  </si>
  <si>
    <t>fosforpentachlorid</t>
  </si>
  <si>
    <t>viz chlorid fosforečný</t>
  </si>
  <si>
    <t>fosfortrichlorid</t>
  </si>
  <si>
    <t>viz chlorid fosfority</t>
  </si>
  <si>
    <t>fosgen</t>
  </si>
  <si>
    <t>viz karbonylchlorid</t>
  </si>
  <si>
    <t>freon 11</t>
  </si>
  <si>
    <t>viz trichlorfluormethan</t>
  </si>
  <si>
    <t>freon 12</t>
  </si>
  <si>
    <t>viz dichlordifluormethan</t>
  </si>
  <si>
    <t>freon 12B2</t>
  </si>
  <si>
    <t>viz dibromdifluormethan</t>
  </si>
  <si>
    <t>freon 13</t>
  </si>
  <si>
    <t>viz chlortrifluormethan</t>
  </si>
  <si>
    <t>freon 13B1</t>
  </si>
  <si>
    <t>viz trifluorbrommethan</t>
  </si>
  <si>
    <t>freon 21</t>
  </si>
  <si>
    <t>viz dichlorfluormethan</t>
  </si>
  <si>
    <t>freon 114</t>
  </si>
  <si>
    <t>viz 1,2-dichlor-1,1,2,2-tetrafluorethan</t>
  </si>
  <si>
    <t>ftalanhydrid</t>
  </si>
  <si>
    <t>2,5-furandion</t>
  </si>
  <si>
    <t>viz maleinanhydrid</t>
  </si>
  <si>
    <t>2-furankarboxaldehyd</t>
  </si>
  <si>
    <t>viz furfural</t>
  </si>
  <si>
    <t>2-furanmethanol</t>
  </si>
  <si>
    <t>viz 2-furylmethanol</t>
  </si>
  <si>
    <t>furfural</t>
  </si>
  <si>
    <t>B, D, I</t>
  </si>
  <si>
    <t>furfurylalkohol</t>
  </si>
  <si>
    <t>furylmethanal</t>
  </si>
  <si>
    <t>2-furylmethanol</t>
  </si>
  <si>
    <t>glutaraldehyd</t>
  </si>
  <si>
    <t>viz 1,5-pentandial</t>
  </si>
  <si>
    <t>glycerol, mlha</t>
  </si>
  <si>
    <t>glyceroltrinitrát</t>
  </si>
  <si>
    <t>halothan</t>
  </si>
  <si>
    <t>n-heptan</t>
  </si>
  <si>
    <t>heptan (směs isomerů)</t>
  </si>
  <si>
    <t>2,4-dimethylpentan</t>
  </si>
  <si>
    <t>108-08-7</t>
  </si>
  <si>
    <t>464-06-2</t>
  </si>
  <si>
    <t>3,3-dimethylpentan</t>
  </si>
  <si>
    <t>562-49-2</t>
  </si>
  <si>
    <t>2,3-dimethylpentan</t>
  </si>
  <si>
    <t>565-59-3</t>
  </si>
  <si>
    <t>3-methylhexan</t>
  </si>
  <si>
    <t>589-34-4</t>
  </si>
  <si>
    <t>2,2-dimethylpentan</t>
  </si>
  <si>
    <t>590-35-2</t>
  </si>
  <si>
    <t>2-methylhexan</t>
  </si>
  <si>
    <t>591-76-4</t>
  </si>
  <si>
    <t>3-ethylpentan</t>
  </si>
  <si>
    <t>617-78-7</t>
  </si>
  <si>
    <t>isoheptan</t>
  </si>
  <si>
    <t>31394-54-4</t>
  </si>
  <si>
    <t>2-heptanon</t>
  </si>
  <si>
    <t>3-heptanon</t>
  </si>
  <si>
    <t>hexachlorbenzen</t>
  </si>
  <si>
    <t>hexachlor-1,3-butadien</t>
  </si>
  <si>
    <t>hexachlorethan</t>
  </si>
  <si>
    <t>hexachlornaftalen</t>
  </si>
  <si>
    <t>n-hexan</t>
  </si>
  <si>
    <t>hexan isomery (s výjimkou n-hexanu)</t>
  </si>
  <si>
    <t>107-83-5</t>
  </si>
  <si>
    <t>2-methylpentan</t>
  </si>
  <si>
    <t>96-14-0</t>
  </si>
  <si>
    <t>3-methylpentan</t>
  </si>
  <si>
    <t>75-83-2</t>
  </si>
  <si>
    <t>2,2-dimethylbutan</t>
  </si>
  <si>
    <t>79-29-8</t>
  </si>
  <si>
    <t>2,3-dimethylbutan isohexan; směs isomerů hexanu</t>
  </si>
  <si>
    <t>73513-42-5</t>
  </si>
  <si>
    <t>2-hexanon</t>
  </si>
  <si>
    <t>hexogen</t>
  </si>
  <si>
    <t>121-82-4</t>
  </si>
  <si>
    <t>hydrazin</t>
  </si>
  <si>
    <t>hydrid lithný</t>
  </si>
  <si>
    <t>hydrochinon</t>
  </si>
  <si>
    <t>viz 1,4-dihydroxybenzen</t>
  </si>
  <si>
    <t>hydroxid draselný</t>
  </si>
  <si>
    <t>hydroxid sodný</t>
  </si>
  <si>
    <t>hydroxid vápenatý</t>
  </si>
  <si>
    <t>I, R</t>
  </si>
  <si>
    <t>2-hydroxymethylfurfural</t>
  </si>
  <si>
    <t>chlor</t>
  </si>
  <si>
    <t>chloracetaldehyd</t>
  </si>
  <si>
    <t>chlorbenzen</t>
  </si>
  <si>
    <t>chlordifluormethan</t>
  </si>
  <si>
    <t>1-chlor-2,4-dinitrobenzen</t>
  </si>
  <si>
    <t>1-chlor-2,3-epoxypropan</t>
  </si>
  <si>
    <t>chlorethan</t>
  </si>
  <si>
    <t>2-chlorethanol</t>
  </si>
  <si>
    <t>chlorethen</t>
  </si>
  <si>
    <t>viz vinylchlorid</t>
  </si>
  <si>
    <t>chlorid amonný (dýmy)</t>
  </si>
  <si>
    <t>chlorid fosforečný</t>
  </si>
  <si>
    <t>chlorid fosfority</t>
  </si>
  <si>
    <t>chlorid vápenatý</t>
  </si>
  <si>
    <t>chlorid zinečnatý</t>
  </si>
  <si>
    <t>chlormethan</t>
  </si>
  <si>
    <t>chlormethoxymethan</t>
  </si>
  <si>
    <t>viz chlormethylmethylether</t>
  </si>
  <si>
    <t>chlormethylbenzen</t>
  </si>
  <si>
    <t>1-chlor-4-nitrobenzen</t>
  </si>
  <si>
    <t>chloroform</t>
  </si>
  <si>
    <t>viz trichlormethan</t>
  </si>
  <si>
    <t>chloropren</t>
  </si>
  <si>
    <t>chlorované bifenyly</t>
  </si>
  <si>
    <t>viz polychlorované bifenyly</t>
  </si>
  <si>
    <t>chlorovodík</t>
  </si>
  <si>
    <t>3-chlor-1-propen</t>
  </si>
  <si>
    <t>α-chlortoluen</t>
  </si>
  <si>
    <t>I, K</t>
  </si>
  <si>
    <t>chlortrifluormethan</t>
  </si>
  <si>
    <t>chrom a nerozpustné sloučeniny chrómu (II, III) jako Cr</t>
  </si>
  <si>
    <t>chrómu (VI) sloučeniny, jako Cr</t>
  </si>
  <si>
    <t>2,2-iminobis(ethanol)</t>
  </si>
  <si>
    <t>viz diethanolamin</t>
  </si>
  <si>
    <t>viz ftalanhydrid</t>
  </si>
  <si>
    <t>isofluran</t>
  </si>
  <si>
    <t>isopentan</t>
  </si>
  <si>
    <t>viz pentan a isopentan</t>
  </si>
  <si>
    <t>isopentylacetát</t>
  </si>
  <si>
    <t>viz pentylacetáty</t>
  </si>
  <si>
    <t>isophoron</t>
  </si>
  <si>
    <t>isopropanol</t>
  </si>
  <si>
    <t>viz 2-propanol</t>
  </si>
  <si>
    <t>2-isopropoxyethanol</t>
  </si>
  <si>
    <t>2-isopropoxyethylacetát</t>
  </si>
  <si>
    <t>isopropylacetát</t>
  </si>
  <si>
    <t>isopropylamin</t>
  </si>
  <si>
    <t>izopropylalkohol</t>
  </si>
  <si>
    <t>isopropylbenzen</t>
  </si>
  <si>
    <t>viz kumen</t>
  </si>
  <si>
    <t>isopropylglykol</t>
  </si>
  <si>
    <t>viz 2-isopropoxyethanol</t>
  </si>
  <si>
    <t>jod</t>
  </si>
  <si>
    <t>jodmethan</t>
  </si>
  <si>
    <t>kalafuna - prach, dým</t>
  </si>
  <si>
    <t>ε-kaprolaktam (prach)</t>
  </si>
  <si>
    <t>ε-kaprolaktam (páry)</t>
  </si>
  <si>
    <t>karbonitril</t>
  </si>
  <si>
    <t>viz kyanamid</t>
  </si>
  <si>
    <t>karbonylchlorid</t>
  </si>
  <si>
    <t>keten</t>
  </si>
  <si>
    <t>kobalt a jeho sloučeniny, jako Co</t>
  </si>
  <si>
    <t>kresol (směs isomerů a isomery)</t>
  </si>
  <si>
    <t>o-kresol</t>
  </si>
  <si>
    <t>95-48-7</t>
  </si>
  <si>
    <t>m-kresol</t>
  </si>
  <si>
    <t>108-39-4</t>
  </si>
  <si>
    <t>p-kresol</t>
  </si>
  <si>
    <t>106-44-5</t>
  </si>
  <si>
    <t>krotonaldehyd</t>
  </si>
  <si>
    <t>viz 2-butenal</t>
  </si>
  <si>
    <t>kumen</t>
  </si>
  <si>
    <t>kyanamid</t>
  </si>
  <si>
    <t>kyselina akrylová</t>
  </si>
  <si>
    <t>kyselina dusičná</t>
  </si>
  <si>
    <t>kyselina ethanová</t>
  </si>
  <si>
    <t>viz kyselina octová</t>
  </si>
  <si>
    <t>kyselina ethandiová</t>
  </si>
  <si>
    <t>viz kyselina šťavelová</t>
  </si>
  <si>
    <t>kyselina fosforečná</t>
  </si>
  <si>
    <t>kyselina chloristá</t>
  </si>
  <si>
    <t>kyselina methanová</t>
  </si>
  <si>
    <t>viz kyselina mravenčí</t>
  </si>
  <si>
    <t>kyselina mravenčí</t>
  </si>
  <si>
    <t>kyselina octová</t>
  </si>
  <si>
    <t>kyselina peroxyoctová</t>
  </si>
  <si>
    <t>kyselina pikrová</t>
  </si>
  <si>
    <t>kyselina propanová</t>
  </si>
  <si>
    <t>viz kyselina propionová</t>
  </si>
  <si>
    <t>kyselina propionová</t>
  </si>
  <si>
    <t>kyselina šťavelová</t>
  </si>
  <si>
    <t>maleinanhydrid</t>
  </si>
  <si>
    <t>mangan a jeho anorganické sloučeniny, jako Mn</t>
  </si>
  <si>
    <t>měď (prach)</t>
  </si>
  <si>
    <t>měď (dýmy)</t>
  </si>
  <si>
    <t>mesitylen</t>
  </si>
  <si>
    <t>viz 1,3,5-trimethylbenzen</t>
  </si>
  <si>
    <t>methanal</t>
  </si>
  <si>
    <t>viz formaldehyd</t>
  </si>
  <si>
    <t>methanamin</t>
  </si>
  <si>
    <t>viz methylamin</t>
  </si>
  <si>
    <t>methanol</t>
  </si>
  <si>
    <t>3-methoxy-n-butylacetát</t>
  </si>
  <si>
    <t>2-methoxyethanol</t>
  </si>
  <si>
    <t>2-(2-methoxyethoxy)ethanol</t>
  </si>
  <si>
    <t>2-methoxyethylacetát</t>
  </si>
  <si>
    <t>3-methoxy-3-methylbutanol</t>
  </si>
  <si>
    <t>2-methoxy-1-methylethylacetát</t>
  </si>
  <si>
    <t>2-methoxy-2-methylpropan</t>
  </si>
  <si>
    <t>viz terc-butylmethylether</t>
  </si>
  <si>
    <t>1-methoxy-2-propanol</t>
  </si>
  <si>
    <t>2-methoxy-1-propylacetát</t>
  </si>
  <si>
    <t>(2-methoxymethylethoxy)-propanol (směs isomerů)</t>
  </si>
  <si>
    <t>20324-32-7</t>
  </si>
  <si>
    <t>methylacetát</t>
  </si>
  <si>
    <t>methylakrylát</t>
  </si>
  <si>
    <t>methylalkohol</t>
  </si>
  <si>
    <t>viz methanol</t>
  </si>
  <si>
    <t>methylamin</t>
  </si>
  <si>
    <t>4-methylanilin</t>
  </si>
  <si>
    <t>viz p-toluidin</t>
  </si>
  <si>
    <t>N-methylanilin</t>
  </si>
  <si>
    <t>methylbenzen</t>
  </si>
  <si>
    <t>viz toluen</t>
  </si>
  <si>
    <t>N-methylbenzenamin</t>
  </si>
  <si>
    <t>viz N-methylanilin</t>
  </si>
  <si>
    <t>methylbromid</t>
  </si>
  <si>
    <t>viz brommethan</t>
  </si>
  <si>
    <t>3-methyl-1-butanol</t>
  </si>
  <si>
    <t>1-methylbutylacetát</t>
  </si>
  <si>
    <t>methylcelosolv</t>
  </si>
  <si>
    <t>methylcelosolvacetát</t>
  </si>
  <si>
    <t>methylcyklohexan</t>
  </si>
  <si>
    <t>590-67-0</t>
  </si>
  <si>
    <t>1-methylcyklohexanol</t>
  </si>
  <si>
    <t>583-59-5</t>
  </si>
  <si>
    <t>7443-52-9</t>
  </si>
  <si>
    <t>591-23-1</t>
  </si>
  <si>
    <t>589-91-3</t>
  </si>
  <si>
    <t>2-methylcyklohexanon</t>
  </si>
  <si>
    <t>methyldinitrobenzen</t>
  </si>
  <si>
    <t>viz dinitrotoluen</t>
  </si>
  <si>
    <t>2-methyl-4,6-dinitrofenol</t>
  </si>
  <si>
    <t>viz 4,6-dinitro-o-kresol</t>
  </si>
  <si>
    <t>methylenchlorid</t>
  </si>
  <si>
    <t>viz dichlormethan</t>
  </si>
  <si>
    <t>methylester 2-methyl-2-propenové kyseliny</t>
  </si>
  <si>
    <t>viz methylmetakrylát</t>
  </si>
  <si>
    <t>methylethylketon</t>
  </si>
  <si>
    <t>viz 2-butanon</t>
  </si>
  <si>
    <t>methylformiát</t>
  </si>
  <si>
    <t>5-methyl-3-heptanon</t>
  </si>
  <si>
    <t>methylhydrazin</t>
  </si>
  <si>
    <t>methylchlorid</t>
  </si>
  <si>
    <t>viz chlormethan</t>
  </si>
  <si>
    <t>methylisokyanát</t>
  </si>
  <si>
    <t>viz jodmethan</t>
  </si>
  <si>
    <t>methylkyanid</t>
  </si>
  <si>
    <t>viz acetonitril</t>
  </si>
  <si>
    <t>methylmetakrylát</t>
  </si>
  <si>
    <t>N-methylmethanamin</t>
  </si>
  <si>
    <t>viz dimethylamin</t>
  </si>
  <si>
    <t>4-methyl-2-pentanon</t>
  </si>
  <si>
    <t>1-methyl-2-pyrrolidinon</t>
  </si>
  <si>
    <t>D, I, T</t>
  </si>
  <si>
    <t>minerální oleje</t>
  </si>
  <si>
    <t>viz oleje minerální</t>
  </si>
  <si>
    <t>molybden</t>
  </si>
  <si>
    <t>molybdenu sloučeniny, jako Mo</t>
  </si>
  <si>
    <t>morfolin</t>
  </si>
  <si>
    <t>nafta solventní</t>
  </si>
  <si>
    <t>naftalen</t>
  </si>
  <si>
    <t>neopentan</t>
  </si>
  <si>
    <t>viz 2,2-dimethylpropan</t>
  </si>
  <si>
    <t>nikl</t>
  </si>
  <si>
    <t>B, S, V</t>
  </si>
  <si>
    <t>niklu sloučeniny, jako Ni (s výjimkou nikltetrakarbonylu)</t>
  </si>
  <si>
    <t>nikltetrakarbonyl</t>
  </si>
  <si>
    <t>nikotin</t>
  </si>
  <si>
    <t>nitrobenzen</t>
  </si>
  <si>
    <t>B, D, P, T</t>
  </si>
  <si>
    <t>nitroethan</t>
  </si>
  <si>
    <t>nitroglycerin</t>
  </si>
  <si>
    <t>viz glyceroltrinitrát</t>
  </si>
  <si>
    <t>nitroglykol</t>
  </si>
  <si>
    <t>p-nitrochlorbenzen</t>
  </si>
  <si>
    <t>viz 1-chlor-4-nitrobenzen</t>
  </si>
  <si>
    <t>2-nitropropan</t>
  </si>
  <si>
    <t>79-46-9</t>
  </si>
  <si>
    <t>2-nitrotoluen</t>
  </si>
  <si>
    <t>88-72-2</t>
  </si>
  <si>
    <t>3-nitrotoluen</t>
  </si>
  <si>
    <t>99-08-1</t>
  </si>
  <si>
    <t>4-nitrotoluen</t>
  </si>
  <si>
    <t>99-99-0</t>
  </si>
  <si>
    <t>oleje minerální (aerosol)</t>
  </si>
  <si>
    <t>olovo</t>
  </si>
  <si>
    <t>olova sloučeniny, jako Pb (kromě alkylsloučenin)</t>
  </si>
  <si>
    <t>1,1-oxybis(ethan)</t>
  </si>
  <si>
    <t>oxalonitril</t>
  </si>
  <si>
    <t>460-19-5</t>
  </si>
  <si>
    <t>oxid antimonitý, jako Sb</t>
  </si>
  <si>
    <t>oxid dusný</t>
  </si>
  <si>
    <t>oxid fosforečný</t>
  </si>
  <si>
    <t>oxid horečnatý</t>
  </si>
  <si>
    <t>oxid osmičelý, jako Os</t>
  </si>
  <si>
    <t>oxid sírový</t>
  </si>
  <si>
    <t>oxid siřičitý</t>
  </si>
  <si>
    <t>B, P, T</t>
  </si>
  <si>
    <t>oxid uhličitý</t>
  </si>
  <si>
    <t>oxid vanadičný (prach, dýmy)</t>
  </si>
  <si>
    <t>oxid vápenatý</t>
  </si>
  <si>
    <t>oxid zinečnatý, jako Zn</t>
  </si>
  <si>
    <t>oxiran</t>
  </si>
  <si>
    <t>viz ethylenoxid</t>
  </si>
  <si>
    <t>oxychlorid fosforečný</t>
  </si>
  <si>
    <t>ozon</t>
  </si>
  <si>
    <t>pentafluorethan</t>
  </si>
  <si>
    <t>pentachlorfenol</t>
  </si>
  <si>
    <t>pentakarbonyl železa, jako Fe</t>
  </si>
  <si>
    <t>1,5-pentandial</t>
  </si>
  <si>
    <t>pentanol</t>
  </si>
  <si>
    <t>všechny isomery a směsi isomerů</t>
  </si>
  <si>
    <t>94624-12-1</t>
  </si>
  <si>
    <t>1-pentanol</t>
  </si>
  <si>
    <t>71-41-0</t>
  </si>
  <si>
    <t>2-pentanol</t>
  </si>
  <si>
    <t>6032-29-7</t>
  </si>
  <si>
    <t>3-pentanol</t>
  </si>
  <si>
    <t>584-02-1</t>
  </si>
  <si>
    <t>2-methyl-1-butanol</t>
  </si>
  <si>
    <t>137-32-6</t>
  </si>
  <si>
    <t>123-51-3</t>
  </si>
  <si>
    <t>3-methyl-2-butanol</t>
  </si>
  <si>
    <t>598-75-4</t>
  </si>
  <si>
    <t>2-methyl-2-butanol</t>
  </si>
  <si>
    <t>75-85-4</t>
  </si>
  <si>
    <t>2,2-dimethyl-1-propanol</t>
  </si>
  <si>
    <t>75-84-3</t>
  </si>
  <si>
    <t>1-pentylacetát</t>
  </si>
  <si>
    <t>628-63-7</t>
  </si>
  <si>
    <t>624-41-9</t>
  </si>
  <si>
    <t>3-pentylacetát</t>
  </si>
  <si>
    <t>620-11-1</t>
  </si>
  <si>
    <t>pentylacetát, terc.</t>
  </si>
  <si>
    <t>626-38-0</t>
  </si>
  <si>
    <t>pentylester kyseliny octové</t>
  </si>
  <si>
    <t>perchlorethylen</t>
  </si>
  <si>
    <t>viz tetrachlorethylen</t>
  </si>
  <si>
    <t>peroxid vodíku</t>
  </si>
  <si>
    <t>piperazin</t>
  </si>
  <si>
    <t>platina (kov) a nerozpustné sloučeniny</t>
  </si>
  <si>
    <t>platiny rozpustné sloučeniny (jako Pt)</t>
  </si>
  <si>
    <t>polychlorované bifenyly (technické)</t>
  </si>
  <si>
    <t>B, D</t>
  </si>
  <si>
    <t>2-propanamin</t>
  </si>
  <si>
    <t>viz isopropylamin</t>
  </si>
  <si>
    <t>propan-butan (LPG)</t>
  </si>
  <si>
    <t>n-propanol</t>
  </si>
  <si>
    <t>1-propanol</t>
  </si>
  <si>
    <t>viz n-propanol</t>
  </si>
  <si>
    <t>2-propanol</t>
  </si>
  <si>
    <t>2-propanon</t>
  </si>
  <si>
    <t>viz aceton</t>
  </si>
  <si>
    <t>1,2,3-propantrioltrinitrát</t>
  </si>
  <si>
    <t>2-propenal</t>
  </si>
  <si>
    <t>2-propennitril</t>
  </si>
  <si>
    <t>n-propylacetát</t>
  </si>
  <si>
    <t>n-propylalkohol</t>
  </si>
  <si>
    <t>75-56-9</t>
  </si>
  <si>
    <t>pseudokumen</t>
  </si>
  <si>
    <t>viz 1,2,4-trimethylbenzen</t>
  </si>
  <si>
    <t>pyrethrum (vyčištěné od senzibilizujících laktonů)</t>
  </si>
  <si>
    <t>pyridin</t>
  </si>
  <si>
    <t>resorcin</t>
  </si>
  <si>
    <t>rtuť</t>
  </si>
  <si>
    <t>rtuti alkyl-sloučeniny, jako Hg</t>
  </si>
  <si>
    <t>selan</t>
  </si>
  <si>
    <t>viz selenovodík</t>
  </si>
  <si>
    <t>selen</t>
  </si>
  <si>
    <t>selenu sloučeniny, jako Se (kromě selenovodíku)</t>
  </si>
  <si>
    <t>selenovodík</t>
  </si>
  <si>
    <t>sevofluran</t>
  </si>
  <si>
    <t>sirník fosforečný</t>
  </si>
  <si>
    <t>viz sulfid fosforečný</t>
  </si>
  <si>
    <t>sirouhlík</t>
  </si>
  <si>
    <t>sirovodík</t>
  </si>
  <si>
    <t>solventní nafta</t>
  </si>
  <si>
    <t>viz nafta solventní</t>
  </si>
  <si>
    <t>stříbro</t>
  </si>
  <si>
    <t>stříbra rozpustné sloučeniny, jako Ag</t>
  </si>
  <si>
    <t>styren</t>
  </si>
  <si>
    <t>B, I, P</t>
  </si>
  <si>
    <t>sulfan</t>
  </si>
  <si>
    <t>viz sirovodík</t>
  </si>
  <si>
    <t>sulfid fosforečný</t>
  </si>
  <si>
    <t>sulfotep (ISO)</t>
  </si>
  <si>
    <t>tellur a jeho sloučeniny, jako Te</t>
  </si>
  <si>
    <t>terfenyl, hydrogenovaný</t>
  </si>
  <si>
    <t>terpentýn - páry</t>
  </si>
  <si>
    <t>tetraethylester kyseliny křemičité</t>
  </si>
  <si>
    <t>viz tetraethylsilikát</t>
  </si>
  <si>
    <t>tetraethylolovo, jako Pb</t>
  </si>
  <si>
    <t>tetraethylsilikát</t>
  </si>
  <si>
    <t>tetraethoxysilan</t>
  </si>
  <si>
    <t>O,O,O',O'-tetraethyl-dithiopyrofosfát</t>
  </si>
  <si>
    <t>viz sulfotep (ISO)</t>
  </si>
  <si>
    <t>tetrafosfor</t>
  </si>
  <si>
    <t>viz fosfor (bílý, žlutý)</t>
  </si>
  <si>
    <t>tetrahydrofuran</t>
  </si>
  <si>
    <t>tetrahydro-1,4-oxazin</t>
  </si>
  <si>
    <t>viz morfolin</t>
  </si>
  <si>
    <t>tetrachlorethen</t>
  </si>
  <si>
    <t>tetrachlorethylen</t>
  </si>
  <si>
    <t>viz tetrachlorethen</t>
  </si>
  <si>
    <t>tetrachlormethan</t>
  </si>
  <si>
    <t>tetrakarbonyl niklu</t>
  </si>
  <si>
    <t>viz nikltetrakarbonyl</t>
  </si>
  <si>
    <t>tetramethylolovo, jako Pb</t>
  </si>
  <si>
    <t>thallium</t>
  </si>
  <si>
    <t>toluen</t>
  </si>
  <si>
    <t>m-toluidin</t>
  </si>
  <si>
    <t>o-toluidin</t>
  </si>
  <si>
    <t>p-toluidin</t>
  </si>
  <si>
    <t>2,4-toluylendiisokyanát</t>
  </si>
  <si>
    <t>2,6-toluylendiisokyanát</t>
  </si>
  <si>
    <t>triethanolamin</t>
  </si>
  <si>
    <t>triethylamin</t>
  </si>
  <si>
    <t>trifluorbrommethan</t>
  </si>
  <si>
    <t>1,2,4-trichlorbenzen</t>
  </si>
  <si>
    <t>1,1,1-trichlorethan</t>
  </si>
  <si>
    <t>1,1,2-trichlorethan</t>
  </si>
  <si>
    <t>trichlorethen</t>
  </si>
  <si>
    <t>B, D, I, K</t>
  </si>
  <si>
    <t>trichlorethylen</t>
  </si>
  <si>
    <t>viz trichlorethen</t>
  </si>
  <si>
    <t>trichlorfluormethan</t>
  </si>
  <si>
    <t>trichlorid-oxid fosforečný</t>
  </si>
  <si>
    <t>trichlormethan</t>
  </si>
  <si>
    <t>trimethylamin</t>
  </si>
  <si>
    <t>1,2,3-trimethylbenzen</t>
  </si>
  <si>
    <t>1,2,4-trimethylbenzen</t>
  </si>
  <si>
    <t>1,3,5-trimethylbenzen</t>
  </si>
  <si>
    <t>2,4,6-trinitrofenol</t>
  </si>
  <si>
    <t>viz kyselina pikrová</t>
  </si>
  <si>
    <t>2,4,6-trinitrotoluen</t>
  </si>
  <si>
    <t>uhličitany a hydrogenuhličitany sodný a draselný</t>
  </si>
  <si>
    <t>vanad (prach) a anorganické sloučeniny jako V</t>
  </si>
  <si>
    <t>vinylacetát</t>
  </si>
  <si>
    <t>vinylbenzen</t>
  </si>
  <si>
    <t>vinylchlorid monomer</t>
  </si>
  <si>
    <t>vinylidenchlorid</t>
  </si>
  <si>
    <t>xylen technická směs isomerů a všechny isomery</t>
  </si>
  <si>
    <t>p-xylen</t>
  </si>
  <si>
    <t>m-xylen</t>
  </si>
  <si>
    <t>2,4-xylidin</t>
  </si>
  <si>
    <t>xylidin (směs isomerů)</t>
  </si>
  <si>
    <t>směsi polycyklických aromatických uhlovodíků, především ty, které obsahují benzo[a]pyren</t>
  </si>
  <si>
    <t>minerální oleje, které byly předtím použity ve spalovacích motorech k lubrikaci a chlazení pohybujících se částí v motoru</t>
  </si>
  <si>
    <t>Číslo CAS - registrační číslo používané v Chemical Abstracts Service.</t>
  </si>
  <si>
    <t>Vysvětlivky ke sloupci „Poznámky“ v tabulce:</t>
  </si>
  <si>
    <t>B - u látky je zaveden biologický expoziční test (BET) v moči nebo krvi.</t>
  </si>
  <si>
    <t>D - při expozici se významně uplatňuje pronikání faktoru kůží.</t>
  </si>
  <si>
    <t>K - karcinogen kategorie 1A a 1B (s větou H350, H350i).</t>
  </si>
  <si>
    <t>M - mutagen v zárodečných buňkách kategorie 1A a 1B (s větou H340).</t>
  </si>
  <si>
    <t>P - u látky nelze vyloučit závažné pozdní účinky (s větou H372, H373).</t>
  </si>
  <si>
    <t>S - látka má senzibilizující účinek (s větou H317, H334).</t>
  </si>
  <si>
    <t>T - toxický pro reprodukci kategorie 1A a 1B (s větou H360 včetně příslušných kódů).</t>
  </si>
  <si>
    <t>Pracovní procesy s rizikem chemické karcinogenity:</t>
  </si>
  <si>
    <t>Membránové filtry (pro vdechovatelné frakci velikost pórů &lt;5μm, pro respirabilní frakci velikost pórů &lt;5μm) např. směs esterů celulózy, nitrát celulózy, acetát celulózy, celulóza, polykarbonát, polyamid, polytetrafluoretylen (PTFE). Vhodné pro všechny druhy prachu vyjma prachů, jejichž částice mají malou měrnou hmotnost (např. dřevných prachů). Většina z nich není vhodná (s výjimkou PTFE) pro odběr prachu v prostředí s vyšší koncentrací organických rozpouštědel.</t>
  </si>
  <si>
    <t>Průměrný počet pohybů za</t>
  </si>
  <si>
    <t>Průměrný minutový počet pohybů</t>
  </si>
  <si>
    <t>Biologický činitel</t>
  </si>
  <si>
    <t>Skupina</t>
  </si>
  <si>
    <t>Poznámka</t>
  </si>
  <si>
    <t>Actinomadura madurae</t>
  </si>
  <si>
    <t>Actinomadura pelletieri</t>
  </si>
  <si>
    <t>Actinomyces gerencseriae</t>
  </si>
  <si>
    <t>Actinomyces israelii</t>
  </si>
  <si>
    <t>Actinomyces spp.</t>
  </si>
  <si>
    <t>Bartonella bacilliformis</t>
  </si>
  <si>
    <t>Bordetella bronchiseptica</t>
  </si>
  <si>
    <t>Bordetella parapertussis</t>
  </si>
  <si>
    <t>Bordetella pertussis</t>
  </si>
  <si>
    <t>Borrelia burgdorferi</t>
  </si>
  <si>
    <t>Borrelia recurrentis</t>
  </si>
  <si>
    <t>Borrelia spp.</t>
  </si>
  <si>
    <t>Campylobacter spp.</t>
  </si>
  <si>
    <t>Cardiobacterium hominis</t>
  </si>
  <si>
    <t>Clostridium botulinum</t>
  </si>
  <si>
    <t>Clostridium perfringens</t>
  </si>
  <si>
    <t>Clostridium spp.</t>
  </si>
  <si>
    <t>Clostridium tetani</t>
  </si>
  <si>
    <t>Corynebacterium diphtheriae</t>
  </si>
  <si>
    <t>Corynebacterium minutissimum</t>
  </si>
  <si>
    <t>Corynebacterium pseudotuberculosis</t>
  </si>
  <si>
    <t>Corynebacterium spp.</t>
  </si>
  <si>
    <t>Edwardsiella tarda</t>
  </si>
  <si>
    <t>Ehrlichia spp.</t>
  </si>
  <si>
    <t>Eikenella corrodens</t>
  </si>
  <si>
    <t>Enterobacter spp.</t>
  </si>
  <si>
    <t>Enterococcus spp.</t>
  </si>
  <si>
    <t>Erysipelothrix rhusiopathiae</t>
  </si>
  <si>
    <t>Escherichia coli (s výjimkou nepatogenních kmenů)</t>
  </si>
  <si>
    <t>Gardnerella vaginalis</t>
  </si>
  <si>
    <t>Haemophilus ducreyi</t>
  </si>
  <si>
    <t>Haemophilus influenzae</t>
  </si>
  <si>
    <t>Haemophilus spp.</t>
  </si>
  <si>
    <t>Helicobacter pylori</t>
  </si>
  <si>
    <t>Klebsiella oxytoca</t>
  </si>
  <si>
    <t>Klebsiella spp.</t>
  </si>
  <si>
    <t>Legionella spp.</t>
  </si>
  <si>
    <t>Listeria monocytogenes</t>
  </si>
  <si>
    <t>Mycobacterium fortuitum</t>
  </si>
  <si>
    <t>Mycobacterium chelonae</t>
  </si>
  <si>
    <t>Mycobacterium kansasii</t>
  </si>
  <si>
    <t>Mycobacterium malmoense</t>
  </si>
  <si>
    <t>Mycobacterium marinum</t>
  </si>
  <si>
    <t>Mycobacterium scrofulaceum</t>
  </si>
  <si>
    <t>Mycobacterium simiae</t>
  </si>
  <si>
    <t>Mycobacterium szulgai</t>
  </si>
  <si>
    <t>Mycobacterium xenopi</t>
  </si>
  <si>
    <t>Mycoplasma hominis</t>
  </si>
  <si>
    <t>Mycoplasma pneumoniae</t>
  </si>
  <si>
    <t>Neisseria gonorrhoeae</t>
  </si>
  <si>
    <t>Neisseria meningitidis</t>
  </si>
  <si>
    <t>Nocardia asteroides</t>
  </si>
  <si>
    <t>Nocardia brasiliensis</t>
  </si>
  <si>
    <t>Nocardia farcinica</t>
  </si>
  <si>
    <t>Nocardia nova</t>
  </si>
  <si>
    <t>Nocardia otitidiscaviarum</t>
  </si>
  <si>
    <t>Pasteurella spp.</t>
  </si>
  <si>
    <t>Peptostreptococcus anaerobius</t>
  </si>
  <si>
    <t>Plesiomonas shigelloides</t>
  </si>
  <si>
    <t>Porphyromonas spp.</t>
  </si>
  <si>
    <t>Prevotella spp.</t>
  </si>
  <si>
    <t>Proteus vulgaris</t>
  </si>
  <si>
    <t>Pseudomonas aeruginosa</t>
  </si>
  <si>
    <t>Rickettsia spp.</t>
  </si>
  <si>
    <t>Salmonella Typhimurium</t>
  </si>
  <si>
    <t>Shigella boydii</t>
  </si>
  <si>
    <t>Shigella flexneri</t>
  </si>
  <si>
    <t>Shigella sonnei</t>
  </si>
  <si>
    <t>Staphylococcus aureus</t>
  </si>
  <si>
    <t>Streptobacillus moniliformis</t>
  </si>
  <si>
    <t>Streptococcus pneumoniae</t>
  </si>
  <si>
    <t>Streptococcus pyogenes</t>
  </si>
  <si>
    <t>Streptococcus spp.</t>
  </si>
  <si>
    <t>Streptococcus suis</t>
  </si>
  <si>
    <t>Treponema carateum</t>
  </si>
  <si>
    <t>Treponema pallidum</t>
  </si>
  <si>
    <t>Treponema pertenue</t>
  </si>
  <si>
    <t>Treponema spp.</t>
  </si>
  <si>
    <t>Vibrio cholerae (včetně El Tor)</t>
  </si>
  <si>
    <t>Vibrio spp.</t>
  </si>
  <si>
    <t>Yersinia pseudotuberculosis</t>
  </si>
  <si>
    <t>Yersinia spp.</t>
  </si>
  <si>
    <t>Bacillus anthracis</t>
  </si>
  <si>
    <t>Brucella abortus</t>
  </si>
  <si>
    <t>Brucella canis</t>
  </si>
  <si>
    <t>Brucella melitensis</t>
  </si>
  <si>
    <t>Brucella suis</t>
  </si>
  <si>
    <t>Coxiella burnetii</t>
  </si>
  <si>
    <t>Mycobacterium africanum</t>
  </si>
  <si>
    <t>Mycobacterium leprae</t>
  </si>
  <si>
    <t>Mycobacterium tuberculosis</t>
  </si>
  <si>
    <t>Burkholderia mallei (Pseudomonas mallei)</t>
  </si>
  <si>
    <t>Rickettsia prowazekii</t>
  </si>
  <si>
    <t>Rickettsia rickettsii</t>
  </si>
  <si>
    <t>Yersinia pestis</t>
  </si>
  <si>
    <t>Mycobacterium microti</t>
  </si>
  <si>
    <t>Mycobacterium ulcerans</t>
  </si>
  <si>
    <t>Rickettsia akari</t>
  </si>
  <si>
    <t>Salmonella Typhi</t>
  </si>
  <si>
    <t>Shigella dysenteriae (typ 1)</t>
  </si>
  <si>
    <t>Virus encefalitidy St. Louis</t>
  </si>
  <si>
    <t>Virus Powassan</t>
  </si>
  <si>
    <t>Virus Rocio</t>
  </si>
  <si>
    <t>Virus žluté zimnice</t>
  </si>
  <si>
    <t>Virus vrtivky (Louping ill)</t>
  </si>
  <si>
    <t>Virus Wesselsbron</t>
  </si>
  <si>
    <t>Virus hepatitidy B</t>
  </si>
  <si>
    <t>Virus kravských neštovic</t>
  </si>
  <si>
    <t>Virus Orf</t>
  </si>
  <si>
    <t>Virus Ross River</t>
  </si>
  <si>
    <t>Virus Semliki Forest</t>
  </si>
  <si>
    <t>Virus Sindbis</t>
  </si>
  <si>
    <t>Virus Mayaro</t>
  </si>
  <si>
    <t>Virus venezuelské koňské encefalomyelitidy</t>
  </si>
  <si>
    <t>Virus západní koňské encefalomyelitidy</t>
  </si>
  <si>
    <t>Virus Everglades</t>
  </si>
  <si>
    <t>Virus Chikungunya</t>
  </si>
  <si>
    <t>Virus Mucambo</t>
  </si>
  <si>
    <t>Virus Tonate</t>
  </si>
  <si>
    <t>Virus zarděnek</t>
  </si>
  <si>
    <t>Acanthamoeba castellani</t>
  </si>
  <si>
    <t>Ancylostoma duodenale</t>
  </si>
  <si>
    <t>Angiostrongylus cantonensis</t>
  </si>
  <si>
    <t>Angiostrongylus costaricensis</t>
  </si>
  <si>
    <t>Ascaris lumbricoides</t>
  </si>
  <si>
    <t>Ascaris suum</t>
  </si>
  <si>
    <t>Babesia divergens</t>
  </si>
  <si>
    <t>Babesia microti</t>
  </si>
  <si>
    <t>Balantidium coli</t>
  </si>
  <si>
    <t>Brugia pahangi</t>
  </si>
  <si>
    <t>Capillaria philippinensis</t>
  </si>
  <si>
    <t>Capillaria spp.</t>
  </si>
  <si>
    <t>Cryptosporidium parvum</t>
  </si>
  <si>
    <t>Cryptosporidium spp.</t>
  </si>
  <si>
    <t>Cyclospora cayetanensis</t>
  </si>
  <si>
    <t>Dipetalonema streptocerca</t>
  </si>
  <si>
    <t>Diphyllobothrium latum</t>
  </si>
  <si>
    <t>Dracunculus medinensis</t>
  </si>
  <si>
    <t>Entamoeba histolytica</t>
  </si>
  <si>
    <t>Fasciola gigantica</t>
  </si>
  <si>
    <t>Fasciola hepatica</t>
  </si>
  <si>
    <t>Fasciolopsis busci</t>
  </si>
  <si>
    <t>Hymenolepis diminuta</t>
  </si>
  <si>
    <t>Hymenolepis nana</t>
  </si>
  <si>
    <t>Leishmania aethiopica</t>
  </si>
  <si>
    <t>Leishmania major</t>
  </si>
  <si>
    <t>Leishmania mexicana</t>
  </si>
  <si>
    <t>Leishmania peruviana</t>
  </si>
  <si>
    <t>Leishmania spp.</t>
  </si>
  <si>
    <t>Leishmania tropica</t>
  </si>
  <si>
    <t>Loa loa</t>
  </si>
  <si>
    <t>Mansonella ozzardi</t>
  </si>
  <si>
    <t>Mansonella perstans</t>
  </si>
  <si>
    <t>Necator americanus</t>
  </si>
  <si>
    <t>Onchocerca volvulus</t>
  </si>
  <si>
    <t>Opisthorchis felineus</t>
  </si>
  <si>
    <t>Opisthorchis spp.</t>
  </si>
  <si>
    <t>Paragonimus westermani</t>
  </si>
  <si>
    <t>Plasmodium spp. (lidské a opičí)</t>
  </si>
  <si>
    <t>Sarcocystis suihominis</t>
  </si>
  <si>
    <t>Schistosoma intercalatum</t>
  </si>
  <si>
    <t>Schistosoma mansoni</t>
  </si>
  <si>
    <t>Schistosoma mekongi</t>
  </si>
  <si>
    <t>Strongyloides spp.</t>
  </si>
  <si>
    <t>Strongyloides stercoralis</t>
  </si>
  <si>
    <t>Taenia saginata</t>
  </si>
  <si>
    <t>Toxocara canis</t>
  </si>
  <si>
    <t>Toxoplasma gondii</t>
  </si>
  <si>
    <t>Trichinella spiralis</t>
  </si>
  <si>
    <t>Trichuris trichiura</t>
  </si>
  <si>
    <t>Trypanosoma brucei brucei</t>
  </si>
  <si>
    <t>Trypanosoma brucei gambiense</t>
  </si>
  <si>
    <t>Wuchereria bancrofti</t>
  </si>
  <si>
    <t>Naegleria fowleri</t>
  </si>
  <si>
    <t>Trypanosoma cruzi</t>
  </si>
  <si>
    <t>Echinococcus granulosus</t>
  </si>
  <si>
    <t>Echinococcus multilocularis</t>
  </si>
  <si>
    <t>Echinococcus vogeli</t>
  </si>
  <si>
    <t>Leishmania donovani</t>
  </si>
  <si>
    <t>Taenia solium</t>
  </si>
  <si>
    <t>Aspergillus fumigatus</t>
  </si>
  <si>
    <t>Candida albicans</t>
  </si>
  <si>
    <t>Candida tropicalis</t>
  </si>
  <si>
    <t>Epidermophyton floccosum</t>
  </si>
  <si>
    <t>Fonsecaea pedrosoi</t>
  </si>
  <si>
    <t>Madurella grisea</t>
  </si>
  <si>
    <t>Madurella mycetomatis</t>
  </si>
  <si>
    <t>Microsporum spp.</t>
  </si>
  <si>
    <t>Neotestudina rosatii</t>
  </si>
  <si>
    <t>Sporothrix schenckii</t>
  </si>
  <si>
    <t>Trichophyton rubrum</t>
  </si>
  <si>
    <t>Trichophyton spp.</t>
  </si>
  <si>
    <t>Blastomyces dermatitidis (Ajellomyces dermatitidis)</t>
  </si>
  <si>
    <t>Coccidioides immitis</t>
  </si>
  <si>
    <t>Paracoccidioides brasiliensis</t>
  </si>
  <si>
    <t>Podle skupiny biologického činitele</t>
  </si>
  <si>
    <t>Oddělení pracoviště od jakýchkoliv jiných činností v téže budově</t>
  </si>
  <si>
    <t>doporučeno</t>
  </si>
  <si>
    <t>ano - odváděný vzduch</t>
  </si>
  <si>
    <t>ano - odváděný i přiváděný vzduch</t>
  </si>
  <si>
    <t>Omezení přístupu na pracoviště jen na určené zaměstnance</t>
  </si>
  <si>
    <t>Udržovat pracoviště v podtlaku oproti okolí</t>
  </si>
  <si>
    <t>Účinná kontrola vektorů (například hlodavců, hmyzu)</t>
  </si>
  <si>
    <t>Povrchy nepropouštějící vodu a snadno omyvatelné</t>
  </si>
  <si>
    <t>ano, pro pracovní plochy, podlahy, stropy a stěny</t>
  </si>
  <si>
    <t>Pozorovací okénko nebo jiné srovnatelné zařízení umožňující pozorovat osoby nebo zvířata přítomné v prostoru</t>
  </si>
  <si>
    <t>Vybavení laboratoře vlastním provozním přístrojovým zařízením</t>
  </si>
  <si>
    <t>Se vzduchem odsávaným z uzavřeného systému zacházet tak, aby</t>
  </si>
  <si>
    <t>byl minimalizován únik</t>
  </si>
  <si>
    <t>byl zamezen únik</t>
  </si>
  <si>
    <t>Tekuté kultury ve větším množství nepřemísťovat z uzavřeného systému, pokud nejsou</t>
  </si>
  <si>
    <t>minimalizován</t>
  </si>
  <si>
    <t>zamezen</t>
  </si>
  <si>
    <t>a) umístit značku pro biologické riziko</t>
  </si>
  <si>
    <t>b) přístup omezit pouze na jmenovitě určené zaměstnance</t>
  </si>
  <si>
    <t>c) zaměstnance vybavit pracovním oděvem</t>
  </si>
  <si>
    <t>ano, kompletní převlečení</t>
  </si>
  <si>
    <t>d) zřídit dekontaminační zařízení a umývárny pro zaměstnance</t>
  </si>
  <si>
    <t>f) odpadní vodu z výlevek a sprch shromažďovat a před vypuštěním desinfikovat</t>
  </si>
  <si>
    <t>l) odpadní vodu před konečným vypuštěním</t>
  </si>
  <si>
    <t>Způsob ovládání, minimální a maximální síly (N)</t>
  </si>
  <si>
    <t>poloh 24, nejmenší úhel mezi polohami 15°</t>
  </si>
  <si>
    <t>vnější průměr věnce se volí podle rychlosti otáčení, při větší</t>
  </si>
  <si>
    <t>rychlosti menší průměr</t>
  </si>
  <si>
    <t>50 na 1 kabinu 25</t>
  </si>
  <si>
    <t>Uložení</t>
  </si>
  <si>
    <t>Směrnice Komise 2009/161/EU ze dne 17. prosince 2009, kterou se stanoví třetí seznam směrných limitních hodnot expozice na pracovišti k provedení směrnice Rady 98/24/ES a kterou se mění směrnice Komise 2000/39/ES.</t>
  </si>
  <si>
    <t>Směrnice Evropského parlamentu a Rady (EU) 2017/2398 ze dne 12. prosince 2017, kterou se mění směrnice 2004/37/ES o ochraně zaměstnanců před riziky spojenými s expozicí karcinogenům nebo mutagenům při práci.</t>
  </si>
  <si>
    <t>Směrnice Evropského parlamentu a Rady (EU) 2019/130 ze dne 16. ledna 2019, kterou se mění směrnice 2004/37/ES o ochraně zaměstnanců před riziky spojenými s expozicí karcinogenům nebo mutagenům při práci.</t>
  </si>
  <si>
    <t>Zákon 65 /2017 Sb o ochraně zdraví před škodlivými účinky návykových látek</t>
  </si>
  <si>
    <t>NAŘÍZENÍ VLÁDY 361/2007 Sb. ze dne 12 prosince 2007, kterým se stanoví podmínky ochrany zdraví zaměstnanců při práci</t>
  </si>
  <si>
    <r>
      <rPr>
        <sz val="14"/>
        <color rgb="FFFF0000"/>
        <rFont val="Arial"/>
        <family val="2"/>
        <charset val="238"/>
      </rPr>
      <t>Zemědělství a potravinářský průmysl</t>
    </r>
    <r>
      <rPr>
        <sz val="10"/>
        <rFont val="Arial"/>
        <family val="2"/>
        <charset val="238"/>
      </rPr>
      <t xml:space="preserve"> -ROČNÍ SOUHRNNÁ ZPRÁVA O VÝSLEDCÍCH KONTROLNÍCH AKCÍ ZA ROK</t>
    </r>
    <r>
      <rPr>
        <sz val="20"/>
        <rFont val="Arial"/>
        <family val="2"/>
        <charset val="238"/>
      </rPr>
      <t xml:space="preserve"> 2019</t>
    </r>
    <r>
      <rPr>
        <sz val="10"/>
        <rFont val="Arial"/>
        <family val="2"/>
        <charset val="238"/>
      </rPr>
      <t xml:space="preserve"> </t>
    </r>
  </si>
  <si>
    <r>
      <rPr>
        <b/>
        <u/>
        <sz val="14"/>
        <color rgb="FFFF0000"/>
        <rFont val="Arial"/>
        <family val="2"/>
        <charset val="238"/>
      </rPr>
      <t>Zemědělství a potravinářský průmysl</t>
    </r>
    <r>
      <rPr>
        <u/>
        <sz val="10"/>
        <color indexed="12"/>
        <rFont val="Arial"/>
        <family val="2"/>
        <charset val="238"/>
      </rPr>
      <t xml:space="preserve"> -ROČNÍ SOUHRNNÁ ZPRÁVA O VÝSLEDCÍCH KONTROLNÍCH AKCÍ ZA ROK </t>
    </r>
    <r>
      <rPr>
        <u/>
        <sz val="18"/>
        <color rgb="FFFF0000"/>
        <rFont val="Arial"/>
        <family val="2"/>
        <charset val="238"/>
      </rPr>
      <t xml:space="preserve">2019 </t>
    </r>
  </si>
  <si>
    <t>► ohroženým prostorem při práci s křovinořezem se považuje kruhová plocha o poloměru 15 m, nestanoví-li výrobce křovinořezu  tento poloměr větší</t>
  </si>
  <si>
    <t xml:space="preserve">►byl zaměstnanec  před zahájením prací seznámen se stanovenými pracovními postupy a  způsobem organizace práce </t>
  </si>
  <si>
    <t>►byl zaměstnanec seznámen se způsobem zajišťování první pomoci a  byl vybaven příslušnými osobními ochrannými pracovními prostředky</t>
  </si>
  <si>
    <t>► byl osamocený zaměstnanec nebo samostatně pracujícího zaměstnanec zaměstnavatelem seznámem  s pravidly pro dorozumívání mezi zaměstnanci na pracovišti nebo pro dorozumívání se zaměstnavatelem.</t>
  </si>
  <si>
    <t>►Ohroženým prostorem při použití harvestoru se rozumí kruhová plocha o poloměru nejméně dvojnásobku výšky káceného stromu, prodlouženém o délku pracovního ramene stroje.</t>
  </si>
  <si>
    <t>► zajistil zaměstnavatel s  ohledem na rizika vykonávané pracovní činnosti, charakter pracoviště a počet zaměstnanců zaměstnavatel musí zajistit, aby zaměstnanci vykonávající práce s řetězovou pilou, křovinořezem nebo ručním nářadím s ostřím byli vybaveni prostředky pro poskytnutí první pomoci, včetně zajištění prostředků umožňujících přivolání poskytovatele zdravotnické záchranné služby.</t>
  </si>
  <si>
    <t>c) za povětrnostní situace, kdy korigovaná teplota je -15 °C a nižší,</t>
  </si>
  <si>
    <t>a)osamoceně</t>
  </si>
  <si>
    <t>b) za povětrnostní situace, kdy nelze u káceného stromu bezpečně dodržet určený směr kácení</t>
  </si>
  <si>
    <t>d) za snížené viditelnosti pod dvojnásobnou výšku káceného stromu</t>
  </si>
  <si>
    <t>e) na svazích, kde současně nad sebou pracují i jiní zaměstnanci tehdy, hrozí-li nebezpečí samovolného pohybu dříví</t>
  </si>
  <si>
    <t>f) v ohroženém prostoru zavěšeného nebo podříznutého stojícího stromu</t>
  </si>
  <si>
    <t>g) při odvětvování, odkorňování nebo zkracování stromu ve vzdálenosti méně než 5 metrů mezi sebou</t>
  </si>
  <si>
    <t>h) současně na jednom stromu</t>
  </si>
  <si>
    <t>b) nevstupovali na zavěšený strom</t>
  </si>
  <si>
    <t xml:space="preserve">c) neuvolňuvali zavěšený strom podřezáváním stromu, na kterém zavěšený strom spočívá </t>
  </si>
  <si>
    <t>d) neodřezávali zavěšený strom po špalcích</t>
  </si>
  <si>
    <t xml:space="preserve">► zaměstnavatel organizuje práci  samostatně pracujících zaměstnanců při těžbě dříví tak, že : </t>
  </si>
  <si>
    <t>a) je zajištěna jejich pravidelná kontrola minimálně každých 30 minut v průběhu pracovní doby</t>
  </si>
  <si>
    <t xml:space="preserve">► při zpracování napružených stromů byl veden první řez na straně tlaku a doříznutí kmene se provádí na straně tahu a zaměstnanec stál mimo směr pružení </t>
  </si>
  <si>
    <t>► při odvětvování a odkorňování stromu na svahu jsou práce prováděny z horní strany svahu nad stromem</t>
  </si>
  <si>
    <t>►jsou přednostně  uvolněny vývraty, polovývraty, podříznuté stojící nebo zavěšené stromy, nepodaří-li se uvolnit zavěšený strom ani po vyčerpání všech dostupných možností během pracovní směny, je uvolněn nejpozději v průběhu následujícího kalendářního dne</t>
  </si>
  <si>
    <t>b) otáčení zavěšeného stromu kolem jeho podélné  osy</t>
  </si>
  <si>
    <t>c) postup těžby směřuje od přibližovacích linek do porostu, přednostně se odstraňují zlomy, zavěšené a polovyvrácené stromy</t>
  </si>
  <si>
    <t xml:space="preserve">f) při odřezávání vývratu je kořenový koláč před oddělením stromu bezpečně zajištěn proti zvrácení </t>
  </si>
  <si>
    <t xml:space="preserve">e) zastavovali  chod motoru řetězové pily, pokud přecházejí na pracovišti na vzdálenost větší než 150 m, pokud podmínky bezpečné práce nevyžadují zastavení chodu motoru již při menší vzdálenosti </t>
  </si>
  <si>
    <t>g) byl dodržován zákaz vstupu do ohroženého prostoru pracoviště a byly používány bezpečnostní značky a signály</t>
  </si>
  <si>
    <t>j)  při soustřeďování dříví lanovým zařízením se navíjecí bubny spouštěly jen na znamení zaměstnance, který dříví připevňuje nebo uvolňuje, a přitom se používala stanovená signalizace a zaměstnanec, který dříví připevňuje nebo uvolňuje, sledoval jeho pohyb a přitom se pohyboval tak, aby nedošlo k jeho zasažení uvolněnou kladkou, přetrženým lanem nebo odvalujícím se dřívím; při zachycení dříví o překážku musí být dán signál k zastavení chodu lanového zařízení</t>
  </si>
  <si>
    <t>► při soustřeďování dříví koňským potahem musí být zaměatnavatelem zajištěno :</t>
  </si>
  <si>
    <t>► při volném spouštění výřezů ze svahu v ohroženém prostoru se nesmí nacházet žádné fyzické osoby</t>
  </si>
  <si>
    <t>b) nerozřezávali překřížené dříví a při navalování dříví k dopravníku používali ruční nářadí</t>
  </si>
  <si>
    <t>c)  se  nepohybovali po konstrukci nadúrovňových dopravníků a nepřekračovali podélně transportéry za chodu mimo určené přechody</t>
  </si>
  <si>
    <t>►k zabránění samovolnému pohybu dříví při jeho volném uskladňování na skládce musí zaměstnavatel zajistit, aby nebyl překročen přirozený sklon uskladněného dříví; k zajištění se použijí zajišťovací klíny</t>
  </si>
  <si>
    <t>► nepracovali osamoceně</t>
  </si>
  <si>
    <t>► je odřezávání větví koruny stojícího stromu pomocí řetězové pily prováděno z pracovní plošiny nebo za použití jiné speciální techniky určené pro práci ve výškách</t>
  </si>
  <si>
    <t>► je zaměstnanec i řetězová pila při výstupu do koruny stromu, během práce i při sestupu, zajištěni proti pádu samostatnými jistícími prostředky, upevněnými  mimo zonu prováděné práce</t>
  </si>
  <si>
    <t>►zajistil zaměstnavatel, aby zaměstnanec při kácení stromu zohlednil druh dřeviny, průměr a výšku kmene, stáří a zdravotní stav stromu i tvar koruny a stanovil směr kácení</t>
  </si>
  <si>
    <t>b) zaměstnanec doprovázel vlečené dříví v bezpečné vzdálenosti, na svahu z horní strany nad potahem a v zatáčkách vede koně z vnitřní strany</t>
  </si>
  <si>
    <t>►jsou trvalé komunikace ve venkovních pracovních prostorách  (podle možností) značeny obdobně, pokud nejsou opatřeny vhodným ohrazením nebo chodníky</t>
  </si>
  <si>
    <t>►jsou nádoby pro skladování nebezpečných chemických látek, přípravků a potrubní vedení, které tyto látky nebo přípravky dopravují, po celou dobu jejich skladování nebo přepravy označeny  příslušným výstražným symbolem nebezpečnosti na viditelném místě  piktogramem na viditelném místě s kontrastním pozadím a podle potřeby i vzorcem nebo názvem chemické látky nebo přípravku</t>
  </si>
  <si>
    <t xml:space="preserve">►jsou zvukové signály  snadno rozpoznatelné dobou trvání zvukových impulsů nebo skupin impulsů a intervalů mezi nimi a snadno rozpoznatelné od jakýchkoliv jiných zvukových signálů. </t>
  </si>
  <si>
    <r>
      <rPr>
        <b/>
        <u/>
        <sz val="10"/>
        <color rgb="FFFF0000"/>
        <rFont val="Arial"/>
        <family val="2"/>
        <charset val="238"/>
      </rPr>
      <t>NAŘÍZENÍ VLÁDY 375/2017</t>
    </r>
    <r>
      <rPr>
        <u/>
        <sz val="10"/>
        <color indexed="12"/>
        <rFont val="Arial"/>
        <family val="2"/>
        <charset val="238"/>
      </rPr>
      <t xml:space="preserve"> Sb. ze dne 23 října 2017 o vzhledu, umístění a provedení bezpečnotních značek a značení a zavedení signálů</t>
    </r>
  </si>
  <si>
    <r>
      <rPr>
        <b/>
        <u/>
        <sz val="10"/>
        <color rgb="FFFF0000"/>
        <rFont val="Arial"/>
        <family val="2"/>
        <charset val="238"/>
      </rPr>
      <t>NAŘÍZENÍ VLÁDY 339/2017/Sb</t>
    </r>
    <r>
      <rPr>
        <u/>
        <sz val="10"/>
        <color indexed="12"/>
        <rFont val="Arial"/>
        <family val="2"/>
        <charset val="238"/>
      </rPr>
      <t>. ze dne 18. září 2017, o bližších požadavcích na způsob organizace práce a pracovních postupů při práci v lese a na pracovištích obdobného charakteru</t>
    </r>
  </si>
  <si>
    <t>zákona č. 503/2012 Sb., zákona č. 279/2013 Sb.</t>
  </si>
  <si>
    <t>(1) Tento zákon zapracovává příslušný předpis Evropské unie1), zároveň navazuje na přímo použitelné předpisy Evropské unie67), 103) a upravuje práva a povinnosti fyzických a právnických osob týkající se</t>
  </si>
  <si>
    <t>c) podmínky, uvádění na trh, používání a kontroly přípravků na ochranu rostlin (dále jen "přípravky") a pomocných prostředků na ochranu rostlin (dále jen "pomocné prostředky"),</t>
  </si>
  <si>
    <t>e) omezování nepříznivého vlivu škodlivých organismů a použití přípravků a pomocných prostředků na zdraví lidí, zvířat a na životní prostředí,</t>
  </si>
  <si>
    <t>f) uvádění na trh, používání a kontrolního testování zařízení pro aplikaci přípravků.</t>
  </si>
  <si>
    <t>(2) Zákon stanoví působnost správních úřadů na úseku rostlinolékařské péče, upravuje rozsah a výkon rostlinolékařského dozoru a nařizování mimořádných rostlinolékařských opatření, stanoví požadavky na odbornou způsobilost při výkonu odborných rostlinolékařských činností, náhradu nákladů za provedené odborné úkony a pokuty za porušování povinností stanovených tímto zákonem.</t>
  </si>
  <si>
    <t>a) škodlivými organismy škodlivé organismy ve smyslu nařízení Evropského parlamentu a Rady (EU) 2016/2031 ze dne 26. října 2016 o ochranných opatřeních proti škodlivým organismům rostlin, o změně nařízení Evropského parlamentu a Rady (EU) č. 228/2013, (EU) č. 652/2014 a (EU) č. 1143/2014 a o zrušení směrnic Rady 69/464/EHS, 74/647/EHS, 93/85/EHS, 98/57/ES, 2000/29/ES, 2006/91/ES a 2007/33/ES, v platném znění, (dále jen „nařízení (EU) 2016/2031“) a neparazitické rostliny, které škodí rostlinám nebo rostlinným produktům,</t>
  </si>
  <si>
    <t>b) rostlinami, rostlinnými produkty a jinými předměty rostliny, rostlinné produkty a jiné předměty ve smyslu nařízení (EU) 2016/2031,</t>
  </si>
  <si>
    <t>c) poruchami rostlin škodlivé změny způsobené na rostlinách nebo rostlinných produktech nepříznivými fyzikálními a chemickými faktory,</t>
  </si>
  <si>
    <t>d) integrovanou ochranou rostlin souhrn opatření, která po zvážení veškerých dostupných metod ochrany rostlin potlačují rozvoj populací škodlivých organismů, podporují přirozené mechanismy ochrany před škodlivými organismy a snižují rizika pro lidské zdraví a životní prostředí,</t>
  </si>
  <si>
    <t>e) monitoringem škodlivých organismů proces soustavného sledování výskytu škodlivých organismů a vyhodnocování souvisejících rizik,</t>
  </si>
  <si>
    <t>f) průzkumem výskytu škodlivých organismů úřední sledování prováděné příslušným orgánem na určitém území ve stanoveném období za účelem zjištění výskytu škodlivého organismu nebo k určení charakteristik jeho populace,</t>
  </si>
  <si>
    <t>a) dovozcem fyzická nebo právnická osoba, která sama nebo prostřednictvím jiné fyzické nebo právnické osoby dopravuje zásilku ze třetí země přes státní hranice České republiky s výjimkou celního režimu vnitřního tranzitu,2)</t>
  </si>
  <si>
    <t>b) distributorem osoba, která uvádí přípravek na trh,</t>
  </si>
  <si>
    <t>c) profesionálním uživatelem osoba, včetně obsluhy, techniků, zaměstnavatelů a samostatně výdělečně činných osob, která používá přípravky v rámci svých profesních činností, jak v oblasti zemědělství, tak v jiných odvětvích,</t>
  </si>
  <si>
    <t>d) šarží množství výrobku vyrobeného nebo připraveného v jednom výrobním cyklu a postupu anebo zhomogenizovaného během přípravy nebo výroby; základním znakem šarže je její stejnorodost,</t>
  </si>
  <si>
    <t>e) poradcem osoba, která v rámci svého podnikání nebo zaměstnání poskytuje poradenství v oblasti ochrany před škodlivými organismy a s ní souvisejícími poruchami rostlin a bezpečného používání přípravků,</t>
  </si>
  <si>
    <t>f) ukazatelem rizika výsledek výpočetní metody, který se užívá pro posouzení rizika používání přípravků na lidské zdraví nebo životní prostředí,</t>
  </si>
  <si>
    <t>g) mechanizačním prostředkem na ochranu rostlin zařízení pro aplikaci přípravků a zařízení k ošetřování nebo označování dřevěného obalového materiálu, dřeva nebo jiných předmětů,</t>
  </si>
  <si>
    <t>h) osvědčením třetího stupně doklad osvědčující, že fyzická osoba může v rámci svých profesních činností poskytovat poradenství v oblasti ochrany rostlin před škodlivými organismy a s ní souvisejícími poruchami rostlin a v oblasti bezpečného používání přípravků, uvádět na trh přípravky pro profesionální použití a pořádat kurzy a školení k získání a prodloužení osvědčení podle § 86,</t>
  </si>
  <si>
    <t>i) osvědčením druhého stupně doklad osvědčující, že fyzická osoba může v rámci svých profesních činností při používání přípravků řídit nakládání s přípravky a provádět dohled nad nakládáním s přípravky, pokud nejsou tyto činnosti vyhrazeny pro držitele osvědčení třetího stupně,</t>
  </si>
  <si>
    <t>j) osvědčením prvního stupně doklad osvědčující, že fyzická osoba může nakládat s přípravky pod vedením držitele osvědčení druhého nebo třetího stupně pro nakládání s přípravky.</t>
  </si>
  <si>
    <t>a) zjišťovat a omezovat výskyt a šíření škodlivých organismů tak, aby nevznikla škoda jiným osobám nebo nedošlo k poškození životního prostředí anebo k ohrožení zdraví lidí nebo zvířat,</t>
  </si>
  <si>
    <t>b) používat k ošetřování rostlin, rostlinných produktů a jiných předmětů proti škodlivým organismům pouze přípravky, pomocné prostředky a zařízení pro aplikaci přípravků povolené k používání podle tohoto zákona a nařízení (ES) č. 1107/2009, a to způsobem, který nepoškozuje okolní porost, zdraví lidí a zvířat nebo životní prostředí.</t>
  </si>
  <si>
    <t>(2) Fyzické a právnické osoby, které jsou povinny plnit povinnosti uložené jim tímto zákonem, jsou povinny plnit v oblasti rostlinolékařské péče také úkoly vyplývající pro ně z přímo použitelných předpisů Evropské unie.</t>
  </si>
  <si>
    <t>(1) Ústřední kontrolní a zkušební ústav zemědělský (dále jen „Ústav“)</t>
  </si>
  <si>
    <t>a) provádí monitoring a na území České republiky průzkum výskytu škodlivých organismů a s ochranou rostlin souvisejících poruch rostlin a podmínek pro šíření škodlivých organismů,</t>
  </si>
  <si>
    <t>c) shromažďuje a zveřejňuje dostupné údaje o riziku vzniku rezistence škodlivých organismů k přípravkům a o opatřeních k zamezení rezistence škodlivých organismů k přípravkům (dále jen „antirezistentní strategie“).</t>
  </si>
  <si>
    <t>(2) Zaměstnanci Ústavu jsou při provádění monitoringu a průzkumu výskytu škodlivých organismů podle odstavce 1 písm. a) oprávněni</t>
  </si>
  <si>
    <t>a) pořizovat fotodokumentaci a</t>
  </si>
  <si>
    <t>b) vstupovat a vjíždět dopravními prostředky do objektů, na pozemky a do provozních a skladovacích prostor a zařízení, na kterých nebo ve kterých se pěstují, skladují nebo zpracovávají rostliny, rostlinné produkty nebo jiné předměty, a v nezbytném rozsahu odebírat bezplatně vzorky rostlin, rostlinných produktů nebo jiných předmětů, přípravků nebo jiných výrobků.</t>
  </si>
  <si>
    <t>(1) Profesionální uživatel je povinen brát v úvahu veškeré dostupné metody ochrany rostlin a následně zavádět vhodná opatření, která lze z hospodářského a ekologického hlediska odůvodnit a která snižují či minimalizují rizika pro lidské zdraví nebo životní prostředí.</t>
  </si>
  <si>
    <t>(2) Profesionální uživatel je při rozhodování o využití integrované ochrany rostlin povinen vždy zabezpečit optimální růst zdravých rostlin a zdravotní nezávadnost a kvalitu rostlinných produktů při co nejmenším narušení zemědělských ekosystémů a zvážit použití opatření integrované ochrany rostlin stanovených prováděcím právním předpisem.</t>
  </si>
  <si>
    <t>(3) Profesionální uživatel zaznamenává údaje o vlastním sledování výskytu škodlivých organismů, o jím použitých přípravcích a o vyhodnocení úspěšnosti jím provedených opatření na ochranu rostlin způsobem stanoveným prováděcím právním předpisem.</t>
  </si>
  <si>
    <t>(4) Ústav</t>
  </si>
  <si>
    <t>a) zajišťuje dostupnost přípravků pro uplatňování integrované ochrany rostlin a antirezistentních strategií,</t>
  </si>
  <si>
    <t>b) shromažďuje a zveřejňuje metodické postupy k uplatňování obecných zásad integrované ochrany rostlin pro rostliny a skupiny rostlin s využitím výsledků činnosti vědeckovýzkumné základny a</t>
  </si>
  <si>
    <t>c) provádí zkoušení povolených přípravků a pomocných prostředků s cílem stanovit jejich optimální použití v souladu se zásadami integrované ochrany rostlin v podmínkách České republiky a porovnat účinnost povolených přípravků a pomocných prostředků a zveřejňuje výsledky tohoto zkoušení.</t>
  </si>
  <si>
    <t>Průzkum výskytu škodlivých organismů před založením porostu rozmnožovacího nebo reprodukčního materiálu</t>
  </si>
  <si>
    <t>(1) Fyzická nebo právnická osoba, která hodlá pěstovat šlechtitelský, rozmnožovací nebo reprodukční materiál podle zvláštních právních předpisů6),7), může před založením příslušného porostu požádat Ústav o provedení průzkumu výskytu škodlivých organismů, jejichž přítomnost je překážkou uznání příslušného materiálu. Průzkum se provádí v místě určeném k produkci tohoto materiálu, popřípadě i v bezprostředním okolí tohoto místa. Druhy rostlin, kterých se možnost provedení průzkumu týká, stanoví prováděcí právní předpis.</t>
  </si>
  <si>
    <t>(2) Žádost o provedení průzkumu podle odstavce 1 kromě obecných náležitostí žádosti podle správního řádu obsahuje</t>
  </si>
  <si>
    <t>a) identifikaci pozemku, na kterém má být založen porost rozmnožovacího materiálu nebo uznán zdroj reprodukčního materiálu, a</t>
  </si>
  <si>
    <t>b) název druhu rostliny, jejíž porost rozmnožovacího materiálu má být založen, nebo druhu rostliny, jejíž zdroj reprodukčního materiálu má být uznán.</t>
  </si>
  <si>
    <t>Vzor žádosti zveřejní Ústav na svých internetových stránkách.</t>
  </si>
  <si>
    <t>Povolení dovozu, přemísťování, držení a množení škodlivých organismů, rostlin, rostlinných produktů a jiných předmětů za účelem jejich použití k úřednímu testování, vědeckým nebo vzdělávacím účelům, pokusům, selekci odrůd nebo šlechtění</t>
  </si>
  <si>
    <t>(1) Ústav na základě žádosti v souladu s čl. 8, čl. 32 odst. 2, čl. 48, čl. 49 odst. 5 a čl. 58 nařízení (EU) 2016/2031 a s přímo použitelnými předpisy Evropské unie přijatými na jeho základě rozhoduje o povolení dovozu, přemísťování v rámci území České republiky, držení a množení karanténního materiálu, a to</t>
  </si>
  <si>
    <t>a) karanténních škodlivých organismů pro Evropskou unii,</t>
  </si>
  <si>
    <t>b) škodlivých organismů, na něž se vztahují opatření přijatá podle čl. 30 odst. 1 nařízení (EU) 2016/2031,</t>
  </si>
  <si>
    <t>c) karanténních škodlivých organismů pro chráněné zóny,</t>
  </si>
  <si>
    <t>d) rostlin, rostlinných produktů a jiných předmětů, které je zakázáno dovážet na území Evropské unie,</t>
  </si>
  <si>
    <t>e) rostlin, rostlinných produktů a jiných předmětů, nesplňujících stanovené zvláštní a rovnocenné požadavky,</t>
  </si>
  <si>
    <t>f) vysoce rizikových rostlin, rostlinných produktů anebo jiných předmětů,</t>
  </si>
  <si>
    <t>g) rizikových rostlin, rostlinných produktů anebo jiných předmětů, u nichž byla přijata dočasná opatření podle čl. 49 nařízení (EU) 2016/2031,</t>
  </si>
  <si>
    <t>h) rostlin, rostlinných produktů a jiných předmětů, které je zakázáno dovážet do chráněných zón, nebo</t>
  </si>
  <si>
    <t>i) rostlin, rostlinných produktů a jiných předmětů, nesplňujících zvláštní požadavky pro chráněné zóny.</t>
  </si>
  <si>
    <t>(2) Ústav může rozhodnutí vydané podle odstavce 1 změnit nebo zrušit, nebudou-li splněny podmínky stanovené v čl. 8 nebo 48 nařízení (EU) 2016/2031, přímo použitelných předpisech Evropské unie přijatých na jeho základě nebo v rozhodnutí Ústavu. Odvolání proti rozhodnutí o změně nebo zrušení povolení podle odstavce 1 nemá odkladný účinek.</t>
  </si>
  <si>
    <t>Registrace profesionálních provozovatelů</t>
  </si>
  <si>
    <t>a) přijímá žádosti profesionálních provozovatelů uvedených v čl. 65 odst. 1 nařízení (EU) 2016/2031 o registraci nebo aktualizaci údajů v souladu s čl. 66 nařízení (EU) 2016/2031 a</t>
  </si>
  <si>
    <t>b) vede a aktualizuje úřední registr profesionálních provozovatelů v souladu s čl. 65 až 67 nařízení (EU) 2016/2031.</t>
  </si>
  <si>
    <t>(2) Ústav vydá doklad o zápisu profesionálního provozovatele do úředního registru vedeného podle odstavce 1, pokud žádost o registraci obsahuje údaje stanovené v čl. 66 odst. 2 nařízení (EU) 2016/2031, nebo pokud se vyhovuje žádosti o aktualizaci údajů s dopadem na změnu činností podle čl. 66 odst. 2 písm. b) nebo c) nařízení (EU) 2016/2031.</t>
  </si>
  <si>
    <t>(3) Ústav může na základě čl. 65 odst. 1 nebo 3 nařízení (EU) 2016/2031 stanovit nařízením Ústavu vydaným způsobem podle § 76 odst. 2 věty druhé až čtvrté, že</t>
  </si>
  <si>
    <t>a) mají být registrovány další kategorie pěstitelů nebo jiných profesionálních provozovatelů, je-li to opodstatněno rizikem z hlediska možnosti zavlečení škodlivých organismů, které představují jimi pěstované rostliny nebo jakékoliv jiné jejich činnosti, nebo</t>
  </si>
  <si>
    <t>b) výjimka uvedená v čl. 65 odst. 3 písm. a) prvním pododstavci nařízení (EU) 2016/2031 se neuplatní na všechny nebo určité pěstitele či jiné profesionální provozovatele, je-li to odůvodněno rizikem přenosu škodlivých organismů rostlinami, které pěstují nebo kterých se týkají jakékoliv jiné jejich činnosti.</t>
  </si>
  <si>
    <t>(4) Za malá množství semen podle čl. 65 odst. 3 písm. b) nařízení (EU) 2016/2031 se považují malá balení osiv stanovená v souladu s § 19a zákona o oběhu osiva a sadby.</t>
  </si>
  <si>
    <t>Oprávnění k vydávání rostlinolékařských pasů</t>
  </si>
  <si>
    <t>(1) Ústav přijímá žádosti profesionálních provozovatelů o udělení oprávnění k vydávání rostlinolékařských pasů v souladu s čl. 89 nařízení (EU) 2016/2031.</t>
  </si>
  <si>
    <t>(2) O oprávnění podle odstavce 1 lze požádat společně s žádostí o registraci podle § 12.</t>
  </si>
  <si>
    <t>(3) Ústav vydá doklad o oprávnění k vydávání rostlinolékařských pasů, pouze pokud profesionální provozovatel prokáže, že splňuje podmínky stanovené v čl. 89 odst. 1 nařízení (EU) 2016/2031 a v přímo použitelném předpise Evropské unie přijatém na jeho základě. Způsob prokázání splnění podmínek a rozsah znalostí profesionálních provozovatelů nezbytných podle čl. 89 odst. 1 písm. a) nařízení (EU) 2016/2031 stanoví prováděcí právní předpis.</t>
  </si>
  <si>
    <t>(4) Profesionální provozovatel prokazuje znalosti podle čl. 89 odst. 1 písm. a) nařízení (EU) 2016/2031 prostřednictvím alespoň jedné osoby, provádějící šetření podle čl. 87 nařízení (EU) 2016/2031 nebo pověřené profesionálním provozovatelem k poskytování odpovídajícího školení v souladu s čl. 90 odst. 2 nařízení (EU) 2016/2031. Jméno, popřípadě jména, příjmení a kontaktní údaje této osoby uvede profesionální provozovatel v žádosti podle odstavce 1.</t>
  </si>
  <si>
    <t>Rostlinolékařské pasy vyžadované pro přemísťování rostlin, rostlinných produktů a jiných předmětů na území Evropské unie</t>
  </si>
  <si>
    <t>(1) Těsnou vzájemnou blízkostí provozoven registrovaného provozovatele podle čl. 82 nařízení (EU) 2016/2031 se rozumí celé území České republiky. Při přemísťování rostlin, rostlinných produktů a jiných předmětů v rámci provozoven registrovaného provozovatele a mezi jeho provozovnami v souladu s čl. 82 nařízení (EU) 2016/2031 registrovaný provozovatel vede skladovou evidenci prokazující, že přemisťované rostliny, rostlinné produkty a jiné předměty pocházejí od tohoto registrovaného provozovatele.</t>
  </si>
  <si>
    <t>(2) Ústav provádí na základě žádosti registrovaného provozovatele šetření pro účely vydávání rostlinolékařských pasů v případech uvedených v čl. 87 odst. 2 a 3 nařízení (EU) 2016/2031. Žádost o provedení šetření Ústavem kromě obecných náležitostí žádosti podle správního řádu obsahuje</t>
  </si>
  <si>
    <t>a) adresu provozovny, v níž má být šetření provedeno,</t>
  </si>
  <si>
    <t>b) druh a počet rostlin, rostlinných produktů nebo jiných předmětů, u nichž má být šetření provedeno, a</t>
  </si>
  <si>
    <t>c) uvedení důvodu pro provedení šetření Ústavem podle čl. 87 odst. 2 nařízení (EU) 2016/2031.</t>
  </si>
  <si>
    <t>Registrovaný provozovatel podá žádost ve lhůtě, která umožní provedení šetření ve vhodnou dobu a s ohledem na příslušná rizika podle čl. 87 odst. 3 písm. a) nařízení (EU) 2016/2031.</t>
  </si>
  <si>
    <t>(3) Výsledky šetření provedeného Ústavem podle odstavce 2 uchovává Ústav a registrovaný provozovatel, který Ústav o šetření požádal.</t>
  </si>
  <si>
    <t>(4) Při zjištění, že nejsou splněny požadavky čl. 85 nebo 86 nařízení (EU) 2016/2031, Ústav nařídí opatření podle § 75 nebo 76 k nápravě zjištěných nedostatků a může odejmout oprávnění k vydávání rostlinolékařských pasů. Oprávnění k vydávání rostlinolékařských pasů Ústav odejme v případě, kdy je profesionálnímu provozovateli zrušena registrace udělená podle § 12 nebo na jeho žádost.</t>
  </si>
  <si>
    <t>(2) Ústav může v souladu s čl. 94 odst. 2 a 3 nařízení (EU) 2016/2031 na stanovišti hraniční kontroly nahradit rostlinolékařské osvědčení vydané pro dováženou rostlinu, rostlinný produkt nebo jiný předmět jeho úředně ověřenou kopií.</t>
  </si>
  <si>
    <t>(3) Profesionální provozovatel, který v souladu s čl. 95 odst. 4 nařízení (EU) 2016/2031 zneplatnil a odstranil rostlinolékařský pas vydaný Ústavem, o tom bezodkladně informuje Ústav.</t>
  </si>
  <si>
    <t>Plány řízení rizik</t>
  </si>
  <si>
    <t>(1) Ústav na základě žádosti oprávněného provozovatele rozhodne o schválení plánu řízení rizik škodlivých organismů, pokud návrh plánu splňuje podmínky stanovené v čl. 91 odst. 1 nařízení (EU) 2016/2031.</t>
  </si>
  <si>
    <t>(2) V případě schválení plánu řízení rizik škodlivých organismů podle odstavce 1 je kontrola Ústavu podle čl. 92 odst. 1 nařízení (EU) 2016/2031 zaměřena rovněž na aktuálnost opatření stanovených tímto plánem a na jejich plnění.</t>
  </si>
  <si>
    <t>(1) Ústav provádí kontrolu rostlin, rostlinných produktů a jiných předmětů vstupujících do Evropské unie (dále jen „dovozní rostlinolékařská kontrola“) v souladu s příslušnými ustanoveními nařízení Evropského parlamentu a Rady (EU) 2017/625 ze dne 15. března 2017 o úředních kontrolách a jiných úředních činnostech prováděných s cílem zajistit uplatňování potravinového a krmivového práva a pravidel týkajících se zdraví zvířat a dobrých životních podmínek zvířat, zdraví rostlin a přípravků na ochranu rostlin, o změně nařízení Evropského parlamentu a Rady (ES) č. 999/2001, (ES) č. 396/2005, (ES) č. 1069/2009, (ES) č. 1107/2009, (EU) č. 1151/2012, (EU) č. 652/2014, (EU) 2016/429 a (EU) 2016/2031, nařízení Rady (ES) č. 1/2005 a (ES) č. 1099/2009 a směrnic Rady 98/58/ES, 1999/74/ES, 2007/43/ES, 2008/119/ES a 2008/120/ES a o zrušení nařízení Evropského parlamentu a Rady (ES) č. 854/2004 a (ES) č. 882/2004, směrnic Rady 89/608/EHS, 89/662/EHS, 90/425/EHS, 91/496/EHS, 96/23/ES, 96/93/ES a 97/78/ES a rozhodnutí Rady 92/438/EHS (nařízení o úředních kontrolách) (dále jen „nařízení (EU) 2017/625“) a nařízení (EU) 2016/2031.</t>
  </si>
  <si>
    <t>(2) Pokud při celním řízení vznikne důvodné podezření, že zásilka, která je dovážena ze třetí země do České republiky, obsahuje nebo je kontaminována rostlinami stanovenými v příloze prováděcího nařízení Komise (EU) 2016/1141 ze dne 13. července 2016, kterým se přijímá seznam invazních nepůvodních druhů s významným dopadem na Unii podle nařízení Evropského parlamentu a Rady (EU) č. 1143/2014, v platném znění, (dále jen „nařízení (EU) 2016/1141“), musí být taková zásilka podrobena kontrole provedené Ústavem. Celní úřad o vzniklém podezření neodkladně písemně informuje místně příslušné pracoviště Ústavu a do ukončení kontroly provedené Ústavem v celním řízení nerozhodne. Pokud bylo zjištěno, že zásilka obsahuje rostliny stanovené v příloze nařízení (EU) 2016/1141, jejichž dovoz nebyl povolen na základě odchylky uplatněné podle čl. 8 odst. 1 nařízení Evropského parlamentu a Rady (EU) č. 1143/2014 ze dne 22. října 2014 o prevenci a regulaci zavlékání či vysazování a šíření invazních nepůvodních druhů pro vstup zásilky na území Evropské unie (dále jen „nařízení (EU) č. 1143/2014“) nebo nejsou splněny podmínky stanovené pro vstup těchto rostlin na území Evropské unie v povolení vydaném podle čl. 8 odst. 1 nařízení (EU) č. 1143/2014, Ústav neodkladně podle § 75 nařídí odmítnutí vstupu zásilky na území Evropské unie nebo zničení zásilky anebo její části.</t>
  </si>
  <si>
    <t>a) je oprávněn odebrat ze zásilky v potřebném rozsahu vzorky za účelem řádného provedení dovozní rostlinolékařské kontroly; § 74 odst. 2 se použije obdobně,</t>
  </si>
  <si>
    <t>b) neodpovídá za škody vzniklé zdržením dopravního prostředku nebo zdržením doručení zásilky po dobu nezbytně nutnou k provedení dovozní rostlinolékařské kontroly; tímto ustanovením není dotčena odpovědnost za škodu způsobenou při výkonu veřejné moci rozhodnutím nebo nesprávným úředním postupem17), a</t>
  </si>
  <si>
    <t>c) vydává závazné stanovisko pro rozhodnutí orgánů, které kontrolují obchod a nakládání s dováženými ohroženými druhy živočichů, rostlin a výrobků z nich, které nesplňují fytokaranténní dovozní požadavky Evropské unie.</t>
  </si>
  <si>
    <t>(2) Záznamem z dovozní rostlinolékařské kontroly je společný zdravotní vstupní doklad uvedený v čl. 56 nařízení (EU) 2017/625.</t>
  </si>
  <si>
    <t>Stanoviště hraniční kontroly</t>
  </si>
  <si>
    <t>(1) Ústav v souladu s čl. 59 nařízení (EU) 2017/625 a za podmínek uvedených v čl. 62 a 63 nařízení (EU) 2017/625 určuje, pozastavuje určení, ruší pozastavení a ruší určení stanoviště hraniční kontroly, kde se provádí dovozní rostlinolékařská kontrola.</t>
  </si>
  <si>
    <t>(2) Provozovatel stanoviště hraniční kontroly poskytne za úplatu Ústavu vhodné prostory umožňující splnění minimálních požadavků k výkonu dovozní rostlinolékařské kontroly. Je-li provozovatelem tohoto místa organizační složka státu, poskytuje tyto prostory Ústavu bezúplatně.</t>
  </si>
  <si>
    <t>(3) Provozovatel stanoviště hraniční kontroly umístí na svůj náklad ve svých prostorách kontejnery určené k odkládání rostlin, rostlinných produktů a jiných předmětů dovezených ze třetích zemí v rámci osobního styku a neodpovídajících požadavkům stanoveným nařízením (EU) 2016/2031 nebo přímo použitelnými předpisy Evropské unie přijatými na jeho základě. Provozovatel stanoviště hraniční kontroly odpovídá za bezpečnou likvidaci obsahu kontejnerů pod dohledem Ústavu.</t>
  </si>
  <si>
    <t>Postup při schvalování míst pro provádění kontroly totožnosti a fyzické kontroly zásilky nebo partie</t>
  </si>
  <si>
    <t>(1) Ústav schvaluje, pozastavuje platnost schválení, ruší pozastavení platnosti schválení a ruší schválení místa pro kontrolu totožnosti a fyzickou kontrolu zásilek nebo partií prováděných mimo stanoviště hraniční kontroly v souladu s čl. 53 nařízení (EU) 2017/625 a přímo použitelnými předpisy Evropské unie přijatými na jeho základě. O těchto rozhodnutích Ústav informuje příslušný celní úřad.</t>
  </si>
  <si>
    <t>(2) Dovozce zásilky nebo partie, který hodlá předložit tuto zásilku nebo partii ke kontrole totožnosti nebo fyzické kontrole v jiném místě než ve stanovišti hraniční kontroly, požádá Ústav o schválení tohoto místa.</t>
  </si>
  <si>
    <t>(3) Žádost podle odstavce 2 dovozce zásilky nebo partie podá alespoň 1 měsíc před očekávaným datem prvního vstupu zásilky nebo partie na území Evropské unie. Žádost podle odstavce 2 kromě obecných náležitostí žádosti podle správního řádu obsahuje</t>
  </si>
  <si>
    <t>a) registrační číslo dovozce, musí-li být dovozce registrován,</t>
  </si>
  <si>
    <t>b) identifikaci místa, kde má být kontrola totožnosti nebo fyzická kontrola provedena,</t>
  </si>
  <si>
    <t>c) popis objektů a prostor v místě, kde má být kontrola totožnosti nebo fyzická kontrola provedena, včetně uvedení počtu těchto objektů a místního označení,</t>
  </si>
  <si>
    <t>d) druh rostliny, rostlinného produktu nebo jiného předmětu, které mají být dováženy do místa, kde má být kontrola totožnosti nebo fyzická kontrola provedena,</t>
  </si>
  <si>
    <t>e) informaci, zda bude zásilka nebo partie do místa, kde má být kontrola totožnosti nebo fyzická kontrola provedena, zaslána jednorázově nebo opakovaně, a</t>
  </si>
  <si>
    <t>f) stanoviště hraniční kontroly pro vstup zásilky nebo partie na území Evropské unie.</t>
  </si>
  <si>
    <t>Naložení se zásilkou nebo partií po provedení dovozní rostlinolékařské kontroly</t>
  </si>
  <si>
    <t>(1) Pokud se dovozní rostlinolékařskou kontrolou zjistí, že zásilka nebo partie odpovídá požadavkům stanoveným na základě nařízení (EU) 2016/2031, propustí se do navrhovaného celního režimu. Pokud těmto požadavkům neodpovídá nebo se v průběhu provádění dovozní rostlinolékařské kontroly zjistí podezření na nesoulad s těmito požadavky, musí být zásilka nebo partie pod dohledem Ústavu podrobena neodkladně jednomu nebo více z opatření uvedených v čl. 66 nebo 67 nařízení (EU) 2017/625 nařízených podle § 75 nebo 76. Obdobně se postupuje při nařizování opatření podle čl. 69 nařízení (EU) 2017/625.</t>
  </si>
  <si>
    <t>(2) Nařídí-li Ústav opatření podle odstavce 1 pro zásilku nebo partii rostlin chráněných podle zvláštního právního předpisu20), použije přednostně umístění takových rostlin do karanténní stanice nebo izolačního zařízení na dobu nezbytně nutnou, aby nemohlo dojít k šíření škodlivých organismů.</t>
  </si>
  <si>
    <t>(3) Opatření podle odstavce 1 nařizuje Ústav dovozci, dopravci nebo příjemci zásilky nebo partie, provozovateli skladů nebo jakýchkoliv dopravních prostředků, kontejnerů a obalů použitých při přepravě nebo k uskladnění příslušné zásilky nebo partie. Náklady spojené s jejich plněním hradí ten, komu byla tato opatření nařízena.</t>
  </si>
  <si>
    <t>§ 27zrušeno</t>
  </si>
  <si>
    <t>(1) Žádost o vydání rostlinolékařského osvědčení pro vývoz nebo rostlinolékařského osvědčení pro reexport (dále jen „rostlinolékařské osvědčení“) podává Ústavu profesionální provozovatel, popřípadě jiná osoba, pokud jsou splněny podmínky nařízení (EU) 2016/2031 nejméně 3 pracovní dny přede dnem naložení zásilky. Žádost kromě obecných náležitostí žádosti podle správního řádu obsahuje údaje o druhu a množství vyvážených rostlin, rostlinných produktů a jiných předmětů. Žadatel spolu se žádostí navrhne místo, ve kterém umožní Ústavu provést potřebné šetření. Ústav toto šetření provádí s cílem ověřit soulad dotčených rostlin, rostlinných produktů nebo jiných předmětů s fytosanitárními dovozními požadavky dotčené třetí země. Pokud Ústav nemá fytosanitární dovozní požadavky dotčené třetí země k dispozici, šetření neprovede a řízení zastaví.</t>
  </si>
  <si>
    <t>(2) Ústav šetření podle odstavce 1 provede v místě, které splňuje minimální požadavky na technické vybavení stanovené prováděcím právním předpisem. Rozsah šetření stanoví prováděcí právní předpis. Šetření při vývozu rostlin, rostlinných produktů a jiných předmětů, které představují vysokou míru rizika zavlékání a šíření škodlivých organismů, Ústav provede pouze v místě, které splňuje zvláštní požadavky stanovené prováděcím právním předpisem. Za vysokou míru rizika se považuje schopnost škodlivých organismů nevyvolávat viditelné příznaky napadení na rostlinách, rostlinných produktech nebo jiných předmětech. Rostliny, rostlinné produkty, jiné předměty a škodlivé organismy, které na nich nevyvolávají viditelné příznaky napadení, stanoví prováděcí právní předpis.</t>
  </si>
  <si>
    <t>(3) Ústav vydá rostlinolékařské osvědčení, které je dokladem garantujícím splnění fytosanitárních dovozních požadavků dotčené třetí země, pokud jsou splněny podmínky stanovené v čl. 100 odst. 1 nebo v čl. 101 odst. 1 a 2 nařízení (EU) 2016/2031.</t>
  </si>
  <si>
    <t>(4) Vzory rostlinolékařských osvědčení vystavovaných podle odstavce 1 stanoví prováděcí právní předpis.</t>
  </si>
  <si>
    <t>(5) Povolení Ministerstva životního prostředí k vývozu uměle vypěstovaných rostlin ohrožených druhů planě rostoucích rostlin může být nahrazeno rostlinolékařským osvědčením, pokud tak stanoví zvláštní právní předpis20) a za podmínek tímto zvláštním právním předpisem stanovených.</t>
  </si>
  <si>
    <t>(6) Pěstitel rostlin nebo výrobce rostlinných produktů anebo jiných předmětů může v průběhu jejich pěstování nebo výroby požádat Ústav o posouzení jejich zdravotního stavu v souvislosti s předpokládaným vývozem do třetí země. Výsledek posouzení může být využit k ověření souladu dotčených rostlin, rostlinných produktů nebo jiných předmětů s fytosanitárními dovozními požadavky dotčené třetí země podle odstavce 1.</t>
  </si>
  <si>
    <t>(7) Dopravce vyvážené zásilky je povinen zajistit její přepravu takovým způsobem, aby při ní nemohlo dojít k napadení zásilky škodlivými organismy ani k případnému rozšíření škodlivých organismů z ní.</t>
  </si>
  <si>
    <t>Předvývozní osvědčení</t>
  </si>
  <si>
    <t>(1) Žádost o vydání předvývozního osvědčení kromě obecných náležitostí žádosti podle správního řádu obsahuje údaje o druhu a množství dotčených rostlin, rostlinných produktů a jiných předmětů a specifikaci zvláštních fytosanitárních požadavků podle čl. 102 odst. 2 nařízení (EU) 2016/2031.</t>
  </si>
  <si>
    <t>(2) Ústav vydá předvývozní osvědčení formou dokladu, pokud ověří soulad dotčených rostlin, rostlinných produktů nebo jiných předmětů se zvláštními fytosanitárními požadavky podle odstavce 1. K osvědčení souladu dotčených rostlin, rostlinných produktů nebo jiných předmětů se zvláštními fytosanitárními požadavky může sloužit výsledek posouzení zdravotního stavu provedeného podle § 28 odst. 6.</t>
  </si>
  <si>
    <t>(3) Vzor předvývozního osvědčení vydaného podle odstavce 2 stanoví prováděcí právní předpis.</t>
  </si>
  <si>
    <t>Karanténní stanice a izolační zařízení</t>
  </si>
  <si>
    <t>(1) Ústav může vydat rozhodnutí o oprávnění právnické nebo fyzické osoby provozovat karanténní stanici v souladu s čl. 60 až 62 nařízení (EU) 2016/2031, pokud tato osoba podá na základě výzvy Ústavu žádost. Ústav je oprávněn provozovat také vlastní karanténní stanici.</t>
  </si>
  <si>
    <t>(2) Ústav může na základě žádosti vydat rozhodnutí o oprávnění právnické nebo fyzické osoby provozovat izolační zařízení v souladu s čl. 60 až 62 nařízení (EU) 2016/2031.</t>
  </si>
  <si>
    <t>PŘÍPRAVKY A POMOCNÉ PROSTŘEDKY</t>
  </si>
  <si>
    <t>(3) Držitel povolení je povinen zajistit, aby si účinná látka nebo účinné látky v přípravku a přípravek samotný uchovaly složení, splňovaly technickou specifikaci a ostatní požadavky na přípravek odpovídající údajům uvedeným v předložených podkladech, na jejichž základě bylo povolení uděleno, a to po celou dobu platnosti povolení.</t>
  </si>
  <si>
    <t>(4) Výrobky, které jsou uváděny na trh podle jiných předpisů než podle tohoto zákona, nesmějí být označeny na obalu ani v příbalovém letáku údaji o použití přípravku, která jsou uvedena v čl. 2 odst. 1 nařízení (ES) č. 1107/2009. Obal ani příbalový leták těchto výrobků nesmí obsahovat grafické a jiné informace, které taková použití naznačují.</t>
  </si>
  <si>
    <t>(5) Obchodní název, obal ani etiketa přípravku nesmí naznačovat vlastnosti ani účinky, které nebyly doloženy prostřednictvím dokumentace předložené žadatelem a posouzeny v rámci povolovacího procesu.</t>
  </si>
  <si>
    <t>(6) Obchodní název přípravku nesmí být shodný s obchodním názvem jiného přípravku. Pro odlišení obchodního názvu postačuje užití rozlišovacího dodatku; tím nejsou dotčena oprávnění na ochranu označení podle jiných právních předpisů.</t>
  </si>
  <si>
    <t>(7) Přípravek nebo chemická látka představují vážné nebezpečí, pokud nebyly povoleny k uvádění na trh a používání.</t>
  </si>
  <si>
    <t>§ 31a</t>
  </si>
  <si>
    <t>Etiketa přípravku</t>
  </si>
  <si>
    <t>(1) Přípravek, který je uváděn na trh, musí být opatřen etiketou v českém jazyce.</t>
  </si>
  <si>
    <t>(3) Prováděcí právní předpis stanoví požadavky na formu a uspořádání údajů na etiketě přípravku a vzor etikety přípravku.</t>
  </si>
  <si>
    <t>§ 31b</t>
  </si>
  <si>
    <t>Přebalování přípravků</t>
  </si>
  <si>
    <t>(1) Přebalovat přípravky smí pouze držitel povolení, s výjimkou držitele povolení k souběžnému obchodu.</t>
  </si>
  <si>
    <t>(2) Přebalování musí být oznámeno Ústavu nejpozději 3 pracovní dny před přebalením s uvedením obchodního názvu přebalovaného přípravku a obchodního názvu přebaleného přípravku, místa přebalení a názvu a sídla subjektu, který přípravky přebaluje.</t>
  </si>
  <si>
    <t>(3) Při přebalování přípravku musí být splněny tyto podmínky:</t>
  </si>
  <si>
    <t>a) přebalení přípravku určeného k uvádění na trh nesmí ovlivnit složení ani fyzikální a chemické vlastnosti přebalovaného přípravku,</t>
  </si>
  <si>
    <t>b) přípravek povolený k uvádění na trh smí být přebalen pouze do obalu, jehož vlastnosti a rizika jeho použití byla posouzena Ústavem ve vztahu k tomuto přípravku a který je uveden v rozhodnutí o povolení tohoto přípravku,</t>
  </si>
  <si>
    <t>c) při přebalování nesmí dojít k mísení různých šarží přebalovaného přípravku,</t>
  </si>
  <si>
    <t>d) na obalu přípravku po přebalení musí být uvedeno původní číslo šarže a datum výroby výrobce formulace přebalovaného přípravku,</t>
  </si>
  <si>
    <t>e) dokumentace o přebalování obsahuje</t>
  </si>
  <si>
    <t>1. datum přebalení,</t>
  </si>
  <si>
    <t>2. název přípravku před přebalením a po přebalení,</t>
  </si>
  <si>
    <t>3. dodané množství, původní číslo šarže a datum výroby přípravku určeného k přebalení, uvedené na jeho původním obalu výrobcem formulace.</t>
  </si>
  <si>
    <t>(4) Dokumentace o přebalení se uchovává v souladu s přímo použitelným předpisem Evropské unie o uvádění přípravků na ochranu rostlin na trh.</t>
  </si>
  <si>
    <t>(1) Posouzení přípravku včetně jeho použití z hlediska ochrany zdraví zajišťuje Ministerstvo zdravotnictví na základě hodnocení vypracovaného Státním zdravotním ústavem23a). Za vypracování hodnocení uhradí žadatel Státnímu zdravotnímu ústavu cenu, která se stanoví podle zvláštního právního předpisu23b). Na základě hodnocení Státního zdravotního ústavu vydá Ministerstvo zdravotnictví závazné stanovisko. Závazné stanovisko v případech týkajících se použití přípravku v oblastech využívaných širokou veřejností nebo zranitelnými skupinami obyvatel obsahuje i závěry k zákazu jeho použití nebo způsobu a možnosti jeho podmíněného použití. Ministerstvo zdravotnictví v závazném stanovisku uvede a zdůvodní, zda je třeba s ohledem na ochranu zdraví lidí uvádění na trh nebo použití přípravku omezit na profesionální uživatele, a to v případech, kdy žadatel v žádosti uvede, že přípravek bude určen i pro neprofesionální uživatele.</t>
  </si>
  <si>
    <t>(2) Ústav je při naplňování povinností vyplývajících pro Českou republiku z přímo použitelného předpisu Evropské unie67) nebo tohoto zákona oprávněn požadovat po Ministerstvu zdravotnictví vydání závazného stanoviska.</t>
  </si>
  <si>
    <t>(3) Hodnocení přípravku podle odstavce 2 provede Státní zdravotní ústav bez úhrady.</t>
  </si>
  <si>
    <t>(4) Řízení o povolení se přerušuje i v případě, nemá-li Ústav od Ministerstva zdravotnictví nebo příslušného orgánu členského státu Evropské unie nebo příslušného orgánu Evropské unie informace nezbytné k provedení hodnocení přípravku podle požadavků přímo použitelného předpisu Evropské unie72), přičemž touto úpravou nejsou dotčena ustanovení ke stavění lhůt vyplývající z přímo použitelného předpisu Evropské unie upravujícího uvádění přípravků na ochranu rostlin na trh67).</t>
  </si>
  <si>
    <t>(5) Skutečnost, že žádost o povolení přípravku byla předložena Ústavu, lze zveřejnit před ukončením řízení pouze se souhlasem žadatele o povolení.</t>
  </si>
  <si>
    <t>(2) Ústav povolí prodej a použití přípravku pro neprofesionální použití, pokud</t>
  </si>
  <si>
    <t>a) závazné stanovisko Ministerstva zdravotnictví nevyžaduje omezení uvádění na trh pouze pro profesionální uživatele,</t>
  </si>
  <si>
    <t>b) nejde o přípravek představující při neprofesionálním použití významné riziko pro necílové organismy a</t>
  </si>
  <si>
    <t>c) přípravek splňuje požadavky na balení a označování přípravků pro neprofesionální uživatele, stanovené prováděcím právním předpisem.</t>
  </si>
  <si>
    <t>(3) Prováděcí právní předpis stanoví požadavky na balení a označování přípravků pro neprofesionální uživatele a okolnosti, za nichž přípravek představuje v případě neprofesionálního použití významné riziko pro necílové organismy.</t>
  </si>
  <si>
    <t>a) je třeba stávající povolení uvést do souladu s příslušným předpisem Evropské unie67) o uvádění přípravků na ochranu rostlin na trh, právními předpisy vydanými na jeho základě,</t>
  </si>
  <si>
    <t>b) v rámci kontroly přípravku byl zjištěn rozdíl ve složení přípravku zajištěného při kontrole přípravku a složení přípravku vyplývající z dokumentačního souboru údajů k přípravku, na jehož základě bylo uděleno povolení, a tento rozdíl ve složení byl držiteli povolení ve dvou po sobě následujících kontrolách přípravku prokázán,</t>
  </si>
  <si>
    <t>c) je třeba změnit rozhodnutí vydané v rámci srovnávacího posouzení v návaznosti na přímo použitelný předpis Evropské unie o uvádění přípravků na ochranu rostlin na trh67) před nabytím účinnosti tohoto rozhodnutí,</t>
  </si>
  <si>
    <t>e) změně výrobce nebo výrobního závodu účinné látky, byla-li tato změna posouzena a schválena v rámci Evropské unie a</t>
  </si>
  <si>
    <t>f) změně názvu formulační přísady nebo změně výrobce formulační přísady, pokud se jedná o látku nebo směs chemicky shodnou a pokud je podkladem pro vydání rozhodnutí o povolení.</t>
  </si>
  <si>
    <t>(6) Držitel povolení a distributor je povinen při uvádění na trh prokazatelným a vhodným způsobem písemně informovat právnické nebo fyzické osoby, které od něj přípravek odebírají, o důvodech zrušení nebo změně povolení a o lhůtách stanovených příslušným rozhodnutím, a to neprodleně po nabytí právní moci tohoto rozhodnutí.</t>
  </si>
  <si>
    <t>V případě hodnocení vlivu na zdraví lidí se v řízení o posouzení rovnocennosti74) postupuje podle § 33 obdobně. Hodnocení rovnocennosti provádí Ústav.</t>
  </si>
  <si>
    <t>(2) Kritéria menšinového použití jsou splněna, jestliže</t>
  </si>
  <si>
    <t>a) pěstební plocha plodiny je v České republice menší než 10000 ha v roce, ve kterém byla podána žádost o rozšíření povolení,</t>
  </si>
  <si>
    <t>b) ošetřená plocha v posledních 3 letech před podáním žádosti o rozšíření povolení byla menší než 10000 ha ročně,</t>
  </si>
  <si>
    <t>c) výskyt škodlivého organismu je nepravidelný a ošetření potřebné méně než jednou za 3 roky,</t>
  </si>
  <si>
    <t>d) přípravek je použitelný v ekologickém zemědělství, nebo</t>
  </si>
  <si>
    <t>e) denní dietární příjem plodiny pro dospělého člověka je menší než 1,5 g.</t>
  </si>
  <si>
    <t>(3) V případě rozšíření povolení na menšinová použití v souladu s přímo použitelným předpisem Evropské unie o uvádění přípravků na ochranu rostlin na trh je veřejným zájmem zejména</t>
  </si>
  <si>
    <t>a) zabránění vzniku rezistence škodlivých organismů,</t>
  </si>
  <si>
    <t>b) různorodost nebo udržitelnost zemědělské produkce, nebo</t>
  </si>
  <si>
    <t>c) ochrana veřejné zeleně a zachování krajinného rázu.</t>
  </si>
  <si>
    <t>(2) Posouzení vlivů na zdraví lidí provádí Ministerstvo zdravotnictví na žádost Ústavu.</t>
  </si>
  <si>
    <t>(1) Ústav informuje veřejnost o zjištěných nebezpečných účincích přípravku na zdraví lidí, zvířat a na životní prostředí, včetně reziduí účinné látky.</t>
  </si>
  <si>
    <t>(2) Ústav zveřejňuje názvy přípravků, jejich identifikační znaky a jména nebo názvy osob, které uvedly přípravky na trh v případě zjištění odchylek ve složení, označení nebo balení, které vedly k vydání zákazu uvádění přípravku nebo jeho šarže na trh, a to po nabytí právní moci rozhodnutí.</t>
  </si>
  <si>
    <t>Programy zkoušení přípravků a pomocných prostředků</t>
  </si>
  <si>
    <t>(1) Ústav stanovuje a předem zveřejňuje programy zkoušení povolených přípravků a pomocných prostředků s cílem ověřit jejich optimální použití v souladu se zásadami integrované ochrany v regionech České republiky a porovnat účinnost povolených přípravků v různých podmínkách.</t>
  </si>
  <si>
    <t>(2) Držitel rozhodnutí o povolení přípravku nebo pomocného prostředku je povinen bezplatně poskytnout Ústavu na jeho žádost přípravek nebo pomocný prostředek v množství nezbytném pro realizaci programu zkoušení, je-li přípravek součástí programu jako přípravek testovaný nebo referenční.</t>
  </si>
  <si>
    <t>(3) Výsledky získané v rámci programu zkoušení Ústav zveřejňuje na svých internetových stránkách.</t>
  </si>
  <si>
    <t>(4) Výsledky získané v rámci programu zkoušení mohou být využity jako podklad při řízení o obnovení povolení přípravku nebo povolení menšinového použití.</t>
  </si>
  <si>
    <t>Kontrola přípravků a pomocných prostředků</t>
  </si>
  <si>
    <t>(1) Pro účely kontroly se zpravidla odebírá přípravek nebo pomocný prostředek v prodejním obalu. Jednotlivé způsoby odběru vzorků stanoví prováděcí právní předpis.</t>
  </si>
  <si>
    <t>(2) Vznikne-li podle kontrolního řádu92) povinnost kontrolujícího vrátit odebraný přípravek nebo pomocný prostředek, poskytne se osobě, jíž byl vzorek odebrán, pokud o to ve lhůtě do 60 dnů ode dne doručení výsledků laboratorní analýzy požádá, též náhrada ve výši rozdílu ceny zbylého přípravku nebo pomocného prostředku a ceny přípravku nebo pomocného prostředku v neporušeném odebraném prodejním obalu, za kterou tato osoba věc v době jejího odebrání běžně na trhu prodává; nelze-li tuto cenu určit, pak náhradu ve výši ceny, za kterou věc pořídila, případně náhradu ve výši účelně vynaložených nákladů. Tento vzorek lze nadále uvádět na trh, je-li k němu přiloženo potvrzení Ústavu o možnosti prodeje takového balení přípravku nebo pomocného prostředku.</t>
  </si>
  <si>
    <t>(3) Držitel povolení je povinen na požadavek Ústavu dodat na vlastní náklad</t>
  </si>
  <si>
    <t>c) vzorek v neporušeném prodejním obalu odpovídající šarži přípravku nebo pomocného prostředku uvedeného na trh v České republice, a to v množství nezbytně nutném k provedení kontrolních analýz a ve lhůtě a na místo určené Ústavem,</t>
  </si>
  <si>
    <t>d) informace o konkrétní šarži přípravku nebo pomocného prostředku a jeho výrobci.</t>
  </si>
  <si>
    <t>(4) Ústav je povinen uchovávat vzorky odebrané v souladu čl. 35 odst. 2 nařízení (EU) 2017/625 při kontrole uvádění přípravků na trh i jejich používání po dobu 60 dnů ode dne doručení výsledku jejich hodnocení provozovateli.</t>
  </si>
  <si>
    <t>Rozhodnutí o způsobilosti k provádění pokusů a zkoušek s přípravky nebo pomocnými prostředky</t>
  </si>
  <si>
    <t>(3) Rozhodnutí se vydává na dobu 5 let a jeho platnost lze prodloužit.</t>
  </si>
  <si>
    <t>(4) Žádost o prodloužení platnosti rozhodnutí se podává nejméně 90 dnů přede dnem uplynutí platnosti rozhodnutí.</t>
  </si>
  <si>
    <t>(5) Ústav neprodlouží platnost rozhodnutí a žádost zamítne, jestliže</t>
  </si>
  <si>
    <t>(6) Ústav je oprávněn ve vztahu k osobám podle odstavce 1</t>
  </si>
  <si>
    <t>(7) Ústav rozhodnutím pozastaví platnost rozhodnutí v případě porušení požadavků uvedených v odstavci 5. Rozhodnutí o pozastavení platnosti rozhodnutí je prvním úkonem v řízení a odvolání proti rozhodnutí nemá odkladný účinek.</t>
  </si>
  <si>
    <t>(8) Dojde-li ze strany držitele rozhodnutí k nápravě zjištěných nedostatků, na jejichž základě byla jeho platnost pozastavena, Ústav zruší rozhodnutí o pozastavení platnosti rozhodnutí. Informace o pozastavení platnosti rozhodnutí a jeho zrušení zveřejňuje Ústav způsobem umožňujícím dálkový přístup.</t>
  </si>
  <si>
    <t>(9) Při rozhodování o pozastavení platnosti rozhodnutí přihlédne Ústav k závažnosti porušení požadavků správné pokusnické praxe, k době trvání tohoto stavu, k následkům tímto stavem způsobeným, jakož i k tomu, zda došlo k nápravě tohoto stavu.</t>
  </si>
  <si>
    <t>(10) Držitel rozhodnutí je povinen nejpozději 3 dny před první aplikací přípravku, výsevem osiva nebo vysázením sadby ošetřené přípravkem oznámit Ústavu</t>
  </si>
  <si>
    <t>(11) Žádost k vydání rozhodnutí nebo prodloužení platnosti rozhodnutí o způsobilosti k provádění pokusů a zkoušek se podává písemně a obsahuje</t>
  </si>
  <si>
    <t>(12) Rozhodnutí podle odstavce 1 se nevydává, pokud jsou tyto pokusy a zkoušky prováděny výzkumnou institucí nebo vysokou školou v rámci vědecké nebo pedagogické činnosti.</t>
  </si>
  <si>
    <t>(13) Prováděcí právní předpis stanoví náležitosti dokumentace k prokázání způsobilosti k provádění pokusů a zkoušek a oblasti zkoušení a požadavky na maximální rozsah pokusů a zkoušek s nepovolenými přípravky a pomocnými prostředky.</t>
  </si>
  <si>
    <t>Skladování přípravků nebo pomocných prostředků</t>
  </si>
  <si>
    <t>(1) Fyzická nebo právnická osoba, která v rámci podnikání nakládá s přípravky nebo pomocnými prostředky, pokud nejde o distributora, je povinna</t>
  </si>
  <si>
    <t>1. uskladnění přípravků nebo pomocných prostředků podle jejich druhů, a to odděleně od jiných výrobků a přípravků nebo pomocných prostředků určených k likvidaci jako odpad34) a mimo dosah látek, které by mohly ovlivnit vlastnosti skladovaných přípravků nebo pomocných prostředků,</t>
  </si>
  <si>
    <t>3. průběžné vedení dokladové evidence o příjmu a výdeji přípravků nebo pomocných prostředků, včetně přípravků s prošlou dobou použitelnosti,</t>
  </si>
  <si>
    <t>4. splnění technických požadavků na skladování přípravků nebo pomocných prostředků a další podmínky stanovené zvláštním právním předpisem35),</t>
  </si>
  <si>
    <t>5. skladování pouze takových přípravků nebo pomocných prostředků, které jsou baleny a označeny v souladu se zvláštními právními předpisy, jde-li o skladování přípravků nebo pomocných prostředků určených k použití, a</t>
  </si>
  <si>
    <t>b) na požádání informovat Ústav o místech uskladnění přípravků nebo pomocných prostředků.</t>
  </si>
  <si>
    <t>Registrace distributorů přípravků pro profesionální uživatele</t>
  </si>
  <si>
    <t>(1) Ústav vede registr distributorů přípravků pro profesionální uživatele (dále jen „registr distributorů“), který je informačním systémem veřejné správy a je veřejně přístupný způsobem umožňujícím dálkový přístup.</t>
  </si>
  <si>
    <t>(2) V registru distributorů jsou vedeny tyto údaje o registrovaných distributorech:</t>
  </si>
  <si>
    <t>a) obchodní firma nebo název právnické osoby nebo jméno, popřípadě jména, a příjmení fyzické osoby, pokud není zapsána do obchodního rejstříku,</t>
  </si>
  <si>
    <t>b) adresa sídla nebo místa podnikání, adresa provozovny, je-li odlišná od adresy sídla, a adresy dalších míst, kde se nakládá s přípravky,</t>
  </si>
  <si>
    <t>c) identifikační číslo osoby a provozovny,</t>
  </si>
  <si>
    <t>d) datum registrace a</t>
  </si>
  <si>
    <t>e) registrační číslo přidělené Ústavem.</t>
  </si>
  <si>
    <t>(3) Ústav rozhodne o zápisu fyzické osoby nebo právnické osoby do registru distributorů na základě její žádosti.</t>
  </si>
  <si>
    <t>(4) Žádost o zápis do registru distributorů přípravků kromě obecných náležitostí žádosti podle správního řádu obsahuje</t>
  </si>
  <si>
    <t>a) u osob, které mají sídlo ve třetí zemi nebo ve Švýcarské konfederaci, sídlo jejich organizační složky v České republice; v případě sídla ve Švýcarské konfederaci je třeba sídlo organizační složky v České republice uvést, pouze pokud je činnost distributora přípravků pro profesionální použití vykonávána po dobu delší než 90 dnů, a</t>
  </si>
  <si>
    <t>b) adresu místa provozoven a dalších míst, kde nakládá s přípravky, kterými se rozumí zejména sklady, místa, kde dochází k balení a označování, a místa prodeje a manipulace, případně zdůvodnění skutečnosti, že se jedná o distributora bez provozovny nebo místa pro nakládání s přípravky, který přípravky uvádí na trh prostřednictvím prostředků komunikace na dálku.</t>
  </si>
  <si>
    <t>(5) K žádosti o zápis žadatel připojí</t>
  </si>
  <si>
    <t>a) prohlášení žadatele, že se seznámil a bude dodržovat postupy správné distribuční praxe, která bude zajištěna osobami odborně způsobilými pro nakládání s přípravky, a</t>
  </si>
  <si>
    <t>b) doklad podle odstavce 4 písm. a).</t>
  </si>
  <si>
    <t>(6) Dojde-li ke změně údaje vedeného v registru distributorů, je registrovaný distributor povinen tuto změnu oznámit Ústavu do 15 dnů ode dne, kdy změna nastala.</t>
  </si>
  <si>
    <t>(7) Ústav rozhodne o změně, pozastavení nebo zrušení zápisu v registru distributorů na základě žádosti registrovaného distributora.</t>
  </si>
  <si>
    <t>(8) Ústav rozhodne o pozastavení nebo zrušení zápisu v registru distributorů,</t>
  </si>
  <si>
    <t>a) poruší-li distributor některou z povinností uvedených v § 46c odst. 1 písm. a), b), c), d), e), g), i), j), k), l), m) nebo n), nebo</t>
  </si>
  <si>
    <t>b) nesplní-li distributor opakovaně opatření nařízené na základě rozhodnutí o mimořádném rostlinolékařském opatření podle § 76 odst. 1 písm. f) a g) ve lhůtě v tomto rozhodnutí stanovené.</t>
  </si>
  <si>
    <t>(9) Pozastavení zápisu v registru distributorů podle odstavce 8 Ústav uplatní v těch případech, kdy jsou zjištěny takové nedostatky, které jsou odstranitelné povahy. Zrušení zápisu v registru distributorů podle odstavce 8 Ústav uplatní v těch případech, kdy jsou zjištěny takové nedostatky, které nejsou odstranitelné povahy. Ústav v rozhodnutí o pozastavení zápisu v registru distributorů stanoví práva a povinnosti distributora po dobu trvání pozastavení zápisu. Po odstranění důvodů, které vedly k pozastavení zápisu v registru distributorů, Ústav rozhodne o ukončení pozastavení zápisu. Pokud nedošlo k odstranění důvodů, které vedly k pozastavení zápisu v registru distributorů, ve stanoveném termínu nebo nejpozději do 3 let ode dne nabytí právní moci rozhodnutí o pozastavení zápisu, pokud termín k jejich odstranění nebyl stanoven, rozhodne Ústav o zrušení zápisu v registru distributorů. Odvolání proti rozhodnutí o pozastavení zápisu v registru distributorů nemá odkladný účinek.</t>
  </si>
  <si>
    <t>(10) Registrace distributora v registru distributorů zaniká úmrtím distributora, jde-li o osobu fyzickou, nebo zánikem distributora, jde-li o osobu právnickou, v případě, že zanikla bez právního nástupce.</t>
  </si>
  <si>
    <t>§ 46b</t>
  </si>
  <si>
    <t>Uvádění přípravků a pomocných prostředků na trh</t>
  </si>
  <si>
    <t>(1) Uvádět na trh přípravky pro profesionální uživatele může pouze registrovaný distributor.</t>
  </si>
  <si>
    <t>(2) Distributor je povinen prokázat od koho nabyl přípravek či pomocný prostředek.</t>
  </si>
  <si>
    <t>(3) Místa, na nichž dochází při podnikatelské činnosti35a) k nakládání s přípravky nebo pomocnými prostředky v rámci uvádění na trh, musí splňovat kritéria stanovená prováděcím právním předpisem.</t>
  </si>
  <si>
    <t>(4) Kontrolu uvádění přípravků a pomocných prostředků na trh provádí Ústav.</t>
  </si>
  <si>
    <t>(5) Registrovaný distributor musí zabezpečit, aby přípravky prodávala osoba, která je držitelem osvědčení třetího stupně. Tato osoba v době jejich prodeje poskytuje informace týkající se použití přípravku, rizik pro zdraví a životní prostředí a bezpečnostní pokyny k zamezení těchto rizik.</t>
  </si>
  <si>
    <t>(6) Při uvádění na trh přípravku, který není určen pro profesionální uživatele, je distributor povinen poskytovat informace, které se týkají rizik souvisejících s používáním přípravků, zejména informace o rizicích přípravku pro zdraví a životní prostředí, způsobů správného skladování a aplikace přípravku, způsobů nakládání s ním a jeho bezpečné likvidace v souladu s právními předpisy34), včetně informace o možnostech alternativní ochrany rostlin představujících nižší riziko.</t>
  </si>
  <si>
    <t>(7) Přípravky nelze prodávat prostřednictvím prodejních automatů.</t>
  </si>
  <si>
    <t>(8) Registrovaný distributor je povinen uplatňovat zásady správné distribuční praxe.</t>
  </si>
  <si>
    <t>(9) Distributor přípravků pro neprofesionální uživatele a osoba, která uvádí na trh pomocné prostředky, jsou povinni dodržovat povinnosti uvedené v § 46c odst. 1 písm. a), b), d), f), j) bodech 3 až 8 a v § 46c odst. 1 písm. l), m) a n).</t>
  </si>
  <si>
    <t>§ 46c</t>
  </si>
  <si>
    <t>Správná distribuční praxe</t>
  </si>
  <si>
    <t>(1) Správná distribuční praxe sestává z povinnosti</t>
  </si>
  <si>
    <t>a) dodávat pouze povolené přípravky nebo pomocné prostředky, dodržovat veškeré další podmínky obsažené v rozhodnutí o povolení a zajistit, aby v průběhu uvádění na trh byly zachovány chemické a fyzikální vlastnosti přípravku, na jejichž základě bylo uděleno povolení, a jeho jednoznačná dohledatelnost,</t>
  </si>
  <si>
    <t>b) dodávat přípravky nebo pomocné prostředky pouze v neporušených prodejních obalech, splňujících veškeré náležitosti stanovené tímto zákonem a přímo použitelným předpisem Evropské unie95), s výjimkou přípravků nebo pomocných prostředků, které byly podrobeny laboratorním analýzám a vráceny po provedení kontroly,</t>
  </si>
  <si>
    <t>c) neprodleně informovat své odběratele o zjištěných závadách přípravku nebo pomocného prostředku nebo o jeho nežádoucích účincích,</t>
  </si>
  <si>
    <t>d) vést dokumentaci a záznamy o přípravcích a pomocných prostředcích, včetně čísla šarže a data výroby výrobce formulace, které uvádí na trh, skladuje, označuje nebo vrací svému dodavateli a uchovávat tuto dokumentaci po dobu nejméně 5 let od vzniku dokumentace nebo záznamu,</t>
  </si>
  <si>
    <t>e) poskytovat Ústavu na vyžádání údaje o druzích a množství přípravků nebo pomocných prostředků, které v rámci uvádění na trh dodal,</t>
  </si>
  <si>
    <t>f) na požádání informovat Ústav o místech uskladnění přípravků nebo pomocných prostředků,</t>
  </si>
  <si>
    <t>g) prodávat přípravky pro profesionální uživatele pouze osobám, které prokáží, že konečný odběratel přípravku má zajištěno, že nakládání s přípravky bude řídit držitel osvědčení druhého nebo třetího stupně; o uvádění na trh a vydávání těchto přípravků vede distributor evidenci, která obsahuje datum výdeje přípravku, název a množství vydaného přípravku a pořadové číslo osvědčení osoby, která u konečného odběratele řídí nakládání s přípravky,</t>
  </si>
  <si>
    <t>h) zajistit, že zaměstnanci jsou předem vyškoleni k činnosti, kterou vykonávají, zejména o požadavcích správné distribuční praxe, že disponují odpovídajícím vzděláním, kvalifikací a osvědčením, a že jejich pravomoc je písemně vymezena,</t>
  </si>
  <si>
    <t>i) zajistit, aby prostory a technická zařízení určené pro uvádění přípravků nebo pomocných prostředků na trh odpovídaly druhu a rozsahu přípravků nebo pomocných prostředků uváděných na trh a aby byly tyto prostory a technická zařízení udržovány a kontrolovány tak, aby bylo zabezpečeno správné zacházení s přípravky nebo pomocnými prostředky,</t>
  </si>
  <si>
    <t>j) skladovat přípravky nebo pomocné prostředky tak, aby</t>
  </si>
  <si>
    <t>1. byly dodrženy podmínky skladování odpovídající nebezpečnosti přípravků nebo pomocných prostředků a další požadavky na skladování přípravků stanovené přímo použitelným předpisem Evropské unie67), 93), tímto zákonem a zvláštním právním předpisem96) a požadavky pro nakládání s nebezpečnými chemickými látkami a chemickými přípravky zákonem o ochraně veřejného zdraví94),</t>
  </si>
  <si>
    <t>2. byl zaveden systém obměny zásob,</t>
  </si>
  <si>
    <t>3. přípravky nebo pomocné prostředky, jejichž doba použitelnosti uplynula, byly umístěny odděleně a nebyly dále uváděny na trh a byly uskladněny v prostoru, který je výrazně označen,</t>
  </si>
  <si>
    <t>4. přípravky nebo pomocné prostředky nepovolené byly skladovány odděleně a nebyly uváděny na trh a byly uskladněny v prostoru, který je výrazně označen,</t>
  </si>
  <si>
    <t>5. přípravky nebo pomocné prostředky s porušeným obalem nebo přípravky nebo pomocné prostředky, u nichž je podezření, že jsou kontaminovány nebo padělány, nebo přípravky nebo pomocné prostředky, u nichž byla uplatněna reklamace, nebo mají být vráceny dodavateli, byly umístěny odděleně ve výrazně označeném prostoru a nebyly dále uváděny na trh,</t>
  </si>
  <si>
    <t>6. přípravky nebo pomocné prostředky určené na vývoz do třetích zemí byly uskladněny odděleně od přípravků nebo pomocných prostředků určených k uvádění na trh,</t>
  </si>
  <si>
    <t>7. nedošlo k jejich kontaminaci, poškození, odcizení, znehodnocení a záměnám a</t>
  </si>
  <si>
    <t>8. nedocházelo k neshodám mezi dokumentací podle písmene d) a činnostmi uskutečňovanými v rámci příjmu, skladování a dodávek přípravků nebo pomocných prostředků,</t>
  </si>
  <si>
    <t>k) zajistit přepravu přípravků nebo pomocných prostředků tak, aby</t>
  </si>
  <si>
    <t>1. nebyly vystaveny nepříznivým vlivům a</t>
  </si>
  <si>
    <t>2. nedošlo k jejich kontaminaci, poškození, odcizení, znehodnocení a záměnám,</t>
  </si>
  <si>
    <t>l) zavést a udržovat plán pro stažení přípravku z trhu v případě zjištění nepovoleného přípravku, včetně způsobu odhalování nepovolených přípravků,</t>
  </si>
  <si>
    <t>m) v případě zjištění nepovoleného přípravku nebo podezření na nepovolený přípravek informovat Ústav bezodkladně,</t>
  </si>
  <si>
    <t>n) zajistit, aby likvidace odpadů a obalů od přípravků a pomocných prostředků, vznikajících při činnosti distributora, byla prováděna řádně a v souladu s ustanoveními zvláštních zákonů,</t>
  </si>
  <si>
    <t>(2) Prováděcí předpis stanoví rozsah a způsob uchovávání dokumentace a záznamů o uvádění přípravků nebo pomocných prostředků na trh a o jejich původu.</t>
  </si>
  <si>
    <t>§ 46d</t>
  </si>
  <si>
    <t>Dovoz přípravků</t>
  </si>
  <si>
    <t>Dovoz přípravků ze třetích zemí pro vlastní potřebu je zakázán.</t>
  </si>
  <si>
    <t>Přípravky, u nichž prošla doba použitelnosti, lze uvádět na trh po dobu 1 roku, jestliže se prokáže na základě analýzy odpovídajícího vzorku, že jejich chemické a fyzikální vlastnosti se shodují s vlastnostmi, na jejichž základě bylo uděleno povolení. Laboratorní rozbory přípravku pro tento účel zajistí držitel povolení u laboratoře akreditované v členském státě Evropské unie nejpozději do 1 roku od doby, kdy prošla doba použitelnosti. Držitel povolení je povinen prodlouženou dobu použitelnosti vyznačit na obalu přípravku a tuto skutečnost oznámit Ústavu do 5 dnů ode dne provedení změny na obalu přípravku. Oznámení musí obsahovat název přípravku, číslo šarže, množství přípravku, velikost obalu a datum, do kdy byla doba použitelnosti prodloužena.</t>
  </si>
  <si>
    <t>(1) Národní akční plán pro bezpečné používání přípravků (dále jen „akční plán“) stanoví kvantitativní úkoly, cíle, opatření a harmonogramy jejich plnění pro snížení rizik a omezení dopadů používání přípravků na lidské zdraví a životní prostředí s cílem podpořit vývoj a zavádění integrované ochrany rostlin a alternativních přístupů nebo postupů, aby se snížila závislost na používání přípravků.</t>
  </si>
  <si>
    <t>(3) Ministerstvo zemědělství (dále jen „ministerstvo“) ve spolupráci s Ministerstvem zdravotnictví a Ministerstvem životního prostředí vytváří a vyhodnocuje a vždy nejpozději po 5 letech aktualizuje akční plán.</t>
  </si>
  <si>
    <t>b) zasaženy rostliny a plochy mimo cílovou plochu, na níž se provádí aplikace.</t>
  </si>
  <si>
    <t>(7) Profesionální uživatel, který použil přípravek na pozemcích, které nevlastní ani jiným způsobem neužívá, informuje vlastníka nebo uživatele tohoto pozemku, který není profesionálním uživatelem, prokazatelným způsobem a bez zbytečného odkladu, jaký přípravek byl použit a jaká bezpečnostní a ochranná opatření je třeba dodržet, pokud jsou taková opatření uvedena na etiketě přípravku.</t>
  </si>
  <si>
    <t>(8) Přípravky určené pouze pro profesionální uživatele smí používat pouze osoba, která je držitelem osvědčení o odborné způsobilosti pro nakládání s přípravky podle tohoto zákona.</t>
  </si>
  <si>
    <t>(1) Profesionální uživatel nesmí ve venkovním prostředí aplikovat přípravky označené jako</t>
  </si>
  <si>
    <t>a) nebezpečné nebo zvláště nebezpečné pro včely, pokud před aplikací nepostupuje v souladu s odstavcem 2,</t>
  </si>
  <si>
    <t>Pokud je aplikace přípravku prováděna profesionálním uživatelem na pozemcích, které nevlastní ani jiným způsobem neužívá, oznamovací povinnost podle písmene b) a odstavce 2 má vlastník nebo uživatel tohoto pozemku.</t>
  </si>
  <si>
    <t>(3) Je-li přípravek, který je podle rozhodnutí o jeho povolení označen jako nebezpečný pro včely, použit ve směsi s jiným přípravkem, pomocným prostředkem, hnojivem nebo pomocnou látkou, uplatňují se při aplikaci opatření jako při použití přípravku zvlášť nebezpečného pro včely stanovená prováděcím právním předpisem; to neplatí, je-li taková směs výslovně uvedena na etiketě přípravku, není přitom označena jako zvláště nebezpečná pro včely a není-li na etiketě uvedeno, že Ústav směs neposoudil.</t>
  </si>
  <si>
    <t>(4) Jsou-li ve směsi použity pouze přípravky nebo pomocné prostředky, které nejsou podle rozhodnutí o povolení označeny jako nebezpečné ani zvlášť nebezpečné pro včely, hnojiva nebo pomocné látky, uplatňují se při aplikaci opatření jako při použití přípravku nebezpečného pro včely stanovená prováděcím právním předpisem; to neplatí, je-li taková směs výslovně uvedena na etiketě přípravku, není přitom označena jako nebezpečná pro včely a není-li na etiketě uvedeno, že Ústav směs neposoudil.</t>
  </si>
  <si>
    <t>(6) Ustanovením odstavce 5 nejsou dotčena práva na uplatnění nároků na náhradu škody podle obecných právních předpisů.</t>
  </si>
  <si>
    <t>c) podrobnosti k ochraně včel, zvěře a některých dalších necílových organismů41) při použití přípravků.</t>
  </si>
  <si>
    <t>b) povolení mimořádné letecké aplikace.</t>
  </si>
  <si>
    <t>(3) Ústav povolí leteckou aplikaci, jestliže žadatel v žádosti o schválení plánu letecké aplikace nebo v žádosti o povolení jednotlivé letecké aplikace nebo mimořádné letecké aplikace doloží, že</t>
  </si>
  <si>
    <t>b) oblast, která má být ošetřena, je vzdálena nejméně 200 metrů od trvale obydlených oblastí, není-li v konkrétním případě stanovena vzdálenost větší,</t>
  </si>
  <si>
    <t>d) osoba provádějící leteckou aplikaci má zajištěn výkon letecké aplikace fyzickou osobou, která je odborně způsobilou osobou pro nakládání s přípravky, a</t>
  </si>
  <si>
    <t>e) zařízení pro aplikaci přípravků je vybaveno příslušenstvím, které bylo schváleno k provozu podle tohoto zákona.</t>
  </si>
  <si>
    <t>(4) Ústav nepovolí leteckou aplikaci v případě přípravku</t>
  </si>
  <si>
    <t>a) představujícího významné riziko pro včely, skupinu necílových členovců nebo obratlovců, nebo pro vodní organismy,</t>
  </si>
  <si>
    <t>b) jehož formulační úprava není pro leteckou aplikaci vhodná, nebo</t>
  </si>
  <si>
    <t>(5) Plán letecké aplikace obsahuje zejména</t>
  </si>
  <si>
    <t>a) údaje o přibližné době postřiku, plodině, předběžném množství a druhu aplikovaných přípravků, ředění přípravků a o počtu aplikací přípravků a jejich případném smísení,</t>
  </si>
  <si>
    <t>b) vymezení oblasti, v níž je zamýšlena letecká aplikace,</t>
  </si>
  <si>
    <t>c) opatření nezbytná k včasnému varování místních obyvatel i náhodně se vyskytujících osob a opatření pro řízení rizik, která mají zajistit, že nedojde k žádným negativním účinkům na zdraví náhodně se vyskytujících osob; tato opatření musí být v souladu s opatřeními uvedenými v závazném stanovisku krajské hygienické stanice, které je přílohou žádosti o schválení plánu letecké aplikace, a</t>
  </si>
  <si>
    <t>d) opatření nezbytná k ochraně životního prostředí v blízkosti ošetřované oblasti, která musí být v souladu s opatřeními uvedenými v závazném stanovisku obecního úřadu obce s rozšířenou působností, které je přílohou žádosti o schválení plánu letecké aplikace.</t>
  </si>
  <si>
    <t>(6) Žádost o povolení jednotlivé letecké aplikace nebo mimořádné letecké aplikace musí být podána Ústavu nejméně 10 dnů před plánovanou aplikací. Pokud Ústav do 5 dnů od doručení žádosti o povolení jednotlivé letecké aplikace o této žádosti nerozhodne, má se za to, že je aplikace povolena. Žádost podle věty první kromě obecných náležitostí podle správního řádu a náležitostí uvedených v odstavci 3 obsahuje</t>
  </si>
  <si>
    <t>c) údaje o ředění přípravků a o počtu aplikací přípravků a jejich případném smísení,</t>
  </si>
  <si>
    <t>d) plodinu,</t>
  </si>
  <si>
    <t>e) vymezení oblasti, kde má být provedena aplikace,</t>
  </si>
  <si>
    <t>f) název nebo jméno a příjmení osoby, která bude leteckou aplikaci provádět, pokud je v době podání žádosti známa,</t>
  </si>
  <si>
    <t>g) název nebo jméno a příjmení osoby, pro kterou se bude letecká aplikace provádět, pokud je v době podání žádosti známa, a</t>
  </si>
  <si>
    <t>h) v případě žádosti o povolení mimořádné letecké aplikace opatření na ochranu zdraví osob a opatření na ochranu životního prostředí.</t>
  </si>
  <si>
    <t>(7) O žádosti o povolení mimořádné letecké aplikace rozhodne Ústav do 10 dnů ode dne jejího doručení. Mimořádnou leteckou aplikaci Ústav povolí v případě, že hrozí závažné hospodářské škody, je ohroženo zdraví lidí nebo zvířat, nebo hrozí závažná újma životnímu prostředí.</t>
  </si>
  <si>
    <t>(8) V případě, že v době podání žádosti o povolení mimořádné letecké aplikace nejsou známy skutečnosti uvedené v odstavci 3 písm. c) až e), předloží žadatel prohlášení, ze kterého vyplývá, že při aplikaci budou tyto podmínky naplněny.</t>
  </si>
  <si>
    <t>(9) Rozhodnutí vydané Ústavem podle odstavců 6 a 7 kromě obecných náležitostí podle správního řádu obsahuje zejména</t>
  </si>
  <si>
    <t>a) údaje o přibližné době postřiku, plodině, množství a druhu aplikovaných přípravků, ředění přípravků a o počtu aplikací přípravků a jejich případném smísení,</t>
  </si>
  <si>
    <t>b) vymezení oblasti, v níž má být provedena letecká aplikace,</t>
  </si>
  <si>
    <t>c) opatření nezbytná k včasnému varování místních obyvatel i náhodně se vyskytujících osob a opatření pro řízení rizik, která mají zajistit, že nedojde k žádným negativním účinkům na zdraví náhodně se vyskytujících osob; tato opatření musí být v souladu s opatřeními uvedenými v závazném stanovisku krajské hygienické stanice,</t>
  </si>
  <si>
    <t>d) opatření nezbytná k ochraně životního prostředí v blízkosti ošetřované oblasti, která musí být v souladu s opatřeními uvedenými v závazném stanovisku obecního úřadu obce s rozšířenou působností, a</t>
  </si>
  <si>
    <t>e) označení osoby, která bude leteckou aplikaci provádět, pokud je v době vydání rozhodnutí známa.</t>
  </si>
  <si>
    <t>(10) Rozhodnutí o schválení plánu letecké aplikace, o povolení jednotlivé letecké aplikace nebo o povolení mimořádné aplikace zveřejní Ústav na své úřední desce.</t>
  </si>
  <si>
    <t>(3) Na pozemcích, na nichž se nachází oblasti využívané širokou veřejností nebo zranitelnými skupinami obyvatel podle čl. 3 odst. 14 nařízení (ES) č. 1107/2009, a na zastavěných stavebních pozemcích (dále jen „vymezené území“) a v jeho okolí do vzdálenosti 20 metrů je zakázáno, není-li na etiketě přípravku uvedena vzdálenost delší, aplikovat přípravky</t>
  </si>
  <si>
    <t>a) karcinogenní se standardní větou o nebezpečnosti82) H350 nebo H350i,</t>
  </si>
  <si>
    <t>b) mutagenní v zárodečných buňkách se standardní větou o nebezpečnosti H340,</t>
  </si>
  <si>
    <t>c) toxické pro reprodukci se standardní větou o nebezpečnosti H360 včetně doplňujících kódů,</t>
  </si>
  <si>
    <t>d) senzibilizující dýchací cesty se standardní větou o nebezpečnosti H334,</t>
  </si>
  <si>
    <t>e) karcinogenní se standardní větou o nebezpečnosti R45 nebo R49,</t>
  </si>
  <si>
    <t>f) mutagenní se standardní větou o nebezpečnosti R46,</t>
  </si>
  <si>
    <t>g) toxické pro reprodukci kategorie 1 nebo 2 se standardní větou o nebezpečnosti R60 nebo R61 nebo jejich kombinacemi, nebo</t>
  </si>
  <si>
    <t>h) senzibilizující dýchací cesty se standardní větou o nebezpečnosti R42.</t>
  </si>
  <si>
    <t>Hranice vymezeného území může obec v odůvodněných případech nařízením obce rozšířit; takto rozšířené hranice musí být vedeny po hranicích parcel.</t>
  </si>
  <si>
    <t>(1) Držitel rozhodnutí o povolení referenčního přípravku není účastníkem řízení o povolení souběžného obchodu.</t>
  </si>
  <si>
    <t>(2) V řízení o povolení souběžného obchodu postupuje Ústav podle ustanovení § 32 až 35 obdobně.</t>
  </si>
  <si>
    <t>(3) Dojde-li ke zrušení povolení přípravku nebo k ukončení jeho uvádění na trh v členském státě původu, musí držitel povolení k souběžnému obchodu</t>
  </si>
  <si>
    <t>a) do 30 dnů ode dne nabytí právní moci rozhodnutí o zrušení povolení oznámit Ústavu tuto skutečnost a</t>
  </si>
  <si>
    <t>b) zastavit uvádění přípravku na trh v České republice k témuž datu, k němuž bylo ukončení uvádění na trh stanoveno příslušným úřadem v členském státě původu.</t>
  </si>
  <si>
    <t>(4) Na základě oznámení podle odstavce 3 písm. a) Ústav zruší povolení k souběžnému obchodu přípravku. Rozhodnutí o zrušení povolení je prvním úkonem v řízení.</t>
  </si>
  <si>
    <t>(1) Pomocným prostředkem je</t>
  </si>
  <si>
    <t>a) prostředek pro úpravu anebo zlepšení vlastností aplikační kapaliny a při použití přípravků,</t>
  </si>
  <si>
    <t>b) prostředek pro ochranu ran po řezu stromů a keřů a při štěpování,</t>
  </si>
  <si>
    <t>c) feromon určený pro monitoring škodlivých organismů,</t>
  </si>
  <si>
    <t>d) prostředek pro zvýšení odolnosti rostlin proti škodlivým organismům mimo přípravek a</t>
  </si>
  <si>
    <t>e) prostředek na ochranu rostlin obsahující makroorganismy povahy živých parazitů, parazitoidů nebo predátorů mimo obratlovce, ve formě výrobku poskytovaného uživateli k použití proti škodlivým organismům na rostlinách nebo rostlinných produktech (dále jen „bioagens“).</t>
  </si>
  <si>
    <t>(2) Pomocný prostředek, s výjimkou feromonů určených pro monitoring škodlivých organismů, nesmí být uváděn na trh ani používán, pokud nebyl Ústavem na základě splnění požadavků stanovených v § 54a odst. 3 a 4 povolen.</t>
  </si>
  <si>
    <t>§ 54a</t>
  </si>
  <si>
    <t>(1) Žádost o povolení nebo změnu povolení podává Ústavu osoba, která hodlá pomocný prostředek uvést na trh. Žádost musí kromě obecných náležitostí žádosti podle správního řádu obsahovat údaje a dokumenty, které prokazují splnění požadavků uvedených v odstavci 3, jejichž rozsah stanoví prováděcí právní předpis. Ústav rozhodne o povolení pomocného prostředku ve lhůtě 6 měsíců ode dne doručení žádosti. Rozhodnutí o povolení pomocného prostředku se vydává na dobu 10 let.</t>
  </si>
  <si>
    <t>(2) Žadatel může některé písemnosti a informace označit za skutečnosti, které jsou předmětem obchodního tajemství. Tyto skutečnosti tvoří část spisu, která je vyloučena z nahlížení; má-li být touto částí spisu prováděn důkaz, může do ní nahlížet účastník řízení nebo jeho zástupce. Ustanovení § 38 odst. 4 správního řádu se nepoužije.</t>
  </si>
  <si>
    <t>(3) Pomocný prostředek splňuje požadavky pro povolení, jestliže</t>
  </si>
  <si>
    <t>a) jsou identifikovány všechny složky, které jej tvoří,</t>
  </si>
  <si>
    <t>b) jsou vymezeny jeho vlastnosti, jakož i hodnoty, které dokazují jeho opakovatelnou výrobu,</t>
  </si>
  <si>
    <t>c) je označen v souladu s přímo použitelným předpisem Evropské unie upravujícím klasifikaci, označování a balení látek a směsí97),</t>
  </si>
  <si>
    <t>d) neobsahuje látky, jejichž výroba, dovoz a uvádění na trh v Evropské unii jsou podle přímo použitelného předpisu Evropské unie upravujícího registraci, hodnocení, povolování a omezování chemických látek98) zakázány,</t>
  </si>
  <si>
    <t>e) neobsahuje karcinogeny, mutageny v zárodečných buňkách a látky toxické pro reprodukci v kategorii 1 včetně podkategorií 1A nebo 1B,</t>
  </si>
  <si>
    <t>f) není klasifikován jako senzibilující při vdechování se standardní větou o nebezpečnosti H334 a</t>
  </si>
  <si>
    <t>(4) Jde-li o pomocný prostředek obsahující geneticky modifikované organismy, lze jej povolit při splnění požadavků stanovených tímto zákonem a zákonem upravujícím geneticky modifikované organismy32).</t>
  </si>
  <si>
    <t>(5) Žadatel je povinen na vyžádání Ústavu dodat na vlastní náklady vzorky pomocného prostředku.</t>
  </si>
  <si>
    <t>(6) Je-li to nutné z hlediska ochrany zdraví lidí a zvířat nebo životního prostředí nebo se zřetelem k použití pomocného prostředku nebo s ohledem na zajištění souladu s právními předpisy České republiky anebo Evropské unie nebo s ohledem na soudobé vědecké a technické znalosti, Ústav může rozhodnutím</t>
  </si>
  <si>
    <t>a) omezit platnost povolení,</t>
  </si>
  <si>
    <t>b) omezit rozsah oblasti použití pomocného prostředku,</t>
  </si>
  <si>
    <t>c) stanovit zvláštní podmínky používání pomocného prostředku, nebo</t>
  </si>
  <si>
    <t>d) stanovit údaje, jimiž musí být pomocný prostředek označen.</t>
  </si>
  <si>
    <t>(7) Na žádost podanou alespoň 2 měsíce před zánikem platnosti rozhodnutí o povolení Ústav rozhodne o prodloužení platnosti povolení. Současně s žádostí předloží žadatel podklady, kterými potvrdí, že jsou nadále plněny požadavky uvedené v odstavci 3.</t>
  </si>
  <si>
    <t>§ 54b</t>
  </si>
  <si>
    <t>(1) Pokud Ústav zjistí, že nejsou plněny požadavky tohoto zákona na povolení pomocného prostředku, povolení pomocného prostředku změní nebo zruší. Ústav změní nebo zruší povolení i na žádost žadatele.</t>
  </si>
  <si>
    <t>(2) Ústav může v rozhodnutí o změně nebo zrušení povolení k pomocnému prostředku stanovit odkladné lhůty nepřesahující 6 měsíců pro uvádění na trh a navíc nejvýše 1 rok pro odstranění, skladování a využití stávajících zásob pomocného prostředku. Pokud se důvody pro odejmutí nebo změnu povolení týkají ochrany zdraví lidí, odkladná lhůta může být zkrácena nebo se nestanoví.</t>
  </si>
  <si>
    <t>§ 54c</t>
  </si>
  <si>
    <t>(1) Použití nepovoleného pomocného prostředku nebo použití pomocného prostředku odchylně od jeho povolení pro účely výzkumu a vývoje (dále jen „použití pomocného prostředku pro účely výzkumu a vývoje“) je možné, jestliže</t>
  </si>
  <si>
    <t>a) toto použití bylo nejpozději 3 pracovní dny před aplikací pomocného prostředku písemně oznámeno Ústavu a</t>
  </si>
  <si>
    <t>b) Ústav nezakázal použití pomocného prostředku pro účely výzkumu a vývoje, a to nejpozději 24 hodin před jeho začátkem, ani nestanovil zvláštní podmínky pro toto použití, je-li to nezbytné vzhledem k nebezpečí pro zdraví lidí a zvířat, životní prostředí, rostliny a rostlinné produkty.</t>
  </si>
  <si>
    <t>(2) Oznámení před aplikací pomocného prostředku obsahuje</t>
  </si>
  <si>
    <t>a) identifikaci oznamovatele (firma nebo název, sídlo nebo jméno, popřípadě jména, a příjmení a adresa místa pobytu),</t>
  </si>
  <si>
    <t>b) označení místa, kde se má použití pomocného prostředku pro účely výzkumu a vývoje uskutečnit, a</t>
  </si>
  <si>
    <t>c) popis účelu, rozsahu a způsobu použití pomocného prostředku pro účely výzkumu a vývoje.</t>
  </si>
  <si>
    <t>§ 54d</t>
  </si>
  <si>
    <t>(2) Ustanovení o převodu povolení přípravku podle § 38a, poskytování informace o nežádoucích účincích přípravků a výměně informací podle § 39 se na pomocné prostředky vztahují obdobně.</t>
  </si>
  <si>
    <t>(3) Jsou-li splněna kritéria menšinového použití, Ústav nařízením Ústavu povolí rozšíření povolení pomocného prostředku, s výjimkou prostředku pro úpravu anebo zlepšení vlastností aplikační kapaliny, na menšinová použití v ekologickém zemědělství nebo v integrované produkci. Nařízení Ústavu vydává Ústav způsobem podle § 76 odst. 2 vět druhé až čtvrté. Závazné stanovisko Ministerstva zdravotnictví se nevydává.</t>
  </si>
  <si>
    <t>Osoba, která uvádí na trh pomocný prostředek, je povinna označit pomocné prostředky, které uvádí na trh, údaji stanovenými prováděcím právním předpisem.</t>
  </si>
  <si>
    <t>Osoba, které bylo vydáno rozhodnutí o povolení pomocného prostředku, je povinna neprodleně písemně oznámit Ústavu</t>
  </si>
  <si>
    <t>a) nové poznatky o možných a zjištěných škodlivých účincích tohoto pomocného prostředku,</t>
  </si>
  <si>
    <t>b) změny úředního povolení k uvádění na trh tohoto pomocného prostředku, k nimž došlo v členských státech Evropské unie.</t>
  </si>
  <si>
    <t>(1) Kontrolu pomocných prostředků provádí Ústav.</t>
  </si>
  <si>
    <t>(2) Osoba, které bylo vydáno rozhodnutí o povolení pomocného prostředku, je povinna na výzvu Ústavu dodat na vlastní náklady vzorky pomocného prostředku odpovídající šaržím uvedeným na trh v České republice.</t>
  </si>
  <si>
    <t>Posouzení pomocného prostředku mimo bioagens z hlediska ochrany zdraví zajišťuje Ministerstvo zdravotnictví na základě hodnocení vypracovaného Státním zdravotním ústavem23a). Za vypracování hodnocení uhradí žadatel Státnímu zdravotnímu ústavu cenu, která se stanoví podle zvláštního právního předpisu23b). Na základě hodnocení Státního zdravotního ústavu vydá Ministerstvo zdravotnictví závazné stanovisko.</t>
  </si>
  <si>
    <t>Výroba a přemisťování přípravku určeného k použití v jiném členském státě nebo třetí zemi</t>
  </si>
  <si>
    <t>(1) Právnické osoby nebo podnikající fyzické osoby, které dovezou ze třetí země nebo přemístí přípravek z jiného členského státu na území České republiky za účelem jeho dalšího přemístění do jiné členské země nebo vývozu do třetích zemí, jsou povinny oznámit Ústavu vždy do 3 pracovních dnů od přemístění nebo dovozu na území České republiky informace podle odstavce 3.</t>
  </si>
  <si>
    <t>(2) Právnické osoby nebo podnikající fyzické osoby, které vyrábí přípravky na území České republiky určené k vývozu do třetí země nebo k přemístění do jiného členského státu z území České republiky, jsou povinny oznámit do 15. dne následujícího kalendářního čtvrtletí Ústavu informace podle odstavce 3.</t>
  </si>
  <si>
    <t>(3) Oznámení o výrobě nebo přemístění přípravku musí, kromě označení oznamovatele, obsahovat:</t>
  </si>
  <si>
    <t>a) název přípravku, množství přípravku po jednotlivých šaržích, typ a velikost obalu a</t>
  </si>
  <si>
    <t>b) místo výroby nebo skladování.</t>
  </si>
  <si>
    <t>(4) Právnická osoba nebo podnikající fyzická osoba, která takové přípravky vyrábí nebo přemisťuje, je povinna na vyžádání dodat Ústavu vzorky balení přípravku.</t>
  </si>
  <si>
    <t>(5) Pro pomocné prostředky platí odstavce 1 až 4 obdobně.</t>
  </si>
  <si>
    <t>Vedení záznamů a informací o uvádění přípravků nebo pomocných prostředků na trh a jejich používání</t>
  </si>
  <si>
    <t>(1) Právnické osoby nebo podnikající fyzické osoby, které přemístí přípravek nebo pomocný prostředek za účelem uvedení na trh v České republice, jsou povinny</t>
  </si>
  <si>
    <t>a) oznámit Ústavu vždy do 3 pracovních dnů od přemístění na území České republiky název přípravku nebo pomocného prostředku, čísla a množství jednotlivých šarží, které přemístily z jiného členského státu Evropské unie nebo dovezly ze třetích zemí, a v případě, že číslo šarže není shodné s číslem šarže výrobce formulace, rovněž číslo šarže výrobce formulace, a</t>
  </si>
  <si>
    <t>b) na vyžádání Ústavu poskytnout informace o balení a dodat vzorky balení přípravků nebo pomocných prostředků.</t>
  </si>
  <si>
    <t>(2) Právnické osoby nebo podnikající fyzické osoby, které na území České republiky přípravky nebo pomocné prostředky vyrábí, jsou povinny do 15. dne následujícího kalendářního čtvrtletí oznámit Ústavu údaje o množství přípravků nebo pomocných prostředků uvedených na trh na území České republiky včetně obchodních názvů a šarží.</t>
  </si>
  <si>
    <t>(3) Distributoři přípravků nebo pomocných prostředků jsou povinni v dokladu o jejich prodeji uvést též číslo šarže a datum skončení doby použitelnosti přípravku nebo pomocného prostředku. Ustanovení věty první se nevztahuje na prodejce v maloobchodní síti prodejen.</t>
  </si>
  <si>
    <t>MECHANIZAČNÍ PROSTŘEDKY NA OCHRANU ROSTLIN</t>
  </si>
  <si>
    <t>(1) Zařízení pro aplikaci přípravků, která jsou používána k aplikaci přípravků v rámci podnikání (dále jen „profesionální zařízení pro aplikaci přípravků“), s výjimkou ručních a zádových zařízení pro aplikaci přípravků, musí být podrobována kontrolnímu testování podle tohoto zákona.</t>
  </si>
  <si>
    <t>c) identifikační údaje profesionálního zařízení pro aplikaci přípravků, které bylo podrobeno kontrolnímu testování, včetně fotodokumentace profesionálního zařízení pro aplikaci přípravků pořízené během provedení kontrolního testování,</t>
  </si>
  <si>
    <t>(2) Provozovatel kontrolního testování</t>
  </si>
  <si>
    <t>a) vede průběžnou evidenci profesionálních zařízení pro aplikaci přípravků, která byla u něj kontrolnímu testování podrobena, a která obsahuje údaje podle § 63,</t>
  </si>
  <si>
    <t>b) uchovává výsledky naměřené při kontrolním testování, včetně dat potřebných k výpočtům, a to po dobu minimálně 5 let, a</t>
  </si>
  <si>
    <t>c) oznámí Ústavu změny údajů týkajících se provozovatele kontrolního testování, a to nejpozději do 15. dne ode dne, kdy ke změnám došlo.</t>
  </si>
  <si>
    <t>(6) Ústav vede evidenci způsobilých provozoven kontrolního testování.</t>
  </si>
  <si>
    <t>Ošetřování nebo označování dřevěného obalového materiálu, dřeva nebo jiných předmětů proti škodlivým organismům</t>
  </si>
  <si>
    <t>(1) Ústav na žádost registrovaného provozovatele vydá doklad o oprávnění k provádění označování uvedeného v čl. 96 nařízení (EU) 2016/2031 nebo oprav dřevěného obalového materiálu podle čl. 97 nařízení (EU) 2016/2031, pokud registrovaný provozovatel prokáže, že splňuje podmínky stanovené</t>
  </si>
  <si>
    <t>a) v čl. 98 odst. 1 nařízení (EU) 2016/2031, pokud hodlá provozovat zařízení k ošetřování, nebo</t>
  </si>
  <si>
    <t>b) v čl. 98 odst. 2 nařízení (EU) 2016/2031, pokud hodlá používat dřevo ošetřené v zařízení jiného provozovatele.</t>
  </si>
  <si>
    <t>(2) Za registrovaného provozovatele se pro účel uvedený v odstavci 1 považuje osoba zapsaná v obchodním nebo živnostenském rejstříku nebo v registru vedeném Ústavem podle § 12.</t>
  </si>
  <si>
    <t>(3) Žádost kromě obecných náležitostí žádosti podle správního řádu obsahuje návrh technologického postupu k ošetření a označení dřevěného obalového materiálu, dřeva a jiných předmětů, pokud jde o registrovaného provozovatele podle odstavce 1 písm. a), nebo návrh technologického postupu k označení dřevěného obalového materiálu, dřeva a jiných předmětů, pokud jde o registrovaného provozovatele podle odstavce 1 písm. b). Vzor žádosti zveřejní Ústav na svých internetových stránkách.</t>
  </si>
  <si>
    <t>(4) Ústav vede a aktualizuje rejstřík provozovatelů oprávněných podle odstavce 1 v souladu s § 87 odst. 4.</t>
  </si>
  <si>
    <t>(5) Provozovatel oprávněný podle odstavce 1 písm. a)</t>
  </si>
  <si>
    <t>a) smí k ošetřování dřeva, dřevěného obalového materiálu nebo jiných předmětů proti škodlivým organismům používat pouze jím provozované zařízení k ošetřování,</t>
  </si>
  <si>
    <t>b) je povinen dodržovat způsob označování stanovený prováděcím právním předpisem, technické a technologické požadavky a postupovat podle technologického postupu schváleného Ústavem,</t>
  </si>
  <si>
    <t>c) smí k označování dřeva, dřevěného obalového materiálu nebo jiných předmětů používat pouze jemu Ústavem stanovený jedinečný číselný kód,</t>
  </si>
  <si>
    <t>d) je povinen uchovávat záznamy o ošetření dřeva, dřevěného obalového materiálu nebo jiných předmětů po dobu dvou let od provedeného ošetření,</t>
  </si>
  <si>
    <t>e) oznamuje Ústavu bez zbytečného odkladu změny údajů v rejstříku vedeném podle § 87 odst. 4, a jakékoliv změny, které mohou vést k nedodržení povinností uvedených v písmeni b), a pozastavení, obnovení nebo ukončení činnosti, ke které byl oprávněn podle odstavce 1,</t>
  </si>
  <si>
    <t>f) je povinen dodržovat další povinnosti stanovené přímo použitelnými předpisy Evropské unie přijatými na základě nařízení (EU) 2016/2031.</t>
  </si>
  <si>
    <t>(6) Provozovatel oprávněný podle odstavce 1 písm. b)</t>
  </si>
  <si>
    <t>a) je povinen dodržovat způsob označování stanovený prováděcím právním předpisem a postupovat podle technologického postupu schváleného Ústavem,</t>
  </si>
  <si>
    <t>b) smí k označování dřeva, dřevěného obalového materiálu nebo jiných předmětů používat pouze jemu Ústavem stanovený jedinečný číselný kód,</t>
  </si>
  <si>
    <t>c) oznamuje Ústavu bez zbytečného odkladu změny údajů v rejstříku vedeném podle § 87 odst. 4, a jakékoliv změny, které mohou vést k nedodržení povinností uvedených v písmeni a), a pozastavení, obnovení nebo ukončení činnosti, ke které byl oprávněn podle odstavce 1,</t>
  </si>
  <si>
    <t>d) je povinen dodržovat další povinnosti stanovené přímo použitelnými předpisy Evropské unie přijatými na základě nařízení (EU) 2016/2031.</t>
  </si>
  <si>
    <t>(7) Ústav zruší oprávnění provozovatele vydané podle odstavce 1,</t>
  </si>
  <si>
    <t>a) pokud o to tento oprávněný provozovatel Ústav požádá,</t>
  </si>
  <si>
    <t>b) pokud Ústav zjistí, že ukončil činnost, ke které byl oprávněn podle odstavce 1, nebo</t>
  </si>
  <si>
    <t>c) v souladu s čl. 98 odst. 4 druhým pododstavcem nařízení (EU) 2016/2031.</t>
  </si>
  <si>
    <t>(8) Prováděcí právní předpis stanoví</t>
  </si>
  <si>
    <t>a) způsob označování podle odstavce 5 písm. b) nebo odstavce 6 písm. a) a čl. 96 nařízení (EU) 2016/2031,</t>
  </si>
  <si>
    <t>b) technické a technologické požadavky vhodné k provedení ošetření podle odstavce 5 písm. b) a čl. 98 odst. 1 písm. b) nařízení (EU) 2016/2031,</t>
  </si>
  <si>
    <t>c) způsob prokázání splnění podmínek a rozsah znalostí uvedených v čl. 98 odst. 1 písm. a) nařízení (EU) 2016/2031.</t>
  </si>
  <si>
    <t>(1) Orgány státní správy ve věcech rostlinolékařské péče jsou ministerstvo, Ústav a orgány Celní správy České republiky.</t>
  </si>
  <si>
    <t>e) zajišťuje s Ministerstvem životního prostředí koordinaci soustavného sledování nežádoucích vedlejších účinků povolených přípravků, metod a systémů ochrany rostlin a geneticky modifikovaných organismů uvedených na trh podle zvláštního právního předpisu32) na vybrané složky životního prostředí, zejména vodní prostředí a půdu, soustřeďuje o nich informace a zajišťuje vypracování souhrnné hodnotící zprávy za Českou republiku,</t>
  </si>
  <si>
    <t>h) žádá Komisi o udělení grantů k úhradě nákladů na mimořádná opatření k eradikaci nebo zamezení rozšiřování škodlivých organismů nebo dodatečná ochranná opatření přijatá proti rozšiřování škodlivého organismu,</t>
  </si>
  <si>
    <t>i) zveřejňuje způsobem umožňujícím dálkový přístup seznam přípravků pro menšinová použití,</t>
  </si>
  <si>
    <t>k) na návrh Ústavu schvaluje plány simulačních cvičení zaměřených na prioritní škodlivé organismy podle čl. 26 nařízení (EU) 2016/2031 a zajišťuje koordinaci orgánů veřejné správy při jejich provádění,</t>
  </si>
  <si>
    <t>l) koordinuje činnost ústředních orgánů státní správy při plnění úkolů souvisejících s předcházením zavlečení a šíření prioritních škodlivých organismů a s jejich eradikací a</t>
  </si>
  <si>
    <t>m) na návrh Ústavu podává Komisi žádosti o uznání a změnu velikosti chráněné zóny podle čl. 32 odst. 1 a čl. 35 odst. 1 nařízení (EU) 2016/2031.</t>
  </si>
  <si>
    <t>(1) Ústav vykonává působnost podle ustanovení tohoto zákona a přímo použitelných předpisů Evropské unie ve věcech</t>
  </si>
  <si>
    <t>a) ochrany rostlin a rostlinných produktů,</t>
  </si>
  <si>
    <t>b) opatření proti zavlékání a rozšiřování škodlivých organismů,</t>
  </si>
  <si>
    <t>c) přípravků a pomocných prostředků,</t>
  </si>
  <si>
    <t>d) mechanizačních prostředků na ochranu rostlin,</t>
  </si>
  <si>
    <t>e) rostlinolékařského dozoru a řízení ve věcech rostlinolékařské péče včetně nařizování mimořádných rostlinolékařských opatření, řešení krizových situací a ukládání pokut,</t>
  </si>
  <si>
    <t>f) odborných rostlinolékařských činností a odborné způsobilosti k jejich výkonu.</t>
  </si>
  <si>
    <t>a) vyhodnocuje informace o nežádoucích účincích přípravků a pomocných prostředků,</t>
  </si>
  <si>
    <t>b) rozhoduje o určení, zda jde o přípravek nebo pomocný prostředek nebo jiný výrobek,</t>
  </si>
  <si>
    <t>c) zabezpečuje a provádí rostlinolékařskou diagnostiku,</t>
  </si>
  <si>
    <t>d) rozhoduje na základě žádosti o pověření fyzické nebo právnické osoby prováděním odborných rostlinolékařských činností stanovených v § 81 odst. 1,</t>
  </si>
  <si>
    <t>(3) Ústav zveřejňuje informace o dokumentech z oblasti rostlinolékařské péče vydaných orgány Evropské unie a jinými mezinárodními institucemi, informace o výskytu škodlivých organismů, přehledy o vydaných povoleních přípravků a pomocných prostředků v souladu s přímo použitelným předpisem Evropské unie upravujícím uvádění přípravků na ochranu rostlin na trh67), přehled základních látek povolených v souladu s přímo použitelným předpisem Evropské unie67), přehledy provozovatelů kontrolního testování profesionálních zařízení pro aplikaci přípravků a jiné významné informace pro veřejnost a vyhlašuje opatření proti zavlékání a rozšiřování nebezpečných škodlivých organismů.</t>
  </si>
  <si>
    <t>(5) Ústav sděluje členským státům Evropské unie informace o mimořádných rostlinolékařských opatřeních uložených podle § 76 odst. 1 písm. f) a g), která mohou mít souvislost s přípravky skladovanými nebo uváděnými na trh na jejich území, nebo přepravovanými přes jejich území.</t>
  </si>
  <si>
    <t>(6) Ústav je příslušným orgánem podle nařízení (EU) 2016/2031 a přímo použitelných předpisů Evropské unie přijatých na jeho základě a v oblasti ochranných opatření proti škodlivým organismům rostlin a v oblasti požadavků na dodávání na trh a používání přípravků podle nařízení (EU) 2017/625 a přímo použitelných předpisů Evropské unie přijatých na jeho základě, s výjimkou toho, kdy je příslušným orgánem ministerstvo podle § 71.</t>
  </si>
  <si>
    <t>(7) Ústav plní povinnosti a vykonává pravomoci stanovené členským státům podle nařízení (EU) 2016/2031 a přímo použitelných předpisů Evropské unie přijatých na jeho základě a v oblasti ochranných opatření proti škodlivým organismům rostlin a požadavků na dodávání na trh a používání přípravků podle nařízení (EU) 2017/625 a přímo použitelných předpisů Evropské unie přijatých na jeho základě, s výjimkou působnosti, kterou vykonává ministerstvo podle § 71.</t>
  </si>
  <si>
    <t>(8) Ústav je oprávněn přijmout opatření podle čl. 31, 52 a 60 nařízení (EU) 2016/2031.</t>
  </si>
  <si>
    <t>(1) Celní úřad při dovozu přípravků a pomocných prostředků ze třetích zemí</t>
  </si>
  <si>
    <t>a) nepropustí přípravky nebo pomocné prostředky do celního režimu volného oběhu, pokud dovozce nedoloží vydání platného povolení k uvedení na trh a používání podle čl. 28 nebo povolení k souběžnému obchodu podle čl. 52 nařízení Evropského parlamentu a Rady (ES) č. 1107/2009 o uvádění přípravků na ochranu rostlin na trh, a</t>
  </si>
  <si>
    <t>b) nepropustí přípravky nebo pomocné prostředky do celního režimu volného oběhu, pozastaví jejich propuštění do režimu volného oběhu a neprodleně informuje Ústav, pokud pojme podezření, že se jedná o zásilku zboží, jehož propuštění do režimu volného oběhu je podmíněno doložením vydání platného povolení podle čl. 28 nebo povolení k souběžnému obchodu podle čl. 52 nařízení Evropského parlamentu a Rady (ES) č. 1107/2009 o uvádění přípravků na ochranu rostlin na trh.</t>
  </si>
  <si>
    <t>(2) Zboží, u něhož vzniklo podezření podle odstavce 1 písm. b), bude propuštěno do režimu volného oběhu, pokud do tří pracovních dnů od pozastavení propuštění nebude celní úřad uvědomen o jakémkoli opatření přijatém Ústavem ve formě závazného stanoviska, za předpokladu, že všechny další požadavky a náležitosti pro takové propuštění byly splněny.</t>
  </si>
  <si>
    <t>(3) Pokud celní úřad obdrží od Ústavu ve lhůtě stanovené v odstavci 2 závazné stanovisko, ze kterého vyplyne, že dovážené zboží nemůže být propuštěno do režimu volného oběhu, vydá rozhodnutí o nepropuštění zboží.</t>
  </si>
  <si>
    <t>(4) Celní úřad spolupracuje s Ústavem na provádění kontrol označení, které prokazuje, že dřevěný obalový materiál, jenž se používá při dopravě zboží dováženého ze třetích zemí do České republiky, byl řádně ošetřen proti výskytu škodlivých organismů.</t>
  </si>
  <si>
    <t>a) ustanovení o integrované ochraně rostlin,</t>
  </si>
  <si>
    <t>b) povinností spojených s ochranou rostlinných produktů z hlediska bezpečnosti potravin, pokud jde o škodlivé organismy,</t>
  </si>
  <si>
    <t>c) požadavků a povinností spojených s ochranou proti zavlékání a rozšiřování škodlivých organismů,</t>
  </si>
  <si>
    <t>d) požadavků a povinností souvisejících s uváděním na trh a používáním přípravků a pomocných prostředků,</t>
  </si>
  <si>
    <t>e) opatření k ochraně včel, zvěře, vodních organismů a dalších necílových organismů při použití přípravků,</t>
  </si>
  <si>
    <t>f) ustanovení o používání a kontrolním testování profesionálních zařízení pro aplikaci přípravků a nad účinností použitých metod hubení škodlivých organismů při provozování zařízení k ošetřování dřevěného obalového materiálu, dřeva nebo jiných předmětů,</t>
  </si>
  <si>
    <t>g) požadavků týkajících se</t>
  </si>
  <si>
    <t>1. výkonu odborných rostlinolékařských činností pověřenými fyzickými a právnickými osobami,</t>
  </si>
  <si>
    <t>2. činnosti poradců nebo osob podnikajících na základě živnostenského oprávnění včetně dodržování podmínek odborné způsobilosti pro tyto činnosti,</t>
  </si>
  <si>
    <t>h) dalších povinností stanovených fyzickým a právnickým osobám tímto zákonem nebo nařízených na jeho základě a</t>
  </si>
  <si>
    <t>i) podmínek poskytování znalostí v rámci pořádání kurzů a školení k získání a prodloužení osvědčení o odborné způsobilosti pro nakládání s přípravky, podmínek, na jejichž základě byla vzdělávací zařízení pověřena ministerstvem, a povinností zaměstnavatelů pořádajících kurzy pro své zaměstnance.</t>
  </si>
  <si>
    <t>(2) Kromě případů uvedených v kontrolním řádu se náhrada za odebrané vzorky neposkytne, jestliže cena odebraného vzorku je nižší než 300 Kč.</t>
  </si>
  <si>
    <t>b) k nápravě zjištěných nedostatků,</t>
  </si>
  <si>
    <t>c) předložit dokumenty prokazující zničení přípravku, pomocného prostředku nebo obalů od těchto výrobků.</t>
  </si>
  <si>
    <t>(4) Úřední opatření podle odstavce 1 Ústav na místě oznámí a zdůvodní. Písemné vyhotovení úředního opatření zašle Ústav kontrolované osobě bez zbytečného odkladu. Po doručení písemného vyhotovení úředního opatření může kontrolovaná osoba podat námitky do 10 pracovních dnů k řediteli Ústavu. Námitky nemají odkladný účinek.</t>
  </si>
  <si>
    <t>a) zákaz, omezení nebo stanovení zvláštních podmínek po dobu stanovenou a v území vymezeném, popřípadě v terénu vyznačeném Ústavem pro</t>
  </si>
  <si>
    <t>f) omezení nebo pozastavení nebo zákaz výroby u výrobců v České republice, omezení nebo pozastavení nebo zákaz uvádění na trh nebo používání přípravku nebo pomocného prostředku nebo stanovení zvláštních podmínek pro výrobu, skladování, uvádění na trh nebo používání nebo přebalování,</t>
  </si>
  <si>
    <t>g) nařízení zničení nebo provedení zničení nebo zajištění přípravku nebo pomocného prostředku na náklady vlastníka v případě, že představuje nebezpečné účinky na zdraví lidí, zvířat nebo pro životní prostředí, a stanovení dalších povinností s tímto nařízením souvisejících, a předložit dokumenty potvrzující zničení přípravku nebo pomocného prostředku nebo o zničení obalů, v nichž byly obsaženy,</t>
  </si>
  <si>
    <t>h) zákaz používání profesionálních zařízení pro aplikaci přípravků nebo zákaz provozování kontrolního testování nebo zákaz provozování karanténní stanice nebo izolačního zařízení a</t>
  </si>
  <si>
    <t>i) zákaz provozování zařízení k ošetřování dřevěného obalového materiálu, dřeva nebo jiných předmětů nebo zákaz označování dřevěného obalového materiálu, dřeva nebo jiných předmětů.</t>
  </si>
  <si>
    <t>a) proti zavlékání a rozšiřování škodlivých organismů v souladu s ustanoveními nařízení (EU) 2016/2031 a nařízení (EU) 2017/625,</t>
  </si>
  <si>
    <t>c) při zjištění nesprávného nakládání s přípravkem nebo pomocným prostředkem, je-li ohroženo zdraví lidí nebo zvířat nebo životní prostředí,</t>
  </si>
  <si>
    <t>d) při zjištění, že</t>
  </si>
  <si>
    <t>1. přípravek nebo pomocný prostředek uváděný na trh nebo používaný neodpovídá požadavkům zákona nebo rozhodnutí nebo povolení podle § 53 nebo 54 a je-li ohroženo zdraví lidí, zvířat nebo životní prostředí, nebo profesionální zařízení pro aplikaci přípravků neodpovídá požadavkům podle § 61, 62 nebo 64 nebo provozovatel kontrolního testování porušil ustanovení § 63, 64 nebo 65,</t>
  </si>
  <si>
    <t>3. přípravek nebo pomocný prostředek nebo zařízení pro aplikaci přípravků nejsou bezpečné podle zvláštního právního předpisu upravujícího obecnou bezpečnost výrobků25),</t>
  </si>
  <si>
    <t>4. zařízení k ošetřování nebo označování dřevěného obalového materiálu, dřeva nebo jiných předmětů neodpovídá podmínkám stanoveným v § 68 a v nařízení (EU) 2016/2031.</t>
  </si>
  <si>
    <t>b) jednorázovou asanaci pozemků, čištění a asanaci skladů, provozních prostorů, strojů, dopravních prostředků, zařízení, nářadí nebo jiných předmětů, nebo</t>
  </si>
  <si>
    <t>c) jednorázové povinné vyšetření rostlin nebo rostlinných produktů, popřípadě jiných předmětů na napadení škodlivými organismy nebo na rezistenci proti nim.</t>
  </si>
  <si>
    <t>a) název peněžního ústavu a číslo účtu žadatele, včetně směrového kódu peněžního ústavu, pokud je účet zřízen,</t>
  </si>
  <si>
    <t>b) identifikaci mimořádných rostlinolékařských opatření,</t>
  </si>
  <si>
    <t>c) popis, dobu a rozsah plnění mimořádných rostlinolékařských opatření, za které se požaduje náhrada nákladů a ztrát, a</t>
  </si>
  <si>
    <t>d) finanční vyjádření účelně vynaložených nákladů a způsobených ztrát.</t>
  </si>
  <si>
    <t>a) o vlastnictví příslušných pozemků nebo objektů nebo o jejich užívání z jiného právního důvodu,</t>
  </si>
  <si>
    <t>b) o zřízení běžného účtu v české měně,</t>
  </si>
  <si>
    <t>c) prokazující rozsah plnění nařízených mimořádných rostlinolékařských opatření a</t>
  </si>
  <si>
    <t>d) prokazující vyčíslené účelně vynaložené náklady a způsobené ztráty v důsledku provedení mimořádných rostlinolékařských opatření.</t>
  </si>
  <si>
    <t>Řešení krizových situací, přesahující účinnost mimořádných rostlinolékařských opatření, vymezují zvláštní právní předpisy.54) Na zabezpečení činnosti z nich vyplývající se podílejí v rámci své působnosti odborné složky Ústavu a ministerstva v návaznosti na pohotovostní plány zpracované podle čl. 25 nařízení (EU) 2016/2031 a zveřejněné ministerstvem.</t>
  </si>
  <si>
    <t>(1) Žadatel o</t>
  </si>
  <si>
    <t>a) provedení průzkumu výskytu škodlivých organismů,</t>
  </si>
  <si>
    <t>b) povolení dovozu, přemísťování v rámci území České republiky, držení a množení karanténního materiálu,</t>
  </si>
  <si>
    <t>c) vystavení nebo nahrazení rostlinolékařského pasu a o schválení plánu řízení rizik škodlivých organismů,</t>
  </si>
  <si>
    <t>d) provedení dovozní rostlinolékařské kontroly,</t>
  </si>
  <si>
    <t>e) provedení šetření za účelem vystavení rostlinolékařského osvědčení a posouzení zdravotního stavu rostlin, rostlinných produktů nebo jiných předmětů v souvislosti s jejich předpokládaným vývozem do třetí země,</t>
  </si>
  <si>
    <t>f) povolení přípravků, s výjimkou přípravků, v nichž jsou účinnou látkou živé mikroorganismy, které mají obecný nebo specifický účinek proti škodlivým organismům,</t>
  </si>
  <si>
    <t>g) udělení osvědčení o způsobilosti k provádění úředně uznaných zkoušek,</t>
  </si>
  <si>
    <t>h) povolení souběžného obchodu,</t>
  </si>
  <si>
    <t>i) povolení pomocného prostředku, s výjimkou bioagens,</t>
  </si>
  <si>
    <t>j) posouzení provozovny pro kontrolní testování profesionálních zařízení pro aplikaci přípravků,</t>
  </si>
  <si>
    <t>k) oprávnění k provádění označování dřevěného obalového materiálu, dřeva nebo jiných předmětů nebo k provádění oprav dřevěného obalového materiálu,</t>
  </si>
  <si>
    <t>l) pověření výkonem působnosti referenční laboratoře pro laboratorní činnosti, nebo</t>
  </si>
  <si>
    <t>m) provedení dalších odborných úkonů,</t>
  </si>
  <si>
    <t>je povinen Ústavu uhradit náklady, které mu vznikly při provádění příslušných odborných úkonů. Náhrada nákladů za odborné úkony, na které se vztahuje nařízení (EU) 2017/625, se vypočte podle tohoto nařízení.</t>
  </si>
  <si>
    <t>(2) Držitel povolení je povinen uhradit za zkoušky přípravku nebo pomocného prostředku, který je do programu zkoušení pro danou plodinu, dávku, termín a způsob aplikace zařazen poprvé, náhradu nákladů, které vznikly Ústavu v rámci programu zkoušení za období nejdéle 2 let.</t>
  </si>
  <si>
    <t>(3) Prováděcí právní předpis stanoví paušální částku nákladů za dodatečnou kontrolu podle čl. 79 odst. 2 písm. c) nařízení (EU) 2017/625. O náhradě nákladů za tuto kontrolu rozhodne Ústav na základě tohoto nařízení, přičemž náhrada je příjmem státního rozpočtu a vybírá ji Ústav.</t>
  </si>
  <si>
    <t>a) používá pomocný prostředek, jehož použití není povoleno podle tohoto zákona,</t>
  </si>
  <si>
    <t>b) nesplní oznamovací povinnost podle § 45 odst. 10 nebo</t>
  </si>
  <si>
    <t>c) neodevzdá osvědčení podle § 86 odst. 6.</t>
  </si>
  <si>
    <t>(2) Fyzická osoba se dopustí přestupku tím, že nesplní některou z dalších povinností podle nařízení (EU) 2016/2031 nebo nařízení (EU) 2017/625 nebo přímo použitelných předpisů Evropské unie přijatých na jejich základě, než které jsou uvedeny v § 79b až 79d.</t>
  </si>
  <si>
    <t>(3) Za přestupek podle odstavců 1 a 2 lze uložit pokutu do 20000 Kč.</t>
  </si>
  <si>
    <t>a) jako osoba, která pěstuje, vyrábí, zpracovává anebo uvádí na trh rostliny, rostlinné produkty nebo jiné předměty, nebo jako vlastník pozemku nebo objektu nebo osoba, která je užívá z jiného právního důvodu, poruší povinnost podle § 3 odst. 1,</t>
  </si>
  <si>
    <t>b) doveze, přemístí, drží nebo množí karanténní materiál bez povolení podle § 8 odst. 1,</t>
  </si>
  <si>
    <t>c) nepoužije při dovozu rostliny, rostlinného produktu nebo jiného předmětu rostlinolékařské osvědčení podle nařízení (EU) 2016/2031,</t>
  </si>
  <si>
    <t>d) nepředloží zásilku rostliny, rostlinného produktu nebo jiného předmětu k úřední kontrole podle nařízení (EU) 2017/625,</t>
  </si>
  <si>
    <t>e) nepostupuje při vývozu rostlin, rostlinných produktů nebo jiných předmětů v souladu s § 28 odst. 1,</t>
  </si>
  <si>
    <t>f) v rozporu s § 46d doveze ze třetí země přípravek pro vlastní potřebu,</t>
  </si>
  <si>
    <t>g) neoznámí Ústavu přebalování přípravku podle § 31b odst. 2, nebo</t>
  </si>
  <si>
    <t>h) jako vlastník pozemku nebo objektu v území, v němž je nařízeno mimořádné rostlinolékařské opatření, nebo jako osoba, která takové nemovitosti užívá z jiného právního důvodu, neposkytne informace podle § 76 odst. 5.</t>
  </si>
  <si>
    <t>2. uvedenými v § 49 odst. 1 nebo prováděcím právním předpisu vydaným k provedení § 49 odst. 2, nebo</t>
  </si>
  <si>
    <t>d) aplikuje přípravky v rozporu s § 51 až 52b,</t>
  </si>
  <si>
    <t>e) při své profesní činnosti nakládá s přípravky bez osvědčení o odborné způsobilosti pro nakládání s přípravky potřebného podle tohoto zákona, nebo</t>
  </si>
  <si>
    <t>f) přemístí a používá přípravky v rámci souběžného obchodu v rozporu s přímo použitelným předpisem Evropské unie upravujícím uvádění přípravku na trh.</t>
  </si>
  <si>
    <t>a) zavleče, rozšíří, doveze, přemístí, drží, množí nebo vypustí škodlivý organismus, rostlinu, rostlinný produkt nebo jiný předmět v rozporu s nařízením (EU) 2016/2031 nebo přímo použitelnými předpisy Evropské unie přijatými na jeho základě,</t>
  </si>
  <si>
    <t>b) neinformuje Ústav o škodlivých organismech podle čl. 15 odst. 1 nařízení (EU) 2016/2031,</t>
  </si>
  <si>
    <t>c) nedodrží opatření uložené Ústavem podle § 75 nebo 76, nebo</t>
  </si>
  <si>
    <t>d) označí dřevěný obalový materiál, dřevo nebo jiný předmět nebo opraví dřevěný obalový materiál v rozporu s § 68 odst. 5 nebo 6 nebo nařízením (EU) 2016/2031.</t>
  </si>
  <si>
    <t>a) jako profesionální uživatel</t>
  </si>
  <si>
    <t>1. nezaznamenává údaje podle § 5 odst. 3,</t>
  </si>
  <si>
    <t>2. neposkytne Ústavu údaje o spotřebě přípravků podle § 49 odst. 4,</t>
  </si>
  <si>
    <t>3. použije pomocný prostředek v rozporu s jeho označením nebo v rozporu s nařízením Ústavu o rozšíření povolení na menšinová použití, nebo použije pomocný prostředek, který není povolen podle tohoto zákona,</t>
  </si>
  <si>
    <t>b) jako držitel povolení neoznámí změny ve skutečnostech uvedených v povolení podle § 31 odst. 2,</t>
  </si>
  <si>
    <t>c) označuje výrobky, které jsou uváděny na trh podle jiných právních předpisů, v rozporu s § 31 odst. 4,</t>
  </si>
  <si>
    <t>d) označuje přípravky v rozporu s § 31 odst. 5 nebo 6,</t>
  </si>
  <si>
    <t>e) nesplní oznamovací povinnost podle § 45 odst. 10,</t>
  </si>
  <si>
    <t>f) jako registrovaný distributor nesplní oznamovací povinnost podle § 46a odst. 6,</t>
  </si>
  <si>
    <t>g) jako osoba, které bylo vydáno rozhodnutí o povolení pomocného prostředku, neoznačí pomocný prostředek, který uvádí na trh, podle § 55,</t>
  </si>
  <si>
    <t>h) nedodá vzorky pomocného prostředku v souladu s § 57 odst. 2,</t>
  </si>
  <si>
    <t>i) použije profesionální zařízení pro aplikaci přípravků v rozporu s § 61,</t>
  </si>
  <si>
    <t>j) použije profesionální zařízení pro aplikaci přípravků omezující nežádoucí úlet přípravků v rozporu s § 62,</t>
  </si>
  <si>
    <t>k) jako provozovatel kontrolního testování nesplní některou z povinností podle § 63 až 65,</t>
  </si>
  <si>
    <t>(2) Právnická osoba nebo podnikající fyzická osoba se dopustí přestupku tím, že nesplní některou z dalších povinností podle nařízení (EU) 2016/2031 nebo nařízení (EU) 2017/625 nebo přímo použitelných předpisů Evropské unie přijatých na jejich základě, než které jsou uvedeny v § 79f až 79h.</t>
  </si>
  <si>
    <t>(3) Za přestupek podle odstavce 1 a 2 lze uložit pokutu do 750 000 Kč.</t>
  </si>
  <si>
    <t>c) v rozporu s § 46d doveze ze třetí země přípravek pro vlastní potřebu,</t>
  </si>
  <si>
    <t>d) neinformuje o bezprostředním nebezpečí podle čl. 9 odst. 3 a čl. 33 odst. 1 nařízení (EU) 2016/2031,</t>
  </si>
  <si>
    <t>e) nepřijme opatření a nepostupuje podle čl. 14 nařízení (EU) 2016/2031,</t>
  </si>
  <si>
    <t>f) neinformuje zákazníky v rámci prodeje prostřednictvím smluv uzavřených na dálku podle nařízení (EU) 2016/2031,</t>
  </si>
  <si>
    <t>g) provádí činnosti stanovené v čl. 65 odst. 1 nařízení (EU) 2016/2031 bez předchozí registrace v souladu s tímto nařízením a § 12 nebo nepředloží aktualizaci údajů a prohlášení podle nařízení (EU) 2016/2031,</t>
  </si>
  <si>
    <t>h) nezavede systémy nebo postupy vysledovatelnosti podle nařízení (EU) 2016/2031 nebo informace z nich nezpřístupní podle nařízení (EU) 2016/2031,</t>
  </si>
  <si>
    <t>i) při dovozu rostliny, rostlinného produktu nebo jiného předmětu poruší některou z povinností týkající se rostlinolékařského osvědčení podle nařízení (EU) 2016/2031 nebo přímo použitelných předpisů Evropské unie přijatých na jeho základě,</t>
  </si>
  <si>
    <t>j) poruší některou z povinností týkající se rostlinolékařských pasů podle čl. 79 až 95 nařízení (EU) 2016/2031 nebo přímo použitelných předpisů Evropské unie přijatých na jeho základě,</t>
  </si>
  <si>
    <t>k) nepředloží zásilku rostliny, rostlinného produktu nebo jiného předmětu k úřední kontrole podle nařízení (EU) 2017/625,</t>
  </si>
  <si>
    <t>l) nevyplní pro zásilku rostliny, rostlinného produktu nebo jiného předmětu společný zdravotní vstupní doklad nebo nezadá její příslušnou část podle nařízení (EU) 2017/625,</t>
  </si>
  <si>
    <t>m) nepostupuje při vývozu rostlin, rostlinných produktů nebo jiných předmětů v souladu s § 28 a čl. 100 a 101 nařízení (EU) 2016/2031,</t>
  </si>
  <si>
    <t>n) provozuje karanténní stanici nebo izolační zařízení v rozporu s nařízením (EU) 2016/2031, nebo</t>
  </si>
  <si>
    <t>o) jako vlastník pozemku nebo objektu v území, v němž je nařízeno mimořádné rostlinolékařské opatření, nebo jako osoba, která takové nemovitosti užívá z jiného právního důvodu, neposkytne informace podle § 76 odst. 5.</t>
  </si>
  <si>
    <t>(2) Za přestupek podle odstavce 1 lze uložit pokutu do 2000000 Kč.</t>
  </si>
  <si>
    <t>a) v rozporu s přímo použitelným předpisem Evropské unie upravujícím uvádění přípravků na trh používá nebo uvede na trh přípravek, který není v České republice povolen,</t>
  </si>
  <si>
    <t>b) označí nebo zabalí přípravek, který uvádí na trh, v rozporu s přímo použitelným předpisem Evropské unie upravujícím uvádění přípravků na trh nebo v rozporu s povolením,</t>
  </si>
  <si>
    <t>c) uvede na trh pomocný prostředek, který není povolen,</t>
  </si>
  <si>
    <t>d) neprovádí pokusy nebo zkoušky s přípravky podle přímo použitelného předpisu Evropské unie upravujícího uvádění přípravků na trh,</t>
  </si>
  <si>
    <t>e) uvádí na trh nebo používá účinné látky v rozporu s přímo použitelným předpisem Evropské unie upravujícím uvádění přípravků na trh,</t>
  </si>
  <si>
    <t>f) uvede na trh přípravek, který není opatřen etiketou v souladu s § 31a odst. 1 nebo 2,</t>
  </si>
  <si>
    <t>g) přebaluje přípravky v rozporu s § 31b,</t>
  </si>
  <si>
    <t>h) nestáhne v určené lhůtě po zrušení povolení přípravek z trhu podle § 35 odst. 5,</t>
  </si>
  <si>
    <t>i) jako držitel povolení nebo distributor nesplní informační povinnost podle § 35 odst. 6,</t>
  </si>
  <si>
    <t>j) v rozporu s § 40 odst. 2 neposkytne Ústavu přípravek nebo pomocný prostředek,</t>
  </si>
  <si>
    <t>k) jako držitel povolení nesplní povinnost podle § 43 odst. 3,</t>
  </si>
  <si>
    <t>l) jako profesionální uživatel</t>
  </si>
  <si>
    <t>1. aplikuje přípravky v rozporu s § 51 až 52b,</t>
  </si>
  <si>
    <t>2. nesplní informační povinnost podle § 49 odst. 7,</t>
  </si>
  <si>
    <t>m) uvede na trh přípravek nebo pomocný prostředek v rozporu s § 46b,</t>
  </si>
  <si>
    <t>n) v rozporu s § 47 uvede na trh přípravek po uplynutí doby jeho použitelnosti,</t>
  </si>
  <si>
    <t>o) používá přípravky v rozporu s § 49 nebo přímo použitelným předpisem Evropské unie upravujícím uvádění přípravků na trh,</t>
  </si>
  <si>
    <t>p) nezabezpečí výkon činnosti držitelem osvědčení o odborné způsobilosti pro nakládání s přípravky potřebného podle tohoto zákona,</t>
  </si>
  <si>
    <t>q) v rámci souběžného obchodu doveze z jiného členského státu přípravek, který nebyl povolen,</t>
  </si>
  <si>
    <t>r) jako držitel povolení k souběžnému obchodu neoznámí zrušení povolení přípravku nebo ukončení jeho uvádění na trh nebo nezastaví uvádění přípravku na trh v České republice podle § 53 odst. 3,</t>
  </si>
  <si>
    <t>s) přemístí nebo vyrobí přípravek určený k použití v jiném členském státě nebo třetí zemi v rozporu s § 59 nebo přemístí nebo vyrobí přípravek nebo pomocný prostředek za účelem uvedení na trh v rozporu s § 60 nebo přímo použitelným předpisem Evropské unie upravujícím uvádění přípravků na trh nebo jako distributor přípravku nebo pomocného prostředku v dokladu o jejich prodeji neuvede údaje podle § 60 odst. 3,</t>
  </si>
  <si>
    <t>t) nesplní opatření uložené Ústavem podle § 75,</t>
  </si>
  <si>
    <t>u) nesplní některou z povinností při vedení záznamů o používaných přípravcích a pomocných prostředcích podle tohoto zákona nebo přímo použitelného předpisu Evropské unie upravujícího vedení záznamů,</t>
  </si>
  <si>
    <t>(2) Za přestupek podle odstavce 1 lze uložit pokutu do 4000000 Kč.</t>
  </si>
  <si>
    <t>(3) Za přestupek podle odstavce 1 písm. b), f), k), m) a n) lze spolu s pokutou uložit zákaz činnosti do 2 let.</t>
  </si>
  <si>
    <t>b) nedodrží mimořádné rostlinolékařské opatření nařízené podle § 76, nebo</t>
  </si>
  <si>
    <t>c) jako provozovatel stanoviště hraniční kontroly neumístí ve svých prostorách kontejner určený k odkládání rostlin, rostlinných produktů a jiných předmětů nebo obsah kontejneru bezpečně nezlikviduje pod dohledem Ústavu podle § 25 odst. 3.</t>
  </si>
  <si>
    <t>(2) Za přestupek podle odstavce 1 lze uložit pokutu do 6000000 Kč.</t>
  </si>
  <si>
    <t>a) monitoring a průzkum výskytu škodlivých organismů, včetně související diagnostiky, a poskytování informací pro rozhodování v oblasti integrované ochrany rostlin,</t>
  </si>
  <si>
    <t>d) diagnostika škodlivých organismů.</t>
  </si>
  <si>
    <t>(2) Prováděním odborných rostlinolékařských činností podle odstavce 1 lze pověřit právnickou nebo fyzickou osobu, pokud tato osoba podá na základě výzvy Ústavu žádost a splňuje podmínky odborné způsobilosti podle § 84 a podmínky pro přenesení některých úkolů příslušných orgánů stanovené v hlavě II kapitole III nařízení (EU) 2017/625.</t>
  </si>
  <si>
    <t>(3) O vydání a odebrání pověření k provádění odborných rostlinolékařských činností rozhoduje Ústav, který si v rámci řízení o pověření vyžádá stanovisko ministerstva.</t>
  </si>
  <si>
    <t>(4) Kopie rozhodnutí o vydání a odebrání pověření k provádění odborných rostlinolékařských činností zasílá Ústav ministerstvu.</t>
  </si>
  <si>
    <t>(5) Pověření vydává Ústav na žádost právnické nebo fyzické osoby po předchozím ověření splnění požadavků stanovených v odstavci 2. Pověření se vydává na dobu 5 let a lze jej odebrat, pokud je prokázáno, že pověřená osoba přestala splňovat jeden nebo více požadavků stanovených v odstavci 2.</t>
  </si>
  <si>
    <t>(6) Pokud pověřená osoba oznámí, že již nebude odborné rostlinolékařské činnosti podle odstavce 1 vykonávat, zaniká pověření k provádění odborných rostlinolékařských činností dnem doručení tohoto oznámení Ústavu.</t>
  </si>
  <si>
    <t>(1) Odbornou rostlinolékařskou činnost na ministerstvu a v Ústavu mohou vykonávat osoby s vysokoškolským vzděláním v oblasti vzdělávání Zemědělství, Biologie, ekologie a životní prostředí nebo Lesnictví a dřevařství nebo obdobné vysokoškolské vzdělání, které bylo získáno studiem na vysoké škole nezařazeným do oblasti vzdělávání.</t>
  </si>
  <si>
    <t>(2) Odborně způsobilou osobou k</t>
  </si>
  <si>
    <t>b) výkonu rostlinolékařského dozoru podle § 74 odst. 1 písm. a) až c) a e) a g), dozoru nad dodržováním požadavků a povinností souvisejících s používáním přípravků a pomocných prostředků a nad účinností použitých metod hubení škodlivých organismů při provozování zařízení k ošetřování dřevěného obalového materiálu, dřeva nebo jiných předmětů, a</t>
  </si>
  <si>
    <t>c) uložení úředního opatření nebo nařízení mimořádného rostlinolékařského opatření proti zavlékání a rozšiřování škodlivých organismů nebo na základě výsledků rostlinolékařského dozoru podle písmene b),</t>
  </si>
  <si>
    <t>je pouze osoba, která splňuje podmínku stanovenou v odstavci 1 a současně kvalifikaci uvedenou v odstavci 3.</t>
  </si>
  <si>
    <t>(3) Za osobu odborně způsobilou k činnostem uvedeným v odstavci 2 se považuje osoba, která</t>
  </si>
  <si>
    <t>a) získala vysokoškolské vzdělání v oblasti vzdělávání Zemědělství nebo Biologie, ekologie a životní prostředí se zaměřením na rostlinolékařství nebo obdobné vysokoškolské vzdělání, které bylo získáno studiem na vysoké škole nezařazeným do oblasti vzdělávání,</t>
  </si>
  <si>
    <t>b) je absolventem programu celoživotního vzdělávání se zaměřením na rostlinolékařství uskutečňovaného na vysoké škole, která zároveň poskytovala vysokoškolské vzdělávání v oblastech vzdělávání Zemědělství, Lesnictví a dřevařství nebo Biologie, ekologie a životní prostředí nebo obdobné vysokoškolské vzdělávání ve studiu nezařazeném do oblasti vzdělávání určený pro absolventy studijních programů z jiných oblastí vzdělávání,</t>
  </si>
  <si>
    <t>c) je držitelem vědecké hodnosti v oboru rostlinolékařství nebo ochrany rostlin,</t>
  </si>
  <si>
    <t>d) získala střední vzdělání s maturitní zkouškou v oboru vzdělání Rostlinolékařství nebo Ochrana rostlin,</t>
  </si>
  <si>
    <t>e) získala střední vzdělání s maturitní zkouškou v oboru vzdělání Vinohradnictví, Zahradnictví nebo Lesnictví nebo vyšší odborné vzdělání ve skupině oborů vzdělání Zemědělství a lesnictví a praxi nejméně 2 roky v oboru rostlinolékařství, nebo</t>
  </si>
  <si>
    <t>f) získala osvědčení o profesní kvalifikaci pro činnost zemědělského poradenství pro ochranu rostlin nebo rostlinolékaře99).</t>
  </si>
  <si>
    <t>(4) Na služební místo představeného v Ústavu, který je oprávněn vést podřízené státní zaměstnance vykonávající činnosti podle odstavce 2, může být jmenována pouze osoba, pokud získala odbornou způsobilost podle odstavce 3.</t>
  </si>
  <si>
    <t>(5) Státní správu na úseku rostlinolékařské péče stanovenou tímto zákonem pro obecní úřady mohou vykonávat osoby, které mají zvláštní odbornou způsobilost podle zákona o úřednících územních samosprávných celků61).</t>
  </si>
  <si>
    <t>(6) Za odborně způsobilé pro výkon státní správy na úseku rostlinolékařské péče se považují též</t>
  </si>
  <si>
    <t>a) absolventi zahraničních vysokých škol, kteří získali osvědčení o uznání vysokoškolského vzdělání podle zvláštního zákona62) v oblastech a zaměřeních studia uvedených v odstavci 3 písm. a), nebo</t>
  </si>
  <si>
    <t>b) osoby, které získaly kvalifikaci k této odborné činnosti v jiném členském státě Evropské unie a tato kvalifikace byla uznána63).</t>
  </si>
  <si>
    <t>(7) Obsah a rozsah znalostí poskytovaných v rámci vzdělávání podle odstavce 3 písm. a) a b) musí</t>
  </si>
  <si>
    <t>a) odpovídat obsahu a rozsahu odborné rostlinolékařské činnosti ve státní správě, a v tomto smyslu být ověřen na základě kladného stanoviska ministerstva, jako uznávacího orgánu podle zákona o vysokých školách, přiloženého k žádosti o akreditaci studijního programu, a</t>
  </si>
  <si>
    <t>b) být v souladu s obsahem a rozsahem základního kurzu stanoveného podle § 86b odst. 3 písm. c).</t>
  </si>
  <si>
    <t>(8) K poskytování znalostí podle odstavce 7 týkajících se ochrany zdraví lidí jsou oprávněny pouze fyzické osoby pověřené Ministerstvem zdravotnictví.</t>
  </si>
  <si>
    <t>(1) Služební orgán může u služebního místa, na němž je vykonávána činnost podle § 82 odst. 2, přijmout do služebního poměru na dobu určitou a zařadit na služební místo na dobu určitou osobu, nebo zařadit na služební místo na dobu určitou státního zaměstnance, i pokud nesplňuje odbornou způsobilost podle § 82 odst. 3. Doba určitá se stanoví v délce doby, na kterou bylo služební místo zřízeno, pokud nebyla v oznámení o vyhlášení výběrového řízení uvedena doba kratší, nejdéle však v délce 3 let.</t>
  </si>
  <si>
    <t>(2) Státní zaměstnanec uvedený v odstavci 1 předloží nejpozději do 2 let ode dne vzniku služebního poměru potvrzení o zápisu ke studiu nebo vzdělávání podle § 82 odst. 3, jinak jeho služební poměr skončí dnem následujícím po uplynutí této lhůty. Služební poměr skončí rovněž dnem následujícím po dni, kdy se služební úřad dozví, že státní zaměstnanec ukončí vzdělávání nebo studium podle § 82 odst. 3 jiným než řádným způsobem.</t>
  </si>
  <si>
    <t>(3) Státní zaměstnanec má po doložení získání odborné způsobilosti podle § 82 odst. 3 nárok, aniž by bylo dotčeno ustanovení § 29 zákona o státní službě, na</t>
  </si>
  <si>
    <t>a) změnu doby trvání služebního poměru na dobu neurčitou a na zařazení na dosavadní služební místo na dobu neurčitou,</t>
  </si>
  <si>
    <t>b) zařazení na dosavadní služební místo na dobu neurčitou,</t>
  </si>
  <si>
    <t>c) změnu doby trvání služebního poměru na dobu určitou a na zařazení na dosavadní služební místo na dobu určitou v délce doby, na kterou bylo služební místo zřízeno, nebo v délce doby uvedené v oznámení o vyhlášení výběrového řízení, nebo</t>
  </si>
  <si>
    <t>d) zařazení na dosavadní služební místo na dobu určitou v délce doby, na kterou bylo služební místo zřízeno, nebo v délce doby uvedené v oznámení o vyhlášení výběrového řízení.</t>
  </si>
  <si>
    <t>(4) Služební úřad kontroluje průběh vzdělávání nebo studia státního zaměstnance uvedeného v odstavci 1. Střední škola, vyšší odborná škola, vysoká škola nebo autorizovaná osoba99) je povinna sdělit služebnímu úřadu na základě jeho žádosti informaci o průběhu vzdělávání nebo studia státního zaměstnance.</t>
  </si>
  <si>
    <t>a) splňují podmínky odborné kvalifikace rostlinolékaře podle § 82 odst. 3 písm. a) až c) nebo f) nebo § 82 odst. 3 písm. a) nebo § 82 odst. 6, nebo</t>
  </si>
  <si>
    <t>b) splňují podmínky odborné kvalifikace rostlinolékaře podle § 82 odst. 3 písm. d) a e) a mají nejméně tříletou odbornou praxi v oboru rostlinolékařství.</t>
  </si>
  <si>
    <t>(2) Živnostensky podnikat v oboru poradenství v oblasti ochrany před škodlivými organismy a s ní souvisejícími poruchami rostlin a v oblasti bezpečného používání přípravků mohou jen osoby, které splňují požadavky stanovené v odstavci 1.</t>
  </si>
  <si>
    <t>b) uvádí na trh přípravky pro profesionální uživatele, nebo</t>
  </si>
  <si>
    <t>musí být držitelem osvědčení třetího stupně, nebo musí tyto činnosti vykonávat prostřednictvím fyzické osoby, která je držitelem osvědčení třetího stupně. Držitel osvědčení třetího stupně je způsobilý i pro činnosti držitele osvědčení druhého stupně a prvního stupně. Osvědčení třetího stupně s platností na dobu 5 let vydá Ústav fyzické osobě, která absolvuje základní kurz a úspěšně vykoná zkoušku. Platnost tohoto osvědčení lze prodloužit na základě absolvování doplňujícího školení a úspěšně vykonané zkoušky. Za držitele osvědčení třetího stupně se považuje též osoba v období 5 let po splnění podmínky vzdělání pro rostlinolékaře podle § 82 odst. 3 písm. a) až c) nebo § 82 odst. 6.</t>
  </si>
  <si>
    <t>(5) Skončila-li platnost osvědčení druhého stupně, je možné nové osvědčení druhého stupně získat pouze na základě absolvování základního kurzu a úspěšného vykonání zkoušky podle odstavce 2. Skončila-li platnost osvědčení třetího stupně, je možné nové osvědčení třetího stupně získat pouze na základě absolvování základního kurzu a úspěšného vykonání zkoušky podle odstavce 3 věty třetí.</t>
  </si>
  <si>
    <t>(8) Za odborně způsobilou osobu pro nakládání s přípravky nebo pro jinou činnost, pro niž tento zákon vyžaduje odbornou způsobilost pro nakládání s přípravky, se považuje i osoba, která získala odbornou způsobilost pro nakládání s přípravky v odpovídajícím rozsahu vykonávané činnosti v jiném členském státě. V případě dočasného nebo příležitostného výkonu této činnosti je ministerstvo po obdržení oznámení před zahájením výkonu dočasné nebo příležitostné regulované činnosti podle zákona o uznávání odborné kvalifikace oprávněno ověřit odbornou kvalifikaci uchazeče.</t>
  </si>
  <si>
    <t>(9) Pro nakládání s přípravky klasifikovanými jako akutně toxické kategorie 1 nebo 2 podle přímo použitelného předpisu Evropské unie upravujícího označování a balení látek a směsí nebo jako vysoce toxické musí mít osoba způsobilost pro nakládání s vysoce toxickými chemickými látkami a chemickými směsmi podle zákona o ochraně veřejného zdraví100).</t>
  </si>
  <si>
    <t>(10) Pro nakládání s přípravky za účelem speciální ochranné dezinfekce, dezinsekce a deratizace v potravinářských a zemědělských provozech musí mít osoba též způsobilost pro provádění speciální ochranné dezinfekce, dezinsekce a deratizace v potravinářských a zemědělských provozech101).</t>
  </si>
  <si>
    <t>(11) Pro nakládání s přípravky klasifikovanými jako akutně toxické kategorie 1 nebo 2 podle přímo použitelného předpisu Evropské unie upravujícího označování a balení látek a směsí nebo jako toxické a vysoce toxické za účelem speciální ochranné dezinfekce, dezinsekce a deratizace v potravinářských a zemědělských provozech musí mít osoba též způsobilost pro nakládání s chemickými látkami a chemickými směsmi klasifikovanými jako toxické a vysoce toxické za účelem speciální ochranné dezinfekce, dezinsekce a deratizace v potravinářských a zemědělských provozech102).</t>
  </si>
  <si>
    <t>(1) Základní kurzy a doplňující školení provádějí vzdělávací zařízení pověřená k této činnosti ministerstvem. Vzdělávací zařízení poskytují Ústavu následující údaje o vydaných osvědčeních v elektronické podobě</t>
  </si>
  <si>
    <t>a) splňuje podmínky odborné kvalifikace rostlinolékaře podle § 82 odst. 3 písm. a) až c) nebo f) nebo § 82 odst. 6, nebo</t>
  </si>
  <si>
    <t>b) má vysokoškolské vzdělání v oblasti vzdělávání Zemědělství nebo Biologie, ekologie a životního prostředí nebo obdobné vysokoškolské vzdělání, které bylo získáno studiem na vysoké škole nezařazeným do oblasti vzdělávání, v rámci kterého složila zkoušku z ochrany rostlin, a nejméně pětiletou odbornou praxi ve stejných oblastech.</t>
  </si>
  <si>
    <t>a) vzdělávací zařízení zabezpečí provádění výuky odborným školitelem a fyzickou osobou pověřenou Ministerstvem zdravotnictví,</t>
  </si>
  <si>
    <t>(3) Prováděcí právní předpis stanoví</t>
  </si>
  <si>
    <t>b) obory učňovského, středoškolského nebo vysokoškolského odborného vzdělávání, po jejichž absolvování se osoba po dobu 3 let považuje za držitele osvědčení prvního nebo druhého stupně,</t>
  </si>
  <si>
    <t>c) obsah a rozsah základního kurzu a doplňujícího školení pro vydání a prodloužení platnosti osvědčení druhého stupně, rozsah a způsob provedení zkoušky a náležitosti osvědčení druhého stupně a obsah, rozsah a způsob zveřejnění odborného školení, na základě jehož absolvování lze prodloužit platnost osvědčení druhého stupně,</t>
  </si>
  <si>
    <t>d) obsah a rozsah základního kurzu, rozsah a způsob provedení zkoušky pro vydání osvědčení třetího stupně, obsah a rozsah doplňujícího školení a rozsah a způsob provedení zkoušky pro prodloužení platnosti osvědčení třetího stupně, náležitosti osvědčení třetího stupně,</t>
  </si>
  <si>
    <t>e) požadavky na technické zabezpečení pro pořádání základních kurzů a doplňujících školení a způsob prokázání absolvování kurzu organizovaného zaměstnavatelem a</t>
  </si>
  <si>
    <t>f) obsah a rozsah kurzu organizovaného zaměstnavatelem.</t>
  </si>
  <si>
    <t>(1) V úředním registru podle § 12 odst. 1 vede Ústav údaje stanovené v čl. 67 nařízení (EU) 2016/2031 a zpřístupňuje údaje uvedené v čl. 68 nařízení (EU) 2016/2031.</t>
  </si>
  <si>
    <t>(3) Evidence provozoven kontrolního testování vedená podle § 65 odst. 6 obsahuje tyto údaje:</t>
  </si>
  <si>
    <t>a) obchodní firmu nebo název právnické osoby nebo jméno, popřípadě jména, a příjmení fyzické osoby, pokud není zapsána do obchodního rejstříku,</t>
  </si>
  <si>
    <t>b) adresu provozovny,</t>
  </si>
  <si>
    <t>c) kód provozovny kontrolního testování,</t>
  </si>
  <si>
    <t>d) specializaci provozovny kontrolního testování a</t>
  </si>
  <si>
    <t>e) údaje o kontaktní osobě, a to jméno a příjmení, adresa elektronické pošty a telefonní číslo.</t>
  </si>
  <si>
    <t>(4) V rejstříku provozovatelů oprávněných podle § 68 odst. 1 vede Ústav tyto údaje:</t>
  </si>
  <si>
    <t>a) identifikační číslo osoby a provozovny, pod kterým je provozovatel veden v obchodním nebo živnostenském rejstříku, nebo registrační číslo vedené podle § 12,</t>
  </si>
  <si>
    <t>b) adresu sídla nebo místa podnikání a adresu místa, kde se provádí činnosti, ke kterým je provozovatel oprávněn podle § 68 odst. 1,</t>
  </si>
  <si>
    <t>c) jedinečný číselný kód pro označování přidělený Ústavem,</t>
  </si>
  <si>
    <t>d) rozlišení, zda se jedná o provozovatele, který provozuje technické zařízení k hubení či nikoliv,</t>
  </si>
  <si>
    <t>e) datum pozastavení a obnovení nebo ukončení činnosti ze strany oprávněného provozovatele a</t>
  </si>
  <si>
    <t>f) datum vydání, popřípadě zrušení oprávnění k činnosti, ke které je provozovatel oprávněn podle § 68 odst. 1.</t>
  </si>
  <si>
    <t>a) jméno, popřípadě jména, a příjmení držitele osvědčení,</t>
  </si>
  <si>
    <t>b) místo trvalého pobytu nebo bydliště a datum a místo narození držitele osvědčení,</t>
  </si>
  <si>
    <t>g) název vzdělávacího zařízení, které provádělo základní kurz pro vydání osvědčení druhého nebo třetího stupně nebo doplňující školení pro prodloužení platnosti osvědčení druhého stupně nebo třetího stupně,</t>
  </si>
  <si>
    <t>i) datum nabytí právní moci rozhodnutí, kterým byl uložen zákaz činnosti spočívající v zákazu nakládání s přípravky a datum ukončení výkonu tohoto správního trestu, a</t>
  </si>
  <si>
    <t>j) identifikační číslo zaměstnavatele nebo jiného provozovatele, který zajišťuje dohled nad držitelem osvědčení při nakládání s přípravky v rámci profesních činností.</t>
  </si>
  <si>
    <t>(6) Úřední registry a rejstříky jsou informačními systémy veřejné správy, jejichž správcem je Ústav, který je zveřejňuje způsobem umožňujícím dálkový přístup.</t>
  </si>
  <si>
    <t>b) o ošetřování nebo označování dřevěných obalových materiálů, dřeva a jiných předmětů k provedení § 68,</t>
  </si>
  <si>
    <t>d) o ochraně včel, zvěře, vodních organismů a dalších necílových organismů při použití přípravků k provedení § 51 odst. 4 a 7,</t>
  </si>
  <si>
    <t>e) k provedení § 5 a § 79 odst. 3.</t>
  </si>
  <si>
    <t>(4) Ministerstvo vydá ve spolupráci s Ministerstvem zdravotnictví vyhlášku k provedení § 86b odst. 3.</t>
  </si>
  <si>
    <t>Přechodná ustanovení zavedena zákonem č. 299/2017 Sb. Čl. II</t>
  </si>
  <si>
    <t>1. Rozhodnutí o uznání způsobilosti technického zařízení a o zapsání do rejstříku provozovatelů technického zařízení (§ 68 odst. 3) či o zapsání do rejstříku výrobců ošetřeného dřevěného obalového materiálu (§ 69 odst. 2) vydaná podle zákona č. 326/2004 Sb., ve znění účinném přede dnem nabytí účinnosti tohoto zákona, jsou platná do 31. prosince 2018.</t>
  </si>
  <si>
    <t>2. Další prostředky registrované přede dnem nabytí účinnosti tohoto zákona se v rozsahu registrace považují za pomocné prostředky povolené podle zákona č. 326/2004 Sb., ve znění účinném ode dne nabytí účinnosti tohoto zákona.</t>
  </si>
  <si>
    <t>3. Přípravky pro profesionální uživatele může podle dosavadních právních předpisů uvádět na trh fyzická nebo právnická osoba, která není registrovaným distributorem, do 30. června 2018.</t>
  </si>
  <si>
    <t>4. Profesionální uživatel může používat přípravky pro profesionální uživatele získané do 30. června 2018 od fyzické osoby nebo právnické osoby, která není registrovaným distributorem.</t>
  </si>
  <si>
    <t>5. Přípravky, které byly uvedeny na trh v České republice v rámci souběžného obchodu a jejichž přemístění na území České republiky bylo oznámeno přede dnem nabytí účinnosti tohoto zákona, nemusí splňovat podmínky uvedené v § 31a odst. 2 zákona č. 326/2004 Sb., ve znění účinném ode dne nabytí účinnosti tohoto zákona.</t>
  </si>
  <si>
    <t>Přechodná ustanovení zavedena zákonem č. 369/2019 Sb. Čl. II</t>
  </si>
  <si>
    <t>1. Osoby, zapsané před nabytím účinnosti tohoto zákona v úředním registru Ústavu pod registračním číslem podle § 12 zákona č. 326/2004 Sb., ve znění účinném přede dnem nabytí účinnosti tohoto zákona, nebo podle § 16 zákona č. 219/2003 Sb., ve znění pozdějších předpisů, se považují za osoby registrované v souladu s čl. 66 odst. 4 nařízení (EU) 2016/2031 i po nabytí účinnosti tohoto zákona. Registrační číslo těchto osob se ode dne nabytí účinnosti tohoto zákona uvádí ve tvaru „CZ-stávající registrační číslo osoby“. Tyto osoby se považují za osoby oprávněné k vydávání rostlinolékařských pasů, pokud postupem podle § 13 odst. 3 zákona č. 326/2004 Sb., ve znění účinném ode dne nabytí účinnosti tohoto zákona, nejpozději do 1 roku ode dne nabytí účinnosti tohoto zákona prokáží, že disponují znalostmi podle čl. 89 odst. 1 písm. a) nařízení (EU) 2016/2031.</t>
  </si>
  <si>
    <t>2. Oprávnění k vydávání rostlinolékařských pasů udělené podle § 17 odst. 2 zákona č. 326/2004 Sb., ve znění účinném přede dnem nabytí účinnosti tohoto zákona, zůstává po nabytí účinnosti tohoto zákona nadále v platnosti, pokud jeho držitel postupem podle § 13 odst. 3 zákona č. 326/2004 Sb., ve znění účinném ode dne nabytí účinnosti tohoto zákona, nejpozději do 1 roku ode dne nabytí účinnosti tohoto zákona prokáže, že disponuje znalostmi potřebnými k provádění šetření uvedených v čl. 87 nařízení (EU) 2016/2031.</t>
  </si>
  <si>
    <t>3. Vstupní místa podle § 25 odst. 1 zákona č. 326/2004 Sb., ve znění účinném přede dnem nabytí účinnosti tohoto zákona, se považují za stanoviště hraniční kontroly určená v souladu s § 25 odst. 1 zákona č. 326/2004 Sb., ve znění účinném ode dne nabytí účinnosti tohoto zákona, a v souladu s čl. 59 nařízení (EU) 2017/625, pokud Ústavem nebude rozhodnuto o pozastavení či zrušení jejich určení.</t>
  </si>
  <si>
    <t>4. Místa pro provádění kontroly totožnosti a kontroly zdravotního stavu zásilky nebo partie schválená podle § 25a zákona č. 326/2004 Sb., ve znění účinném přede dnem nabytí účinnosti tohoto zákona, se považují za místa schválená pro provádění kontroly totožnosti a fyzické kontroly zásilky nebo partie schválená v souladu s § 25a odst. 1 zákona č. 326/2004 Sb., ve znění účinném ode dne nabytí účinnosti tohoto zákona.</t>
  </si>
  <si>
    <t>5. Držitelé rozhodnutí o uznání způsobilosti technického zařízení a o zapsání do rejstříku provozovatelů technického zařízení podle § 68 odst. 3 zákona č. 326/2004 Sb., ve znění účinném přede dnem nabytí účinnosti tohoto zákona, mohou označovat či provádět opravy dřevěného obalového materiálu, dřeva nebo jiných předmětů proti škodlivým organismům po dobu platnosti tohoto rozhodnutí. Držitelé rozhodnutí o zapsání do rejstříku výrobců ošetřeného dřevěného obalového materiálu podle § 69 odst. 2 zákona č. 326/2004 Sb., ve znění účinném přede dnem nabytí účinnosti tohoto zákona, mohou označovat nebo provádět opravy dřevěného obalového materiálu, dřeva nebo jiných předmětů proti škodlivým organismům po dobu platnosti tohoto rozhodnutí, za předpokladu, že budou používat dřevo ošetřené v zařízení jiného provozovatele.</t>
  </si>
  <si>
    <t>6. Státní zaměstnanec zařazený na služebním místě v Ústavu nebo jmenovaný na služební místo představeného v Ústavu, který v den nabytí účinnosti tohoto zákona nesplňuje kvalifikaci uvedenou v § 82 odst. 3 zákona č. 326/2004 Sb., ve znění účinném ode dne nabytí účinnosti tohoto zákona, se považuje za osobu odborně způsobilou k činnostem uvedeným v § 82 odst. 2 zákona č. 326/2004 Sb., ve znění účinném ode dne nabytí účinnosti tohoto zákona, pokud přede dnem nabytí účinnosti tohoto zákona vykonával v Ústavu odbornou nebo kontrolní činnost související s rostlinami nebo se vstupy do zemědělství alespoň po dobu 4 let nebo byl jmenován na služební místo představeného v útvaru, jehož náplní je provádění odborné nebo kontrolní činnosti související s rostlinami nebo se vstupy do zemědělství.</t>
  </si>
  <si>
    <t>1) Směrnice Evropského parlamentu a Rady 2009/128/ES ze dne 21. října 2009, kterou se stanoví rámec pro činnost Společenství za účelem dosažení udržitelného používání pesticidů, ve znění nařízení Evropského parlamentu a Rady (EU) č. 652/2014.</t>
  </si>
  <si>
    <t>67) Nařízení Evropského parlamentu a Rady (ES) č. 1107/2009 ze dne 21. října 2009 o uvádění přípravků na ochranu rostlin na trh a o zrušení směrnic Rady 79/117/EHS a 91/414/EHS, v platném znění.</t>
  </si>
  <si>
    <t>69) Například čl. 3 nařízení Evropského parlamentu a Rady (ES) č. 1107/2009 ze dne 21. října o uvádění přípravků na ochranu rostlin na trh a o zrušení směrnic Rady 79/117/EHS a 91/414/EHS, čl. 2 nařízení Evropského parlamentu a Rady (EU) 2016/2031 ze dne 26. října 2016 o ochranných opatřeních proti škodlivým organismům rostlin, o změně nařízení Evropského parlamentu a Rady (EU) č. 228/2013, (EU) č. 652/2014 a (EU) č. 1143/2014 a o zrušení směrnic Rady 69/464/EHS, 74/647/EHS, 93/85/EHS, 98/57/ES, 2000/29/ES, 2006/91/ES a 2007/33/ES, v platném znění, čl. 3 nařízení Evropského parlamentu a Rady (EU) 2017/625 ze dne 15. března 2017 o úředních kontrolách a jiných úředních činnostech prováděných s cílem zajistit uplatňování potravinového a krmivového práva a pravidel týkajících se zdraví zvířat a dobrých životních podmínek zvířat, zdraví rostlin a přípravků na ochranu rostlin, o změně nařízení Evropského parlamentu a Rady (ES) č. 999/2001, (ES) č. 396/2005, (ES) č. 1069/2009, (ES) č. 1107/2009, (EU) č. 1151/2012, (EU) č. 652/2014, (EU) 2016/429 a (EU) 2016/2031, nařízení Rady (ES) č. 1/2005 a (ES) č. 1099/2009 a směrnic Rady 98/58/ES, 1999/74/ES, 2007/43/ES, 2008/119/ES a 2008/120/ES a o zrušení nařízení Evropského parlamentu a Rady (ES) č. 854/2004 a (ES) č. 882/2004, směrnic Rady 89/608/EHS, 89/662/EHS, 90/425/EHS, 91/496/EHS, 96/23/ES, 96/93/ES a 97/78/ES a rozhodnutí Rady 92/438/EHS (nařízení o úředních kontrolách).</t>
  </si>
  <si>
    <t>92) Zákon č. 255/2012 Sb., o kontrole (kontrolní řád).</t>
  </si>
  <si>
    <t>93) Nařízení Evropského parlamentu a Rady (ES) č. 1272/2008 ze dne 16. prosince 2008 o klasifikaci, označování a balení látek a směsí, o změně a zrušení směrnic 67/548/EHS a 1999/45/ES a o změně nařízení (ES) č. 1907/2006, v platném znění.</t>
  </si>
  <si>
    <t>94) Například zákon č. 258/2000 Sb., o ochraně veřejného zdraví a o změně některých souvisejících zákonů, ve znění pozdějších předpisů, vyhláška č. 268/2000 Sb., o technických požadavcích na stavby, ve znění pozdějších předpisů.</t>
  </si>
  <si>
    <t>95) Nařízení Komise (EU) č. 547/2011 ze dne 8. června 2011, kterým se provádí nařízení Evropského parlamentu a Rady (ES) č. 1107/2009, pokud jde o požadavky na označování přípravků na ochranu rostlin.</t>
  </si>
  <si>
    <t>96) Vyhláška č. 268/2009 Sb.</t>
  </si>
  <si>
    <t>97) Nařízení Evropského parlamentu a Rady (ES) č. 1272/2008 ze dne 16. prosince 2008 o klasifikaci, označování a balení látek a směsí, o změně a zrušení směrnic 67/548/EHS a 1999/45/ES a o změně nařízení (ES) č. 1907/2006.</t>
  </si>
  <si>
    <t>98)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1488/94, směrnice Rady 76/769/EHS a směrnic Komise 91/155/EHS, 93/67/EHS, 93/105/ES a 2000/21/ES.</t>
  </si>
  <si>
    <t>99) Zákon č. 179/2006 Sb., o ověřování a uznávání výsledků dalšího vzdělávání a o změně některých zákonů (zákon o uznávání výsledků dalšího vzdělávání), ve znění pozdějších předpisů.</t>
  </si>
  <si>
    <t>100) § 44a odst. 8 a § 44b zákona č. 258/2000 Sb., o ochraně veřejného zdraví a o změně některých souvisejících předpisů, ve znění pozdějších předpisů.</t>
  </si>
  <si>
    <t>101) § 58 odst. 1 a 2 zákona č. 258/2000 Sb.</t>
  </si>
  <si>
    <t>102) § 58 odst. 1 až 3 zákona č. 258/2000 Sb.</t>
  </si>
  <si>
    <t>103) Nařízení Evropského parlamentu a Rady (EU) 2016/2031 ze dne 26. října 2016 o ochranných opatřeních proti škodlivým organismům rostlin, o změně nařízení Evropského parlamentu a Rady (EU) č. 228/2013, (EU) č. 652/2014 a (EU) č. 1143/2014 a o zrušení směrnic Rady 69/464/EHS, 74/647/EHS, 93/85/EHS, 98/57/ES, 2000/29/ES, 2006/91/ES a 2007/33/ES, v platném znění.</t>
  </si>
  <si>
    <t>a) práva a povinnosti právnických osob a podnikajících fyzických osob (dále jen „osoba“) při</t>
  </si>
  <si>
    <t>1. výrobě, klasifikaci, zkoušení nebezpečných vlastností, balení, označování, uvádění na trh, používání, vývozu a dovozu chemických látek3) (dále jen „látka“) nebo látek obsažených ve směsích nebo předmětech,</t>
  </si>
  <si>
    <t>2. klasifikaci, zkoušení nebezpečných vlastností, balení, označování a uvádění na trh chemických směsí4) (dále jen „směs“) na území České republiky,</t>
  </si>
  <si>
    <t>(2) V evidenci látek a směsí vyvezených z území České republiky a dovezených na území České republiky se vedou rovněž přípravky na ochranu rostlin a pomocné prostředky na ochranu rostlin podle právních předpisů upravujících uvádění přípravků na ochranu rostlin a pomocných prostředků na ochranu rostlin na trh5). Oznamovací povinnost podle tohoto zákona se vztahuje rovněž na povolené biocidní přípravky podle zákona upravujícího dodávání biocidních přípravků na trh6).</t>
  </si>
  <si>
    <t>(2) Prováděcí právní předpis stanoví zásady správné laboratorní praxe (dále jen „zásady“).</t>
  </si>
  <si>
    <t>(1) Pro účely tohoto zákona a přímo použitelných předpisů Evropské unie20), 21) provádí zkoušení nebezpečných vlastností látky nebo směsi v rozsahu nebezpečných vlastností stanovených v částech 3 a 4 přílohy I nařízení Evropského parlamentu a Rady (ES) č. 1272/200821) pouze osoba, která má osvědčení o dodržování zásad (dále jen „osvědčení“).</t>
  </si>
  <si>
    <t>(3) Podkladem pro vydání osvědčení je zpráva o průběhu vstupní kontroly testovacího zařízení (dále jen „vstupní kontrola“), kterou provádí Ministerstvem životního prostředí zřízená právnická osoba pro ověřování zásad.</t>
  </si>
  <si>
    <t>(1) Průběžné ověřování dodržování zásad u držitele osvědčení provádí Ministerstvem životního prostředí zřízená právnická osoba pro ověřování zásad formou periodických kontrol testovacího zařízení (dále jen „periodická kontrola“) nebo auditů studií.</t>
  </si>
  <si>
    <t>Státní správu v oblasti uvádění látek nebo látek obsažených ve směsích a v předmětech na trh nebo jejich používání a v uvádění směsí na trh nebo jejich používání podle tohoto zákona vykonávají</t>
  </si>
  <si>
    <t>d) Ministerstvo obrany,</t>
  </si>
  <si>
    <t>e) Česká inspekce životního prostředí,</t>
  </si>
  <si>
    <t>f) krajské hygienické stanice,</t>
  </si>
  <si>
    <t>g) celní úřady,</t>
  </si>
  <si>
    <t>h) Státní úřad inspekce práce,</t>
  </si>
  <si>
    <t>i) Ústřední kontrolní a zkušební ústav zemědělský.</t>
  </si>
  <si>
    <t>(5) Ministerstvo životního prostředí v rámci své působnosti podle odstavce 1 písm. f) přijímá oznámení podle čl. 8 odst. 3 nařízení Evropského parlamentu a Rady (EU) 2017/852, posuzuje jeho úplnost a provádí hodnocení v něm uvedených informací podle čl. 8 odst. 4 tohoto nařízení; v rámci hodnocení si vyžádá stanovisko Ministerstva zdravotnictví.</t>
  </si>
  <si>
    <t>(6) Zjistí-li Ministerstvo životního prostředí, že oznámení neobsahuje veškeré informace uvedené v čl. 8 odst. 3 nařízení Evropského parlamentu a Rady (EU) 2017/852, nebo je požádáno o doplňující informace Ministerstvem zdravotnictví podle § 25 odst. 5, vyzve oznamovatele k doplnění oznámení a stanoví mu k tomu přiměřenou lhůtu. Pokud oznamovatel ve stanovené lhůtě oznámení nedoplní, jde-li o informace uvedené v čl. 8 odst. 3 písm. a), b) a d) nařízení Evropského parlamentu a Rady (EU) 2017/852, hledí se na toto oznámení, jako kdyby nebylo podáno.</t>
  </si>
  <si>
    <t>(7) Ministerstvo životního prostředí ve lhůtě 30 dnů ode dne obdržení stanoviska Ministerstva zdravotnictví předá oznámení Evropské komisi, pokud na základě provedeného hodnocení informací uvedených v oznámení shledá, že byla splněna kritéria podle čl. 8 odst. 6 prvního pododstavce nařízení Evropského parlamentu a Rady (EU) 2017/852. V opačném případě Ministerstvo životního prostředí v téže lhůtě sdělí s uvedením důvodů oznamovateli, že tato kritéria splněna nebyla.</t>
  </si>
  <si>
    <t>(4) Ministerstvo zdravotnictví na základě žádosti Ministerstva životního prostředí podle § 24 odst. 5 vydává stanovisko k oznámení podle čl. 8 odst. 3 nařízení Evropského parlamentu a Rady (EU) 2017/852. Toto stanovisko obsahuje posouzení, zda jsou splněna kritéria stanovená v čl. 8 odst. 6 prvním pododstavci nařízení Evropského parlamentu a Rady (EU) 2017/852 z hlediska přínosů nového výrobku s přidanou rtutí či nového výrobního procesu pro lidské zdraví, rizika pro lidské zdraví a existence proveditelných technických alternativ, které by poskytly pro lidské zdraví srovnatelný přínos. Lhůta pro vydání tohoto stanoviska je 4 měsíce a ve zvláště složitých případech 7 měsíců ode dne obdržení žádosti Ministerstva životního prostředí.</t>
  </si>
  <si>
    <t>(5) Zjistí-li Ministerstvo zdravotnictví, že k provedení posouzení podle odstavce 4 je nezbytné si od oznamovatele vyžádat doplňující informace, požádá Ministerstvo životního prostředí, aby si je od oznamovatele vyžádalo. Do doby, než Ministerstvo životního prostředí předá doplňující informace Ministerstvu zdravotnictví, lhůta pro vydání stanoviska podle odstavce 4 neběží.</t>
  </si>
  <si>
    <t>(6) Ministerstvo zdravotnictví vydává národní plán podle čl. 10 odst. 3 nařízení Evropského parlamentu a Rady (EU) 2017/852.</t>
  </si>
  <si>
    <t>§ 26a</t>
  </si>
  <si>
    <t>Ministerstvo obrany</t>
  </si>
  <si>
    <t>a) zastupuje Českou republiku v orgánu Evropské obranné agentury pro koordinaci implementace Kodexu chování k povolování výjimek z nařízení Evropského parlamentu a Rady o registraci, hodnocení, povolování a omezování chemických látek za účelem zajišťování obrany státu,</t>
  </si>
  <si>
    <t>b) spolupracuje s Ministerstvem životního prostředí při poskytování poradenství výrobcům a dovozcům týkajícího se jejich povinností a odpovědnosti vyplývajících z přímo použitelného předpisu Evropské unie o klasifikaci, označování a balení látek a směsí21) a</t>
  </si>
  <si>
    <t>c) vydává na žádost Ministerstva životního prostředí závazné stanovisko pro vydání rozhodnutí o povolení výjimky podle čl. 2 odst. 3 nařízení Evropského parlamentu a Rady (ES) č. 1907/200620), a to ve lhůtě 20 dnů ode dne obdržení žádosti; toto závazné stanovisko obsahuje posouzení, zda je požadovaná výjimka nezbytná pro účely zajišťování obrany státu.</t>
  </si>
  <si>
    <t>a) kontroluje, jak jsou výrobci, dovozci, následnými uživateli, distributory a dodavateli předmětů dodržována ustanovení tohoto zákona, právních předpisů vydaných k jeho provedení, přímo použitelných předpisů Evropské unie2) a rozhodnutí správních orgánů podle tohoto zákona,</t>
  </si>
  <si>
    <t>a) kontroluje, jak jsou výrobci, dovozci, následnými uživateli, distributory a dodavateli předmětů dodržována ustanovení tohoto zákona, právních předpisů vydaných k jeho provedení, přímo použitelných předpisů Evropské unie2) a rozhodnutí správních orgánů podle tohoto zákona, z hlediska ochrany zdraví,</t>
  </si>
  <si>
    <t>a) kontroluje, jak jsou výrobci, dovozci, následnými uživateli, distributory a dodavateli předmětů dodržována ustanovení tohoto zákona, právních předpisů vydaných k jeho provedení, přímo použitelných předpisů Evropské unie2) a rozhodnutí správních orgánů podle tohoto zákona, z hlediska bezpečnosti práce,</t>
  </si>
  <si>
    <t>(1) Příslušné správní orgány podle § 23 písm. e) až i) jsou oprávněny nařídit</t>
  </si>
  <si>
    <t>g) osobě, která uvedla na trh povrchově aktivní látku nebo detergent obsahující povrchově aktivní látku, které nesplňují kritéria biologické rozložitelnosti stanovená přímo použitelným předpisem Evropské unie o detergentech28), jejich stažení z trhu,</t>
  </si>
  <si>
    <t>h) osobě, která uvedla na trh detergent, který nesplňuje omezení obsahu fosforečnanů a jiných sloučenin fosforu stanovená přímo použitelným předpisem Evropské unie o detergentech28), jeho stažení z trhu, nebo</t>
  </si>
  <si>
    <t>i) osobě, která v rozporu s nařízením Evropského parlamentu a Rady (EU) 2017/852 uvedla na trh nový výrobek s přidanou rtutí, jeho stažení z trhu.</t>
  </si>
  <si>
    <t>(5) Výrobce, dovozce, následný uživatel nebo distributor se dopustí přestupku tím, že</t>
  </si>
  <si>
    <t>d) v rozporu s přímo použitelným předpisem Evropské unie o klasifikaci, označování a balení látek a směsí21) neuchovává doklady o splnění požadavků na klasifikaci a označování látky nebo směsi po dobu, po kterou je tato látka nebo směs uváděna na trh, a po dobu 10 let od posledního uvedení na trh nebo je neposkytne na vyžádání příslušným správním orgánům,</t>
  </si>
  <si>
    <t>f) v rozporu s přímo použitelným předpisem Evropské unie o registraci, hodnocení, povolování a omezování chemických látek20) neuchovává veškeré informace vyžadované pro plnění jeho povinností po dobu, po kterou je látka nebo směs uváděna na trh, a po dobu 10 let od posledního uvedení na trh.</t>
  </si>
  <si>
    <t>(6) Vývozce nebo dovozce se dopustí přestupku tím, že</t>
  </si>
  <si>
    <t>(7) Vývozce se dopustí přestupku tím, že v rozporu s nařízením Evropského parlamentu a Rady (EU) 2017/852 vyveze rtuť, její sloučeniny nebo směsi nebo vyveze výrobky s přidanou rtutí.</t>
  </si>
  <si>
    <t>(8) Dovozce se dopustí přestupku tím, že v rozporu s nařízením Evropského parlamentu a Rady (EU) 2017/852 doveze rtuť, její sloučeniny nebo směsi nebo doveze výrobky s přidanou rtutí.</t>
  </si>
  <si>
    <t>(9) Osoba se dopustí přestupku tím, že v rozporu s nařízením Evropského parlamentu a Rady (EU) 2017/852</t>
  </si>
  <si>
    <t>a) vyrobí výrobek s přidanou rtutí,</t>
  </si>
  <si>
    <t>b) použije ve výrobním procesu nebo novém výrobním procesu rtuť nebo její sloučeniny,</t>
  </si>
  <si>
    <t>c) vyrobí nový výrobek s přidanou rtutí nebo jej uvede na trh, nebo</t>
  </si>
  <si>
    <t>d) použije volně balenou rtuť.</t>
  </si>
  <si>
    <t>(15) Osoba, která uvedla na trh látku nebo směs, která nesplňuje požadavky na její klasifikaci, balení nebo označování stanovené přímo použitelným předpisem Evropské unie o klasifikaci, označování a balení látek a směsí21), se dopustí přestupku tím, že nepozastaví další uvádění této látky nebo směsi na trh podle § 33 odst. 1 písm. a).</t>
  </si>
  <si>
    <t>(16) Osoba, která uvedla látku nebo látku ve směsi nebo předmětu na trh, aniž splnila povinnost registrace podle přímo použitelného předpisu Evropské unie o registraci, hodnocení, povolování a omezování chemických látek20), se dopustí přestupku tím, že v rozporu s rozhodnutím příslušného správního úřadu podle § 33 odst. 1 písm. b) nestáhne takovou látku, směs nebo předmět z trhu.</t>
  </si>
  <si>
    <t>(17) Osoba, která porušila zákaz nebo omezení uvádění na trh látky samotné nebo obsažené ve směsi nebo předmětu podle hlav VII a VIII přímo použitelného předpisu Evropské unie o registraci, hodnocení, povolování a omezování chemických látek20), se dopustí přestupku tím, že v rozporu s rozhodnutím příslušného správního úřadu podle § 33 odst. 1 písm. c) nestáhne takovou látku, směs nebo předmět z trhu.</t>
  </si>
  <si>
    <t>(18) Osoba, která uvedla na trh povrchově aktivní látku nebo detergent obsahující povrchově aktivní látku, které nesplňují kritéria biologické rozložitelnosti stanovená přímo použitelným předpisem Evropské unie o detergentech28), se dopustí přestupku tím, že nestáhne takovou povrchově aktivní látku nebo detergent obsahující povrchově aktivní látku z trhu podle § 33 odst. 1 písm. g).</t>
  </si>
  <si>
    <t>(19) Osoba, která uvedla na trh detergent, který nesplňuje omezení obsahu fosforečnanů a jiných sloučenin fosforu stanovená přímo použitelným předpisem Evropské unie o detergentech28), se dopustí přestupku tím, že nestáhne takový detergent z trhu podle § 33 odst. 1 písm. h).</t>
  </si>
  <si>
    <t>(20) Osoba, která v rozporu s nařízením Evropského parlamentu a Rady (EU) 2017/852 uvedla na trh nový výrobek s přidanou rtutí, se dopustí přestupku tím, že v rozporu s rozhodnutím příslušného správního úřadu podle § 33 odst. 1 písm. i) nestáhla takový výrobek z trhu.</t>
  </si>
  <si>
    <t>(21) Za přestupky lze uložit pokutu</t>
  </si>
  <si>
    <t>a) do 5000000 Kč, jde-li o přestupek podle odstavce 2 písm. a), odstavce 4 písm. a) nebo c), odstavce 5 písm. b) nebo c) nebo odstavců 15 až 17,</t>
  </si>
  <si>
    <t>b) do 3000000 Kč, jde-li o přestupek podle odstavce 4 písm. b), odstavce 5 písm. a), d) až f), odstavce 6 písm. a), odstavců 7 až 9, odstavce 10 písm. b), odstavce 11 písm. b), odstavce 13 písm. a) nebo b) nebo odstavců 18 až 20,</t>
  </si>
  <si>
    <t>c) do 2500000 Kč, jde-li o přestupek podle odstavce 11 písm. a) nebo d),</t>
  </si>
  <si>
    <t>d) do 1000000 Kč, jde-li o přestupek podle odstavce 1 písm. a), odstavce 2 písm. b), odstavce 3, odstavce 6 písm. b), odstavce 10 písm. a), odstavce 11 písm. c), odstavce 12 nebo odstavce 13 písm. c), nebo</t>
  </si>
  <si>
    <t>e) do 500000 Kč, jde-li o přestupek podle odstavce 1 písm. b) nebo odstavce 14.</t>
  </si>
  <si>
    <t>(1) Přestupky podle tohoto zákona ze správních orgánů uvedených v § 23 písm. e) až i) projednává ten, který spáchání přestupku zjistil jako první.</t>
  </si>
  <si>
    <t>1. V § 3 odst. 3 se slova „zvláštním právním předpisem9)“ nahrazují slovy „zvláštními právními předpisy9)“.</t>
  </si>
  <si>
    <t>„9) Zákon č. 59/2006 Sb., o prevenci závažných havárií způsobených vybranými nebezpečnými chemickými látkami nebo chemickými přípravky a o změně zákona č. 258/2000 Sb., o ochraně veřejného zdraví a o změně některých souvisejících zákonů, ve znění pozdějších předpisů, a zákona č. 320/2002 Sb., o změně a zrušení některých zákonů v souvislosti s ukončením činnosti okresních úřadů, ve znění pozdějších předpisů, (zákon o prevenci závažných havárií), ve znění pozdějších předpisů.</t>
  </si>
  <si>
    <t>Zákon č. 350/2011 Sb., o chemických látkách a chemických směsích a o změně některých zákonů (chemický zákon).“.</t>
  </si>
  <si>
    <t>„zb) nedodržuje opatření k zamezení rizik na pracovištích, stanovená právními předpisy, které upravují povinnosti právnických osob a podnikajících fyzických osob při používání chemických látek nebo látek obsažených ve směsích75).</t>
  </si>
  <si>
    <t>75) Zákon č. 350/2011 Sb.“.</t>
  </si>
  <si>
    <t>3. V § 17 odst. 2 písm. d) se slova „o) a u)“ nahrazují slovy „o), u) a zb)“.</t>
  </si>
  <si>
    <t>„zb) nedodržuje opatření k zamezení rizik na pracovištích, stanovená právními předpisy, které upravují povinnosti právnických osob a podnikajících fyzických osob při používání chemických látek nebo látek obsažených ve směsích75).“.</t>
  </si>
  <si>
    <t>5. V § 30 odst. 2 písm. d) se slova „o) a u)“ nahrazují slovy „o), u) a zb)“.</t>
  </si>
  <si>
    <t>1. V § 4 odst. 2 písm. a) se slova „nebezpečné látky a přípravky, které jsou klasifikovány jako oxidující, extrémně hořlavé, vysoce hořlavé a hořlavé1b), v celkovém množství převyšujícím 1000 kg těchto látek a přípravků v pevném stavu nebo 250 litrů těchto látek a přípravků v kapalném stavu“ nahrazují slovy „látky a směsi klasifikované podle zvláštního právního předpisu upravujícího oblast chemických látek1b) jako oxidující, extrémně hořlavé, vysoce hořlavé a hořlavé, nebo látky a směsi, které splňují kritéria tříd a kategorií nebezpečnosti 2.3; 2.6 a 2.7; 2.8 typy A až F; 2.9 až 2.14 a 2.15 typy A až F stanovených v přímo použitelném předpisu Evropské unie13), pokud celkové množství těchto látek a směsí přesahuje 1000 kg v pevném stavu nebo 250 litrů v kapalném stavu“.</t>
  </si>
  <si>
    <t>„1b) Zákon č. 350/2011 Sb., o chemických látkách a chemických směsích a o změně některých zákonů (chemický zákon).</t>
  </si>
  <si>
    <t>13) Příloha I nařízení Evropského parlamentu a Rady (ES) č. 1272/2008 ze dne 16. prosince 2008 o klasifikaci, označování a balení látek a směsí, o změně a zrušení směrnic 67/548/EHS a 1999/45/ES a o změně nařízení (ES) č. 1907/2006, v platném znění.“.</t>
  </si>
  <si>
    <t>2. V § 4 odst. 3 písm. a) se slova „nebezpečné látky a přípravky, které jsou klasifikovány jako oxidující, extrémně hořlavé, vysoce hořlavé a hořlavé1b), v celkovém množství větším než 5000 tun“ nahrazují slovy „látky a směsi klasifikované podle zvláštního právního předpisu upravujícího oblast chemických látek1b) jako oxidující, extrémně hořlavé, vysoce hořlavé a hořlavé, nebo látky a směsi, které splňují kritéria tříd a kategorií nebezpečnosti 2.3; 2.6 a 2.7; 2.8 typy A až F; 2.9 až 2.14 a 2.15 typy A až F stanovených v přímo použitelném předpisu Evropské unie13), pokud celkové množství těchto látek a směsí přesahuje 5000 tun“.</t>
  </si>
  <si>
    <t>3. V § 4 odst. 3 písm. c) se slova „zabezpečuje přeprava nebezpečných látek a přípravků v kapalném nebo plynném stavu, které jsou klasifikovány jako extrémně hořlavé, vysoce hořlavé a hořlavé, v potrubí o vnitřním průměru 0,8 m a větším“ nahrazují slovy „v potrubí o vnitřním průměru 0,8 m a větším zabezpečuje přeprava kapalných nebo plynných látek a směsí klasifikovaných podle zvláštního právního předpisu upravujícího oblast chemických látek1b) jako extrémně hořlavé, vysoce hořlavé a hořlavé, anebo kapalných nebo plynných látek a směsí, které splňují kritéria tříd a kategorií nebezpečnosti 2.2 až 2.4; 2.6; 2.8 typu A až F; 2.9; 2.11 až 2.13 a 2.15 typu A až F stanovených v přímo použitelném předpisu Evropské unie13)“.</t>
  </si>
  <si>
    <t>V příloze č. 2 ŽIVNOSTI VÁZANÉ v zákonu č. 455/1991 Sb., o živnostenském podnikání (živnostenský zákon), ve znění zákona č. 200/1994 Sb., zákona č. 286/1995 Sb., zákona č. 147/1996 Sb., zákona č. 280/1997 Sb., zákona č. 83/1998 Sb., zákona č. 157/1998 Sb., zákona č. 159/1999 Sb., zákona č. 356/1999 Sb., zákona č. 27/2000 Sb., zákona č. 29/2000 Sb., zákona č. 124/2000 Sb., zákona č. 151/2000 Sb., zákona č. 247/2000 Sb., zákona č. 249/2000 Sb., zákona č. 258/2000 Sb., zákona č. 309/2000 Sb., zákona č. 409/2000 Sb., zákona č. 458/2000 Sb., zákona č. 100/2001 Sb., zákona č. 120/2001 Sb., zákona č. 164/2001 Sb., zákona č. 274/2001 Sb., zákona č. 478/2001 Sb., zákona č. 174/2002 Sb., zákona č. 86/2002 Sb., zákona č. 130/2003 Sb., zákona č. 438/2003 Sb., zákona č. 167/2004 Sb., zákona č. 326/2004 Sb., zákona č. 695/2004 Sb., zákona č. 58/2005 Sb., zákona č. 95/2005 Sb., zákona č. 76/2006 Sb., zákona č. 131/2006 Sb., zákona č. 191/2006 Sb., zákona č. 212/2006 Sb., zákona č. 225/2006 Sb., zákona č. 130/2008 Sb., zákona č. 189/2008 Sb., zákona č. 145/2010 Sb. a zákona č. 155/2010 Sb., se u předmětu podnikání „Výroba nebezpečných chemických látek a nebezpečných chemických přípravků a prodej chemických látek a chemických přípravků klasifikovaných jako vysoce toxické*) a toxické*)“ v prvém sloupci slova „chemických přípravků“ nahrazují slovy „chemických směsí“, ve druhém sloupci se slova „chemických přípravků“ nahrazují slovy „chemických směsí“, ve třetím sloupci se slova „§ 2 odst. 2 zákona č. 356/2003 Sb., o chemických látkách a chemických přípravcích a o změně některých zákonů, ve znění pozdějších předpisů“ nahrazují slovy „§ 5 odst. 1 písm. f) a g) zákona č. 350/2011 Sb., o chemických látkách a chemických směsích a o změně některých zákonů (chemický zákon)“, slova „chemického přípravku“ se nahrazují slovy „chemické směsi“ a na konci textu se doplňují slova „ , zákona č. 145/2010 Sb. a zákona č. 155/2010 Sb.“.</t>
  </si>
  <si>
    <t>Kategorie nebezpečnosti látky</t>
  </si>
  <si>
    <t>c ≤ 2,5 %</t>
  </si>
  <si>
    <t>2,5% ≤ c ≤ 10%</t>
  </si>
  <si>
    <t>10% ≤ c ≤ 25%</t>
  </si>
  <si>
    <t>25% ≤ c ≤ 100%</t>
  </si>
  <si>
    <t>Nařízení Evropského parlamentu a Rady (ES) č. 649/2012 ze dne 4. července 2012 o vývozu a dovozu nebezpečných chemických látek, v platném znění.</t>
  </si>
  <si>
    <t>Nařízení Evropského parlamentu a Rady (EU) 2017/852 ze dne 17. května 2017 o rtuti a o zrušení nařízení (ES) č. 1102/2008.</t>
  </si>
  <si>
    <t>5) Zákon č. 326/2004 Sb., o rostlinolékařské péči a o změně některých souvisejících zákonů, ve znění pozdějších předpisů.</t>
  </si>
  <si>
    <t>6) Zákon č. 324/2016 Sb., o biocidních přípravcích a účinných látkách a o změně některých souvisejících zákonů (zákon o biocidech), ve znění zákona č. 183/2017 Sb.</t>
  </si>
  <si>
    <t>13) Zákon č. 266/1994 Sb., o dráhách, ve znění pozdějších předpisů.</t>
  </si>
  <si>
    <t>Úmluva o mezinárodní přepravě (COTIF), vyhlášená pod č. 8/1985 Sb., ve znění pozdějších předpisů.</t>
  </si>
  <si>
    <t>22) Příloha II rozhodnutí Rady OECD o vzájemném uznávání údajů pro hodnocení chemických látek [C(81)30 v konečném znění] ze dne 12. května 1981, ve znění rozhodnutí Rady OECD [C(97)186 v konečném znění] ze dne 26. listopadu 1997.</t>
  </si>
  <si>
    <t>Přílohy I a II rozhodnutí – doporučení Rady OECD o shodě se zásadami správné laboratorní praxe [C(89)87 v konečném znění] ze dne 2. října 1989, ve znění rozhodnutí Rady OECD [C(95)8 v konečném znění] ze dne 9. března 1995.</t>
  </si>
  <si>
    <t>NAŘÍZENÍ VLÁDY č. 276/2015 Sb.</t>
  </si>
  <si>
    <t>(1) Bolestí se pro účely tohoto nařízení rozumí tělesné a duševní strádání způsobené</t>
  </si>
  <si>
    <t>a) poškozením zdraví pracovním úrazem nebo nemocí z povolání, včetně stresu, obtíží a psychických symptomů obvykle doprovázejících poškození zdraví, a</t>
  </si>
  <si>
    <t>b) léčením a odstraňováním následků poškození zdraví, včetně komplikací vzniklých v přímé příčinné souvislosti s pracovním úrazem nebo nemocí z povolání.</t>
  </si>
  <si>
    <t>(2) Ztížením společenského uplatnění se pro účely tohoto nařízení rozumí trvalý nepříznivý vliv poškození zdraví (dále jen „trvalé poškození zdraví“) pracovním úrazem nebo nemocí z povolání a jeho trvalých následků a psychosociálních dopadů, které omezují nebo mění společenské uplatnění poškozeného v životě, zejména při uspokojování životních, pracovních, vzdělávacích a sociálních potřeb.</t>
  </si>
  <si>
    <t>(1) Bolest a ztížení společenského uplatnění se hodnotí v bodech. Počty bodů pro ohodnocení</t>
  </si>
  <si>
    <t>a) bolesti pro jednotlivá poškození zdraví způsobená</t>
  </si>
  <si>
    <t>1. pracovním úrazem jsou uvedeny v příloze č. 1 k tomuto nařízení a</t>
  </si>
  <si>
    <t>2. nemocí z povolání jsou uvedeny v příloze č. 2 k tomuto nařízení,</t>
  </si>
  <si>
    <t>b) ztížení společenského uplatnění v oblasti životních, pracovních, vzdělávacích a sociálních potřeb způsobené</t>
  </si>
  <si>
    <t>1. pracovním úrazem jsou uvedeny v příloze č. 3 k tomuto nařízení a</t>
  </si>
  <si>
    <t>2. nemocí z povolání jsou uvedeny v příloze č. 4 k tomuto nařízení.</t>
  </si>
  <si>
    <t>(2) Bodové ohodnocení bolesti se uvede v lékařském posudku o ohodnocení bolesti a bodové ohodnocení ztížení společenského uplatnění se uvede v lékařském posudku o ohodnocení ztížení společenského uplatnění.</t>
  </si>
  <si>
    <t>(1) U poškození zdraví pracovním úrazem nebo nemocí z povolání, které není uvedeno v příloze č. 1 nebo 2 k tomuto nařízení, se bodové ohodnocení bolesti určí podle počtu bodů poškození zdraví uvedeného v příloze č. 1 nebo 2 k tomuto nařízení, které je s ním povahou, rozsahem, tíží a dopadem na bolest nejvíce srovnatelné.</t>
  </si>
  <si>
    <t>(2) U poškození zdraví pracovním úrazem nebo nemocí z povolání, které není uvedeno v příloze č. 3 nebo 4 k tomuto nařízení, se bodové ohodnocení ztížení společenského uplatnění určí podle počtu bodů poškození zdraví uvedeného v příloze č. 3 nebo 4 k tomuto nařízení, které je s ním povahou, rozsahem, prognózou poškození zdraví, anatomickými a funkčními omezeními a jejich dopadem na uspokojování životních, pracovních, vzdělávacích a sociálních potřeb poškozeného a jeho další uplatnění v životě nejvíce srovnatelné.</t>
  </si>
  <si>
    <t>(3) Pokud pracovní úraz nebo nemoc z povolání způsobily více poškození zdraví, bolest se hodnotí pro každé poškození zdraví zvlášť a bodové ohodnocení bolesti jednotlivých poškození zdraví se sčítá.</t>
  </si>
  <si>
    <t>(4) Pokud pracovní úraz nebo nemoc z povolání způsobily více poškození zdraví, hodnotí se ztížení společenského uplatnění pro každé poškození zdraví zvlášť a bodové ohodnocení jednotlivých poškození zdraví se sčítá.</t>
  </si>
  <si>
    <t>(5) Bodové ohodnocení ztížení společenského uplatnění způsobeného pracovním úrazem nebo nemocí z povolání stanovené pro jednotlivá poškození zdraví se sníží, pokud před vznikem poškození zdraví již existovalo ztížení společenského uplatnění způsobené změnami zdravotního stavu nesouvisejícími s poškozením zdraví pracovním úrazem nebo nemocí z povolání, a to o 10 %, pokud předchozí změny byly lehkého rozsahu, o 20 %, pokud předchozí změny byly středního rozsahu, a o 30 %, pokud předchozí změny byly těžkého rozsahu.</t>
  </si>
  <si>
    <t>(1) Bodové ohodnocení bolesti se provádí v době, kdy je zdravotní stav ustálený. Určení bodového ohodnocení bolesti musí být přiměřené povaze, rozsahu a tíži poškození zdraví způsobeného pracovním úrazem nebo nemocí z povolání, průběhu a náročnosti léčení a odstraňování následků poškození zdraví, včetně komplikací vzniklých v přímé příčinné souvislosti s pracovním úrazem nebo nemocí z povolání.</t>
  </si>
  <si>
    <t>(2) Pokud jsou počty bodů v příloze č. 1 nebo 2 k tomuto nařízení uvedeny v rozmezí, určí se počet bodů bodového ohodnocení bolesti u poškození zdraví pracovním úrazem nebo nemocí z povolání s přihlédnutím k rozsahu a tíži poškození zdraví, průběhu a náročnosti léčení.</t>
  </si>
  <si>
    <t>(3) Počet bodů bodového ohodnocení bolesti způsobené několikanásobným poškozením zdraví téhož orgánu nebo části těla nesmí za období do dosažení ustáleného zdravotního stavu převýšit počet bodů</t>
  </si>
  <si>
    <t>a) za anatomickou nebo funkční ztrátu orgánu nebo části těla, nebo</t>
  </si>
  <si>
    <t>b) za poškození zdraví příslušného orgánu nebo části těla s nejvyšším bodovým ohodnocením bolesti.</t>
  </si>
  <si>
    <t>(5) Bodové ohodnocení bolesti způsobené drtivým poraněním, které vede do 24 hodin od pracovního úrazu ke ztrátě orgánu nebo části těla, se provádí jen jedenkrát, a to podle položky týkající se takového orgánu nebo části těla přílohy č. 1 k tomuto nařízení s nejvyšším počtem bodů.</t>
  </si>
  <si>
    <t>(1) Bodové ohodnocení bolesti jednotlivých poškození zdraví pracovním úrazem nebo nemocí z povolání se zvýší, jestliže v příčinné souvislosti s poškozením zdraví došlo</t>
  </si>
  <si>
    <t>a) ke komplikacím, kterými se rozumí zejména infekce rány, zánět žil, trombóza, embolie, zánět plic a proleženina; s ohledem na rozsah a tíži komplikací se bodové ohodnocení při lehkých komplikacích zvýší nejvýše o 10 %, při středně těžkých komplikacích nejvýše o 30 % a při těžkých celkových komplikacích ohrožujících život nejvýše o 50 % bodového ohodnocení odpovídajícího poškození příslušného orgánu nebo orgánů anebo části těla nebo více částí těla,</t>
  </si>
  <si>
    <t>b) k náročnému způsobu léčení, kterým se rozumí zejména dlouhodobá umělá plicní ventilace, dlouhodobá peritoneální dialýza, opakované hemodialýzy a opakované převazy rozsáhlých popálenin; bodové ohodnocení se zvýší nejvýše o 50 % bodového ohodnocení odpovídajícího poškození zdraví příslušného orgánu nebo části těla.</t>
  </si>
  <si>
    <t>(2) Další bolest vzniklá po ohodnocení bolesti podle § 4, popřípadě podle odstavce 1, se hodnotí a odškodňuje jako nová bolest.</t>
  </si>
  <si>
    <t>(1) Bodové ohodnocení ztížení společenského uplatnění se provádí zpravidla až rok poté, kdy došlo k poškození zdraví pracovním úrazem nebo nemocí z povolání a je zřejmé, že jde o trvalé poškození zdraví a podle poznatků lékařské vědy dalším léčením, popřípadě léčebně rehabilitační péčí, nedojde ke zlepšení nebo stabilizaci zdravotního stavu.</t>
  </si>
  <si>
    <t>(2) Bodové ohodnocení ztížení společenského uplatnění se určí se zřetelem k povaze, rozsahu, prognóze poškození zdraví, anatomickým a funkčním omezením a jejich dopadu na uspokojování životních, pracovních, vzdělávacích a sociálních potřeb poškozeného a jeho další uplatnění v životě.</t>
  </si>
  <si>
    <t>(3) Pokud bylo již dříve ohodnoceno ztížení společenského uplatnění a poté nastalo zhoršení trvalých následků poškození zdraví, provede se nové ohodnocení ztížení společenského uplatnění.</t>
  </si>
  <si>
    <t>(1) Lékařský posudek o ohodnocení bolesti nebo lékařský posudek o ztížení společenského uplatnění, jde-li o</t>
  </si>
  <si>
    <t>a) pracovní úraz, vydává</t>
  </si>
  <si>
    <t>1. poskytovatel zdravotních služeb, který poškozenému poskytoval zdravotní služby v souvislosti s pracovním úrazem pouze v jednom oboru specializované způsobilosti nebo zvláštní odborné způsobilosti; posuzujícím lékařem je ošetřující lékař příslušné specializované způsobilosti nebo zvláštní odborné způsobilosti,</t>
  </si>
  <si>
    <t>2. registrující poskytovatel zdravotních služeb v oboru všeobecné praktické lékařství nebo v oboru praktické lékařství pro děti a dorost (dále jen „registrující poskytovatel“), pokud poškozenému pro daný pracovní úraz poskytovalo zdravotní služby více poskytovatelů zdravotních služeb; posuzujícím lékařem je lékař v oboru všeobecné praktické lékařství nebo v oboru praktické lékařství pro děti a dorost, nebo</t>
  </si>
  <si>
    <t>3. poskytovatel zdravotních služeb, který poskytoval poškozenému zdravotní služby naposledy, nemá-li poškozený registrujícího poskytovatele zdravotních služeb a pokud poškozenému pro daný pracovní úraz poskytovalo zdravotní služby více poskytovatelů zdravotních služeb; posuzujícím lékařem je ošetřující lékař příslušné specializované způsobilosti nebo zvláštní odborné způsobilosti,</t>
  </si>
  <si>
    <t>(2) Při posuzování bolesti nebo ztížení společenského uplatnění poškozeného se vychází</t>
  </si>
  <si>
    <t>a) z lékařských zpráv a nálezů poskytovatelů zdravotních služeb, kteří se podíleli na léčení poškození zdraví a jeho následků, a</t>
  </si>
  <si>
    <t>b) pokud je to pro posouzení potřebné,</t>
  </si>
  <si>
    <t>1. z výpisu ze zdravotnické dokumentace vedené o poškozeném registrujícím poskytovatelem zdravotních služeb,</t>
  </si>
  <si>
    <t>2. z výsledku lékařské prohlídky provedené posuzujícím lékařem, nebo</t>
  </si>
  <si>
    <t>3. z výsledků aktuálně provedených odborných vyšetření vyžádaných posuzujícím lékařem.</t>
  </si>
  <si>
    <t>b) ustanovení tohoto nařízení a položky příloh k tomuto nařízení, podle kterých bylo bodové ohodnocení provedeno,</t>
  </si>
  <si>
    <t>c) postup, kterým posuzující lékař dospěl k bodovému ohodnocení,</t>
  </si>
  <si>
    <t>d) bodové ohodnocení bolesti nebo ztížení společenského uplatnění,</t>
  </si>
  <si>
    <t>e) odůvodnění případného zvýšení bodového ohodnocení podle § 6 odst. 1.</t>
  </si>
  <si>
    <t>Rána komplikovaná (tržnězhmožděná, kousnutí, střelná, kontaminovaná apod.) á 1 cm2</t>
  </si>
  <si>
    <t>Ztrátové poranění kůže v celé tloušťce, případně i s podkožím á 1 cm2</t>
  </si>
  <si>
    <t>Poranění sliznic do 10 cm2</t>
  </si>
  <si>
    <t>Decollement podle rozsahu (oddělení kůže s částí podkoží od fascie s ránou i bez rány do 100 cm2</t>
  </si>
  <si>
    <t>- nad 100 cm2</t>
  </si>
  <si>
    <t>Oděrky povrchní i hluboké (do ztráty kůže) do 100 cm2</t>
  </si>
  <si>
    <t>Oděrky obličeje, genitálu, okolí končetinových kloubů do 10 cm2</t>
  </si>
  <si>
    <t>3 za každých dalších 10 cm2 připočíst 3 body</t>
  </si>
  <si>
    <t>Kostní defekt v klenbě lební do 2 cm2</t>
  </si>
  <si>
    <t>Kostní defekt v klenbě lební v rozsahu větším než 10 cm2</t>
  </si>
  <si>
    <t>1. Tabulka k položce 2.5 - hodnocení zrakové ostrosti se snesitelnou korekcí</t>
  </si>
  <si>
    <t>2. Tabulka k položce 2.9 - koncentrické zúžení zorného pole</t>
  </si>
  <si>
    <t>3. Tabulka k položce 2.9 - nekoncentrické zúžení zorného pole</t>
  </si>
  <si>
    <t>1) Zákon č. 373/2011 Sb., o specifických zdravotních službách, ve znění pozdějších předpisů.</t>
  </si>
  <si>
    <t>2) Vyhláška č. 98/2012 Sb., o zdravotnické dokumentaci, ve znění vyhlášky č. 236/2013 Sb.</t>
  </si>
  <si>
    <t>3) Nařízení vlády č. 290/1995 Sb., kterým se stanoví seznam nemocí z povolání, ve znění pozdějších předpisů.</t>
  </si>
  <si>
    <t>Tato vyhláška zapracovává příslušné předpisy Evropské unie1) a upravuje:</t>
  </si>
  <si>
    <t>c) obsah a rozsah základního kurzu a doplňujícího školení pro vydání a prodloužení platnosti osvědčení druhého stupně, rozsah a způsob provedení zkoušky a náležitosti osvědčení druhého stupně,</t>
  </si>
  <si>
    <t>d) obsah a rozsah základního kurzu, rozsah a způsob provedení zkoušky pro vydání osvědčení třetího stupně, obsah a rozsah doplňujícího školení a rozsah a způsob provedení zkoušky pro prodloužení platnosti osvědčení třetího stupně a náležitosti osvědčení třetího stupně,</t>
  </si>
  <si>
    <t>Obory učňovského, středoškolského nebo vysokoškolského odborného vzdělávání, po jejichž absolvování se osoba po dobu 3 let považuje za držitele osvědčení prvního nebo druhého stupně</t>
  </si>
  <si>
    <t>(1) Obory vzdělání poskytující střední vzdělání s výučním listem, po jejichž absolvování se osoba po dobu 3 let považuje za držitele osvědčení prvního stupně, jsou</t>
  </si>
  <si>
    <t>a) 41 - 51 - H/01 Zemědělec - farmář,</t>
  </si>
  <si>
    <t>b) 41 - 55 - H/01 Opravář zemědělských strojů a</t>
  </si>
  <si>
    <t>c) 41 - 52 - H/01 Zahradník.</t>
  </si>
  <si>
    <t>a) 41 - 04 - M/01 Rostlinolékařství,</t>
  </si>
  <si>
    <t>b) 41 - 41 - M/01 Agropodnikání,</t>
  </si>
  <si>
    <t>c) 41 - 42 - M/01 Vinohradnictví,</t>
  </si>
  <si>
    <t>d) 41 - 44 - M/01 Zahradnictví,</t>
  </si>
  <si>
    <t>Obsah a rozsah základního kurzu a doplňujícího školení pro vydání osvědčení prvního stupně a náležitosti osvědčení prvního stupně</t>
  </si>
  <si>
    <t>(1) Obsah základního kurzu pro vydání osvědčení prvního stupně a obsah doplňujícího školení pro vydání nového osvědčení prvního stupně je stanoven v příloze č. 1 k této vyhlášce.</t>
  </si>
  <si>
    <t>(2) Rozsah základního kurzu pro vydání osvědčení prvního stupně je 12 vyučovacích hodin.</t>
  </si>
  <si>
    <t>(3) Rozsah doplňujícího školení pro vydání nového osvědčení prvního stupně je 8 vyučovacích hodin.</t>
  </si>
  <si>
    <t>(4) Za vyučovací hodinu podle odstavců 2 a 3 se považuje 45 minut.</t>
  </si>
  <si>
    <t>(5) Náležitosti osvědčení prvního stupně stanoví příloha č. 2 k této vyhlášce.</t>
  </si>
  <si>
    <t>Obsah a rozsah základního kurzu a doplňujícího školení pro vydání a prodloužení platnosti osvědčení druhého stupně, rozsah a způsob provedení zkoušky a náležitosti osvědčení druhého stupně</t>
  </si>
  <si>
    <t>(1) Obsah základního kurzu pro vydání osvědčení druhého stupně a obsah doplňujícího školení pro prodloužení platnosti osvědčení druhého stupně je stanoven v příloze č. 1 k této vyhlášce.</t>
  </si>
  <si>
    <t>(2) Rozsah základního kurzu pro vydání osvědčení druhého stupně je 15 vyučovacích hodin. Do této doby není započítán čas pro vykonání zkoušky.</t>
  </si>
  <si>
    <t>(3) Rozsah doplňujícího školení pro prodloužení platnosti osvědčení druhého stupně je 8 vyučovacích hodin.</t>
  </si>
  <si>
    <t>(5) Zkouška, která je podmínkou pro vydání osvědčení druhého stupně, se provádí ve formě písemného testu s celkovým počtem 40 otázek, který připravuje Ústav ve spolupráci s Ministerstvem zdravotnictví. Písemný test obsahuje 25 otázek z oblasti nakládání s přípravky a 15 otázek z oblasti ochrany veřejného zdraví. Čas pro zpracování písemného testu je 90 minut. Zkouška je složena úspěšně, pokud zkoušený zodpoví správně nejméně 20 otázek z oblasti nakládání s přípravky a nejméně 12 otázek z oblasti ochrany veřejného zdraví, jinak zkoušený opakuje písemný test v jiném termínu. Zkoušku je možné absolvovat nejpozději do 12 měsíců ode dne absolvování základního kurzu pro vydání osvědčení druhého stupně..</t>
  </si>
  <si>
    <t>(6) Náležitosti osvědčení druhého stupně stanoví příloha č. 3 k této vyhlášce.</t>
  </si>
  <si>
    <t>Obsah a rozsah základního kurzu, rozsah a způsob provedení zkoušky pro vydání osvědčení třetího stupně, obsah a rozsah doplňujícího školení a rozsah a způsob provedení zkoušky pro prodloužení platnosti osvědčení třetího stupně a náležitosti osvědčení třetího stupně</t>
  </si>
  <si>
    <t>(1) Obsah základního kurzu pro vydání osvědčení třetího stupně a obsah doplňujícího školení pro prodloužení platnosti osvědčení třetího stupně je stanoven v příloze č. 1 k této vyhlášce.</t>
  </si>
  <si>
    <t>(2) Rozsah základního kurzu pro vydání osvědčení třetího stupně je 18 vyučovacích hodin. Do této doby není započítán čas pro vykonání zkoušky.</t>
  </si>
  <si>
    <t>(3) Rozsah doplňujícího školení pro prodloužení platnosti osvědčení třetího stupně je 8 vyučovacích hodin. Do této doby není započítán čas pro vykonání zkoušky.</t>
  </si>
  <si>
    <t>(6) Ústní přezkoušení podle odstavce 5 obsahuje 3 otázky, z nichž jedna se musí týkat ochrany veřejného zdraví. Zkoušený má na zodpovězení všech tří otázek 15 minut. Zkouška je složena úspěšně, pokud je zkoušený hodnocen oběma členy zkušební komise při ústním přezkoušení stupněm „prospěl“. Pokud zkoušený, který byl při ústním přezkoušení hodnocen stupněm „neprospěl“, opakuje ústní přezkoušení nejpozději do šesti měsíců ode dne předchozího ústního přezkoušení, písemný test podle odstavce 5 se neprovádí.</t>
  </si>
  <si>
    <t>(7) Zkouška pro prodloužení platnosti osvědčení třetího stupně se provádí ve formě písemného testu podle odstavce 5. Zkouška je složena úspěšně, pokud zkoušený složí písemný test úspěšně podle odstavce 5. Zkoušku je možné absolvovat nejpozději do 12 měsíců ode dne absolvování doplňujícího školení pro prodloužení platnosti osvědčení třetího stupně.</t>
  </si>
  <si>
    <t>(8) Náležitosti osvědčení třetího stupně stanoví příloha č. 4 k této vyhlášce.</t>
  </si>
  <si>
    <t>(1) O výsledku zkoušky podle § 3 a 4 se sepíše protokol ve dvou vyhotoveních, který obsahuje tyto náležitosti:</t>
  </si>
  <si>
    <t>Požadavky na technické zabezpečení pro pořádání základních kurzů a doplňujících školení</t>
  </si>
  <si>
    <t>Vzdělávací zařízení zabezpečí pro pořádání základních kurzů a doplňujících školení učebnu s možností elektronických prezentací, s připojením k internetu, prostorovou kapacitou pro teoretickou výuku a s technickou kapacitou pro praktickou výuku.</t>
  </si>
  <si>
    <t>Obsah a rozsah kurzu organizovaného zaměstnavatelem a způsob prokázání absolvování kurzu organizovaného zaměstnavatelem</t>
  </si>
  <si>
    <t>(1) Obsah kurzu organizovaného zaměstnavatelem je stanoven v příloze č. 1 k této vyhlášce.</t>
  </si>
  <si>
    <t>(2) Rozsah kurzu organizovaného zaměstnavatelem je 6 vyučovacích hodin. Za vyučovací hodinu se považuje 45 minut.</t>
  </si>
  <si>
    <t>(3) Neprodleně po ukončení kurzu organizovaného zaměstnavatelem je zaměstnavatel povinen písemně oznámit Ústavu počet osob, které kurz absolvovaly a považují se tak za držitele osvědčení prvního stupně.</t>
  </si>
  <si>
    <t>(4) Pro účely prokázání absolvování kurzu organizovaného zaměstnavatelem při kontrole je zaměstnavatel po dobu 3 let ode dne konání kurzu organizovaného zaměstnavatelem povinen uchovávat seznam osob, které tento kurz absolvovaly. Tento seznam musí obsahovat jméno, datum a místo narození a místo trvalého pobytu všech osob, které kurz absolvovaly, jejich podpisy a podpis odborného školitele.</t>
  </si>
  <si>
    <t>Ing. Bendl v. r.</t>
  </si>
  <si>
    <t>Obsah základního kurzu pro vydání osvědčení prvního stupně, doplňujícího školení pro vydání nového osvědčení prvního stupně, obsah základního kurzu pro vydání osvědčení druhého stupně, obsah doplňujícího školení pro prodloužení platnosti osvědčení druhého stupně, obsah základního kurzu pro vydání osvědčení třetího stupně, obsah doplňujícího školení pro prodloužení platnosti osvědčení třetího stupně a obsah kurzu organizovaného zaměstnavatelem</t>
  </si>
  <si>
    <t>1. Právní předpisy týkající se přípravků a jejich používání a právní předpisy na ochranu veřejného zdraví a životního prostředí.</t>
  </si>
  <si>
    <t>a) etiketa přípravku včetně příbalového letáku a bezpečnostního listu (včetně prvků označení nebezpečnosti),</t>
  </si>
  <si>
    <t>b) rizika pro člověka (obsluhu, obyvatele území, osoby, které se vyskytují v místě při aplikaci přípravku, osoby vstupující do ošetřených oblastí a osoby, které nakládají s ošetřenými plodinami nebo osoby, které je konzumují) a jak jsou tato rizika znásobena faktory, jako je například kouření,</t>
  </si>
  <si>
    <t>c) nežádoucí účinky na zdraví způsobené přípravky a opatření první pomoci,</t>
  </si>
  <si>
    <t>d) rizika pro necílové organismy, biologickou rozmanitost a životní prostředí obecně.</t>
  </si>
  <si>
    <t>6. Opatření k minimalizaci rizik pro člověka, necílové organismy a životní prostředí, a to zejména bezpečné pracovní postupy při skladování přípravků, nakládání s nimi nebo při jejich míchání nebo při likvidaci prázdných obalů, dalších přípravky kontaminovaných materiálů nebo zbytků přípravků včetně směsí v nádržích, v koncentrované i ředěné podobě, doporučené postupy, jak omezit vystavení obsluhy zařízení pro aplikaci přípravků vlivu přípravků (například osobní ochranné pracovní prostředky), ochranné lhůty a ochranné vzdálenosti.</t>
  </si>
  <si>
    <t>7. Hodnocení rizik používáním přípravků na základě přístupů, které zohledňují specifické vlastnosti místního povodí, například existenci ochranných pásem vodních zdrojů povrchových a podzemních vod, vliv podnebí, druhy půd a plodin a vlastnosti terénu.</t>
  </si>
  <si>
    <t>9. Používání zařízení pro aplikaci přípravků, jeho údržba a zvláštní techniky postřiku, zejména používání zařízení omezující nežádoucí úlet přípravků, význam a účel technické kontroly používaných zařízení pro aplikaci přípravků a způsoby zlepšení kvality postřiku. Specifická rizika spojená s používáním ručního zařízení pro aplikaci přípravků nebo zádových postřikovačů a příslušná opatření na řízení těchto rizik.</t>
  </si>
  <si>
    <t>B. Časový rozvrh pro jednotlivá témata základního kurzu, včetně rozsahu témat týkajících se ochrany veřejného zdraví a životního prostředí, zveřejní ministerstvo ve věstníku ministerstva s přihlédnutím k rozdílným povinnostem držitelů osvědčení prvního, druhého nebo třetího stupně odborné způsobilosti.</t>
  </si>
  <si>
    <t>C. Časový rozvrh pro jednotlivá témata doplňujícího školení, včetně rozsahu témat týkajících se ochrany veřejného zdraví a životního prostředí, zveřejní ministerstvo ve věstníku ministerstva s přihlédnutím k rozdílným povinnostem držitelů osvědčení prvního, druhého nebo třetího stupně odborné způsobilosti.</t>
  </si>
  <si>
    <t>D. Časový rozvrh pro jednotlivá témata kurzu organizovaného zaměstnavatelem, včetně rozsahu témat týkajících se ochrany veřejného zdraví a životního prostředí, zveřejní ministerstvo ve věstníku ministerstva s přihlédnutím k rozdílným povinnostem držitelů osvědčení prvního stupně odborné způsobilosti.</t>
  </si>
  <si>
    <t>1) Směrnice Evropského parlamentu a Rady 2009/128/ES ze dne 21. října 2009, kterou se stanoví rámec pro činnost Společenství za účelem dosažení udržitelného používání pesticidů.</t>
  </si>
  <si>
    <t>2) Zákon č. 258/2000 Sb., o ochraně veřejného zdraví, ve znění pozdějších předpisů.</t>
  </si>
  <si>
    <r>
      <t>[1]</t>
    </r>
    <r>
      <rPr>
        <sz val="12"/>
        <rFont val="Times New Roman"/>
        <family val="1"/>
        <charset val="238"/>
      </rPr>
      <t xml:space="preserve"> Směrnice Evropského parlamentu a Rady 2009/128/ES ze dne 21. října 2009, kterou se stanoví rámec pro činnost Společenství za účelem dosažení udržitelného používání pesticidů.</t>
    </r>
  </si>
  <si>
    <r>
      <t>[2]</t>
    </r>
    <r>
      <rPr>
        <sz val="12"/>
        <rFont val="Times New Roman"/>
        <family val="1"/>
        <charset val="238"/>
      </rPr>
      <t xml:space="preserve"> Zákon č. 258/2000 Sb., o ochraně veřejného zdraví, ve znění pozdějších předpisů.</t>
    </r>
  </si>
  <si>
    <t>Z  65/2017 Sb.</t>
  </si>
  <si>
    <t>ve znění nařízení vlády č. 246/2018 Sb., nařízení vlády č. 41/2000 Sb.</t>
  </si>
  <si>
    <t>(5) Pokud vzhledem k povaze práce není nezbytná po jejím ukončení celková očista těla, musí být pro zaměstnance zajištěna umývárna nebo dostačující počet umyvadel s tekoucí teplou vodou. Obklady stěn sprchy a umývárny musí být provedeny do výšky 2 m. Sprcha a umývárna se umisťují v samostatných místnostech, odděleně podle pohlaví, a pokud je to možné tak, aby navazovaly přímo dveřmi na šatnu. Na pracovišti do 5 zaměstnanců celkem lze používání umývárny nebo sprchy muži a ženami oddělit časově. Pro pracoviště, na němž se vykonává práce s olovem, látkami uvedenými v § 16, azbestem a vědomá činnost s biologickými činiteli skupiny 2, 3 nebo 4, se zřizuje hygienická smyčka, kterou je oddělený prostor, jehož neexponovaná část musí být oddělena dveřmi a průchozí sprchou mezi šatnou pro pracovní a civilní oděv. Hygienická smyčka se dále zřizuje pro pracoviště, na němž se vykonává práce při činnostech epidemiologicky závažných9), u níž je požadována nebo nezbytná očista celého těla před započetím nebo po ukončení práce z důvodu zamezení kontaminace pracovního prostředí nebo zaměstnance. Požadavky na počet umyvadel a sprch podle míry znečištění kůže a pracovního oděvu zaměstnance při práci jsou upraveny v příloze č. 10 k tomuto nařízení, tabulce č. 2 a odpovídají nejpočetněji zastoupené směně.</t>
  </si>
  <si>
    <t>M (W.m-2)</t>
  </si>
  <si>
    <t>Práce vsedě s minimální celotělovou pohybovou aktivitou, kancelářské administrativní práce, kontrolní činnost v dozornách a velínech, psaní na stroji, práce s PC, laboratorní práce, sestavovaní nebo třídění drobných lehkých předmětů,</t>
  </si>
  <si>
    <t>≤ 80</t>
  </si>
  <si>
    <t>IIa</t>
  </si>
  <si>
    <t>Práce převážně vsedě spojená s lehkou manuální prací rukou a paží, řízení osobního vozidla, a některých drážních vozidel, přesouvání lehkých břemen nebo překonávání malých odporů, automatizované strojní opracovávání a montáž malých lehkých dílců, kusová práce nástrojářů a mechaniků, pokladní.</t>
  </si>
  <si>
    <t>81 až 105</t>
  </si>
  <si>
    <t>IIb</t>
  </si>
  <si>
    <t>Práce spojená s řízením nákladního vozidla, traktoru, autobusu, trolejbusu, tramvaje a některých drážních vozidel a práce řidičů spojená s vykládkou a nakládkou. Převažující práce vstoje s trvalým zapojením obou rukou, paží a nohou - dělnice v potravinářské výrobě, mechanici, strojní opracování a montáž středně těžkých dílců, práce na ručním lisu. Práce vstoje s trvalým zapojením obou rukou, paží a nohou spojená s přenášením břemen do 10 kg prodavači, lakýrníci, svařování, soustružení, strojové vrtání, dělník v ocelárně, valcíř hutních materiálů, tažení nebo tlačení lehkých vozíků. Práce spojená s ruční manipulací s živým břemenem, práce zdravotní sestry nebo ošetřovatelky u lůžka.</t>
  </si>
  <si>
    <t>106 až 130</t>
  </si>
  <si>
    <t>IIIa</t>
  </si>
  <si>
    <t>Práce vstoje s trvalým zapojením obou horních končetin občas v předklonu nebo vkleče, chůze -údržba strojů, mechanici, obsluha koksové baterie, práce ve stavebnictví - ukládání panelů na stavbách pomocí mechanizace, skladníci s občasným přenášením břemen do 15 kg, řezníci na jatkách, zpracování masa, pekaři, malíři pokojů, operátoři poloautomatických strojů, montážní práce na montážních linkách v automobilovém průmyslu, výroba kabeláže pro automobily, obsluha válcovacích tratí v kovoprůmyslu, hutní údržba, průmyslové žehlení prádla, čištění oken, ruční úklid velkých ploch, strojní výroba v dřevozpracujícím průmyslu.</t>
  </si>
  <si>
    <t>131 až 160</t>
  </si>
  <si>
    <t>IIIb</t>
  </si>
  <si>
    <t>Práce vstoje s trvalým zapojením obou horních končetin, trupu, chůze, práce ve stavebnictví při tradiční výstavbě, čištění menších odlitků sbíječkou a broušením, příprava forem na 15 až 50 kg odlitky, foukači skla při výrobě velkých kusů, obsluha gumárenských lisů, práce na lisu v kovárnách, chůze po zvlněném terénu bez zátěže, zahradnické práce a práce v zemědělství.</t>
  </si>
  <si>
    <t>161 až 200</t>
  </si>
  <si>
    <t>IVa</t>
  </si>
  <si>
    <t>Práce spojená s rozsáhlou činností svalstva trupu, horních i dolních končetin - práce ve stavebnictví, práce s lopatou ve vzpřímené poloze, přenášení břemen o váze 25 kg, práce se sbíječkou, práce v lesnictví s jednomužnou motorovou pilou, svoz dřeva, práce v dole - chůze po rovině a v úklonu do 15°, práce ve slévárnách, čištění a broušení velkých odlitků, příprava forem pro velké odlitky, strojní kování menších kusů, plnění tlakových nádob plyny.</t>
  </si>
  <si>
    <t>201 až 250</t>
  </si>
  <si>
    <t>IVb</t>
  </si>
  <si>
    <t>Práce spojené s rozsáhlou a intenzivní činností svalstva trupu, horních i dolních končetin - práce na pracovištích hlubinných dolů - ražba, těžba, doprava, práce v lomech, práce v zemědělství s vysokým podílem ruční práce, strojní kování větších kusů.</t>
  </si>
  <si>
    <t>251 až 300</t>
  </si>
  <si>
    <t>Práce spojené s rozsáhlou a velmi intenzivní činností svalstva trupu, horních i dolních končetin- transport těžkých břemen např. pytlů s cementem, výkopové práce, práce sekerou při těžbě dřeva, chůze v úklonu 15 až 30°, ruční kování velkých kusů, práce na pracovištích hlubinných dolů s ruční ražbou v nízkých profilech důlních děl.</t>
  </si>
  <si>
    <t>301 a více</t>
  </si>
  <si>
    <t>Vysvětlivka k tabulce č. 1</t>
  </si>
  <si>
    <t>Práce neuvedené v tabulce se zařazují s ohledem na druh práce obdobného charakteru.</t>
  </si>
  <si>
    <t>Zátěž teplem při práci na nevenkovním pracovišti s neudržovanou teplotou přirozeně větraném, na pracovišti, na němž je k větrání použito kombinované nebo nucené větrání a na pracovišti s udržovanou teplotou jako technologickým požadavkem</t>
  </si>
  <si>
    <t>Tabulka č. 2:</t>
  </si>
  <si>
    <t>M[W.m-2] (brutto)</t>
  </si>
  <si>
    <t>tomin nebo tgmin</t>
  </si>
  <si>
    <t>tomax nebo tgmax</t>
  </si>
  <si>
    <t>Va[m.s-1]</t>
  </si>
  <si>
    <t>Rh[%]</t>
  </si>
  <si>
    <t>[°C]</t>
  </si>
  <si>
    <t>0,01 až 0,2</t>
  </si>
  <si>
    <t>IIb3)</t>
  </si>
  <si>
    <t>0,05 až 0,3</t>
  </si>
  <si>
    <t>30 až 70</t>
  </si>
  <si>
    <t>0,1 až 0,5</t>
  </si>
  <si>
    <t>IVb1)</t>
  </si>
  <si>
    <t>V2)</t>
  </si>
  <si>
    <t>Vysvětlivka k tabulce č. 2:</t>
  </si>
  <si>
    <t>Hodnoty tomax nebo tgmax pro přirozeně větraná pracoviště vyžadují oblek o tepelném odporu 0,5 clo.</t>
  </si>
  <si>
    <t>Hodnoty tomin nebo tgmin pro přirozeně větraná pracoviště vyžadují oblek o tepelném odporu 1,0 clo.</t>
  </si>
  <si>
    <t>V případě, že va na pracovišti je ≤ 0,2 m.s-1 platí, že to = tg.</t>
  </si>
  <si>
    <t>1) Práce třídy IVb není pro ženy celosměnově přípustná z hlediska hygienických limitů fyzické zátěže, režimová opatření je nutno aplikovat i při to ≤ 10 °C.</t>
  </si>
  <si>
    <t>2) Práce třídy V není pro ženy z hlediska hygienických limitů fyzické zátěže přípustná; pro muže není celosměnově z hlediska hygienických limitů fyzické zátěže přípustná, režimová opatření je nutno aplikovat i při to ≤ 10 °C.</t>
  </si>
  <si>
    <t>3) U prací zařazených do třídy práce IIb až V musí být současně dodrženy přípustné limity pro krátkodobě a dlouhodobě přípustnou zátěž z hlediska energetické náročnosti práce.</t>
  </si>
  <si>
    <t>Přípustné hodnoty nastavení mikroklimatických podmínek pro klimatizované pracoviště třídy I a IIa</t>
  </si>
  <si>
    <t>Tabulka č. 3</t>
  </si>
  <si>
    <t>M [W.m-2]</t>
  </si>
  <si>
    <t>Kategorie</t>
  </si>
  <si>
    <t>Klimatizované pracoviště</t>
  </si>
  <si>
    <t>nastavení vytápění</t>
  </si>
  <si>
    <t>nastavení chlazení</t>
  </si>
  <si>
    <t>tepelný odpor oděvu 1,0 clo</t>
  </si>
  <si>
    <t>tepelný odpor oděvu 0,5 clo</t>
  </si>
  <si>
    <t>tomin (tgmin) [°C]</t>
  </si>
  <si>
    <t>± 1,0</t>
  </si>
  <si>
    <t>až 0,2</t>
  </si>
  <si>
    <t>až 70</t>
  </si>
  <si>
    <t>± 1,5</t>
  </si>
  <si>
    <t>C</t>
  </si>
  <si>
    <t>81-105</t>
  </si>
  <si>
    <t>Přípustné horizontální rozdíly mezi stereoteplotou a výslednou teplotou kulového teploměru [∆(tst- tg)] na úrovni hlavy pro práci třídy I a IIa vykonávanou na klimatizovaném pracovišti, přirozeně větraném pracovišti a na pracovišti, na němž je k větrání použito kombinované nebo nucené větrání pro práci třídy I až V</t>
  </si>
  <si>
    <t>(tg)hlava</t>
  </si>
  <si>
    <t>Přípustný horizontální rozdíl ∆(tst- tg) na úrovní hlavy [°C]</t>
  </si>
  <si>
    <t>Vůči chladnému povrchu</t>
  </si>
  <si>
    <t>Vůči teplému povrchu</t>
  </si>
  <si>
    <t>Kategorie A, B</t>
  </si>
  <si>
    <t>Kategorie C</t>
  </si>
  <si>
    <t>∆(tst-tg)[°C]</t>
  </si>
  <si>
    <t>Přípustný horizontální rozdíl mezi teplotou kulového teploměru (tg) na úrovni hlavy a na úrovni kotníků pro klimatizovaná a přirozeně větraná nevenkovní pracoviště a pro pracoviště, na němž je k větrání použito kombinované nebo nucené větrání, na nichž je vykonávaná práce třídy práce I a IIa</t>
  </si>
  <si>
    <t>tg na úrovni hlavy[°C]</t>
  </si>
  <si>
    <t>(tg hlava - tg kotník)*[°C]</t>
  </si>
  <si>
    <t>* Úroveň hlavy =1100 mm nad podlahou, úroveň kotníků =150 mm nad podlahou.</t>
  </si>
  <si>
    <t>Náhrada tekutin při práci v zátěži teplem v závislosti na teplotě to nebo tg na pracovišti za osmihodinovou směnu a maximální teplota, při níž je dosaženo maximální ztráty tekutin</t>
  </si>
  <si>
    <t>M[W.m-2]</t>
  </si>
  <si>
    <t>Náhrada tekutin za směnu při ztrátě tekutin potem a dýcháním 1,25 litrů a více</t>
  </si>
  <si>
    <t>Teplota, při níž je dosaženo maximální</t>
  </si>
  <si>
    <t>přípustné ztráty tekutin potem a dýcháním 3,9 l/8 h</t>
  </si>
  <si>
    <t>to nebo tg(C)</t>
  </si>
  <si>
    <t>(litry)++)(litry/1 °C)</t>
  </si>
  <si>
    <t>to nebo tg[°C]</t>
  </si>
  <si>
    <t>náhrada vody[litry]</t>
  </si>
  <si>
    <t>I+)</t>
  </si>
  <si>
    <t>31 až 36</t>
  </si>
  <si>
    <t>0,9 až 2,7(0,36)+++)</t>
  </si>
  <si>
    <t>není přípustná</t>
  </si>
  <si>
    <t>IIa+)</t>
  </si>
  <si>
    <t>27 až 34</t>
  </si>
  <si>
    <t>0,9 až 3,1(0,24)</t>
  </si>
  <si>
    <t>24 až 32</t>
  </si>
  <si>
    <t>0,9 až 2,8(0,24)</t>
  </si>
  <si>
    <t>≥ 33</t>
  </si>
  <si>
    <t>20 až 29</t>
  </si>
  <si>
    <t>0,9 až 2,8(0,21)</t>
  </si>
  <si>
    <t>≥ 30</t>
  </si>
  <si>
    <t>16 až 27</t>
  </si>
  <si>
    <t>0,9 až 2,8(0,17)</t>
  </si>
  <si>
    <t>≥ 28</t>
  </si>
  <si>
    <t>15 až 24</t>
  </si>
  <si>
    <t>1,2 až 3,0(0,2)</t>
  </si>
  <si>
    <t>≥ 25</t>
  </si>
  <si>
    <t>15 až 21</t>
  </si>
  <si>
    <t>1,6 až 3,0(0,23)</t>
  </si>
  <si>
    <t>≥ 22</t>
  </si>
  <si>
    <t>≥ 301</t>
  </si>
  <si>
    <t>15 až 17</t>
  </si>
  <si>
    <t>2,2 až 3,0(0,4)</t>
  </si>
  <si>
    <t>≥ 18</t>
  </si>
  <si>
    <t>Množství poskytovaných nápojů platí pro va ≤ 1 m.s-1 a Rh ≤ 70 %.</t>
  </si>
  <si>
    <t>+) tg na neklimatizovaných pracovištích třídy práce I a IIa nesmí překročit to nebo tg 34 °C. Tato výjimka platí v případě, že venkovní teplota vzduchuje vyšší než teplota přípustná uvedená v tab. č. 2 pro pracoviště kategorie I a IIa.</t>
  </si>
  <si>
    <t>++) Náhrada tekutin na pracovištích třídy I až IVa se stanoví interpolací v závislosti na tg, t.j. na každý 1°C nad dolní hranicí rozpětí pro příslušnou třídu práce se přičte k základní hodnotě náhrady vody pro danou třídu práce hodnota uvedena v závorce.</t>
  </si>
  <si>
    <t>+++) výše připočítané náhrady nad základní hodnotu náhrady tekutin.</t>
  </si>
  <si>
    <t>Je třeba stanovit náhradu tekutin pro třídu práce IIIa a to = 27 °C</t>
  </si>
  <si>
    <t>M (brutto)</t>
  </si>
  <si>
    <t>Neaklimatizovaný</t>
  </si>
  <si>
    <t>Aklimatizovaný</t>
  </si>
  <si>
    <t>(W.m-2)</t>
  </si>
  <si>
    <t>SRmax</t>
  </si>
  <si>
    <t>(g/sm.m2 )</t>
  </si>
  <si>
    <t>&gt; 80</t>
  </si>
  <si>
    <t>Vysvětlivka k tabulce:</t>
  </si>
  <si>
    <t>SR max (g/sm.m2) je průměrná intenzita ztráty tekutin potem a dýcháním za osmihodinovou směnu.</t>
  </si>
  <si>
    <t>Dlouhodobě a krátkodobě únosná doba práce a výpočet režimu práce a bezpečnostních přestávek při zátěži teplem</t>
  </si>
  <si>
    <t>Režim práce a bezpečnostních přestávek se vypočítá tak, že nejprve se stanoví počet pracovních cyklů. Počet pracovních cyklů (c) je dán podílem dlouhodobě a krátkodobě přípustné doby práce, přičemž počet cyklů se zaokrouhluje na nejblíže vyšší celé číslo:</t>
  </si>
  <si>
    <t>tsm(min)</t>
  </si>
  <si>
    <t>c =</t>
  </si>
  <si>
    <t>––––-––––</t>
  </si>
  <si>
    <t>tmax(min)</t>
  </si>
  <si>
    <t>Mezi jednotlivými pracovními cykly musí být zajištěny bezpečnostní přestávky na odpočinek (tp). Délka přestávek se vypočítá podle vzorce:</t>
  </si>
  <si>
    <t>480 - tsm</t>
  </si>
  <si>
    <t>tp =</t>
  </si>
  <si>
    <t>––––-–––––</t>
  </si>
  <si>
    <t>(min)</t>
  </si>
  <si>
    <t>c - 1</t>
  </si>
  <si>
    <t>Tabulka č. 1a: Dlouhodobě a krátkodobě přípustná doba práce - aklimatizovaný muž</t>
  </si>
  <si>
    <t>Podmínky: v = 0,1 m.s-1 , tg ≥ ta, rh &lt; 70 %, 0,64 clo</t>
  </si>
  <si>
    <t>tg (°C)</t>
  </si>
  <si>
    <t>Třída</t>
  </si>
  <si>
    <t>práce</t>
  </si>
  <si>
    <t>Doba práce podle celkového energetického brutto výdeje (W.m-2)</t>
  </si>
  <si>
    <t>W.m-2</t>
  </si>
  <si>
    <t>brutto</t>
  </si>
  <si>
    <t>tmax</t>
  </si>
  <si>
    <t>tsm - maximálně dlouhodobě přípustná doba práce za směnu (min)</t>
  </si>
  <si>
    <t>tmax - maximální krátkodobě přípustná doba práce za směnu (min)</t>
  </si>
  <si>
    <t>Podmínky: v = 0,5 m.s-1 , tg ≥ ta, rh &lt; 70 %, 0,64 clo</t>
  </si>
  <si>
    <t>Podmínky: v = 1 m.s-1 , tg ≥ ta, rh &lt; 70 %, 0,64 clo</t>
  </si>
  <si>
    <t>IV a</t>
  </si>
  <si>
    <t>Třída p</t>
  </si>
  <si>
    <t>ráce</t>
  </si>
  <si>
    <t>1. Dlouhodobě a krátkodobě přípustná doba práce je stanovena v tabulkách č. 1 až 45.</t>
  </si>
  <si>
    <t>2. Na pracovišti, kde rozdíl mezi výslednou teplotou kulového teploměru (tg) a suchou teplotou vzduchu (ta) je menší než 1°C, lze použít pro stanovení přípustné doby práce hodnoty naměřené suchým teploměrem.</t>
  </si>
  <si>
    <t>3. Na pracovišti, kde krátkodobě přípustná doba práce (tmax) je kratší než dlouhodobě přípustná doba práce (tsm), musí být stanoven režim práce a bezpečnostní přestávky.</t>
  </si>
  <si>
    <t>4. Na pracovištích, kde krátkodobě přípustná doba práce (tmax) a dlouhodobě přípustná doba práce (tsm) podle tabulek č. 1 až 45 je shodná, nemusí být stanoven režim práce a bezpečnostní přestávky, avšak směnová efektivní pracovní doba (PDef) nesmí překročit dlouhodobě přípustnou dobu práce (tsm).</t>
  </si>
  <si>
    <t>5. Směnová efektivní pracovní doba (PDef) se vypočte podle vzorce:</t>
  </si>
  <si>
    <t>PDef = 480 - td - tpnp - tsm (min),</t>
  </si>
  <si>
    <t>td - je doba sjezdu a výjezdu, dopravy na pracoviště k tomu určenými pracovními prostředky a chůze na pracoviště v úklonu do 3 stupňů a ta ≤ 26°C,</t>
  </si>
  <si>
    <t>tpnp - podmínečně nutné vyloučené doby výkonu práce, např. přestávky při čekacích dobách po trhacích pracích,</t>
  </si>
  <si>
    <t>tsm - normativ směnových časů, například pracovní porada, osobní potřeba, odstrojení a ustrojení, pracovní rozhovor, osobní očista, přestávka na jídlo a oddech podle zvláštního právního předpisu.</t>
  </si>
  <si>
    <t>6. Pracovní cyklus (c) je dán podílem dlouhodobě přípustné doby práce (tsm) a krátkodobě přípustné doby práce (tmax), přičemž počet cyklů se zaokrouhluje na nejbližší celé vyšší číslo. Počet pracovních cyklů (tprc) se vypočte podle vzorce:</t>
  </si>
  <si>
    <t>c = tsm/tmax</t>
  </si>
  <si>
    <t>Délka jednoho pracovního cyklu (tprc) se vypočte podle vzorce:</t>
  </si>
  <si>
    <t>tprc = tsm/c (min)</t>
  </si>
  <si>
    <t>Celková doba pracovních cyklů (tprc) se vypočte podle vzorce:</t>
  </si>
  <si>
    <t>Σtprc = tprc . c (min)</t>
  </si>
  <si>
    <t>7. Minimální doba trvání jedné bezpečnostní přestávky (tp) nesmí být kratší než 30 minut.</t>
  </si>
  <si>
    <t>8. Celková doba trvání všech bezpečnostních přestávek za směnu (ΣtP) se vypočte podle vzorce:</t>
  </si>
  <si>
    <t>Σtp = tp . (c - 1) (min)</t>
  </si>
  <si>
    <t>9. V době bezpečnostní přestávky musí mít důlní pracovníci možnost odpočinku v prostředí, kde teplota vzduchu nepřekročí v závislosti na relativní vlhkosti níže uvedené teploty:</t>
  </si>
  <si>
    <t>Rh (%)</t>
  </si>
  <si>
    <t>TS°C</t>
  </si>
  <si>
    <t>do 60</t>
  </si>
  <si>
    <t>61 - 75</t>
  </si>
  <si>
    <t>76 - 90</t>
  </si>
  <si>
    <t>91 - 100</t>
  </si>
  <si>
    <t>56 - 60</t>
  </si>
  <si>
    <t>m.s-1</t>
  </si>
  <si>
    <t>Ts</t>
  </si>
  <si>
    <t>tsm/tmax</t>
  </si>
  <si>
    <t>Tabulka č. 7</t>
  </si>
  <si>
    <t>Tabulka č. 9</t>
  </si>
  <si>
    <t>(W.m"2)</t>
  </si>
  <si>
    <t>Teplota vzduchu ta korigovaná podle rychlosti jeho proudění</t>
  </si>
  <si>
    <t>Teplota vzduchu ta (°C)</t>
  </si>
  <si>
    <t>mg.m-3</t>
  </si>
  <si>
    <t>kyanidy, jako CN-</t>
  </si>
  <si>
    <t>kyanovodík jako CN-</t>
  </si>
  <si>
    <t>59(6)</t>
  </si>
  <si>
    <t>B, T(4)</t>
  </si>
  <si>
    <t>4500(3)</t>
  </si>
  <si>
    <t>4000(3)</t>
  </si>
  <si>
    <t>B, D, T(5)</t>
  </si>
  <si>
    <t>B, D, T(4)</t>
  </si>
  <si>
    <t>1. výroba auraminu,</t>
  </si>
  <si>
    <t>4. silně kyselé procesy při výrobě isopropanolu,</t>
  </si>
  <si>
    <t>5. práce spojená s expozicí prachu tvrdých dřev, při kterých jsou překračovány přípustné limity,</t>
  </si>
  <si>
    <t>6. práce zahrnující expozici respirabilnímu prachu krystalického oxidu křemičitého vznikajícího během pracovního procesu,</t>
  </si>
  <si>
    <t>8. práce zahrnující expozici minerálním olejům, které byly předtím použity ve spalovacích motorech k lubrikaci a chlazení pohybujících se částí v motoru, prostřednictvím kožní absorpce,</t>
  </si>
  <si>
    <t>9. práce zahrnující expozici emisím výfukových plynů ze vznětových motorů,</t>
  </si>
  <si>
    <t>1. Jde-li o 2 nebo více látek, které působí na týž orgánový systém, předpokládá se, že působí aditivně (účinek se sčítá), pokud nejsou vědecky podložené informace o opaku. Součet poměrů jejich naměřených koncentrací k jejich PEL nebo NPK-P nesmí přesahovat 1. Výpočet se provádí podle vzorce:</t>
  </si>
  <si>
    <t>k1</t>
  </si>
  <si>
    <t>+</t>
  </si>
  <si>
    <t>k2</t>
  </si>
  <si>
    <t>+ ....... +</t>
  </si>
  <si>
    <t>kn</t>
  </si>
  <si>
    <t>≤1</t>
  </si>
  <si>
    <t>———</t>
  </si>
  <si>
    <t>PEL1</t>
  </si>
  <si>
    <t>PEL2</t>
  </si>
  <si>
    <t>PELn</t>
  </si>
  <si>
    <t>—————</t>
  </si>
  <si>
    <t>NPK−P1</t>
  </si>
  <si>
    <t>NPK−P2</t>
  </si>
  <si>
    <t>NPK−Pn</t>
  </si>
  <si>
    <t>k1, k2 až kn - jsou naměřené koncentrace jednotlivých látek</t>
  </si>
  <si>
    <t>PEL1, PEL2 až PELn - jsou stanovené hodnoty PEL jednotlivých látek</t>
  </si>
  <si>
    <t>NPK-P1, NPK2 až NPK-Pn - jsou stanovené hodnoty NPK-P jednotlivých látek.</t>
  </si>
  <si>
    <t>2. Vzorec pro výpočet hodnoty NPK-P se používá u látek s výrazným akutním účinkem, například dráždivým nebo narkotickým.</t>
  </si>
  <si>
    <t>3. Pokud nelze aditivní účinek jednotlivých látek předpokládat, koncentrace žádné složky směsi nesmí překračovat její NPK-P ani PEL.</t>
  </si>
  <si>
    <t>1. Před úpravou PEL při vyšší plicní ventilaci se zjišťuje</t>
  </si>
  <si>
    <t>a) o kolik je při práci překročena hodnota plicní ventilace 20 litrů/min,</t>
  </si>
  <si>
    <t>b) zda jde o práci nepřetržitou nebo přerušovanou,</t>
  </si>
  <si>
    <t>c) zdravotní stav skupiny zaměstnanců, kteří budou těžkou fyzickou práci vykonávat,</t>
  </si>
  <si>
    <t>d) zda se práce provádí současně za nevyhovujících mikroklimatických podmínek.</t>
  </si>
  <si>
    <t>2. Pro stanovení úprav PEL platí, že</t>
  </si>
  <si>
    <t>a) 20 litrům minutové ventilace a 100 % hodnotě PEL, odpovídají průměrné minutové výkony 11,7 kJ/min (195,0 W) - netto, 40 litrům minutové ventilace a 50 % hodnotě PEL, odpovídají průměrné minutové výkony 26,4 kJ/min (440,0 W) - netto,</t>
  </si>
  <si>
    <t>b) při hodnotě plicní ventilace 40 litrů za minutu odpovídá hodnota PEL 50 % hodnoty PEL platného pro plicní ventilaci 20 litrů za minutu; pro plicní ventilace mezi 20 a 40 litry za minutu se určí podíl PEL lineární interpolací.</t>
  </si>
  <si>
    <t>1. Před úpravou PEL pro delší než osmihodinovou směnu se zjišťuje</t>
  </si>
  <si>
    <t>a) o kolik hodin je pracovní doba prodloužena,</t>
  </si>
  <si>
    <t>b) charakter působení chemické látky na lidský organismus,</t>
  </si>
  <si>
    <t>c) zdravotní stav skupiny zaměstnanců, kteří mají pracovat déle než 8 hodin denně,</t>
  </si>
  <si>
    <t>d) zda se současně vyskytuje více škodlivin, nebo se práce provádí za nepříznivých mikroklimatických podmínek, nebo jde o těžkou fyzickou práci a další okolnosti, které mohou míru rizika ovlivňovat.</t>
  </si>
  <si>
    <t>2. V případech, kdy se nevyskytují faktory, které negativně ovlivňují míru rizika, se upraví PEL takto:</t>
  </si>
  <si>
    <t>a) pokud jsou delší směny odděleny volnými dny nebo osmihodinovými směnami</t>
  </si>
  <si>
    <t>8×PEL</t>
  </si>
  <si>
    <t>PELt =</t>
  </si>
  <si>
    <t>————</t>
  </si>
  <si>
    <t>t</t>
  </si>
  <si>
    <t>b) pokud je týdenní pracovní doba delší než 40 hodin při dodržení maximálně 8 hodinových expozic za směnu:</t>
  </si>
  <si>
    <t>PEL×40</t>
  </si>
  <si>
    <t>c) pokud následují dny s delší směnou bezprostředně za sebou</t>
  </si>
  <si>
    <t>8×PEL×(24−t)</t>
  </si>
  <si>
    <t>———————</t>
  </si>
  <si>
    <t>16×t</t>
  </si>
  <si>
    <t>PELt Je nová hodnota PEL pro jiné doby expozice</t>
  </si>
  <si>
    <t>t - je doba expozice v hodinách za pracovní dobu</t>
  </si>
  <si>
    <t>T - celkový počet hodin v expozici za týdenní pracovní dobu.</t>
  </si>
  <si>
    <t>1) Oxid a chlorid rtuťnatý spadají pod anorganické sloučeniny dvojmocné rtuti. U ostatních látek v seznamu 3 jsou hodnoty platné v ČR stejné nebo nižší než navrhované směrné hodnoty s výjimkou mlhy kyseliny sírové, jejíž limitace by měla být řešena separátně.</t>
  </si>
  <si>
    <t>Příloha č. 3 k nařízení vlády č. 361/2007 Sb.</t>
  </si>
  <si>
    <t>Prach, jeho hygienické limity a postup jejich stanovení</t>
  </si>
  <si>
    <t>Seznamy prachů a jejich přípustné expoziční limity</t>
  </si>
  <si>
    <t>1. Přípustný expoziční limit pro celkovou koncentraci (vdechovatelnou frakci) prachu se označuje PELc a pro respirabilní frakci prachu PELr. Vdechovatelnou frakcí prachu se rozumí soubor částic polétavého prachu, které mohou být vdechnuty nosem nebo ústy. Respirabilní frakcí se rozumí hmotnostní frakce vdechnutých částic, které pronikají do té části dýchacích cest, kde není řasinkový epitel, a do plicních sklípků podle české technické normy ČSN EN 1540 Expozice pracoviště - Terminologie.</t>
  </si>
  <si>
    <t>2. Přípustný expoziční limit směsi prachů (PELs) s různými přípustnými expozičními limity se stanoví výpočtem z přípustného expozičního limitu jednotlivých prachů podle vzorce:</t>
  </si>
  <si>
    <t>% x1</t>
  </si>
  <si>
    <t>% x2</t>
  </si>
  <si>
    <t>+ . . . . . . . +</t>
  </si>
  <si>
    <t>% xn</t>
  </si>
  <si>
    <t>PELs =</t>
  </si>
  <si>
    <t>——————</t>
  </si>
  <si>
    <t>100 × PEL1</t>
  </si>
  <si>
    <t>100 × PEL2</t>
  </si>
  <si>
    <t>100 × PELn</t>
  </si>
  <si>
    <t>PELs je PEL směsi,</t>
  </si>
  <si>
    <t>PEL1 až PELn je přípustný expoziční limit jednotlivých látek 1 až n,</t>
  </si>
  <si>
    <t>% x1 až % xn je hmotnostní podíl jednotlivých látek 1 až n v procentech.</t>
  </si>
  <si>
    <t>3. Pokud nelze hmotnostní podíl jednotlivých složek v polétavém prachu spolehlivě určit, stanoví se přípustný expoziční limit podle hodnoty platné pro látku s nejnižším přípustným expozičním limitem.</t>
  </si>
  <si>
    <t>V případě, že nelze hmotnostní podíl jednotlivých složek v poletavém prachu spolehlivě určit, stanoví se PELs podle hodnoty platné pro látku s nejnižším přípustným expozičním limitem.</t>
  </si>
  <si>
    <t>4. Pokud je v prachu obsažena fibrogenní složka, musí se stanovit vždy jeho respirabilní frakce a koncentrace fibrogenní složky. Jestliže respirabilní frakce obsahuje více než 1 % fibrogenní složky, nesmí její PELr překračovat hodnoty uvedené v tabulce č 1. Za dodržení přípustného expozičního limitu se pokládá stav, kdy jsou dodrženy jak PELr pro fibrogenní složku, tak i PELc pro daný druh prachu.</t>
  </si>
  <si>
    <t>5. Pokud prach obsahuje méně než 1 % krystalického SiO2 a neobsahuje azbest, považuje se za prach s převážně nespecifickým účinkem.</t>
  </si>
  <si>
    <t>6. Pro prach s převážně nespecifickým účinkem platí PELc =10 mg.m-3.</t>
  </si>
  <si>
    <t>7. Přípustný expoziční limit nepřihlíží k možným senzibilizujícím účinkům a případnému obsahu mikroorganismů v prachu.</t>
  </si>
  <si>
    <t>Tabulka č. 1 - Prachy s převážně fibrogenním účinkema)</t>
  </si>
  <si>
    <t>Látka</t>
  </si>
  <si>
    <t>PEL pro respirabilní frakci (PELr, mg.m-3)</t>
  </si>
  <si>
    <t>PEL pro celkovou koncentraci (PELc, mg.m-3)</t>
  </si>
  <si>
    <t>Fr = 100 % b)</t>
  </si>
  <si>
    <t>křemen</t>
  </si>
  <si>
    <t>0,1c)</t>
  </si>
  <si>
    <t>kristobalit</t>
  </si>
  <si>
    <t>tridymit</t>
  </si>
  <si>
    <t>gama-oxid hlinitý</t>
  </si>
  <si>
    <t>Fr ≤ 5%</t>
  </si>
  <si>
    <t>Fr &gt; 5 %</t>
  </si>
  <si>
    <t>dinas</t>
  </si>
  <si>
    <t>10: Fr</t>
  </si>
  <si>
    <t>grafit</t>
  </si>
  <si>
    <t>prach černouhelných dolůc)</t>
  </si>
  <si>
    <t>koks</t>
  </si>
  <si>
    <t>slída</t>
  </si>
  <si>
    <t>mastekd)</t>
  </si>
  <si>
    <t>ostatní křemičitany (s výjimkou azbestu)</t>
  </si>
  <si>
    <t>šamot</t>
  </si>
  <si>
    <t>horninové prachy</t>
  </si>
  <si>
    <t>slévárenský prach</t>
  </si>
  <si>
    <t>Vysvětlivky k tabulce č. 1:</t>
  </si>
  <si>
    <t>Tabulka č. 2 - Prachy s možným fibrogenním účinkem</t>
  </si>
  <si>
    <t>PELc (mg.m-3)</t>
  </si>
  <si>
    <t>amorfní SiO2</t>
  </si>
  <si>
    <t>svářečské dýmya)</t>
  </si>
  <si>
    <t>svařování nebo plazmové řezání nebo podobné pracovní postupy, při kterých vzniká dým s obsahem chrómu (VI)</t>
  </si>
  <si>
    <t>bentonit</t>
  </si>
  <si>
    <t>Tabulka č. 3 - Prachy s převážně nespecifickým účinkem</t>
  </si>
  <si>
    <t>PELc (mg.m 3)</t>
  </si>
  <si>
    <t>baryt</t>
  </si>
  <si>
    <t>cement</t>
  </si>
  <si>
    <t>čedič tavený</t>
  </si>
  <si>
    <t>dolomit</t>
  </si>
  <si>
    <t>železo a jeho slitinya)</t>
  </si>
  <si>
    <t>hliník a jeho oxidy (s výjimkou gama Al2O3)</t>
  </si>
  <si>
    <t>hnědé uhlí a lignit</t>
  </si>
  <si>
    <t>magnezit</t>
  </si>
  <si>
    <t>ocelárenská struska</t>
  </si>
  <si>
    <t>ledek amonný</t>
  </si>
  <si>
    <t>oxidy železa</t>
  </si>
  <si>
    <t>popílek</t>
  </si>
  <si>
    <t>prach z umělého brusiva (karborundum, elektrit)</t>
  </si>
  <si>
    <t>půdní prachy</t>
  </si>
  <si>
    <t>sádra</t>
  </si>
  <si>
    <t>saze komínové</t>
  </si>
  <si>
    <t>siderit</t>
  </si>
  <si>
    <t>škvára</t>
  </si>
  <si>
    <t>vápenec, mramor</t>
  </si>
  <si>
    <t>vysokopecní struska</t>
  </si>
  <si>
    <t>amorfní uhlík (Carbon Black)</t>
  </si>
  <si>
    <t>Vysvětlivka k tabulce č. 3</t>
  </si>
  <si>
    <t>Tabulka č. 4 - Prachy s převážně dráždivým účinkem</t>
  </si>
  <si>
    <t>textilní prachy</t>
  </si>
  <si>
    <t>bavlna</t>
  </si>
  <si>
    <t>len</t>
  </si>
  <si>
    <t>konopí</t>
  </si>
  <si>
    <t>hedvábí</t>
  </si>
  <si>
    <t>syntetická vlákna textilní</t>
  </si>
  <si>
    <t>sisal</t>
  </si>
  <si>
    <t>juta</t>
  </si>
  <si>
    <t>živočišné prachy</t>
  </si>
  <si>
    <t>peří</t>
  </si>
  <si>
    <t>vlna</t>
  </si>
  <si>
    <t>srst</t>
  </si>
  <si>
    <t>ostatní živočišné prachy</t>
  </si>
  <si>
    <t>rostlinné prachy</t>
  </si>
  <si>
    <t>mouka</t>
  </si>
  <si>
    <t>tabák</t>
  </si>
  <si>
    <t>čaj</t>
  </si>
  <si>
    <t>káva zelená</t>
  </si>
  <si>
    <t>koření</t>
  </si>
  <si>
    <t>prach obilní</t>
  </si>
  <si>
    <t>prach z</t>
  </si>
  <si>
    <t>- toxických a výrazně senzibilizujících (exotických) dřevina)</t>
  </si>
  <si>
    <t>- tvrdých (karcinogenních a senzibilizujících) dřevinb)</t>
  </si>
  <si>
    <t>ostatní rostlinné prachy</t>
  </si>
  <si>
    <t>jiné prachy s dráždivým účinkem</t>
  </si>
  <si>
    <t>prach dusičnanu sodného</t>
  </si>
  <si>
    <t>prach z chromu</t>
  </si>
  <si>
    <t>prach fenolformaldehydových pryskyřic</t>
  </si>
  <si>
    <t>prach PVC</t>
  </si>
  <si>
    <t>prach z broušení pneumatik</t>
  </si>
  <si>
    <t>prach epoxidových pryskyřic</t>
  </si>
  <si>
    <t>prach papíru</t>
  </si>
  <si>
    <t>prach polyakrylátových pryskyřic</t>
  </si>
  <si>
    <t>prach polyesterových pryskyřic</t>
  </si>
  <si>
    <t>prach polyethylenu</t>
  </si>
  <si>
    <t>prach polypropylenu</t>
  </si>
  <si>
    <t>prach polymerních materiálů</t>
  </si>
  <si>
    <t>prach polystyrenu</t>
  </si>
  <si>
    <t>prach siřičitanu vápenatého</t>
  </si>
  <si>
    <t>prach sklolaminátů</t>
  </si>
  <si>
    <t>prach škrobu</t>
  </si>
  <si>
    <t>kyselina citrónová</t>
  </si>
  <si>
    <t>prach dřevotřískových a MDF desek</t>
  </si>
  <si>
    <t>prach z laminátových/laminovaných OSB desek</t>
  </si>
  <si>
    <t>Tabulka č. 5 - Minerální vláknité prachy</t>
  </si>
  <si>
    <t>početní koncentrace (počet respirabilních vláken / cm3)</t>
  </si>
  <si>
    <t>azbestová vlákna všech azbestů</t>
  </si>
  <si>
    <t>žáruvzdorná keramická vláknaa)</t>
  </si>
  <si>
    <t>umělá minerální vlákna</t>
  </si>
  <si>
    <t>(například čedičová, skleněná, strusková)</t>
  </si>
  <si>
    <t>hmotnostní koncentrace (mg.m-3)</t>
  </si>
  <si>
    <t>umělá minerální vláknab)</t>
  </si>
  <si>
    <t>(vlákna všech rozměrů)</t>
  </si>
  <si>
    <t>1. Vzorky se odebírají v dýchací zóně zaměstnance, tj. uvnitř polokoule obepínající zpředu obličej o poloměru 300 mm, měřeném ze středu spojnice uší.</t>
  </si>
  <si>
    <t>2. K odběru se používají membránové filtry (smíšené estery nebo dusičnany celulosy) o průměru 25 mm a o velikosti pórů od 0,8 do 1,2 μm s vytištěnými čtverci upevněné v otevřeném držáku filtru s cylindrickým nástavcem přesahujícím 33 až 44 mm rovinu filtru a vymezujícím kruhovou plochu o průměru nejméně 20 mm. Při odběru má nástavec směřovat dolů.</t>
  </si>
  <si>
    <t>3. K odběru vzorků pracovního ovzduší se používá přenosné bateriové čerpadlo umístěné na opasku nebo v kapse zaměstnance. Průtok vzduchu se nastavuje na počátku odběru na 1 litr/min ±5 % a má být udržován v rozmezí ±10 % počáteční hodnoty průtoku v průběhu celé doby odběru a nemá kolísat.</t>
  </si>
  <si>
    <t>4. Doba odběru se měří s tolerancí 2 %.</t>
  </si>
  <si>
    <t>5. Optimální počet vláken na filtru má být mezi 100 až 400 vlákny/mm2 . Po odběru se celý filtr nebo jeho část umístí na podložní sklíčko, zprůhlední za použití aceton-triacetinové metody a pokryje krycím sklíčkem.</t>
  </si>
  <si>
    <t>6. Pro počítání vláken se používá binokulární mikroskop vybavený:</t>
  </si>
  <si>
    <t>6.1. osvětlením podle Koehlera,</t>
  </si>
  <si>
    <t>6.2 Abbeho nebo achromatickým fázově kontrastním kondenzorem a s nezávislým centrováním fázového prstence,</t>
  </si>
  <si>
    <t>6.3 pozitivním fázově kontrastním achromatickým objektivem zvětšujícím čtyřicetkrát s numerickou aperturou 0,65 až 0,70 s fázovou vrstvou v optické soustavě, případně zařízením pro vytvoření fázového kontrastu mimo rovinu objektivu. Absorpční koeficient absorpční destičky má být 65 až 85 %,</t>
  </si>
  <si>
    <t>6.4 kompenzačními okuláry zvětšujícími 12,5 krát; alespoň jeden z nich musí dovolovat vložení okulárního měřítka a musí být vybaven zaostřováním,</t>
  </si>
  <si>
    <t>6.5 Walton-Becketovým kruhovým měřítkem s kruhem vymezujícím při pracovním měření kruhové pole o průměru 100 μm ± 2μm.</t>
  </si>
  <si>
    <t>7. Mikroskop musí být seřízen podle instrukcí výrobce a detekční limit kontrolován pomocí fázově kontrastní testovací destičky. Kontrola se provádí denně před zahájením práce.</t>
  </si>
  <si>
    <t>8. Vzorky se odečítají podle následujících pravidel:</t>
  </si>
  <si>
    <t>8.1 počitatelné vlákno je jakékoliv vlákno, jehož délka je větší než 5 μm, průměr menší než 3μm, poměr délky ku průměru minimálně 3 : 1,</t>
  </si>
  <si>
    <t>8.2 jakékoliv počitatelné vlákno, jehož oba konce jsou uvnitř gratikulární plochy se počítá jako jedno vlákno; jakékoliv vlákno, jehož jen jeden konec je uvnitř plochy se počítá polovinou,</t>
  </si>
  <si>
    <t>8.3 gratikulární plochy pro počítání se vyberou nahodile uvnitř exponované plochy filtru,</t>
  </si>
  <si>
    <t>8.4 svazek vláken, který se v průběhu své délky jeví v jednom nebo více bodech jako solidní a nerozdělený, ale v jiných bodech je rozdělen do oddělených svazků (rozdělených vláken) se počítá jako jednotlivé vlákno, jestliže jeho rozměry odpovídají počitatelnému vláknu; průměr se přitom měří na nerozdělené části,</t>
  </si>
  <si>
    <t>8.5 v jakémkoliv jiném svazku vláken, v němž se jednotlivá vlákna dotýkají nebo kříží, se vlákna počítají individuálně, jestliže je lze dostatečně rozlišit tak, aby bylo možno určit, zda odpovídají definici pro počitatelné vlákno; jestliže nelze jednotlivá vlákna odpovídající této definici rozlišit, je svazek pokládán za počitatelné vlákno, jestliže posuzován jako celek odpovídá definici počitatelného vlákna,</t>
  </si>
  <si>
    <t>8.6 jestliže je více než 1/8 gratikulární plochy pokryta částicemi nebo jejich svazkem, musí být pro počítání zvolena jiná plocha,</t>
  </si>
  <si>
    <t>8.7 počítá se 100 vláken, přičemž se odečítá minimálně 20 gratikulárních ploch, nebo se vyšetří 100 gratikulárních ploch,</t>
  </si>
  <si>
    <t>8.8 průměrný počet vláken v jednom poli se vypočítá dělením počtu počitatelných vláken počtem vyšetřených polí. Vliv počtu skvrn na filtru a kontaminace filtru se musí omezovat a musí být udrženy pod hodnotu 3 vlákna na 100 polí a posuzuje se srovnáním s čistými filtry.</t>
  </si>
  <si>
    <t>1. Pro zjištění inhalační expozice zaměstnance na pracovišti, musí se použít tam, kde je to možné, osobní odběr vzorků ovzduší vhodným zařízením, připevněným na těle. Tam, kde skupina zaměstnanců provádí identické nebo podobné úkony na stejném místě a je obdobně exponována, považuje se za reprezentativní pro celou skupinu, je-li odběr prováděn na vybraných zaměstnancích uvnitř této skupiny.</t>
  </si>
  <si>
    <t>2. Postup měření musí dávat o inhalační expozici zaměstnance škodlivinám v pracovním ovzduší reprezentativní výsledky odvozené od časově váženého průměru jejich koncentrací (kp). Výpočet časově váženého průměru koncentrací musí postihnout všechny pracovní operace i veškerou ostatní činnost v průběhu pracovní doby. Průměrnou koncentrací kp se rozumí hodnota vypočtená z naměřených koncentrací k1 kn podle vzorce:</t>
  </si>
  <si>
    <t>k1.t1 + k2.t2 + ...... + kn.tn</t>
  </si>
  <si>
    <t>kp =</t>
  </si>
  <si>
    <t>———————————</t>
  </si>
  <si>
    <t>t1 + t2 + ............ + tn</t>
  </si>
  <si>
    <t>k1 - kn = koncentrace v ovzduší získané jednotlivými odběry (měřeními)</t>
  </si>
  <si>
    <t>t1 - tn = doba trvání jednotlivých odběrů (měření).</t>
  </si>
  <si>
    <t>3. Odběry vzorků a měření na pevně stanovených místech (stacionární) se mohou používat, jestliže jejich výsledky umožňují zjistit míru inhalační expozice zaměstnance na pracovišti. Vzorky se musí odebírat ve výšce dýchací zóny a v bezprostřední blízkosti zaměstnanců.</t>
  </si>
  <si>
    <t>4. Postup měření musí odpovídat látce, která má být měřena, jejím limitním hodnotám (PEL, NPK-P) a složení pracovního ovzduší.</t>
  </si>
  <si>
    <t>5. Výsledek musí být dostatečně spolehlivý s ohledem na limitní hodnoty látky a udán ve stejných jednotkách.</t>
  </si>
  <si>
    <t>6. Jestliže metoda měření není specifická jen pro danou látku, musí být celá naměřená hodnota vztažena na látku, která má být hodnocena.</t>
  </si>
  <si>
    <t>7. Meze stanovitelnosti musí odpovídat nejméně jedné čtvrtině PEL.</t>
  </si>
  <si>
    <t>8. Musí být zajištěna správnost měřicího postupu. U metody musí být zajištěna celková správnost odpovídající odhadu relativní chyby ±25%.</t>
  </si>
  <si>
    <t>9. Pro měření musí být použity postupy ověřené v podmínkách praxe.</t>
  </si>
  <si>
    <t>1. Jestliže v pracovním ovzduší nelze s jistotou vyloučit přítomnost jedné, či více látek v plynné formě nebo jako aerosolu, musí se zhodnotit jejich koncentrace a zjistit všechny skutečnosti, které mohou být relevantní pro expozici:</t>
  </si>
  <si>
    <t>a) látky používané nebo vyráběné,</t>
  </si>
  <si>
    <t>b) technická zařízení a technologické operace a</t>
  </si>
  <si>
    <t>c) časové a prostorové rozdělení koncentrací látek.</t>
  </si>
  <si>
    <t>2. Limitní hodnota pro chemické látky nebo prach v pracovním ovzduší je dodržena, jestliže hodnocení ukáže, že ji koncentrace ve vzduchu dýchací zóny nepřekračuje. Pokud jsou podklady nedostatečné pro kvalifikované posouzení, zda jsou limitní hodnoty dodrženy, musí být provedeno další šetření a měření.</t>
  </si>
  <si>
    <t>3. Jestliže hodnocení ukáže, že:</t>
  </si>
  <si>
    <t>a) nejsou limitní hodnoty dodrženy, musí být zjištěny důvody, pro které byla limitní hodnota překročena a musí být zavedena co nejrychleji odpovídající opatření pro nápravu situace a hodnocení se musí zopakovat,</t>
  </si>
  <si>
    <t>b) jsou limitní hodnoty dodrženy, musí se podle potřeby v pravidelných intervalech provádět následná měření, aby se potvrdilo, že dosavadní situace stále trvá; čím více se zjištěná hodnota blíží hodnotě limitní, tím častěji se musí měření provádět nebo že</t>
  </si>
  <si>
    <t>c) nedochází současně k podstatným změnám v podmínkách pracoviště, které by mohly pravděpodobně vést ke změně expozice zaměstnance, může být snížena frekvence kontrol dodržení limitní hodnoty měřením; v takových případech musí být však pravidelně kontrolováno, zda hodnocení vedoucí k tomuto závěru je stále ještě použitelné.</t>
  </si>
  <si>
    <t>4. Jestliže jsou zaměstnanci vystaveni současně nebo následně více než jedné látce, musí být tato skutečnost brána v úvahu při hodnocení zdravotního rizika, jemuž jsou vystaveni.</t>
  </si>
  <si>
    <t>xD = x0 + k.s0 kde x0 průměrný rozdíl hmotnosti slepých vzorků před expozicí a po expozici</t>
  </si>
  <si>
    <t>s0 je průměrná směrodatná odchylka hmotnosti slepých vzorků před a po expozici (viz. kapitola Validace)</t>
  </si>
  <si>
    <t>1. Kompletní odběrová hlavice (vybavená selektorem oddělující frakce polétavého prachu vyhovující konvencím podle ČSN EN 481), vyrobená z materiálu, který zaručuje, že nebude ovlivněno stanovení koncentrace prachu ani následné analýzy filtru (stanovení obsahu kovů, organických látek apod.).</t>
  </si>
  <si>
    <t>2. Čerpací jednotka - čerpadlo zajišťující dodržení hodnoty požadovaného jmenovitého průtoku při odběru s maximální odchylkou ±5%, tedy čerpadlo s elektronickou regulací průtoku nebo čerpadlo vybavené omezovací tryskou (kontrola průtoku je možná pouze při vybavení soustavy vakuometrem, tedy prostřednictvím hodnoty podtlaku, pod níž nesmí klesnout, má-li se průtok s postupným zanášením filtru snížit jen do povolené odchylky) nebo jiné, vybavené indikátorem chybné funkce čerpadla nebo automatickým přerušovačem chodu čerpadla se záznamem délky doby odběru (podle požadavků ČSN EN 1232 - Ovzduší na pracovišti. Čerpadla pro osobní odběr vzorků chemických látek - požadavky a zkušební metody, ČSN EN 12912 - Ovzduší na pracovišti. Čerpadla pro odběr vzorků chemických látek s objemovým průtokem nad 5 litrů/min - Požadavky a zkušební metody).</t>
  </si>
  <si>
    <t>3. Časoměrné zařízení vhodného typu a rozsahu, například stopky.</t>
  </si>
  <si>
    <t>4. Hadice přiměřeného průměru a materiálu, zaručujícího stálost vnitřního průřezu v podtlakovém (nebo přetlakovém) režimu při prosávání odebírané vzdušiny, s dostatečnou tepelnou odolností (pryž, PU, PVC, apod.)</t>
  </si>
  <si>
    <t>5. Držáky filtrů.</t>
  </si>
  <si>
    <t>6. Podpůrné destičky pro podložení filtru.</t>
  </si>
  <si>
    <t>7. Průtokoměr požadovaného rozsahu průtočné rychlosti a takové přesnosti jejího měření, aby bylo možno spolehlivě kontrolovat její kolísání v rozsahu požadovaných ±5%, průtoku, nebo suchý nebo mokrý plynoměr s týmiž vlastnostmi.</t>
  </si>
  <si>
    <t>8. Stativ, či jiné zařízení pro instalaci stacionárních odběrových zařízení ve výšce odpovídající výšce dýchací zóny exponovaného zaměstnance (s ohledem na jeho pracovní polohu).</t>
  </si>
  <si>
    <t>9. Příslušenství pro osobní odběr (opasek, brašna, podle typu a provedení přístrojů).</t>
  </si>
  <si>
    <t>10. Exsikátor s nasyceným roztokem K2CO3 pro udržení konstantní relativní vlhkosti 44 %.</t>
  </si>
  <si>
    <t>11. Analytické váhy s citlivostí 10g nebo lepší.</t>
  </si>
  <si>
    <t>12. Petriho misky nebo jiné zařízení pro transport a přechovávání filtrů.</t>
  </si>
  <si>
    <t>13. Pinzeta s plochými konci pro manipulaci s filtry v laboratoři.</t>
  </si>
  <si>
    <t>14. Formuláře pro záznamy v terénu a psací potřeby.</t>
  </si>
  <si>
    <t>15. Teploměr, vlhkoměr, tlakoměr pro měření veličin při kalibraci (justaci) odběrové sestavy v laboratoři a podmínek odběru vzorků ovzduší na pracovišti.</t>
  </si>
  <si>
    <t>Vláknité filtry (pórovitost se významně liší u různých typů materiálů, pro křemenné filtry jsou požadavky přibližně - průměr vláken &lt;0μm, tloušťka filtru &gt;400 μm a plošná hmotnost &gt;5 mg/cm2) - skleněné, křemenné (quartz), AFPC. Vhodné pro všechny druhy prachů včetně prachů, jejichž částice mají malou měrnou hmotnost. Tyto filtry mají zpravidla vyšší únosnost zachyceného materiálu.</t>
  </si>
  <si>
    <t>c - koncentrace frakce (mg/m3)</t>
  </si>
  <si>
    <t>V - objem odebraného vzorku (m3)</t>
  </si>
  <si>
    <t>m = W2 − W1 ,</t>
  </si>
  <si>
    <t>W1 - hmotnost filtru před odběrem (mg)</t>
  </si>
  <si>
    <t>W2 - hmotnost filtru po odběru (mg)</t>
  </si>
  <si>
    <t>Q - minutový průtok odběrovým zařízením (m3/min)</t>
  </si>
  <si>
    <t>V = Q . t . (pkal . todb / podb . tkal)1/2 ,</t>
  </si>
  <si>
    <t>Q - objemový průtok odběrovým zařízením (m3/min)</t>
  </si>
  <si>
    <t>pkal - tlak během kalibrace čerpadla (kPa), tlakoměr zařazen mezi čerpací jednotku a odběrovou hlavici</t>
  </si>
  <si>
    <t>todb - teplota během kalibrace (°C)</t>
  </si>
  <si>
    <t>podb - tlak odebraného vzduchu (kPa)</t>
  </si>
  <si>
    <t>tkal - teplota odebraného vzduchu (°C)</t>
  </si>
  <si>
    <t>a) Stanovení hmotnostní koncentrace vdechovatelné frakce prachu osobní odběrovou aparaturou</t>
  </si>
  <si>
    <t>před odběrem vzorku musí být filtr kondicionován při konstantní relativní vlhkosti a konstantní teplotě nejméně 24 hodiny. Doporučuje se, aby pro dosažení nejlepší přesnosti okolní teplota byla v rozsahu 15 - 30 °C a byla udržována v rozmezí ± 3 °C, relativní vlhkost v rozmezí 20 - 45 % ± 5 %. Po odběru vzorků musí být filtry kondicionovány za stejných podmínek jako před odběrem. Filtry musí být v exsikátoru během kondicionace uloženy v otevřených přepravních zařízeních, např. Petriho miskách. Exsikátor musí být umístěn co nejblíže analytickým váhám, aby se čas, po který je filtr vystaven jiné vlhkosti, zkrátil na minimum. Z téhož důvodu je vhodné umístit do skříně vah malou kádinku s nasyceným roztokem K2CO3. Pokud je v laboratoři k dispozici váhovna s řízenými tepelně vlhkostními podmínkami, postačí pro kondicionaci filtrů uložení v této místnosti v prázdném exikátoru nebo pod ochranným obalem.</t>
  </si>
  <si>
    <t>a) Sestaví se odběrová aparatura - čerpadlo, hadička, odběrová hlavice s filtrem, upevní se na pracovníka exponovaného prachu pracovního ovzduší, do jeho dýchací zóny podle příslušné české technické normy ČSN EN 1540.</t>
  </si>
  <si>
    <t>b) Nastaví se požadovaný průtok sestavy justací čerpadla (průtokoměrem či jiným zařízením)</t>
  </si>
  <si>
    <t>c) Zaznamená se čas začátku odběru, průtoková rychlost na začátku měření popř. jiné parametry než průtok mající význam pro měření.</t>
  </si>
  <si>
    <t>d) Po odběru vzorku se zaznamená čas ukončení odběru, průtoková rychlost na konci měření popř. jiné. Filtr v objímce se vyjme z odběrové hlavice a uloží do transportního obalu.</t>
  </si>
  <si>
    <t>a) Před vážením se filtr po odběru vzorku kondicionuje za stejných podmínek jako před odběrem. Požadavky na vážení exponovaných filtrů jsou stejné jako u vážení čistých filtrů.</t>
  </si>
  <si>
    <t>b) Výpočet koncentrace prachu je uveden výše.</t>
  </si>
  <si>
    <t>c) Všechny práce či manipulace se zařízením musí být v souladu s postupem stanoveným výrobcem zařízení.</t>
  </si>
  <si>
    <t>b) Stanovení hmotnostní koncentrace respirabilní frakce (podle přijatých konvencí) prachu osobní odběrovou aparaturou.</t>
  </si>
  <si>
    <t>c) Stanovení hmotnostní koncentrace vdechovatelné a respirabilní frakce prachu stacionární odběrovou aparaturou</t>
  </si>
  <si>
    <t>d) Požadavky na metrologickou návaznost:</t>
  </si>
  <si>
    <t>Výsledky koncentrace prachu se udávají v mg/m3. Nejistota výsledku se uvádí v % hodnoty výsledku nebo v jednotce mg/m3.</t>
  </si>
  <si>
    <t>V souladu s postupem zkoušky se provádí vážení slepých filtrů při každé sérii vzorků. Z výsledků se sestrojí regulační diagram, kde v přípravné fázi se vynese nejméně 10 zjištěných rozdílů hmotnosti (před a po expozici). Pokud poté dojde u slepého vzorku k překročení regulačních mezí (±3s0 ) musí být výsledky u této série prohlášeny za neplatné.</t>
  </si>
  <si>
    <t>a) nejistota vnesená kalibrací měřidel - přebírá se z údaje o nejistotě kalibrace,</t>
  </si>
  <si>
    <t>b) vzorkování - v úvahu připadá vliv směru/rychlosti proudění vzduchu, vlhkost při odběru, shoda průběhu odlučování jednotlivých frakcí prachu odběrovým zařízení s konvenční funkcí,</t>
  </si>
  <si>
    <t>c) vliv experimentálních podmínek na zkušební postup - vlivy prostředí při vážení a justaci průtoku,</t>
  </si>
  <si>
    <t>d) vlastnosti a stav předmětu zkoušení, interference - distribuce částic aerosolu, vliv možného elektrostatického náboje váženého filtru na výslednou hmotnost,</t>
  </si>
  <si>
    <t>e) další vlivy - chyby operátora, aproximace, předpoklady, které jsou součástí zkušební metody.</t>
  </si>
  <si>
    <t>U (p, q, r, ...) = k . ( up2 + uq2 + ur2 + ... )1/2</t>
  </si>
  <si>
    <t>up - dílčí standardní nejistota parametru p,</t>
  </si>
  <si>
    <t>uq - dílčí standardní nejistota parametru q,</t>
  </si>
  <si>
    <t>ur - dílčí standardní nejistota parametru r.</t>
  </si>
  <si>
    <t>1. Manipulace s koncentráty olova.</t>
  </si>
  <si>
    <t>2. Tavení a zušlechťování olova a zinku (primární a sekundární).</t>
  </si>
  <si>
    <t>3. Výroba postřiku arsenátu olova a manipulace s ním.</t>
  </si>
  <si>
    <t>4. Výroba oxidu olovnatého.</t>
  </si>
  <si>
    <t>5. Výroba dalších sloučenin olova (včetně té části výroby sloučenin alkyl olova, kde tato výroba zahrnuje vystavení zaměstnance metalickému olovu a jeho iontovým sloučeninám).</t>
  </si>
  <si>
    <t>6. Výroba barev, smaltů, nátěrových hmot a tmelů obsahujících olovo.</t>
  </si>
  <si>
    <t>7. Výroba baterií a jejich regenerace (do té míry, do jaké se používá nebo je přítomno olovo).</t>
  </si>
  <si>
    <t>8. Řemeslnické a umělecké práce v cínu a olovu.</t>
  </si>
  <si>
    <t>9. Výroba olověné pájky.</t>
  </si>
  <si>
    <t>10. Výroba olověné munice.</t>
  </si>
  <si>
    <t>11. Výroba předmětů z olova nebo z olověných slitin.</t>
  </si>
  <si>
    <t>12. Používání nátěrových hmot, smaltů, tmelů a barev obsahujících olovo.</t>
  </si>
  <si>
    <t>13. Výroba keramiky a hrnčířského zboží (do té míry, do jaké se používá nebo je přítomno olovo).</t>
  </si>
  <si>
    <t>14. Výroba a práce s křišťálovým sklem.</t>
  </si>
  <si>
    <t>15. Průmysl umělých hmot používající olověných přísad.</t>
  </si>
  <si>
    <t>16. Časté používání olověné pájky v uzavřeném prostoru.</t>
  </si>
  <si>
    <t>17. Tiskařské práce zahrnující používání olova.</t>
  </si>
  <si>
    <t>18. Odstraňování staveb nebo jejich částí zejména pokud jde o strhávání, pálení a řezání plamenem materiálů, potažených nátěrovou hmotou obsahující olovo a rozbíjení zařízení (například pecí na olovo) v té míře, v jaké se používá nebo je přítomno olovo.</t>
  </si>
  <si>
    <t>19. Používání olověné munice v uzavřeném prostoru.</t>
  </si>
  <si>
    <t>20. Výroba a opravy automobilů (v té míře, v jaké se používá nebo je přítomno olovo).</t>
  </si>
  <si>
    <t>21. Výroba poolověné oceli.</t>
  </si>
  <si>
    <t>22. Temperování oceli olovem.</t>
  </si>
  <si>
    <t>23. Natírání olovem.</t>
  </si>
  <si>
    <t>24. Regenerace olova a kovových zbytků obsahujících olovo.</t>
  </si>
  <si>
    <t>Fyzická zátěž, její hygienické limity a postup jejich stanovení</t>
  </si>
  <si>
    <t>Přípustné a průměrné hygienické limity energetického výdeje při práci s celkovou fyzickou zátěží</t>
  </si>
  <si>
    <t>Energetický</t>
  </si>
  <si>
    <t>výdej</t>
  </si>
  <si>
    <t>Jednotky</t>
  </si>
  <si>
    <t>Muži</t>
  </si>
  <si>
    <t>Ženy</t>
  </si>
  <si>
    <t>Směnový průměrný</t>
  </si>
  <si>
    <t>MJ</t>
  </si>
  <si>
    <t>Směnový přípustný</t>
  </si>
  <si>
    <t>Roční průměrný</t>
  </si>
  <si>
    <t>Minutový přípustný</t>
  </si>
  <si>
    <t>kJ.min-1</t>
  </si>
  <si>
    <t>w</t>
  </si>
  <si>
    <t>Chlapci</t>
  </si>
  <si>
    <t>Věková skupina</t>
  </si>
  <si>
    <t>15 až 16</t>
  </si>
  <si>
    <t>16 až 17</t>
  </si>
  <si>
    <t>17 až 18</t>
  </si>
  <si>
    <t>W</t>
  </si>
  <si>
    <t>Dívky</t>
  </si>
  <si>
    <t>Průměrnáa)</t>
  </si>
  <si>
    <t>Nejvyšší přípustnáb)</t>
  </si>
  <si>
    <t>Zvýšení nad výchozí hodnotuc)</t>
  </si>
  <si>
    <t>a) hodnota určená k posouzení nálezů při vyšetření skupiny osob, pokud není stanovena též výchozí hodnota srdeční frekvence.</t>
  </si>
  <si>
    <t>b) hodnota, která může být pro vyšetřovanou osobu ještě dlouhodobě únosná, pokud není překračována hodnota. zvýšení srdeční frekvence nad výchozí (klidovou) hodnotu.</t>
  </si>
  <si>
    <t>c) nejvyšší přípustná hodnota zvýšení srdeční frekvence nad výchozí hodnotu, která je u zdravých jedinců dlouhodobě únosná.</t>
  </si>
  <si>
    <t>1. Měření tahů, tlaků pák, rukojetí a jiných ovladačů a hmotnosti břemen, pracovních pomůcek, držených nástrojů pomocí jednoduchých měřidel jako jsou mincíře, momentové klíče, dynamometry, váhy, jednoduché tenzometry bez kontinuálního časového záznamu. Metoda je použitelná pro jednoduché pracovní činnosti.</t>
  </si>
  <si>
    <t>2. Měření pomocí tenzometrické aparatury s kontinuálním časovým záznamem. Metoda je pro přesnější měření svalových sil.</t>
  </si>
  <si>
    <t>3. Metody pod body 1 a 2 vycházejí z měření absolutních hodnot vynakládané svalové síly a z následného přepočtu, při kterém jsou porovnávány hodnoty vynakládaných svalových sil s odečtenou (tabulkovou) nebo naměřenou maximální hodnotou svalové síly, korigovanou na věk a pohlaví (%Fmax).</t>
  </si>
  <si>
    <t>4. Metoda integrované elektromyografie, nejpřesnější, při které je u zaměstnance monitorována odezva funkce neurosvalového systému, resp. snímány elektrofyziologické potenciály vyšetřených svalových skupin .</t>
  </si>
  <si>
    <t>5. Pro posouzení lokální svalové zátěže je nutné posouzení více kritérií ve vzájemné souvislosti, a to zejména nadměrnosti, jednostrannosti a dlouhodobosti. Za dlouhodobost lze považovat dobu poškozování, která vylučuje úrazový mechanismus. Kritéria jednostrannosti a nadměrnosti jsou posuzována vždy ve vzájemné souvislosti a vypovídají o poměru vynakládaných sil k jejich časovému průběhu z hlediska zátěže stejných anatomických struktur.</t>
  </si>
  <si>
    <t>6. Nadměrnost a jednostrannost se posuzuje zejména podle</t>
  </si>
  <si>
    <t>a) velikosti svalové síly,</t>
  </si>
  <si>
    <t>b) doby, po kterou daná síla působí v průběhu pracovního pohybu, úkonu, operace,</t>
  </si>
  <si>
    <t>c) pracovní polohy těla, polohy končetin a rozsahu pohybů při vynakládání svalové síly v určitém směru,</t>
  </si>
  <si>
    <t>d) střídání pracovních pohybů při pracovních úkonech, operací z hlediska zátěže stejných či různých svalových skupin,</t>
  </si>
  <si>
    <t>e) střídání pracovních operací v průběhu pracovní doby event.v jednotlivých měsících během roku.</t>
  </si>
  <si>
    <t>f) četnost opakování pracovních pohybů se zapojením stejných svalových skupin v průběhu časové jednotky, pracovní doby.</t>
  </si>
  <si>
    <t>1. Analýza pracovních podmínek zahrnuje zejména:</t>
  </si>
  <si>
    <t>a) popis práce se sledováním časových faktorů práce,</t>
  </si>
  <si>
    <t>b) režim práce a odpočinku v průběhu konání práce (zvláště u sezónních prací),</t>
  </si>
  <si>
    <t>c) rozbor režimu práce uvnitř pracovních operací, délku trvání úkonů, doby odpočinku,</t>
  </si>
  <si>
    <t>d) plnění výkonových norem, nárazové práce s velkou silovou zátěží,</t>
  </si>
  <si>
    <t>e) vyhodnocení podílu zátěže svalstva malých svalových skupin na celkové zátěži,</t>
  </si>
  <si>
    <t>f) vytipování nárazových prací s velkou silovou zátěží,</t>
  </si>
  <si>
    <t>g) zaujímání nefyziologických pracovních poloh,</t>
  </si>
  <si>
    <t>h) manipulační rovinu a pohybový prostor,</t>
  </si>
  <si>
    <t>i) umístění ovládacích prvků stroje nebo technického zařízení,</t>
  </si>
  <si>
    <t>j) používané pracovní nástroje a nářadí,</t>
  </si>
  <si>
    <t>k) manipulovaný materiál.</t>
  </si>
  <si>
    <t>2. Hodnocení lokální svalové zátěže musí vždy zahrnovat údaje, zda</t>
  </si>
  <si>
    <t>a) v průběhu doby výkonu práce nepřesahují svalové síly krátkodobé limitní hodnoty (v % maximální svalové síly, % Fmax),</t>
  </si>
  <si>
    <t>b) hodnota celosměnového časově váženého průměru vynakládaných svalových sil nepřesahuje limitní hodnoty,</t>
  </si>
  <si>
    <t>c) celosměnová četnost pohybů v průměrné osmihodinové směně v závislosti na průměrné směnové časově vážené hodnotě vynakládaných svalových sil nepřekračuje dané limitní hodnoty.</t>
  </si>
  <si>
    <t>a) v průběhu pracovní doby nepřesahují svalové síly krátkodobé limitní hodnoty (v % maximální svalové síly, % F max),</t>
  </si>
  <si>
    <t>c) četnost pohybů za minutu a za pracovní dobu v závislosti na velikosti vynakládaných svalových sil nepřekračuje dané limitní hodnoty.</t>
  </si>
  <si>
    <t>1. Při hodnocení polohy trupu se vychází z polohy páteřního výrůstku sedmého krčního obratle a horní hrany velkého chocholíku, které definují neutrální polohu. Úhly pro hodnocení polohy trupu jsou pak vztaženy k vertikální rovině. Úhel mezi rovinou procházející trupem v neutrální poloze a vertikální rovinou je 4o.</t>
  </si>
  <si>
    <t>2. Při hodnocení polohy krku a hlavy se vychází buď z úhlu pohledu (při poloze trupu v neutrální poloze), tj. z velikosti úhlu pod horizontální rovinou oka, nebo z velikosti úhlu sklonu hlavy a krku k vertikální rovině.</t>
  </si>
  <si>
    <t>3. Při hodnocení horních končetin se vychází ze dvou bodů na horní končetině, tj. vnější části klíční kosti a loketního kloubu. Vzpažení horní končetiny je definována jako úhel, který svírá končetina v pracovní poloze vzhledem k neutrální poloze paže. Neutrální poloha je poloha končetiny volně visící podél těla.</t>
  </si>
  <si>
    <t>TRUP</t>
  </si>
  <si>
    <t>KROK 1:</t>
  </si>
  <si>
    <t>NEPŘIJATELNÁ POLOHA</t>
  </si>
  <si>
    <t>Statická poloha trupu</t>
  </si>
  <si>
    <t>Předklon trupu větší než 60°.</t>
  </si>
  <si>
    <t>Zakloň bez opory celého těla.</t>
  </si>
  <si>
    <t>Výrazný úklon či pootočení trupu větší než 20°.</t>
  </si>
  <si>
    <t>Dynamická poloha Trupu</t>
  </si>
  <si>
    <t>Předklon trupu větší než 60° při frekvenci pohybů větší nebo rovné 2/min.</t>
  </si>
  <si>
    <t>Záklon trupu při frekvenci větší nebo rovné 2/min.</t>
  </si>
  <si>
    <t>Výrazný úklon trupu či pootočení větší než 20° při frekvenci pohybů větší nebo rovné 2/min.</t>
  </si>
  <si>
    <t>PODMÍNĚNĚ PŘIJATELNÁ POLOHA</t>
  </si>
  <si>
    <t>Statická poloha</t>
  </si>
  <si>
    <t>Předklon trupu 40 až 60 ° bez opory trupu (KROK 2 A).</t>
  </si>
  <si>
    <t>Zákon trupu s oporou těla (KROK 2 B).</t>
  </si>
  <si>
    <t>Výrazný úklon či rotace větší 10° a menší než 20°.</t>
  </si>
  <si>
    <t>Dynamická poloha</t>
  </si>
  <si>
    <t>Předklon trupu větší než 60° při frekvenci pohybů menší než 2/min (KROK 2 C).</t>
  </si>
  <si>
    <t>Výrazný úklon trupu do stran větší než 20° při frekvenci pohybů menší než 2/min. (KROK 2 A).</t>
  </si>
  <si>
    <t>Záklon trupu při frekvenci pohybů menší než 2/min (KROK 2 C).</t>
  </si>
  <si>
    <t>KROK 2:</t>
  </si>
  <si>
    <t>A) Přijatelná, jestliže doba držení v této poloze je kratší než maximálně přijatelný čas držení (v minutách).</t>
  </si>
  <si>
    <t>B) Přijatelná, jestliže je opora trupu (zádová opera).</t>
  </si>
  <si>
    <t>C) Nepřijatelná, jestliže stroj je používán po dobu delší než polovinu pracovní směny.</t>
  </si>
  <si>
    <t>HLAVA - KRK</t>
  </si>
  <si>
    <t>Předklon hlavy větší než 25° bez podpory trupu.</t>
  </si>
  <si>
    <t>Záklon hlavy bez podpory celé hlavy.</t>
  </si>
  <si>
    <t>Úklon a rotace hlavy větší než 15°.</t>
  </si>
  <si>
    <t>Ukloň a rotace hlavy větší než 15° s frekvencí pohybů větší nebo rovné 2/min.</t>
  </si>
  <si>
    <t>Předklon hlavy větší než 25° při frekvenci pohybů větší nebo rovné 2/min.</t>
  </si>
  <si>
    <t>Záklon hlavy s frekvencí pohybů větší nebo rovné 2/min.</t>
  </si>
  <si>
    <t>Předklon hlavy 25 až 40° s podporou celého trupu (KROK 2 A).</t>
  </si>
  <si>
    <t>Předklon hlavy 25 až 40° při frekvenci pohybů menší než 2/min (KROK 2 B).</t>
  </si>
  <si>
    <t>Záklon hlavy do 15° při frekvenci pohybů menší než 2/min (KROK 2 B).</t>
  </si>
  <si>
    <t>Úklony a rotace hlavy do 15° s frekvencí menší než 2/min (KROK 2 B).</t>
  </si>
  <si>
    <t>A) Musí být dodržen maximálně přijatelný čas držení.</t>
  </si>
  <si>
    <t>B) Nepřijatelná, je-li stroj používán po dobu delší než polovinu pracovní směny.</t>
  </si>
  <si>
    <t>HORNÍ KONČETINY</t>
  </si>
  <si>
    <t>Nevhodná poloha paže (zpětné ohnutí paže, krajní zevní rotace paže, zvednuté rameno).</t>
  </si>
  <si>
    <t>Vzpažení paže větší než 60°.</t>
  </si>
  <si>
    <t>Extrémní polohy kloubů horních končetin, jejichž rozsah se blíží maximálnímu rozpětí.</t>
  </si>
  <si>
    <t>Vzpažení paže větší než 60° při frekvenci pohybu větší nebo rovné 2/min.</t>
  </si>
  <si>
    <t>Zapažení při frekvenci pohybu větší nebo rovné 2/min.</t>
  </si>
  <si>
    <t>Polohy kloubů v rozsahu, který se blíží maximálním rozpětím s frekvencí pohybů větší nebo rovné 2/min.</t>
  </si>
  <si>
    <t>Vzpažení paže 40 až 60°, jestliže paže není podepřena (KROK 2 A).</t>
  </si>
  <si>
    <t>Vzpažení paže 40 až 60° při frekvenci pohybů větší nebo rovné 2/min (KROK 2 2A).</t>
  </si>
  <si>
    <t>Zapažení při frekvenci pohybů menší než 2/min (KROK 2 B).a</t>
  </si>
  <si>
    <t>Polohy kloubů v rozsahu, který se blíží maximálním rozpětím s frekvencí pohybů menší než 2/min.</t>
  </si>
  <si>
    <t>Obrázek č. 4</t>
  </si>
  <si>
    <t>DOLNÍ KONČETINY</t>
  </si>
  <si>
    <t>NEPŘIJATELNÉ POLOHY</t>
  </si>
  <si>
    <t>Statické polohy</t>
  </si>
  <si>
    <t>Extrémní flexe kolena, extrémní dorzální/plantární flexe v kotníku.</t>
  </si>
  <si>
    <t>Extrémní polohy kloubů dolních končetin, jejichž rozsah se blíží maximálnímu rozpětí (např. extrémní flexe kolene, extrémní dorzální a palmární flexe v kotníku, vnitřní nebo zevní rotace kloubů dolních končetin).</t>
  </si>
  <si>
    <t>Extrémní polohy kloubů dolních končetin, jejichž rozsah se blíží maximálnímu rozpětí.</t>
  </si>
  <si>
    <t>Nevhodné polohy dolních končetin (extrémní flexe kolene, extrémní dorzální a palmární flexe v kotníku, vnitřní nebo zevní rotace kloubů dolních končetin).</t>
  </si>
  <si>
    <t>Dynamické polohy</t>
  </si>
  <si>
    <t>Vnitřní a zevní a rotace kloubů dolních končetin spojená s frekvencí pohybů větší nebo rovné 2/min.</t>
  </si>
  <si>
    <t>Vnitřní a zevní a rotace kloubů dolních končetin spojená s frekvencí pohybů větší nebo rovné 2/ min.</t>
  </si>
  <si>
    <t>PODMÍNĚNĚ PŘIJATELNÉ POLOHY</t>
  </si>
  <si>
    <t>Polohy kloubů v rozsahu, který se blíží maximálnímu rozpětí s frekvencí pohybů menší než 2/min (KROK 2 ).</t>
  </si>
  <si>
    <t>Vnitřní a zevní a rotace kloubů spojená s frekvencí pohybů menší než 2/ min.</t>
  </si>
  <si>
    <t>Nepřijatelné, je-li stroj používán po dobu delší než 4 hodiny.</t>
  </si>
  <si>
    <t>OSTATNÍ ČÁSTI TĚLA</t>
  </si>
  <si>
    <t>Extrémní polohy kloubů.</t>
  </si>
  <si>
    <t>Práce vleže, v kleče, v dřepu (KROK 2 )</t>
  </si>
  <si>
    <t>Statickou pracovní polohou se rozumí poloha udržovaná déle než 4 sekundy podle ČSN EN 1005-4+A1.</t>
  </si>
  <si>
    <t>Příloha č. 7 k nařízení vlády č. 361/2007 Sb.</t>
  </si>
  <si>
    <t>Koronavirus související s těžkým akutním respiračním syndromem (virus SARS)</t>
  </si>
  <si>
    <t>Koronavirus z Blízkého východu související s těžkým respiračním syndromem (virus MERS)</t>
  </si>
  <si>
    <t>Tabulka č. 1: Požadavky na pracoviště zdravotnického a veterinárního zařízení</t>
  </si>
  <si>
    <t>Vzduch přiváděný na pracoviště a odváděný z něho filtrovat HEPA filtrema) nebo podobně účinným zařízením</t>
  </si>
  <si>
    <t>ano, přes hygienickou smyčku</t>
  </si>
  <si>
    <t>Možnost neprodyšně utěsnit pracoviště při provádění dezinfekce, včetně fumigace</t>
  </si>
  <si>
    <t>Specifikované dezinfekční postupy</t>
  </si>
  <si>
    <t>ano, pro pracovní plochy a podlahy</t>
  </si>
  <si>
    <t>ano, pro pracovní plochy, podlahy a jiné povrchy určené podle hodnocení rizik</t>
  </si>
  <si>
    <t>Povrchy odolné vůči kyselinám, zásadám, rozpouštědlům, dezinfekčním prostředkům</t>
  </si>
  <si>
    <t>Bezpečné uskladnění biologického činitele</t>
  </si>
  <si>
    <t>ano, uskladnění s chráněným přístupem (pod zámkem)</t>
  </si>
  <si>
    <t>Zacházení s infikovaným materiálem včetně všech zvířat v bezpečnostní skříňce (hazard boxu), izolátoru nebo jiném prostoru vhodném pro tuto práci</t>
  </si>
  <si>
    <t>kde je to vhodné</t>
  </si>
  <si>
    <t>ano,jde-li o infekci přenosnou vzduchem</t>
  </si>
  <si>
    <t>Validovaný postup inaktivace pro bezpečnou likvidaci uhynulých zvířat</t>
  </si>
  <si>
    <t>ano, na místě nebo mimo pracoviště</t>
  </si>
  <si>
    <t>ano, na místě pracoviště</t>
  </si>
  <si>
    <t>Zaměstnanci se před opuštěním uzavřeného prostoru musí osprchovat</t>
  </si>
  <si>
    <t>Vysvětlivka k tabulce č. 1:</t>
  </si>
  <si>
    <t>a) HEPA filtr: vysoce účinný filtr pro odlučování částic ze vzduchu.</t>
  </si>
  <si>
    <t>Tabulka č. 2: Požadavky na pracoviště v laboratořích a v místnostech pro laboratorní zvířata a na pracoviště průmyslových procesů</t>
  </si>
  <si>
    <t>S životaschopnými mikroorganismy manipulovat v systému, který fyzicky odděluje tento proces od pracovního a ostatního prostředí</t>
  </si>
  <si>
    <t>Odběr vzorků, přidávání materiálů do uzavřeného systému a přenos životaschopných mikroorganismů do jiného uzavřeného systému provádět tak, aby</t>
  </si>
  <si>
    <t>inaktivovány validovanými chemickými nebo fyzikálními prostředky</t>
  </si>
  <si>
    <t>Těsnění a uzávěry nádob pro kultury upravit tak, aby byl únik biologických činitelů</t>
  </si>
  <si>
    <t>Uzavřené systémya) umístit v kontrolovaném prostoru</t>
  </si>
  <si>
    <t>ano, a to uvnitř prostoru k tomu účelu vybudovanému</t>
  </si>
  <si>
    <t>e) zaměstnanci se před opuštěním kontrolovaného prostoru musí osprchovat</t>
  </si>
  <si>
    <t>g) kontrolovaný prostor dostatečně větrat tak, aby kontaminace vzduchu byla snížena na co nejnižší úroveň</t>
  </si>
  <si>
    <t>h) v kontrolovaném prostoru udržovat podtlak vůči okolí</t>
  </si>
  <si>
    <t>i) vzduch přiváděný do kontrolovaného prostoru a odváděný z něho filtrovat HEPA filtry nebo jiným obdobně účinným zařízením</t>
  </si>
  <si>
    <t>j) kontrolovaný prostor upravit po technické stránce tak, aby byl při případném úniku zachycen celý obsah uzavřeného systému</t>
  </si>
  <si>
    <t>k) pracoviště musí být možno neprodyšně uzavřít při provádění dezinfekce, včetně fumigace</t>
  </si>
  <si>
    <t>inaktivovat validovanými chemickými nebo fyzikálními prostředky</t>
  </si>
  <si>
    <t>m)odpad dekontaminovat certifikovaným zařízením29)</t>
  </si>
  <si>
    <t>V případě zaměstnavatelů, kteří jsou poskytovateli zdravotních služeb, pokud se jedná o dočasná pracoviště zřízená pro účely poskytování zdravotní péče pacientům s onemocněním COVID-19, se požadavky podle této části nepoužijí.</t>
  </si>
  <si>
    <t>a) Uzavřený systém: Systém, který fyzicky odděluje proces od okolního prostředí (například inkubátory, nádrže).</t>
  </si>
  <si>
    <t>Výměna vzduchu m3.hod.-1</t>
  </si>
  <si>
    <t>25a)</t>
  </si>
  <si>
    <t>Těžká fyzická práce, práce v horkých provozech - výrazné znečištění kůže a pracovního oděvu prachem, minerálními oleji a chemickými látkami, práce při činnostech epidemiologicky závažnýchb)</t>
  </si>
  <si>
    <t>Práce s alergeny, chemickými karcinogeny a mutageny, zejména pokud se vstřebávají kůží, práce s azbestem, práce s biologickými činiteli, pokud jsou zařazeny do třetí a čtvrté kategorie podle zákona o ochraně veřejného zdraví10)</t>
  </si>
  <si>
    <t>oddělené šatny pro pracovní a civilní oděv</t>
  </si>
  <si>
    <t>a) Požadavek na počet sprch k počtu zaměstnanců, jsou-li zřízeny.</t>
  </si>
  <si>
    <t>b) Požadavek na počet sprch k počtu zaměstnanců, jsou-li zřízeny při činnostech epidemiologicky závažných.</t>
  </si>
  <si>
    <t>a) Za fibrogenní se považuje prach, který obsahuje více než 1 % fibrogenní složky.</t>
  </si>
  <si>
    <t>a) Platí pro pevné částice. Složení svářečských dýmů závisí na řadě činitelů zejména na svařovaném materiálu, materiálu, jímž se svařuje, svařovacím proudu. Tyto okolnosti musí být brány v úvahu při hodnocení expozice svářečským dýmem.</t>
  </si>
  <si>
    <t>a) Pokud slitiny železa obsahují vyšší podíl kovů, pro které jsou stanoveny přípustným expozičním limitem, posuzuje se prašnost i podle přípustného expozičního limitu těchto kovů. Za dodržení přípustného expozičního limitu se považuje stav, kdy je dodržen jak PELc pro slitinu železa, tak i přípustný expoziční limit pro jednotlivé kovy, rozhodující je přitom limit, jehož přípustný expoziční limit je nejnižší. Slitiny jiných kovů, než železa se posuzují po stránce prašnosti podle přípustného expozičního limitu jednotlivých kovů přítomných ve slitině, rozhodující je přitom ta složka slitiny, jejíž přípustný expoziční limit je nejnižší.</t>
  </si>
  <si>
    <t>a) Splňují-li kritéria pro klasifikaci podle § 16 odst. 1 písm. a).</t>
  </si>
  <si>
    <t>b) Fr je obsah fibrogenní složky v respirabilní frakci v procentech. Fibrogenní složka je křemen, kristobalit, tridymit nebo gama-oxid hlinitý.</t>
  </si>
  <si>
    <t>b) Pro umělá minerální vlákna musí být dodrženy současně přípustné hodnoty početní i hmotnostní koncentrace.“.</t>
  </si>
  <si>
    <t>c) Při stanovení nižšího přípustného expozičního limitu se postupuje podle zvláštního právního předpisu.</t>
  </si>
  <si>
    <t>d) Za přítomnosti početní koncentrace respirabilních vláken (tzv. WHO vláken o rozměrech délky větší než 5 um, průměru menším než 3 μm a poměru délky k průměru větším než 3 : 1) v pracovním ovzduší, musí být dodržen přípustný expoziční limit pro azbest.</t>
  </si>
  <si>
    <t>e) U chemické látky nelze vyloučit karcinogenní účinky.</t>
  </si>
  <si>
    <t>Směrnice Komise (EU) 2020/739 ze dne 3. června 2020, kterou se mění příloha III směrnice Evropského parlamentu a Rady 2000/54/ES, pokud jde o zařazení SARS-CoV-2 na seznam biologických činitelů, o nichž je známo, že vyvolávají u člověka nakažlivé nemoci, a kterou se mění směrnice Komise (EU) 2019/1833.</t>
  </si>
  <si>
    <t>Směrnice Komise (EU) 2019/1833 ze dne 24. října 2019, kterou se mění přílohy I, III, V a VI směrnice Evropského parlamentu a Rady 2000/54/ES, pokud jde o úpravy čistě technického rázu.</t>
  </si>
  <si>
    <t>2) Zákon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t>
  </si>
  <si>
    <t>3) Vyhláška č. 137/1998 Sb., o obecných technických požadavcích na výstavbu, ve znění pozdějších předpisů.</t>
  </si>
  <si>
    <t>4) Například zákon č. 18/1997 Sb., o mírovém využívání jaderné energie a ionizujícího záření (atomový zákon) a o změně a doplnění některých zákonů, ve znění pozdějších předpisů, nařízení vlády č. 148/2006 Sb., o ochraně zdraví před nepříznivými účinky hluku a vibrací, nařízení vlády č. 480/2000 Sb., o ochraně zdraví před neionizujícím zářením, zákon č. 61/1988 Sb., o hornické činnosti, výbušninách a o státní báňské správě, vyhláška č. 22/1989 Sb., o bezpečnosti a ochraně zdraví při práci a bezpečnosti provozu při hornické činnosti a při dobývání nevyhrazených nerostů v podzemí, ve znění pozdějších předpisů, vyhláška č. 165/2002 Sb., o separátním větrání při hornické činnosti v plynujících dolech, ve znění pozdějších předpisů, vyhláška č. 49/1993 Sb., o technických a věcných požadavcích na vybavení zdravotnických zařízení, ve znění pozdějších předpisů, vyhláška č. 369/2001 Sb., o obecných technických požadavcích zabezpečujících užívání staveb osobami s omezenou schopností pohybu a orientace, ve znění vyhlášky č. 492/2006 Sb.</t>
  </si>
  <si>
    <t>5) Nařízení Evropského parlamentu a Rady (ES) č. 852/2004 ze dne 29. dubna 2004 o hygieně potravin.</t>
  </si>
  <si>
    <t>6) Například (833615) ČSN EN 14042 Ovzduší na pracovišti - Návod k aplikaci a použití postupů posuzování expozice chemickým a biologickým činitelům, (833618) ČSN P CEN/TS 15279 Expozice pracoviště - Měření expozice kůže - Principy a metody, (833631) ČSN EN 689 Ovzduší na pracovišti - Pokyny pro stanovení inhalační expozice chemickým látkám pro porovnání s limitními hodnotami a strategie měření.</t>
  </si>
  <si>
    <t>7) Zákon č. 18/1997 Sb., o mírovém využívání jaderné energie a ionizujícího záření (atomový zákon) a o změně a doplnění některých zákonů, ve znění pozdějších předpisů.</t>
  </si>
  <si>
    <t>7a) Zákon č. 505/1990 Sb., o metrologii, ve znění pozdějších předpisů.</t>
  </si>
  <si>
    <t>7b) ČSN EN ISO 7933 Ergonomie tepelného prostředí - Analytické stanovení a interpretace tepelného stresu pomocí výpočtu předpovídané tepelné zátěže.</t>
  </si>
  <si>
    <t>8) ČSN EN ISO 9920 Ergonomie tepelného prostředí - hodnocení tepelné izolace oděvu a odporu oděvu při odpařování.</t>
  </si>
  <si>
    <t>8a) Vyhláška č. 423/2001 Sb., kterou se stanoví způsob a rozsah hodnocení přírodních léčivých zdrojů a zdrojů přírodních minerálních vod a další podrobnosti jejich využívání, požadavky na životní prostředí a vybavení přírodních léčebných lázní a náležitosti odborného posudku o využitelnosti přírodních léčivých zdrojů a klimatických podmínek k léčebným účelům, přírodní minerální vody k výrobě přírodních minerálních vod a o stavu životního prostředí přírodních léčebných lázní (vyhláška o zdrojích a lázních).</t>
  </si>
  <si>
    <t>9) Zákon č. 258/2000 Sb., o ochraně veřejného zdraví a o změně některých souvisejících zákonů, ve znění pozdějších předpisů.</t>
  </si>
  <si>
    <t>10) Zákon č. 356/2003 Sb., o chemických látkách a chemických přípravcích a o změně některých zákonů, ve znění pozdějších předpisů.</t>
  </si>
  <si>
    <t>11) § 39 zákona č. 258/2000 Sb., ve znění zákona č. 274/2003 Sb.</t>
  </si>
  <si>
    <t>12) Vyhláška č. 432/2003 Sb., kterou se stanoví podmínky pro zařazování prací do kategorií, limitní hodnoty ukazatelů biologických expozičních testů, podmínky odběru biologického materiálu pro provádění biologických expozičních testů a náležitosti hlášení prací s azbestem a biologickými činiteli.</t>
  </si>
  <si>
    <t>13) Vyhláška č. 288/2003 Sb., kterou se stanoví práce a pracoviště, které jsou zakázány těhotným ženám, kojícím ženám, matkám do konce devátého měsíce po porodu a mladistvým, a podmínky, za nichž mohou mladiství výjimečně tyto práce konat z důvodu přípravy na povolání.</t>
  </si>
  <si>
    <t>14) ČSN EN Světlo a osvětlení - Základní termíny a kritéria pro stanovení požadavků na osvětlení.</t>
  </si>
  <si>
    <t>15) Zákon č. 281/2002 Sb., o některých opatřeních souvisejících se zákazem bakteriologických (biologických) a toxinových zbraní a o změně živnostenského zákona, ve znění pozdějších předpisů.</t>
  </si>
  <si>
    <t>16) ČSN 73 0580 Denní osvětlení budov, ČSN 36 0020 Sdružené osvětlení a ČSN EN 12464-1 Světlo a osvětlení - Osvětlení pracovních prostorů - Část 1: Vnitřní pracovní prostory.</t>
  </si>
  <si>
    <t>17) ČSN EN 12464-1 Osvětlení pracovních prostorů - Část 1: Vnitřní pracovní prostory.</t>
  </si>
  <si>
    <t>18) ČSN 73 0580-1 - Denní osvětlení budov.</t>
  </si>
  <si>
    <t>19) ČSN EN 1838 Světlo a osvětlení - Nouzové osvětlení.</t>
  </si>
  <si>
    <t>20) ČSN 73 4108 Šatny, umývárny a záchody.</t>
  </si>
  <si>
    <t>21) Nařízení Evropského parlamentu a Rady (ES) č. 1272/2008 o klasifikaci, označování a balení látek a směsí, o změně a zrušení směrnic 67/548/EHS a 1999/45/ES a o změně nařízení (ES) č. 1907/2006, ve znění nařízení komise (ES) č. 790/2009 a nařízení Komise (EU) č. 286/2011 ze dne 10. března 2011, kterým se pro účely přizpůsobení vědeckotechnickému pokroku mění nařízení Evropského parlamentu a Rady (ES) č. 1272/2008 o klasifikaci, označování a balení látek a směsí.</t>
  </si>
  <si>
    <t>22) ČSN EN ISO 8996 Ergonomie tepelného prostředí – Určování metabolizmu.</t>
  </si>
  <si>
    <t>23) ČSN EN 124 64-2 Světlo a osvětlení - Osvětlení pracovních prostorů - Část 2: Venkovní pracovní prostory.</t>
  </si>
  <si>
    <t>24) Nařízení Evropského parlamentu a Rady (ES) č. 1272/2008 ze dne 16. prosince 2008 o klasifikaci, označování a balení látek a směsí, o změně a zrušení směrnic 67/548/EHS a 1999/45/ES a o změně nařízení (ES) č. 1907/2006, v platném znění.</t>
  </si>
  <si>
    <t>25) § 44b odst. 1 zákona č. 258/2000 Sb.</t>
  </si>
  <si>
    <t>26) § 38 zákona č. 258/2000 Sb., ve znění pozdějších předpisů.</t>
  </si>
  <si>
    <t>27) § 37 a 39 zákona č. 258/2000 Sb., ve znění pozdějších předpisů.</t>
  </si>
  <si>
    <t>28) § 7 zákona č. 309/2006 Sb., ve znění zákona č. 362/2007 Sb.</t>
  </si>
  <si>
    <t>29) Vyhláška č. 306/2012 Sb., o podmínkách předcházení vzniku a šíření infekčních onemocnění a o hygienických požadavcích na provoz zdravotnických zařízení a ústavů sociální péče, ve znění pozdějších předpisů.</t>
  </si>
  <si>
    <t>61/4</t>
  </si>
  <si>
    <t>►postupuje provozovatel profesionálního zařízení pro aplikaci přípravků  při jeho použití v závislosti na druhu a způsobu aplikace přípravků tak, aby byla minimalizována rizika pro zdraví lidí a životní prostředí.</t>
  </si>
  <si>
    <t>(1) Fyzická osoba se dopustí přestupku na úseku dovolené tím, že poruší stanovené povinnosti vztahující se k délce dovolené za kalendářní rok nebo její poměrné části, k dodatkové dovolené, čerpání dovolené nebo určení jejího nástupu.</t>
  </si>
  <si>
    <t>Přestupky právnických a podnikajících fyzických osob na úseku agenturního zaměstnávání</t>
  </si>
  <si>
    <t>(1) Není-li možné rizika odstranit nebo dostatečně omezit prostředky kolektivní ochrany nebo opatřeními v oblasti organizace práce, je zaměstnavatel povinen poskytnout zaměstnancům osobní ochranné pracovní prostředky. Osobní ochranné pracovní prostředky jsou ochranné prostředky, které musí chránit zaměstnance před riziky, nesmí ohrožovat jejich zdraví, nesmí bránit při výkonu práce a musí splňovat požadavky stanovené přímo použitelným předpisem Evropské unie34).</t>
  </si>
  <si>
    <t>(1) Je-li zaměstnavatelem sjednáno, popřípadě vnitřním předpisem stanoveno poskytnutí náhrad při přijetí do zaměstnání v pracovním poměru nebo přeložení do jiného místa, mohou se tyto náhrady poskytovat až do výše a rozsahu podle § 165.</t>
  </si>
  <si>
    <t>§ 203a</t>
  </si>
  <si>
    <t>Pracovní volno související s akcí pro děti a mládež</t>
  </si>
  <si>
    <t>a) zapsanou ve veřejném rejstříku právnických a fyzických osob po dobu nejméně 5 let a</t>
  </si>
  <si>
    <t>Zaměstnanci, který vykonává zaměstnání v pracovním poměru, vzniká za podmínek stanovených v této části právo na dovolenou za kalendářní rok nebo její poměrnou část a dále právo na dodatkovou dovolenou.</t>
  </si>
  <si>
    <t>DOVOLENÁ ZA KALENDÁŘNÍ ROK, JEJÍ POMĚRNÁ ČÁST A VÝMĚRA DOVOLENÉ</t>
  </si>
  <si>
    <t>Výměra dovolené</t>
  </si>
  <si>
    <t>(2) Výměra dovolené zaměstnanců zaměstnavatelů uvedených v § 109 odst. 3 činí 5 týdnů v kalendářním roce.</t>
  </si>
  <si>
    <t>(3) Výměra dovolené pedagogických pracovníků47) a akademických pracovníků vysokých škol72) činí 8 týdnů v kalendářním roce.</t>
  </si>
  <si>
    <t>(4) Dochází-li u zaměstnance v průběhu příslušného kalendářního roku ke změně délky stanovené týdenní pracovní doby nebo kratší týdenní pracovní doby, přísluší mu za tento rok dovolená v poměru, který odpovídá délce jednotlivých období s rozdílnou délkou stanovené týdenní pracovní doby nebo kratší týdenní pracovní doby.</t>
  </si>
  <si>
    <t>(5) Vláda může nařízením stanovit pro zaměstnance v drážní dopravě s nerovnoměrně rozvrženou pracovní dobou podle § 100 odst. 1 písm. c) podmínky, za kterých může být poskytována dovolená v kalendářních dnech.</t>
  </si>
  <si>
    <t>(1) Zaměstnanci, který za nepřetržitého trvání pracovního poměru k témuž zaměstnavateli konal u něho v příslušném kalendářním roce práci po dobu 52 týdnů v rozsahu stanovené týdenní pracovní doby připadající na toto období, přísluší dovolená za kalendářní rok v délce stanovené týdenní pracovní doby vynásobené výměrou dovolené, na kterou má zaměstnanec v příslušném kalendářním roce právo.</t>
  </si>
  <si>
    <t>(2) Konal-li zaměstnanec za podmínek uvedených v odstavci 1 práci po kratší týdenní pracovní dobu, přísluší mu dovolená odpovídající této kratší týdenní pracovní době.</t>
  </si>
  <si>
    <t>(3) Zaměstnanci, kterému nevzniklo právo na dovolenou za kalendářní rok podle odstavce 1 nebo 2, avšak za nepřetržitého trvání pracovního poměru k témuž zaměstnavateli konal u něho v příslušném kalendářním roce práci alespoň po dobu 4 týdnů v rozsahu stanovené týdenní pracovní doby nebo kratší týdenní pracovní doby připadající na toto období, přísluší poměrná část dovolené.</t>
  </si>
  <si>
    <t>(4) Poměrná část dovolené činí za každou odpracovanou stanovenou týdenní pracovní dobu nebo kratší týdenní pracovní dobu v příslušném kalendářním roce jednu dvaapadesátinu stanovené týdenní pracovní doby nebo kratší týdenní pracovní doby vynásobenou výměrou dovolené, na kterou má zaměstnanec v příslušném kalendářním roce právo.</t>
  </si>
  <si>
    <t>(5) Odpracoval-li zaměstnanec v kalendářním roce podle rozvrhu směn více než dvaapadesátinásobek stanovené týdenní pracovní doby nebo kratší týdenní pracovní doby, prodlouží se délka dovolené vždy o jednu dvaapadesátinu dovolené za kalendářní rok za každou další odpracovanou stanovenou týdenní pracovní dobu nebo kratší týdenní pracovní dobu.</t>
  </si>
  <si>
    <t>§ 214zrušeno</t>
  </si>
  <si>
    <t>(1) Zaměstnanci, který pracuje u téhož zaměstnavatele po stanovenou týdenní pracovní dobu celý kalendářní rok pod zemí při těžbě nerostů nebo při ražení tunelů a štol, a zaměstnanci, který po celý kalendářní rok koná práce zvlášť obtížné, přísluší dodatková dovolená v délce stanovené týdenní pracovní doby, a pracoval-li za těchto podmínek po kratší týdenní pracovní dobu, přísluší mu dodatková dovolená v délce odpovídající této kratší týdenní pracovní době.</t>
  </si>
  <si>
    <t>(2) Pracuje-li zaměstnanec za podmínek uvedených v odstavci 1 jen část kalendářního roku, přísluší mu za každou odpracovanou stanovenou týdenní pracovní dobu nebo kratší týdenní pracovní dobu v příslušném kalendářním roce dodatková dovolená v délce jedné dvaapadesátiny stanovené týdenní pracovní doby nebo kratší týdenní pracovní doby; jde-li o právo na dodatkovou dovolenou za výkon práce v tropických nebo jinak zdravotně obtížných oblastech, postupuje se podle odstavce 4 písm. f).</t>
  </si>
  <si>
    <t>(3) Dodatková dovolená z důvodu výkonu prací zvlášť obtížných přísluší zaměstnanci při splnění stanovených podmínek, i když má právo na dodatkovou dovolenou z důvodu výkonu prací pod zemí při těžbě nerostů nebo při ražení tunelů a štol.</t>
  </si>
  <si>
    <t>(4) Za zaměstnance, kteří konají práce zvlášť obtížné, se pro účely poskytování dodatkové dovolené považují zaměstnanci, kteří</t>
  </si>
  <si>
    <t>i) jako zdravotničtí pracovníci vykonávají činnosti při poskytování zdravotnické záchranné služby alespoň v rozsahu poloviny stanovené týdenní pracovní doby,</t>
  </si>
  <si>
    <t>j) při čištění stok, kalových prostor, kanálových odpadů, žump, vpustí, kanalizačního potrubí a přípojek, hubení škodlivých živočichů ve stokách a při obsluhování čistíren odpadních vod přicházejí do přímého styku s biologickými odpadními vodami a odpady alespoň v rozsahu poloviny stanovené týdenní pracovní doby.</t>
  </si>
  <si>
    <t>(5) Ministerstvo práce a sociálních věcí stanoví vyhláškou tropické nebo jinak zdravotně obtížné oblasti.</t>
  </si>
  <si>
    <t>(6) Dodatková dovolená přísluší za stanovených podmínek jen zaměstnancům uvedeným v odstavcích 1 až 4.</t>
  </si>
  <si>
    <t>(7) Při změně délky stanovené týdenní pracovní doby v průběhu příslušného kalendářního roku se pro účely stanovení práva na dodatkovou dovolenou použije § 212 odst. 4 obdobně.</t>
  </si>
  <si>
    <t>(8) Pro účely dodatkové dovolené se v případech uvedených v odstavci 4 písm. a) až e) a g) až j) za výkon práce, s výjimkou čerpání dovolené, nepovažují doby uvedené v § 216 odst. 2 a § 348 odst. 1; právo na dodatkovou dovolenou v těchto případech vzniká jen na základě skutečného výkonu práce za podmínek uvedených v odstavcích 1 až 4.</t>
  </si>
  <si>
    <t>(2) Jen do výše dvacetinásobku stanovené týdenní pracovní doby nebo dvacetinásobku kratší týdenní pracovní doby se pro účely dovolené považuje za výkon práce doba zameškaná v témže kalendářním roce z důvodu</t>
  </si>
  <si>
    <t>a) dočasné pracovní neschopnosti, s výjimkou pracovní neschopnosti vzniklé v důsledku pracovního úrazu nebo nemoci z povolání,</t>
  </si>
  <si>
    <t>b) karantény nařízené podle jiného právního předpisu59),</t>
  </si>
  <si>
    <t>c) čerpání rodičovské dovolené, s výjimkou doby, po kterou zaměstnanec čerpá rodičovskou dovolenou do doby, po kterou je zaměstnankyně oprávněna čerpat mateřskou dovolenou,</t>
  </si>
  <si>
    <t>d) jiných důležitých osobních překážek v práci podle § 199, s výjimkou překážek uvedených v prováděcím právním předpisu podle § 199 odst. 2.</t>
  </si>
  <si>
    <t>(3) Za výkon práce se pro účely dovolené považuje doba překážek v práci uvedených v odstavci 2 pouze tehdy, jestliže zaměstnanec mimo dobu jejich trvání v kalendářním roce odpracoval alespoň dvanáctinásobek stanovené týdenní pracovní doby nebo dvanáctinásobek kratší týdenní pracovní doby.</t>
  </si>
  <si>
    <t>(4) Byl-li zaměstnanec dlouhodobě plně uvolněn pro výkon veřejné funkce, je povinen mu dovolenou nebo její část poskytnout ten, pro koho byl zaměstnanec takto uvolněn; tato osoba je povinna mu poskytnout též tu část dovolené, kterou nevyčerpal před uvolněním. Nevyčerpal-li zaměstnanec dovolenou před uplynutím doby uvolnění, je povinen mu ji poskytnout uvolňující zaměstnavatel. Splnění podmínek pro vznik práva na dovolenou se přitom posuzuje vcelku za dobu před uvolněním i po uvolnění.</t>
  </si>
  <si>
    <t>(5) Dovolená, na niž vzniklo právo v příslušném kalendářním roce, se zaokrouhluje na celé hodiny nahoru.</t>
  </si>
  <si>
    <t>(2) S přihlédnutím k oprávněným zájmům zaměstnance lze na základě jeho písemné žádosti část dovolené za kalendářní rok, na kterou vzniklo právo v příslušném kalendářním roce a která přesahuje 4 týdny a u pedagogických pracovníků a akademických pracovníků vysokých škol 6 týdnů, převést do následujícího kalendářního roku.</t>
  </si>
  <si>
    <t>(3) Nemůže-li být dovolená vyčerpána podle odstavce 1 nebo byla-li její část převedena podle odstavce 2, je zaměstnavatel povinen určit ji zaměstnanci tak, aby byla vyčerpána nejpozději do konce následujícího kalendářního roku, není-li v odstavci 5 stanoveno jinak.</t>
  </si>
  <si>
    <t>(4) Není-li čerpání dovolené určeno nejpozději do 30. června následujícího kalendářního roku, má právo určit čerpání dovolené rovněž zaměstnanec. Čerpání dovolené je zaměstnanec povinen písemně oznámit zaměstnavateli alespoň 14 dnů předem, pokud se nedohodne se zaměstnavatelem na jiné době oznámení.</t>
  </si>
  <si>
    <t>(5) Nemůže-li být dovolená vyčerpána ani do konce následujícího kalendářního roku proto, že zaměstnanec byl uznán dočasně práce neschopným nebo z důvodu čerpání mateřské anebo rodičovské dovolené, je zaměstnavatel povinen určit dobu čerpání této dovolené po skončení těchto překážek v práci.</t>
  </si>
  <si>
    <t>(6) Čerpání dovolené může zaměstnavatel zaměstnanci s jeho souhlasem výjimečně určit v rozsahu kratším, než činí délka směny, nejméně však v délce její jedné poloviny, nejde-li o zbývající část nevyčerpané dovolené, která je kratší než polovina směny.</t>
  </si>
  <si>
    <t>(2) Připadne-li v době dovolené zaměstnance svátek na den, který je jinak jeho obvyklým pracovním dnem, nezapočítává se mu do dovolené; to neplatí v případě, kdy zaměstnanec by byl jinak povinen v den svátku směnu odpracovat podle § 91 odst. 4 a čerpání dovolené v tento den bylo určeno na jeho žádost. Určil-li zaměstnavatel zaměstnanci náhradní volno za práci přesčas nebo za práci ve svátek tak, že by připadlo do doby dovolené, je povinen určit mu náhradní volno na jiný den.</t>
  </si>
  <si>
    <t>Změní-li zaměstnanec v průběhu téhož kalendářního roku zaměstnání, může mu nový zaměstnavatel poskytnout dovolenou (část dovolené), na kterou mu vzniklo právo u dosavadního zaměstnavatele, jestliže o to zaměstnanec požádá nejpozději před skončením pracovního poměru u dosavadního zaměstnavatele a zúčastnění zaměstnavatelé se dohodnou na výši úhrady náhrady mzdy nebo platu za dovolenou (její část), na niž zaměstnanci u zaměstnavatele poskytujícího dovolenou (její část) právo nevzniklo.</t>
  </si>
  <si>
    <t>(1) Zaměstnanci přísluší za dobu čerpání dovolené náhrada mzdy nebo platu ve výši průměrného výdělku.</t>
  </si>
  <si>
    <t>(4) Zaměstnanec je povinen vrátit vyplacenou náhradu mzdy nebo platu za dovolenou nebo její část, na niž ztratil právo, popřípadě na niž mu právo nevzniklo.</t>
  </si>
  <si>
    <t>§ 222a</t>
  </si>
  <si>
    <t>Zaměstnanci, který byl vyslán k výkonu práce v rámci nadnárodního poskytování služeb91) do jiného členského státu Evropské unie, nepřísluší náhrada mzdy nebo platu za dovolenou v rozsahu, ve kterém mu náhrada za dovolenou přísluší podle právních předpisů členského státu, do něhož byl vyslán.</t>
  </si>
  <si>
    <t>(1) Zaměstnavatel může dovolenou krátit jen za neomluveně zameškanou směnu, a to o počet neomluveně zameškaných hodin; neomluvená zameškání kratších částí jednotlivých směn lze sčítat.</t>
  </si>
  <si>
    <t>(2) Dovolená, na kterou vzniklo právo v příslušném kalendářním roce, se krátí pouze z důvodu podle odstavce 1, který vznikl v tomto roce.</t>
  </si>
  <si>
    <t>(3) Při krácení dovolené musí být zaměstnanci, jehož pracovní poměr k témuž zaměstnavateli trval po celý kalendářní rok, poskytnuta dovolená alespoň v délce 2 týdnů.</t>
  </si>
  <si>
    <t>(5) Škodou podle tohoto zákona není případná ztráta na důchodu.</t>
  </si>
  <si>
    <t>Jednorázová náhrada nemajetkové újmy při zvlášť závažném ublížení na zdraví zaměstnance</t>
  </si>
  <si>
    <t>Při zvlášť závažném ublížení na zdraví zaměstnance přísluší jeho manželovi, partnerovi51a), dítěti a rodiči jednorázová náhrada vzniklé nemajetkové újmy. Tato náhrada přísluší i dalším osobám v poměru rodinném nebo obdobném, které újmu zaměstnance pociťují jako vlastní újmu.</t>
  </si>
  <si>
    <t>(2) Náhradu přiměřených nákladů spojených s pohřbem tvoří výdaje na zřízení pomníku nebo desky do výše nejméně jedenapůlnásobku průměrné mzdy v národním hospodářství zjištěné za první až třetí čtvrtletí kalendářního roku předcházejícího kalendářnímu roku, ve kterém na tuto náhradu vznikne právo; výše této náhrady se zaokrouhluje na celé stokoruny nahoru. Náhradu přiměřených nákladů spojených s pohřbem tvoří dále výdaje účtované za pohřeb, hřbitovní poplatky, výdaje na úpravu pomníku nebo desky, cestovní výlohy a jedna třetina obvyklých výdajů na smuteční ošacení osobám blízkým.</t>
  </si>
  <si>
    <t>(3) Výši průměrné mzdy zjištěné podle odstavce 2 vyhlásí Ministerstvo práce a sociálních věcí na základě údajů Českého statistického úřadu sdělením uveřejněným ve Sbírce zákonů.</t>
  </si>
  <si>
    <t>Jednorázová náhrada nemajetkové újmy pozůstalých</t>
  </si>
  <si>
    <t>(1) Jednorázová náhrada nemajetkové újmy pozůstalých přísluší</t>
  </si>
  <si>
    <t>a) manželovi nebo partnerovi51a) zemřelého zaměstnance,</t>
  </si>
  <si>
    <t>b) dítěti zemřelého zaměstnance a</t>
  </si>
  <si>
    <t>c) rodiči zemřelého zaměstnance.</t>
  </si>
  <si>
    <t>(2) Jednorázová náhrada nemajetkové újmy přísluší každému pozůstalému podle odstavce 1 nejméně ve výši dvacetinásobku průměrné mzdy v národním hospodářství zjištěné za první až třetí čtvrtletí kalendářního roku předcházejícího kalendářnímu roku, ve kterém právo na tuto náhradu vzniklo; je-li náhrada vyplácena oběma rodičům, vyplatí se každému z nich polovina této částky. Výše jednorázové náhrady nemajetkové újmy pozůstalých se zaokrouhluje na celé stokoruny nahoru.</t>
  </si>
  <si>
    <t>(3) Jednorázová náhrada vzniklé nemajetkové újmy přísluší i dalším osobám v poměru rodinném nebo obdobném, které újmu zaměstnance pociťují jako vlastní újmu.</t>
  </si>
  <si>
    <t>(4) Výši průměrné mzdy zjištěné podle odstavce 2 vyhlásí Ministerstvo práce a sociálních věcí na základě údajů Českého statistického úřadu sdělením uveřejněným ve Sbírce zákonů.</t>
  </si>
  <si>
    <t>(1) Soud může výši odškodnění stanovenou právním předpisem (§ 271c a 271i) přiměřeně zvýšit.</t>
  </si>
  <si>
    <t>(2) Soud zohlední při určení výše jednorázové náhrady nemajetkové újmy pozůstalých podle § 271i přiznanou výši jednorázové náhrady nemajetkové újmy při zvlášť závažném ublížení na zdraví zaměstnance podle § 271f.</t>
  </si>
  <si>
    <t>§ 317a</t>
  </si>
  <si>
    <t>Sdílené pracovní místo</t>
  </si>
  <si>
    <t>(1) Zaměstnavatel může se dvěma nebo více zaměstnanci s kratší pracovní dobou a se stejným druhem práce uzavřít dohody, podle nichž si zaměstnanci budou na sdíleném pracovním místě sami rozvrhovat pracovní dobu do směn po vzájemné dohodě tak, aby každý z nich na základě společného rozvrhu pracovní doby naplnil průměrnou týdenní pracovní dobu nejdéle ve čtyřtýdenním vyrovnávacím období. Souhrn délky týdenní pracovní doby zaměstnanců na jednom sdíleném pracovním místě nesmí překročit délku stanovené týdenní pracovní doby; to však neplatí v případě zastupování zaměstnance podle odstavce 4.</t>
  </si>
  <si>
    <t>(2) Dohody podle odstavce 1 musí být písemně uzavřeny s každým zaměstnancem a musí obsahovat bližší podmínky pro rozvržení pracovní doby.</t>
  </si>
  <si>
    <t>(3) Zaměstnanci jsou povinni předložit zaměstnavateli společný písemný rozvrh pracovní doby na sdíleném pracovním místě, a to nejméně 1 týden před počátkem období, na něž je pracovní doba rozvržena. Nepředloží-li zaměstnanci společný rozvrh pracovní doby, určí bez zbytečného odkladu rozvržení pracovní doby do směn zaměstnavatel. S případnými změnami rozvrhu jsou zaměstnanci povinni zaměstnavatele písemně seznámit nejméně 2 dny předem, nedohodnou-li se se zaměstnavatelem na jiné době seznámení.</t>
  </si>
  <si>
    <t>(4) Zaměstnavatel může požadovat po zaměstnanci zastupování nepřítomného zaměstnance na témže sdíleném pracovním místě pouze tehdy, dal-li k tomu zaměstnanec v dohodě podle odstavce 1 nebo pro konkrétní případ souhlas.</t>
  </si>
  <si>
    <t>(5) Závazek z dohody podle odstavce 1 lze rozvázat písemnou dohodou zaměstnavatele se zaměstnancem ke sjednanému dni. Tento závazek mohou zaměstnavatel nebo zaměstnanec rovněž písemně vypovědět z jakéhokoliv důvodu nebo bez uvedení důvodu s patnáctidenní výpovědní dobou, která začíná dnem, v němž byla výpověď doručena druhé smluvní straně.</t>
  </si>
  <si>
    <t>(6) Zanikne-li závazek z dohody podle odstavce 1 alespoň jednoho zaměstnance, pracovní režim sdíleného pracovního místa se u ostatních zaměstnanců na témže sdíleném pracovním místě uplatní do konce probíhajícího vyrovnávacího období.</t>
  </si>
  <si>
    <t>(1) Je-li zaměstnanec zaměstnavatele z jiného členského státu Evropské unie vyslán k výkonu práce v rámci nadnárodního poskytování služeb na území České republiky, vztahuje se na něho úprava České republiky, pokud jde o</t>
  </si>
  <si>
    <t>Stát na základě dohody v Radě hospodářské a sociální dohody hradí příspěvek odborovým organizacím a organizacím zaměstnavatelů na</t>
  </si>
  <si>
    <t>b) opatření v oblasti prevence rizik vzniku poškození zdraví zaměstnanců následkem pracovního úrazu nebo nemoci z povolání.</t>
  </si>
  <si>
    <t>(3) Za zaměstnance, kteří jsou při práci vystaveni nepříznivým účinkům ionizujícího záření, se pro účely § 215 odst. 4 písm. c) považují radiační pracovníci kategorie A podle atomového zákona.</t>
  </si>
  <si>
    <t>2. Právo na dovolenou, které vzniklo přede dnem 1. ledna 2021, a čerpání této dovolené, i když k němu dojde po 31. prosinci 2020, se řídí § 211 až 223 zákona č. 262/2006 Sb., ve znění účinném přede dnem 1. ledna 2021.</t>
  </si>
  <si>
    <t>4. Právo na jednorázovou náhradu nemajetkové újmy při zvlášť závažném ublížení na zdraví zaměstnance podle § 271f zákona č. 262/2006 Sb., ve znění účinném ode dne nabytí účinnosti tohoto zákona, přísluší, vznikla-li tato újma nejdříve dnem nabytí účinnosti tohoto zákona.</t>
  </si>
  <si>
    <t>91) Čl. 56 Smlouvy o fungování Evropské unie.</t>
  </si>
  <si>
    <t>Vyhláška č. 246/2001 Sb.</t>
  </si>
  <si>
    <t>Vyhláška Ministerstva vnitra</t>
  </si>
  <si>
    <t>ze dne 29. června 2001</t>
  </si>
  <si>
    <t>o stanovení podmínek požární bezpečnosti a výkonu státního požárního dozoru (vyhláška o požární prevenci)</t>
  </si>
  <si>
    <t>Ministerstvo vnitra (dále jen "ministerstvo") podle § 101 písm. a) stanoví k provedení § 6b, § 11 odst. 8, § 15 odst. 2, § 16 odst. 4, § 17 odst. 5 a § 31a zákona č. 133/1985 Sb., o požární ochraně, ve znění zákona č. 425/1990 Sb., zákona č. 40/1994 Sb., zákona č. 203/1994 Sb., zákona č. 163/1998 Sb., zákona č. 71/2000 Sb. a zákona č. 237/2000 Sb. (dále jen "zákon"):</t>
  </si>
  <si>
    <t>Pro účely této vyhlášky se rozumí</t>
  </si>
  <si>
    <t>a) požární bezpečností - souhrn organizačních, územně technických, stavebních a technických opatření k zabránění vzniku požáru nebo výbuchu s následným požárem, k ochraně osob, zvířat a majetku v případě vzniku požáru a k zamezení jeho šíření,</t>
  </si>
  <si>
    <t>b) požární technikou - zásahové požární automobily, požární přívěsy, návěsy, kontejnery, plavidla, vznášedla a letadla,</t>
  </si>
  <si>
    <t>c) věcnými prostředky požární ochrany - prostředky používané k ochraně, záchraně a evakuaci osob, k hašení požáru a prostředky používané při činnosti jednotky požární ochrany při záchranných a likvidačních pracích a ochraně obyvatelstva při plnění úkolů civilní ochrany, popřípadě při činnosti požární hlídky,</t>
  </si>
  <si>
    <t>d) požárně bezpečnostním zařízením - systémy, technická zařízení a výrobky pro stavby podmiňující požární bezpečnost stavby nebo jiného zařízení,</t>
  </si>
  <si>
    <t>e) vyhrazenými druhy požární techniky, věcných prostředků požární ochrany a požárně bezpečnostních zařízení - požární technika, pro kterou jsou stanoveny technické podmínky zvláštním právním předpisem,1) věcné prostředky požární ochrany a požárně bezpečnostní zařízení, na jejichž projektování, instalaci, provoz, kontrolu, údržbu a opravy jsou kladeny zvláštní požadavky,</t>
  </si>
  <si>
    <t>f) normativním požadavkem - konkrétní technický požadavek obsažený v české technické normě, jehož dodržením se považuje požadavek příslušného ustanovení vyhlášky za splněný; neexistuje-li pro příslušnou oblast platná česká technická norma, považuje se za normativní požadavek konkrétní technická specifikace obsažená ve veřejně dostupném uznávaném normativním dokumentu,2)</t>
  </si>
  <si>
    <t>g) hořlavou látkou - látka v tuhém, kapalném nebo plynném stavu, která je za předvídatelných podmínek schopna hořet nebo při své látkové nebo fázové změně vytvářet produkty schopné hořet,</t>
  </si>
  <si>
    <t>h) požárním nebezpečím - pravděpodobnost vzniku požáru nebo výbuchu s následným požárem,</t>
  </si>
  <si>
    <t>i) požárně technickou charakteristikou - vlastnost látky vyjádřená měřitelnou hodnotou nebo stanovená na základě měřitelných hodnot více dílčích vlastností anebo jev vystihující chování látky při procesu hoření nebo s ním související,</t>
  </si>
  <si>
    <t>j) technicko bezpečnostním parametrem - požárně technická charakteristika, která kvalitativně nebo kvantitativně vyjadřuje vlastnosti hořlavé látky, při jejímž dodržení za předvídatelných podmínek se činnost považuje z hlediska nebezpečí vzniku požáru nebo výbuchu s následným požárem za bezpečnou,</t>
  </si>
  <si>
    <t>k) průvodní dokumentací - montážní návod, technické podmínky pro projektování nebo provoz, návod k obsluze, požadavky na kontroly, údržbu nebo opravy, podmínky požární bezpečnosti pro používání výrobku nebo zařízení, bezpečnostní listy apod.,</t>
  </si>
  <si>
    <t>l) veřejností - osoby, které se oprávněně mohou vyskytovat při provozovaných činnostech a nejsou v pracovním poměru nebo obdobném pracovním vztahu3) k jejím provozovatelům, nejsou vlastníky objektů, v nichž jsou činnosti provozovány ani provozovateli těchto činností,</t>
  </si>
  <si>
    <t>m) požárem - každé nežádoucí hoření, při kterém došlo k usmrcení nebo zranění osob nebo zvířat, ke škodám na materiálních hodnotách nebo životním prostředí a nežádoucí hoření, při kterém byly osoby, zvířata, materiální hodnoty nebo životní prostředí bezprostředně ohroženy,</t>
  </si>
  <si>
    <t>n) ohlašovnou požárů - místo s trvalou obsluhou vybavené potřebnými komunikačními prostředky, které je určeno k přijímání hlášení o vzniku požáru nebo jiné mimořádné události a k vyhlášení požárního poplachu, jakož i k plnění dalších úkolů podle příslušné dokumentace požární ochrany.</t>
  </si>
  <si>
    <t>STANOVENÍ PODMÍNEK POŽÁRNÍ BEZPEČNOSTI U PRÁVNICKÝCH OSOB A FYZICKÝCH OSOB</t>
  </si>
  <si>
    <t>ODDÍL PRVNÍ</t>
  </si>
  <si>
    <t>VYBAVENÍ PROSTOR PRÁVNICKÝCH OSOB A PODNIKAJÍCÍCH FYZICKÝCH OSOB VĚCNÝMI PROSTŘEDKY POŽÁRNÍ OCHRANY A POŽÁRNĚ BEZPEČNOSTNÍMI ZAŘÍZENÍMI</t>
  </si>
  <si>
    <t>[K § 6b písm. c) a d) zákona]</t>
  </si>
  <si>
    <t>Základní požadavky</t>
  </si>
  <si>
    <t>(1) Množství, druhy a způsob vybavení prostor a zařízení právnických osob a fyzických osob vykonávajících podnikatelskou činnost podle zvláštních předpisů (dále jen "podnikající fyzické osoby") věcnými prostředky požární ochrany a požárně bezpečnostními zařízeními vyplývá z požárně bezpečnostního řešení stavby,4) nebo z obdobné dokumentace, která je součástí projektové dokumentace ověřené stavebním úřadem podle zvláštního právního předpisu5) nebo je stanoveno v jiném právním předpisu.6)</t>
  </si>
  <si>
    <t>(2) Množství, druhy a způsob vybavení prostor a zařízení právnických osob a podnikajících fyzických osob věcnými prostředky požární ochrany a požárně bezpečnostními zařízeními stanovené podle odstavce 1 může být rozšířeno (např. na základě schváleného posouzení požárního nebezpečí nebo stanovení podmínek požární bezpečnosti).</t>
  </si>
  <si>
    <t>(3) Druhy věcných prostředků požární ochrany se rozumí</t>
  </si>
  <si>
    <t>a) hasicí přístroje (přenosné, přívěsné a pojízdné),</t>
  </si>
  <si>
    <t>b) osobní ochranné prostředky,</t>
  </si>
  <si>
    <t>c) prostředky pro záchranu a evakuaci osob (např. seskokové matrace, plachty a záchranné tunely, žebříky, hydraulické vyprošťovací zařízení, pneumatické vaky),</t>
  </si>
  <si>
    <t>d) prostředky pro práci ve výškách, nad volnými hloubkami, na vodě, ve vodě a pod hladinou,</t>
  </si>
  <si>
    <t>e) prostředky pro práci s nebezpečnými látkami a pro dekontaminaci, analyzátory plynů, kapalin a nebezpečných látek,</t>
  </si>
  <si>
    <t>f) požární výzbroj, stejnokrojové a výstrojní součástky a doplňky,</t>
  </si>
  <si>
    <t>g) spojovací a komunikační prostředky a technologie operačních středisek,</t>
  </si>
  <si>
    <t>h) hasiva a příměsi do hasiv,</t>
  </si>
  <si>
    <t>i) požární příslušenství,</t>
  </si>
  <si>
    <t>j) přenosné zásahové prostředky (např. požární stříkačky, generátory, ventilátory).</t>
  </si>
  <si>
    <t>(4) Druhy požárně bezpečnostních zařízení7) se rozumí</t>
  </si>
  <si>
    <t>a) zařízení pro požární signalizaci (např. elektrická požární signalizace, zařízení dálkového přenosu, zařízení pro detekci hořlavých plynů a par, autonomní požární signalizace, ruční požárně poplachové zařízení),</t>
  </si>
  <si>
    <t>b) zařízení pro potlačení požáru nebo výbuchu (např. stabilní nebo polostabilní hasicí zařízení, automatické protivýbuchové zařízení, samočinné hasicí systémy),</t>
  </si>
  <si>
    <t>c) zařízení pro usměrňování pohybu kouře při požáru (např. zařízení pro odvod kouře a tepla, zařízení přetlakové ventilace, kouřová klapka včetně ovládacího mechanismu, kouřotěsné dveře, zařízení přirozeného odvětrání kouře),</t>
  </si>
  <si>
    <t>d) zařízení pro únik osob při požáru (např. požární nebo evakuační výtah, nouzové osvětlení, nouzové sdělovací zařízení, funkční vybavení dveří, bezpečnostní a výstražné zařízení),</t>
  </si>
  <si>
    <t>e) zařízení pro zásobování požární vodou (např. vnější požární vodovod včetně nadzemních a podzemních hydrantů, plnících míst a požárních výtokových stojanů, vnitřní požární vodovod včetně nástěnných hydrantů, hadicových a hydrantových systémů, nezavodněné požární potrubí),</t>
  </si>
  <si>
    <t>f) zařízení pro omezení šíření požáru (např. požární klapka, požární dveře a požární uzávěry otvorů včetně jejich funkčního vybavení, systémy a prvky zajišťující zvýšení požární odolnosti stavebních konstrukcí nebo snížení hořlavosti stavebních hmot, vodní clony, požární přepážky a ucpávky),</t>
  </si>
  <si>
    <t>g) náhradní zdroje a prostředky určené k zajištění provozuschopnosti požárně bezpečnostních zařízení, zdroje nebo zásoba hasebních látek u zařízení pro potlačení požáru nebo výbuchu a zařízení pro zásobování požární vodou, zdroje vody určené k hašení požárů,</t>
  </si>
  <si>
    <t>h) zařízení zamezující iniciaci požáru nebo výbuchu.</t>
  </si>
  <si>
    <t>(5) V prostorách a zařízeních právnických osob a podnikajících fyzických osob, u nichž nebylo stanoveno množství, druhy a způsob vybavení věcnými prostředky požární ochrany a požárně bezpečnostními zařízeními podle odstavce 1 nebo 2, popřípadě nelze-li toto prokázat, se zabezpečují a instalují alespoň</t>
  </si>
  <si>
    <t>a) na každých započatých 200 m2 půdorysné plochy podlaží objektu přenosné hasicí přístroje obsahující hasivo s celkovou hasicí schopností8) nejméně 13 A (pro požáry látek v tuhém stavu, zejména organického původu, jejichž hoření je obvykle provázeno žhnutím), nebo</t>
  </si>
  <si>
    <t>b) na každých započatých 200 m2 půdorysné plochy podlaží objektu přenosné hasicí přístroje s celkovou hasicí schopností nejméně 70 B (pro požáry hořlavých kapalin nebo hořlavých látek přecházejících do kapalného stavu), nebo</t>
  </si>
  <si>
    <t>c) pokud nejsou na typových štítcích hasicích přístrojů uvedeny hodnoty jejich hasicí schopnosti, jeden přenosný hasicí přístroj na každých započatých 200 m2 půdorysné plochy podlaží objektu, přičemž jmenovité množství náplně hasicího přístroje musí odpovídat nejméně některé z těchto hodnot: 9 litrů vody, 6 litrů vodního roztoku pěnidla, 6 kg halonu nebo jiného ekvivalentního hasiva, 6 kg hasicího prášku nebo 5 kg oxidu uhličitého (CO2).</t>
  </si>
  <si>
    <t>(6) V případech, kdy počet přenosných hasicích přístrojů odpovídá požadavkům podle odstavce 5, ale hasicí přístroje nejsou dostupné pro celou posuzovanou plochu (např. stavební rozdělení prostoru na více dispozičně nepropojených místností) nebo nelze použít pouze jeden druh hasiva, instaluje se nejméně jeden přenosný hasicí přístroj pro každý takto oddělený prostor nebo nejméně jeden přenosný hasicí přístroj s potřebným druhem hasiva.</t>
  </si>
  <si>
    <t>Umístění hasicích přístrojů</t>
  </si>
  <si>
    <t>(1) Umístění hasicích přístrojů musí umožňovat jejich snadné a rychlé použití.</t>
  </si>
  <si>
    <t>(2) Hasicí přístroje se umísťují tak, aby byly snadno viditelné a volně přístupné. Je-li to nezbytné (např. z provozních důvodů), lze hasicí přístroje umístit i do skrytých prostor. V případech, kdy je omezena nebo ztížena orientace osob z hlediska rozmístění hasicích přístrojů (např. v nepřehledných, rozlehlých nebo skrytých prostorách) se k označení umístění hasicích přístrojů použije příslušná požární značka9) umístěná na viditelném místě.</t>
  </si>
  <si>
    <t>(3) Hasicí přístroje se umísťují v místech, kde je nejvyšší pravděpodobnost vzniku požáru nebo v jejich dosahu. Volba druhů a typů přenosných hasicích přístrojů se provede v závislosti na charakteru předpokládaného požáru, vyskytujících se hořlavých látkách nebo provozované činnosti; přitom musí být vyloučeno, že bude v případě potřeby použit hasicí přístroj s nevhodnou hasební látkou.</t>
  </si>
  <si>
    <t>(4) Přenosné hasicí přístroje se umísťují na svislé stavební konstrukci a v případě, že jsou k tomu konstrukčně přizpůsobeny, na vodorovné stavební konstrukci. Rukojeť hasicího přístroje umístěného na svislé stavební konstrukci musí být nejvýše 1,5 m nad podlahou. Hasicí přístroje umístěné na podlaze nebo na jiné vodorovné stavební konstrukci musí být vhodným způsobem zajištěny proti pádu.</t>
  </si>
  <si>
    <t>(5) V dopravních prostředcích a na strojích se přenosné hasicí přístroje umísťují tak, aby nemohly ohrozit bezpečnost osob.</t>
  </si>
  <si>
    <t>Druhy vyhrazené požární techniky, věcných prostředků požární ochrany a požárně bezpečnostních zařízení</t>
  </si>
  <si>
    <t>(1) Za vyhrazené druhy požární techniky se považují zásahové požární automobily s výjimkou velitelských automobilů a vyšetřovacích automobilů s celkovou hmotností do 2000 kg a s výjimkou automobilových jeřábů a vyprošťovacích automobilů1) a kontejnerů.</t>
  </si>
  <si>
    <t>(2) Za vyhrazené druhy věcných prostředků požární ochrany se považují</t>
  </si>
  <si>
    <t>b) dýchací přístroje,</t>
  </si>
  <si>
    <t>d) prostředky pro práci ve výškách a nad volnými hloubkami,</t>
  </si>
  <si>
    <t>e) ochranné oděvy pro práci ve vodě,</t>
  </si>
  <si>
    <t>f) hasiva (kromě vody) a příměsi do hasiv,</t>
  </si>
  <si>
    <t>g) požární hadice, proudnice a armatury,</t>
  </si>
  <si>
    <t>h) motorové stříkačky.</t>
  </si>
  <si>
    <t>(3) Za vyhrazené druhy požárně bezpečnostních zařízení (dále jen "vyhrazená požárně bezpečnostní zařízení") se považují</t>
  </si>
  <si>
    <t>a) elektrická požární signalizace,</t>
  </si>
  <si>
    <t>b) zařízení dálkového přenosu,</t>
  </si>
  <si>
    <t>c) zařízení pro detekci hořlavých plynů a par,</t>
  </si>
  <si>
    <t>d) stabilní a polostabilní hasicí zařízení,</t>
  </si>
  <si>
    <t>e) automatické protivýbuchové zařízení,</t>
  </si>
  <si>
    <t>f) zařízení pro odvod kouře a tepla,</t>
  </si>
  <si>
    <t>g) požární klapky,</t>
  </si>
  <si>
    <t>h) požární a evakuační výtahy.</t>
  </si>
  <si>
    <t>Projektování požárně bezpečnostních zařízení</t>
  </si>
  <si>
    <t>(1) Při projektování požárně bezpečnostních zařízení se postupuje podle normativních požadavků.10) Návrhy požárně bezpečnostních zařízení jsou nedílnou součástí požárně bezpečnostního řešení stavby.</t>
  </si>
  <si>
    <t>(2) V případě souběhu dvou a více vzájemně se ovlivňujících požárně bezpečnostních zařízení musí být projektem řešeny jejich základní funkce a stanoveny priority (např. pořadí a způsob uvádění jednotlivých prvků systému do činnosti). Koordinaci přitom zabezpečuje zpracovatel požárně bezpečnostního řešení stavby.</t>
  </si>
  <si>
    <t>(3) U vyhrazených požárně bezpečnostních zařízení, jejichž projektování není vymezeno normativními požadavky, se postupuje podle projekčních předpisů výrobců nebo dovozců (dále jen "výrobce") těchto zařízení.</t>
  </si>
  <si>
    <t>(4) Je-li vyhrazené požárně bezpečnostní zařízení tvořeno hlavními funkčními komponenty (§ 7 odst. 7) 2 a více různých výrobců, považuje se za výrobce osoba, která navrhla toto zařízení jako celek k zajištění požadované požárně bezpečnostní funkce.</t>
  </si>
  <si>
    <t>(5) Projektování vyhrazených požárně bezpečnostních zařízení podle odstavce 1 se zabezpečuje prostřednictvím osoby způsobilé pro tuto činnost, která získala oprávnění k projektové činnosti podle zvláštního právního předpisu.11) V případě, že je projektován konkrétní typ vyhrazeného požárně bezpečnostního zařízení, musí být splněny i požadavky uvedené v § 10 odst. 2.</t>
  </si>
  <si>
    <t>(7) V případě souběhu 2 a více vzájemně se ovlivňujících požárně bezpečnostních zařízení zabezpečuje koordinaci zpracovatel požárně bezpečnostního řešení stavby i při zpracování prováděcí dokumentace podle odstavce 6.</t>
  </si>
  <si>
    <t>Montáž požárně bezpečnostních zařízení</t>
  </si>
  <si>
    <t>(1) Při montáži požárně bezpečnostního zařízení musí být dodrženy podmínky vyplývající z ověřené projektové dokumentace, popřípadě prováděcí dokumentace a postupy stanovené v průvodní dokumentaci výrobce.</t>
  </si>
  <si>
    <t>(2) Osoba, která provedla montáž požárně bezpečnostního zařízení, potvrzuje splnění požadavků uvedených v odstavci 1 písemně.</t>
  </si>
  <si>
    <t>Provoz, kontroly, údržba a opravy požárně bezpečnostních zařízení</t>
  </si>
  <si>
    <t>(1) Před uvedením požárně bezpečnostního zařízení do provozu, kromě ručně ovládaných požárních dveří a požárních uzávěrů otvorů, systémů a prvků zajišťujících zvýšení požární odolnosti stavebních konstrukcí nebo snížení hořlavosti stavebních hmot, požárních přepážek a ucpávek, zabezpečuje osoba uvedená v § 6 odst. 2 provedení funkčních zkoušek, a v případě souběhu dvou a více vzájemně se ovlivňujících požárně bezpečnostních zařízení také koordinačních funkčních zkoušek. Při funkčních zkouškách se ověřuje, zda provedení požárně bezpečnostního zařízení odpovídá projekčním a technickým požadavkům na jeho požárně bezpečnostní funkci. Při koordinačních funkčních zkouškách se ověřuje, zda požárně bezpečnostní funkce systému jako celku odpovídá projekčním a technickým požadavkům.</t>
  </si>
  <si>
    <t>(2) Při provozu požárně bezpečnostního zařízení se postupuje podle normativních požadavků a průvodní dokumentace výrobce, popřípadě podle ověřené projektové dokumentace nebo prováděcí dokumentace.</t>
  </si>
  <si>
    <t>(3) Provozuschopnost instalovaného požárně bezpečnostního zařízení se prokazuje dokladem o jeho montáži, funkční zkoušce, nebo koordinační funkční zkoušce, kontrole provozuschopnosti, údržbě a opravách provedených podle podmínek stanovených touto vyhláškou. U vyhrazených požárně bezpečnostních zařízení, a stanoví-li tak průvodní dokumentace výrobce, i u dalších požárně bezpečnostních zařízení se provozuschopnost prokazuje také záznamy v příslušné provozní dokumentaci (např. provozní kniha).</t>
  </si>
  <si>
    <t>(4) Kontrola provozuschopnosti požárně bezpečnostního zařízení se provádí v rozsahu stanoveném právními předpisy, normativními požadavky13) a průvodní dokumentací jeho výrobce nejméně jednou za rok, pokud výrobce, ověřená projektová dokumentace nebo prováděcí dokumentace anebo posouzení požárního nebezpečí nestanoví lhůty kratší. U objektu uvedeného v příloze č. 6 a za podmínek stanovených touto přílohou se provádí kontrola provozuschopnosti požárně bezpečnostního zařízení v rozsahu stanoveném právními předpisy, normativními požadavky13) a průvodní dokumentací jeho výrobce nejméně jednou za 20 měsíců, pokud výrobce nestanoví lhůtu kratší.</t>
  </si>
  <si>
    <t>(5) Při provozu, kontrole provozuschopnosti, údržbě a opravách požárně bezpečnostního zařízení, u něhož není k dispozici průvodní dokumentace nebo neexistuje výrobce, se postupuje podle průvodní dokumentace a podmínek stanovených výrobcem technicky nebo funkčně srovnatelného druhu nebo typu požárně bezpečnostního zařízení.</t>
  </si>
  <si>
    <t>(6) Je-li požárně bezpečnostní zařízení shledáno nezpůsobilým plnit svoji funkci, musí se tato skutečnost na zařízení a v prostoru, kde je zařízení instalováno, zřetelně vyznačit. Provozovatel v takovém případě provede opatření k jeho neprodlenému uvedení do provozu a prostřednictvím odborně způsobilé osoby nebo technika požární ochrany zabezpečí v potřebném rozsahu náhradní organizační, popřípadě technická opatření. Náhradní opatření se zajišťují do doby opětovného uvedení zařízení do provozu.</t>
  </si>
  <si>
    <t>(7) Při opravách požárně bezpečnostního zařízení lze používat pouze náhradní díly odpovídající technickým podmínkám výrobce. Změny součástí systému požárně bezpečnostního zařízení, které jsou výrobky stanovenými podle zvláštního právního předpisu14) (hlavních funkčních komponentů) a takové jeho změny, které mají vliv na funkci požárně bezpečnostního zařízení, se považují za udržovací práce na stavbě, které by mohly ovlivnit požární bezpečnost stavby.15)</t>
  </si>
  <si>
    <t>(8) Doklad o kontrole provozuschopnosti požárně bezpečnostního zařízení vždy obsahuje následující údaje:</t>
  </si>
  <si>
    <t>a) údaj o firmě, jménu nebo názvu, sídle nebo místu podnikání provozovatele požárně bezpečnostního zařízení a identifikačním čísle; u osoby zapsané v obchodním rejstříku nebo jiné evidenci též údaj o tomto zápisu; je-li provozovatelem zařízení fyzická osoba, také jméno, příjmení a adresu trvalého pobytu této fyzické osoby,</t>
  </si>
  <si>
    <t>b) adresu objektu, ve kterém byla kontrola provozuschopnosti požárně bezpečnostního zařízení provedena, není-li shodná s adresou sídla provozovatele podle písmene a),</t>
  </si>
  <si>
    <t>c) umístění, druh, označení výrobce, typové označení, a je-li to nutné k přesné identifikaci, tak i výrobní číslo kontrolovaného zařízení,</t>
  </si>
  <si>
    <t>d) výsledek kontroly provozuschopnosti, zjištěné závady včetně způsobu a termínu jejich odstranění a vyjádření o provozuschopnosti zařízení,</t>
  </si>
  <si>
    <t>e) datum provedení a termín příští kontroly provozuschopnosti,</t>
  </si>
  <si>
    <t>f) písemné potvrzení o provedení kontroly provozuschopnosti požárně bezpečnostního zařízení, datum, jméno, příjmení a podpis osoby, která kontrolu provozuschopnosti provedla; u podnikatele údaj o firmě, jménu nebo názvu, sídle nebo místu podnikání a identifikačním čísle; u osoby zapsané v obchodním rejstříku nebo jiné evidenci též údaj o tomto zápisu; u zaměstnance obdobné údaje týkající se jeho zaměstnavatele.</t>
  </si>
  <si>
    <t>Elektrická požární signalizace</t>
  </si>
  <si>
    <t>(1) U elektrické požární signalizace se kromě pravidelných jednoročních kontrol provozuschopnosti provádějí zkoušky činnosti elektrické požární signalizace při provozu, a to</t>
  </si>
  <si>
    <t>a) jednou za měsíc u ústředen a doplňujících zařízení,</t>
  </si>
  <si>
    <t>b) jednou za půl roku u samočinných hlásičů požáru a zařízení, které elektrická požární signalizace ovládá,</t>
  </si>
  <si>
    <t>pokud v ověřené projektové dokumentaci nebo v prováděcí dokumentaci, popřípadě v průvodní dokumentaci výrobce nebo v posouzení požárního nebezpečí není, vzhledem k provozním podmínkám nebo vlivu prostředí, určena lhůta kratší.</t>
  </si>
  <si>
    <t>(2) Zkouška činnosti elektrické požární signalizace při provozu se provádí prostřednictvím osob pověřených údržbou tohoto zařízení. Shoduje-li se termín zkoušky činnosti elektrické požární signalizace při provozu s termínem pravidelné jednoroční kontroly provozuschopnosti, pak tato kontrola provedení zkoušky činnosti nahrazuje.</t>
  </si>
  <si>
    <t>(3) Zkouška činnosti jednotlivých druhů samočinných hlásičů požáru se provádí za provozu pomocí zkušebních přípravků dodávaných výrobcem.</t>
  </si>
  <si>
    <t>Hasicí přístroje</t>
  </si>
  <si>
    <t>(1) Provozuschopnost hasicího přístroje se prokazuje dokladem o jeho kontrole provedené podle podmínek stanovených touto vyhláškou, kontrolním štítkem a plombou spouštěcí armatury.</t>
  </si>
  <si>
    <t>(2) Kontrola hasicího přístroje se provádí v rozsahu stanoveném právními předpisy, normativními požadavky a průvodní dokumentací výrobce po každém jeho použití nebo tehdy, vznikne-li pochybnost o jeho provozuschopnosti (např. při mechanickém poškození) a nejméně jednou za rok, pokud průvodní dokumentace výrobce, ověřená projektová dokumentace nebo posouzení požárního nebezpečí pro některé případy instalací (např. v chemicky agresivním prostředí) nestanoví lhůtu kratší. První kontrola provozuschopnosti hasicího přístroje musí být provedena nejdéle jeden rok před jeho instalací.</t>
  </si>
  <si>
    <t>(3) Součástí údržby hasicích přístrojů je jejich periodická zkouška a plnění.</t>
  </si>
  <si>
    <t>(4) Při kontrole, údržbě a opravách hasicího přístroje je možno nahradit jednotlivé díly, součásti, náplně a příslušenství (např. typový štítek, hasební látku, výtlačný plyn) jen komponenty odpovídajícími technickým podmínkám výrobce.</t>
  </si>
  <si>
    <t>(5) Periodická zkouška, při které se provádí povrchová prohlídka, kontrola značení, prohlídka vnitřku nádoby, zkouška pevnosti a těsnosti nádoby, zkouška těsnosti spouštěcí armatury nebo ventilu a zkouška pojistného ventilu, se vykonává u hasicích přístrojů</t>
  </si>
  <si>
    <t>a) vodních a pěnových jednou za 3 roky,</t>
  </si>
  <si>
    <t>b) ostatních jednou za 5 let.</t>
  </si>
  <si>
    <t>(6) Osoba, která provedla kontrolu, údržbu nebo opravu, opatří hasicí přístroj plombou spouštěcí armatury a trvale čitelným kontrolním štítkem tak, aby byl viditelný při pohledu na instalovaný hasicí přístroj, nevylučuje-li to konstrukční provedení hasicího přístroje. Kontrolní štítek nesmí zasahovat do typového štítku a překrývat výrobní číslo hasicího přístroje.</t>
  </si>
  <si>
    <t>(7) Na kontrolním štítku se vyznačuje měsíc a rok provedení úkonu podle odstavce 6, termín příští kontroly nebo příští periodické zkoušky a údaje, podle nichž lze identifikovat osobu, která úkon podle odstavce 6 provedla, a to jméno a příjmení této osoby, popřípadě u podnikatele údaj o firmě, jménu nebo názvu, sídle nebo místu podnikání a identifikačním čísle; u osoby zapsané v obchodním rejstříku nebo jiné evidenci též údaj o tomto zápisu; u zaměstnance obdobné údaje týkající se jeho zaměstnavatele.</t>
  </si>
  <si>
    <t>(8) Doklad o provedené kontrole, údržbě nebo opravách hasicích přístrojů vždy obsahuje následující údaje:</t>
  </si>
  <si>
    <t>a) údaj o firmě, jménu nebo názvu, sídle nebo místu podnikání vlastníka (uživatele) hasicího přístroje a identifikačním čísle; u osoby zapsané v obchodním rejstříku nebo jiné evidenci též údaj o tomto zápisu; je-li vlastníkem (uživatelem) hasicího přístroje fyzická osoba, také jméno, příjmení a adresu trvalého pobytu této fyzické osoby,</t>
  </si>
  <si>
    <t>b) adresu objektu, ve kterém byl hasicí přístroj instalován, není-li shodná s adresou podle písmene a),</t>
  </si>
  <si>
    <t>c) umístění, druh, označení výrobce, typové označení, výrobní číslo nádoby kontrolovaného hasicího přístroje,</t>
  </si>
  <si>
    <t>d) datum provedení a další údaje o kontrole provozuschopnosti, údržbě nebo opravě, jejím výsledku a vyjádření o provozuschopnosti hasicího přístroje,</t>
  </si>
  <si>
    <t>e) písemné potvrzení o provedení kontroly provozuschopnosti, datum, jméno, příjmení a podpis osoby, která kontrolu provozuschopnosti provedla, u podnikatele údaj o firmě, jménu nebo názvu, sídle nebo místu podnikání a identifikačním čísle; u osoby zapsané v obchodním rejstříku nebo jiné evidenci též údaj o tomto zápisu; u zaměstnance obdobné údaje týkající se jeho zaměstnavatele.</t>
  </si>
  <si>
    <t>(9) Osoba, která provádí kontrolu, údržbu nebo opravu, vyřadí z používání hasicí přístroj</t>
  </si>
  <si>
    <t>a) vadný, který nelze předepsaným způsobem opravit, nebo</t>
  </si>
  <si>
    <t>b) ten, u něhož nelze bezpečně zjistit výrobní číslo a rok výroby, nebo</t>
  </si>
  <si>
    <t>c) starší 20 let, s výjimkou hasicího přístroje CO2, který se vyřazuje z používání, je-li starší 40 let.</t>
  </si>
  <si>
    <t>Ten, kdo vyřadil hasicí přístroj z používání, vystaví jeho vlastníku nebo uživateli doklad s uvedením důvodu vyřazení.</t>
  </si>
  <si>
    <t>Společné požadavky na projektování a montáž požárně bezpečnostních zařízení a hasicích přístrojů</t>
  </si>
  <si>
    <t>(1) Při projektování, popřípadě zpracování prováděcí dokumentace a montáži vyhrazených požárně bezpečnostních zařízení, jakož i při údržbě a opravách zařízení pro zásobování požární vodou a hasicích přístrojů musí osoba, která příslušnou činnost vykonává, splnit podmínky stanovené právními předpisy, normativními požadavky a průvodní dokumentací výrobce konkrétního typu požárně bezpečnostního zařízení nebo hasicího přístroje.</t>
  </si>
  <si>
    <t>(2) Osoba, která příslušnou činnost podle odstavce 1 provedla, odpovídá za kvalitu provedené činnosti a splnění podmínek stanovených v odstavci 1 písemně potvrdí.</t>
  </si>
  <si>
    <t>(3) Podmínky znalostí, praktických dovedností, popřípadě technického vybavení osob provádějících činnosti podle odstavce 1 mohou být stanoveny v průvodní dokumentaci výrobců požárně bezpečnostních zařízení a hasicích přístrojů. Rozsah a obsah takto stanovených podmínek musí odpovídat právním předpisům a příslušným normativním požadavkům.</t>
  </si>
  <si>
    <t>(4) Stanoví-li tak průvodní dokumentace výrobce požárně bezpečnostních zařízení, která nejsou vyhrazenými druhy, platí pro jejich projektování a montáž požadavky uvedené v odstavcích 1 a 2.</t>
  </si>
  <si>
    <t>(5) Podmínky pro získávání odborné způsobilosti, vydávání a odnímání oprávnění k některým činnostem podle zvláštního právního předpisu16) nejsou ustanoveními odstavců 1 až 4 dotčeny.</t>
  </si>
  <si>
    <t>ODDÍL DRUHÝ</t>
  </si>
  <si>
    <t>ZPŮSOB VYTVÁŘENÍ PODMÍNEK PRO HAŠENÍ POŽÁRŮ A PRO ZÁCHRANNÉ PRÁCE</t>
  </si>
  <si>
    <t>[K § 6b písm. e) zákona]</t>
  </si>
  <si>
    <t>Podmínky pro hašení požárů a pro záchranné práce</t>
  </si>
  <si>
    <t>(1) Vytvářením podmínek pro hašení požárů a pro záchranné práce se rozumí souhrn organizačních, a popřípadě i technických opatření umožňujících při využití existujících předpokladů, zejména stavebně technických, provedení rychlého a účinného zásahu, evakuace osob, zvířat a materiálu a záchranných prací.</t>
  </si>
  <si>
    <t>(2) K provedení rychlého a účinného zásahu podle odstavce 1 zajišťují právnické osoby a podnikající fyzické osoby, aby</t>
  </si>
  <si>
    <t>c) byly dodrženy trvale volné průjezdné šířky příjezdových komunikací nejméně 3 m k objektům, k nástupním plochám pro požární techniku a ke zdrojům vody určeným k hašení požárů,</t>
  </si>
  <si>
    <t>d) bylo provedeno označení17) a umožněno použití nástupních ploch pro požární techniku a požárních výtahů,</t>
  </si>
  <si>
    <t>e) byla zajištěna trvalá použitelnost vnitřních a vnějších zásahových cest (např. požární výtahy, požární žebříky) a trvale volný přístup k zařízení pro zásobování požární vodou,</t>
  </si>
  <si>
    <t>f) byla označena9) rozvodná zařízení elektrické energie, hlavní vypínače elektrického proudu, uzávěry vody, plynu, produktovodů, uzávěry rozvodů ústředního topení.</t>
  </si>
  <si>
    <t>(3) K provedení evakuace osob, zvířat a materiálu a k provedení záchranných prací podle odstavce 1 zajišťují právnické osoby a podnikající fyzické osoby, aby</t>
  </si>
  <si>
    <t>a) byly označeny9) nouzové (únikové) východy, evakuační výtahy a směry úniku osob ve všech objektech, kde se při provozovaných činnostech může vyskytovat veřejnost nebo osoby v pracovním poměru nebo obdobném pracovním vztahu; toto označení nemusí být provedeno v objektech s východy do volného prostoru, které jsou zřetelně viditelné a dostupné z každého místa,</t>
  </si>
  <si>
    <t>b) byly trvale volně průchodné komunikační prostory (chodby, schodiště apod.), které jsou součástí únikových cest, tak, aby nebyla omezena nebo ohrožena evakuace nebo záchranné práce,</t>
  </si>
  <si>
    <t>c) chráněné únikové cesty18) a všechny jejich součásti nebyly využívány způsobem zvyšujícím požární riziko.19)</t>
  </si>
  <si>
    <t>ODDÍL TŘETÍ</t>
  </si>
  <si>
    <t>LHŮTY A ZPŮSOB PROVÁDĚNÍ PRAVIDELNÝCH KONTROL DODRŽOVÁNÍ PŘEDPISŮ O POŽÁRNÍ OCHRANĚ</t>
  </si>
  <si>
    <t>[K § 6b písm. f) zákona]</t>
  </si>
  <si>
    <t>Způsob provádění pravidelných kontrol</t>
  </si>
  <si>
    <t>(1) Pravidelné kontroly dodržování předpisů o požární ochraně podle § 5 odst. 1 písm. e) zákona se zabezpečují formou preventivních požárních prohlídek a prověřováním dokladů o plnění povinností stanovených předpisy o požární ochraně (dále jen "preventivní požární prohlídky").</t>
  </si>
  <si>
    <t>(2) Předmětem preventivních požárních prohlídek je vždy zjišťování stavu zabezpečení požární ochrany u právnických osob a podnikajících fyzických osob, způsobu dodržování podmínek požární bezpečnosti a prověřování dokladů o plnění povinností stanovených předpisy o požární ochraně.</t>
  </si>
  <si>
    <t>(3) Cílem preventivních požárních prohlídek je odstranění zjištěných závad a odchylek od žádoucího stavu (dále jen "požární závady"). Lhůty k odstranění zjištěných požárních závad navrhuje osoba provádějící preventivní požární prohlídku.</t>
  </si>
  <si>
    <t>(4) Preventivní požární prohlídky se provádějí ve všech objektech a zařízeních, kde právnické osoby a podnikající fyzické osoby provozují činnosti uvedené v § 4 odst. 2 a 3 zákona.</t>
  </si>
  <si>
    <t>(5) V objektech a zařízeních, kde právnické osoby nebo podnikající fyzické osoby provozují činnosti bez zvýšeného požárního nebezpečí, se preventivní požární prohlídky provádějí v provozech, ve kterých se na pracovištích pravidelně vyskytují současně nejméně 3 osoby v pracovním poměru nebo obdobném pracovním vztahu k provozovateli nebo veřejnost, popřípadě v dalších objektech nebo zařízeních, pokud tak určí provozovatelé těchto činností.</t>
  </si>
  <si>
    <t>(6) Provedení preventivní požární prohlídky se dokládá záznamem do požární knihy, popřípadě jiným prokazatelným způsobem. Záznam o preventivní požární prohlídce musí být sepsán bezprostředně po jejím provedení.</t>
  </si>
  <si>
    <t>(7) Záznam o preventivní požární prohlídce obsahuje datum provedení, označení objektu a pracoviště, zjištěné skutečnosti, navržená opatření, stanovení způsobu a termínů jejich splnění, jméno a podpis osoby, která záznam provedla, jméno a podpis vedoucího zaměstnance kontrolovaného pracoviště nebo jiné určené osoby (§ 30) a záznam o splnění navržených opatření.</t>
  </si>
  <si>
    <t>(8) Systém provádění preventivních požárních prohlídek a způsob vedení záznamů podle odstavce 6 lze podrobně upravit schváleným posouzením požárního nebezpečí nebo dokumentací požární ochrany zpracovanou na základě stanovení podmínek požární bezpečnosti (např. § 30).</t>
  </si>
  <si>
    <t>Lhůty preventivních požárních prohlídek</t>
  </si>
  <si>
    <t>(1) Preventivní požární prohlídky podle § 12 se provádějí v následujících lhůtách:</t>
  </si>
  <si>
    <t>a) v objektech a zařízeních, kde jsou provozovány činnosti s vysokým požárním nebezpečím, nejméně jednou za 3 měsíce (§ 4 odst. 3 zákona),</t>
  </si>
  <si>
    <t>b) v objektech a zařízeních, kde jsou provozovány činnosti se zvýšeným požárním nebezpečím (§ 4 odst. 2 zákona), nejméně jednou za 6 měsíců,</t>
  </si>
  <si>
    <t>c) v objektech a zařízeních, kde jsou provozovány činnosti bez zvýšeného požárního nebezpečí uvedené v § 12 odst. 5, nejméně jednou za rok.</t>
  </si>
  <si>
    <t>(2) Lhůty uvedené v odstavci 1 mohou být zkráceny schváleným posouzením požárního nebezpečí nebo dokumentací požární ochrany zpracovanou na základě stanovení podmínek požární bezpečnosti (např. § 30).</t>
  </si>
  <si>
    <t>ODDÍL ČTVRTÝ</t>
  </si>
  <si>
    <t>POSTUP PŘI POSKYTOVÁNÍ VÝROBKŮ A VZORKŮ K PROVEDENÍ POŽÁRNĚ TECHNICKÉ EXPERTIZY</t>
  </si>
  <si>
    <t>[K § 6b písm. g) zákona]</t>
  </si>
  <si>
    <t>Postup při poskytování určených výrobků</t>
  </si>
  <si>
    <t>(1) Právnické osoby, podnikající fyzické osoby a fyzické osoby poskytují orgánu státního požárního dozoru výrobky nebo vzorky k provedení požárně technické expertizy ke zjištění příčiny vzniku požáru (§ 50 odst. 2) na základě jeho vyžádání.</t>
  </si>
  <si>
    <t>(2) Na základě žádosti osoby předávající výrobek nebo vzorek podle odstavce 1 vyhotovuje orgán státního požárního dozoru potvrzení ("Protokol o předání a převzetí výrobku nebo vzorku"), jehož stejnopis předávající osoba obdrží.</t>
  </si>
  <si>
    <t>(3) Protokol o předání výrobku nebo vzorku vždy obsahuje označení události, místa, objektu, datum a čas odebrání výrobku nebo vzorku, jeho popis, jakož i údaje o předávající osobě včetně jejího vyjádření, údaje o přebírající osobě a podpisy těchto osob.</t>
  </si>
  <si>
    <t>ODDÍL PÁTÝ</t>
  </si>
  <si>
    <t>ZPŮSOB STANOVENÍ PODMÍNEK POŽÁRNÍ BEZPEČNOSTI A POSUZOVÁNÍ POŽÁRNÍHO NEBEZPEČÍ</t>
  </si>
  <si>
    <t>[K § 6b písm. a), b), h) a i) zákona]</t>
  </si>
  <si>
    <t>Způsob určení podmínek požární bezpečnosti při činnostech se zvýšeným požárním nebezpečím</t>
  </si>
  <si>
    <t>(1) Podmínky požární bezpečnosti se stanoví k zabránění vzniku požáru a k ochraně osob, zvířat a majetku v případě vzniku požáru a k zamezení jeho šíření. Při stanovení podmínek požární bezpečnosti se k prostorám, objektům a pracovištím (dále jen "místa"), kde právnické osoby nebo podnikající fyzické osoby provozují činnosti, přiřadí charakteristiky, podle kterých jsou definovány činnosti se zvýšeným požárním nebezpečím (§ 4 odst. 2 zákona).</t>
  </si>
  <si>
    <t>(2) V místech, ke kterým byly přiřazeny charakteristiky podle odstavce 1, se ve vztahu k provozovaným činnostem se zvýšeným požárním nebezpečím prokazatelně vyhodnotí</t>
  </si>
  <si>
    <t>a) vyskytující se možné zdroje zapálení,</t>
  </si>
  <si>
    <t>b) požárně technické charakteristiky, popřípadě technicko bezpečnostní parametry vyskytujících se látek potřebných ke stanovení preventivních opatření k ochraně života a zdraví osob a majetku,</t>
  </si>
  <si>
    <t>c) základní charakteristiky požární bezpečnosti staveb a technologií (výška stavby, konstrukční systém, odstupové, popřípadě bezpečnostní vzdálenosti, dělení do požárních úseků, technická zařízení, druh provozu a technologií) z hlediska jejich vlivu na vznik a šíření případného požáru a zplodin hoření. Bezpečnostní vzdálenosti volných skladů sena a slámy od vybraných druhů objektů, lesů a komunikací jsou uvedeny v příloze č. 1 této vyhlášky.</t>
  </si>
  <si>
    <t>(3) Na základě vyhodnocení podle odstavce 2 se stanoví podmínky požární bezpečnosti při činnostech se zvýšeným požárním nebezpečím, přičemž se vždy</t>
  </si>
  <si>
    <t>a) vymezí oprávnění a povinnosti osob při zajištění požární bezpečnosti pro zahájení, průběh, přerušení a skončení činnosti,</t>
  </si>
  <si>
    <t>b) určí potřebný počet preventivních požárních hlídek a počet zaměstnanců zařazených do těchto preventivních požárních hlídek,</t>
  </si>
  <si>
    <t>c) stanoví požadavky pro bezpečný pobyt a pohyb osob včetně zákazů a značení (informace, výstrahy, příkazy a zákazy),</t>
  </si>
  <si>
    <t>d) určí způsob zabezpečení volných únikových cest,</t>
  </si>
  <si>
    <t>e) stanoví požadavky směřující proti vzniku a šíření požáru nebo vzniku výbuchu s následným požárem, nejsou-li tyto stanoveny výrobcem, například</t>
  </si>
  <si>
    <t>1. určení provozních podmínek technických zařízení a technologického procesu, podmínek případných odstávek zařízení nebo omezení provozu,</t>
  </si>
  <si>
    <t>2. stanovení maximálního množství hořlavých a hoření podporujících látek, přípravků nebo materiálů (dále jen "množství látek"),</t>
  </si>
  <si>
    <t>3. zamezení vzniku nebezpečné koncentrace hořlavých plynů, par hořlavých kapalin nebo hořlavých prachů,</t>
  </si>
  <si>
    <t>f) stanoví zajištění požární ochrany v době přerušení, omezení nebo přechodného zastavení provozu (dále jen "doba sníženého provozu") a v mimopracovní době,</t>
  </si>
  <si>
    <t>g) vyhodnotí potřebné věcné prostředky požární ochrany a požárně bezpečnostní zařízení, popřípadě také požadavky na speciální hasební látky a postupy, přičemž se vychází z podmínek stanovených touto vyhláškou,</t>
  </si>
  <si>
    <t>h) určí další požadavky, které závisí na druhu, místě a způsobu provozování činností se zvýšeným požárním nebezpečím, například pro mimořádné provozování těchto činností na přechodných pracovištích, tj. na místech, která nejsou k tomuto druhu činnosti projektována, dosud schválena nebo jinak určena (staveniště, volné prostranství, lesní porosty apod.), anebo když se změní výchozí podmínky.</t>
  </si>
  <si>
    <t>(4) Podmínky požární bezpečnosti při provozovaných činnostech se zvýšeným požárním nebezpečím se zapracují do příslušných druhů dokumentace požární ochrany uvedených v § 27.</t>
  </si>
  <si>
    <t>(5) Za rozsah a způsob stanovení podmínek požární bezpečnosti odpovídá zpracovatel (osoba odborně způsobilá nebo technik požární ochrany), přičemž vychází ze stavu vědeckých a technických poznatků známých v době jejich stanovení. Za splnění tohoto požadavku se považuje dodržení podmínek stanovených normativními požadavky.20)</t>
  </si>
  <si>
    <t>(6) V případě dodavatelsky prováděných činností se zvýšeným požárním nebezpečím zabezpečuje stanovení a dodržování podmínek podle odstavců 1 až 4 právnická osoba nebo podnikající fyzická osoba, která tyto činnosti vykonává, není-li smlouvou stanoveno jinak.</t>
  </si>
  <si>
    <t>Způsob posuzování požárního nebezpečí činností s vysokým požárním nebezpečím</t>
  </si>
  <si>
    <t>(1) Při posuzování požárního nebezpečí činností s vysokým požárním nebezpečím (dále jen "posouzení požárního nebezpečí") se postupuje obdobně podle § 15 odst. 1 až 3, přičemž se klade zvláštní důraz na případné kumulativní účinky požárního nebezpečí.</t>
  </si>
  <si>
    <t>(2) Způsob posuzování požárního nebezpečí stanovený touto vyhláškou se přiměřeně vztahuje i na doplnění, přepracování nebo zpracování nového posouzení požárního nebezpečí, popřípadě na odstraňování nedostatků zjištěných při jeho schvalování (§ 6a odst. 4 a 5 zákona). Podmínky a způsob předkládání této dokumentace ke schválení orgánu státního požárního dozoru jsou upraveny v § 40 odst. 7 a 8.</t>
  </si>
  <si>
    <t>(3) Zjištění a zhodnocení rozhodujících vlivů z hlediska možnosti vzniku a šíření požáru, vyjádření a posouzení zdrojů rizik ohrožení osob, zvířat a majetku, zhodnocení možností provedení záchranných prací a účinné likvidace požáru včetně popisu jeho možných následků vždy obsahuje</t>
  </si>
  <si>
    <t>a) popis základních charakteristik požární bezpečnosti staveb a technologií [§ 15 odst. 2 písm. c)], zjištění množství látek a jejich druhů, požárně bezpečnostních zařízení, zařízení pro detekci a signalizaci technologických stavů; porovnání zjištěných skutečností se stavem žádoucím podle příslušné dokumentace (např. příslušné technické předpisy, ověřená projektová dokumentace, normativní požadavky, návody výrobců) a vyhodnocení rozdílů,</t>
  </si>
  <si>
    <t>b) zjištění a zhodnocení vyskytujících se možných zdrojů zapálení, uvedení požárně technických charakteristik, popřípadě technicko bezpečnostních parametrů vyskytujících se látek, potřebných ke stanovení preventivních opatření k ochraně života a zdraví osob a majetku včetně zdůvodnění výběru látek a jejich požárně technických charakteristik určených jako rozhodné a potřebné pro stanovení preventivních opatření,</t>
  </si>
  <si>
    <t>c) vyjádření a posouzení požárního nebezpečí z hlediska ohrožení osob nebo zvířat, možností jejich evakuace a záchrany; při zjišťování počtu osob, které se při provozovaných činnostech vyskytují, se postupuje obdobně podle § 17 odst. 4 a 6,</t>
  </si>
  <si>
    <t>d) zjištění a zhodnocení vnějších zdrojů rizik ohrožujících posuzovanou činnost, tj. z prostoru, ve kterém vlastní činnost není provozována, a rizik vznikajících z neprovozních nebo havarijních stavů obslužných zařízení (zdrojů energií včetně náhradních zdrojů, dodávek surovin, chlazení, výměny vzduchu, zabezpečovacích systémů apod.),</t>
  </si>
  <si>
    <t>e) zhodnocení možností provedení rychlé a účinné likvidace případného požáru, evakuace osob, zvířat, materiálu a provedení záchranných prací vlastními silami a prostředky provozovatele posuzované činnosti, popřípadě vyjádření potřeb přesahujících tento rámec; při tom se postupuje následujícím způsobem:</t>
  </si>
  <si>
    <t>1. stanovení míst, kde lze předpokládat vznik požáru a jeho šíření, a vyhodnocení těchto míst z hlediska určení nejsložitější varianty požáru,</t>
  </si>
  <si>
    <t>2. posouzení provozuschopnosti a účinnosti instalovaných požárně bezpečnostních zařízení a organizačních opatření pro včasné zjištění požáru, jeho ohlášení a vyhlášení požárního poplachu,</t>
  </si>
  <si>
    <t>3. určení počtu a druhů hasicích přístrojů a porovnání se skutečným stavem,</t>
  </si>
  <si>
    <t>4. stanovení časových a prostorových parametrů nejsložitější varianty požáru, potřebných sil, technických prostředků a hasebních látek pro nejsložitější varianty požáru a stanovení podmínek pro jejich připravenost k zásahu, popřípadě také stanovení požadavků na speciální hasební látky a postupy,</t>
  </si>
  <si>
    <t>f) popis možných následků požáru, kde se uvedou rozumně předvídatelné následky vzniklé porušením stavebních konstrukcí a zařízení nebo jejich částí, tepelnými účinky a toxickými zplodinami hoření, únikem látek, výskytem hořlavých plynů nebo par, poškozením nebo zničením komunikací, sdělovacích a jiných technických zařízení.</t>
  </si>
  <si>
    <t>(4) Při stanovení systému řízení požární ochrany se navrhují organizační a technická řešení mimořádných situací se zaměřením na snížení pravděpodobnosti vzniku požáru, jeho šíření a ohrožení osob, zvířat a majetku (vlastní systém přípravy na řešení závažných havárií a systém řízení při jejich vzniku, jeho organizační struktura, materiální a technické vybavení, zřízení jednotky požární ochrany apod.). Systémová řešení se specifikují v návrzích na opatření.</t>
  </si>
  <si>
    <t>(5) Návrhy na opatření včetně stanovení termínů jejich plnění vycházejí z vyhodnocení skutečností uvedených v odstavcích 3 a 4. Opatření jsou</t>
  </si>
  <si>
    <t>a) organizačního charakteru - například stanovení organizační struktury pro plnění povinností na úseku požární ochrany, zvláštní požadavky na provádění školení zaměstnanců a odbornou přípravu zaměstnanců zařazených do preventivních požárních hlídek, preventistů požární ochrany a jednotek požární ochrany, způsobilost zaměstnanců určených k obsluze, údržbě, opravě a kontrolám technických a požárně bezpečnostních zařízení, není-li tato stanovena výrobcem, zpracování a kontrola dokumentace požární ochrany, způsob, rozsah a termíny provádění preventivních požárních prohlídek, zajištění požární ochrany v době sníženého provozu a v mimopracovní době,</t>
  </si>
  <si>
    <t>b) technického charakteru - například zvláštní požadavky na provádění údržby, oprav, obsluhy a kontroly objektů, technických a technologických zařízení, stanovení technických parametrů, které nelze překročit (teplota, tlak apod.), zajištění spojovacích prostředků, vybavení ohlašoven požárů, označení ochranných nebo nebezpečných pásem, způsob vybavení požární technikou, věcnými prostředky požární ochrany, popřípadě požárně bezpečnostními zařízeními, zajištění volných únikových cest, příjezdových komunikací a nástupních ploch pro požární techniku, přístupu k hlavním vypínačům elektrického proudu, uzávěrům vody, plynu, ústředního vytápění, popřípadě dalších produktovodů, označení všech určených míst požárními, výstražnými a bezpečnostními značkami9) nebo tabulkami, způsob manipulace s hořlavými nebo nebezpečnými látkami,</t>
  </si>
  <si>
    <t>c) jiná - například vytvoření vlastního systému přípravy na řešení závažných havárií a systému řízení při jejich vzniku, stanovení jeho organizační struktury, specifikace materiálního a technického vybavení, vícestupňové systémy požárně bezpečnostních zařízení, zřízení jednotky požární ochrany (druh jednotky požární ochrany, početní stavy, vybavení apod.).</t>
  </si>
  <si>
    <t>(6) Skutečnosti uvedené v odstavci 3 písm. e) k účinné likvidaci požáru mohou být nahrazeny dokumentací zdolávání požárů (§ 34). V takovém případě dokumentace zdolávání požárů tvoří nedílnou součást posouzení požárního nebezpečí.</t>
  </si>
  <si>
    <t>Způsob určování činností se zvýšeným a s vysokým požárním nebezpečím</t>
  </si>
  <si>
    <t>(1) Pro účely stanovení podmínek požární bezpečnosti a posouzení požárního nebezpečí se při určování množství látek vyskytujících se v jednom prostoru nebo požárním úseku,21) které je rozhodující pro zařazení provozovaných činností do kategorií podle § 4 zákona, postupuje následujícím způsobem:</t>
  </si>
  <si>
    <t>a) množství látek vyskytujících se při provozování činností v jednom prostoru (jeden nebo více stavebních objektů, skladovací nebo manipulační plochy, technologická zařízení nebo jejich části, zásobníky a nádrže, které právnická osoba nebo podnikající fyzická osoba užívá a které spolu stavebně, provozně nebo technologicky souvisejí, (dále jen "jeden prostor"), se sčítají,</t>
  </si>
  <si>
    <t>b) v případě provozování činnosti v jednom stavebním objektu, který není prokazatelně dělen do požárních úseků, považuje se tento objekt za jeden požární úsek a množství látek vyskytujících se v jednotlivých jeho částech se sčítají; jedná-li se o stavební objekt nebo zařízení, které z části tvoří požární úsek nebo úseky a část je požárně nedělena, potom se množství látek vyskytujících se v požárních úsecích s množstvím látek vyskytujících se v dalších částech objektu vzájemně nesčítají,</t>
  </si>
  <si>
    <t>c) do roční produkce hořlavých kapalin, hořlavých plynů nebo hoření podporujících plynů se započítává množství těchto látek, které se vyrobí, vyskytují se při výrobě nebo naplní do zásobníků, cisteren nebo nádob za jeden rok v jednom stavebním objektu nebo v jednom prostoru,</t>
  </si>
  <si>
    <t>d) v případě kusového balení (palety, lahve, sudy apod.) se objemy a množství látek v těchto obalech, za podmínek uvedených v písmenech a), b) a c), sčítají,</t>
  </si>
  <si>
    <t>e) provozní náplně a záložní palivo, které jsou součástí silničních a kolejových vozidel, se do množství látek nezapočítávají; množství látek vyskytujících se v jiných částech silničních nebo kolejových vozidel (nádržích, kontejnerech apod.) se do celkového množství látek započítává pouze v případech, kdy při provozovaných činnostech dochází k manipulaci s těmito látkami (např. přečerpávání nebo prodej). Pro přepravu nebezpečných látek platí zvláštní předpisy.22)</t>
  </si>
  <si>
    <t>(2) Pro účely určení množství látek podle odstavce 1 se vychází z kapacity, která je uvedena v ověřené projektové dokumentaci stavby nebo průvodní dokumentaci zařízení. Pokud v ověřené projektové dokumentaci nebo v průvodní dokumentaci tato kapacita uvedena není, vychází se z maximálního množství látek, které se v místě provozování činností vyskytují nebo se mohou vyskytovat.</t>
  </si>
  <si>
    <t>(3) Koncentrace hořlavého prachu nebo par hořlavých kapalin ve směsi se vzduchem nebo jiným plynným okysličovadlem se považuje za nebezpečnou pro výbuch s následným požárem (dále jen "nebezpečná koncentrace"), přesahuje-li technicko bezpečnostní parametry stanovené v průvodní dokumentaci. Nejsou-li technicko bezpečnostní parametry stanoveny nebo doloženy průvodní dokumentací, považuje se za nebezpečnou koncentraci dosažení hodnoty 25 % a vyšší, než je dolní mez výbušnosti23) pro hořlavé prachy nebo páry hořlavých kapalin.</t>
  </si>
  <si>
    <t>(4) Při stanovení počtu zaměstnanců na pracovišti pro účely určení činnosti se zvýšeným požárním nebezpečím podle § 4 odst. 2 písm. d) zákona se vychází ze skutečných projektovaných hodnot vyplývajících z ověřené projektové dokumentace stavby (např. trvalá pracovní místa).19) Není-li toto ověřenou projektovou dokumentací stanoveno, vychází provozovatel činnosti z maximálního skutečného počtu osob současně vykonávajících činnosti na pracovišti, které jsou k němu v pracovním poměru nebo obdobném pracovním vztahu. Za pracoviště se přitom považuje stavebně oddělená část objektu nebo otevřené technologické zařízení.</t>
  </si>
  <si>
    <t>(5) Počet nadzemních podlaží se určuje součtem všech podlaží v nadzemní části budovy. Za výšku budovy se považuje výška její nadzemní části, kde se předpokládá vedení požárního zásahu.</t>
  </si>
  <si>
    <t>(6) Při určování počtu osob vyskytujících se v podzemních prostorách se postupuje obdobně podle odstavce 4. Za podzemní prostory se přitom považuje stavebně nebo technologicky oddělený prostor, který je využívaný k činnostem uvedeným v zákoně a jehož stropní konstrukce a začátek únikové cesty se nachází pod úrovní podlahy východu do volného prostoru nebo pod úrovní okolního terénu.</t>
  </si>
  <si>
    <t>(7) Pro účely začleňování provozovaných činností do kategorií podle míry požárního nebezpečí se rozumí</t>
  </si>
  <si>
    <t>a) stavbou pro shromažďování většího počtu osob - stavba s prostorem určeným pro shromáždění nejméně 200 osob, v němž na jednu osobu připadá půdorysná plocha menší než 4 m2,</t>
  </si>
  <si>
    <t>b) stavbou pro obchod - stavba, která obsahuje celkovou prodejní plochu větší než 2000 m2,</t>
  </si>
  <si>
    <t>c) stavbou pro osoby se sníženou schopností pohybu a orientace - stavba nebo její část určená k užívání</t>
  </si>
  <si>
    <t>1. osobami s těžkou vadou nosného nebo pohybového ústrojí, s těžkým sluchovým postižením, s těžkým zrakovým postižením nebo s těžkou nebo hlubokou mentální retardací,</t>
  </si>
  <si>
    <t>2. těhotnými ženami nebo osobami doprovázejícími dítě do tří let věku, nebo</t>
  </si>
  <si>
    <t>3. osobami, které mají významně sníženou pohyblivost nebo orientaci v souvislosti s poskytováním zdravotní péče,</t>
  </si>
  <si>
    <t>d) stavbou ubytovacího zařízení - stavba nebo její část, kde je fyzickým osobám poskytováno přechodné ubytování s ubytovací kapacitou více než 20 lůžek.</t>
  </si>
  <si>
    <t>Složité podmínky pro zásah</t>
  </si>
  <si>
    <t>Pro potřeby členění provozovaných činností podle míry požárního nebezpečí ve smyslu § 4 odst. 1 zákona se za složité podmínky pro zásah považují činnosti, u kterých nejsou běžné podmínky pro zásah, a to za okolností, kdy jsou tyto činnosti provozovány</t>
  </si>
  <si>
    <t>a) v dispozičně složitých a nepřehledných objektech, v nichž hrozí, zejména vzhledem k předpokladu silného zakouření, ztráta orientace osob (např. podzemní hromadné garáže, tunely nad 350 m délky, podzemní systémy hromadné dopravy osob),</t>
  </si>
  <si>
    <t>b) v prostorách a zařízeních, kde by vstup nebo činnost jednotky požární ochrany bez upozornění na zvláštní nebezpečí nebo postup hašení znamenal ohrožení zdraví a životů hasičů (např. výroba, skladování nebo prodej výbušin, pyrotechnických výrobků, hořlavých nebo hoření podporujících plynů, výskyt radioaktivních látek nebo biologicky nebezpečného materiálu, rozvodny elektrického proudu, kabelové kanály a mosty, energocentra s náhradními zdroji a vnitřní elektrické stanice osazené olejem chlazenými transformátory o celkovém výkonu 1 MVA a vyšším),</t>
  </si>
  <si>
    <t>c) za podmínek, při nichž se vyskytují vybrané nebezpečné chemické látky a přípravky v množství stejném nebo větším, než je množství uvedené v příloze č. 1 zvláštního právního předpisu,24)</t>
  </si>
  <si>
    <t>d) v objektech a zařízeních provozů chemické výroby uvedených v příloze č. 2 této vyhlášky,</t>
  </si>
  <si>
    <t>e) v objektech a zařízeních administrativních, školských a zdravotnických provozů uvedených v příloze č. 2 této vyhlášky o 7 a více nadzemních podlažích, nebo o 4 a více nadzemních podlažích, pokud tyto objekty nemají zřízeny chráněné únikové cesty,</t>
  </si>
  <si>
    <t>f) ve stavbách pro osoby se sníženou schopností pohybu a orientace, ve stavbách ubytovacích zařízení o 7 a více nadzemních podlažích nebo o 4 a více nadzemních podlažích, pokud tyto objekty nemají zřízeny chráněné únikové cesty,</t>
  </si>
  <si>
    <t>g) ve stavbách pro shromažďování většího počtu osob a ve stavbách pro obchod.</t>
  </si>
  <si>
    <t>Hodnoty nahodilého požárního zatížení</t>
  </si>
  <si>
    <t>(1) Do nahodilého požárního zatížení se započítává hmotnost a výhřevnost všech hořlavých látek, které se za normálního provozu nebo užívání v posuzovaném prostoru nebo požárním úseku vyskytují (např. hořlavé zařizovací předměty, popřípadě jejich hořlavé části, technologická zařízení, náplně, izolace, zpracovávané nebo skladované hořlavé látky včetně hořlavých obalů a hořlavých přepravních prostředků). Do nahodilého požárního zatížení se nezapočítává hmotnost a výhřevnost pevně zabudovaných stavebních hmot a konstrukcí.</t>
  </si>
  <si>
    <t>(2) Hodnoty nahodilého požárního zatížení pro účely členění činností podle požárního nebezpečí jsou uvedeny v příloze č. 2 této vyhlášky. Není-li hodnota nahodilého požárního zatížení pro některé provozované činnosti v příloze č. 2 uvedena jako samostatná položka, použije se hodnota nahodilého požárního zatížení provozně a funkčně srovnatelného druhu provozu.</t>
  </si>
  <si>
    <t>ODDÍL ŠESTÝ</t>
  </si>
  <si>
    <t>OVĚŘOVÁNÍ ODBORNÉ ZPŮSOBILOSTI, ODBORNÁ PŘÍPRAVA A ŠKOLENÍ ZAMĚSTNANCŮ O POŽÁRNÍ OCHRANĚ</t>
  </si>
  <si>
    <t>[K § 11 odst. 8 a § 16 odst. 4 zákona]</t>
  </si>
  <si>
    <t>Ověřování odborné způsobilosti, vydávání a odnímání osvědčení</t>
  </si>
  <si>
    <t>(1) Komise ministerstva podle § 11 odst. 1 a 2 zákona (dále jen "komise") se ustavuje z příslušníků Hasičského záchranného sboru České republiky (dále jen "příslušník"), popřípadě z dalších odborníků z oblasti požární ochrany. Komise má lichý počet členů, nejméně 3, přičemž 1 z jejích členů, kterého určí ministerstvo, vykonává funkci předsedy.</t>
  </si>
  <si>
    <t>(2) Přihlášku ke zkoušce odborné způsobilosti podle § 11 odst. 1 a 2 zákona (dále jen "zkouška") podává uchazeč komisi. Komise při jednání rozhoduje většinou hlasů. O výsledku zkoušky komise vyhotoví písemný protokol podepsaný předsedou a členy komise.</t>
  </si>
  <si>
    <t>(3) Při zkoušce komise zjišťuje znalosti v rozsahu tematických okruhů uvedených v § 22 a v příloze č. 3 této vyhlášky, která obsahuje zkušební témata.</t>
  </si>
  <si>
    <t>(4) Zkušební komise může vyloučit ze zkoušky uchazeče, který v průběhu zkoušky použije nedovolené pomůcky nebo průběh zkoušky jinak vážně narušuje.</t>
  </si>
  <si>
    <t>(5) Zkouška se člení na dvě části, jimiž se rozumí písemný test a ústní přezkoušení. Komise je při zkoušce vázána tematickými okruhy podle odstavce 3.</t>
  </si>
  <si>
    <t>(6) Uchazeč koná nejprve písemný test, který netrvá déle než 60 minut. Písemný test obsahuje 50 otázek. Úspěšné složení písemného testu je předpokladem pro konání ústního přezkoušení. Při ústním přezkoušení uchazeč odpovídá na 3 otázky z tematických okruhů uvedených v příloze č. 3 této vyhlášky. Doba na samostatnou přípravu odpovědí činí nejvýše 15 minut. Ústní přezkoušení netrvá déle než 30 minut, přičemž komise může klást doplňující otázky, na které uchazeč odpovídá bez přípravy.</t>
  </si>
  <si>
    <t>(7) Jestliže uchazeč odpověděl v písemném testu správně alespoň na 90 % v něm obsažených otázek, je hodnocen klasifikačním stupněm "prospěl" a postupuje k ústnímu přezkoušení. V opačném případě je hodnocen klasifikačním stupněm "neprospěl".</t>
  </si>
  <si>
    <t>(8) Při ústním přezkoušení uchazeč prokazuje potřebné znalosti včetně jejich samostatné aplikace. V případě, že odpoví správně na zkušební otázky, je hodnocen klasifikačním stupněm "prospěl".</t>
  </si>
  <si>
    <t>(9) Je-li uchazeč hodnocen klasifikačním stupněm "prospěl" z písemného testu i z ústního přezkoušení, je jeho zkouška hodnocena klasifikačním stupněm "prospěl". V opačném případě je hodnocen klasifikačním stupněm "neprospěl" a v případě opakování zkoušky opakuje jak písemný test, tak ústní přezkoušení. Totéž platí pro uchazeče, který byl ze zkoušky vyloučen.</t>
  </si>
  <si>
    <t>(10) Výsledek zkoušky oznamuje uchazeči komise ústně bezprostředně po vyhodnocení výsledků.</t>
  </si>
  <si>
    <t>(11) Ten, kdo neuspěl při zkoušce se může podrobit opakované zkoušce, která se koná v rozsahu podle odstavce 5. Zkoušku lze konat nejvýše třikrát v kalendářním roce.</t>
  </si>
  <si>
    <t>(12) Ten, komu bylo osvědčení odňato (§ 11 odst. 3 zákona), se může podrobit zkoušce nejdříve po uplynutí 3 měsíců ode dne nabytí právní moci rozhodnutí o odnětí osvědčení.</t>
  </si>
  <si>
    <t>Vydávání a odnímání osvědčení o odborné způsobilosti</t>
  </si>
  <si>
    <t>(1) Uchazeči, který úspěšně vykonal zkoušku, vydá ministerstvo osvědčení o odborné způsobilosti (dále jen "osvědčení"). Osvědčení obsahuje jméno, příjmení, titul a rodné číslo uchazeče, katalogové číslo osvědčení, označení odborné způsobilosti, datum vydání osvědčení, úřední razítko ministerstva a podpis pověřeného vedoucího zaměstnance ministerstva. Vzory osvědčení jsou uvedeny v přílohách č. 4 a 5 této vyhlášky.</t>
  </si>
  <si>
    <t>(2) Absolventům škol požární ochrany nebo absolventům vysokoškolského studia podle § 11 odst. 1 zákona vydává ministerstvo osvědčení na základě jejich žádosti doplněné prokazatelným dokladem o ukončení studia.</t>
  </si>
  <si>
    <t>(3) Osvědčení se vydává v jednom vyhotovení.</t>
  </si>
  <si>
    <t>(4) Osvědčení se odnímá na základě písemného návrhu orgánu státního požárního dozoru, který obsahuje jméno, příjmení, adresu trvalého pobytu, rodné číslo a katalogové číslo osvědčení odborně způsobilé osoby nebo technika požární ochrany, odůvodnění návrhu, jakož i další podklady, jejichž součástí je popis závažných nedostatků, pro které orgán státního požárního dozoru návrh na odejmutí osvědčení předkládá.</t>
  </si>
  <si>
    <t>Obsah a rozsah odborné přípravy odborně způsobilých osob a techniků požární ochrany</t>
  </si>
  <si>
    <t>(1) Obsah a rozsah odborné přípravy k ověření odborné způsobilosti je stanoven zvlášť pro odborně způsobilé osoby a zvlášť pro techniky požární ochrany. Způsob zajištění odborné přípravy k ověření odborné způsobilosti není předepsán, přičemž se připouští i individuální příprava.</t>
  </si>
  <si>
    <t>(2) Obsah odborné přípravy je uveden v odstavcích 3 a 4, její rozsah je stanoven tematickými okruhy uvedenými v příloze č. 3 této vyhlášky.</t>
  </si>
  <si>
    <t>(3) Obsah odborné přípravy k získání osvědčení o odborné způsobilosti osob podle § 11 odst. 1 zákona tvoří</t>
  </si>
  <si>
    <t>a) předpisy o požární ochraně,</t>
  </si>
  <si>
    <t>b) požární bezpečnost staveb a technologií,</t>
  </si>
  <si>
    <t>c) posuzování požárního nebezpečí,</t>
  </si>
  <si>
    <t>d) základní funkce a parametry požární techniky, věcných prostředků požární ochrany a požárně bezpečnostních zařízení,</t>
  </si>
  <si>
    <t>e) fyzikální a chemické procesy hoření, výbuchu, hašení a toxických účinků zplodin hoření,</t>
  </si>
  <si>
    <t>f) základy taktiky hašení požárů.</t>
  </si>
  <si>
    <t>(4) Obsah odborné přípravy k získání osvědčení o odborné způsobilosti techniků požární ochrany podle § 11 odst. 2 zákona tvoří</t>
  </si>
  <si>
    <t>b) dílčí znalost požární bezpečnosti staveb (únikové cesty, dělení do požárních úseků, odstupové a bezpečnostní vzdálenosti),</t>
  </si>
  <si>
    <t>c) základní funkce a parametry požární techniky, věcných prostředků požární ochrany a požárně bezpečnostních zařízení,</t>
  </si>
  <si>
    <t>d) základní znalost fyzikálních a chemických procesů hoření, výbuchu, hašení a toxických účinků zplodin hoření.</t>
  </si>
  <si>
    <t>Školení zaměstnanců o požární ochraně</t>
  </si>
  <si>
    <t>(1) Školení zaměstnanců o požární ochraně (dále jen "školení zaměstnanců") obsahuje seznámení</t>
  </si>
  <si>
    <t>a) s organizací a zajištěním požární ochrany a se základními povinnostmi vyplývajícími z předpisů o požární ochraně,</t>
  </si>
  <si>
    <t>b) s požárním nebezpečím vznikajícím při činnostech provozovaných právnickou osobou nebo podnikající fyzickou osobou v místě výkonu práce zaměstnance,</t>
  </si>
  <si>
    <t>c) s požárním řádem, s požárními poplachovými směrnicemi, popřípadě s požárním evakuačním plánem a další dokumentací obsahující stanovení podmínek požární bezpečnosti při činnostech vykonávaných na pracovišti,</t>
  </si>
  <si>
    <t>d) se zvláštními požadavky na provoz a obsluhu instalovaných technických zařízení v případě požáru,</t>
  </si>
  <si>
    <t>e) se zajištěním požární ochrany v době sníženého provozu a v mimopracovní době,</t>
  </si>
  <si>
    <t>f) s rozmístěním a se způsobem použití věcných prostředků požární ochrany na pracovišti,</t>
  </si>
  <si>
    <t>g) s funkcí, popřípadě způsobem obsluhy požárně bezpečnostních zařízení na pracovišti.</t>
  </si>
  <si>
    <t>(2) Školení zaměstnanců se provádí při nástupu do zaměstnání a při každé změně pracoviště nebo pracovního zařazení zaměstnance, pokud se tím mění i obsah skutečností uvedených v odstavci 1, s kterými má být zaměstnanec seznámen. Školení se opakuje nejméně jednou za 2 roky.</t>
  </si>
  <si>
    <t>(3) Školení vedoucích zaměstnanců o požární ochraně obsahuje skutečnosti uvedené v odstavci 1 týkající se všech jimi řízených zaměstnanců a provádí se při nástupu do funkce. Školení se opakuje nejméně jednou za 3 roky.</t>
  </si>
  <si>
    <t>(4) Školení o požární ochraně se v případě osob pověřených zabezpečováním požární ochrany v době sníženého provozu a v mimopracovní době zabezpečuje před zahájením jejich činnosti a opakuje se nejméně jednou za rok.</t>
  </si>
  <si>
    <t>(5) Pro osoby, které vykonávají činnosti uvedené v § 4 odst. 2 a 3 zákona na pracovištích právnických osob nebo podnikajících fyzických osob a nejsou k nim v pracovním poměru nebo obdobném pracovním vztahu, se školení o požární ochraně zabezpečuje v rozsahu školení zaměstnanců.</t>
  </si>
  <si>
    <t>(6) Školení o požární ochraně pro osoby, které se příležitostně zdržují na pracovištích právnických osob nebo podnikajících fyzických osob provozujících činnosti uvedené v § 4 odst. 2 a 3 zákona, nebo které s těmito činnostmi přicházejí do styku, se zabezpečuje v nezbytném rozsahu a způsobem stanoveným provozovatelem těchto činností v dokumentaci požární ochrany (např. § 36).</t>
  </si>
  <si>
    <t>Odborná příprava zaměstnanců zařazených do preventivních požárních hlídek</t>
  </si>
  <si>
    <t>(1) Odborná příprava zaměstnanců zařazených do preventivních požárních hlídek (dále jen "odborná příprava preventivních požárních hlídek") se provádí před zahájením činností se zvýšeným nebo s vysokým požárním nebezpečím.</t>
  </si>
  <si>
    <t>(2) U opakujících se činností se zvýšeným nebo s vysokým požárním nebezpečím se odborná příprava preventivních požárních hlídek provádí nejméně jednou za rok.</t>
  </si>
  <si>
    <t>(3) Teoretická část odborné přípravy preventivních požárních hlídek obsahuje seznámení s požárním nebezpečím provozované činnosti, se způsobem vyhlášení požárního poplachu, přivolání jednotky požární ochrany a s poskytnutím pomoci v souvislosti se zdoláváním požáru.</t>
  </si>
  <si>
    <t>(4) Praktická část odborné přípravy preventivních požárních hlídek obsahuje seznámení s rozmístěním a použitím věcných prostředků požární ochrany a požárně bezpečnostních zařízení, se způsobem, podmínkami a možnostmi hašení požárů, evakuace osob, zvířat nebo materiálu.</t>
  </si>
  <si>
    <t>(5) Na odbornou přípravu osob, které jsou zařazeny do preventivních požárních hlídek a nejsou zaměstnanci právnické osoby nebo podnikající fyzické osoby, se vztahují stejné požadavky jako na odbornou přípravu zaměstnanců zařazených do preventivních požárních hlídek.</t>
  </si>
  <si>
    <t>Odborná příprava preventistů požární ochrany</t>
  </si>
  <si>
    <t>(1) Odborná příprava preventistů požární ochrany se provádí před zahájením jejich činnosti a opakuje se nejméně jednou za rok.</t>
  </si>
  <si>
    <t>(2) Odborná příprava preventistů požární ochrany obsahuje seznámení se skutečnostmi uvedenými v § 23 odst. 1 na všech místech a pracovištích, kde vykonávají preventivní požární prohlídky, rozšířené o seznámení se způsobem a lhůtami jejich provádění a způsobem vedení požární knihy nebo jiného prokazatelného vedení záznamů o provedených preventivních požárních prohlídkách (§ 12 odst. 6).</t>
  </si>
  <si>
    <t>Stanovení rozsahu a obsahu školení zaměstnanců, odborné přípravy preventivních požárních hlídek a preventistů požární ochrany</t>
  </si>
  <si>
    <t>(1) Rozsah a obsah školení zaměstnanců, odborné přípravy preventivních požárních hlídek a odborné přípravy preventistů požární ochrany určuje právnická osoba nebo podnikající fyzická osoba tematickým plánem a časovým rozvrhem. Rozsah a obsah školení a odborné přípravy musí odpovídat vykonávaným činnostem a pracovnímu zařazení zaměstnanců.</t>
  </si>
  <si>
    <t>(2) Znalosti získané při školení zaměstnanců, odborné přípravě preventivních požárních hlídek a odborné přípravě preventistů požární ochrany se ověřují v rozsahu a způsobem určeným v dokumentaci požární ochrany (např. § 36).</t>
  </si>
  <si>
    <t>ODDÍL SEDMÝ</t>
  </si>
  <si>
    <t>DRUHY, OBSAH A VEDENÍ DOKUMENTACE POŽÁRNÍ OCHRANY</t>
  </si>
  <si>
    <t>[K § 15 odst. 2 zákona]</t>
  </si>
  <si>
    <t>Druhy dokumentace požární ochrany</t>
  </si>
  <si>
    <t>(1) Dokumentací požární ochrany se stanovují podmínky požární bezpečnosti provozovaných činností a prokazuje se plnění některých povinností stanovených předpisy o požární ochraně. Dokumentaci požární ochrany tvoří</t>
  </si>
  <si>
    <t>a) dokumentace o začlenění do kategorie činností se zvýšeným požárním nebezpečím nebo s vysokým požárním nebezpečím,</t>
  </si>
  <si>
    <t>b) posouzení požárního nebezpečí,</t>
  </si>
  <si>
    <t>c) stanovení organizace zabezpečení požární ochrany,</t>
  </si>
  <si>
    <t>d) požární řád,</t>
  </si>
  <si>
    <t>e) požární poplachové směrnice,</t>
  </si>
  <si>
    <t>f) požární evakuační plán,</t>
  </si>
  <si>
    <t>g) dokumentace zdolávání požárů,</t>
  </si>
  <si>
    <t>h) řád ohlašovny požárů,</t>
  </si>
  <si>
    <t>i) tematický plán a časový rozvrh školení zaměstnanců a odborné přípravy preventivních požárních hlídek a preventistů požární ochrany,</t>
  </si>
  <si>
    <t>j) dokumentace o provedeném školení zaměstnanců a odborné přípravě preventivních požárních hlídek a preventistů požární ochrany,</t>
  </si>
  <si>
    <t>k) požární kniha,</t>
  </si>
  <si>
    <t>l) dokumentace o činnosti a akceschopnosti jednotky požární ochrany, popřípadě požární hlídky.29)</t>
  </si>
  <si>
    <t>(2) Součástí dokumentace požární ochrany je také další dokumentace obsahující podmínky požární bezpečnosti, zpracovávaná a schvalovaná, popřípadě vedená podle zvláštních předpisů, například požárně bezpečnostní řešení,4) bezpečnostní dokumentace,24) bezpečnostní listy,30) jakož i doklady prokazující dodržování technických podmínek a návodů vztahujících se k požární bezpečnosti výrobků nebo činností, rozhodnutí a stanoviska správních úřadů týkající se požární bezpečnosti při provozovaných činnostech.</t>
  </si>
  <si>
    <t>Dokumentace o začlenění do kategorie činností se zvýšeným požární nebezpečím nebo s vysokým požárním nebezpečím</t>
  </si>
  <si>
    <t>Dokumentace o začlenění do kategorie činností se zvýšeným požárním nebezpečím a s vysokým požárním nebezpečím (dále jen "začlenění") obsahuje</t>
  </si>
  <si>
    <t>a) označení druhu provozované činnosti a uvedení místa, kde je tato činnost provozována,</t>
  </si>
  <si>
    <t>b) uvedení údajů o provozované činnosti rozhodných pro přiřazení charakteristik potřebných pro začlenění,</t>
  </si>
  <si>
    <t>c) přiřazení charakteristik, kterými jsou definovány činnosti se zvýšeným požárním nebezpečím a s vysokým požárním nebezpečím (§ 4 odst. 2 a 3 zákona) k činnosti a místu podle písmene a),</t>
  </si>
  <si>
    <t>d) prohlášení právnické osoby nebo podnikající fyzické osoby o začlenění.</t>
  </si>
  <si>
    <t>Posouzení požárního nebezpečí</t>
  </si>
  <si>
    <t>(1) Součástí posouzení požárního nebezpečí z hlediska ohrožení osob, zvířat a majetku je</t>
  </si>
  <si>
    <t>a) údaj o firmě, jménu nebo názvu, sídle nebo místu podnikání provozovatele činnosti s vysokým požárním nebezpečím a identifikačním čísle; u osoby zapsané v obchodním rejstříku nebo jiné evidenci též údaj o tomto zápisu; u právnické osoby její statutární orgán (jméno, funkce, eventuálně určená osoba z vícečlenného statutárního orgánu), u podnikající fyzické osoby tato osoba nebo její odpovědný zástupce,</t>
  </si>
  <si>
    <t>b) určení provozovaných činností s přiřazením charakteristik, kterými jsou definovány činnosti s vysokým požárním nebezpečím (§ 4 odst. 3 zákona), identifikace místa, kde právnické osoby nebo podnikající fyzické osoby tyto činnosti provozují, s uvedením názvu a přesné adresy, předpokládaný termín zahájení činnosti s vysokým požárním nebezpečím, resp., kdy byla tato činnost zahájena v případě, že se tak stalo před nabytím účinnosti této právní úpravy,</t>
  </si>
  <si>
    <t>c) jméno a příjmení zpracovatele posouzení požárního nebezpečí, je-li zpracovatelem podnikatel, pak též údaj o firmě, jménu nebo názvu, sídle nebo místu podnikání a identifikačním čísle; u osoby zapsané v obchodním rejstříku nebo jiné evidenci též údaj o tomto zápisu; prohlášení zpracovatele o jeho odborné způsobilosti s uvedením čísla, popřípadě jiné identifikace dokladu, kterým se tato způsobilost prokazuje; v případě, že se na zpracování posouzení požárního nebezpečí podílí 2 a více zpracovatelů, pak se uvedou stejné údaje o zpracovatelích jeho jednotlivých částí a osoba, která odpovídá za věcné a funkční sestavení dokumentu jako celku,</t>
  </si>
  <si>
    <t>d) rozpracování požadavků stanovených v § 6a odst. 2 zákona podle postupu uvedeného v § 16 této vyhlášky,</t>
  </si>
  <si>
    <t>e) přesné uvedení podkladů, ze kterých byly čerpány použité údaje a obsah dokumentu.</t>
  </si>
  <si>
    <t>(2) V případech, kdy je právnické osobě nebo podnikající fyzické osobě provozující činnosti s vysokým požárním nebezpečím současně jiným právním předpisem24) předepsáno zpracování zvláštních dokumentů a tyto obsahují i hodnocení požárního nebezpečí včetně stanovení příslušných opatření odpovídající způsobem zpracování požadavkům § 6a zákona a rozsahem této vyhlášce, považuje se toto hodnocení včetně navržených opatření za posouzení požárního nebezpečí podle zákona.</t>
  </si>
  <si>
    <t>Stanovení organizace zabezpečení požární ochrany</t>
  </si>
  <si>
    <t>(1) Stanovení organizace zabezpečení požární ochrany upravuje vytvoření vlastního organizačního systému, nezbytného pro plnění povinností vyplývajících z předpisů o požární ochraně. Přitom se vychází z kategorií a rozsahu provozovaných činností.</t>
  </si>
  <si>
    <t>(2) Stanovení organizace zabezpečení požární ochrany vždy obsahuje přiřazení úkolů na úseku požární ochrany k určeným funkcím s uvedením požadované odborné kvalifikace nebo způsobilosti a dále například</t>
  </si>
  <si>
    <t>a) příkazy, zákazy a pokyny k zabezpečení požární ochrany vydané právnickou osobou nebo podnikající fyzickou osobou,</t>
  </si>
  <si>
    <t>b) stanovení požadavků na odbornou kvalifikaci nebo způsobilost osob pověřených obsluhou, kontrolou, údržbou a opravami technických a technologických zařízení, pokud tato není stanovena zvláštním právním předpisem16) a osob pověřených prováděním prací, které by mohly vést ke vzniku požáru,31)</t>
  </si>
  <si>
    <t>c) vymezení požadavků na údržbu, kontroly a opravy technických a technologických zařízení,</t>
  </si>
  <si>
    <t>d) určení systému provádění preventivních požárních prohlídek, jejich rozsahu, popřípadě lhůt a způsobu vedení záznamů o provedených preventivních požárních prohlídkách,</t>
  </si>
  <si>
    <t>e) stanovení požadavků na provádění cvičného požárního poplachu a s ohledem na rozsah a charakter provozované činnosti také požadavky na zpracování požárního evakuačního plánu nebo dokumentace zdolávání požárů, není-li touto vyhláškou stanoveno jinak,</t>
  </si>
  <si>
    <t>f) zajištění požární ochrany v době sníženého provozu a v mimopracovní době,</t>
  </si>
  <si>
    <t>g) určení ohlašoven požárů,</t>
  </si>
  <si>
    <t>h) doklady o dodavatelském způsobu zabezpečování některých povinností na úseku požární ochrany.</t>
  </si>
  <si>
    <t>Požární řád</t>
  </si>
  <si>
    <t>(1) Požární řád upravuje základní zásady zabezpečování požární ochrany na místech, kde se vykonávají činnosti se zvýšeným nebo s vysokým požárním nebezpečím.</t>
  </si>
  <si>
    <t>(2) Požární řád obsahuje</t>
  </si>
  <si>
    <t>a) stručný popis vykonávané činnosti a charakteristiky požárního nebezpečí provozované činnosti,</t>
  </si>
  <si>
    <t>b) požárně technické charakteristiky, popřípadě technicko bezpečnostní parametry látek potřebné ke stanovení preventivních opatření,</t>
  </si>
  <si>
    <t>c) nejvýše přípustné množství látek uvedených v písmenu b), které se mohou vyskytovat v místě provozované činnosti,</t>
  </si>
  <si>
    <t>d) stanovení podmínek požární bezpečnosti k zamezení vzniku a šíření požáru nebo výbuchu s následným požárem,</t>
  </si>
  <si>
    <t>e) vymezení oprávnění a povinností osob při zajišťování stanovených podmínek požární bezpečnosti, a to pro zahájení, průběh, přerušení a ukončení činnosti,</t>
  </si>
  <si>
    <t>f) stanovení podmínek pro bezpečný pobyt a pohyb osob a způsob zabezpečení volných únikových cest,</t>
  </si>
  <si>
    <t>g) jméno a příjmení odpovědného vedoucího zaměstnance.</t>
  </si>
  <si>
    <t>(3) Přílohou požárního řádu jsou pokyny pro činnost preventivní požární hlídky a přehled o umístění výstražných a bezpečnostních značek, věcných prostředků požární ochrany a požárně bezpečnostních zařízení.</t>
  </si>
  <si>
    <t>(4) Pokyny pro činnost preventivní požární hlídky vždy obsahují určení prostor nebo činností, pro které je preventivní požární hlídka zřízena, jmenný seznam, stanovení úkolů jednotlivých zaměstnanců zařazených do preventivní požární hlídky a potřebného vybavení k provedení prvotního zásahu, popřípadě další skutečnosti podle zvláštního právního předpisu.31)</t>
  </si>
  <si>
    <t>(5) Požární řád se zveřejňuje tak, aby byl dobře viditelný a trvale přístupný pro všechny osoby vyskytující se v místě provozované činnosti.</t>
  </si>
  <si>
    <t>(6) V odůvodněných případech (např. pro značný rozsah) nemusí být některé údaje podle odstavce 1 v požárním řádu uvedeny. V takovém případě se do požárního řádu uvede odkaz na druh dokumentace požární ochrany, do které jsou tyto údaje zapracovány.</t>
  </si>
  <si>
    <t>Požární poplachové směrnice</t>
  </si>
  <si>
    <t>(1) Požární poplachové směrnice vymezují činnosti zaměstnanců, popřípadě dalších osob při vzniku požáru.</t>
  </si>
  <si>
    <t>(2) Požární poplachové směrnice obsahují</t>
  </si>
  <si>
    <t>a) postup osoby, která zpozoruje požár, způsob a místo ohlášení požáru,</t>
  </si>
  <si>
    <t>b) způsob vyhlášení požárního poplachu pro zaměstnance, popřípadě jednotku hasičského záchranného sboru podniku nebo jednotku sboru dobrovolných hasičů podniku,</t>
  </si>
  <si>
    <t>c) postup osob při vyhlášení požárního poplachu (evakuace, pomoc při zdolávání požáru),</t>
  </si>
  <si>
    <t>d) telefonní číslo ohlašovny požárů,</t>
  </si>
  <si>
    <t>f) telefonní čísla pohotovostních a havarijních služeb dodavatelů elektrické energie, plynu a vody.</t>
  </si>
  <si>
    <t>(3) Požární poplachové směrnice se zveřejňují tak, aby byly dobře viditelné a trvale přístupné pro všechny osoby vyskytující se v místě provozované činnosti.</t>
  </si>
  <si>
    <t>(4) Stanoví-li tak schválené posouzení požárního nebezpečí nebo dokumentace požární ochrany zpracovaná na základě stanovení podmínek požární bezpečnosti (např. § 30), prověřuje se účinnost opatření uvedených v požárních poplachových směrnicích nejméně jednou za rok formou cvičného požárního poplachu. Vyhlášení cvičného požárního poplachu se předem oznámí příslušnému operačnímu středisku hasičského záchranného sboru kraje.</t>
  </si>
  <si>
    <t>(5) Cvičný požární poplach se vyhlašuje pro osoby, které jsou v pracovním poměru nebo obdobném pracovním vztahu k provozovateli činnosti.</t>
  </si>
  <si>
    <t>Požární evakuační plán</t>
  </si>
  <si>
    <t>(1) Požární evakuační plán upravuje postup při evakuaci osob, zvířat a materiálu z objektů zasažených nebo ohrožených požárem.</t>
  </si>
  <si>
    <t>(2) Požární evakuační plán obsahuje</t>
  </si>
  <si>
    <t>a) určení osoby, která bude organizovat evakuaci, a místo, ze kterého bude evakuace řízena,</t>
  </si>
  <si>
    <t>b) určení osob a prostředků, s jejichž pomocí bude evakuace prováděna,</t>
  </si>
  <si>
    <t>c) určení cest a způsobu evakuace, místa, kde se evakuované osoby, popřípadě zvířata budou soustřeďovat, a určení zaměstnance, který provede kontrolu počtu evakuovaných osob,</t>
  </si>
  <si>
    <t>d) způsob zajištění první pomoci postiženým osobám,</t>
  </si>
  <si>
    <t>e) určení místa, na kterém se bude soustřeďovat evakuovaný materiál, a určení způsobu jeho střežení,</t>
  </si>
  <si>
    <t>f) grafické znázornění směru únikových cest v jednotlivých podlažích.</t>
  </si>
  <si>
    <t>(3) Požární evakuační plán se zpracovává pro objekty a prostory, ve kterých jsou složité podmínky pro zásah (§ 18) nebo kde se provozují činnosti s vysokým požárním nebezpečím a v případě, že tak stanoví dokumentace požární ochrany zpracovaná na základě stanovení podmínek požární bezpečnosti (např. § 30), i pro další provozované činnosti se zvýšeným požárním nebezpečím.</t>
  </si>
  <si>
    <t>(4) Úplnost a správnost požárního evakuačního plánu se ověřuje formou cvičného požárního poplachu za podmínek uvedených v § 32 odst. 4 a 5.</t>
  </si>
  <si>
    <t>(5) Požární evakuační plán je uložen u jednotky hasičského záchranného sboru podniku. Není-li tato jednotka zřízena, je požární evakuační plán uložen na trvale dosažitelném místě. Grafické znázornění směru únikových cest se umísťuje na dobře viditelném a trvale přístupném místě v jednotlivých podlažích objektů a zařízení podle odstavce 3. Ve stavbách ubytovacích zařízení se grafické znázornění směru únikových cest umísťuje také uvnitř ubytovacích jednotek, zpravidla u vstupu do únikových cest.</t>
  </si>
  <si>
    <t>Dokumentace zdolávání požárů</t>
  </si>
  <si>
    <t>(1) Dokumentaci zdolávání požárů tvoří operativní plán zdolávání požárů (dále jen "operativní plán") a operativní karta zdolávání požáru (dále jen "operativní karta"), které upravují zásady rychlého a účinného zdolávání požárů a záchrany osob, zvířat a majetku v objektech právnických osob a podnikajících fyzických osob.</t>
  </si>
  <si>
    <t>(2) Dokumentace zdolávání požárů se zpracovává pro objekty a prostory, ve kterých jsou složité podmínky pro zásah (§ 18) nebo kde se provozují činnosti s vysokým požárním nebezpečím a v případě, že tak stanoví dokumentace požární ochrany zpracovaná na základě stanovení podmínek požární bezpečnosti (např. § 30), i pro další provozované činnosti ze zvýšeným požárním nebezpečím.</t>
  </si>
  <si>
    <t>(3) Operativní plán tvoří</t>
  </si>
  <si>
    <t>a) základní text, který obsahuje operativně taktickou studii, stanovení nejsložitější varianty požáru a výpočty pro stanovení sil a prostředků jednotek požární ochrany, popřípadě také stanovení požadavků na speciální hasební látky a postupy,</t>
  </si>
  <si>
    <t>b) vyjímatelná příloha určená pro jednotky požární ochrany při zdolávání požáru, která obsahuje</t>
  </si>
  <si>
    <t>1. textovou část s operativně taktickými údaji o objektu, např. základní charakteristiky požární bezpečnosti staveb a technologií, technických zařízení včetně požárně bezpečnostních zařízení, přístupových komunikací, únikových a zásahových cest, určení zdrojů vody pro hašení požárů, popřípadě speciálních hasebních látek a doporučení pro postup jednotek požární ochrany,</t>
  </si>
  <si>
    <t>2. grafickou část s plánem objektu, včetně umístění okolních objektů, zdrojů vody pro hašení požárů, příjezdových komunikací a nástupních ploch pro požární techniku.</t>
  </si>
  <si>
    <t>Součástí vyjímatelné přílohy může být také operativní karta.</t>
  </si>
  <si>
    <t>(4) Operativní karta je zjednodušenou formou operativního plánu a zpracovává se zpravidla v případech, kdy se složité podmínky pro zásah vyskytují v jednom stavebním objektu. Operativní kartu tvoří</t>
  </si>
  <si>
    <t>a) textová část, která obsahuje základní charakteristiky požární bezpečnosti stavby a technologií, konstrukční zvláštnosti objektu, popis únikových cest, umístění zařízení pro zásobování požární vodou, umístění a způsob ovládání dalších požárně bezpečnostních zařízení, míst uzávěrů vody, plynu, způsob vypnutí elektrického proudu, popřípadě také stanovení požadavků na speciální hasební látky a postupy,</t>
  </si>
  <si>
    <t>b) grafická část, která obsahuje plán objektu a podle potřeby také umístění okolních objektů, zdroje vody pro hašení požárů, příjezdové komunikace a nástupní plochy pro požární techniku.</t>
  </si>
  <si>
    <t>(5) Vyjímatelná příloha operativního plánu nebo operativní karta je uložena u jednotky hasičského záchranného sboru kraje předurčené požárním poplachovým plánem kraje nebo okresu a u jednotky hasičského záchranného sboru podniku. Není-li jednotka hasičského záchranného sboru podniku zřízena, je dokumentace zdolávání požárů uložena u právnické osoby nebo podnikající fyzické osoby na jiném trvale přístupném místě.</t>
  </si>
  <si>
    <t>(6) Součástí podkladů pro zpracování dokumentace zdolávání požárů je požární poplachový plán, který je k dispozici u orgánu státního požárního dozoru.</t>
  </si>
  <si>
    <t>(7) Orgán státního požárního dozoru poskytuje zpracovateli dokumentace zdolávání požárů k nahlédnutí dokumentaci podle odstavce 6 a v případě potřeby také další odbornou pomoc.</t>
  </si>
  <si>
    <t>Řád ohlašovny požárů</t>
  </si>
  <si>
    <t>(1) V případě, že právnická osoba nebo podnikající fyzická osoba na základě schváleného posouzení požárního nebezpečí nebo dokumentace zpracované na základě stanovení podmínek požární bezpečnosti (např. § 30) zřizuje ohlašovnu požárů, vydává k zajištění jejího provozu řád ohlašovny požárů.</t>
  </si>
  <si>
    <t>(2) Řád ohlašovny požárů upravuje způsob přijímání hlášení o vzniku požáru, vyhlášení požárního poplachu pro zaměstnance a další osoby zdržující se na pracovištích právnické osoby nebo podnikající fyzické osoby, oznámení požáru na operační středisko hasičského záchranného sboru kraje a se zřetelem k místním podmínkám obsahuje</t>
  </si>
  <si>
    <t>a) povinnosti obsluhy (ověřování spojení, ovládání požárně bezpečnostních zařízení apod.),</t>
  </si>
  <si>
    <t>b) seznam důležitých telefonních čísel (operačního střediska hasičského záchranného sboru kraje, pohotovostních služeb, vedoucích zaměstnanců apod.),</t>
  </si>
  <si>
    <t>c) způsob oznámení vzniklého požáru nebo výjezdu vlastní jednotky požární ochrany operačnímu středisku hasičského záchranného sboru kraje,</t>
  </si>
  <si>
    <t>d) způsob vyhlášení požárního poplachu včetně přivolání pomoci a vyrozumění vedoucích zaměstnanců a dalších osob,</t>
  </si>
  <si>
    <t>e) náhradní opatření pro případ poruchy spojovacích prostředků nebo požárně bezpečnostních zařízení.</t>
  </si>
  <si>
    <t>(3) Řád ohlašovny požárů je uložen na ohlašovně požárů a jeho obsah je součástí školení obsluhy ohlašovny požárů.</t>
  </si>
  <si>
    <t>Dokumentace o školení zaměstnanců, odborné přípravě preventivních požárních hlídek a preventistů požární ochrany</t>
  </si>
  <si>
    <t>(1) Dokumentaci o školení zaměstnanců, vedoucích zaměstnanců a osob uvedených v § 23 odst. 4 a 5 tvoří tematický plán a časový rozvrh školení a záznam o provedeném školení, který obsahuje název právnické osoby nebo podnikající fyzické osoby, datum, náplň školení, způsob ověření získaných znalostí, popřípadě doklad o tomto ověření, dobu trvání školení, seznam zaměstnanců s podpisy proškolených osob, jména a podpisy osob, které školení provedly, včetně prohlášení o oprávněnosti k provedení školení podle § 16a zákona.</t>
  </si>
  <si>
    <t>(2) Dokumentaci o odborné přípravě preventivních požárních hlídek a preventistů požární ochrany tvoří tematický plán a časový rozvrh odborné přípravy a záznam o provedené odborné přípravě, který obsahuje název právnické osoby nebo podnikající fyzické osoby, datum, náplň odborné přípravy, způsob ověření získaných znalostí, popřípadě doklad o tomto ověření, dobu trvání odborné přípravy, seznam zaměstnanců zařazených do preventivních požárních hlídek a seznam preventistů požární ochrany s podpisy těch, kteří se odborné přípravy zúčastnili, jména a podpisy osob, které odbornou přípravu provedly, včetně prohlášení o oprávněnosti k provedení odborné přípravy podle § 16a zákona.</t>
  </si>
  <si>
    <t>Požární kniha</t>
  </si>
  <si>
    <t>(1) Požární kniha slouží k záznamům o všech důležitých skutečnostech týkajících se požární ochrany, např. o provedených preventivních požárních prohlídkách, školení zaměstnanců a osob uvedených v § 23 odst. 4 a 5, odborné přípravě preventivních požárních hlídek, preventistů požární ochrany, o vzniklých požárech, uskutečnění cvičného požárního poplachu a kontrole dokumentace požární ochrany. Počet požárních knih a určení, pro který objekt nebo zařízení slouží, stanoví právnická osoba nebo podnikající fyzická osoba (např. § 30).</t>
  </si>
  <si>
    <t>(2) Požární kniha slouží také k záznamům o kontrole, údržbě nebo opravě požárně bezpečnostního zařízení. Záznam v požární knize o kontrole a údržbě požárně bezpečnostních zařízení je platným dokladem podle § 7 odst. 3, není-li touto vyhláškou nebo průvodní dokumentací výrobce stanoveno jinak.</t>
  </si>
  <si>
    <t>Doklady prokazující dodržování technických podmínek a návodů vztahujících se k požární bezpečnosti výrobků nebo činností</t>
  </si>
  <si>
    <t>(1) Zajištění požární bezpečnosti při provozu technických a technologických zařízení se prokazuje doklady o jejich kontrolách, údržbě a opravách provedených podle požadavků stanovených právními předpisy, normativními požadavky a průvodní dokumentací výrobců.</t>
  </si>
  <si>
    <t>(2) Za doklady podle odstavce 1 se považují</t>
  </si>
  <si>
    <t>a) zpráva o revizi nebo zpráva o kontrole, zabezpečené ve stanoveném termínu nebo lhůtě osobou, která je oprávněna16) činnosti uvedené v odstavci 1 provádět,</t>
  </si>
  <si>
    <t>b) záznamy o provedené údržbě nebo opravách,</t>
  </si>
  <si>
    <t>c) návody a technické podmínky vztahující se k požární bezpečnosti výrobků nebo činností,</t>
  </si>
  <si>
    <t>d) doklady prokazující splnění zvláštních požadavků na části zařízení nebo vybavení objektů (zvýšenou požární odolnost stavebních konstrukcí, sníženou hořlavost stavebních hmot, textilií, dekorací apod.),</t>
  </si>
  <si>
    <t>e) doklady prokazující dodržování podmínek požární bezpečnosti stanovených zvláštními právními předpisy,31)</t>
  </si>
  <si>
    <t>f) požárně technické charakteristiky látek podle § 39, popřípadě technicko bezpečnostní parametry.</t>
  </si>
  <si>
    <t>Požárně technické charakteristiky</t>
  </si>
  <si>
    <t>(1) Pro určení vyráběných, používaných, zpracovávaných nebo skladovaných látek, jejichž požárně technické charakteristiky jsou potřebné ke stanovení preventivních opatření k ochraně života a zdraví osob a majetku při provozovaných činnostech je rozhodující</t>
  </si>
  <si>
    <t>a) jejich množství,</t>
  </si>
  <si>
    <t>b) způsob uložení a manipulace,</t>
  </si>
  <si>
    <t>c) fyzikální stav a jeho případné změny,</t>
  </si>
  <si>
    <t>d) tepelný režim,</t>
  </si>
  <si>
    <t>e) reaktivita,</t>
  </si>
  <si>
    <t>f) způsob balení,</t>
  </si>
  <si>
    <t>g) objemy obalů a podobně.</t>
  </si>
  <si>
    <t>(2) Podle druhu a stavu látek určených podle odstavce 1 se ke stanovení preventivních opatření použijí potřebné požárně technické charakteristiky včetně technicko bezpečnostních parametrů. Jedná se například o hořlavost, oxidační vlastnosti, bod vzplanutí, bod hoření, teplotu vznícení, koncentrační meze výbušnosti, index šíření plamene po povrchu, výhřevnost, vlastnosti produktů hoření.</t>
  </si>
  <si>
    <t>(3) Pro účely stanovení požárně bezpečnostních opatření se používají hodnoty požárně technických charakteristik včetně technicko bezpečnostních parametrů, které jsou uvedeny v průvodní dokumentaci výrobce nebo distributora. Neexistuje-li tato dokumentace, lze vycházet z jiného uznávaného zdroje (např. normativní požadavky).</t>
  </si>
  <si>
    <t>Způsob vedení dokumentace požární ochrany</t>
  </si>
  <si>
    <t>(1) Není-li zákonem nebo touto vyhláškou stanoveno jinak, zpracovává, popřípadě vede dokumentaci požární ochrany podle § 27 odst. 1 odborně způsobilá osoba nebo technik požární ochrany.</t>
  </si>
  <si>
    <t>(2) Součástí dokumentace požární ochrany podle § 27 odst. 1 je také uvedení místa a rozsahu její účinnosti, datum zpracování nebo provedení záznamu, jméno a odborná způsobilost zpracovatele, popřípadě osoby, která dokumentaci vede.</t>
  </si>
  <si>
    <t>(3) Dokumentaci požární ochrany uvedenou v § 27 odst. 1 písm. a) až i) schvaluje statutární orgán právnické osoby nebo jím pověřený vedoucí zaměstnanec, podnikající fyzická osoba nebo její odpovědný zástupce před zahájením činnosti, k níž se dokumentace vztahuje.</t>
  </si>
  <si>
    <t>(4) Kontrola dokumentace požární ochrany uvedené v § 27 odst. 1 písm. a) až i), včetně záznamu o jejím výsledku, se provádí v rámci preventivních požárních prohlídek, a to nejméně jednou za rok nebo po každém požáru anebo po každé provedené změně, která měla vliv na její obsah.</t>
  </si>
  <si>
    <t>(5) Požadavky stanovené na obsah některých druhů dokumentace požární ochrany podle § 27 odst. 1 mohou být zapracovány do jiné organizační nebo provozní dokumentace vedené právnickou osobou nebo podnikající fyzickou osobou (např. organizační řád, provozní řád, technologické postupy). Jsou-li v takovém případě splněny podmínky uvedené v odstavcích 1 až 3, považují se tyto části jiné organizační nebo provozní dokumentace za příslušné druhy dokumentace požární ochrany.</t>
  </si>
  <si>
    <t>(6) Při činnostech se zvýšeným požárním nebezpečím, které právnické osoby nebo podnikající fyzické osoby vykonávají mimořádně a jednorázově a podmínky požární bezpečnosti nejsou stanoveny jiným právním předpisem,31) určí se druhy a způsob zpracování a vedení nezbytné dokumentace požární ochrany nebo některých jejích částí na základě stanovení podmínek požární bezpečnosti podle § 15 (např. pokyny pro činnost preventivní požární hlídky).</t>
  </si>
  <si>
    <t>(7) Průvodní dokumentace a dokumentace požární ochrany se zpracovává, vede, popřípadě předkládá orgánu státního požárního dozoru ke schválení, kontrole nebo k posouzení v jazyce českém.</t>
  </si>
  <si>
    <t>(8) Dokumentace požární ochrany, kterou orgán státního požárního dozoru schvaluje, a požárně bezpečnostní řešení, které je součástí posuzované dokumentace (§ 31 odst. 1 zákona), se předkládají ve 2 vyhotoveních.</t>
  </si>
  <si>
    <t>(9) Dokumentace požární ochrany se ukládá takovým způsobem, aby byla dostupná osobám zaměstnancům, jichž se týká, jakož i orgánům státního požárního dozoru. Dokumentace požární ochrany musí být vedena, popřípadě její stejnopisy nebo kopie musí být uloženy takovým způsobem, aby v případě požáru bylo možno prokázat plnění povinností stanovených zákonem.</t>
  </si>
  <si>
    <t>(10) Vznikne-li pochybnost zda, popřípadě v jakém rozsahu má být zpracována nebo vedena dokumentace požární ochrany, rozhodne o tom na základě místních podmínek a po posouzení potřebných podkladů orgán státního požárního dozoru.</t>
  </si>
  <si>
    <t>ODDÍL OSMÝ</t>
  </si>
  <si>
    <t>OBSAH A ROZSAH POŽÁRNĚ BEZPEČNOSTNÍHO ŘEŠENÍ</t>
  </si>
  <si>
    <t>[K § 31a písm. c) zákona]</t>
  </si>
  <si>
    <t>Požárně bezpečnostní řešení</t>
  </si>
  <si>
    <t>(1) Při zpracování požárně bezpečnostního řešení se vychází z požadavků zvláštních právních předpisů,32) normativních požadavků a z podmínek vydaného územního rozhodnutí. Příslušné podklady z hlediska požární bezpečnosti obsahují</t>
  </si>
  <si>
    <t>a) návrh koncepce požární bezpečnosti z hlediska předpokládaného stavebního řešení a způsobu využití stavby. Přitom se vychází z výšky stavby, stavebních konstrukcí, umístění stavby z hlediska předpokládaných odstupových, popřípadě bezpečnostních vzdáleností, údajů o navržené technologii a používaných, zpracovávaných nebo skladovaných látkách,</t>
  </si>
  <si>
    <t>b) řešení příjezdových komunikací, popřípadě nástupních ploch pro požární techniku, zajištění potřebného množství požární vody, popřípadě jiné hasební látky,</t>
  </si>
  <si>
    <t>c) předpokládaný rozsah vybavení objektu vyhrazenými požárně bezpečnostními zařízeními, včetně náhradních zdrojů pro zajištění jejich provozuschopnosti,</t>
  </si>
  <si>
    <t>d) zhodnocení možnosti provedení požárního zásahu, popřípadě vyjádření potřeby zřízení jednotky požární ochrany podniku nebo požární hlídky,</t>
  </si>
  <si>
    <t>e) grafické vyznačení umístění stavby s vymezením předpokládaných odstupových, popřípadě bezpečnostních vzdáleností, příjezdové komunikace a nástupní plochy pro požární techniku, připojení k sítím technického vybavení apod.</t>
  </si>
  <si>
    <t>(2) Požárně bezpečnostní řešení nebo obdobný dokument, který je nedílnou součástí dokumentace nebo projektové dokumentace podle zvláštního předpisu, obsahuje</t>
  </si>
  <si>
    <t>a) seznam použitých podkladů pro zpracování,</t>
  </si>
  <si>
    <t>b) stručný popis stavby z hlediska stavebních konstrukcí, výšky stavby, účelu užití, popřípadě popisu a zhodnocení technologie a provozu, umístění stavby ve vztahu k okolní zástavbě,</t>
  </si>
  <si>
    <t>c) rozdělení stavby do požárních úseků,</t>
  </si>
  <si>
    <t>d) stanovení požárního rizika, popřípadě ekonomického rizika, stanovení stupně požární bezpečnosti a posouzení velikosti požárních úseků,</t>
  </si>
  <si>
    <t>e) zhodnocení navržených stavebních konstrukcí a požárních uzávěrů z hlediska jejich požární odolnosti,</t>
  </si>
  <si>
    <t>f) zhodnocení navržených stavebních hmot (stupeň hořlavosti, odkapávání v podmínkách požáru, rychlost šíření plamene po povrchu, toxicita zplodin hoření apod.),</t>
  </si>
  <si>
    <t>g) zhodnocení možnosti provedení požárního zásahu, evakuace osob, zvířat a majetku a stanovení druhů a počtu únikových cest, jejich kapacity, provedení a vybavení,</t>
  </si>
  <si>
    <t>h) stanovení odstupových, popřípadě bezpečnostních vzdáleností a vymezení požárně nebezpečného prostoru, zhodnocení odstupových, popřípadě bezpečnostních vzdáleností ve vztahu k okolní zástavbě, sousedním pozemkům a volným skladům,</t>
  </si>
  <si>
    <t>i) určení způsobu zabezpečení stavby požární vodou včetně rozmístění vnitřních a vnějších odběrních míst, popřípadě způsobu zabezpečení jiných hasebních prostředků u staveb, kde nelze použít vodu jako hasební látku,</t>
  </si>
  <si>
    <t>j) vymezení zásahových cest a jejich technického vybavení, opatření k zajištění bezpečnosti osob provádějících hašení požáru a záchranné práce, zhodnocení příjezdových komunikací, popřípadě nástupních ploch pro požární techniku,</t>
  </si>
  <si>
    <t>k) stanovení počtu, druhů a způsobu rozmístění hasicích přístrojů, popřípadě dalších věcných prostředků požární ochrany nebo požární techniky,</t>
  </si>
  <si>
    <t>l) zhodnocení technických, popřípadě technologických zařízení stavby (rozvodná potrubí, vzduchotechnická zařízení, vytápění apod.) z hlediska požadavků požární bezpečnosti,</t>
  </si>
  <si>
    <t>m) stanovení zvláštních požadavků na zvýšení požární odolnosti stavebních konstrukcí nebo snížení hořlavosti stavebních hmot,</t>
  </si>
  <si>
    <t>n) posouzení požadavků na zabezpečení stavby požárně bezpečnostními zařízeními, následně stanovení podmínek a návrh způsobu jejich umístění a instalace do stavby (dále jen "návrh"); návrh vždy obsahuje</t>
  </si>
  <si>
    <t>1. způsob a důvod vybavení stavby vyhrazenými požárně bezpečnostními zařízeními, určení jejich druhů, popřípadě vzájemných vazeb,</t>
  </si>
  <si>
    <t>2. vymezení chráněných prostor,</t>
  </si>
  <si>
    <t>3. určení technických a funkčních požadavků na provedení vyhrazených požárně bezpečnostních zařízení, včetně náhradních zdrojů pro zajištění jejich provozuschopnosti,</t>
  </si>
  <si>
    <t>4. stanovení druhů a způsobu rozmístění jednotlivých komponentů, umístění řídicích, ovládacích, informačních, signalizačních a jisticích prvků, trasa, způsob ochrany elektrických, sdělovacích a dalších vedení, zajištění náhradních zdrojů apod.,</t>
  </si>
  <si>
    <t>5. výpočtovou část,</t>
  </si>
  <si>
    <t>6. stanovení požadavků na obsah prováděcí dokumentace,</t>
  </si>
  <si>
    <t>o) rozsah a způsob rozmístění výstražných a bezpečnostních značek a tabulek,9) včetně vyhodnocení nutnosti označení míst, na kterých se nachází věcné prostředky požární ochrany a požárně bezpečnostní zařízení.</t>
  </si>
  <si>
    <t>(3) Vyžaduje-li to rozsah stavby nebo v případě požadavku orgánu státního požárního dozoru tvoří nedílnou součást požárně bezpečnostního řešení výkresy požární bezpečnosti zpracované podle normativních požadavků.33) Výkresy požární bezpečnosti stavby obsahují</t>
  </si>
  <si>
    <t>a) grafické označení požárních úseků včetně uvedení stupně požární bezpečnosti,</t>
  </si>
  <si>
    <t>b) požární odolnost stavebních konstrukcí a požárních uzávěrů,</t>
  </si>
  <si>
    <t>c) vyznačení únikových cest, směrů úniku a východů do volného prostoru, celkový počet unikajících osob a počty osob unikajících jednotlivými směry,</t>
  </si>
  <si>
    <t>d) schéma vybavení požárně bezpečnostními zařízeními,</t>
  </si>
  <si>
    <t>e) zdroje požární vody (vnější a vnitřní odběrní místa),</t>
  </si>
  <si>
    <t>f) umístění hlavních uzávěrů vody, plynu, popřípadě dalších rozvodů, umístění hlavních vypínačů elektrické energie,</t>
  </si>
  <si>
    <t>g) způsob rozmístění a druhy hasicích přístrojů, bezpečnostních značek a tabulek,9)</t>
  </si>
  <si>
    <t>h) vyznačení požárně nebezpečného prostoru stavby a sousedních objektů, přístupových komunikací, nástupních ploch pro požární techniku a zásahových cest.</t>
  </si>
  <si>
    <t>(4) Rozsah zpracování a obsah požárně bezpečnostního řešení může být v jednotlivých případech, v závislosti na rozsahu a velikosti stavby, přiměřeně omezen nebo rozšířen. Vždy však musí být dostatečným podkladem pro posouzení požární bezpečnosti navrhované stavby. V odůvodněných případech může být součástí požárně bezpečnostního řešení expertní zpráva nebo expertní posudek.</t>
  </si>
  <si>
    <t>ODDÍL DEVÁTÝ</t>
  </si>
  <si>
    <t>NĚKTERÉ PODMÍNKY POŽÁRNÍ BEZPEČNOSTI U FYZICKÝCH OSOB</t>
  </si>
  <si>
    <t>[K § 17 odst. 5 zákona]</t>
  </si>
  <si>
    <t>Tepelné spotřebiče</t>
  </si>
  <si>
    <t>(1) Při používání tepelných, elektrických, plynových a jiných spotřebičů, u kterých není k dispozici průvodní dokumentace (návod výrobce na provoz, kontroly, údržbu, obsluhu apod.), se postupuje podle dokumentace technicky a funkčně srovnatelných druhů a typů spotřebičů.</t>
  </si>
  <si>
    <t>(2) V případech uvedených v odstavci 1 nebo není-li bezpečná vzdálenost spotřebiče od povrchů stavební konstrukce, podlahové krytiny a zařizovacích předmětů z hořlavých hmot doložena zkouškou nebo předepsána technickou dokumentací, stanoví se bezpečné vzdálenosti podle normativních požadavků.34)</t>
  </si>
  <si>
    <t>(3) Při používání tepelných spotřebičů se nevychladlý popel ukládá do nehořlavých uzavíratelných nádob.</t>
  </si>
  <si>
    <t>Komíny a kouřovody</t>
  </si>
  <si>
    <t>(1) Komíny a kouřovody se udržují v takovém stavebně technickém stavu, aby byla zajištěna požární bezpečnost při provozu připojených tepelných spotřebičů. Čištění a kontrola komínů se zabezpečuje ve lhůtách a způsobem stanoveným zvláštním právním předpisem.35)</t>
  </si>
  <si>
    <t>(2) V případě skladování hořlavých látek v půdních prostorách se za bezpečné považuje jejich umístění ve vzdálenosti nejméně 1 m od vnějšího povrchu komínového tělesa.</t>
  </si>
  <si>
    <t>Hořlavé nebo požárně nebezpečné látky</t>
  </si>
  <si>
    <t>(1) Pevná paliva se ukládají odděleně od jiných druhů paliv nebo hořlavých anebo hoření podporujících látek.</t>
  </si>
  <si>
    <t>(2) Při skladování látek majících sklon k samovznícení se podle druhu a způsobu umístění sleduje, zda nedochází k procesu samovznícení.</t>
  </si>
  <si>
    <t>(3) Ke skladování nebo ukládání hořlavých kapalin se používají pouze obaly, nádrže nebo kontejnery k tomuto účelu určené. Hořlavé kapaliny, hořlavé a hoření podporující plyny se skladují pouze v prostorách, které jsou k tomuto účelu určeny.5)</t>
  </si>
  <si>
    <t>(4) Hořlavé kapaliny nelze ukládat ve společných a ve sklepních prostorách bytových domů36) nebo ubytovacích zařízení s výjimkou hořlavých kapalin potřebných k vytápění těchto objektů v maximálním množství 40 litrů v nerozbitných přenosných obalech pro jeden tepelný spotřebič.</t>
  </si>
  <si>
    <t>(5) V jednotlivých a řadových garážích lze ukládat nejvýše 40 litrů pohonných hmot pro osobní automobily a 80 litrů pohonných hmot pro nákladní automobily v nerozbitných přenosných obalech a nejvýše 20 litrů olejů na jedno stání. V hromadných garážích se pohonné hmoty ani oleje neukládají, s výjimkou provozních náplní a záložního paliva, které jsou součástí vozidel.</t>
  </si>
  <si>
    <t>(6) Nádoby s hořlavými nebo hoření podporujícími plyny (např. lahve, sudy, kontejnery, nádrže) se umísťují na snadno přístupných a dostatečně větraných a proti nežádoucím vlivům chráněných místech. Tyto nádoby nelze nikdy ukládat v prostorách pod úrovní okolního terénu, ve světlících, v garážích, kotelnách, místnostech určených ke spaní, ve společných prostorách bytových domů36) a ubytovacích zařízení.</t>
  </si>
  <si>
    <t>ZPŮSOB VÝKONU STÁTNÍHO POŽÁRNÍHO DOZORU</t>
  </si>
  <si>
    <t>VÝKON STÁTNÍHO POŽÁRNÍHO DOZORU</t>
  </si>
  <si>
    <t>[K § 31a písm. a) zákona]</t>
  </si>
  <si>
    <t>Požární kontroly</t>
  </si>
  <si>
    <t>(1) Požárními kontrolami podle § 31 odst. 1 písm. a), g) a h) zákona jsou</t>
  </si>
  <si>
    <t>a) komplexní kontroly, kterými se prověřuje celkový stav organizačního zabezpečení, plnění povinností a dodržování podmínek požární bezpečnosti vyplývajících z předpisů o požární ochraně,</t>
  </si>
  <si>
    <t>b) tematické kontroly, kterými se prověřuje stav zabezpečení požární ochrany ve vymezených oblastech,</t>
  </si>
  <si>
    <t>c) kontrolní dohlídky, kterými se prověřuje plnění uložených opatření.</t>
  </si>
  <si>
    <t>(2) Požárními kontrolami podle odstavce 1 písm. a) se vždy zjišťuje</t>
  </si>
  <si>
    <t>a) správnost začlenění (§ 28), stav a úroveň zabezpečení požární ochrany při provozovaných činnostech, zda objekty a technická zařízení, jejich provoz a údržba vyhovují požadavkům předpisů o požární ochraně a stanoveným podmínkám požární bezpečnosti,</t>
  </si>
  <si>
    <t>b) vybavení a doklady o provozuschopnosti požární techniky, věcných prostředků požární ochrany a požárně bezpečnostních zařízení, a zda jejich provoz, kontroly, údržba a opravy odpovídají stanoveným požadavkům,</t>
  </si>
  <si>
    <t>c) odborná způsobilost osob zabezpečujících plnění povinností vyplývajících z předpisů o požární ochraně,</t>
  </si>
  <si>
    <t>d) zpracování předepsané dokumentace požární ochrany, její vedení a plnění podmínek požární bezpečnosti a opatření v ní stanovených,</t>
  </si>
  <si>
    <t>e) způsob, úroveň a lhůty provádění školení zaměstnanců o požární ochraně, odborné přípravy požárních hlídek a preventistů požární ochrany, popřípadě odborné přípravy, školení a výcviku zaměstnanců zařazených do jednotek požární ochrany nebo požárních hlídek,</t>
  </si>
  <si>
    <t>f) zřízení jednotky požární ochrany a preventivních požárních hlídek, jejich připravenost a akceschopnost a provádění odborné přípravy v nich zařazených zaměstnanců,</t>
  </si>
  <si>
    <t>g) zabezpečení požární ochrany v době sníženého provozu a v mimopracovní době.</t>
  </si>
  <si>
    <t>Stavební prevence</t>
  </si>
  <si>
    <t>(1) S ohledem na druh podkladu nebo dokumentace posuzované podle § 31 odst. 1 písm. b) zákona (dále jen "podklady nebo dokumentace") se zjišťuje</t>
  </si>
  <si>
    <t>a) možnost bezpečné evakuace osob, zvířat a majetku z hořící nebo požárem ohrožené stavby nebo její části, do volného prostoru nebo do jiné požárem neohrožené části stavby,</t>
  </si>
  <si>
    <t>b) zachování stability a nosnosti konstrukcí po stanovenou dobu,</t>
  </si>
  <si>
    <t>c) rozdělení stavby do požárních úseků, stanovení jejich velikosti, zabránění možnosti šíření požáru a jeho zplodin mezi jednotlivými požárními úseky uvnitř stavby, zabránění možnosti šíření požáru na sousední objekty,</t>
  </si>
  <si>
    <t>d) zda navržené stavební hmoty odpovídají stanoveným požadavkům (stupeň hořlavosti, odkapávání v podmínkách požáru, rychlost šíření plamene po povrchu apod.),</t>
  </si>
  <si>
    <t>e) určení způsobu zabezpečení stavby požární vodou, popřípadě jinými hasebními látkami, věcnými prostředky požární ochrany a požárně bezpečnostními zařízeními,</t>
  </si>
  <si>
    <t>f) vymezení zásahových cest, příjezdových komunikací, popřípadě nástupních ploch pro požární techniku,</t>
  </si>
  <si>
    <t>g) opatření k zajištění bezpečnosti osob provádějících hašení požáru a záchranné práce,</t>
  </si>
  <si>
    <t>h) navržení technických, popřípadě technologických zařízení stavby (rozvodná potrubí, vzduchotechnická zařízení, vytápění, apod.) z hlediska požadavků požární bezpečnosti, popřípadě stanovení zvláštních požadavků na zvýšení požární odolnosti stavebních konstrukcí nebo snížení hořlavosti stavebních hmot,</t>
  </si>
  <si>
    <t>i) rozsah a způsob rozmístění výstražných a bezpečnostních značek a tabulek.9)</t>
  </si>
  <si>
    <t>(2) V případě, že předložené podklady nebo dokumentace vykazují z hlediska požární bezpečnosti staveb nedostatky, orgán státního požárního dozoru podle závažnosti nedostatků uvede do souhlasného stanoviska podmínky nebo vydá nesouhlasné stanovisko s uvedením důvodů, pro které bylo nesouhlasné stanovisko vydáno.</t>
  </si>
  <si>
    <t>(3) Jeden výtisk požárně bezpečnostního řešení, které bylo součástí posuzovaných podkladů nebo dokumentace, si orgán státního požárního dozoru ponechává ve své dokumentaci.</t>
  </si>
  <si>
    <t>(4) Při ověřování, zda byly dodrženy požadavky požární bezpečnosti staveb, prováděném zpravidla při ústním jednání spojeném s místním šetřením,37) se zjišťuje, zda skutečné provedení stavby odpovídá požadavkům vyplývajícím z požárně bezpečnostního řešení,4) podmínkám vyplývajícím ze stavebního povolení a vydaných stanovisek z hlediska požární bezpečnosti. Zjistí-li při tom nedostatky, platí pro vydávání stanovisek obdobně odstavec 2.</t>
  </si>
  <si>
    <t>(5) Při ověřování způsobilosti stavby a technických zařízení k bezpečnému provozu z hlediska požární ochrany a při ověřování požadovaných vlastností výrobků se vychází z</t>
  </si>
  <si>
    <t>a) dokladů o montáži, funkčních zkouškách a kontrolách provozuschopnosti požárně bezpečnostních zařízení (např. § 6 a 7), včetně provozní dokumentace,</t>
  </si>
  <si>
    <t>b) dokladů potvrzujících oprávnění osob k montáži požárně bezpečnostních zařízení, jejich potvrzení o provedení montáže těchto zařízení podle projektových požadavků a dokladů o provedení funkčních zkoušek podle § 7 odst. 1,</t>
  </si>
  <si>
    <t>c) dokumentace o způsobilosti k bezpečnému provozu technických, popřípadě technologických zařízení (doklady o výchozích revizích, provozních zkouškách apod.),</t>
  </si>
  <si>
    <t>d) dokladů potvrzujících použití výrobků a konstrukcí s požadovanými vlastnostmi z hlediska jejich požární bezpečnosti podle zvláštních právních předpisů.38)</t>
  </si>
  <si>
    <t>Posuzování výrobků z hlediska požární bezpečnosti</t>
  </si>
  <si>
    <t>(1) Při posuzování výrobků podle § 31 odst. 1 písm. d) zákona se na základě příslušných dokladů zjišťuje, zda jsou z hlediska požární ochrany bezpečné39) a zda jsou podle míry požárního rizika vybaveny potřebnými údaji k bezpečnému používání, kterými jsou</t>
  </si>
  <si>
    <t>a) technická dokumentace výrobku včetně popisu jeho konstrukce a funkce,</t>
  </si>
  <si>
    <t>b) technické podmínky pro užívání, provoz, opravy a údržbu,</t>
  </si>
  <si>
    <t>c) odborné posudky specializovaných pracovišť,</t>
  </si>
  <si>
    <t>d) vlastnosti, požárně technické charakteristiky, složení a balení výrobku,</t>
  </si>
  <si>
    <t>e) průvodní dokumentace výrobce.</t>
  </si>
  <si>
    <t>(2) Pro posouzení souladu výrobků s předepsanými požadavky se použijí především výsledky zkoušek provedených příslušnou osobou,40) pro výrobek jako typ, jedná-li se o jednotlivý výrobek, použijí se výsledky zkoušek pro tento jednotlivý výrobek. Pokud technické řešení není obsaženo v dokladech uvedených v odstavci 1, využijí se pro posouzení normativní požadavky nebo jiné dokumenty vydané podle zvláštních právních předpisů.41)</t>
  </si>
  <si>
    <t>Posuzování funkčnosti systémů vyhrazených požárně bezpečnostních zařízení</t>
  </si>
  <si>
    <t>Při posuzování funkčnosti systémů vyhrazených požárně bezpečnostních zařízení se na základě příslušných dokladů zjišťuje, zda jsou z hlediska požární ochrany bezpečná,14) provozuschopná, funkční a zda jsou podle míry požárního rizika vybavena potřebnými údaji k bezpečnému používání, kterými jsou</t>
  </si>
  <si>
    <t>a) průvodní dokumentace výrobce, technická a provozní dokumentace, včetně popisu konstrukce a funkce systému,</t>
  </si>
  <si>
    <t>b) doklady o uvedení na trh v České republice,40) popřípadě posudky specializovaných pracovišť (např. dokumentace o provedeném posouzení shody nebo typovém schválení systému),</t>
  </si>
  <si>
    <t>c) doklady o dokončené montáži podle ověřené projektové a technické dokumentace včetně dokladů o kompletnosti systému a doklady o splnění předepsaných nebo projektovaných vlastností a parametrů systému,</t>
  </si>
  <si>
    <t>d) doklady o uvedení systému do provozu, doklady o ověření jeho funkce nebo funkce jeho hlavních komponentů, v těch případech, kdy lze toto ověření provést na základě průvodní dokumentace výrobce,</t>
  </si>
  <si>
    <t>e) doklady o výchozích a pravidelných provozních kontrolách, údržbě a opravách.</t>
  </si>
  <si>
    <t>Schvalování posouzení požárního nebezpečí</t>
  </si>
  <si>
    <t>(1) Při schvalování posouzení požárního nebezpečí se zjišťuje, zda toto splňuje požadavky a obsahuje všechny náležitosti stanovené zákonem a touto vyhláškou.</t>
  </si>
  <si>
    <t>(2) Jeden výtisk schváleného posouzení požárního nebezpečí si orgán státního požárního dozoru ponechává ve své dokumentaci. V případě, že předložené posouzení požárního nebezpečí vykazuje nedostatky (§ 6a odst. 4 zákona), může si orgán státního požárního dozoru jeden výtisk ponechat pro potřebu dalšího jednání až do konce řízení.</t>
  </si>
  <si>
    <t>(3) Při schvalování doplněných nebo přepracovaných posouzení požárního nebezpečí podle § 6a odst. 5 zákona se zjišťuje, zda výsledný dokument splňuje požadavky podle odstavce 1. Při tom se sleduje, zda doplněné nebo přepracované posouzení požárního nebezpečí obsahuje zejména</t>
  </si>
  <si>
    <t>a) název dokumentace, která se mění nebo doplňuje, včetně uvedení rozhodnutí o schválení původní dokumentace orgánem státního požárního dozoru,</t>
  </si>
  <si>
    <t>b) specifikaci měněných, přepracovaných nebo doplněných částí,</t>
  </si>
  <si>
    <t>c) údaje o zpracovateli doplňku nebo přepracovaného posouzení požárního nebezpečí.</t>
  </si>
  <si>
    <t>(4) Jsou-li součástí schváleného doplnění nebo přepracovaného posouzení požárního nebezpečí návrhy na opatření a lhůty k jejich plnění, postupuje se podle § 6a odst. 6 zákona.</t>
  </si>
  <si>
    <t>Zjišťování příčin vzniku požárů</t>
  </si>
  <si>
    <t>(1) Při zjišťování příčin vzniku požárů se zjišťuje</t>
  </si>
  <si>
    <t>a) místo a doba vzniku požáru,</t>
  </si>
  <si>
    <t>b) osoba, u které požár vznikl,</t>
  </si>
  <si>
    <t>c) příčina vzniku požáru včetně možných verzí,</t>
  </si>
  <si>
    <t>d) okolnosti mající vliv na šíření požáru včetně dodržení podmínek požární bezpečnosti stavby, vyplývajících z ověřené projektové dokumentace,</t>
  </si>
  <si>
    <t>e) následky požáru, jako jsou předběžná způsobená škoda, zraněné a usmrcené osoby,</t>
  </si>
  <si>
    <t>f) výše uchráněných hodnot při hasebním zásahu,</t>
  </si>
  <si>
    <t>g) porušení předpisů o požární ochraně,</t>
  </si>
  <si>
    <t>h) jiné okolnosti nezbytné pro zjištění příčiny vzniku požáru.</t>
  </si>
  <si>
    <t>(2) V odůvodněných případech se při zjišťování příčin vzniku požáru provádí odebírání výrobků nebo vzorků (§ 14).</t>
  </si>
  <si>
    <t>(3) Při zjišťování příčin vzniku požárů orgány státního požárního dozoru zpravidla spolupracují s orgány činnými v trestním řízení, orgány státní správy a orgány státního odborného dozoru.</t>
  </si>
  <si>
    <t>(4) Výsledky a závěry zjišťování příčin vzniku požárů se uvádějí do odborných vyjádření, popřípadě znaleckých posudků, které slouží k dalšímu řízení.</t>
  </si>
  <si>
    <t>(5) Pro účely stanovení návrhů preventivních opatření, výkonu státního požárního dozoru, koncepce rozvoje požární ochrany a zaměření preventivně výchovné činnosti se provádějí rozbory požárů a technických zásahů, které obsahují</t>
  </si>
  <si>
    <t>a) počet požárů ve sledovaném období,</t>
  </si>
  <si>
    <t>b) výši přímých a následných škod způsobených požáry,</t>
  </si>
  <si>
    <t>c) výši uchráněných hodnot při hasebních zásazích,</t>
  </si>
  <si>
    <t>d) příčiny vzniku požárů a zdroje zapálení,</t>
  </si>
  <si>
    <t>e) charakteristiky prostorů, kde k požárům došlo,</t>
  </si>
  <si>
    <t>f) způsob záchrany a evakuace osob nebo zvířat anebo druh a způsob evakuace majetku, počet zachráněných a evakuovaných osob,</t>
  </si>
  <si>
    <t>g) počet zraněných a usmrcených, důvody zranění nebo usmrcení,</t>
  </si>
  <si>
    <t>h) zhodnocení porušení předpisů o požární ochraně v souvislosti se vznikem a šířením požárů,</t>
  </si>
  <si>
    <t>i) činnost jednotek požární ochrany při hašení požárů a technických zásazích,</t>
  </si>
  <si>
    <t>j) další údaje nezbytné pro zpracování rozborů požárů a technických zásahů.</t>
  </si>
  <si>
    <t>(6) Rozbory požárů a technických zásahů vycházejí z údajů obsažených v dokumentaci o požárech a technických zásazích (např. odborná vyjádření, znalecké posudky, spisy o požárech, statistika událostí) a provádějí se nejméně jednou za rok.</t>
  </si>
  <si>
    <t>Dokumentace o výkonu státního požárního dozoru</t>
  </si>
  <si>
    <t>O výkonu státního požárního dozoru se vede dokumentace, kterou tvoří</t>
  </si>
  <si>
    <t>a) roční plány požárních kontrol,</t>
  </si>
  <si>
    <t>b) dokumentace zpracovaná v souvislosti s kontrolou,</t>
  </si>
  <si>
    <t>c) posouzení požárního nebezpečí,</t>
  </si>
  <si>
    <t>d) vydaná stanoviska, včetně podkladů k jejich vydání,</t>
  </si>
  <si>
    <t>e) odborná vyjádření, spisy o požárech, popřípadě znalecké posudky, statistika událostí a další dokumentace o zjišťování příčin vzniku požárů,</t>
  </si>
  <si>
    <t>f) dokumentace o správním a přestupkovém řízení,</t>
  </si>
  <si>
    <t>g) dokumentace o preventivně výchovné činnosti,</t>
  </si>
  <si>
    <t>h) písemné záznamy, protokoly a další dokumentace o jednáních uskutečněných při výkonu státního požárního dozoru,</t>
  </si>
  <si>
    <t>i) rozbory požárů a technických zásahů a statistika událostí,</t>
  </si>
  <si>
    <t>j) přehledy o výkonu státního požárního dozoru, popřípadě další dokumentace stanovená ministerstvem podle § 24 odst. 1 písm. f) zákona.</t>
  </si>
  <si>
    <t>POŽÁRNĚ TECHNICKÉ EXPERTIZY</t>
  </si>
  <si>
    <t>[K § 31a písm. b) zákona]</t>
  </si>
  <si>
    <t>Obsah a rozsah požárně technických expertiz</t>
  </si>
  <si>
    <t>(1) Požárně technická expertiza se zpracovává na základě zadání orgánu státního požárního dozoru, popřípadě dalších orgánů uvedených v § 50 odst. 2 nebo právnických osob, podnikajících fyzických osob a fyzických osob (dále jen "zadavatel"). Výsledkem požárně technické expertizy je odborné vyjádření nebo znalecký posudek.</t>
  </si>
  <si>
    <t>(2) Požárně technická expertiza obsahuje</t>
  </si>
  <si>
    <t>a) základní údaje o požáru,</t>
  </si>
  <si>
    <t>b) popis zkoumaného výrobku nebo vzorku,</t>
  </si>
  <si>
    <t>c) výsledky zkoumání a laboratorních zkoušek,</t>
  </si>
  <si>
    <t>d) odpovědi na otázky zadavatele,</t>
  </si>
  <si>
    <t>e) závěry.</t>
  </si>
  <si>
    <t>(3) Požárně technická expertiza se provádí v potřebném rozsahu, zpravidla ke zjištění nebo potvrzení skutečností uvedených v § 50 odst. 1. Součástí požárně technických expertiz je také zkoumání</t>
  </si>
  <si>
    <t>a) vlivu stavebních konstrukcí, požárně bezpečnostních zařízení a činnosti zasahujících jednotek požární ochrany na průběh a šíření požáru,</t>
  </si>
  <si>
    <t>b) příčiny případné nefunkčnosti požární techniky, požárně bezpečnostních zařízení nebo věcných prostředků požární ochrany při požáru,</t>
  </si>
  <si>
    <t>c) toxických zplodin hoření.</t>
  </si>
  <si>
    <t>(1) Dokumentace požární ochrany zpracovaná a vedená podle dosavadních právních předpisů, s výjimkou posouzení požárního nebezpečí (§ 98 odst. 4 zákona), jejíž obsah nebo způsob vedení neodpovídá podmínkám stanoveným touto vyhláškou, musí být uvedena do souladu s touto vyhláškou nejpozději do jednoho roku ode dne nabytí její účinnosti.</t>
  </si>
  <si>
    <t>(2) Do doby uvedení dokumentace požární ochrany zpracované podle dosavadních předpisů do souladu s požadavky stanovenými touto vyhláškou právnické osoby a podnikající fyzické osoby provozující činnosti uvedené v § 4 odst. 2 a 3 zákona plní podmínky požární bezpečnosti v ní stanovené a udržují ji v souladu se skutečným stavem (§ 15 odst. 1 zákona).</t>
  </si>
  <si>
    <t>Zrušuje se vyhláška č. 21/1996 Sb., kterou se provádějí některá ustanovení zákona o požární ochraně.</t>
  </si>
  <si>
    <t>Tato vyhláška nabývá účinnosti dnem vyhlášení.</t>
  </si>
  <si>
    <t>Příloha č. 1 k vyhlášce č. 246/2001 Sb.</t>
  </si>
  <si>
    <t>Bezpečnostní vzdálenosti volných skladů sena a slámy1) od vybraných druhů objektů, lesů a komunikací</t>
  </si>
  <si>
    <t>Pol.</t>
  </si>
  <si>
    <t>Objekty nebo prostory</t>
  </si>
  <si>
    <t>Vzdálenost volného skladu sena/slámy1) v metrech</t>
  </si>
  <si>
    <t>závody (sklady), v nichž se vyrábějí, zpracovávají nebo uskladňují výbušné či lehce vznětlivé látky (např. celuloid, nitrocelulóza), nebo na volném prostranství se uskladňují snadno hořlavé kapaliny (např. benzin, sirouhlík, aceton)</t>
  </si>
  <si>
    <t>ostatní průmyslové závody, zemědělské závody a střediska, les</t>
  </si>
  <si>
    <t>okrajové budovy souvislé zástavby obcí</t>
  </si>
  <si>
    <t>veřejné komunikace</t>
  </si>
  <si>
    <t>krajní koleje železničních tratí2)</t>
  </si>
  <si>
    <t>elektrické vedení o vysokém napětí</t>
  </si>
  <si>
    <t>tuhé domovní odpady3)</t>
  </si>
  <si>
    <t>volný sklad sena a slámy4)</t>
  </si>
  <si>
    <t>Příloha č. 2 k vyhlášce č. 246/2001 Sb.</t>
  </si>
  <si>
    <t>Hodnoty nahodilého požárního zatížení pn pro účely členění činností podle požárního nebezpečí</t>
  </si>
  <si>
    <t>Hodnoty nahodilého požárního zatížení pn (v kg/m2) uvedené v následující tabulce jsou vztaženy na 1 m2 podlahové plochy a lze je použít bez dalšího průkazu o skutečném stavu nahodilého požárního zatížení pn. Hodnoty mají charakter průměrného (reprezentativního) zatížení.</t>
  </si>
  <si>
    <t>Druh provozu</t>
  </si>
  <si>
    <t>ADMINISTRATIVA</t>
  </si>
  <si>
    <t>Prostory kancelářského charakteru, pisárny, kreslírny, studovny, čítárny včetně kancelářských prostorů vybavených výpočetní technikou (osobními počítači)</t>
  </si>
  <si>
    <t>Kancelářské prostory s příručními knihovnami</t>
  </si>
  <si>
    <t>Laboratoře a zkušebny:</t>
  </si>
  <si>
    <t>a) chemické a jiné, kde se pracuje s hořlavými kapalinami, popř. s hořlavými plyny</t>
  </si>
  <si>
    <t>b) ostatní</t>
  </si>
  <si>
    <t>Prostory určené k reprodukci, např. rozmnožovny, planografie, tiskárny (jako součást administrativních provozů)</t>
  </si>
  <si>
    <t>Spisovny, kartotéky apod.</t>
  </si>
  <si>
    <t>Archivy</t>
  </si>
  <si>
    <t>Kancelářské sklady</t>
  </si>
  <si>
    <t>a) sklady vybavení kanceláří (nábytek apod.)</t>
  </si>
  <si>
    <t>b) sklady kancelářských potřeb</t>
  </si>
  <si>
    <t>Zasedací, přednáškové a konferenční síně, hovorny, bankovní a jiné haly s přepážkami</t>
  </si>
  <si>
    <t>Předsálí, čekárny, kuřárny</t>
  </si>
  <si>
    <t>Vstupní prostory, haly, dvorany, chodby apod. (pokud se v těchto prostorech vyskytuje sedací nábytek, stolky, skříně, výstavní skřínky apod., postupuje se podle položky 1.9 nebo 1.8)</t>
  </si>
  <si>
    <t>Společné šatny u shromažďovacích prostorů</t>
  </si>
  <si>
    <t>Prostory určené k občerstvení (např. čajovny)</t>
  </si>
  <si>
    <t>Výpočetní střediska:</t>
  </si>
  <si>
    <t>1.13.1</t>
  </si>
  <si>
    <t>sál počítače</t>
  </si>
  <si>
    <t>1.13.2</t>
  </si>
  <si>
    <t>přípravna dat, pracovna vstupní a výstupní kontroly</t>
  </si>
  <si>
    <t>1.13.3</t>
  </si>
  <si>
    <t>sklad médií, dokumentace, papíru apod.:</t>
  </si>
  <si>
    <t>a) skladování ve skříních z nehořlavých hmot</t>
  </si>
  <si>
    <t>b) skladování volně</t>
  </si>
  <si>
    <t>ŠKOLSTVÍ</t>
  </si>
  <si>
    <t>Kmenové učebny, posluchárny</t>
  </si>
  <si>
    <t>Odborné učebny</t>
  </si>
  <si>
    <t>Školní laboratoře, dílny a podobné prostory určené pro výuku</t>
  </si>
  <si>
    <t>Kabinety středních, odborných a vysokých škol včetně prostorů pro pedagogické pracovníky</t>
  </si>
  <si>
    <t>Sklady vybavení škol</t>
  </si>
  <si>
    <t>Společné šatny</t>
  </si>
  <si>
    <t>Vstupní prostory, haly, dvorany</t>
  </si>
  <si>
    <t>Chodby</t>
  </si>
  <si>
    <t>OSVĚTA, KULTURA</t>
  </si>
  <si>
    <t>Hlediště (v divadlech, kinech, kulturních domech, koncertních síních apod.)</t>
  </si>
  <si>
    <t>Jeviště, sklady rekvizit a dekorací:</t>
  </si>
  <si>
    <t>jeviště bez provaziště</t>
  </si>
  <si>
    <t>jeviště s provazištěm</t>
  </si>
  <si>
    <t>odkládací plocha, pomocná jeviště</t>
  </si>
  <si>
    <t>sklady rekvizit a dekorací</t>
  </si>
  <si>
    <t>Taneční sály</t>
  </si>
  <si>
    <t>Čítárny, studovny</t>
  </si>
  <si>
    <t>Knihovny, půjčovny knih</t>
  </si>
  <si>
    <t>Klubovny</t>
  </si>
  <si>
    <t>Výstavní síně, obrazárny galerie</t>
  </si>
  <si>
    <t>Výstavní síně muzeí a výstaviště (bez ohledu na druh vystavovaných předmětů)</t>
  </si>
  <si>
    <t>Předsálí, kuřárny</t>
  </si>
  <si>
    <t>Vstupní prostory, chodby</t>
  </si>
  <si>
    <t>Šatny účinkujících</t>
  </si>
  <si>
    <t>Prostory s historickou instalací (v zámcích, hradech, měšťanských domech, radnicích a jiných památkových objektech), kromě komunikací</t>
  </si>
  <si>
    <t>Depozitáře nábytku, obrazů a jiného zařízení</t>
  </si>
  <si>
    <t>Vstupní prostory a chodby s funkcí výstavních síní</t>
  </si>
  <si>
    <t>Rozhlasová studia</t>
  </si>
  <si>
    <t>Televizní studia, filmové ateliéry</t>
  </si>
  <si>
    <t>Kostely, modlitebny apod.</t>
  </si>
  <si>
    <t>ZDRAVOTNICTVÍ</t>
  </si>
  <si>
    <t>Prostory zdravotnických zařízení, ve kterých se poskytuje zdravotnická péče (vyšetřovny, přípravny, terapeutické pokoje, speciální vyšetřovny, operační a zákrokové sály apod.), kromě prostorů dále uvedených</t>
  </si>
  <si>
    <t>Prostory pro rehabilitaci, elektroléčbu, léčebný tělocvik, ergoterapii, masáže</t>
  </si>
  <si>
    <t>Komunikační prostory, chodby, koupelny, umývárny, WC, čisticí místnosti, vodoléčebné sály, místnosti pro aplikaci mastí, sanitární filtry, baryové kuchyňky, místnosti pro zemřelé, pitevny, otevřené lékárny, sklady sádry a sejmutých sádrových obvazů</t>
  </si>
  <si>
    <t>Lůžkové pokoje v nemocnicích, sanatoriích, léčebnách, kromě pol. 4.5</t>
  </si>
  <si>
    <t>Lůžkové pokoje v lázeňských léčebnách</t>
  </si>
  <si>
    <t>Herny a ložnice v dětských zdravotnických zařízeních (jesle, kojenecké ústavy, dětské domovy)</t>
  </si>
  <si>
    <t>Čekárny, hovorny, kuřárny</t>
  </si>
  <si>
    <t>Lékárny</t>
  </si>
  <si>
    <t>Laboratoře</t>
  </si>
  <si>
    <t>Lékařské soukromé ordinace</t>
  </si>
  <si>
    <t>Příruční sklady (sklady a sběrny lůžkovin apod.)</t>
  </si>
  <si>
    <t>Archivy, sklady rentgenu apod.</t>
  </si>
  <si>
    <t>TĚLESNÁ VYCHOVA A SPORT</t>
  </si>
  <si>
    <t>Hlediště sportovních zařízení</t>
  </si>
  <si>
    <t>Tělocvičny, sportovní haly:</t>
  </si>
  <si>
    <t>a) pouze pro tělovýchovu a sport</t>
  </si>
  <si>
    <t>b) víceúčelové</t>
  </si>
  <si>
    <t>Šatny cvičících:</t>
  </si>
  <si>
    <t>a) skříňky kovové</t>
  </si>
  <si>
    <t>b) skříňky dřevěné</t>
  </si>
  <si>
    <t>c) bez skříněk</t>
  </si>
  <si>
    <t>Šatny diváků</t>
  </si>
  <si>
    <t>Sklady tělovýchovného zařízení</t>
  </si>
  <si>
    <t>Vstupní prostory, předsálí, chodby</t>
  </si>
  <si>
    <t>Vstupní prostory a předsálí využité částečně pro obchod</t>
  </si>
  <si>
    <t>OBCHODY</t>
  </si>
  <si>
    <t>Maloobchodní prodejny:</t>
  </si>
  <si>
    <t>nehořlavých výrobků (železářského zboží, klenotů, hodin, nehořlavých staveních hmot a výrobků apod.) a prodejny květin, ovoce, zeleniny, nealkoholických nápojů a piva</t>
  </si>
  <si>
    <t>osobních automobilů a jednostopých vozidel (autosalony), bez prodeje auto-moto výzbroje</t>
  </si>
  <si>
    <t>domácích potřeb, elektrospotřebičů, skla, porcelánu, keramiky, zbraní, prodejní galerie</t>
  </si>
  <si>
    <t>auto-moto výzbroje (kromě prodejen pneumatik, olejů a sportovních potřeb pro automobilisty), informační techniky, hudebních nástrojů</t>
  </si>
  <si>
    <t>masa, uzenin, novin a tabáku, pekařského a cukrářského zboží</t>
  </si>
  <si>
    <t>dárkového zboží, lahůdek, lihovin, módních doplňků, bižuterie</t>
  </si>
  <si>
    <t>košíkářského, provaznického a pryžového zboží</t>
  </si>
  <si>
    <t>zboží z plastických hmot, parfumerie, koloniál, prodej bylin</t>
  </si>
  <si>
    <t>obuvi, koženého zboží</t>
  </si>
  <si>
    <t>hraček, galanterie, sportovních potřeb, fotokino, řemeslnických potřeb, nábytku a doplňků</t>
  </si>
  <si>
    <t>potravin</t>
  </si>
  <si>
    <t>textilu (metrového a kusového), kancelářských potřeb, gramofonových desek, butiky, starožitnosti</t>
  </si>
  <si>
    <t>oděvů a kožešin, tapet, vetešnictví</t>
  </si>
  <si>
    <t>drogistického zboží, kromě barev a laků, podlahových krytin a koberců</t>
  </si>
  <si>
    <t>knih a hudebnin</t>
  </si>
  <si>
    <t>barev a laků, pneumatik, motorových olejů</t>
  </si>
  <si>
    <t>Prodejny se širším sortimentem zboží:</t>
  </si>
  <si>
    <t>prodejní zařízení dočasného nebo trvalého charakteru s různým sortimentem zboží kromě případů podle položek 6.1.16 a 6.2.2 až 6.2.5</t>
  </si>
  <si>
    <t>a) jednotlivé prodejní stánky nebo stánky na otevřených tržištích</t>
  </si>
  <si>
    <t>b) prodejní stánky (kóje, sekce apod.) pro maloobchod, umístěné ve stavebních objektech</t>
  </si>
  <si>
    <t>c) prodejní stánky (kóje, sekce apod.) pro velkoobchod umístěné ve stavebním objektu nebo prodej z kontejnerů</t>
  </si>
  <si>
    <t>prodejny s průmyslovým zbožím širšího sortimentu (včetně prodeje širšího sortimentu stavebnin, potřeb pro kutily apod., zahrnující hořlavé hmoty)</t>
  </si>
  <si>
    <t>a) skladovací výška zboží (např. v regálech) do 2,5 m</t>
  </si>
  <si>
    <t>b) skladovací výška zboží (např. v regálech) přes 2,5 m</t>
  </si>
  <si>
    <t>velkoprodejny potravin apod. (potraviny, maso, uzeniny, pečivo, nápoje, zelenina, ovoce, hygienické zboží, prací prostředky atd.)</t>
  </si>
  <si>
    <t>obchodní domy textilního zboží (metrový i kusový textil, konfekce) a obuvnické zboží (včetně koženého zboží)</t>
  </si>
  <si>
    <t>obchodní domy bez ohledu na sortiment (včetně hypermarketů):</t>
  </si>
  <si>
    <t>a) kromě prodeje hořlavých kapalin v množství přes 200 kg nebo hořlavých plynů v množství přes 100 kg na prodejní plochu jednoho podlaží požárního úseku</t>
  </si>
  <si>
    <t>b) včetně prodeje hořlavých kapalin a plynů (barev, laků, ředidel, čistících prostředků apod.) přesahující specifikaci podle bodu a)</t>
  </si>
  <si>
    <t>Vzorkovny zboží a výrobků:</t>
  </si>
  <si>
    <t>a) převážně z nehořlavých hmot</t>
  </si>
  <si>
    <t>b) z hořlavých hmot</t>
  </si>
  <si>
    <t>Příruční sklady:</t>
  </si>
  <si>
    <t>knih, hudebnin</t>
  </si>
  <si>
    <t>barev, laků, pneumatik, motorových olejů, zboží z plastických hmot</t>
  </si>
  <si>
    <t>příruční sklady ostatních prodejen (kromě položky 6.4.1 a 6.4.2): nahodilé požární zatížení se oproti prodejnám zvyšuje o</t>
  </si>
  <si>
    <t>Pasáže</t>
  </si>
  <si>
    <t>pasáže (průchody) pouze s funkcí komunikačního prostoru</t>
  </si>
  <si>
    <t>pasáže (atria, mall) s výskytem výstavních skříněk, informačních a reklamních panelů, odpočinkových laviček apod.</t>
  </si>
  <si>
    <t>pasáže (atria, mall) s výskytem sedacího nábytku a stolků pro odpočinek i občerstvení, s výskytem příležitostného stánkového prodeje, výstavních skříněk, regálů a s výskytem informačních a reklamních panelů apod.</t>
  </si>
  <si>
    <t>POZNÁMKA Podle položky 6.5.2 či 6.5.3 se zařazují pasáže (popř. ochozy v pasážích) u hypermarketů resp. u obchodních center, v případě výskytu stánků trvalého charakteru viz položka 6.2.1.</t>
  </si>
  <si>
    <t>VEŘEJNÉ STRAVOVÁNÍ A UBYTOVÁNÍ</t>
  </si>
  <si>
    <t>Veřejné stravování:</t>
  </si>
  <si>
    <t>prostory ke stravování s místy k stání (bufety, výčepy apod.)</t>
  </si>
  <si>
    <t>prostory ke stravování se stolovým zařízením se sedadly (jídelny, restaurace, menzy, hospody)</t>
  </si>
  <si>
    <t>prostory pro pobyt hostů (kavárny, vinárny, noční kluby apod.)</t>
  </si>
  <si>
    <t>přípravny a výrobny pokrmů (kuchyně hromadného stravování včetně pomocných provozů)</t>
  </si>
  <si>
    <t>příruční sklady výroben pokrmů (bez ohledu na sortiment; oddělené sklady lze posoudit jako sklady prodejen příslušného druhu zboží)</t>
  </si>
  <si>
    <t>Veřejné ubytování:</t>
  </si>
  <si>
    <t>pokoje hotelů, motelů, hromadné ubytovny a noclehárny, internáty, studentské koleje, dětské domovy (v částech určených pro spaní včetně sociálního vybavení), jakož i přidružené prostory pro personál</t>
  </si>
  <si>
    <t>příruční sklady a sběrny lůžkovin apod.</t>
  </si>
  <si>
    <t>hotelové haly, recepce:</t>
  </si>
  <si>
    <t>a) vybavené pouze sedacím nábytkem</t>
  </si>
  <si>
    <t>b) vybavené různými službami pro hosty (např. prodejnou upomínkových předmětů, kadeřnictvím)</t>
  </si>
  <si>
    <t>chodby</t>
  </si>
  <si>
    <t>BYTY</t>
  </si>
  <si>
    <t>Bytové domy, rodinné domky, domovy důchodců včetně příslušenství</t>
  </si>
  <si>
    <t>SLUŽBY A PROVOZOVNY</t>
  </si>
  <si>
    <t>Prostory pro příjem, výdej a zkoušení výrobků určených pro opravu čištění apod.:</t>
  </si>
  <si>
    <t>výrobky převážně z nehořlavých hmot (klenoty, hodiny, optické přístroje apod.)</t>
  </si>
  <si>
    <t>výrobky částečně obsahující hořlavé hmoty (mechanické průmyslové zboží, elektrospotřebiče, informační technika, měřicí přístroje, zbraně, bižutérie, deštníky a slunečníky)</t>
  </si>
  <si>
    <t>výrobky převážně z hořlavých hmot:</t>
  </si>
  <si>
    <t>a) prádlo, obuv, kožené zboží, módní doplňky, hudební nástroje, sběrny fotoprací</t>
  </si>
  <si>
    <t>b) sportovní potřeby, hračky, košíkářské a provaznické zboží, oděvy, kožené a kožešnické zboží, peří a sedlářské výrobky</t>
  </si>
  <si>
    <t>c) koberce a jiné podlahové krytiny, pneumatiky, zboží z pryže a plastických hmot, sběrny reprodukčních a knihařských prací, oprav nábytku apod.</t>
  </si>
  <si>
    <t>U prostorů pro dopravu, výrobu, popř. čištění výrobků uvedených v položce 9.1 včetně příručních skladů se nahodilé požární zatížení zvyšuje o</t>
  </si>
  <si>
    <t>U samostatných skladových a expedičních prostorů pro výrobky uvedené v položce 9.1 se nahodilé požární zatížení zvyšuje o</t>
  </si>
  <si>
    <t>Dílny (údržbářské, opravárenské, výrobní), popř. samostatné provozovny:</t>
  </si>
  <si>
    <t>a) zámečnická dílna, instalatérská dílna, zlatnická dílna, kovodílna uměleckých řemesel apod.</t>
  </si>
  <si>
    <t>b) dílny jemné mechaniky, elektrotechnická dílna, auto-moto dílny, dílny jízdních kol a kočárků, sklenářská dílna včetně rámování obrazů apod.</t>
  </si>
  <si>
    <t>c) krejčovská dílna, obuvnická dílna, fotolaboratoře apod.</t>
  </si>
  <si>
    <t>d) čalounická dílna, aranžovna, dílna dekorací, lakýrnická dílna, dílna autobaterií apod.</t>
  </si>
  <si>
    <t>e) truhlářská a tesařská dílna, dílna pro tkaní koberců, tiskařská dílna a knihařská dílna apod.</t>
  </si>
  <si>
    <t>Provozovny:</t>
  </si>
  <si>
    <t>obstaravatelské služby, prostory pro styk se zákazníkem včetně zázemí (cestovní kanceláře, sázkové kanceláře, reklamní a inzertní kanceláře apod.)</t>
  </si>
  <si>
    <t>půjčovny:</t>
  </si>
  <si>
    <t>a) průmyslového zboží</t>
  </si>
  <si>
    <t>b) sportovního zboží</t>
  </si>
  <si>
    <t>c) videozáznamů a videotechniky</t>
  </si>
  <si>
    <t>d) oděvů a úschovny kožešin</t>
  </si>
  <si>
    <t>kosmetické salóny, kadeřnictví, vlásenkářství apod.</t>
  </si>
  <si>
    <t>drobné provozovny zahrnující prodej, výrobu, příruční sklady se posuzují podle položky 6.1 (např. řeznictví a uzenářství podle položky 6.1.5 maso, uzeniny)</t>
  </si>
  <si>
    <t>Čekárny u služeb a provozoven, popř. včetně hygienického zázemí</t>
  </si>
  <si>
    <t>GARÁŽE A SERVISY MOTOROVÝCH VOZIDEL</t>
  </si>
  <si>
    <t>Osobní automobily, dodávkové automobily, jednostopá vozidla (skupina 1 podle ČSN 73 6059):</t>
  </si>
  <si>
    <t>a) garáže a prostory pro čištění</t>
  </si>
  <si>
    <t>b) prostory pro údržbu a opravu (bez skladu náhradních dílů a materiálů)</t>
  </si>
  <si>
    <t>Nákladní automobily, autobusy, speciální automobily, traktory a samojízdné pracovní stroje (skupina 2 a 3 podle ČSN 73 6059):</t>
  </si>
  <si>
    <t>b) prostory pro údržbu a opravy (bez skladů náhradních dílů a materiálu)</t>
  </si>
  <si>
    <t>Prostory pro nanášení hořlavých nátěrových hmot</t>
  </si>
  <si>
    <t>Sklad náhradních dílů, např. demontovaných dílů, sklad autopříslušenství apod. kromě položky 10.5</t>
  </si>
  <si>
    <t>Sklad nátěrových hmot, olejů a mazadel, čalounění, pneumatik</t>
  </si>
  <si>
    <t>Sklad tlakových nádob s hořlavými plyny</t>
  </si>
  <si>
    <t>Čerpací stanice pohonných hmot a olejů uvnitř i vně stavebního objektu (mimo prostor nádrží)</t>
  </si>
  <si>
    <t>Příjem a čekárny u garáží, servisů a opraven:</t>
  </si>
  <si>
    <t>b) vybavené různými službami pro zákazníky (např. bufety)</t>
  </si>
  <si>
    <t>c) vybavené současně prodejnou autopotřeb</t>
  </si>
  <si>
    <t>DOPRAVA</t>
  </si>
  <si>
    <t>Vstupní haly, průchody, chodby</t>
  </si>
  <si>
    <t>Čekárny (u nádražních stanic, letišť) včetně prostorů pro odbavení cestujících (např. u letišť):</t>
  </si>
  <si>
    <t>a) vybavení pouze sedacím nábytkem</t>
  </si>
  <si>
    <t>b) vybavení také prodejními stánky apod.</t>
  </si>
  <si>
    <t>Úschovny zavazadel:</t>
  </si>
  <si>
    <t>a) společné</t>
  </si>
  <si>
    <t>b) v kovových skříňkách</t>
  </si>
  <si>
    <t>SPOJE</t>
  </si>
  <si>
    <t>Telekomunikační a radiokomunikační provozy:</t>
  </si>
  <si>
    <t>pracoviště informačního centra:</t>
  </si>
  <si>
    <t>a) automatické</t>
  </si>
  <si>
    <t>b) manuální</t>
  </si>
  <si>
    <t>kontrolní pracoviště frekvenční modulace</t>
  </si>
  <si>
    <t>nahrávání magnetofonových pásků</t>
  </si>
  <si>
    <t>ústředna rozhlasu a rozhlasu po drátě</t>
  </si>
  <si>
    <t>telefonní ústředna:</t>
  </si>
  <si>
    <t>a) pobočka do 100 přípojek</t>
  </si>
  <si>
    <t>b) veřejná a pobočková nad 100 přípojek</t>
  </si>
  <si>
    <t>faxová (příp. dálnopisná) ústředna:</t>
  </si>
  <si>
    <t>a) automatická</t>
  </si>
  <si>
    <t>sál televizních vysílačů</t>
  </si>
  <si>
    <t>sál radioreléových zařízení</t>
  </si>
  <si>
    <t>sál zesilovací stanice dálkových kabelů</t>
  </si>
  <si>
    <t>sál tónové telegrafie</t>
  </si>
  <si>
    <t>sál zesilovací stanice</t>
  </si>
  <si>
    <t>televizní převaděč:</t>
  </si>
  <si>
    <t>a) do 0,5 W</t>
  </si>
  <si>
    <t>b) od 0,5 W do 1 kW</t>
  </si>
  <si>
    <t>zkušebna technologie spojů (uzlová, tranzitní apod.)</t>
  </si>
  <si>
    <t>Poštovní provozy:</t>
  </si>
  <si>
    <t>přepážková hala a navazující administrativní prostory kromě dále uvedených provozů</t>
  </si>
  <si>
    <t>výpravna balíkových a listovních závěrů, výpravna a sklad balíků</t>
  </si>
  <si>
    <t>sklady</t>
  </si>
  <si>
    <t>a) tisku, obalů a tiskopisů</t>
  </si>
  <si>
    <t>b) prázdných pytlů</t>
  </si>
  <si>
    <t>VÝROBNÍ PROVOZY</t>
  </si>
  <si>
    <t>Průmysl strojírenský a hutnický:</t>
  </si>
  <si>
    <t>slévárny, kovárny, lisovny, klempírny, brusírny (bez olejových kalicích lázní)</t>
  </si>
  <si>
    <t>soustružny, frézárny, galvanizovny, svařovny, válcovny, tažírny (drátů, plechu apod ), mostárny, kalírny, výrobna jízdních kol, kuličkových ložisek, kovových nástrojů a nářadí, trezorů</t>
  </si>
  <si>
    <t>výroba a montáž silničních a kolejových vozidel (kromě lakoven), motorových letadel, kočárků, kancelářských strojů, optických přístrojů, hodin, zbraní, šicích strojů, tiskařských strojů, balicích a jiných obdobných strojů</t>
  </si>
  <si>
    <t>výroba izolovaných drátů, kompletizovaných strojírenských produktů zahrnujících také hořlavé hmoty, bezmotorových letadel</t>
  </si>
  <si>
    <t>lakovny, stříkací boxy (bez skladu barev)</t>
  </si>
  <si>
    <t>Průmysl elektrotechnický:</t>
  </si>
  <si>
    <t>výroba elektrických přístrojů, elektrických spotřebičů, transformátorů (kromě položky 13.2.2), suchých baterií, žárovek, rozhlasové a televizní techniky, telefonních přístrojů a spojové techniky, informační techniky (počítače)</t>
  </si>
  <si>
    <t>výroba akumulátorů, navíjení motorů, transformátorů apod. (pokud tvoří samostatný provoz)</t>
  </si>
  <si>
    <t>Průmysl chemický:</t>
  </si>
  <si>
    <t>výroba anorganických kyselin</t>
  </si>
  <si>
    <t>výroba pracích prostředků, mýdla, parfumeristického a kosmetického zboží, farmaceutická výroba, výroba organických kyselin</t>
  </si>
  <si>
    <t>výroba čisticích prostředků (na boty, na podlahy apod), výroba umělých hnojiv, výroba zboží z plastických hmot (bez meziskladů)</t>
  </si>
  <si>
    <t>výroba disperzních a tiskařských barev, tmelů, lepidel, klihu, voskového zboží</t>
  </si>
  <si>
    <t>výroba bitumenu, dehtu, umělé kůže, pneumatik, pryžové zboží, podlahových krytin, vulkanizační procesy, výroba filmů, magnetických záznamových pásků, výroba zpracování hořlavých plynů včetně plníren</t>
  </si>
  <si>
    <t>výroba umělé pryskyřice, plastů a pěnových plastů, zpracování přírodní pryskyřice, kaučuku, výroba pryže, zpracování základních produktů z ropy a výroba hořlavých kapalin III. a IV. třídy nebezpečnosti</t>
  </si>
  <si>
    <t>výroba nitrolakových a lihových nátěrových hmot, výroba ředidel, výroba a zpracování hořlavých kapalin I. a II. třídy nebezpečnosti</t>
  </si>
  <si>
    <t>Průmysl textilní, oděvní a kožedělný:</t>
  </si>
  <si>
    <t>textilní výroba - vyšívání a pletení zboží, výroba punčoch, hedvábného zboží, apretace textilií</t>
  </si>
  <si>
    <t>přádelny, tkalcovny, bělírny, žehlírny, barvírny, výroba tkanin z lýka a jutových tkanin</t>
  </si>
  <si>
    <t>výroba prádla a oděvů, výroba obuvi, koženého a kožešnického zboží, výroba plsti a plstěného zboží, výroba plachet, matrací ze žíní, pytlů, obvazového materiálu a vaty, výroba vlněných přikrývek, textilní tiskárny</t>
  </si>
  <si>
    <t>výroba koberců</t>
  </si>
  <si>
    <t>Průmysl dřevozpracující a papírenský:</t>
  </si>
  <si>
    <t>provozovny mokrého (vodního) zpracování dřevní hmoty (např. varna celulózy)</t>
  </si>
  <si>
    <t>zpracování surového dřeva (všeobecně), výroba papíru (všeobecně)</t>
  </si>
  <si>
    <t>výroba dřevěného zboží (soustružna, modelárna, pila apod.), výroba tužek, zápalek, dřevěných lišt a kolíků, lyží, hraček, lisování korku a výroba z korku, papírových nebo dřevěných žaluzií</t>
  </si>
  <si>
    <t>apretace a zušlechtění papíru, výroba papírového zboží a kancelářských potřeb, výroba kartonů, lepenek a papírových pytlů, výroba nábytku (včetně čalouněného), výroba dveří a oken, dřevěných palet, beden a sudů, výroba dřevité vlny, výroba člunů</t>
  </si>
  <si>
    <t>výroba laťovek, překližek, dřevotřískových, dřevovláknitých, pilinových a obdobných desek včetně broušení a dalších povrchových úprav</t>
  </si>
  <si>
    <t>Průmysl potravinářský:</t>
  </si>
  <si>
    <t>výroba nealkoholických nápojů, ovocných šťáv, pivovary, mlékárny, jatka, výroba kompotů a jiné mokré provozy</t>
  </si>
  <si>
    <t>výroba bonbónů, cukrářského zboží a čokolády, masných výrobků, zpracování tabáku</t>
  </si>
  <si>
    <t>pražírna kávy, výroba likérů a lihovin, výroba oplatek, konzervárny masných výrobků, mražené zboží</t>
  </si>
  <si>
    <t>výroba kvasnic, zpracování kakaa, výroba marmelád a džemů</t>
  </si>
  <si>
    <t>pekárny, výroba sušené zeleniny, těstovin, výroba cukru (kromě položky 13.6.7)</t>
  </si>
  <si>
    <t>výroba a zpracování stolních olejů, jedlých tuků</t>
  </si>
  <si>
    <t>mlýny na obilí, výroba škrobu (kromě položky 13.6.1), zušlechtění cukru, chladírny a mrazírny</t>
  </si>
  <si>
    <t>Průmysl sklářský a stavebních hmot:</t>
  </si>
  <si>
    <t>výroba žárového skla, keramiky, porcelánu, cementu, vápna, cihel, betonu, cementářského zboží, keramického zboží, sádrového zboží, výztuže</t>
  </si>
  <si>
    <t>výroba a zpracování minerální a skelné vaty (rohože, desky apod.), výroba skleněného zboží a zpracování skla (bez expedice a balení), stavební zámečnictví</t>
  </si>
  <si>
    <t>výroba dřevěného bednění, lešenářských podlážek apod.</t>
  </si>
  <si>
    <t>výroba hydroizolačních pásů</t>
  </si>
  <si>
    <t>Jiné průmyslové výroby:</t>
  </si>
  <si>
    <t>výroba provaznického a kartáčnického zboží, výroba zboží z rákosu a slámy, výroba štětců, výroba hudebních nástrojů</t>
  </si>
  <si>
    <t>tiskárny</t>
  </si>
  <si>
    <t>nahodilé požární zatížení oproti položce 13.1 až 13.8 se zvyšuje u: balíren zboží do hořlavých obalů</t>
  </si>
  <si>
    <t>a) typu dřevité vlny, zpěněných plastických hmot o</t>
  </si>
  <si>
    <t>b) typu papírových a kartónových obalů o</t>
  </si>
  <si>
    <t>příručních skladů a expedice zboží - výrobky o 35 % hodnoty nahodilého požárního zatížení dotčeného druhu zboží - výrobků, nejméně však o skladů (trvale vymezený prostor skladu, samostatná místnost skladu, samostatný požární úsek apod.), kde skladovaná výška zboží - výrobků nepřekračuje 3 m, a to o 70 % hodnoty nahodilého požárního zatížení dotčeného druhu zboží - výrobků, nejméně však o</t>
  </si>
  <si>
    <t>POZNÁMKA - nahodilé požární zatížení skladů, kde skladová výška zboží - výrobků je vyšší než 3 m, se stanoví individuálně podle skutečné hmotnosti hořlavých látek a jejich výhřevností.</t>
  </si>
  <si>
    <t>Zemědělská výroba:</t>
  </si>
  <si>
    <t>volně ložené sklady brambor, zeleniny, okopanin, ovoce</t>
  </si>
  <si>
    <t>prostory pro pěstování rostlin, popř. hub</t>
  </si>
  <si>
    <t>stáje, kromě stájí pro drůbež</t>
  </si>
  <si>
    <t>stáje pro drůbež</t>
  </si>
  <si>
    <t>sklady obilí, semena úsušků</t>
  </si>
  <si>
    <t>kolny pro stroje (kromě samohybných) a nářadí</t>
  </si>
  <si>
    <t>sklady suchých krmných směsí</t>
  </si>
  <si>
    <t>míchárny a přípravny krmiva</t>
  </si>
  <si>
    <t>sklady sušené zeleniny</t>
  </si>
  <si>
    <t>pásová sušárna chmele, posklizňové úpravy obilí, semen apod., výrobny krmných směsí</t>
  </si>
  <si>
    <t>sklady kukuřičných úsušků, sušárny obilí a semen</t>
  </si>
  <si>
    <t>sklady sena</t>
  </si>
  <si>
    <t>sušárna píce</t>
  </si>
  <si>
    <t>sklady slámy a jiných stébelnatých rostlin</t>
  </si>
  <si>
    <t>jsou-li produkty u položek 13.9.1, 13.9.5, 13.9.7, 13.9.9 a 13.9.11 skladovány na paletách, v žocích apod., připočítává se 0,8 násobek hmotnosti hořlavých látek obalů, palet, přenosek apod.</t>
  </si>
  <si>
    <t>HYGIENICKÉ PROSTORY</t>
  </si>
  <si>
    <t>Šatny zaměstnanců :</t>
  </si>
  <si>
    <t>a) s kovovými skřínkami</t>
  </si>
  <si>
    <t>b) s dřevěnými skřínkami</t>
  </si>
  <si>
    <t>Umývárny, WC, úpravny zaměstnanců</t>
  </si>
  <si>
    <t>JINÉ PROVOZY</t>
  </si>
  <si>
    <t>Strojovna vzduchotechniky, strojovna výtahů</t>
  </si>
  <si>
    <t>Energocentra, rozvodny:</t>
  </si>
  <si>
    <t>a) bez olejových vypínačů</t>
  </si>
  <si>
    <t>b) s olejovými vypínači</t>
  </si>
  <si>
    <t>Prostory měničů a usměrňovačů</t>
  </si>
  <si>
    <t>Prostory pro transformátory:</t>
  </si>
  <si>
    <t>a) olejové</t>
  </si>
  <si>
    <t>b) vzduchem chlazené a regulační</t>
  </si>
  <si>
    <t>Přívodní kobky VN</t>
  </si>
  <si>
    <t>Prostory náhradních zdrojů elektrické energie:</t>
  </si>
  <si>
    <t>a) akumulátory</t>
  </si>
  <si>
    <t>b) díeselagregáty apod.</t>
  </si>
  <si>
    <t>1) s provozní nádrží do 100 l</t>
  </si>
  <si>
    <t>2) s provozní nádrží od 100 l do 500 l</t>
  </si>
  <si>
    <t>3) s provozní nádrží od 500 l do 1000 l</t>
  </si>
  <si>
    <t>4) s provozní nádrží nad 1000 l</t>
  </si>
  <si>
    <t>Kompresorové stanice pro nehořlavé plyny</t>
  </si>
  <si>
    <t>Čerpací stanice pro nehořlavé kapaliny</t>
  </si>
  <si>
    <t>Výměníkové stanice tepla (voda, pára)</t>
  </si>
  <si>
    <t>Kotelny na palivo:</t>
  </si>
  <si>
    <t>a) tuhé (bez uhelny)</t>
  </si>
  <si>
    <t>b) kapalné</t>
  </si>
  <si>
    <t>1) bez provozní nádrže</t>
  </si>
  <si>
    <t>2) s provozní nádrží</t>
  </si>
  <si>
    <t>c) plynové</t>
  </si>
  <si>
    <t>Velíny, dozorny, obsluhovny, ohlašovny požárů</t>
  </si>
  <si>
    <t>a) s elektrickým zařízením regulace umístěným v těchto prostorech</t>
  </si>
  <si>
    <t>b) pouze s ovládacími řídícími prvky</t>
  </si>
  <si>
    <t>Silniční a dálniční tunely</t>
  </si>
  <si>
    <t>Pozn. Příloha č. 2 vychází z CSN 73 0802 Požární bezpečnost staveb - Nevýrobní provozy, přičemž některé hodnoty nahodilého požárního zatíženi byly přizpůsobeny podmínkám vyhlášky.</t>
  </si>
  <si>
    <t>Příloha č. 3 k vyhlášce č. 246/2001 Sb.</t>
  </si>
  <si>
    <t>Základní tematické okruhy k ověřování odborné způsobilosti fyzických osob</t>
  </si>
  <si>
    <t>Poř. číslo</t>
  </si>
  <si>
    <t>tematický okruh</t>
  </si>
  <si>
    <t>technik PO</t>
  </si>
  <si>
    <t>odborně způsobilá osoba</t>
  </si>
  <si>
    <t>Povinnosti právnických osob a podnikajících fyzických osob na úseku PO</t>
  </si>
  <si>
    <t>Členění provozovaných činností podle požárního nebezpečí</t>
  </si>
  <si>
    <t>Způsob stanovení podmínek požární bezpečnosti při činnostech se zvýšeným požárním nebezpečím</t>
  </si>
  <si>
    <t>Základní povinnosti fyzických osob</t>
  </si>
  <si>
    <t>Přehled dokumentace PO a způsob jejího vedení</t>
  </si>
  <si>
    <t>Dokumentace PO - dokumentace zdolávání požárů</t>
  </si>
  <si>
    <t>Dokumentace PO - posouzení požárního nebezpečí</t>
  </si>
  <si>
    <t>jen seznámení</t>
  </si>
  <si>
    <t>Dokumentace PO - stanovení organizace zabezpečení PO, řád ohlašovny požárů, požární kniha</t>
  </si>
  <si>
    <t>Dokumentace PO - požární řád, požární poplachové směrnice, požární evakuační plán</t>
  </si>
  <si>
    <t>Organizace a provádění školení o PO a organizace a provádění odborné přípravy</t>
  </si>
  <si>
    <t>Kontrola podle zákona o požární ochraně a kontrolního řádu, kontrola dodržování povinností stanovených předpisy o požární ochraně</t>
  </si>
  <si>
    <t>Postavení a působnost orgánů státní správy a samosprávy na úseku PO</t>
  </si>
  <si>
    <t>Výkon státního požárního dozoru</t>
  </si>
  <si>
    <t>Vyloučení věcí z užívání, zákaz činnosti a zastavení provozu</t>
  </si>
  <si>
    <t>Odborně způsobilé osoby na úseku PO, technici a preventisté požární ochrany, osoby zařazené v preventivních požárních hlídkách</t>
  </si>
  <si>
    <t>Pokuty právnickým osobám a podnikajícím fyzickým osobám, správní řád</t>
  </si>
  <si>
    <t>Jednotky PO</t>
  </si>
  <si>
    <t>Zásady přestupkového řízení a přestupky na úseku PO</t>
  </si>
  <si>
    <t>Podmínky požární bezpečnosti při používání tepelných spotřebičů, základní, požadavky na komíny</t>
  </si>
  <si>
    <t>23.</t>
  </si>
  <si>
    <t>Požární bezpečnost technických a technologických zařízení</t>
  </si>
  <si>
    <t>24.</t>
  </si>
  <si>
    <t>Požárně bezpečnostní zařízení</t>
  </si>
  <si>
    <t>25.</t>
  </si>
  <si>
    <t>26.</t>
  </si>
  <si>
    <t>Stabilní a polostabilní hasicí zařízení</t>
  </si>
  <si>
    <t>27.</t>
  </si>
  <si>
    <t>Zařízení pro odvod kouře a tepla</t>
  </si>
  <si>
    <t>28.</t>
  </si>
  <si>
    <t>Obsah a rozsah požárně bezpečnostního řešení stavby</t>
  </si>
  <si>
    <t>29.</t>
  </si>
  <si>
    <t>Zásady požární bezpečnosti nevýrobních objektů, specifika dle účelu a druhů provozů</t>
  </si>
  <si>
    <t>30.</t>
  </si>
  <si>
    <t>Zásady požární bezpečnosti výrobních objektů</t>
  </si>
  <si>
    <t>31.</t>
  </si>
  <si>
    <t>Požární riziko a způsoby jeho vyjádření, požární úseky</t>
  </si>
  <si>
    <t>32.</t>
  </si>
  <si>
    <t>Evakuace osob, únikové cesty</t>
  </si>
  <si>
    <t>33.</t>
  </si>
  <si>
    <t>Požárně nebezpečný prostor a odstupové vzdálenosti</t>
  </si>
  <si>
    <t>34.</t>
  </si>
  <si>
    <t>Podmínky požární bezpečnosti při svařování</t>
  </si>
  <si>
    <t>35.</t>
  </si>
  <si>
    <t>Elektrická zařízeni jako možný iniciační zdroj</t>
  </si>
  <si>
    <t>36.</t>
  </si>
  <si>
    <t>Ochrana před účinky statické elektřiny</t>
  </si>
  <si>
    <t>37.</t>
  </si>
  <si>
    <t>Zásady PO při manipulaci, ukládání a skladování plynů, zejména hořlavých plynů</t>
  </si>
  <si>
    <t>38.</t>
  </si>
  <si>
    <t>Osobní a věcná pomoc při zdolávání požárů</t>
  </si>
  <si>
    <t>39.</t>
  </si>
  <si>
    <t>Posuzování shody výrobků, prohlášení o shodě, certifikace, autorizace, akreditace</t>
  </si>
  <si>
    <t>40.</t>
  </si>
  <si>
    <t>Technické požadavky na výrobky a povinnosti výrobců, dovozců a distributorů</t>
  </si>
  <si>
    <t>41.</t>
  </si>
  <si>
    <t>42.</t>
  </si>
  <si>
    <t>Zásobovaní požární vodou</t>
  </si>
  <si>
    <t>43.</t>
  </si>
  <si>
    <t>Věcné prostředky PO, požární technika</t>
  </si>
  <si>
    <t>44.</t>
  </si>
  <si>
    <t>Problematika přepravy nebezpečných látek</t>
  </si>
  <si>
    <t>45.</t>
  </si>
  <si>
    <t>Klasifikace, značení, balení látek dle mezinárodních předpisů. Hořlavé kapaliny - provozovny a sklady, plnění a stáčení, výdejní čerpací stanice</t>
  </si>
  <si>
    <t>46.</t>
  </si>
  <si>
    <t>Požární tabulky, bezpečnostní barvy, značky</t>
  </si>
  <si>
    <t>47.</t>
  </si>
  <si>
    <t>Požárně technické charakteristiky vyráběných, používaných, zpracovávaných nebo skladovaných látek a materiálů, potřebných ke stanovení preventivních opatření k ochraně Života a zdraví osob a majetku</t>
  </si>
  <si>
    <t>48.</t>
  </si>
  <si>
    <t>Výměna plynů při požáru, neutrální rovina a její ovlivnění</t>
  </si>
  <si>
    <t>49.</t>
  </si>
  <si>
    <t>Proces hoření, zplodiny hoření</t>
  </si>
  <si>
    <t>50.</t>
  </si>
  <si>
    <t>Základní hasební látky a jejich hasební účinky</t>
  </si>
  <si>
    <t>51.</t>
  </si>
  <si>
    <t>Sdílení tepla, základní poznatky o přenosu tepelné energie vedením, prouděním, zářením</t>
  </si>
  <si>
    <t>52.</t>
  </si>
  <si>
    <t>Parametry požáru, podmínky, které ovlivňují šíření požáru</t>
  </si>
  <si>
    <t>53.</t>
  </si>
  <si>
    <t>Posuzování požárního nebezpečí</t>
  </si>
  <si>
    <t>54.</t>
  </si>
  <si>
    <t>Prevence závažných havárií způsobených vybranými chemickými látkami a chemickými přípravky, bezpečnostní program a bezpečnostní zpráva, havarijní plány, orgány státní správy a provádění kontroly</t>
  </si>
  <si>
    <t>55.</t>
  </si>
  <si>
    <t>Chemické látky a chemické přípravky, klasifikace, nebezpečné látky výbušné, oxidující, extrémně hořlavé, vysoce hořlavé a hořlavé, balení a označování, bezpečnostní list</t>
  </si>
  <si>
    <t>56.</t>
  </si>
  <si>
    <t>Stanovení podmínek požární bezpečnosti při činnostech se zvýšeným požárním nebezpečím</t>
  </si>
  <si>
    <t>57.</t>
  </si>
  <si>
    <t>Zpracování posouzení požárního nebezpečí činností s vysokým požárním nebezpečím</t>
  </si>
  <si>
    <t>58.</t>
  </si>
  <si>
    <t>Určování požadavků na stavební konstrukce, průkaz jejich ověření a vlastnosti stavebních konstrukcí</t>
  </si>
  <si>
    <t>59.</t>
  </si>
  <si>
    <t>Výkresy požární bezpečnosti staveb</t>
  </si>
  <si>
    <t>60.</t>
  </si>
  <si>
    <t>Požadavky na požární odolnost stavebních konstrukcí</t>
  </si>
  <si>
    <t>61.</t>
  </si>
  <si>
    <t>Stupeň požární bezpečnosti a z něho vyplývající požadavky na stavební konstrukce</t>
  </si>
  <si>
    <t>62.</t>
  </si>
  <si>
    <t>Dodatečné zateplovací systémy</t>
  </si>
  <si>
    <t>63.</t>
  </si>
  <si>
    <t>Změny staveb z hlediska požární bezpečnosti</t>
  </si>
  <si>
    <t>64.</t>
  </si>
  <si>
    <t>Požární bezpečnost budov pro bydleni a ubytováni</t>
  </si>
  <si>
    <t>65.</t>
  </si>
  <si>
    <t>Požární bezpečnost shromažďovacích prostorů</t>
  </si>
  <si>
    <t>66.</t>
  </si>
  <si>
    <t>Požární bezpečnost zdravotnických zařízení</t>
  </si>
  <si>
    <t>67.</t>
  </si>
  <si>
    <t>Požární bezpečnost zemědělských objektů</t>
  </si>
  <si>
    <t>68.</t>
  </si>
  <si>
    <t>Požární bezpečnost skladů</t>
  </si>
  <si>
    <t>69.</t>
  </si>
  <si>
    <t>Ochrana staveb proti šíření požárů vzduchotechnickým zařízením</t>
  </si>
  <si>
    <t>jen seznámeni</t>
  </si>
  <si>
    <t>70.</t>
  </si>
  <si>
    <t>Technická normalizace ve vztahu k PO</t>
  </si>
  <si>
    <t>Pozn. Seznámením se rozumí znalost obsahu příslušné dokumentace pózami ochrany a jejího začlenění do systému požární ochrany; v oblasti požární bezpečnosti staveb se seznámením rozumí orientace v pojmech.</t>
  </si>
  <si>
    <t>Příloha č. 4 k vyhlášce č. 246/2001 Sb.</t>
  </si>
  <si>
    <t>Příloha č. 5 k vyhlášce č. 246/2001 Sb.</t>
  </si>
  <si>
    <t>Příloha č. 6 k vyhlášce č. 246/2001 Sb.</t>
  </si>
  <si>
    <t>Seznam objektů, u kterých se kontrola provozuschopnosti požárně bezpečnostního zařízení provádí nejméně jednou za 20 měsíců</t>
  </si>
  <si>
    <t>1. EDU SO 800/1-01,02</t>
  </si>
  <si>
    <t>Reaktorovna HVB I a II</t>
  </si>
  <si>
    <t>2. EDU SO 490/1-01,02</t>
  </si>
  <si>
    <t>Strojovna HVB I a II</t>
  </si>
  <si>
    <t>3. EDU SO 805/1-01,02</t>
  </si>
  <si>
    <t>Podélná etažerka I a II</t>
  </si>
  <si>
    <t>4. EDU SO 806/1-01-04</t>
  </si>
  <si>
    <t>Příčná etažerka I - IV</t>
  </si>
  <si>
    <t>5. EDU SO 530/1-01,02</t>
  </si>
  <si>
    <t>Dieselgenerátorová stanice</t>
  </si>
  <si>
    <t>6. EDU SO 522/1-01,02</t>
  </si>
  <si>
    <t>Blokové transformátory a transformátory vlastní spotřeby</t>
  </si>
  <si>
    <t>7. EDU SO 350/1-01,02</t>
  </si>
  <si>
    <t>Kabelové kanály mezi důležitými objekty</t>
  </si>
  <si>
    <t>8. ETE SO 800/01-03,04-06</t>
  </si>
  <si>
    <t>Budova reaktoru HVB</t>
  </si>
  <si>
    <t>9. ETE SO 490/01,02</t>
  </si>
  <si>
    <t>Strojovna HVB</t>
  </si>
  <si>
    <t>10. ETE SO 500/01,02</t>
  </si>
  <si>
    <t>Rozvodna HVB</t>
  </si>
  <si>
    <t>11. ETE SO 510/01,02</t>
  </si>
  <si>
    <t>Transformátory vyvedení výkonu a transformátory vlastní spotřeby</t>
  </si>
  <si>
    <t>12. ETE SO 522/01,02</t>
  </si>
  <si>
    <t>Rozvodny rezervního napájení (včetně transformátorů rezervního napájení)</t>
  </si>
  <si>
    <t>13. ETE SO 442/01,02,03</t>
  </si>
  <si>
    <t>Dieselgenerátorová, kompresorová a čerpací stanice</t>
  </si>
  <si>
    <t>14. ETE SO 350/02</t>
  </si>
  <si>
    <t>Výjimku podle § 7 odst. 4 věty druhé lze uplatnit za splnění těchto podmínek:</t>
  </si>
  <si>
    <t>a) výjimka se vztahuje na požárně bezpečnostní zařízení, které je nepřístupné z provozních nebo bezpečnostních důvodů a fyzickou kontrolu provozuschopnosti nelze provést jiným způsobem,</t>
  </si>
  <si>
    <t>b) výjimku lze uplatnit na požárně bezpečnostní zařízení nebo jeho část, u něhož je provedení kontroly provozuschopnosti fyzicky proveditelné, a</t>
  </si>
  <si>
    <t>c) provozovatel jaderného zařízení vede evidenci zařízení podle písmene b), u nichž je tato výjimka uplatněna; součástí evidence je souhlas výrobce požárně bezpečnostního zařízení s provozem zařízení za podmínek uplatněné výjimky.</t>
  </si>
  <si>
    <t>Vysvětlivky zkratek:</t>
  </si>
  <si>
    <t>EDU Elektrárna Dukovany</t>
  </si>
  <si>
    <t>ETE Elektrárna Temelín</t>
  </si>
  <si>
    <t>HVB hlavní výrobní blok</t>
  </si>
  <si>
    <t>SO stavební objekt</t>
  </si>
  <si>
    <t>1) Vyhláška č. 254/1999 Sb., o technických podmínkách požární techniky, ve znění nařízení vlády č. 352/2000 Sb.</t>
  </si>
  <si>
    <t>2) ČSN EN 45 020 Normalizace a souvisící činnosti - Všeobecný slovník.</t>
  </si>
  <si>
    <t>3) Zákon č. 65/1965 Sb., zákoník práce, ve znění pozdějších předpisů.</t>
  </si>
  <si>
    <t>4) § 18 odst. 1 vyhlášky č. 132/1998 Sb., kterou se provádějí některá ustanovení stavebního zákona.</t>
  </si>
  <si>
    <t>5) Zákon č. 50/1976 Sb., o územním plánování a stavebním řádu (stavební zákon), ve znění pozdějších předpisů, (úplné znění vyhlášeno pod č. 109/2001 Sb.).</t>
  </si>
  <si>
    <t>6) Například vyhláška č. 102/1995 Sb., o schvalování technické způsobilosti a technických podmínkách provozu silničních vozidel na pozemních komunikacích, ve znění pozdějších předpisů, vyhláška č. 187/1994 Sb., kterou se provádí zákon o silniční dopravě, ve znění pozdějších předpisů.</t>
  </si>
  <si>
    <t>7) ČSN ISO 8421 - 1 - 8 Požární ochrana - Slovník.</t>
  </si>
  <si>
    <t>8) ČSN EN 3-4 Přenosné hasicí přístroje. Část 4: Množství a náplně, minimální požadavky na hasicí schopnost.</t>
  </si>
  <si>
    <t>9) Například ČSN ISO 3864 Bezpečnostní barvy a bezpečnostní značky, ČSN 01 8013 Požární tabulky.</t>
  </si>
  <si>
    <t>10) Například ČSN 73 0802 Požární bezpečnost staveb - Nevýrobní objekty, ČSN 73 0804 Požární bezpečnost staveb - Výrobní objekty, ČSN 73 0873 Požární bezpečnost staveb - Zásobování požární vodou, ČSN 73 0875 Požární bezpečnost staveb - Navrhování elektrické požární signalizace.</t>
  </si>
  <si>
    <t>11) Zákon č. 360/1992 Sb., o výkonu povolání autorizovaných architektů a o výkonu povolání autorizovaných inženýrů a techniků činných ve výstavbě, ve znění zákona č. 164/1993 Sb., zákona č. 275/1994 Sb. a zákona č. 276/1994 Sb.</t>
  </si>
  <si>
    <t>12) § 20 odst. 2 písm. a) vyhlášky č. 132/1998 Sb.</t>
  </si>
  <si>
    <t>13) Například ČSN 73 0873 Požární bezpečnost staveb - Zásobování požární vodou.</t>
  </si>
  <si>
    <t>14) Zákon č. 22/1997 Sb., o technických požadavcích na výrobky a o změně a doplnění některých zákonů, ve znění zákona č. 71/2000 Sb.</t>
  </si>
  <si>
    <t>15) § 55 odst. 3 zákona č. 50/1976 Sb.</t>
  </si>
  <si>
    <t>16) Například vyhláška č. 50/1978 Sb., o odborné způsobilosti v elektrotechnice, ve znění pozdějších předpisů.</t>
  </si>
  <si>
    <t>17) Vyhláška č. 30/2001 Sb., kterou se provádějí pravidla provozu na pozemních komunikacích a úprava a řízení provozu na pozemních komunikacích (dopravní značka B 29 s dodatkovou tabulkou "Nástupní plocha pro požární techniku").</t>
  </si>
  <si>
    <t>18) § 19 vyhlášky č. 137/1998 Sb., o obecných technických požadavcích na výstavbu.</t>
  </si>
  <si>
    <t>19) Například ČSN 73 0802 Požární bezpečnost staveb - Nevýrobní objekty, ČSN 73 0804 Požární bezpečnost staveb - Výrobní objekty.</t>
  </si>
  <si>
    <t>20) Například ČSN 07 8304 Tlakové nádoby na plyny - Provozní pravidla, ČSN 65 0201 Hořlavé kapaliny - Provozovny a sklady.</t>
  </si>
  <si>
    <t>21) § 18 odst. 3 vyhlášky č. 137/1998 Sb.</t>
  </si>
  <si>
    <t>22) Vyhláška č. 64/1987 Sb., o Evropské dohodě o mezinárodní silniční přepravě nebezpečných věcí (ADR), ve znění sdělení č. 157/1997 Sb., sdělení č. 54/1999 Sb. a sdělení č. 93/2000 Sb. m. s., a sdělení č. 60/1999 Sb., o přijetí změn a doplňků</t>
  </si>
  <si>
    <t>23) Čl. 1.30.1 ČSN ISO 8421-1 Požární ochrana. Slovník - Část 1: Obecné termíny a jevy požáru.</t>
  </si>
  <si>
    <t>24) Zákon č. 353/1999 Sb., o prevenci závažných havárií způsobených vybranými nebezpečnými chemickými látkami a chemickými přípravky a o změně zákona č. 425/1990 Sb., o okresních úřadech, úpravě jejich působnosti a o některých dalších opatřeních s tím souvisejících, ve znění pozdějších předpisů,(zákon o prevenci závažných havárií).</t>
  </si>
  <si>
    <t>29) § 69 odst. 1 písm. a) zákona č. 133/1985 Sb., o požární ochraně, ve znění pozdějších předpisů.</t>
  </si>
  <si>
    <t>30) § 14 zákona č. 157/1998 Sb., o chemických látkách a o chemických přípravcích a o změně některých dalších zákonů, ve znění zákona č. 352/1999 Sb. a zákona č. 258/2000 Sb.</t>
  </si>
  <si>
    <t>31) Například vyhláška č. 87/2000 Sb., kterou se stanoví podmínky požární bezpečnosti při svařování a nahřívání živic.</t>
  </si>
  <si>
    <t>32) Například vyhláška č. 137/1998 Sb.</t>
  </si>
  <si>
    <t>33) ČSN 01 3495 Výkresy ve stavebnictví - Výkresy požární bezpečnosti staveb.</t>
  </si>
  <si>
    <t>34) Například ČSN 06 1008 Požární bezpečnost tepelných zařízení.</t>
  </si>
  <si>
    <t>35) Vyhláška č. 111/1981 Sb., o čištění komínů.</t>
  </si>
  <si>
    <t>36) § 3 písm. b) vyhlášky č. 137/1998 Sb.</t>
  </si>
  <si>
    <t>37) § 31 odst. 1 písm. b) a f) vyhlášky č. 132/1998 Sb.</t>
  </si>
  <si>
    <t>38) § 47 zákona č. 50/1976 Sb.</t>
  </si>
  <si>
    <t>39) § 8 zákona č. 22/1997 Sb.</t>
  </si>
  <si>
    <t>40) Například zákon č. 22/1997 Sb.</t>
  </si>
  <si>
    <t>41) Například zákon č. 301/1992 Sb., o Hospodářské komoře České republiky a Agrární komoře České republiky, ve znění pozdějších předpisů.</t>
  </si>
  <si>
    <t>1) Bezpečnostní vzdálenost se nestanoví u volných skladů sena a slámy do 50 m3. Tyto volné sklady se posuzují ve smyslu ČSN 73 0804.</t>
  </si>
  <si>
    <t>2) Je-li kolej železniční tratí na náspu, zvětšuje se vzdálenost od volných skladů sena a slámy o dvojnásobek výšky náspu. Je-li volný sklad položen alespoň o 6 m výše než kolej železnice, smí se vzdálenost zmenšit až na 60 m.</t>
  </si>
  <si>
    <t>3) Od činné hranice skládky.</t>
  </si>
  <si>
    <t>4) Volný sklad sena a slámy muže mít objem nejvýše 4000 m3. Jako jeden volný sklad se posuzuje také souvislá skupina stohů, jejichž celkový objem je nejvýše 4000 m3.</t>
  </si>
  <si>
    <r>
      <rPr>
        <sz val="12"/>
        <color indexed="8"/>
        <rFont val="Times New Roman"/>
        <family val="1"/>
        <charset val="238"/>
      </rPr>
      <t>nařízení vlády č. 467/2020 Sb</t>
    </r>
    <r>
      <rPr>
        <b/>
        <sz val="12"/>
        <color indexed="8"/>
        <rFont val="Times New Roman"/>
        <family val="1"/>
        <charset val="238"/>
      </rPr>
      <t>. a</t>
    </r>
    <r>
      <rPr>
        <b/>
        <sz val="12"/>
        <rFont val="Times New Roman"/>
        <family val="1"/>
        <charset val="238"/>
      </rPr>
      <t xml:space="preserve"> NV č. 195/2021 Sb.</t>
    </r>
  </si>
  <si>
    <t>f) v zařízeních na odstraňování odpadu,</t>
  </si>
  <si>
    <t>g) v zařízeních na čištění odpadních vod, nebo</t>
  </si>
  <si>
    <t>h) v jiných zařízeních, kde dochází k nezáměrné expozici biologickým činitelům,</t>
  </si>
  <si>
    <t>Přepočet</t>
  </si>
  <si>
    <t>na ppm</t>
  </si>
  <si>
    <t>67-64-</t>
  </si>
  <si>
    <t>D, I, K, M, S,P</t>
  </si>
  <si>
    <t>akrylonitril</t>
  </si>
  <si>
    <t>arsenu anorganické sloučeniny, kyselina arseničná a její soli (s výjimkou arsenovodíku) mimo odvětví tavby mědi</t>
  </si>
  <si>
    <t>B,V</t>
  </si>
  <si>
    <t>arsenu anorganické sloučeniny, kyselina arseničná a její soli (s výjimkou arsenovodíku) v odvětví tavby mědi</t>
  </si>
  <si>
    <t>lazidovodík (páry)</t>
  </si>
  <si>
    <t>beryllium a jeho anorganické sloučeniny</t>
  </si>
  <si>
    <t>I, K, S, P, V</t>
  </si>
  <si>
    <t>1,1’ -biphenyl</t>
  </si>
  <si>
    <t>bis(2-ethylhexyl)ester1,2-benzendikarboxylové kyseliny</t>
  </si>
  <si>
    <t>2-brom-2-chlor-1,1,1-trifluorethan</t>
  </si>
  <si>
    <t>D, I,</t>
  </si>
  <si>
    <t>D,K,M</t>
  </si>
  <si>
    <t>terobutylalkohol(2-methyl-2-propanol)</t>
  </si>
  <si>
    <t>1 -butoxy-2-propano</t>
  </si>
  <si>
    <t>butylacetát (všechny isomery), s výjimkou těch, které jsou uvedeny jinde v této příloze</t>
  </si>
  <si>
    <t>n-butyl-acetát</t>
  </si>
  <si>
    <t>but-2-yn-1,4-diol</t>
  </si>
  <si>
    <t>4,4’-diamino-difenylmethan</t>
  </si>
  <si>
    <t>D,K, S</t>
  </si>
  <si>
    <t>viz 2-(2-methoxy ethoxy)ethanol</t>
  </si>
  <si>
    <t>difenylmethan-4,4’-diisokyanát</t>
  </si>
  <si>
    <t>2,2’-dichlordiethylether</t>
  </si>
  <si>
    <t>2,2’-dichloro-4,4’-methylenedianilin (MOCA)</t>
  </si>
  <si>
    <t>101-14-4</t>
  </si>
  <si>
    <t>D,T</t>
  </si>
  <si>
    <t>1,1-dimethylhydrazin</t>
  </si>
  <si>
    <t>dimethylisopropyla min</t>
  </si>
  <si>
    <t>viz 1-chlor-2,4-dinitrobenzen</t>
  </si>
  <si>
    <t>viz 1-chlor-2,3-epoxypropan</t>
  </si>
  <si>
    <t>viz ethylamin</t>
  </si>
  <si>
    <t>ethylenglykolmono butylether</t>
  </si>
  <si>
    <t>ethylenglykolmono butyletheracetát</t>
  </si>
  <si>
    <t>ethylenglykolmono thylether</t>
  </si>
  <si>
    <t>ethylenglykolmono thyletheracetát</t>
  </si>
  <si>
    <t>ethylenglykolmono methylether</t>
  </si>
  <si>
    <t>ethylenglykolmono methyletheracetát</t>
  </si>
  <si>
    <t>B, D, I, K, M, T</t>
  </si>
  <si>
    <t>D, I,B</t>
  </si>
  <si>
    <t>2-fenylpropan</t>
  </si>
  <si>
    <t>formaldehyd mimo oblast zdravotních služeb, pohřebnictví a balzamovacích služeb</t>
  </si>
  <si>
    <t>formaldehyd pro oblast zdravotních služeb, pohřebnictví a balzamovacích služeb</t>
  </si>
  <si>
    <t>I,K,S</t>
  </si>
  <si>
    <t>85-44-9</t>
  </si>
  <si>
    <t>98-01-1</t>
  </si>
  <si>
    <t>B,D, I</t>
  </si>
  <si>
    <t>98-00-0</t>
  </si>
  <si>
    <t>viz 2-brom-2-chlor-1,1,1-trifluorethan</t>
  </si>
  <si>
    <t>2,2,3 -trimethylbutan</t>
  </si>
  <si>
    <t>l,R</t>
  </si>
  <si>
    <t>2-chlor-l,3-butadien</t>
  </si>
  <si>
    <t>I,</t>
  </si>
  <si>
    <t>D,P</t>
  </si>
  <si>
    <t>chlormethylmethyle ther</t>
  </si>
  <si>
    <t>D,K</t>
  </si>
  <si>
    <t>viz 2-chlor-1,3-butadien</t>
  </si>
  <si>
    <t>B, I, K, M, P, S, V</t>
  </si>
  <si>
    <t>isoamylalkohol</t>
  </si>
  <si>
    <t>viz 3-methyl-1-butanol</t>
  </si>
  <si>
    <t>1,3-isobenzofurandion</t>
  </si>
  <si>
    <t>kadmium a jeho anorganické sloučeniny, jako Cd</t>
  </si>
  <si>
    <t>0,002 mg</t>
  </si>
  <si>
    <t>Cd/g</t>
  </si>
  <si>
    <t>kreatininu</t>
  </si>
  <si>
    <t>v moči</t>
  </si>
  <si>
    <t>B, D, K, P, V B, D, K, P, R</t>
  </si>
  <si>
    <t>S, V, K, T,</t>
  </si>
  <si>
    <t>kyselina sírová (mlha koncentrováné kyseliny)(1),(2)</t>
  </si>
  <si>
    <t>kyselina sírová, jakoSO3(1),(2)</t>
  </si>
  <si>
    <t>D,</t>
  </si>
  <si>
    <t>methylcyklohexanol, směs isomeru</t>
  </si>
  <si>
    <t>2-methylcyklohexanol , směs isomerů</t>
  </si>
  <si>
    <t>3-methylcyklohexanol , směs isomerů</t>
  </si>
  <si>
    <t>4-methylcyklohexanol , směs isomerů</t>
  </si>
  <si>
    <t>1,1’-methylenbis(4-isokyanatobenzen)</t>
  </si>
  <si>
    <t>viz difenylmethan-4,4’-diisokyanát</t>
  </si>
  <si>
    <t>4,4’-methylen-bis- (2-chloranilin) (MOCA)</t>
  </si>
  <si>
    <t>viz 2,2’-dichloro-4,4’-methylenedianilin</t>
  </si>
  <si>
    <t>4,4’-methylendianilin</t>
  </si>
  <si>
    <t>viz 4,4’-diamino-difenylmethan</t>
  </si>
  <si>
    <t>5 -methyl -2-hexanon</t>
  </si>
  <si>
    <t>I, K,S</t>
  </si>
  <si>
    <t>methylj odid</t>
  </si>
  <si>
    <t>monochlormethylm ethyleter</t>
  </si>
  <si>
    <t>nitrotoluen směs isomerů a isomery</t>
  </si>
  <si>
    <t>1321-12-</t>
  </si>
  <si>
    <t>1,1’-oxybis(benzen)</t>
  </si>
  <si>
    <t>oxid dusičitý mimo hlubinnou těžbu a ražení tunelů</t>
  </si>
  <si>
    <t>oxid dusičitý při hlubinné těžbě a ražení tunelů</t>
  </si>
  <si>
    <t>oxid dusnatý mimo hlubinnou těžbu a ražení tunelů</t>
  </si>
  <si>
    <t>oxid dusnatý při hlubinné těžbě a ražení tunelů</t>
  </si>
  <si>
    <t>oxid uhelnatý mimo hlubinnou těžbu a ražení tunelů</t>
  </si>
  <si>
    <t>oxid uhelnatý při hlubinné těžbě a ražení tunelů</t>
  </si>
  <si>
    <t>1,1’-oxybis(2-chloroethan)</t>
  </si>
  <si>
    <t>pentan a</t>
  </si>
  <si>
    <t>109-66-0</t>
  </si>
  <si>
    <t>78-78-4</t>
  </si>
  <si>
    <t>všechny isomery a směsi isomerů (s výjimkou 3-methyl-1-butanolu)</t>
  </si>
  <si>
    <t>pentylacetát</t>
  </si>
  <si>
    <t>2(nebo 3)-methylbutyl-acetát</t>
  </si>
  <si>
    <t>2-methvlbutvlacetát</t>
  </si>
  <si>
    <t>67-63-0</t>
  </si>
  <si>
    <t>2-propen-1-ol</t>
  </si>
  <si>
    <t>P-propiolakton</t>
  </si>
  <si>
    <t>propylenoxid</t>
  </si>
  <si>
    <t>D, I, K, M,</t>
  </si>
  <si>
    <t>viz 1,3 -dihydroxybenzen</t>
  </si>
  <si>
    <t>rtuti (dvojmocné) anorganické sloučeniny, včetně oxidu rtuťnatého a</t>
  </si>
  <si>
    <t>chloridu rtuťnatého jako Hg</t>
  </si>
  <si>
    <t>P,I</t>
  </si>
  <si>
    <t>O,O,O',O'- tetraethyldifosforodithiolát</t>
  </si>
  <si>
    <t>thallia sloučeniny rozpustné, jako TI</t>
  </si>
  <si>
    <t>trichlorid fosforylu</t>
  </si>
  <si>
    <t>o-xylen</t>
  </si>
  <si>
    <t>emise výfukových plynů ze vznětových motorů</t>
  </si>
  <si>
    <t>0,05(7)</t>
  </si>
  <si>
    <t>(1) Při výběru vhodné metody kontroly expozice by se mělo přihlédnout k možným omezením a interferencím, k nimž může dojít za přítomnosti jiných sloučenin síry.</t>
  </si>
  <si>
    <t>(2) Míhaje definována jako torakální frakce.</t>
  </si>
  <si>
    <t>(3) Je brán zřetel na fyzikálně-chemické vlastnosti (například výbušnost).</t>
  </si>
  <si>
    <t>(4) Pro hodnocení expozice u olova je rozhodující výsledek vyšetření plumbémie.</t>
  </si>
  <si>
    <t>(5) při kontrole expozice rtuti a anorganickým sloučeninám dvojmocné rtuti se přihlíží k příslušným biologickým expozičním testům, které doplňují směrné limitní hodnoty expozice na pracovišti.</t>
  </si>
  <si>
    <t>(6) Limitní hodnota krátkodobé expozice ve vztahu k referenčnímu období.</t>
  </si>
  <si>
    <t>(7) Měřeno jako elementární uhlík.</t>
  </si>
  <si>
    <t>I - dráždí sliznice (oči, dýchací cesty) resp. kůži.</t>
  </si>
  <si>
    <t>Vysvětlivka ke sloupci tabulky „Přepočet na ppm“ v tabulce:</t>
  </si>
  <si>
    <t>Přepočet z údaje o hmotnostní koncentraci v mg.m-3 na údaj o objemové koncentraci v ppm (parts per million - počet objemových jednotek plynu v miliónu objemových jednotek vzduchu) platí za podmínky teploty 20 °C a tlaku 101,3 kPa.</t>
  </si>
  <si>
    <t>2. práce spojené s expozicí póly cyklickým aromatickým uhlovodíkům přítomným v uhelných sazích, dehtu, smole,</t>
  </si>
  <si>
    <t>3. práce spojené s expozicí prachům, dýmům a kapalným aerosolům vznikajícím při pražení a elektrolytické rafinaci kuproniklových rud,</t>
  </si>
  <si>
    <t>7. zpracování nebo opracování výrobků a směsí obsahujících azbest, jestliže při těchto pracích expozice azbestu převyšuje hodnotu 0,1 respirabilní vlákno/cm3,</t>
  </si>
  <si>
    <t>10. práce s cytostatiky, výroba a některé práce s imunosupresivy, antibiotiky, hormony apod. jsou-li zařazeny do kategorie třetí nebo čtvrté vyhodnocené jako rizikové z hlediska možných pozdních účinků na zdraví podle zákona o ochraně veřejného zdraví,</t>
  </si>
  <si>
    <t>11. koksárenské a koksochemické zpracování černého uhlí a přímé zpracování černouhelného dehtu a smoly, vysokotlaké a nízkotlaké zplyňování uhlí včetně jeho meziproduktů, zpracování primárních meziproduktů a vedlejších produktů, např. chlazení a čištění surového plynu, zpracování fenolových vod, hnědouhelného dehtu a expedice vedlejších produktů.</t>
  </si>
  <si>
    <t>Seznam biologických činitelů a jejich zařazení do skupin 2,3 nebo 4</t>
  </si>
  <si>
    <t>Tabulka č. 1: Biologický činitel - Bakterie</t>
  </si>
  <si>
    <t>U biologických činitelů uvedených v tomto seznamu zápis celého rodu s dodatkem „spp.“ znamená, že zahrnuje i ostatní druhy patřící do stejného rodu, které nejsou v seznamu jmenovitě uvedeny, ale které jsou známými lidskými patogeny. Biologické činitele, které nebyly zařazeny do skupin 2 až 4 seznamu, nejsou automaticky zařazeny do skupiny 1. V případě rodů, o nichž je známo, že patogenní účinky na člověka má více než jeden druh, jsou do seznamu zahrnuty ty druhy, které vyvolávají tyto účinky u člověka nejčastěji, spolu s odkazem na skutečnost, že i ostatní druhy stejného rodu mohou mít následky pro zdraví. Pokud je v klasifikovaném seznamu biologických činitelů uveden celý rod, má se za to, že druhy a kmeny, o nichž je známo, že patogenní nejsou, jsou vyjmuty.</t>
  </si>
  <si>
    <t>Acinetobacter baumannii</t>
  </si>
  <si>
    <t>Acinetobacter nosocomialis</t>
  </si>
  <si>
    <t>Acinetobacter pittii</t>
  </si>
  <si>
    <t>Acinetobacter ursingii</t>
  </si>
  <si>
    <t>Acinetobacter spp.</t>
  </si>
  <si>
    <t>Aggregatibacter actinomycetemcomitans (Actinobacillus actinomycetemcomitans)</t>
  </si>
  <si>
    <t>Anaplasma spp.</t>
  </si>
  <si>
    <t>Arcanobacterium haemolyticum (Corynebacterium haemolyticum)</t>
  </si>
  <si>
    <t>Arcobacter butzleri (Aliarcobacter butzleri)</t>
  </si>
  <si>
    <t>Bactero ides fragilis</t>
  </si>
  <si>
    <t>Bacteroides spp.</t>
  </si>
  <si>
    <t>Bartonella quintana (Rochalimaea quintana)</t>
  </si>
  <si>
    <t>Bartonella (Rochalimaea) spp.</t>
  </si>
  <si>
    <t>Bordetella holmesii</t>
  </si>
  <si>
    <t>T, V</t>
  </si>
  <si>
    <t>Bordetella spp.</t>
  </si>
  <si>
    <t>Borrelia duttonii</t>
  </si>
  <si>
    <t>Brachyspira spp.</t>
  </si>
  <si>
    <t>Brucella inopinata</t>
  </si>
  <si>
    <t>Burkholderia cepacia komplex</t>
  </si>
  <si>
    <t>Burkholderiapseudomallei (Pseudomonaspseudomallei)</t>
  </si>
  <si>
    <t>Campylobacter fetus subsp. fetus</t>
  </si>
  <si>
    <t>Campylobacter fetus subsp. venerealis</t>
  </si>
  <si>
    <t>Campylobacter jej uni subsp. doylei</t>
  </si>
  <si>
    <t>Campylobacter jej uni subsp. jejuni</t>
  </si>
  <si>
    <t>Cardiobacterium valvarum</t>
  </si>
  <si>
    <t>Chlamydia abortus (Chlamydophila abortus)</t>
  </si>
  <si>
    <t>Chlamydia caviae (Chlamydophila caviae)</t>
  </si>
  <si>
    <t>Chlamydia felis (Chlamydophila felis)</t>
  </si>
  <si>
    <t>Chlamydia pneumoniae (Chlamydophila pneumoniae)</t>
  </si>
  <si>
    <t>Chlamydia psittaci (Chlamydophila psittaci) (aviární kmeny)</t>
  </si>
  <si>
    <t>Chlamydia psittaci (Chlamydophila psittaci) (ostatní kmeny)</t>
  </si>
  <si>
    <t>Chlamydia trachomatis (Chlamydophila trachomatis)</t>
  </si>
  <si>
    <t>Clostridium difficile (Clostridiodes difficile)</t>
  </si>
  <si>
    <t>Corynebacterium ulcerans</t>
  </si>
  <si>
    <t>Elizabethkingia meningoseptica (Flavobacterium meningosepticum)</t>
  </si>
  <si>
    <t>Enterobacter aerogenes (Klebsiella aerogenes)</t>
  </si>
  <si>
    <t>Enterobacter cloacae subsp. cloacae (Enterobacter cloacae)</t>
  </si>
  <si>
    <t>E. coli, Shiga toxin-produkující (verocytotoxické) kmeny (např. 0157:H7)</t>
  </si>
  <si>
    <t>3(*)</t>
  </si>
  <si>
    <t>Fluoribacter bozemanae (Legionella bozemanae)</t>
  </si>
  <si>
    <t>Francisella hispaniensis</t>
  </si>
  <si>
    <t>Francisella tularensis subsp. holarctica</t>
  </si>
  <si>
    <t>Francisella tularensis subsp. mediasiatica</t>
  </si>
  <si>
    <t>Francisella tularensis subsp. novicida</t>
  </si>
  <si>
    <t>Francisella tularensis subsp. tularensis</t>
  </si>
  <si>
    <t>Fusobacterium necrophorum subsp. funduliforme</t>
  </si>
  <si>
    <t>Fusobacterium necrophorum subsp. necrophorum</t>
  </si>
  <si>
    <t>Helicobacter spp.</t>
  </si>
  <si>
    <t>Klebsiella pneumoniae subsp. ozaenae</t>
  </si>
  <si>
    <t>Klebsiella pneumoniae subsp. pneumoniae</t>
  </si>
  <si>
    <t>Klebsiella pneumoniae subsp. rhinoscleromatis</t>
  </si>
  <si>
    <t>Legionella pneumophila subsp. fraseri</t>
  </si>
  <si>
    <t>Legionellapneumophila subsp. pascullei</t>
  </si>
  <si>
    <t>Legionellapneumophila subsp. pneumophila</t>
  </si>
  <si>
    <t>Leptospira interrogans (všechny sérotypy)</t>
  </si>
  <si>
    <t>Leptospira interrogans spp.</t>
  </si>
  <si>
    <t>Listeria ivanovii subsp. ivanovii</t>
  </si>
  <si>
    <t>Listeria invanovii subsp. londoniensis</t>
  </si>
  <si>
    <t>Morganella morganii subsp. morganii (Proteus morganii)</t>
  </si>
  <si>
    <t>Morganella morganii subsp. sibonii</t>
  </si>
  <si>
    <t>Mycobacterium abscessus subsp. abscessus</t>
  </si>
  <si>
    <t>Mycobacterium avium subsp. avium (Mycobacterium avium)</t>
  </si>
  <si>
    <t>Mycobacterium avium subsp. paratuberculosis (Mycobacterium paratuberculosis)</t>
  </si>
  <si>
    <t>Mycobacterium avium subsp. silvaticum</t>
  </si>
  <si>
    <t>Mycobacterium bovis</t>
  </si>
  <si>
    <t>Mycobacterium caprae (Mycobacterium tuberculosis subsp. caprae)</t>
  </si>
  <si>
    <t>Mycobacterium chimaera</t>
  </si>
  <si>
    <t>Mycobacterium intracellulare</t>
  </si>
  <si>
    <t>Mycobacterium pinnipedii</t>
  </si>
  <si>
    <t>Mycoplasma spp.</t>
  </si>
  <si>
    <t>Neorickettsia sennetsu (Rickettsia sennetsu, Ehrlichia sennetsu)</t>
  </si>
  <si>
    <t>Nocardia spp.</t>
  </si>
  <si>
    <t>Orientia tsutsugamushi (Rickettsia tsutsugamushi)</t>
  </si>
  <si>
    <t>Pasteurella multocida subsp. gallicida (Pasteurella gallicida)</t>
  </si>
  <si>
    <t>Pasteurella multocida subsp. multocida</t>
  </si>
  <si>
    <t>Pasteurella multocida subsp. septica</t>
  </si>
  <si>
    <t>Proteus mirabilis</t>
  </si>
  <si>
    <t>Proteus penneri</t>
  </si>
  <si>
    <t>Providencia alcalifaciens (Proteus inconstans)</t>
  </si>
  <si>
    <t>Providencia rettgeri (Proteus rettgeri)</t>
  </si>
  <si>
    <t>Providencia spp.</t>
  </si>
  <si>
    <t>Rhodococcus hoagii (Corynebacterium equii)</t>
  </si>
  <si>
    <t>Rickettsia africae</t>
  </si>
  <si>
    <t>Rickettsia australis</t>
  </si>
  <si>
    <t>Rickettsia canadensis</t>
  </si>
  <si>
    <t>Rickettsia conorii</t>
  </si>
  <si>
    <t>Rickettsia heilongjiangensis</t>
  </si>
  <si>
    <t>Rickettsia japonica</t>
  </si>
  <si>
    <t>Rickettsia montanensis</t>
  </si>
  <si>
    <t>Rickettsia typhi</t>
  </si>
  <si>
    <t>Rickettsia sibirica</t>
  </si>
  <si>
    <t>Salmonella enterica (choleraesuis) subsp. arizonae</t>
  </si>
  <si>
    <t>Salmonella enteritidis</t>
  </si>
  <si>
    <t>Salmonella Paratyphi A, B, C</t>
  </si>
  <si>
    <t>Salmonella (ostatní sérotypy)</t>
  </si>
  <si>
    <t>Shigella dysenteriae, jiný než typ 1</t>
  </si>
  <si>
    <t>Staphylococcus spp.</t>
  </si>
  <si>
    <t>Streptococcus agalactiae</t>
  </si>
  <si>
    <t>Streptococcus dysgalactiae subsp. equisimilis</t>
  </si>
  <si>
    <t>Trueperella pyogenes</t>
  </si>
  <si>
    <t>Ureaplasma parvum</t>
  </si>
  <si>
    <t>Ureaplasma urealyticum</t>
  </si>
  <si>
    <t>Vibrio parahaemolyticus (Benecka parahaemolytica)</t>
  </si>
  <si>
    <t>Yersinia enterocolitica subsp. enterolitica</t>
  </si>
  <si>
    <t>Yersinia enterocolitica subsp. palearctica</t>
  </si>
  <si>
    <t>(*) Biologičtí činitelé skupiny 3 označení v seznamu biologických činitelů jako 3 (*) mohou pro zaměstnance představovat omezené riziko nákazy, neboť se za běžných podmínek nepřenášejí vzduchem, a proto požadavky na pracoviště postačují jako u práce s biologickým činitelem skupiny 2.</t>
  </si>
  <si>
    <t>Tabulka č. 2: Biologický činitel - Viry</t>
  </si>
  <si>
    <t>Viry jsou uvedeny podle jejich řádu (Ř), čeledě (Č) a rodu (R).</t>
  </si>
  <si>
    <t>Bunyavirales (Ř)</t>
  </si>
  <si>
    <t>Hantaviridae (Č)</t>
  </si>
  <si>
    <t>Orthohantavirus (R)</t>
  </si>
  <si>
    <t>Orthohantavirus Andes (hantaviry vyvolávající hantavirový plicní syndrom [HPS])</t>
  </si>
  <si>
    <t>Orthohantavirus Bayou</t>
  </si>
  <si>
    <t>Orthohantavirus Black Creek Canal</t>
  </si>
  <si>
    <t>Orthohantavirus Cano Delgadito</t>
  </si>
  <si>
    <t>Orthohantavirus Choclo</t>
  </si>
  <si>
    <t>Orthohantavirus Dobrava-Belgrade (hantaviry vyvolávající hemoragickou horečku s renálním syndromem [HFRS])</t>
  </si>
  <si>
    <t>Orthohantavirus El Moro Canyon</t>
  </si>
  <si>
    <t>Orthohantavirus Hantaan (hantaviry vyvolávající hemoragickou horečku s renálním syndromem [HFRS])</t>
  </si>
  <si>
    <t>Orthohantavirus Laguna Negra</t>
  </si>
  <si>
    <t>Orthohantavirus Prospect Hill</t>
  </si>
  <si>
    <t>Orthohantavirus Puumala (hantaviry vyvolávající epidemickou nefropatii [NE])</t>
  </si>
  <si>
    <t>Orthohantavirus Seoul (hantaviry vyvolávající hemoragickou horečku s renálním syndromem [HFRS])</t>
  </si>
  <si>
    <t>Orthohantavirus Sin Nombre (hantaviry vyvolávající hantavirový plicní syndrom [HPS])</t>
  </si>
  <si>
    <t>Ostatní hantaviry známé jako patogenní</t>
  </si>
  <si>
    <t>Nairoviridae (Č)</t>
  </si>
  <si>
    <t>Orthonairovirus (R)</t>
  </si>
  <si>
    <t>Orthonairovirus krymskokonžské hemoragické horečky</t>
  </si>
  <si>
    <t>Orthonairovirus Dugbe</t>
  </si>
  <si>
    <t>Orthonairovirus Hazara</t>
  </si>
  <si>
    <t>Orthonairovirus nairobské nemoci ovcí</t>
  </si>
  <si>
    <t>Ostatní nairoviry známé jako patogenní</t>
  </si>
  <si>
    <t>Peribunyaviridae (Č)</t>
  </si>
  <si>
    <t>Orthobunyavirus (R)</t>
  </si>
  <si>
    <t>Orthobunyavirus Bunyamwera (virus Germiston)</t>
  </si>
  <si>
    <t>Orthobunyavirus kalifornské encefalitidy</t>
  </si>
  <si>
    <t>Orthobunyavirus Oropouche</t>
  </si>
  <si>
    <t>Ostatní orthobunyaviry známé jako patogenní</t>
  </si>
  <si>
    <t>Phenuiviridae (Č)</t>
  </si>
  <si>
    <t>Phlebovirus (R)</t>
  </si>
  <si>
    <t>Phlebovirus Bhanja</t>
  </si>
  <si>
    <t>Phlebovirus Punta Toro</t>
  </si>
  <si>
    <t>Phlebovirus horečky údolí Rift</t>
  </si>
  <si>
    <t>Phlebovirus neapolské horečky Sandfly (toskánský virus)</t>
  </si>
  <si>
    <t>Phlebovirus SFTS (Severe Fever with Thrombocytopenia Syndrome-Virus)</t>
  </si>
  <si>
    <t>Ostatní phleboviry známé jako patogenní</t>
  </si>
  <si>
    <t>Herpesvirales (Ř)</t>
  </si>
  <si>
    <t>Herpesviridae (Č)</t>
  </si>
  <si>
    <t>Cytomegalovirus (R)</t>
  </si>
  <si>
    <t>Lidský betaherpesvirus 5 (cytomegalovirus)</t>
  </si>
  <si>
    <t>Lymphocryptovirus (R)</t>
  </si>
  <si>
    <t>Lidský gammaherpesvirus 4 (virus Epstein-Barrové)</t>
  </si>
  <si>
    <t>Rhadinoovirus (R)</t>
  </si>
  <si>
    <t>Lidský gammaherpesvirus 8</t>
  </si>
  <si>
    <t>Roseolovirus (R)</t>
  </si>
  <si>
    <t>Lidský betaherpesvirus 6 A (lidský B-lymfotropní virus)</t>
  </si>
  <si>
    <t>Lidský betaherpesvirus 6B</t>
  </si>
  <si>
    <t>Lidský betaherpesvirus 7</t>
  </si>
  <si>
    <t>Simplexvirus (R)</t>
  </si>
  <si>
    <t>Macacine alphaherpesvirus 1 (Herpesvirus simiae, Herpes B virus)</t>
  </si>
  <si>
    <t>Lidský alphaherpesvirus 1 (lidský herpesvirus 1, Herpes simplex virus typ 1)</t>
  </si>
  <si>
    <t>Lidský alphaherpesvirus 2 (lidský herpesvirus 2, Herpes simplex virus typ 2)</t>
  </si>
  <si>
    <t>Varicellovirus (R)</t>
  </si>
  <si>
    <t>Lidský alphaherpesvirus 3 (Herpesvirus varicella-zoster)</t>
  </si>
  <si>
    <t>Mononegavirales (Ř)</t>
  </si>
  <si>
    <t>Filoviridae (Č)</t>
  </si>
  <si>
    <t>Virus Ebola (R)</t>
  </si>
  <si>
    <t>Virus Marburg (R)</t>
  </si>
  <si>
    <t>Marburg marburgvirus</t>
  </si>
  <si>
    <t>Paramyxoviridae (Č)</t>
  </si>
  <si>
    <t>Avulavirus (R)</t>
  </si>
  <si>
    <t>Virus newcastleské choroby</t>
  </si>
  <si>
    <t>Henipavirus (R)</t>
  </si>
  <si>
    <t>Henipavirus Hendra</t>
  </si>
  <si>
    <t>Henipavirus Nipah</t>
  </si>
  <si>
    <t>Morbillivirus (R)</t>
  </si>
  <si>
    <t>Morbillivirus spalniček</t>
  </si>
  <si>
    <t>Respirovirus (R)</t>
  </si>
  <si>
    <t>Lidský respirovirus 1 (virus parainfluenzy 1)</t>
  </si>
  <si>
    <t>Lidský respirovirus 3 (virus parainfluenzy 3)</t>
  </si>
  <si>
    <t>Rubulavirus (R)</t>
  </si>
  <si>
    <t>Rubulavirus příušnic</t>
  </si>
  <si>
    <t>Lidský rubulavirus 2 (virus parainfluenzy 2)</t>
  </si>
  <si>
    <t>Lidský rubulavirus 4 (virus parainfluenzy 4)</t>
  </si>
  <si>
    <t>Pneumoviridae (Č)</t>
  </si>
  <si>
    <t>Metapneumovirus (R)</t>
  </si>
  <si>
    <t>Orthopneumovirus (R)</t>
  </si>
  <si>
    <t>Lidský orthopneumovirus (respirační syncytiální virus)</t>
  </si>
  <si>
    <t>Rhabdoviridae (Č)</t>
  </si>
  <si>
    <t>Lyssavirus (R)</t>
  </si>
  <si>
    <t>Australský netopýří lyssavirus</t>
  </si>
  <si>
    <t>3 (**)</t>
  </si>
  <si>
    <t>Lyssavirus Duvenhage</t>
  </si>
  <si>
    <t>Evropský netopýří lyssavirus 1</t>
  </si>
  <si>
    <t>Evropský netopýří lyssavirus 2</t>
  </si>
  <si>
    <t>Lagoský netopýří lyssavirus</t>
  </si>
  <si>
    <t>Lyssavirus Mokola</t>
  </si>
  <si>
    <t>Lyssavirus vztekliny</t>
  </si>
  <si>
    <t>Vesiculovirus (R)</t>
  </si>
  <si>
    <t>Virus vezikulární stomatitidy, vesiculovirus Alagoas</t>
  </si>
  <si>
    <t>Virus vezikulární stomatitidy, vesiculovirus Indiana</t>
  </si>
  <si>
    <t>Virus vezikulární stomatitidy, vesiculovirus New Jersey</t>
  </si>
  <si>
    <t>Vesiculovirus Piry (virus Piry)</t>
  </si>
  <si>
    <t>Nidovirales (Ř)</t>
  </si>
  <si>
    <t>Coronaviridae (Č)</t>
  </si>
  <si>
    <t>Betacoronavirus (R)</t>
  </si>
  <si>
    <t>Koronavirus 2 související s těžkým akutním respiračním syndromem (SARS-CoV-2) (***)</t>
  </si>
  <si>
    <t>Ostatní Coronaviridae známé jako patogenní (OC43, 29, HKU1, NL63)</t>
  </si>
  <si>
    <t>Picornavirales (Ř)</t>
  </si>
  <si>
    <t>Picornaviridae (Č)</t>
  </si>
  <si>
    <t>Cardiovirus (R)</t>
  </si>
  <si>
    <t>Virus Saffold</t>
  </si>
  <si>
    <t>Cosavirus (R)</t>
  </si>
  <si>
    <t>Cosavirus A</t>
  </si>
  <si>
    <t>Enterovirus (R)</t>
  </si>
  <si>
    <t>Enterovirus A</t>
  </si>
  <si>
    <t>Enterovirus B</t>
  </si>
  <si>
    <t>Enterovirus C</t>
  </si>
  <si>
    <t>Enterovirus D, lidský enterovirus typ 70 (virus akutní hemoragické konjuktividy)</t>
  </si>
  <si>
    <t>Rhinoviry</t>
  </si>
  <si>
    <t>Poliovirus, typ 1 a 3</t>
  </si>
  <si>
    <t>Poliovirus, typ 2 (*)</t>
  </si>
  <si>
    <t>Hepatovirus (R)</t>
  </si>
  <si>
    <t>Hepatovirus A (virus hepatitidy A, lidský enterovirus typ 72)</t>
  </si>
  <si>
    <t>Kobuvirus (R)</t>
  </si>
  <si>
    <t>Aichivirus A (virus Aichi 1)</t>
  </si>
  <si>
    <t>Parechovirus (R)</t>
  </si>
  <si>
    <t>Parechoviry A</t>
  </si>
  <si>
    <t>Parechoviry B (virus Ljungan)</t>
  </si>
  <si>
    <t>Ostatní Picornaviridae známé jako patogenní</t>
  </si>
  <si>
    <t>Nezařazeno (Ř)</t>
  </si>
  <si>
    <t>Adenoviridae (Č)</t>
  </si>
  <si>
    <t>Astroviridae (Č)</t>
  </si>
  <si>
    <t>Arenaviridae (Č)</t>
  </si>
  <si>
    <t>Mammarenavirus (R)</t>
  </si>
  <si>
    <t>Brazilský mammarenavirus</t>
  </si>
  <si>
    <t>Mammarenavirus Chapare</t>
  </si>
  <si>
    <t>Mammarenavirus Flexal</t>
  </si>
  <si>
    <t>Mammarenavirus Guanarito</t>
  </si>
  <si>
    <t>Mammarenavirus Junín</t>
  </si>
  <si>
    <t>Mammarenavirus horečky Lassa</t>
  </si>
  <si>
    <t>Mammarenavirus Lujo</t>
  </si>
  <si>
    <t>Mammarenavirus lymfocytární choriomeningitidy, neurotropní kmeny</t>
  </si>
  <si>
    <t>Mammarenavirus lymfocytární choriomeningitidy (ostatní kmeny)</t>
  </si>
  <si>
    <t>Mammarenavirus Machupo</t>
  </si>
  <si>
    <t>Mammarenavirus Mobala</t>
  </si>
  <si>
    <t>Mammarenavirus Mopeia</t>
  </si>
  <si>
    <t>Mammarenavirus Tacaribe</t>
  </si>
  <si>
    <t>Mammarenavirus Whitewater Arroyo</t>
  </si>
  <si>
    <t>Caliciviridae (Č)</t>
  </si>
  <si>
    <t>Norovirus (R)</t>
  </si>
  <si>
    <t>Norovirus (virus Norwalk)</t>
  </si>
  <si>
    <t>Ostatní Caliciviridae známé jako patogenní</t>
  </si>
  <si>
    <t>Hepadnaviridae (Č)</t>
  </si>
  <si>
    <t>Orthohepadnavirus (R)</t>
  </si>
  <si>
    <t>V, D</t>
  </si>
  <si>
    <t>Hepeviridae (Č)</t>
  </si>
  <si>
    <t>Orthohepevirus (R)</t>
  </si>
  <si>
    <t>Orthohepevirus A (virus hepatitidy E)</t>
  </si>
  <si>
    <t>Flaviviridae (Č)</t>
  </si>
  <si>
    <t>Flavivirus (R)</t>
  </si>
  <si>
    <t>Virus Dengue</t>
  </si>
  <si>
    <t>Virus japonské encefalitidy</t>
  </si>
  <si>
    <t>Virus nemoci Kyasanurského lesa</t>
  </si>
  <si>
    <t>Virus encefalitidy Murray Valley (virus australské encefalitidy)</t>
  </si>
  <si>
    <t>Virus omské hemoragické horečky</t>
  </si>
  <si>
    <t>Virus klíšťové encefalitidy</t>
  </si>
  <si>
    <t>Virus Absettarov</t>
  </si>
  <si>
    <t>Virus Hanzalova</t>
  </si>
  <si>
    <t>Virus Hypr</t>
  </si>
  <si>
    <t>Virus Kumlinge</t>
  </si>
  <si>
    <t>Virus Negishi</t>
  </si>
  <si>
    <t>Ruská jaro-letní encefalitida</t>
  </si>
  <si>
    <t>Virus klíšťové encefalitidy, evropský podtyp</t>
  </si>
  <si>
    <t>Virus klíšťové encefalitidy, dálněvýchodní podtyp</t>
  </si>
  <si>
    <t>Virus klíšťové encefalitidy, sibiřský podtyp</t>
  </si>
  <si>
    <t>Virus západonilské horečky</t>
  </si>
  <si>
    <t>Virus Zika</t>
  </si>
  <si>
    <t>Virus GB-C</t>
  </si>
  <si>
    <t>Ostatní flaviviry známé jako patogenní</t>
  </si>
  <si>
    <t>Hepacivirus (R)</t>
  </si>
  <si>
    <t>Hepacivirus C (virus hepatitidy C)</t>
  </si>
  <si>
    <t>Orthomyxoviridae (Č)</t>
  </si>
  <si>
    <t>Gammainfluenzavirus (R)</t>
  </si>
  <si>
    <t>Virus chřipky C</t>
  </si>
  <si>
    <t>V (b)</t>
  </si>
  <si>
    <t>Influenzavirus A (R)</t>
  </si>
  <si>
    <t>Viry vysoce patogenní influenzy ptáků HPAIV (H5), např. H5N1</t>
  </si>
  <si>
    <t>Viry vysoce patogenní influenzy ptáků HPAIV (H7), např. H7N7, H7N9</t>
  </si>
  <si>
    <t>Virus chřipky A</t>
  </si>
  <si>
    <t>Virus chřipky A/New York/1/18 (H1N1) (španělská chřipka 1918)</t>
  </si>
  <si>
    <t>Virus chřipky A/Singapur/1/57 (H2N2)</t>
  </si>
  <si>
    <t>Virus nízkopatogenní influenzy ptáků (LPAI) H7N9</t>
  </si>
  <si>
    <t>Influenzavirus B (R)</t>
  </si>
  <si>
    <t>Virus chřipky B</t>
  </si>
  <si>
    <t>Virus Thogoto (R)</t>
  </si>
  <si>
    <t>Virus Dhori (orthomyxoviridae přenášené klíšťaty: Dhori)</t>
  </si>
  <si>
    <t>Virus Thogoto (orthomyxoviridae přenášené klíšťaty: Thogoto)</t>
  </si>
  <si>
    <t>Papillomaviridae (Č)</t>
  </si>
  <si>
    <t>D (c)</t>
  </si>
  <si>
    <t>Parvoviridae (Č)</t>
  </si>
  <si>
    <t>Erythroparvovirus (R)</t>
  </si>
  <si>
    <t>Erythroparvovirus 1 infikující primáty (lidský parvovirus, virus B 19)</t>
  </si>
  <si>
    <t>Polyomaviridae (Č)</t>
  </si>
  <si>
    <t>Betapolyomavirus (R)</t>
  </si>
  <si>
    <t>Lidský polyomavirus 1 (virus BK)</t>
  </si>
  <si>
    <t>Lidský polyomavirus 2 (virus JC)</t>
  </si>
  <si>
    <t>Poxviridae (Č)</t>
  </si>
  <si>
    <t>Molluscipoxvirus (R)</t>
  </si>
  <si>
    <t>Virus Molluscum contagiosum</t>
  </si>
  <si>
    <t>Orthopoxvirus (R)</t>
  </si>
  <si>
    <t>Virus opičích neštovic</t>
  </si>
  <si>
    <t>Virus Vaccinia (včetně viru buvolích neštovic (d), viru sloních neštovic (e), viru králičích neštovic (f))</t>
  </si>
  <si>
    <t>Virus Variola (major a minor)</t>
  </si>
  <si>
    <t>Parapoxvirus (R)</t>
  </si>
  <si>
    <t>Virus Pseudocowpox (virus uzlin dojnic, parapoxvirus bovis)</t>
  </si>
  <si>
    <t>Yatapoxvirus (R)</t>
  </si>
  <si>
    <t>Virus Tanapox</t>
  </si>
  <si>
    <t>Virus opicích neštovic Yaba</t>
  </si>
  <si>
    <t>Reoviridae (Č)</t>
  </si>
  <si>
    <t>Seadornavirus (R)</t>
  </si>
  <si>
    <t>Virus Banna</t>
  </si>
  <si>
    <t>Coltivirus (R)</t>
  </si>
  <si>
    <t>Rotavirus (R)</t>
  </si>
  <si>
    <t>Orbivirus (R)</t>
  </si>
  <si>
    <t>Retroviridae (Č)</t>
  </si>
  <si>
    <t>Deltaretrovirus (R)</t>
  </si>
  <si>
    <t>Virus lymfotropních T buněk 1 infikující primáty (virus lidských lymfotropních T buněk, typ 1)</t>
  </si>
  <si>
    <t>Virus lymfotropních T buněk 2 infikující primáty (virus lidských lymfotropních T buněk, typ 2)</t>
  </si>
  <si>
    <t>3(**)</t>
  </si>
  <si>
    <t>Lentivirus (R)</t>
  </si>
  <si>
    <t>Virus lidského imunodeficitu 1</t>
  </si>
  <si>
    <t>Virus lidského imunodeficitu 2</t>
  </si>
  <si>
    <t>Virus opičího imunodeficitu (SIV) (g)</t>
  </si>
  <si>
    <t>Togaviridae (Č)</t>
  </si>
  <si>
    <t>Alphavirus (R)</t>
  </si>
  <si>
    <t>Cabassouvirus</t>
  </si>
  <si>
    <t>Virus východní koňské encefalomyelitidy</t>
  </si>
  <si>
    <t>Virus Bebaru</t>
  </si>
  <si>
    <t>Virus Ndumu</t>
  </si>
  <si>
    <t>Virus O'nyong-nyong</t>
  </si>
  <si>
    <t>Ostatní alphaviry známé jako patogenní</t>
  </si>
  <si>
    <t>Rubivirus (R)</t>
  </si>
  <si>
    <t>Nezařazené (Č)</t>
  </si>
  <si>
    <t>Deltavirus (R)</t>
  </si>
  <si>
    <t>Virus hepatitidy D (a)</t>
  </si>
  <si>
    <t>Vysvětlivky k tabulce č. 2:</t>
  </si>
  <si>
    <t>(*) Klasifikace podle globálního akčního plánu Světové zdravotnické organizace pro minimalizaci rizika spojeného se zařízeními uchovávajícími poliovirus po druhově specifické eradikaci divokých poliovirů a následném ukončení používání orální poliovakcíny.</t>
  </si>
  <si>
    <t>(**) Biologičtí činitelé skupiny 3 označení v seznamu biologických činitelů jako 3 (**) mohou pro zaměstnance představovat omezené riziko nákazy, neboť se za běžných podmínek nepřenášejí vzduchem, a proto požadavky na pracoviště postačují jako u práce s biologickým činitelem skupiny 2.</t>
  </si>
  <si>
    <t>(***) Laboratorní činnost, při které nedochází k pomnožování materiálu zahrnující SARS-CoV-2, se provádí v zařízení s použitím postupů odpovídajících požadavkům alespoň podle skupiny biologického činitele 2. Laboratorní činnost, při které dochází k pomnožování materiálu zahrnující SARS-CoV-2, se provádí v zabezpečené laboratoři, která odpovídá požadavkům podle skupiny biologického činitele 3, kde se vzduch v porovnání s vnější atmosférou udržuje v podtlaku.</t>
  </si>
  <si>
    <t>(a) Virus hepatitidy D je patogenní pro zaměstnance pouze při současně probíhající nebo vedlejší nákaze způsobené virem hepatitidy B. Očkování proti viru hepatitidy B proto zaměstnance, kteří nejsou nakažení virem hepatitidy B, chrání proti viru hepatitidy delta.</t>
  </si>
  <si>
    <t>(b) Pouze pro typy A a B.</t>
  </si>
  <si>
    <t>(c) Doporučeno pro práci zahrnující přímý styk s těmito činiteli.</t>
  </si>
  <si>
    <t>(d) Jsou identifikovány dva viry: jedním je vir buvolích neštovic a druhým varianta viru Vaccinia.</t>
  </si>
  <si>
    <t>(e) Varianta viru kravích neštovic.</t>
  </si>
  <si>
    <t>(f) Varianta viru Vaccinia.</t>
  </si>
  <si>
    <t>(g) V současnosti neexistuje žádný průkaz onemocnění člověka způsobeného ostatními retroviry opičího původu. Jako preventivní opatření pro práci s těmito retroviry je doporučena úroveň zajištění bezpečnosti jako pro skupinu biologických činitelů skupiny 3.</t>
  </si>
  <si>
    <t>Tabulka č. 3: Biologický činitel - Původci přenosné spongiformní encefalopatie</t>
  </si>
  <si>
    <t>Původce Creutzfeldtovy-Jakobovy nemoci</t>
  </si>
  <si>
    <t>3 (*)</t>
  </si>
  <si>
    <t>D (a)</t>
  </si>
  <si>
    <t>Původce varianty Creutzfeldtovy-Jakobovy nemoci</t>
  </si>
  <si>
    <t>Původce bovinní spongiformní encefalopatie (BSE) a ostatních příbuzných přenosných spongiformních encefalopatií zvířat</t>
  </si>
  <si>
    <t>Původce Gerstmannova-Strausslerova-Scheinkerova syndromu</t>
  </si>
  <si>
    <t>Původce nemoci kuru</t>
  </si>
  <si>
    <t>Původce klusavky</t>
  </si>
  <si>
    <t>(a) Doporučeno pro práci zahrnující přímý styk s těmito činiteli.</t>
  </si>
  <si>
    <t>Tabulka č. 4: Biologický činitel - Parazité</t>
  </si>
  <si>
    <t>U biologických činitelů uvedených v tomto seznamu zápis celého rodu s dodatkem „spp.“ znamená, že zahrnuje i ostatní druhy patřící do stejného rodu, které nejsou v seznamu jmenovitě uvedeny, ale které jsou známými lidskými patogeny. Biologické činitele, které nebyly zařazeny do skupin 2 až 4 seznamu, nejsou automaticky zařazeny do skupiny 1. V případě rodů, o nichž je známo, že patogenní účinky na člověka má více než jeden druh, jsou do seznamu zahrnuly ty druhy, které vyvolávají tyto účinky u člověka nejčastěji, spolu s odkazem na skutečnost, že i ostatní druhy stejného rodu mohou mít následky pro zdraví. Pokud je v klasifikovaném seznamu biologických činitelů uveden celý rod, má se za to, že druhy a kmeny, o nichž je známo, že patogenní nejsou, jsou vyjmuty.</t>
  </si>
  <si>
    <t>Anisakis simplex</t>
  </si>
  <si>
    <t>Balamuthia mandrillaris</t>
  </si>
  <si>
    <t>Brugia malayi</t>
  </si>
  <si>
    <t>Brugia timori</t>
  </si>
  <si>
    <t>Clonorchis sinensis (Opisthorchis sinensis)</t>
  </si>
  <si>
    <t>Clonorchis viverrini (Opisthirchis viverrini)</t>
  </si>
  <si>
    <t>Cryptosporidium hominis</t>
  </si>
  <si>
    <t>Dicrocoelium dentriticum</t>
  </si>
  <si>
    <t>Echinococcus oligarthrus</t>
  </si>
  <si>
    <t>Enterobius vermicularis</t>
  </si>
  <si>
    <t>Enterocytozoon bieneusi</t>
  </si>
  <si>
    <t>Giardia lamblia (Giardia duodenalis, Giardia intestinalis)</t>
  </si>
  <si>
    <t>Heterophyes spp.</t>
  </si>
  <si>
    <t>Leishmania braziliensis</t>
  </si>
  <si>
    <t>Leishmania guyanensis (Viannia guyanensis)</t>
  </si>
  <si>
    <t>Leishmania infantům (Leishmania chagasi)</t>
  </si>
  <si>
    <t>Leishmaniapanamensis (Vianniapanamensis)</t>
  </si>
  <si>
    <t>Mansonella streptocerca</t>
  </si>
  <si>
    <t>Metagonimus spp.</t>
  </si>
  <si>
    <t>Paragonimus spp.</t>
  </si>
  <si>
    <t>Plasm odium falciparum</t>
  </si>
  <si>
    <t>Plasmodium knowlesi</t>
  </si>
  <si>
    <t>Sarcoptes scabiei</t>
  </si>
  <si>
    <t>Schistosoma heametobium</t>
  </si>
  <si>
    <t>Schistosoma japonicum</t>
  </si>
  <si>
    <t>Toxocara cati</t>
  </si>
  <si>
    <t>Trichinella nativa</t>
  </si>
  <si>
    <t>Trichinella nelsoni</t>
  </si>
  <si>
    <t>Trichinella pseudospiralis</t>
  </si>
  <si>
    <t>Trichomonas vaginalis</t>
  </si>
  <si>
    <t>Trichostrongylus orientalis</t>
  </si>
  <si>
    <t>Trichostrongylus spp.</t>
  </si>
  <si>
    <t>Trypanosoma brucei rhodesiense</t>
  </si>
  <si>
    <t>Tabulka č. 5: Biologický činitel - Houby</t>
  </si>
  <si>
    <t>Aspergillus flavus</t>
  </si>
  <si>
    <t>A, T</t>
  </si>
  <si>
    <t>Aspergillus spp.</t>
  </si>
  <si>
    <t>Blastomyces gilchristii</t>
  </si>
  <si>
    <t>Candida dubliniensis</t>
  </si>
  <si>
    <t>Candida glabrata</t>
  </si>
  <si>
    <t>Candida parapsilosis</t>
  </si>
  <si>
    <t>Candida auris</t>
  </si>
  <si>
    <t>Candida spp. (C krusei, C lusitaniae, C. fabianii, apod.)</t>
  </si>
  <si>
    <t>Cladophialophora bantiana (Xylohypha bantiana, Cladosporium bantianum, trichoides)</t>
  </si>
  <si>
    <t>Cladophialophora modesta</t>
  </si>
  <si>
    <t>Cladophialophora spp.</t>
  </si>
  <si>
    <t>Coccidioides posadasii</t>
  </si>
  <si>
    <t>Cryptococcus gattii (Filobasidiella neoformans var. bacillispora)</t>
  </si>
  <si>
    <t>Cryptococcus neoformans (Filobasidiella neoformans var. neoformans)</t>
  </si>
  <si>
    <t>Emmonsia parva var. parva</t>
  </si>
  <si>
    <t>Emmonsia parva var. crescens</t>
  </si>
  <si>
    <t>Epidermophyton spp.</t>
  </si>
  <si>
    <t>Fonsecaea monophora</t>
  </si>
  <si>
    <t>Histoplasma capsulatum</t>
  </si>
  <si>
    <t>Histoplasma capsulatum var. farciminosum</t>
  </si>
  <si>
    <t>Histoplasma duboisii</t>
  </si>
  <si>
    <t>Nannizzia spp.</t>
  </si>
  <si>
    <t>Paracoccidioides lutzii</t>
  </si>
  <si>
    <t>Paraphyton spp.</t>
  </si>
  <si>
    <t>Rhinocladiella mackenziei</t>
  </si>
  <si>
    <t>Saccharomyces cerevisiae</t>
  </si>
  <si>
    <t>Scedosporium apiospermum</t>
  </si>
  <si>
    <t>Scedosporium prolificans (inflatum)</t>
  </si>
  <si>
    <t>Taláromyces marneffei (Penicillium marneffei)</t>
  </si>
  <si>
    <t>Trichophyton tonsurans</t>
  </si>
  <si>
    <t>Vysvětlivky ke sloupci „Poznámka“ v tabulkách č. 1 až 5:</t>
  </si>
  <si>
    <t>A: Možné alergické účinky.</t>
  </si>
  <si>
    <t>D: Seznam zaměstnanců vystavených biologickému činiteli, který je uchováván po dobu delší 10 let od skončení poslední známé expozice.</t>
  </si>
  <si>
    <t>T: Produkce toxinů.</t>
  </si>
  <si>
    <t>V: Účinná očkovací látka k dispozici a registrována v Evropské unii.</t>
  </si>
  <si>
    <t>Směrnice Evropského parlamentu a Rady (EU) 2019/983 ze dne 5. června 2019, kterou se mění směrnice 2004/37/ES o ochraně zaměstnanců před riziky spojenými s expozicí karcinogenům nebo mutagenům při práci.</t>
  </si>
  <si>
    <t>Směrnice Komise (EU) 2019/1831 ze dne 24. října 2019, kterou se stanoví pátý seznam směrných limitních hodnot expozice na pracovišti podle směrnice Rady 98/24/ES a kterou se mění směrnice Komise 2000/39/ES.</t>
  </si>
  <si>
    <t>V 246/2001 Sb.</t>
  </si>
  <si>
    <t xml:space="preserve">Při provádění kontrol u zaměstnavatelů, kteří provozují stroje a technická zařízení (dále jen „zařízení“) </t>
  </si>
  <si>
    <t xml:space="preserve">v zemědělství a v potravinářském průmyslu jsme se i v roce 2020 setkávali se skutečnostmi, </t>
  </si>
  <si>
    <t xml:space="preserve">že zaměstnavateli nejsou tato zařízení vždy řádně a bezpečně provozována. Osoby, které obsluhují tato </t>
  </si>
  <si>
    <t xml:space="preserve">zařízení, jsou v důsledku nedostatečných znalostí s obsluhou, prováděním oprav či údržby těchto </t>
  </si>
  <si>
    <t>zařízení mnohdy ohroženy na svém zdraví, či i na svém životě.</t>
  </si>
  <si>
    <t xml:space="preserve">Také při provádění kontrol příčin a okolností vzniku PÚ při obsluze, prováděním oprav a údržby </t>
  </si>
  <si>
    <t xml:space="preserve">uvedených zařízení v zemědělství a potravinářském průmyslu bylo zjištěno množství nedostatků. </t>
  </si>
  <si>
    <t xml:space="preserve">Jednalo se zejména o nefunkční ochranná zařízení (tato buď neplnila svou funkci, byla poškozena </t>
  </si>
  <si>
    <t xml:space="preserve">či jednoduše vyřazena z provozu), neprovádění pravidelných kontrol a revizí na zařízeních, při zjištění </t>
  </si>
  <si>
    <t xml:space="preserve">závady na zařízení při kontrole či revizi tyto nebyly odstraňovány, zařízení mnohdy nebyla v celkové </t>
  </si>
  <si>
    <t xml:space="preserve">dobrém technickém stavu, chyběly návody k obsluze, údržbě či opravám zařízení, chybějící </t>
  </si>
  <si>
    <t>MPBP atd.</t>
  </si>
  <si>
    <t xml:space="preserve">Dále se při kontrolách inspektoři zaměřovali na poskytování OOPP obsluhám zařízení, zda OOPP jsou </t>
  </si>
  <si>
    <t>zaměstnancům poskytovány dle vlastního seznamu zpracovaného na základě vyhodnocení rizik, zda 66</t>
  </si>
  <si>
    <t xml:space="preserve">tato OOPP zaměstnanci skutečně používají a zda zaměstnavatelé toto používaní přidělených OOPP </t>
  </si>
  <si>
    <t xml:space="preserve">kontrolují. Součástí kontrol bylo také prověřování zdravotní způsobilosti obsluhy zařízení a také jejich </t>
  </si>
  <si>
    <t>kvalifikace.</t>
  </si>
  <si>
    <t xml:space="preserve">Na kontrolách se na jednotlivých OIP podíleli primárně inspektoři se zaměřením na zemědělství </t>
  </si>
  <si>
    <t xml:space="preserve">a potravinářský průmysl. Kontroly v oblasti bezpečného používání zařízení v zemědělství </t>
  </si>
  <si>
    <t xml:space="preserve">a potravinářském průmyslu se prováděly přednostně u subjektů, u kterých došlo ke vzniku PÚ, bez </t>
  </si>
  <si>
    <t>ohledu na velikost subjektu.</t>
  </si>
  <si>
    <t xml:space="preserve">Cílem kontrol bylo nejen prověření, zda zaměstnavatelé provozují zařízení v oblasti zemědělství </t>
  </si>
  <si>
    <t xml:space="preserve">a potravinářském průmyslu bezpečně tak, aby nebyli ohroženi jejich zaměstnanci a další fyzické osoby </t>
  </si>
  <si>
    <t xml:space="preserve">na zdraví a životě, ale také aby inspektoři v rámci prevence působili na zaměstnavatele a případně </t>
  </si>
  <si>
    <t>poskytli zaměstnavateli základní poradenství v dané oblasti.</t>
  </si>
  <si>
    <t>Kontroly byly zaměřeny zejména na:</t>
  </si>
  <si>
    <t xml:space="preserve">• kontrolu provozní dokumentace zařízení používaných v zemědělství a potravinářství </t>
  </si>
  <si>
    <t xml:space="preserve">(např. linky na sklizeň pícnin a kukuřice a pro výrobu krmných směsí, potravinářská výrobní </t>
  </si>
  <si>
    <t xml:space="preserve">technologie pro výrobu masa, mléka, cukrovinek atd.) – zejména návody výrobců k obsluze </t>
  </si>
  <si>
    <t>a údržbě nebo MPBP ke kontrolovaným zařízením,</t>
  </si>
  <si>
    <t xml:space="preserve">• kontrolu vyhodnocení rizik pro práci na těchto zařízeních – přednostně při provádění údržby </t>
  </si>
  <si>
    <t>a opravy, při změně technologie výroby, při změně pracovního postupu apod.,</t>
  </si>
  <si>
    <t xml:space="preserve">• kontrolu školení zaměstnanců (především seznámení s návodem k obsluze zařízení nebo </t>
  </si>
  <si>
    <t>MPBP) včetně jejich zdravotní způsobilosti,</t>
  </si>
  <si>
    <t xml:space="preserve">• kontrolu vyhodnocení rizik pro přidělování OOPP pro obsluhy zařízení, zda zaměstnavatelé </t>
  </si>
  <si>
    <t>kontrolují používání přidělených OOPP a zda na vlastní náklady tyto OOPP udržují</t>
  </si>
  <si>
    <t>v použivatelném stavu,</t>
  </si>
  <si>
    <t>• kontrolu ochranných a zabezpečovacích prvků zařízení a způsob zajištění zařízení proti zneužití,</t>
  </si>
  <si>
    <t xml:space="preserve">• kontrolu provádění pravidelných revizí, kontrol a údržby zařízení včetně vedení dokumentace </t>
  </si>
  <si>
    <t>o této činnosti,</t>
  </si>
  <si>
    <t xml:space="preserve">• kontrolu provozu a používání stabilních skladovacích zařízení sypkých hmot, zařízení pro </t>
  </si>
  <si>
    <t>plynulou dopravu nákladů a kontrolu skladového hospodářství.</t>
  </si>
  <si>
    <t xml:space="preserve">Při plnění této kontrolní činnosti bylo OIP provedeno celkem 357 kontrol u 350 kontrolovaných </t>
  </si>
  <si>
    <t xml:space="preserve">subjektů. Při těchto kontrolách bylo zjištěno 1 103 porušení. Z tohoto počtu kontrol nebyly zjištěny </t>
  </si>
  <si>
    <t>žádné nedostatky u 101 provedených kontrol.</t>
  </si>
  <si>
    <t xml:space="preserve">V následující tabulce jsou uvedeny konkrétní informace o provedených kontrolách a počtu zjištěných </t>
  </si>
  <si>
    <t>porušení na jednotlivých OIP.</t>
  </si>
  <si>
    <t>Pozn.: *Subjekty nelze sčítat, 1 subjekt může být kontrolován více OIP.</t>
  </si>
  <si>
    <t>Ukazatel Inspektorát Celkem 03 04 05 06 07 08 09 10</t>
  </si>
  <si>
    <t>Počet kontrolovaných subjektů 24 18 24 78 38 66 55 48 350*</t>
  </si>
  <si>
    <t>Počet kontrol 25 18 24 80 39 66 57 48 357</t>
  </si>
  <si>
    <t>Počet zjištěných porušení 57 63 97 71 152 405 145 113 1 103</t>
  </si>
  <si>
    <t>Počet opatření 0 0 1 0 0 0 0 0 167</t>
  </si>
  <si>
    <t xml:space="preserve">Následující tabulka uvádí soupis nejčastěji porušovaných právních předpisů. Nejčastěji zjišťovaná </t>
  </si>
  <si>
    <t>porušení se týkaly nedodržování zákoníku práce, NV č. 101/2005 Sb. a zák. č. 309/2006 Sb.</t>
  </si>
  <si>
    <t>V tabulce je uvedeno i procentuální zastoupení zjištěných porušení jednotlivých právních předpisů.</t>
  </si>
  <si>
    <t>Zhodnocení výsledků kontrol dle zaměření</t>
  </si>
  <si>
    <t xml:space="preserve">• Kontrola provozní dokumentace zařízení používaných v zemědělství a potravinářství </t>
  </si>
  <si>
    <t xml:space="preserve">(např. linky na sklizeň pícnin a kukuřice a pro výrobu krmných směsí, potravinářská </t>
  </si>
  <si>
    <t xml:space="preserve">výrobní technologie pro výrobu masa, mléka, cukrovinek atd.) – zejména návody výrobců </t>
  </si>
  <si>
    <t>k obsluze a údržbě nebo MPBP ke kontrolovaným zařízením</t>
  </si>
  <si>
    <t xml:space="preserve">V oblasti zemědělství bylo při kontrolách provozní dokumentace zařízení zjišťováno, že zejména </t>
  </si>
  <si>
    <t xml:space="preserve">u starších provozovaných zařízení neměly kontrolované osoby k dispozici průvodní dokumentaci. </t>
  </si>
  <si>
    <t xml:space="preserve">Objevily se i případy, kdy tuto dokumentaci kontrolované osoby vlastnily, avšak pouze v jazyce výrobce </t>
  </si>
  <si>
    <t xml:space="preserve">zařízení (především zařízení vyráběna před rokem 1989, průvodní dokumentace v rumunštině </t>
  </si>
  <si>
    <t xml:space="preserve">či bulharštině). Některé dokumentace si kontrolované osoby nechaly „strojově“ přeložit pomocí různých </t>
  </si>
  <si>
    <t xml:space="preserve">softwarových překladačů. Kvalita takovýchto překladů však ve většině případů není příliš dobrá </t>
  </si>
  <si>
    <t xml:space="preserve">a mnohdy i zavádějící pro obsluhy těchto zařízení. Pokud neměla kontrolovaná osoba průvodní </t>
  </si>
  <si>
    <t xml:space="preserve">dokumentaci k dispozici, tak tuto nahrazovala MPBP. Toto se dělo pouze v malé míře, především u těch </t>
  </si>
  <si>
    <t xml:space="preserve">kontrolovaných osob, které zajišťovaly úkoly v prevenci rizik pomocí OZO. V řadě případů bylo </t>
  </si>
  <si>
    <t xml:space="preserve">zjištěno, že mnohé MPBP jsou zpracovávány pouze formálně, bez konkrétních požadavků, vycházející </t>
  </si>
  <si>
    <t xml:space="preserve">z informací na internetu. V případech, kdy kontrolovaná osoba používala při své činnosti novější </t>
  </si>
  <si>
    <t xml:space="preserve">zařízení, byla průvodní dokumentace v pořádku. Další dokumenty doplňující průvodní dokumentaci </t>
  </si>
  <si>
    <t xml:space="preserve">byly ve většině případů řádně dokládány. Zjištěné nedostatky v této oblasti se týkaly především </t>
  </si>
  <si>
    <t xml:space="preserve">chybějící dokumentace (návody výrobců, MPBP) u různých typů zařízení. Jedná se např. o různé typy </t>
  </si>
  <si>
    <t xml:space="preserve">starých traktorů, napáječek, stavby ohrad u pastevního chovu skotu při použití elektrických ohradníků, </t>
  </si>
  <si>
    <t>pásové dopravníky sypkých hmot, posklizňové linky.</t>
  </si>
  <si>
    <t xml:space="preserve">Také v oblasti potravinářského průmyslu se inspektoři při kontrolách setkávali s chybějící průvodní </t>
  </si>
  <si>
    <t xml:space="preserve">dokumentací u zařízení, avšak v daleko menší míře než v oblasti zemědělství. V případě menších </t>
  </si>
  <si>
    <t xml:space="preserve">zaměstnavatelů či fyzických osob byla situace horší. Je to dáno hlavně tím, že menší zaměstnavatel </t>
  </si>
  <si>
    <t xml:space="preserve">či fyzická osoba si nemůže z finančních důvodů pořídit nová zařízení, kde je průvodní dokumentace </t>
  </si>
  <si>
    <t xml:space="preserve">jeho součástí, a používá při své činnosti zařízení starší. U těchto zařízení je zaměstnavateli zpravidla </t>
  </si>
  <si>
    <t xml:space="preserve">řádně vedena provozní dokumentace, avšak ta průvodní často chybí. Při kontrolách se inspektoři </t>
  </si>
  <si>
    <t xml:space="preserve">jednotlivých OIP setkávali často s problémem, že na zařízeních v potravinářském průmyslu často </t>
  </si>
  <si>
    <t xml:space="preserve">chyběly bezpečnostní značky a výstražné symboly, které mají upozornit obsluhu zařízení na možná </t>
  </si>
  <si>
    <t xml:space="preserve">rizika při práci se zařízením. Je to důsledkem častého čištění zařízení, jeho desinfekce (z hygienických </t>
  </si>
  <si>
    <t xml:space="preserve">důvodů), při kterém se symboly a značky často smažou či odlepí, a zaměstnavatel je opomene znovu </t>
  </si>
  <si>
    <t xml:space="preserve">obnovit. Mnozí malí zaměstnavatelé či fyzické osoby podnikající v oblasti potravinářského průmyslu </t>
  </si>
  <si>
    <t>Předpis Počet porušení % vyjádření daného porušení</t>
  </si>
  <si>
    <t>zákoník práce 353 32,0</t>
  </si>
  <si>
    <t>NV č. 101/2005 Sb. 303 27,4</t>
  </si>
  <si>
    <t>zák. č. 309/2006 Sb. 280 25,5</t>
  </si>
  <si>
    <t>NV č. 378/2001 Sb. 141 12,7</t>
  </si>
  <si>
    <t>NV č. 27/2002 Sb. 5 0,5</t>
  </si>
  <si>
    <t>vyhl. č. 48/1982 Sb. 4 0,4</t>
  </si>
  <si>
    <t>ostatní 17 1,5</t>
  </si>
  <si>
    <t>Celkem 1103 10068</t>
  </si>
  <si>
    <t xml:space="preserve">často neměli ponětí o tom, že v případě, kdy nemají k dispozici dokumentaci zařízení, musí tuto nahradit </t>
  </si>
  <si>
    <t xml:space="preserve">příslušným MPBP. Toto se dělo především u subjektů, které si plnili úkoly v prevenci rizik sami </t>
  </si>
  <si>
    <t xml:space="preserve">a nezajistili tuto činnost prostřednictvím OZO. Při kontrolách byly zjištěny nedostatky v oblasti vedení </t>
  </si>
  <si>
    <t xml:space="preserve">dokumentace např. u baliček knedlíků, hnětacích strojů, kutrů na maso, řezaček masa, separátorů masa, </t>
  </si>
  <si>
    <t>pasterů mléka apod.</t>
  </si>
  <si>
    <t xml:space="preserve">• Kontrola vyhodnocení rizik pro práci na těchto zařízeních – přednostně při provádění </t>
  </si>
  <si>
    <t>údržby a opravy, při změně technologie výroby, při změně pracovního postupu apod.</t>
  </si>
  <si>
    <t xml:space="preserve">Při kontrolách inspektory OIP bylo zjištěno, že většina subjektů podnikajících v oblasti zemědělství </t>
  </si>
  <si>
    <t xml:space="preserve">a potravinářském průmyslu má zpracovanou dokumentaci o vyhledávání a hodnocení rizik. Tyto </t>
  </si>
  <si>
    <t xml:space="preserve">dokumentace však mají mnohdy rozdílnou úroveň. Většina kontrolovaných subjektů si uvedenou </t>
  </si>
  <si>
    <t xml:space="preserve">dokumentaci nechává zpracovat OZO. Tyto osoby používají k hodnocení rizik různé programy </t>
  </si>
  <si>
    <t xml:space="preserve">(např. rizika ROVS apod.), které nalezená rizika automaticky vyhodnotí a přijmou opatření. Uvedené </t>
  </si>
  <si>
    <t xml:space="preserve">dokumentace jsou mnohdy velice obsáhlé a nepřehledné, neboť při identifikaci rizik OZO často </t>
  </si>
  <si>
    <t xml:space="preserve">v programu některá rizika „raději přidá“, aby náhodou na některá nezapomněla. Poté jsou ze strany </t>
  </si>
  <si>
    <t xml:space="preserve">subjektů při kontrolách předkládány dokumenty vyhledávání a vyhodnocení rizik, která mají více než </t>
  </si>
  <si>
    <t xml:space="preserve">100 stran, avšak z obsahového hlediska je zde spousta věcí nadbytečných a některé konkrétní požadavky </t>
  </si>
  <si>
    <t xml:space="preserve">dané konkrétním typem provozovaného zařízení zde chybí. Při kontrolách inspektory OIP bylo také </t>
  </si>
  <si>
    <t xml:space="preserve">zjištěno, že některé OZO si za dokumentaci vyhledání a vyhodnocení rizik nenechaly zaplatit od </t>
  </si>
  <si>
    <t xml:space="preserve">konkrétního provozu, jeho složitosti, počtu zaměstnanců apod., ale dle počtu stran uvedené </t>
  </si>
  <si>
    <t xml:space="preserve">dokumentace. Platilo tehdy, čím obsáhlejší dokumentace byla, tím lépe. Kontrolami bylo rovněž </t>
  </si>
  <si>
    <t xml:space="preserve">zjištěno, že vyhledávání a hodnocení rizik není ze strany zaměstnavatelů prováděno soustavně. </t>
  </si>
  <si>
    <t xml:space="preserve">Právnické osoby v mnoha případech neprovádí pravidelné aktualizace rizik. V případě, že </t>
  </si>
  <si>
    <t xml:space="preserve">zaměstnavatel začne provozovat nové zařízení či technologii, tak u těchto již rizika nevyhodnotí, </t>
  </si>
  <si>
    <t xml:space="preserve">nepřijme opatření a nezapracuje je do zpracované dokumentace. Ještě horší je situace u některých </t>
  </si>
  <si>
    <t xml:space="preserve">fyzických podnikajících osob. Tyto osoby mnohdy o povinnosti vyhodnocovat rizika a přijímat opatření </t>
  </si>
  <si>
    <t xml:space="preserve">na ochranu před jejich působením často nevěděly. V některých případech tyto osoby uvedly, že samy si </t>
  </si>
  <si>
    <t>vyhledat a vyhodnotit rizika nedovedou a OZO si z finančních důvodů nemohou dovolit.</t>
  </si>
  <si>
    <t xml:space="preserve">V případě nových zařízení v zemědělství a potravinářském průmyslu jsou rizika vyhodnocena a opatření </t>
  </si>
  <si>
    <t xml:space="preserve">přijata již v průvodní dokumentaci od zařízení. V potravinářském průmyslu bylo často mylně </t>
  </si>
  <si>
    <t xml:space="preserve">předkládáno hodnocení rizik z pohledu dodržení správného technologického postupu při zpracování </t>
  </si>
  <si>
    <t xml:space="preserve">potravin - surovin a nakládání s hotovými výrobky podle jiných předpisů (HACCP). Subjekty často </t>
  </si>
  <si>
    <t xml:space="preserve">zaměňují rizika ohrožující kvalitu a nezávadnost potravin s riziky ohrožujícími zaměstnance na zdraví </t>
  </si>
  <si>
    <t xml:space="preserve">a životu při práci. Tato rizika se sice v některých částech přibližují (např. v oblasti čištění a sanitace) </t>
  </si>
  <si>
    <t xml:space="preserve">avšak by neměly býti zaměňovány. Při kontrolách byly často zjišťovány nedostatky ve vedení </t>
  </si>
  <si>
    <t xml:space="preserve">dokumentace o vyhledávání a vyhodnocení rizik a o přijatých opatřeních u seček, pluhů, rozmetadel, </t>
  </si>
  <si>
    <t xml:space="preserve">kloubových hřídelí, řezaček masa, mlýnků na maso, vaků Big Bag naplněných osivem atd. Inspektoři </t>
  </si>
  <si>
    <t xml:space="preserve">se při kontrolách také setkali s dokumentací, která neobsahovala vyhodnocení rizika výbuchu hořlavých </t>
  </si>
  <si>
    <t xml:space="preserve">prachů vznikajících v souvislostí se skladováním mouky v zásobnících sypkých hmot. Zákonná </t>
  </si>
  <si>
    <t xml:space="preserve">povinnost vést dokumentaci o vyhledávání a vyhodnocení rizik a o přijatých opatřeních byla často </t>
  </si>
  <si>
    <t xml:space="preserve">ze stran zaměstnavatelů zpochybňována. Mnoho zaměstnavatelů nevidí důvod, proč by měli sepisovat </t>
  </si>
  <si>
    <t xml:space="preserve">něco, „co je zřejmé a zaměstnanci o tom vědí“, nebo že v dané věci „nikdy nebyl problém a žádný úraz </t>
  </si>
  <si>
    <t>se zde taky nikdy nestal“.</t>
  </si>
  <si>
    <t xml:space="preserve">• Kontrola školení zaměstnanců (především seznámení s návodem k obsluze zařízení nebo </t>
  </si>
  <si>
    <t>MPBP) včetně jejich zdravotní způsobilosti</t>
  </si>
  <si>
    <t xml:space="preserve">Při provádění kontrol inspektory OIP bylo zjištěno, že zaměstnavatelé ve většině případů seznamovali </t>
  </si>
  <si>
    <t xml:space="preserve">a proškolovali své zaměstnance s návody k obsluze a údržbě, či s MPBP jimi používaných zařízení. </t>
  </si>
  <si>
    <t xml:space="preserve">Toto nebylo logicky provedeno u těch zaměstnavatelů, kteří neměli uvedené návody či MPBP </t>
  </si>
  <si>
    <t>k dispozici. Avšak i při těchto kontrolách bylo v některých případech zjištěno, že zaměstnavatel dle 69</t>
  </si>
  <si>
    <t xml:space="preserve">osnovy školení seznámil své zaměstnance s návodem na obsluhu a údržbu jím používaného zařízení, </t>
  </si>
  <si>
    <t xml:space="preserve">avšak při podrobnějším zkoumání inspektor zjistil, že uvedený návod zaměstnavatel vůbec nevlastní. </t>
  </si>
  <si>
    <t xml:space="preserve">Zaměstnanec obsluhující zařízení s ním tak nemohl být seznámen a proškolen, zaměstnavatel to provedl </t>
  </si>
  <si>
    <t xml:space="preserve">z důvodu vyhnutí se případného postihu ze strany kontrolního orgánu. Při některých kontrolách bylo </t>
  </si>
  <si>
    <t xml:space="preserve">také zjištěno, že někteří zaměstnavatelé při školení formálně seznamovali své zaměstnance se všemi </t>
  </si>
  <si>
    <t xml:space="preserve">zařízeními, kterými zaměstnavatel disponoval. Jednalo se v některých případech o desítky zařízení. </t>
  </si>
  <si>
    <t xml:space="preserve">Je pak otázkou, jakou kvalitu může mít takovéto školení zaměstnanců, které proběhne dle osnovy </t>
  </si>
  <si>
    <t xml:space="preserve">školení v časovém období např. 2 hodin a má obsáhnout informace o bezpečném používání desítek často </t>
  </si>
  <si>
    <t>velice rozdílných a složitých zařízení.</t>
  </si>
  <si>
    <t xml:space="preserve">V zemědělství jsou často používána poměrně složitá zařízení a to jak konstrukčně, tak i z pohledu jejich </t>
  </si>
  <si>
    <t>obsluhy a je nutné, aby zaměstnavatelé zajistili pro obsluhu těchto zařízení řádné praktické zaučení.</t>
  </si>
  <si>
    <t xml:space="preserve">Mnoho větších zaměstnavatelů provádí praktické zaučení na zařízeních za pomocí zkušených </t>
  </si>
  <si>
    <t xml:space="preserve">zaměstnanců, kteří na zařízení již nějakou dobu pracují a mají o jeho bezpečném používání dostatečné </t>
  </si>
  <si>
    <t xml:space="preserve">znalosti. Tito zaměstnanci pak dělají novým obsluhám těchto zařízení po určitou dobu jakési mentory </t>
  </si>
  <si>
    <t xml:space="preserve">a seznamují je se správnou obsluhou těchto zařízení. Tato varianta praktického zaučení nových </t>
  </si>
  <si>
    <t xml:space="preserve">zaměstnanců při obsluze zařízení se jeví jako ideální. Ne u všech zaměstnavatelů je tato varianta možná. </t>
  </si>
  <si>
    <t xml:space="preserve">Především menší zaměstnavatelé nemají potřebné kapacity na to, aby se jejich zaměstnanci mohli </t>
  </si>
  <si>
    <t xml:space="preserve">po určitou dobu věnovat zaučení nového zaměstnance. V takových případech pak probíhá pouze </t>
  </si>
  <si>
    <t xml:space="preserve">formální „praktické“ zaučení zaměstnance tím, že podepíše prezenční listinu školení a tím je toto </t>
  </si>
  <si>
    <t xml:space="preserve">ukončeno. Při kontrolách byly často zjišťovány nedostatky ve vedení dokumentace o seznámení </t>
  </si>
  <si>
    <t>zaměstnanců s vnitřními předpisy a návody k obsluze, event. s MPBP používaných zařízení.</t>
  </si>
  <si>
    <t xml:space="preserve">V rámci provádění kontrol inspektory OIP v oblasti zdravotní způsobilosti zaměstnanců byly zjišťovány </t>
  </si>
  <si>
    <t xml:space="preserve">nedostatky především v povinnosti zaměstnavatele zajistit zaměstnanci vstupní lékařskou prohlídku. </t>
  </si>
  <si>
    <t xml:space="preserve">Nejčastěji byl tento nedostatek zjišťována u fyzických podnikajících osob. Lékařské posudky nebyly </t>
  </si>
  <si>
    <t xml:space="preserve">vyhotoveny před vznikem pracovního poměru, ale až po uplynutí zkušební doby a mnohdy tyto posudky </t>
  </si>
  <si>
    <t xml:space="preserve">nebyly provedeny vůbec. Zaměstnavateli bylo často mylně zaměňováno provedení lékařské prohlídky </t>
  </si>
  <si>
    <t xml:space="preserve">s vlastnictvím zdravotního průkazu pro práci podle zák. č. 258/2000 Sb., o ochraně veřejného zdraví </t>
  </si>
  <si>
    <t xml:space="preserve">a o změně některých souvisejících zákonů, ve znění pozdějších předpisů. V oblasti zemědělství bylo při </t>
  </si>
  <si>
    <t xml:space="preserve">kontrolách zdravotní způsobilosti zaměstnanců často zjišťováno, že zaměstnanci nemají ověření </t>
  </si>
  <si>
    <t xml:space="preserve">zdravotní způsobilosti pro všechny pracovní činnosti, které u zaměstnavatele vykonávají. Mnohdy </t>
  </si>
  <si>
    <t xml:space="preserve">zaměstnavatelé opomenou vyslat zaměstnance na periodickou lékařskou prohlídku, neboť si </t>
  </si>
  <si>
    <t xml:space="preserve">nevzpomenou na uplynutí termínu. Často si zaměstnavatelé termíny spletou, když vycházejí z termínu </t>
  </si>
  <si>
    <t xml:space="preserve">periodické prohlídky dle kategorizace práce, ale opomenou na termín lékařské prohlídky dle rizika </t>
  </si>
  <si>
    <t xml:space="preserve">ohrožení zdraví. Pozitivní vývoj je možno zaznamenat při sjednávání smluvního vztahu se subjekty </t>
  </si>
  <si>
    <t xml:space="preserve">poskytovatelů pracovnělékařské péče, kdy se i zaměstnavatelům s nízkým počtem zaměstnanců daří </t>
  </si>
  <si>
    <t>poskytovatelskou smlouvu uzavřít.</t>
  </si>
  <si>
    <t xml:space="preserve">• Kontrola vyhodnocení rizik pro přidělování OOPP pro obsluhy zařízení, zda </t>
  </si>
  <si>
    <t xml:space="preserve">zaměstnavatelé kontrolují používání přidělených OOPP a zda na vlastní náklady tyto </t>
  </si>
  <si>
    <t>OOPP udržují v použivatelném stavu</t>
  </si>
  <si>
    <t xml:space="preserve">Při kontrolách vyhodnocení rizik pro přidělování OOPP v oblasti zemědělství bylo inspektory OIP </t>
  </si>
  <si>
    <t xml:space="preserve">zjištěno, že zaměstnavatelé poskytují svým zaměstnancům OOPP ve většině případů. Tyto OOPP však </t>
  </si>
  <si>
    <t xml:space="preserve">zaměstnavatelé neposkytují zaměstnancům vždy dle vlastního seznamu zpracovaného na základě </t>
  </si>
  <si>
    <t xml:space="preserve">vyhodnocení rizik a konkrétních podmínek práce. Zaměstnavatelé nemají často tento seznam zpracován </t>
  </si>
  <si>
    <t xml:space="preserve">vůbec, nebo v něm nejsou zapracovány konkrétní rizika, před kterými by měly OOPP chránit. Tyto </t>
  </si>
  <si>
    <t xml:space="preserve">seznamy také mnohdy neobsahují některé pracovní profese, tzn., že ne pro všechny profese jsou určeny </t>
  </si>
  <si>
    <t xml:space="preserve">konkrétní OOPP, které mají mít zaměstnanci přiděleny. Většinou je to z toho důvodu, že osoba, která </t>
  </si>
  <si>
    <t xml:space="preserve">zpracovávala tuto dokumentaci, neměla přehled o všech činnostech, které souvisejí s daným pracovním </t>
  </si>
  <si>
    <t>zařazením. Zpracované vlastní seznamy pro poskytování OOPP nestanovovaly, jaký druh OOPP má být 70</t>
  </si>
  <si>
    <t xml:space="preserve">konkrétně vydán. Např. při stanovení rizika poranění rukou bylo určeno, že má zaměstnavatel přidělit </t>
  </si>
  <si>
    <t xml:space="preserve">zaměstnanci pracovní rukavice. Nikde však nebylo specifikováno, zda mají být rukavice např. </t>
  </si>
  <si>
    <t xml:space="preserve">protiřezné, tepelně odolné, chemicky odolné, dielektrické apod. Mnoho zaměstnavatelů uvedlo </t>
  </si>
  <si>
    <t xml:space="preserve">ve vlastním seznamu pro poskytování OOPP lhůty pro použití jednotlivých OOPP. Jednalo se především </t>
  </si>
  <si>
    <t xml:space="preserve">o zaměstnavatele, kterým tento seznam zpracovávala OZO. Zaměstnavatelé se řídili tímto seznamem, </t>
  </si>
  <si>
    <t xml:space="preserve">aniž by si uvědomili, že tyto lhůty jsou pouze orientační a neznamenají, že zaměstnanec nemá nárok </t>
  </si>
  <si>
    <t xml:space="preserve">na další OOPP daného druhu před uplynutím této lhůty. Zaměstnanci tak často používali nefunkční </t>
  </si>
  <si>
    <t>OOPP, který přestal chránit proti rizikům, neboť na nový dle výkladu zaměstnavatele neměli nárok.</t>
  </si>
  <si>
    <t xml:space="preserve">V oblasti potravinářství byla situace z hlediska poskytování OOPP lepší. Hlavním důvodem je </t>
  </si>
  <si>
    <t>především ta skutečnost, že v řadě podniků nelze bez OOPP pracovat z hlediska hygienických předpisů.</t>
  </si>
  <si>
    <t xml:space="preserve">Kontrola používání a funkčnosti přidělených OOPP je prováděna ze strany zaměstnavatelů více v oblasti </t>
  </si>
  <si>
    <t xml:space="preserve">potravinářství. V oblasti zemědělství je situace horší a zaměstnavatelé v mnoha případech nejsou </t>
  </si>
  <si>
    <t xml:space="preserve">schopni prokázat, že provádějí kontrolu používání přidělených OOPP a jejich funkčnosti. Údržba OOPP </t>
  </si>
  <si>
    <t xml:space="preserve">je ve většině případů řešena poskytováním pracích prášků, mycích a desinfekčních prostředků. </t>
  </si>
  <si>
    <t>Jen výjimečně je zajištěna jejich údržba ve specializované čistírně.</t>
  </si>
  <si>
    <t xml:space="preserve">Dále bylo při kontrolách zjištěno, že zaměstnavatelé s menším počtem zaměstnanců se snaží objem </t>
  </si>
  <si>
    <t xml:space="preserve">poskytovaných OOPP omezit, v některých profesích s větší fluktuací zaměstnanců přidělovali OOPP až </t>
  </si>
  <si>
    <t xml:space="preserve">po uplynutí zkušební doby, tedy až poté co věděli, že jsou se zaměstnancem spokojeni a chtějí jej </t>
  </si>
  <si>
    <t xml:space="preserve">zaměstnávat. Na nově zřizovaných pracovištích bylo zjištěno, že se zaměstnavatelé snaží zavádět </t>
  </si>
  <si>
    <t xml:space="preserve">prostředky kolektivní ochrany před používáním OOPP. Jde např. o pokládku podlahových krytin </t>
  </si>
  <si>
    <t>do těchto provozů schválených, které jsou protiskluzné a odolné proti otěru.</t>
  </si>
  <si>
    <t xml:space="preserve">• Kontrola ochranných a zabezpečovacích prvků zařízení a způsob zajištění zařízení proti </t>
  </si>
  <si>
    <t>zneužití</t>
  </si>
  <si>
    <t xml:space="preserve">Při kontrolách ochranných a zebezpečovacích prvků zařízení bylo ze strany inspektorů OIP zjišťováno </t>
  </si>
  <si>
    <t xml:space="preserve">nejvíce nedostatků, a to především v oblasti zemědělství. Při kontrolách v uvedené oblasti byly </t>
  </si>
  <si>
    <t xml:space="preserve">nedostatky zjišťovány jak u osob fyzických, tak i právnických. Zařízení v zemědělství nejsou často </t>
  </si>
  <si>
    <t xml:space="preserve">vybaveny ochrannými kryty, nebo jsou vybaveny kryty poškozenými, které tak již neplní svou </t>
  </si>
  <si>
    <t xml:space="preserve">ochrannou funkci. V takových případech hrozí riziko kontaktu nebo zachycení zaměstnance </t>
  </si>
  <si>
    <t xml:space="preserve">pohybujícími se částmi zařízení. Ochranné kryty byly často ze zařízení demontovány samotnými </t>
  </si>
  <si>
    <t xml:space="preserve">obsluhami těchto zařízení. Obsluhy si tímto způsobem často ulehčovaly práci na zařízení. Inspektoři se </t>
  </si>
  <si>
    <t xml:space="preserve">při kontrolní činnosti také setkávali s demontovanými ochrannými kryty zařízení, které odstranil </t>
  </si>
  <si>
    <t xml:space="preserve">zaměstnanec provádějící údržbu na zařízení, a po skončení údržby kryt zapomněl zpět nainstalovat. </t>
  </si>
  <si>
    <t xml:space="preserve">Nejčastěji vyskytující se nedostatky při kontrolách v zemědělské prvovýrobě byly chybějící kryty </t>
  </si>
  <si>
    <t xml:space="preserve">na kloubových náhonových hřídelích mezi traktorem a míchacím krmným vozem, rozmetadly chlévské </t>
  </si>
  <si>
    <t xml:space="preserve">mrvy, chybějící kryty sbíhavých míst u pohonů oběžných shrnovačů chlévské mrvy a vynašečů chlévské </t>
  </si>
  <si>
    <t xml:space="preserve">mrvy, chybějící kryty rotujících lopatkových kol u ventilátorů a chybějící kryty sbíhavých míst vývěv </t>
  </si>
  <si>
    <t xml:space="preserve">dojení. Častou závadou v zemědělských provozech (pracovištích) byla také absence ochranných </t>
  </si>
  <si>
    <t xml:space="preserve">zařízení proti pádu osob (schodiště bez zábradlí, nezakryté nádrže bez vhodného ohrazení, nezajištěné </t>
  </si>
  <si>
    <t xml:space="preserve">okraje u nepřechodných jímek a hnojných jímek). Ve většině případů, kdy inspektoři při své kontrole </t>
  </si>
  <si>
    <t xml:space="preserve">zjistili chybějící ochranný prvek zařízení a upozornili na danou skutečnost zaměstnavatele, tak ti </t>
  </si>
  <si>
    <t xml:space="preserve">zjištěnou závadu ihned odstranili. Při kontrole stavu ochranných zařízení v oblasti zemědělství </t>
  </si>
  <si>
    <t xml:space="preserve">u posklizňových linek bylo zjišťováno, že ochranná zařízení jsou ve většině případů v pořádku. </t>
  </si>
  <si>
    <t xml:space="preserve">V několika málo případech bylo ochranné zařízení poškozeno, a tedy neplnilo svoji funkci. Nedostatky </t>
  </si>
  <si>
    <t xml:space="preserve">v oblasti nezajištění zařízení proti zneužití byly zjišťovány především v oblasti manipulační techniky. </t>
  </si>
  <si>
    <t>Jedná se např. o ponechání klíčů ve spínací skříňce manipulátoru WEIDEMAN.</t>
  </si>
  <si>
    <t xml:space="preserve">V oblasti potravinářství byly nedostatky při kontrolách ochranných a zabezpečovacích prvků zařízení </t>
  </si>
  <si>
    <t xml:space="preserve">zjišťovány inspektory OIP v menší míře a to především u starších zařízení. Jednalo se např. o hnětače </t>
  </si>
  <si>
    <t>těsta, které nebyly vybaveny ochranným zařízením zabraňujícím zachycení zaměstnanců rotujícím 71</t>
  </si>
  <si>
    <t xml:space="preserve">hnětacím ústrojím, nebo nevybavení řetězového překlapěče díží TOPS ochranným zařízením tak, aby </t>
  </si>
  <si>
    <t xml:space="preserve">bylo odstraněno riziko zachycení nebo kontaktu zaměstnance s řetězovou dráhou a riziko kontaktu </t>
  </si>
  <si>
    <t xml:space="preserve">s manipulovanou díží. Také v těchto případech byly závady zjištěné inspektory při kontrolách ihned </t>
  </si>
  <si>
    <t xml:space="preserve">ze strany zaměstnavatelů odstraňovány. Dále byly zjištěny nedostatky v označování příslušných </t>
  </si>
  <si>
    <t>ovládacích prvků zařízení a chybějící bezpečnostní značky – výstražní symboly zařízení.</t>
  </si>
  <si>
    <t xml:space="preserve">• Kontrola provádění pravidelných revizí, kontrol a údržby zařízení včetně vedení </t>
  </si>
  <si>
    <t>dokumentace o této činnosti</t>
  </si>
  <si>
    <t xml:space="preserve">Při kontrolách provádění revizí, kontrol a údržby zařízení bylo ze strany inspektorů OIP zjištěno, že </t>
  </si>
  <si>
    <t xml:space="preserve">nedostatky se vyskytují především v oblasti zemědělství. Je to dáno především tou skutečností, že se </t>
  </si>
  <si>
    <t xml:space="preserve">v této oblasti používá velké množství zařízení, které se používají mnohdy jen v určitém časovém období </t>
  </si>
  <si>
    <t xml:space="preserve">roku, a zaměstnavatelé na provedení pravidelných kontrol, revizí a údržby těchto zařízení často </t>
  </si>
  <si>
    <t xml:space="preserve">opomenou. U fyzických podnikajících osob se inspektoři setkávali také s konstatováním, že revizi </t>
  </si>
  <si>
    <t xml:space="preserve">u zařízení neprovedli z důvodu vysoké finanční náročnosti u velkého množství zařízení. Problémy se </t>
  </si>
  <si>
    <t xml:space="preserve">vyskytovaly také s provádění revizí u kontrolovaných provozoven. Tyto provozovny jsou velice často </t>
  </si>
  <si>
    <t xml:space="preserve">situovány v objektech jiných vlastníků, kdy povinnost zajistit revizi elektrických rozvodů, nebo </t>
  </si>
  <si>
    <t xml:space="preserve">hromosvodu byla na majiteli objektu. Ve smlouvách o pronájmu a užívání objektů stále nebývá uvedeno, </t>
  </si>
  <si>
    <t xml:space="preserve">kdo má povinnost provádění revizí na starosti a tak toto bývá často opomenuto. Při kontrolách byly </t>
  </si>
  <si>
    <t xml:space="preserve">ze stran inspektorů OIP zjišťovány např. tyto nedostatky: neprovádění revizí elektrických spotřebičů </t>
  </si>
  <si>
    <t xml:space="preserve">(mlýnky na maso, řezačky masa, pražičky kávy), neprovádění provozní a vnitřní revize tlakových nádob </t>
  </si>
  <si>
    <t>stabilních (vzdušníky kompresorů), neprovedení revize EZ seníku.</t>
  </si>
  <si>
    <t xml:space="preserve">Opětovně se při kontrolách objevily nedostatky týkající se nezpracování protokolu o určení vnějších </t>
  </si>
  <si>
    <t xml:space="preserve">vlivů, na jehož základě se stanovují termíny provádění revizí EZ. Zaměstnavatelé tak revize sice </t>
  </si>
  <si>
    <t xml:space="preserve">prováděli v pravidelných intervalech, ale ty nebyly v souladu s prostředím, ve kterém se jednotlivá </t>
  </si>
  <si>
    <t xml:space="preserve">zařízení provozují. V případech, kdy kontrolované osoby měly pro daná zařízení zpracovány revize, tak </t>
  </si>
  <si>
    <t xml:space="preserve">se často neseznámily s jejich závěrem a nevěděly, zda nedostatky v revizích uvedené byly odstraněny, </t>
  </si>
  <si>
    <t xml:space="preserve">případně jak. Při kontrolách bylo zjištěno, že někteří zaměstnavatelé nemají přehled o jednotlivých </t>
  </si>
  <si>
    <t xml:space="preserve">druzích kontrol, revizí, revizních zkoušek atd. jak u zařízení, tak u VTZ, která provozují. Toto vyplývá </t>
  </si>
  <si>
    <t xml:space="preserve">ze skutečnosti, že zaměstnavatelé často nemají zpracovány harmonogramy kontrol, zkoušek a revizí </t>
  </si>
  <si>
    <t xml:space="preserve">včetně jejich rozsahu pro provozovaná zřízení, včetně VTZ, jak požaduje § 3 odst. 4) písm. a) </t>
  </si>
  <si>
    <t xml:space="preserve">NV č. 101/2005 Sb. V oblasti zemědělství jsou revize elektroinstalace objektů a zařízení většinou </t>
  </si>
  <si>
    <t xml:space="preserve">prováděny. Stav odstraňování závad z revizí elektroinstalace objektů a zařízení se zlepšil. U revizí, </t>
  </si>
  <si>
    <t xml:space="preserve">kontrol a prohlídek plynových zařízení je situace horší. Protože jednotlivé kontrolní úkony mohou být </t>
  </si>
  <si>
    <t xml:space="preserve">prováděny různými subjekty, mají kontrolované osoby za to, že pokud je provedena např. kontrola </t>
  </si>
  <si>
    <t xml:space="preserve">plynového spotřebiče v rozsahu § 3 vyhl. č. 85/1978 Sb., tak je vše v pořádku a žádné jiné kontroly se </t>
  </si>
  <si>
    <t xml:space="preserve">již nemusí dělat. O tom, že má být provedena revize a v mezidobí revizí mají být provedeny kontroly </t>
  </si>
  <si>
    <t xml:space="preserve">celého plynového zařízení, již kontrolované osoby neví. Zaměstnavatelé mnohdy doložili, že u zařízení </t>
  </si>
  <si>
    <t xml:space="preserve">provádí pravidelné kontroly nejméně jednou za 12 měsíců, jak požaduje § 4 odst. 2 NV č. 378/2001 Sb., </t>
  </si>
  <si>
    <t xml:space="preserve">avšak v mnoha případech byly tyto kontroly pouze formální. Ze zápisů o provedené kontrole zařízení </t>
  </si>
  <si>
    <t xml:space="preserve">nebylo často poznat, co se u zařízení vlastně kontrolovalo. Bylo zde pouze uvedeno, že zařízení je </t>
  </si>
  <si>
    <t xml:space="preserve">v pořádku. Zda kontrola probíhala dle požadavků průvodní dokumentace či MPBP, co bylo jejím </t>
  </si>
  <si>
    <t xml:space="preserve">obsahem a kdo ji prováděl, se inspektor ze zápisu z kontroly nedozvěděl. Dále bylo při kontrolách </t>
  </si>
  <si>
    <t xml:space="preserve">zjištěno, že si zaměstnavatelé často pletli pojem servisu zařízení a kontroly zařízení </t>
  </si>
  <si>
    <t xml:space="preserve">dle § 4 odst. 2 NV č. 378/2001 Sb. Tyto servisy zařízení byly často zaměřeny pouze na zachování </t>
  </si>
  <si>
    <t xml:space="preserve">základní funkčnosti zařízení, např. broušení nebo výměně řezných nástrojů. Z takovýchto servisů </t>
  </si>
  <si>
    <t xml:space="preserve">zařízení často u zaměstnavatelů zůstává pouze faktura, z níž nejsou patrny úkony na zařízení provedené </t>
  </si>
  <si>
    <t>ani případné zjištěné nedostatky nejsou konstatovány.72</t>
  </si>
  <si>
    <t xml:space="preserve">• Kontrola provozu a používání stabilních skladovacích zařízení sypkých hmot, zařízení pro </t>
  </si>
  <si>
    <t>plynulou dopravu nákladů a kontrolu skladového hospodářství</t>
  </si>
  <si>
    <t xml:space="preserve">Při kontrolách provozu a používání skladovacích zařízení sypkých hmot bylo inspektory OIP zjištěno, </t>
  </si>
  <si>
    <t xml:space="preserve">že u zaměstnavatelů, kteří provedli modernizaci svých zařízení, jsou tyto většinou provozovány </t>
  </si>
  <si>
    <t xml:space="preserve">v souladu s průvodní dokumentací. U starších zařízení byly zjišťovány nedostatky zejména z toho </t>
  </si>
  <si>
    <t xml:space="preserve">důvodu, že průvodní dokumentace k zařízení nebyla k dispozici a nebyla nahrazována MPBP. Problémy </t>
  </si>
  <si>
    <t xml:space="preserve">byly zjišťovány také u posklizňových linek. Přístup k jednotlivým ovládacím prvkům je často omezen </t>
  </si>
  <si>
    <t xml:space="preserve">uskladněným materiálem a vzniká tak riziko pádu zaměstnanců. Dalším častým nedostatkem je </t>
  </si>
  <si>
    <t xml:space="preserve">zabezpečení vstupů a otvorů do uzavřených nebezpečných prostor. U zařízení pro plynulou dopravu </t>
  </si>
  <si>
    <t xml:space="preserve">sypkých hmot je situace obdobná. Častým porušením byly demontované kryty náhonů dopravníků, které </t>
  </si>
  <si>
    <t xml:space="preserve">bylo nutné demontovat kvůli opravám. Po ukončení oprav ale nebyly tyto ochranné kryty vráceny na své </t>
  </si>
  <si>
    <t xml:space="preserve">místo. Při kontrolách byly také zjištěny nedostatky při skladování sena a slámy. Tyto se skladují </t>
  </si>
  <si>
    <t xml:space="preserve">v balících a při jejich stohování se tyto naklánějí a hrozí riziko jejich pádu. Také se často vyskytovaly </t>
  </si>
  <si>
    <t xml:space="preserve">nedostatky při zakrývání a odkrývání silážních jam, především těch, které jsou přeplněné. Dále byly </t>
  </si>
  <si>
    <t xml:space="preserve">zjištěny nedostatky u ramp u sil, které slouží také jako komunikace pro pěší. Tyto nebyly mnohdy podél </t>
  </si>
  <si>
    <t>volného okraje vybaveny vhodnou ochranou proti pádu osob.</t>
  </si>
  <si>
    <t xml:space="preserve">Sankční postihy byly uplatňovány v souladu s příslušnými ust. zákona o inspekci práce. Kontrolovaným </t>
  </si>
  <si>
    <t>osobám bylo uloženo 40 pokut v celkové výši 500 500 Kč.</t>
  </si>
  <si>
    <t xml:space="preserve">Kontrolní činnost v roce 2020 byla silně ovlivněna vzniklou epidemiologickou situací v souvislosti </t>
  </si>
  <si>
    <t xml:space="preserve">s virovou nákazou COVID-19, přesto můžeme konstatovat, že zaměření a stanovený cíl byl pro rok 2020 </t>
  </si>
  <si>
    <t xml:space="preserve">splněn. Z výsledku provedených kontrol je zřejmé, že tyto mají svůj smysl. Mnoho kontrolovaných </t>
  </si>
  <si>
    <t xml:space="preserve">osob, u kterých byla provedena kontrola již v minulosti, si z této vzala ponaučení a nedostatky již nebyly </t>
  </si>
  <si>
    <t xml:space="preserve">zjištěny. V této skutečnosti lze vidět důležitost preventivní činnosti v rámci kontrol u subjektů, čímž se </t>
  </si>
  <si>
    <t xml:space="preserve">zvyšuje jejich povědomí k požadavkům BOZP. Zaměstnavatelé v zemědělství a potravinářství neustále </t>
  </si>
  <si>
    <t xml:space="preserve">modernizují používaná zařízení, která jsou většinou bezpečnější pro obsluhu a údržbu těchto zařízení. </t>
  </si>
  <si>
    <t xml:space="preserve">Tato skutečnost však přináší požadavek řádného seznámení a proškolení obsluh s daným zařízením </t>
  </si>
  <si>
    <t xml:space="preserve">a také jejich praktické zaučení. Při své kontrolní činnosti inspektory OIP byl také kladně hodnocen </t>
  </si>
  <si>
    <t xml:space="preserve">zvyšující se podíl OZO u kontrolovaných subjektů. Především u fyzických podnikajících osob, které </t>
  </si>
  <si>
    <t xml:space="preserve">mnohdy nemají o oblasti BOZP žádný přehled, je dobře vidět, že po zajištění služeb OZO se jejich </t>
  </si>
  <si>
    <t xml:space="preserve">povědomí o BOZP značně zvýšilo. Kontrolami bylo zjištěno, že největším problémem bezpečného </t>
  </si>
  <si>
    <t xml:space="preserve">provozování zařízení jsou chybějící či nefunkční ochranná zařízení těchto zařízení (mnohdy úmyslně </t>
  </si>
  <si>
    <t xml:space="preserve">vyřazena z provozu), chybějící průvodní dokumentace nebo MPBP od provozovaných zařízení </t>
  </si>
  <si>
    <t xml:space="preserve">a chybějící vyhodnocení rizik při provozování zařízení. Z výsledků kontrolní činnosti je patrné, že část </t>
  </si>
  <si>
    <t xml:space="preserve">zjištěných nedostatků z celkového počtu byla zjištěna v jiných, než úkolem požadovaných oblastech. </t>
  </si>
  <si>
    <t xml:space="preserve">Tyto zjištěné nedostatky se týkaly např.: nevedení evidence ostatních úrazů, zaměstnanci nejsou </t>
  </si>
  <si>
    <t xml:space="preserve">informováni o zařazení prací do kategorií, nevyznačení nosnosti podlahy ve skladech, neoznačení </t>
  </si>
  <si>
    <t xml:space="preserve">spodní hrany vrat, neoznačení prvního a posledního stupně schodů, nezajištěné nádrže a jímky proti </t>
  </si>
  <si>
    <t xml:space="preserve">pádu osob, nepřístupné nouzové východy, nezajištěné tlakové nádoby proti pádu, povrchy podlah </t>
  </si>
  <si>
    <t xml:space="preserve">v dílnách nebyly rovné a pevné, odstavené traktorové valníky nebyly zajištěny proti samovolnému </t>
  </si>
  <si>
    <t xml:space="preserve">pohybu, okraj silážní jámy u komunikace vedoucí bezprostředně po okraji jámy nebyl ohrazen zábradlím </t>
  </si>
  <si>
    <t>nebo jinou rovnocennou konstrukcí proti pádu.</t>
  </si>
  <si>
    <t xml:space="preserve">Celkově lze říci, že se úroveň BOZP u subjektů působících v oblasti zemědělství a potravinářského </t>
  </si>
  <si>
    <t xml:space="preserve">průmyslu zlepšuje. Tato skutečnost se promítá i do počtu nedostatků a jejich závažností zjištěných při </t>
  </si>
  <si>
    <t xml:space="preserve">kontrole. Stále je však v souvislosti s provedenými kontrolami bezpečného provozování zařízení </t>
  </si>
  <si>
    <t xml:space="preserve">v zemědělství a potravinářském průmyslu důležité, aby se i v následujícím roce 2021 prováděly kontroly </t>
  </si>
  <si>
    <t xml:space="preserve">uvedených zařízení. Vyplývá to i ze skutečnosti, že mnoho inspektorů OIP mělo z důvodu probíhající </t>
  </si>
  <si>
    <t>Tab. č. 22 − Vybrané ukazatele dle inspektorátů</t>
  </si>
  <si>
    <t>Tab. č. 23 − Přehled nejčastěji porušovaných předpisů</t>
  </si>
  <si>
    <t xml:space="preserve">epidemiologické situace v souvislosti s virovou nákazou COVID-19 značně zkrácený časový prostor </t>
  </si>
  <si>
    <t>na provádění kontrol.73</t>
  </si>
  <si>
    <t>5.6 Lesnictví a dřevozpracující průmys</t>
  </si>
  <si>
    <t>5.5 Zemědělství a potravinářský průmysl 2020</t>
  </si>
  <si>
    <r>
      <t xml:space="preserve">Zemědělství a potravinářský průmysl -ROČNÍ SOUHRNNÁ ZPRÁVA O VÝSLEDCÍCH KONTROLNÍCH AKCÍ ZA ROK </t>
    </r>
    <r>
      <rPr>
        <b/>
        <u/>
        <sz val="14"/>
        <color rgb="FFFF0000"/>
        <rFont val="Arial"/>
        <family val="2"/>
        <charset val="238"/>
      </rPr>
      <t xml:space="preserve">2020 </t>
    </r>
  </si>
  <si>
    <t>Nařízení vlády č. 390/2021 Sb.</t>
  </si>
  <si>
    <t>ze dne 11. října 2021,</t>
  </si>
  <si>
    <t>o bližších podmínkách poskytování osobních ochranných pracovních prostředků, mycích, čisticích a dezinfekčních prostředků</t>
  </si>
  <si>
    <t>Toto nařízení zapracovává příslušné předpisy Evropské unie1) a upravuje bližší podmínky poskytování osobních ochranných pracovních prostředků, mycích, čisticích a dezinfekčních prostředků.</t>
  </si>
  <si>
    <t>Osobním ochranným pracovním prostředkem pro účely tohoto nařízení není</t>
  </si>
  <si>
    <t>a) běžný pracovní oděv a obuv, které nejsou určeny k ochraně zdraví zaměstnanců před riziky2) a které nepodléhají při práci mimořádnému opotřebení nebo znečištění,</t>
  </si>
  <si>
    <t>b) výstroj a vybavení záchranných sborů a služeb vykonávajících činnost podle jiného právního předpisu3),</t>
  </si>
  <si>
    <t>c) speciální osobní ochranný prostředek používaný v ozbrojených silách České republiky, Vojenské policii, Vojenském zpravodajství nebo bezpečnostních sborech,</t>
  </si>
  <si>
    <t>d) výstroj a vybavení používané při provozu na pozemních komunikacích4),</t>
  </si>
  <si>
    <t>f) prostředek určený pro sebeobranu,</t>
  </si>
  <si>
    <t>g) prostředek pro zjišťování a signalizování rizik a škodlivin na pracovišti.</t>
  </si>
  <si>
    <t>(1) Osobní ochranný pracovní prostředek musí</t>
  </si>
  <si>
    <t>a) být po dobu používání účinný proti vyskytujícím se rizikům a jeho používání nesmí představovat další riziko,</t>
  </si>
  <si>
    <t>c) být přizpůsoben fyzickým předpokladům zaměstnance a</t>
  </si>
  <si>
    <t>d) respektovat ergonomické požadavky a zdravotní stav zaměstnance.</t>
  </si>
  <si>
    <t>(2) Tam, kde přítomnost více než jednoho rizika vyžaduje, aby zaměstnanec používal současně více osobních ochranných pracovních prostředků, musí být tyto osobní ochranné pracovní prostředky vzájemně slučitelné.</t>
  </si>
  <si>
    <t>(3) Zaměstnanec musí být s používáním osobního ochranného pracovního prostředku prokazatelně seznámen. Používání osobního ochranného pracovního prostředku více zaměstnanci je možné pouze v případě, že byla učiněna opatření, která zamezí ohrožení infekčními onemocněními.</t>
  </si>
  <si>
    <t>(4) Způsob, podmínky a dobu používání osobního ochranného pracovního prostředku stanoví zaměstnavatel na základě četnosti a závažnosti vyskytujících se rizik, charakteru a druhu práce a pracoviště a s přihlédnutím k vlastnostem tohoto osobního ochranného pracovního prostředku.</t>
  </si>
  <si>
    <t>(5) Osobní ochranný pracovní prostředek se přiděluje zaměstnanci vždy, jestliže u původního skončila jeho výrobcem stanovená životnost, ztratil svoje funkční vlastnosti nebo účinnost proti vyskytujícím se rizikům anebo jeho používání představuje další riziko.</t>
  </si>
  <si>
    <t>(1) Při určování rizik pro výběr a použití osobního ochranného pracovního prostředku zaměstnavatel postupuje zejména podle přílohy č. 1 k tomuto nařízení, přičemž vychází z vyhledávání a vyhodnocování rizik5).</t>
  </si>
  <si>
    <t>(2) Při výběru osobního ochranného pracovního prostředku zaměstnavatel postupuje zejména podle příloh č. 2 a 3 k tomuto nařízení.</t>
  </si>
  <si>
    <t>(1) K předcházení vzniku a šíření infekčních onemocnění poskytne zaměstnavatel zaměstnanci dezinfekční prostředky. Za dezinfekční prostředek se považuje též ochranná mast s dezinfekčním účinkem.</t>
  </si>
  <si>
    <t>(2) Zaměstnanci, který přichází do styku s látkami, jež mohou způsobit podráždění pokožky nebo znečištění zaměstnance, poskytne zaměstnavatel podle druhu látky mycí a čisticí prostředky, případně regenerační krémy a masti. Druhy prací z hlediska znečištění a doporučená množství mycích a čisticích prostředků jsou uvedeny v příloze č. 4 k tomuto nařízení. V případě, že je mycí nebo čisticí prostředek trvale dostupný v sanitárních zařízeních pracoviště, příloha č. 4 k tomuto nařízení se pro tento mycí a čisticí prostředek nepoužije; to neplatí pro textilní ručníky poskytované zaměstnanci, který vykonává práci velmi nečistou nebo práci nečistou podle části I. přílohy č. 4 k tomuto nařízení.</t>
  </si>
  <si>
    <t>Nařízení vlády č. 495/2001 Sb., kterým se stanoví rozsah a bližší podmínky poskytování osobních ochranných pracovních prostředků, mycích, čisticích a dezinfekčních prostředků, se zrušuje.</t>
  </si>
  <si>
    <t>Toto nařízení nabývá účinnosti dnem 1. listopadu 2021.</t>
  </si>
  <si>
    <t>Ing. Babiš v. r.</t>
  </si>
  <si>
    <t>Dipl.-Pol. Maláčová, MSc., v. r.</t>
  </si>
  <si>
    <t>Příloha č. 1 k nařízení vlády č. 390/2021 Sb.</t>
  </si>
  <si>
    <t>Tabulka pro výběr osobních ochranných pracovních prostředků na základě vyhodnocení rizik</t>
  </si>
  <si>
    <t>(příklady rizik a částí těla a orgánů)</t>
  </si>
  <si>
    <t>Příloha č. 2 k nařízení vlády č. 390/2021 Sb.</t>
  </si>
  <si>
    <t>Jednotlivé typy osobních ochranných prostředků</t>
  </si>
  <si>
    <t>Jednotlivé typy osobních ochranných prostředků, s přihlédnutím k rizikům, proti nimž poskytují ochranu, jsou zejména:</t>
  </si>
  <si>
    <t>I. Prostředky k ochraně hlavy</t>
  </si>
  <si>
    <t>1. Přilby, čepice, kukly, kapuce nebo jiné pokrývky hlavy, včetně nepromokavých, chránící před</t>
  </si>
  <si>
    <t>a) nárazy způsobenými padajícími nebo vyčnívajícími předměty,</t>
  </si>
  <si>
    <t>b) střetem s překážkou,</t>
  </si>
  <si>
    <t>c) mechanickými riziky (bodné nebo řezné rány, škrábance, odřeniny),</t>
  </si>
  <si>
    <t>d) statickým stlačením (boční sevření),</t>
  </si>
  <si>
    <t>e) tepelnými riziky (oheň, teplo, chlad, horké pevné látky včetně roztavených kovů),</t>
  </si>
  <si>
    <t>f) úrazem elektrickým proudem a při práci pod napětím,</t>
  </si>
  <si>
    <t>g) chemickými riziky,</t>
  </si>
  <si>
    <t>h) neionizujícím zářením (ultrafialové záření, infračervené záření, sluneční záření nebo záření při sváření).</t>
  </si>
  <si>
    <t>2. Síťky na vlasy proti riziku zachycení.</t>
  </si>
  <si>
    <t>II. Prostředky k ochraně sluchu</t>
  </si>
  <si>
    <t>1. Mušlové chrániče sluchu (např. mušlové chrániče sluchu na přilbu, mušlové chrániče sluchu s aktivním snižováním hluku, mušlové chrániče sluchu s elektrickým dorozumívacím zařízením).</t>
  </si>
  <si>
    <t>2. Zátkové chrániče sluchu (např. zátkové chrániče sluchu s hladinovou závislostí, zátkové chrániče sluchu přizpůsobené jednotlivci).</t>
  </si>
  <si>
    <t>III. Prostředky k ochraně očí a obličeje</t>
  </si>
  <si>
    <t>Brýle, ochranné brýle a obličejové štíty (případně čočky předepsané pro korekci zraku) chránící před</t>
  </si>
  <si>
    <t>a) mechanickými riziky,</t>
  </si>
  <si>
    <t>b) tepelnými riziky,</t>
  </si>
  <si>
    <t>c) neionizujícím zářením (ultrafialové záření, infračervené záření, sluneční záření nebo záření při sváření),</t>
  </si>
  <si>
    <t>d) ionizujícím zářením,</t>
  </si>
  <si>
    <t>e) pevnými a kapalnými aerosoly chemických a biologických činitelů.</t>
  </si>
  <si>
    <t>IV. Prostředky k ochraně dýchacích orgánů</t>
  </si>
  <si>
    <t>1. Filtrační zařízení chránící před</t>
  </si>
  <si>
    <t>a) částicemi,</t>
  </si>
  <si>
    <t>b) plyny,</t>
  </si>
  <si>
    <t>c) částicemi a plyny,</t>
  </si>
  <si>
    <t>d) pevnými nebo kapalnými aerosoly, včetně chemických a biologických činitelů.</t>
  </si>
  <si>
    <t>2. Izolační zařízení včetně dýchacích přístrojů.</t>
  </si>
  <si>
    <t>3. Dýchací sebezáchranné prostředky.</t>
  </si>
  <si>
    <t>4. Potápěčské vybavení.</t>
  </si>
  <si>
    <t>V. Prostředky k ochraně rukou a paží</t>
  </si>
  <si>
    <t>1. Rukavice (včetně palčáků) a další prostředky na ochranu paží a předloktí chránící před</t>
  </si>
  <si>
    <t>b) tepelnými riziky (teplo, plamen a chlad),</t>
  </si>
  <si>
    <t>c) úrazem elektrickým proudem a při práci pod napětím (antistatické, vodivé nebo izolační rukavice),</t>
  </si>
  <si>
    <t>d) chemickými riziky,</t>
  </si>
  <si>
    <t>e) biologickými činiteli,</t>
  </si>
  <si>
    <t>f) ionizujícím zářením a radioaktivním znečištěním,</t>
  </si>
  <si>
    <t>g) neionizujícím zářením (ultrafialové záření, infračervené záření, sluneční záření nebo záření při sváření),</t>
  </si>
  <si>
    <t>h) riziky z vibrací.</t>
  </si>
  <si>
    <t>2. Ochrana pro jednotlivé prsty.</t>
  </si>
  <si>
    <t>VI. Prostředky k ochraně nohou a ochraně před uklouznutím</t>
  </si>
  <si>
    <t>1. Obuv (např. boty nízké, dřeváky, boty vysoké, popřípadě s ocelovou tužinkou) chránící před</t>
  </si>
  <si>
    <t>b) riziky uklouznutí,</t>
  </si>
  <si>
    <t>c) tepelnými riziky (teplo, plamen a chlad),</t>
  </si>
  <si>
    <t>d) úrazem elektrickým proudem a při práci pod napětím (antistatická, vodivá nebo izolační obuv),</t>
  </si>
  <si>
    <t>e) chemickými riziky,</t>
  </si>
  <si>
    <t>f) vibračními riziky,</t>
  </si>
  <si>
    <t>g) biologickými činiteli.</t>
  </si>
  <si>
    <t>2. Snímatelné chrániče nártu proti mechanickým rizikům.</t>
  </si>
  <si>
    <t>3. Chrániče kolen proti mechanickým rizikům.</t>
  </si>
  <si>
    <t>4. Kamaše proti mechanickým, tepelným a chemickým rizikům a biologickým činitelům.</t>
  </si>
  <si>
    <t>5. Doplňky (např. hroty, nesmeky, mačky).</t>
  </si>
  <si>
    <t>VII. Prostředky k ochraně pokožky</t>
  </si>
  <si>
    <t>Ochranné krémy*) chránící před</t>
  </si>
  <si>
    <t>a) neionizujícím zářením (ultrafialové záření, infračervené záření, sluneční záření nebo záření při svařování),</t>
  </si>
  <si>
    <t>b) ionizujícím zářením,</t>
  </si>
  <si>
    <t>c) chemickými látkami,</t>
  </si>
  <si>
    <t>d) biologickými činiteli,</t>
  </si>
  <si>
    <t>e) tepelnými riziky (teplo, plamen a chlad).</t>
  </si>
  <si>
    <t>Na základě hodnocení rizik lze v zájmu ochrany pokožky zaměstnanců před souvisejícími riziky používat ochranné krémy spolu s dalšími osobními ochrannými prostředky.</t>
  </si>
  <si>
    <t>VIII. Prostředky k ochraně těla a/nebo další ochraně pokožky</t>
  </si>
  <si>
    <t>1. Osobní ochranné prostředky na ochranu proti pádům z výšky, např. zatahovací zachycovače pádu, zachycovací postroje, sedací postroje, pásy pro pracovní poloho vání a zadržení a pracovní polohovací spojovací prostředky, tlumiče pádu, pohyblivé zachycovače pádu včetně pevného zajišťovacího vedení, nastavovací zařízení lana, kotvicí zařízení, která nejsou určena k trvalému upevnění a nevyžadují před použitím připevňovací činnosti, spojky, spojovací prostředky, záchranné postroje.</t>
  </si>
  <si>
    <t>2. Ochranné oděvy, včetně ochrany celého těla (tj. obleky a kombinézy) a části těla (tj. kamaše, kalhoty, bundy, vesty, zástěry, chrániče kolen, kapuce, kukly), chránící před</t>
  </si>
  <si>
    <t>e) ionizujícím zářením a radioaktivním znečištěním,</t>
  </si>
  <si>
    <t>f) neionizujícím zářením (ultrafialové záření, infračervené záření, sluneční záření nebo záření při svařování),</t>
  </si>
  <si>
    <t>g) úrazem elektrickým proudem a při práci pod napětím (antistatické, vodivé nebo izolační ochranné oděvy),</t>
  </si>
  <si>
    <t>h) zachycením a uskřípnutím.</t>
  </si>
  <si>
    <t>3. Záchranné vesty pro zamezení utonutí a plovací pomůcky.</t>
  </si>
  <si>
    <t>4. Osobní ochranné prostředky pro vizuální signalizaci uživatelovy přítomnosti.</t>
  </si>
  <si>
    <t>*) Na základě požadavku čl. 2 směrnice Rady 89/656/EHS se zaměstnancům poskytují jako osobní ochranné pracovní prostředky ochranné krémy, protože tento typ prostředku je možné považovat za „doplněk nebo příslušenství“, a to přesto, že ochranné krémy nejsou osobním ochranným prostředkem podle čl. 3 odst. 1 nařízení Evropského parlamentu a Rady (EU) 2016/425.</t>
  </si>
  <si>
    <t>Příloha č. 3 k nařízení vlády č. 390/2021 Sb.</t>
  </si>
  <si>
    <t>Příklady činností a odvětví a obory činnosti, které mohou vyžadovat ve vztahu k rizikům*) a na základě jejich vyhodnocení poskytnutí osobních ochranných pracovních prostředků</t>
  </si>
  <si>
    <t>I. FYZIKÁLNÍ RIZIKA</t>
  </si>
  <si>
    <t>Rizika</t>
  </si>
  <si>
    <t>Dotčená část těla/orgán Typ OOPP**)</t>
  </si>
  <si>
    <t>Příklady činností, při nichž může být příslušný typ OOPP nutný</t>
  </si>
  <si>
    <t>Odvětví a obory činnosti</t>
  </si>
  <si>
    <t>FYZIKÁLNÍ - MECHANICKÁ</t>
  </si>
  <si>
    <t>Náraz způsobený padajícími nebo vyčnívajícími předměty, střetem s překážkou a vysokotlakými tryskami</t>
  </si>
  <si>
    <t>[1]</t>
  </si>
  <si>
    <t>Lebka</t>
  </si>
  <si>
    <t>[A]</t>
  </si>
  <si>
    <t>Ochranná přilba</t>
  </si>
  <si>
    <t>Práce na lešení, pod ním nebo v jeho blízkosti, práce ve výškách</t>
  </si>
  <si>
    <t>Práce na hrubé stavbě a silniční práce</t>
  </si>
  <si>
    <t>Montáž a demontáž bednění</t>
  </si>
  <si>
    <t>Montáž a instalace lešení</t>
  </si>
  <si>
    <t>Montážní a instalační práce</t>
  </si>
  <si>
    <t>Bourací práce</t>
  </si>
  <si>
    <t>Trhací práce</t>
  </si>
  <si>
    <t>Práce v jámách, výkopech, šachtách a tunelech</t>
  </si>
  <si>
    <t>Práce v blízkosti výtahů, zdvihacích zařízení, jeřábů a dopravníků</t>
  </si>
  <si>
    <t>Práce v podzemí, povrchových dolech, kamenolomech</t>
  </si>
  <si>
    <t>Práce s průmyslovými pecemi, kontejnery, se stroji, sily, zásobníky a potrubími</t>
  </si>
  <si>
    <t>Práce u porážecí a bourací linky na jatkách</t>
  </si>
  <si>
    <t>Manipulace s nákladem nebo přeprava a skladování</t>
  </si>
  <si>
    <t>Lesní práce</t>
  </si>
  <si>
    <t>Práce na ocelových mostech, ocelových konstrukcích budov, ocelových konstrukcích vodních staveb, zařízeních vysokých pecí, oceláren a válcoven, ve velkých nádržích, velkých potrubích, kotelnách a elektrárnách</t>
  </si>
  <si>
    <t>Zemní práce a práce v lomech</t>
  </si>
  <si>
    <t>Práce s nastřelovacím nářadím</t>
  </si>
  <si>
    <t>Práce u vysokých pecí, u redukčních pecí, v ocelárnách, válcovnách, při zpracování kovů, kování, kování do zápustky, slévání</t>
  </si>
  <si>
    <t>Práce zahrnující cestování na jízdních kolech a mechanicky poháněných jízdních kolech</t>
  </si>
  <si>
    <t>Pozemní stavby</t>
  </si>
  <si>
    <t>Inženýrské stavby</t>
  </si>
  <si>
    <t>Výroba, instalace a údržba strojů</t>
  </si>
  <si>
    <t>Stavba lodí</t>
  </si>
  <si>
    <t>Hornictví</t>
  </si>
  <si>
    <t>Výroba energie</t>
  </si>
  <si>
    <t>Výstavba a údržba infrastruktury</t>
  </si>
  <si>
    <t>Železářský a ocelářský průmysl</t>
  </si>
  <si>
    <t>Jatka</t>
  </si>
  <si>
    <t>Posunování železničních vagónů</t>
  </si>
  <si>
    <t>Přístavy, doprava a logistika</t>
  </si>
  <si>
    <t>Lesnictví a těžba dřeva</t>
  </si>
  <si>
    <t>Oči/zrak a/nebo obličej</t>
  </si>
  <si>
    <t>[D, E]</t>
  </si>
  <si>
    <t>Brýle, ochranné brýle, obličejové štíty</t>
  </si>
  <si>
    <t>Svařování, broušení, řezání</t>
  </si>
  <si>
    <t>Ruční kování</t>
  </si>
  <si>
    <t>Vrtání a rytí</t>
  </si>
  <si>
    <t>Dobývání a zpracování nerostů</t>
  </si>
  <si>
    <t>Práce na hrubovacích strojích s malými úlomky</t>
  </si>
  <si>
    <t>Kování do zápustky</t>
  </si>
  <si>
    <t>Odstraňování a rozbíjení střepin</t>
  </si>
  <si>
    <t>Rozprašování zrnitého brusiva</t>
  </si>
  <si>
    <t>Používání křovinořezu nebo řetězové pily</t>
  </si>
  <si>
    <t>Zubní a chirurgické zákroky</t>
  </si>
  <si>
    <t>Kovozpracující a dřevařský průmysl</t>
  </si>
  <si>
    <t>Zpracování kamene</t>
  </si>
  <si>
    <t>Zahradnictví</t>
  </si>
  <si>
    <t>Zdravotní péče</t>
  </si>
  <si>
    <t>Nohy (části)</t>
  </si>
  <si>
    <t>Obuv s bezpečnostní nebo ochrannou špičkou Obuv s ochranou nártu</t>
  </si>
  <si>
    <t>Doprava a skladování</t>
  </si>
  <si>
    <t>Práce s formami v keramickém průmyslu</t>
  </si>
  <si>
    <t>Manipulace s mraženými bloky masa a s konzervovanými potravinami</t>
  </si>
  <si>
    <t>Výroba a zpracování plochého a dutého skla</t>
  </si>
  <si>
    <t>Přestavby a údržbářské práce</t>
  </si>
  <si>
    <t>Práce s betonovými a prefabrikovanými dílci, včetně montáže a demontáže bednění</t>
  </si>
  <si>
    <t>Práce na staveništích a ve skladech</t>
  </si>
  <si>
    <t>Práce na střechách</t>
  </si>
  <si>
    <t>Práce na ocelových mostech, ocelových konstrukcích budov, stožárech, věžích, výtazích, ocelových konstrukcích vodních staveb, zařízeních vysokých pecí, oceláren a válcoven, ve velkých nádržích, velkých potrubích, kotelnách, elektrárnách, na jeřábech</t>
  </si>
  <si>
    <t>Stavba pecí, topných a větracích zařízení a montáž kovových dílů</t>
  </si>
  <si>
    <t>Práce u vysokých pecí, u redukčních pecí, v ocelárnách, válcovnách, při zpracování kovů, kování, kování do zápustky, lisování za tepla, tažení drátů Práce v kamenolomech a povrchových dolech, na uhelných skrývkách Práce s formami v keramickém průmyslu</t>
  </si>
  <si>
    <t>Vyzdívání pecí v keramickém průmyslu Posunování železničních vagónů</t>
  </si>
  <si>
    <t>Logistické společnosti</t>
  </si>
  <si>
    <t>Zpracovatelský průmysl</t>
  </si>
  <si>
    <t>Sklářský průmysl</t>
  </si>
  <si>
    <t>Pády způsobené uklouznutím</t>
  </si>
  <si>
    <t>[2]</t>
  </si>
  <si>
    <t>Nohy (chodidla)</t>
  </si>
  <si>
    <t>[I]</t>
  </si>
  <si>
    <t>Obuv odolná proti uklouznutí</t>
  </si>
  <si>
    <t>Práce na kluzkém povrchu Práce ve vlhkém prostředí</t>
  </si>
  <si>
    <t>Úklid (čištění)</t>
  </si>
  <si>
    <t>Potravinářský průmysl</t>
  </si>
  <si>
    <t>Rybářský průmysl</t>
  </si>
  <si>
    <t>Pády z výšky</t>
  </si>
  <si>
    <t>[3]</t>
  </si>
  <si>
    <t>Celé tělo</t>
  </si>
  <si>
    <t>[N]</t>
  </si>
  <si>
    <t>OOPP určené k zabránění pádům z výšky nebo k jejich zachycení</t>
  </si>
  <si>
    <t>Práce na lešeních</t>
  </si>
  <si>
    <t>Montáž prefabrikovaných dílců</t>
  </si>
  <si>
    <t>Práce na stožárech</t>
  </si>
  <si>
    <t>Práce na svislém nebo nakloněném povrchu</t>
  </si>
  <si>
    <t>Práce v kabinách výškových jeřábů</t>
  </si>
  <si>
    <t>Práce ve výškových kabinách stohovacích a vyhledávacích zařízení ve skladech</t>
  </si>
  <si>
    <t>Práce na vysoko položených místech vrtných věží</t>
  </si>
  <si>
    <t>Práce v šachtách a stokách</t>
  </si>
  <si>
    <t>Pozemní stavby Inženýrské stavby Stavba lodí Údržba infrastruktury</t>
  </si>
  <si>
    <t>Vibrace</t>
  </si>
  <si>
    <t>[4]</t>
  </si>
  <si>
    <t>Ruce</t>
  </si>
  <si>
    <t>[G]</t>
  </si>
  <si>
    <t>Ochranné rukavice</t>
  </si>
  <si>
    <t>Práce s mechanickým ručním nářadím</t>
  </si>
  <si>
    <t>Zpracovatelský průmysl Stavební práce Inženýrské stavby</t>
  </si>
  <si>
    <t>Statické stlačení části těla</t>
  </si>
  <si>
    <t>[5]</t>
  </si>
  <si>
    <t>Kolena - [J] Chrániče kolen</t>
  </si>
  <si>
    <t>Pokládka bloků, dlaždic a dlažebních kostek na podlahu</t>
  </si>
  <si>
    <t>Pozemní stavby Inženýrské stavby</t>
  </si>
  <si>
    <t>Nohy (chodidla) - [I] Obuv s bezpečnostní tužinkou</t>
  </si>
  <si>
    <t>Bourací práce Manipulace s nákladem</t>
  </si>
  <si>
    <t>Pozemní stavby Inženýrské stavby Doprava a skladování Údržba</t>
  </si>
  <si>
    <t>Mechanická poranění (odření, perforace, řezné a jiné rány, kousnutí nebo bodnutí)</t>
  </si>
  <si>
    <t>[6]</t>
  </si>
  <si>
    <t>Práce s ručně ovládanými nástroji</t>
  </si>
  <si>
    <t>Svařování a kování</t>
  </si>
  <si>
    <t>Broušení a řezání</t>
  </si>
  <si>
    <t>Rytí</t>
  </si>
  <si>
    <t>Údržba infrastruktury</t>
  </si>
  <si>
    <t>Mechanické ochranné rukavice</t>
  </si>
  <si>
    <t>Práce s ocelovými konstrukcemi</t>
  </si>
  <si>
    <t>Manipulace s předměty s ostrými hranami s výjimkou strojů, u kterých je nebezpečí, že by mohlo dojít k zachycení rukavice</t>
  </si>
  <si>
    <t>Běžné řezání ručním nožem při výrobě a na jatkách</t>
  </si>
  <si>
    <t>Výměna nožů u řezacích strojů</t>
  </si>
  <si>
    <t>Zahradnické práce</t>
  </si>
  <si>
    <t>Výroba motorových vozidel, přívěsů a návěsů</t>
  </si>
  <si>
    <t>Předloktí [H] Ochrana paže</t>
  </si>
  <si>
    <t>Vykosťování a řezání</t>
  </si>
  <si>
    <t>Potravinářský průmysl Jatka</t>
  </si>
  <si>
    <t>Trup/břicho/nohy</t>
  </si>
  <si>
    <t>[L/J]</t>
  </si>
  <si>
    <t>Ochranná zástěra, kamaše</t>
  </si>
  <si>
    <t>Kalhoty odolné proti propíchnutí nebo proříznutí</t>
  </si>
  <si>
    <t>Běžné řezání ručním nožem při výrobě a na jatkách Lesní práce</t>
  </si>
  <si>
    <t>Obuv odolná proti propíchnutí</t>
  </si>
  <si>
    <t>Zachycení nebo uskřípnutí</t>
  </si>
  <si>
    <t>[7]</t>
  </si>
  <si>
    <t>Ochranné oděvy používané při riziku zachycení pohyblivými částmi</t>
  </si>
  <si>
    <t>Zamotání nebo zachycení do části stroje Zachycení oděvu do části stroje Odvlečení</t>
  </si>
  <si>
    <t>Stavba strojů</t>
  </si>
  <si>
    <t>Těžké strojírenství</t>
  </si>
  <si>
    <t>Strojírenství</t>
  </si>
  <si>
    <t>Stavebnictví</t>
  </si>
  <si>
    <t>Zemědělství</t>
  </si>
  <si>
    <t>FYZIKÁLNÍ - HLUK</t>
  </si>
  <si>
    <t>Hluk</t>
  </si>
  <si>
    <t>[8]</t>
  </si>
  <si>
    <t>Uši/sluch</t>
  </si>
  <si>
    <t>[C]</t>
  </si>
  <si>
    <t>Chrániče sluchu</t>
  </si>
  <si>
    <t>Práce při lisování kovů</t>
  </si>
  <si>
    <t>Práce s pneumatickým nářadím</t>
  </si>
  <si>
    <t>Práce pozemního personálu na letišti</t>
  </si>
  <si>
    <t>Práce s elektrickým nářadím</t>
  </si>
  <si>
    <t>Beranění</t>
  </si>
  <si>
    <t>Práce v dřevozpracujícím a textilním průmyslu</t>
  </si>
  <si>
    <t>Kovozpracující průmysl</t>
  </si>
  <si>
    <t>Letecká doprava</t>
  </si>
  <si>
    <t>FYZIKÁLNÍ - TEPELNÁ</t>
  </si>
  <si>
    <t>Teplo a/nebo oheň</t>
  </si>
  <si>
    <t>[9]</t>
  </si>
  <si>
    <t>Obličej/celá hlava</t>
  </si>
  <si>
    <t>[E/B]</t>
  </si>
  <si>
    <t>Svářečské štíty, přilby/čepice proti teplu nebo ohni, ochranné kapuce proti teplu a/nebo plameni</t>
  </si>
  <si>
    <t>Práce ve vysokých teplotách, v sálavém teplu nebo ohni</t>
  </si>
  <si>
    <t>Práce s roztavenými látkami nebo v blízkosti těchto látek</t>
  </si>
  <si>
    <t>Práce se svářečkami plastů</t>
  </si>
  <si>
    <t>Služby údržby</t>
  </si>
  <si>
    <t>Svařování a kování Slévání</t>
  </si>
  <si>
    <t>lužby údržby</t>
  </si>
  <si>
    <t>Ochranné rukavice proti teplu a/nebo plameni</t>
  </si>
  <si>
    <t>Předloktí</t>
  </si>
  <si>
    <t>[H]</t>
  </si>
  <si>
    <t>Rukávy</t>
  </si>
  <si>
    <t>Obuv proti teplu a/nebo plameni</t>
  </si>
  <si>
    <t>Celé tělo/část těla</t>
  </si>
  <si>
    <t>[N/M]</t>
  </si>
  <si>
    <t>Ochranné oděvy proti teplu a/nebo plameni</t>
  </si>
  <si>
    <t>Chlad</t>
  </si>
  <si>
    <t>[10]</t>
  </si>
  <si>
    <t>Ochranné rukavice proti chladu</t>
  </si>
  <si>
    <t>Práce venku v extrémně chladných podmínkách</t>
  </si>
  <si>
    <t>Práce v chladicích prostorách</t>
  </si>
  <si>
    <t>Práce s kryogenními kapalinami</t>
  </si>
  <si>
    <t>Pozemní stavby Inženýrské stavby Stavba lodí Hornictví</t>
  </si>
  <si>
    <t>Nohy (chodidla) - [I] Obuv proti chladu</t>
  </si>
  <si>
    <t>Potravinářský průmysl Zemědělství a rybolov</t>
  </si>
  <si>
    <t>Celé tělo/část těla včetně celé hlavy</t>
  </si>
  <si>
    <t>[N/M, B]</t>
  </si>
  <si>
    <t>Ochranné oděvy proti chladu</t>
  </si>
  <si>
    <t>Práce venku v chladném počasí Práce v chladicích prostorách</t>
  </si>
  <si>
    <t>Stavba lodí Hornictví</t>
  </si>
  <si>
    <t>FYZIKÁLNÍ - ELEKTRICKÁ</t>
  </si>
  <si>
    <t>Uraz elektrickým proudem (přímý nebo nepřímý kontakt)</t>
  </si>
  <si>
    <t>[11]</t>
  </si>
  <si>
    <t>Celá hlava - [B]</t>
  </si>
  <si>
    <t>Elektricky izolující přilby</t>
  </si>
  <si>
    <t>Izolační rukavice</t>
  </si>
  <si>
    <t>Izolační obuv, izolační návleky</t>
  </si>
  <si>
    <t>Celé tělo/ ruce/nohy (chodidla)</t>
  </si>
  <si>
    <t>[N/G/I]</t>
  </si>
  <si>
    <t>Vodivé OOPP určené k nošení kvalifikovanými osobami při práci pod napětím při jmenovitém napětí zařízení až 800 kV střídavých nebo až 600 kV stejnosměrných</t>
  </si>
  <si>
    <t>Práce pod napětím nebo v blízkosti živých částí pod napětím Práce na elektrickém zařízení</t>
  </si>
  <si>
    <t>Přenos a distribuce elektrické energie</t>
  </si>
  <si>
    <t>Údržba průmyslových zařízení</t>
  </si>
  <si>
    <t>Statická elektřina</t>
  </si>
  <si>
    <t>[12]</t>
  </si>
  <si>
    <t>Ruce - [G]</t>
  </si>
  <si>
    <t>Antistatické rukavice</t>
  </si>
  <si>
    <t>Nohy (chodidla) - [I]</t>
  </si>
  <si>
    <t>Antistatická/ vodivá obuv</t>
  </si>
  <si>
    <t>Celé tělo - [N]</t>
  </si>
  <si>
    <t>Antistatické oděvy</t>
  </si>
  <si>
    <t>Manipulace s plasty a gumou</t>
  </si>
  <si>
    <t>Nalévání, sypání nebo nakládání do kontejneru</t>
  </si>
  <si>
    <t>Práce v blízkosti vysoce nabitých prvků, např. dopravníkových pásů</t>
  </si>
  <si>
    <t>Manipulace s výbušninami</t>
  </si>
  <si>
    <t>Výroba krmiv</t>
  </si>
  <si>
    <t>Pytlovací a balicí zařízení</t>
  </si>
  <si>
    <t>Výroba výbušnin, skladování a nákladní doprava zahrnující nakládání s výbušninami</t>
  </si>
  <si>
    <t>FYZIKÁLNÍ - RADIAČNÍ</t>
  </si>
  <si>
    <t>Neionizující záření, včetně slunečního záření (kromě přímého pozorování)</t>
  </si>
  <si>
    <t>[13]</t>
  </si>
  <si>
    <t>Celá hlava</t>
  </si>
  <si>
    <t>[B]</t>
  </si>
  <si>
    <t>Čepice a přilby</t>
  </si>
  <si>
    <t>Práce venku</t>
  </si>
  <si>
    <t>Zemědělství a rybolov</t>
  </si>
  <si>
    <t>Oči/zrak</t>
  </si>
  <si>
    <t>[D]</t>
  </si>
  <si>
    <t>Ochranné brýle, svářečské kukly nebo štíty, obličejové štíty</t>
  </si>
  <si>
    <t>Práce v sálavém teplu</t>
  </si>
  <si>
    <t>Obsluha pecí</t>
  </si>
  <si>
    <t>Práce slasery</t>
  </si>
  <si>
    <t>Foukání skla</t>
  </si>
  <si>
    <t>Práce v blízkosti germicidní lampy</t>
  </si>
  <si>
    <t>Celé tělo (pokožka)</t>
  </si>
  <si>
    <t>[N, K]</t>
  </si>
  <si>
    <t>OOPP proti přírodnímu a umělému ultrafialovému záření</t>
  </si>
  <si>
    <t>Práce v blízkosti xenonové lampy</t>
  </si>
  <si>
    <t>Údržba infrastruktury Zemědělství a rybolov</t>
  </si>
  <si>
    <t>Výroba plastů a plastových výrobků</t>
  </si>
  <si>
    <t>Polygrafický průmysl</t>
  </si>
  <si>
    <t>Ionizující záření</t>
  </si>
  <si>
    <t>[14]</t>
  </si>
  <si>
    <t>Oči/zrak - [D]</t>
  </si>
  <si>
    <t>Ochranné brýle/štítky se stínícími vlastnostmi nebo proti kontaminaci radioaktivní látkou</t>
  </si>
  <si>
    <t>Ochranné rukavice se stínícími vlastnostmi nebo proti kontaminaci radioaktivní látkou</t>
  </si>
  <si>
    <t>Obsluha rentgenů</t>
  </si>
  <si>
    <t>Práce v oblasti lékařské radiodiagnostiky</t>
  </si>
  <si>
    <t>Práce s radioaktivní látkou</t>
  </si>
  <si>
    <t>Veterinární péče</t>
  </si>
  <si>
    <t>Zařízení pro nakládání s radioaktivním odpadem</t>
  </si>
  <si>
    <t>Průmysl</t>
  </si>
  <si>
    <t>Věda a výzkum</t>
  </si>
  <si>
    <t>Trup/břicho/část těla</t>
  </si>
  <si>
    <t>[L/M]</t>
  </si>
  <si>
    <t>Ochranná zástěra /plášť/vesta/ sukně se stínícími vlastnostmi</t>
  </si>
  <si>
    <t>Stomatologická péče</t>
  </si>
  <si>
    <t>Urologie</t>
  </si>
  <si>
    <t>Chirurgie</t>
  </si>
  <si>
    <t>Intervenční radiologie</t>
  </si>
  <si>
    <t>Pokrývky hlavy a čepice</t>
  </si>
  <si>
    <t>OOPP chránící např. před vznikem mozkových nádorů</t>
  </si>
  <si>
    <t>Práce na lékařských rentgenových pracovištích a zařízeních</t>
  </si>
  <si>
    <t>Veterinární péče Stomatologická péče</t>
  </si>
  <si>
    <t>Část těla</t>
  </si>
  <si>
    <t>[M]</t>
  </si>
  <si>
    <t>OOPP pro ochranu štítné žlázy se stínícími vlastnostmi</t>
  </si>
  <si>
    <t>OOPP pro ochranu pohlavních žláz se stínícími vlastnostmi</t>
  </si>
  <si>
    <t>Ochranné oděvy proti kontaminaci radioaktivní látkou</t>
  </si>
  <si>
    <t>II. CHEMICKÁ RIZIKA (VČETNĚ NANOMATERIÁLŮ)</t>
  </si>
  <si>
    <t>CHEMICKÁ - AEROSOLY</t>
  </si>
  <si>
    <t>Pevné (prach, vlákna, dýmy, výpary a nanomateriály)</t>
  </si>
  <si>
    <t>[15]</t>
  </si>
  <si>
    <t>Dýchací orgány - [F]</t>
  </si>
  <si>
    <t>Ochranné prostředky dýchacích orgánů proti částicím</t>
  </si>
  <si>
    <t>Otryskávání, broušení nebo leštění povrchů</t>
  </si>
  <si>
    <t>Práce v prostředí s výskytem azbestu</t>
  </si>
  <si>
    <t>Používání materiálů tvořených nanočásticemi/obsahujících nanočástice</t>
  </si>
  <si>
    <t>Kominické práce</t>
  </si>
  <si>
    <t>Práce při vyzdívání pecí a u pánví, kde je vysoká prašnost</t>
  </si>
  <si>
    <t>Práce v blízkosti odpichu vysoké pece, kde se mohou vyskytovat dýmy obsahující těžké kovy</t>
  </si>
  <si>
    <t>Práce v blízkosti zavážky pece</t>
  </si>
  <si>
    <t>Kovozpracující a dřevozpracující průmysl</t>
  </si>
  <si>
    <t>Automobilový průmysl</t>
  </si>
  <si>
    <t>Farmaceutický průmysl</t>
  </si>
  <si>
    <t>Služby zdravotní péče</t>
  </si>
  <si>
    <t>Příprava cytostatik</t>
  </si>
  <si>
    <t>Ochranné rukavice proti nebezpečným chemikáliím, ochranné krémy jako doplněk/příslušenství ochrany</t>
  </si>
  <si>
    <t>Ochranné oděvy proti pevným částicím</t>
  </si>
  <si>
    <t>Ochranné oděvy proti nebezpečným pevným chemikáliím</t>
  </si>
  <si>
    <t>Příprava přípravků na ochranu rostlin</t>
  </si>
  <si>
    <t>Brýle/ ochranné brýle, obličejové štíty</t>
  </si>
  <si>
    <t>Práce se dřevem Silniční práce</t>
  </si>
  <si>
    <t>Těžební průmysl</t>
  </si>
  <si>
    <t>Kapalné (mlhy, jemné mlhy)</t>
  </si>
  <si>
    <t>[16]</t>
  </si>
  <si>
    <t>Dýchací orgány</t>
  </si>
  <si>
    <t>[F]</t>
  </si>
  <si>
    <t>Povrchová úprava (např. lakování/natírání, otryskávání)</t>
  </si>
  <si>
    <t>Čištění povrchů</t>
  </si>
  <si>
    <t>Ochranné rukavice proti nebezpečným chemikáliím</t>
  </si>
  <si>
    <t>Povrchová úprava</t>
  </si>
  <si>
    <t>Práce s rozprašovači kapalin</t>
  </si>
  <si>
    <t>Práce s kyselými a zásaditými roztoky, dezinfekčními prostředky a žíravými čisticími prostředky</t>
  </si>
  <si>
    <t>Ochranné oděvy proti nebezpečným kapalným a plynným chemikáliím</t>
  </si>
  <si>
    <t>CHEMICKÁ - KAPALINY</t>
  </si>
  <si>
    <t>Ponoření</t>
  </si>
  <si>
    <t>Postříkání, rozprášení, vytrysknutí</t>
  </si>
  <si>
    <t>[17, 18]</t>
  </si>
  <si>
    <t>Práce s nátěrovými hmotami</t>
  </si>
  <si>
    <t>Činění kůže</t>
  </si>
  <si>
    <t>Práce v kadeřnictvích a při poskytování kosmetických služeb</t>
  </si>
  <si>
    <t>Textilní a oděvní průmysl</t>
  </si>
  <si>
    <t>Holičství, kadeřnictví a kosmetické služby</t>
  </si>
  <si>
    <t>Ochranné rukávy proti nebezpečným chemikáliím</t>
  </si>
  <si>
    <t>Chemický průmysl</t>
  </si>
  <si>
    <t>Ochranná vysoká obuv proti chemikáliím</t>
  </si>
  <si>
    <t>Ochranné oděvy proti nebezpečným kapalným chemikáliím nebo pesticidům</t>
  </si>
  <si>
    <t>CHEMICKÁ - PLYNY A PÁRY</t>
  </si>
  <si>
    <t>Plyny a páry</t>
  </si>
  <si>
    <t>[19]</t>
  </si>
  <si>
    <t>Ochranné prostředky dýchacích orgánů proti plynům</t>
  </si>
  <si>
    <t>Práce ve fermentačních/ destilačních místnostech</t>
  </si>
  <si>
    <t>Práce uvnitř cisteren a vyhnívacích nádrží</t>
  </si>
  <si>
    <t>Práce v nádržích, omezených prostorech a u průmyslových pecí vytápěných plynem, kde může být plyn nebo nedostatek kyslíku</t>
  </si>
  <si>
    <t>Práce s dezinfekčními prostředky a žíravými čisticími prostředky</t>
  </si>
  <si>
    <t>Práce v blízkosti plynových konvertorů a plynového potrubí vysokých pecí</t>
  </si>
  <si>
    <t>Výroba alkoholických nápojů</t>
  </si>
  <si>
    <t>Čistírny odpadních vod</t>
  </si>
  <si>
    <t>Zařízení pro zpracování odpadu</t>
  </si>
  <si>
    <t>Petrochemický průmysl</t>
  </si>
  <si>
    <t>Ochranné oděvy proti nebezpečným plynným chemikáliím</t>
  </si>
  <si>
    <t>Ochranné brýle, obličejové štíty</t>
  </si>
  <si>
    <t>Nanášení nátěru stříkáním</t>
  </si>
  <si>
    <t>Práce se dřevem</t>
  </si>
  <si>
    <t>Práce v hlubinných dolech</t>
  </si>
  <si>
    <t>III. BIOLOGICKÉ ČINITELE</t>
  </si>
  <si>
    <t>BIOLOGICKÉ ČINITELE OBSAZENÉ V AEROSOLECH</t>
  </si>
  <si>
    <t>Pevné látky a kapaliny</t>
  </si>
  <si>
    <t>[20]</t>
  </si>
  <si>
    <t>Práce zahrnující kontakt s lidským tělem nebo kontakt s tělními tekutinami a tkáněmi zvířecího původu Práce v prostředí s výskytem biologického činitele</t>
  </si>
  <si>
    <t>Veterinární kliniky</t>
  </si>
  <si>
    <t>Klinické analytické laboratoře</t>
  </si>
  <si>
    <t>Výzkumné laboratoře</t>
  </si>
  <si>
    <t>Domovy pro seniory</t>
  </si>
  <si>
    <t>Pečovatelská služba</t>
  </si>
  <si>
    <t>Biochemická výroba</t>
  </si>
  <si>
    <t>Ochranné rukavice proti mikroorganismům</t>
  </si>
  <si>
    <t>Ochranné oděvy proti biologickým činitelům</t>
  </si>
  <si>
    <t>Ochranné brýle, ochranné masky, obličejové štíty</t>
  </si>
  <si>
    <t>Práce zahrnující kontakt s lidským tělem nebo kontakt s tělními tekutinami a tkáněmi zvířecího původu</t>
  </si>
  <si>
    <t>Práce v prostředí s výskytem biologického činitele</t>
  </si>
  <si>
    <t>BIOLOGICKÉ ČINITELE OBSAZENÉ V KAPALINÁCH</t>
  </si>
  <si>
    <t>Přímý a nepřímý kontakt</t>
  </si>
  <si>
    <t>[21]</t>
  </si>
  <si>
    <t>Práce zahrnující kontakt s lidským tělem nebo kontakt s tělními tekutinami a tkáněmi zvířecího původu, např. s rizikem kousnutí nebo bodnutí</t>
  </si>
  <si>
    <t>[22]</t>
  </si>
  <si>
    <t>Ochranné rukávy proti mikroorganismům</t>
  </si>
  <si>
    <t>Nohy</t>
  </si>
  <si>
    <t>[J, I]</t>
  </si>
  <si>
    <t>Ochranné galoše, ochranné kamaše</t>
  </si>
  <si>
    <t>BIOLOGICKÉ ČINITELE OBSAZENÉ V MATERIÁLECH, OSOBÁCH, ZVÍŘATECH APOD.</t>
  </si>
  <si>
    <t>[23]</t>
  </si>
  <si>
    <t>IV. JINÁ RIZIKA</t>
  </si>
  <si>
    <t>Utonutí</t>
  </si>
  <si>
    <t>[24]</t>
  </si>
  <si>
    <t>Záchranná vesta</t>
  </si>
  <si>
    <t>Práce na vodě nebo v její blízkosti Práce na moři Práce v letadle</t>
  </si>
  <si>
    <t>Rybářství</t>
  </si>
  <si>
    <t>Doky a přístavy</t>
  </si>
  <si>
    <t>Nedostatek kyslíku</t>
  </si>
  <si>
    <t>[25]</t>
  </si>
  <si>
    <t>Izolační ochranné prostředky dýchacích orgánů</t>
  </si>
  <si>
    <t>Práce v uzavřených prostorách</t>
  </si>
  <si>
    <t>Práce ve fermentačních a destilačních místnostech</t>
  </si>
  <si>
    <t>Práce v šachtách, stokách a dalších podzemních prostorách souvisejících s kanalizací</t>
  </si>
  <si>
    <t>Potápěčské vybavení</t>
  </si>
  <si>
    <t>Práce pod vodou</t>
  </si>
  <si>
    <t>Nedostatečná viditelnost</t>
  </si>
  <si>
    <t>[26]</t>
  </si>
  <si>
    <t>OOPP pro vizuální signalizaci uživatelovy přítomnosti</t>
  </si>
  <si>
    <t>Práce v blízkosti pohybu vozidel</t>
  </si>
  <si>
    <t>Asfaltérské práce a značení silnic</t>
  </si>
  <si>
    <t>Práce na železnici</t>
  </si>
  <si>
    <t>Řízení dopravních prostředků</t>
  </si>
  <si>
    <t>Dopravní služby a přeprava cestujících</t>
  </si>
  <si>
    <t>*) Čísla a písmena v hranatých závorkách odkazují na rizika a části těla/orgány uvedené v příloze č. 1 k tomuto nařízení vlády.</t>
  </si>
  <si>
    <t>**) Zkratkou OOPP se pro účely této přílohy rozumí osobní ochranný pracovní prostředek.</t>
  </si>
  <si>
    <t>Příloha č. 4 k nařízení vlády č. 390/2021 Sb.</t>
  </si>
  <si>
    <t>Druhy prací z hlediska znečištění a doporučená množství mycích a čisticích prostředků</t>
  </si>
  <si>
    <t>I. Druhy prací z hlediska znečištění</t>
  </si>
  <si>
    <t>Druhy prací</t>
  </si>
  <si>
    <t>Příklady profesí a profesních činností</t>
  </si>
  <si>
    <t>Práce velmi nečistá</t>
  </si>
  <si>
    <t>asfaltéři, lakýrníci, vulkanizéři, deratizéři, galvanizéři, hlubinná těžba, obsluha kotelen na pevná paliva, obsluha a údržba zemních strojů, obsluha a údržba strojních zařízení, hutníci</t>
  </si>
  <si>
    <t>Práce nečistá</t>
  </si>
  <si>
    <t>seřizovači, vazači, řidiči nákladních vozidel, traktorů a zemědělských strojů, zedníci, montéři, stavební dělníci, obsluha stavebních strojů, lesní a zemědělští dělníci, kováři, provozní chemici, dělníci v potravinářské výrobě, řezníci, uzenáři, svářeči, chovatelé zvířat, obsluha kovoobráběcích strojů, práce ve zdravotnictví způsobující podráždění pokožky</t>
  </si>
  <si>
    <t>Práce méně čistá</t>
  </si>
  <si>
    <t>mistři, pracovníci technické kontroly, jeřábníci, skladoví dělníci, řidiči osobních vozidel, servisní technici, obuvníci, tesaři, obrábění dřeva, montáž elektrotechnických výrobků, zásobování, úklid</t>
  </si>
  <si>
    <t>Práce čistá</t>
  </si>
  <si>
    <t>administrativa, obsluha plynových kotelen, dozor, měření, obchod, služby, školství, věda, výzkum</t>
  </si>
  <si>
    <t>II. Doporučená množství mycích a čisticích prostředků</t>
  </si>
  <si>
    <t>Mycí prostředek - množství v gramech za měsíc</t>
  </si>
  <si>
    <t>Čisticí pasta - množství v gramech za měsíc</t>
  </si>
  <si>
    <t>Upřesnění množství mycích a čisticích prostředků pro jednotlivá pracoviště provede zaměstnavatel podle vyhodnocení rizik.</t>
  </si>
  <si>
    <t>Společně pro všechny druhy prací minimálně dva textilní ručníky za rok.</t>
  </si>
  <si>
    <t>1) Směrnice Rady 89/656/EHS ze dne 30. listopadu 1989 o minimálních požadavcích na bezpečnost a ochranu zdraví pro používání osobních ochranných prostředků zaměstnanci při práci (třetí samostatná směrnice ve smyslu čl. 16 odst. 1 směrnice 89/391/EHS), v platném znění.</t>
  </si>
  <si>
    <t>Směrnice Komise (EU) 2019/1832 ze dne 24. října 2019, kterou se mění přílohy I, II a III směrnice Rady 89/656/EHS, pokud jde o úpravy čistě technického rázu.</t>
  </si>
  <si>
    <t>2) § 101 odst. 1 zákoníku práce.</t>
  </si>
  <si>
    <t>3) Například vyhláška č. 247/2001 Sb., o organizaci a činnosti jednotek požární ochrany, ve znění pozdějších předpisů, vyhláška č. 447/2001 Sb., o báňské záchranné službě, ve znění pozdějších předpisů.</t>
  </si>
  <si>
    <t>4) Například zákon č. 361/2000 Sb., o provozu na pozemních komunikacích a o změnách některých zákonů (zákon o silničním provozu), ve znění pozdějších předpisů.</t>
  </si>
  <si>
    <t>5) § 102 zákoníku práce.</t>
  </si>
  <si>
    <t>NV 390/2021 Sb.,</t>
  </si>
  <si>
    <r>
      <rPr>
        <b/>
        <u/>
        <sz val="10"/>
        <color rgb="FFFF0000"/>
        <rFont val="Arial"/>
        <family val="2"/>
        <charset val="238"/>
      </rPr>
      <t>NAŘÍZENÍ VLÁDY 390/2001</t>
    </r>
    <r>
      <rPr>
        <b/>
        <u/>
        <sz val="10"/>
        <color indexed="12"/>
        <rFont val="Arial"/>
        <family val="2"/>
        <charset val="238"/>
      </rPr>
      <t xml:space="preserve"> </t>
    </r>
    <r>
      <rPr>
        <u/>
        <sz val="10"/>
        <color indexed="12"/>
        <rFont val="Arial"/>
        <family val="2"/>
        <charset val="238"/>
      </rPr>
      <t>Sb.  ze dne 14. listopadu 2001 kterým se stanoví rozsah a bližší podmínky poskytování osobních ochranných pracovních prostředků, mycích, čisticích a dezinfekčních prostředků</t>
    </r>
  </si>
  <si>
    <r>
      <t xml:space="preserve"> </t>
    </r>
    <r>
      <rPr>
        <sz val="12"/>
        <color indexed="8"/>
        <rFont val="Times New Roman"/>
        <family val="1"/>
        <charset val="238"/>
      </rPr>
      <t>zákonem č. 225/2017 Sb.,zákonem č. 238/2020 Sb.</t>
    </r>
  </si>
  <si>
    <t>(7) Užitkovou vodou se rozumí srážková nebo šedá voda, která je upravena a hygienicky zabezpečena. Šedou vodou se rozumí odpadní voda z umyvadel, sprch a van. Užitkovou vodu lze využít pro splachování toalet a pisoárů, praní, úklid, mytí vozidel, závlahu, vodní prvky nebo kropení komunikací. Prováděcí právní předpis určí vyžadovanou míru úpravy a hygienického zabezpečení a způsob jeho prokázání.</t>
  </si>
  <si>
    <t>b) přípustnosti chemické látky nebo chemické směsi určené k úpravě vody na vodu pitnou užitkovou nebo teplou, nestanovené v prováděcím právním předpisu.</t>
  </si>
  <si>
    <t>(1) Uživatelé staveb zařízení pro výchovu a vzdělávání, provozoven živností podle § 7 odst. 1, staveb, v nichž je poskytována služba péče o dítě v dětské skupině92), vysokých škol, škol v přírodě, staveb pro zotavovací akce, staveb zdravotnických zařízení, zařízení sociálních služeb, ubytovacích zařízení, staveb pro obchod a staveb se shromažďovacím prostorem93) jsou povinni zajistit, aby vnitřní prostředí pobytových místností15) v těchto stavbách odpovídalo hygienickým limitům chemických, fyzikálních a biologických ukazatelů, upravených prováděcími právními předpisy. Tím není dotčena povinnost vlastníka stavby podle zvláštních právních předpisů udržovat stavbu v dobrém stavebním stavu.16)</t>
  </si>
  <si>
    <t>(1) Požadavky na výrobu, uvedení nebo dodání na trh kosmetických přípravků stanoví přímo použitelný předpis Evropské unie v oblasti kosmetických přípravků63). Výrobce, dovozce nebo distributor zajistí, aby při dodávání na trh byly v označení kosmetického přípravku údaje podle přímo použitelného předpisu Evropské unie64) uvedeny v českém jazyce.</t>
  </si>
  <si>
    <t>(1) Ministerstvo zdravotnictví předává údaje vedené v informačních systémech veřejné správy, které může využívat k výkonu působnosti podle tohoto zákona, poskytovatelům zdravotních služeb k plnění jejich úkolů v oblasti předcházení vzniku a šíření infekčních onemocnění na základě žádosti. Žádost poskytovatele zdravotních služeb i údaje předávané Ministerstvem zdravotnictví na základě této žádosti jsou předávány způsobem umožňujícím dálkový přístup.</t>
  </si>
  <si>
    <t>(1) Příslušné orgány ochrany veřejného zdraví jsou oprávněny provádět epidemiologické šetření zaměřené zejména na ověření diagnózy a zjištění ohniska nákazy (§ 65). Osoby jsou povinny sdělit příslušnému orgánu ochrany veřejného zdraví na jeho výzvu okolnosti důležité v zájmu epidemiologického šetření.</t>
  </si>
  <si>
    <t>(2) Ministerstvo zdravotnictví je oprávněno zřídit službu mobilní aplikace pro účely epidemiologického šetření a zpracovávat osobní údaje o prostorové blízkosti uživatelů, zjištěné vzájemnou interakcí jejich zařízení, a s tím související informace. Instalace a používání aplikace jejími uživateli je dobrovolná. Ministerstvo zdravotnictví je dále oprávněno spravovat a v rozsahu určeném v prováděcím rozhodnutí Komise (EU) 2019/1765 předávat údaje podle věty první pro epidemiologické šetření105).</t>
  </si>
  <si>
    <t>(3) Krajská hygienická stanice nebo Ministerstvo zdravotnictví může uzavřít s fyzickou nebo právnickou osobou, která prokáže, že má nastaven systém pro zpracování osobních údajů v souladu s nařízením Evropského parlamentu a Rady (EU) 2016/679106) a zákonem o zpracování osobních údajů, veřejnoprávní smlouvu za účelem přenesení výkonu činností prováděných v rámci epidemiologického šetření, které spočívají ve zjišťování informací důležitých pro epidemiologické šetření.</t>
  </si>
  <si>
    <t>(4) Veřejnoprávní smlouva podle odstavce 3 obsahuje výčet činností, jejichž výkon má být přenesen, a podmínky jejich výkonu, zejména</t>
  </si>
  <si>
    <t>a) úpravu úhrady nákladů souvisejících s výkonem přenesených činností,</t>
  </si>
  <si>
    <t>b) úpravu ochrany a zpracování osobních údajů,</t>
  </si>
  <si>
    <t>c) stanovení doby, na kterou je veřejnoprávní smlouva uzavírána,</t>
  </si>
  <si>
    <t>d) stanovení podmínek a důvodů pro výpověď veřejnoprávní smlouvy.</t>
  </si>
  <si>
    <t>(5) Na fyzickou osobu vykonávající činnosti na základě veřejnoprávní smlouvy podle odstavce 3 se vztahuje § 89 obdobně.</t>
  </si>
  <si>
    <t>a) odběr vzorků a vyšetření jakosti pitné, užitkové a teplé vody (§ 3 odst. 1 a 3), vody v umělých nebo přírodních koupalištích a vody ve zdroji umělého koupaliště nebo sauny (§ 6),</t>
  </si>
  <si>
    <t>e) mohou zakázat nebo omezit používání nejakostní pitné vody, užitkové vody, teplé vody nebo vody jiné jakosti (§ 18 odst. 2, § 21 odst. 2 a § 41a), a to do doby odstranění závady, jakož i stanovit účel, pro který lze takovou vodu používat nebo nařídit větší četnost kontroly pitné vody, užitkové vody nebo vody jiné jakosti podle § 21 odst. 2; mohou určit nápravná opatření v případě nedodržení jakosti pitné vody, užitkové vody, teplé vody nebo vody jiné jakosti, upravené tímto zákonem, nebo změnit přijatá nápravná opatření, a to do doby odstranění závady; ke sledování jakosti vody, která nemá jakost pitné vody, užitkové vody a nelze již povolit další prodloužení mírnějšího hygienického limitu, mohou osobě uvedené v § 3 odst. 2, která dodává takovou vodu, uložit četnost a rozsah kontrol u odborně způsobilé osoby uvedené v § 4 odst. 1 a v případě ohrožení veřejného zdraví z takové vody zakázat nebo omezit její užívání a rozhodnout o ukončení těchto opatření,</t>
  </si>
  <si>
    <t>(3) Právní předpisy podle odstavce 1 se označují názvem nařízení krajské hygienické stanice. Způsob vyhlášení nařízení krajské hygienické stanice a podmínky nabytí jeho platnosti a účinnosti stanoví zákon o Sbírce právních předpisů územních samosprávných celků a některých správních úřadů92). Nařízení krajské hygienické stanice jsou povinny vyvěsit na své úřední desce obce určené v nařízení.</t>
  </si>
  <si>
    <t>(1) Výrobce, dovozce, odpovědná osoba63), distributor nebo prodejce výrobku přicházejícího do přímého styku s vodou, předmětu běžného užívání nebo chemické látky nebo chemické směsi určené k úpravě vody na vodu pitnou užitkovou nebo teplou se dopustí přestupku tím, že</t>
  </si>
  <si>
    <t>(2) Výrobce nebo dovozce výrobku přicházejícího do přímého styku s vodou nebo výrobce nebo dovozce chemické látky nebo chemické směsi určené k úpravě vody na vodu pitnou užitkovou nebo teplou se dopustí přestupku tím, že</t>
  </si>
  <si>
    <t>(4) Je-li přestupek podle odstavce 1 písm. b) spáchán opakovaně po nabytí právní moci rozhodnutí o stejném přestupku, uloží se pokuta do 4000000 Kč.</t>
  </si>
  <si>
    <t>92) Zákon č. 35/2021 Sb., o Sbírce právních předpisů územních samosprávných celků a některých správních úřadů.</t>
  </si>
  <si>
    <t>93) Vyhláška č. 268/2009 Sb., o technických požadavcích na stavby, ve znění pozdějších předpisů.</t>
  </si>
  <si>
    <t>105) Čl. 7a prováděcího rozhodnutí Komise (EU) 2019/1765 ze dne 22. října 2019, kterým se stanoví pravidla pro zřízení, řízení a fungování sítě vnitrostátních orgánů odpovědných za elektronické zdravotnictví a zrušuje prováděcí rozhodnutí 2011/890/EU, ve znění prováděcího rozhodnutí Komise (EU) 2020/1023 ze dne 15. července 2020, kterým se mění prováděcí rozhodnutí (EU) 2019/1765, pokud jde o přeshraniční výměnu údajů mezi vnitrostátními mobilními aplikacemi pro vysledování kontaktů a varování s ohledem na boj proti pandemii COVID-19.</t>
  </si>
  <si>
    <t>106) Nařízení Evropského parlamentu a Rady (EU) 2016/679 ze dne 27. dubna 2016 o ochraně fyzických osob v souvislosti se zpracováním osobních údajů a o volném pohybu těchto údajů a o zrušení směrnice 95/46/ES (obecné nařízení o ochraně osobních údajů), v platném znění.</t>
  </si>
  <si>
    <t>m) orientačním vyšetřením dechová zkouška nebo vyšetření slin nebo stěru z kůže nebo sliznic, včetně jejich odběru, za účelem zjištění obsahu alkoholu nebo jiné návykové látky v těle; orientačním vyšetřením se rozumí též vyšetření moči příslušníkem nebo občanským zaměstnancem Vězeňské služby České republiky (dále jen „Vězeňská služba“) nebo úředníkem Probační a mediační služby,</t>
  </si>
  <si>
    <t>(2) Prostor, s výjimkou prostoru uvedeného v § 8 odst. 1 písm. c), nebo dopravní prostředek, kde je kouření zakázáno, je osoba podle odstavce 1 povinna u vstupu označit zjevně viditelnou grafickou značkou „Kouření zakázáno“. Grafická podoba značky je uvedena v příloze k tomuto zákonu.</t>
  </si>
  <si>
    <t>b) označit tento prostor u vstupu zjevně viditelnou grafickou značkou „Kouření povoleno“; grafická podoba značky je uvedena v příloze k tomuto zákonu,</t>
  </si>
  <si>
    <t>(1) Alkoholické nápoje, s výjimkou lihovin podle přímo použitelného předpisu Evropské unie upravujícího definici a popis lihovin6) (dále jen „lihovina“), lze v rámci příležitostného prodeje prodávat na ochutnávce vína, ochutnávce částečně zkvašených hroznových moštů, farmářském a tradičním trhu, veřejnosti přístupné slavnosti, tradiční, kulturní, taneční a jim podobné akci; na veřejnosti přístupné sportovní akci lze v rámci příležitostného prodeje prodávat alkoholické nápoje obsahující nejvýše 4,3 % objemová ethanolu a víno.</t>
  </si>
  <si>
    <t>f) která vykonává ústavní ochranné léčení, anebo ambulantní ochranné léčení protialkoholní nebo protitoxikomanické, nebo</t>
  </si>
  <si>
    <t>g) které byl soudem uložen trest obecně prospěšných prací nebo které bylo soudem nebo státním zástupcem uloženo vykonat společensky prospěšnou činnost anebo zdržet se požívání alkoholických nápojů nebo jiných návykových látek.</t>
  </si>
  <si>
    <t>(4) Za účelem stanovení krevních hladin alkoholu nebo jiných návykových látek pomocí specifických toxikologických metod se provede toxikologické vyšetření biologického materiálu odebraného v rámci odborného lékařského vyšetření (dále jen „toxikologické vyšetření“).</t>
  </si>
  <si>
    <t>(2) Vyzvat osobu podle § 20 odst. 1 ke splnění povinnosti podrobit se orientačnímu vyšetření nebo odbornému lékařskému vyšetření je dále oprávněn za podmínek stanovených jinými právními předpisy zaměstnavatel povinné osoby (dále jen „zaměstnavatel“) nebo ošetřující lékař povinné osoby.</t>
  </si>
  <si>
    <t>(1) Vláda, ministerstva a územní samosprávné celky provádějí opatření k ochraně zdraví populace před škodlivými účinky návykových látek a návykového chování (dále jen „protidrogová politika“); při provádění protidrogové politiky postupují ve vzájemné součinnosti.</t>
  </si>
  <si>
    <t>1. V § 17 odst. 2 písm. a) se slova „před alkoholismem a jinými toxikomaniemi“ nahrazují slovy „zdraví před škodlivými účinky návykových látek“.</t>
  </si>
  <si>
    <t>„§ 30</t>
  </si>
  <si>
    <t>Některé přestupky na úseku ochrany zdraví před škodlivými účinky návykových látek</t>
  </si>
  <si>
    <t>(1) Přestupku se dopustí ten, kdo</t>
  </si>
  <si>
    <t>a) úmyslně vyrobí líh nebo destilát bez povolení anebo úmyslně líh nebo destilát bez povolení vyrobený přechovává nebo uvádí do oběhu,</t>
  </si>
  <si>
    <t>b) umožní neoprávněné požívání omamných a psychotropních látek osobě mladší 18 let, nejde-li o čin přísněji trestný,</t>
  </si>
  <si>
    <t>c) neoprávněně přechovává v malém množství pro svoji potřebu omamnou nebo psychotropní látku, nebo</t>
  </si>
  <si>
    <t>d) neoprávněně pěstuje pro vlastní potřebu v malém množství rostlinu nebo houbu obsahující omamnou nebo psychotropní látku.</t>
  </si>
  <si>
    <t>a) 10000 Kč, jde-li o přestupek podle odstavce 1 písm. a),</t>
  </si>
  <si>
    <t>b) 15000 Kč, jde-li o přestupek podle odstavce 1 písm. c) a d),</t>
  </si>
  <si>
    <t>c) 25000 Kč, jde-li o přestupek podle odstavce 1 písm. b).</t>
  </si>
  <si>
    <t>(3) Za přestupek podle odstavce 1 písm. b) lze spolu s pokutou uložit zákaz činnosti do 6 měsíců.</t>
  </si>
  <si>
    <t>(4) Za přestupek podle odstavce 1 písm. b) až d) lze spolu s pokutou uložit zákaz pobytu.“.</t>
  </si>
  <si>
    <t>3. V § 58 odst. 2 písm. f) se text „§ 30 odst. 1 písm. d) až j)“ nahrazuje textem „§ 30 odst. 1 písm. a) až c)“.</t>
  </si>
  <si>
    <t>4. V § 86 písm. a) a b) a v § 91 se slova „na úseku ochrany před alkoholismem a jinými toxikomaniemi“ nahrazují slovy „na úseku ochrany zdraví před škodlivými účinky návykových látek“.</t>
  </si>
  <si>
    <t>5. V § 86 písm. c) se text „ , § 30 odst. 1 písm. g), h) a i)“ zrušuje.</t>
  </si>
  <si>
    <t>„(2) Živnostenské úřady kontrolují dodržování povinností při značení lihu a nakládání s lihem podle zákona upravujícího povinné značení lihu, pokud porušení těchto povinností zjistí při výkonu své jiné působnosti, a dodržování povinností při značení tabákových výrobků podle zákona upravujícího spotřební daně. Zjistí-li, že došlo k porušení povinnosti, sdělí tuto skutečnost bezodkladně správci spotřební daně.“.</t>
  </si>
  <si>
    <t>„§ 17b</t>
  </si>
  <si>
    <t>Strážník je oprávněn zabezpečovat dopravu osob do zdravotnického zařízení nebo do protialkoholní a protitoxikomanické záchytné stanice podle jiného právního předpisu15a) i mimo území obce, která zřídila obecní policii nebo která je smluvní stranou veřejnoprávní smlouvy podle § 3a nebo 3b. Povinnosti a oprávnění podle zákona může strážník plnit pouze v rozsahu nezbytném pro zajištění dopravy této osoby a jejího umístění do protialkoholní a protitoxikomanické záchytné stanice.</t>
  </si>
  <si>
    <t>15a) Zákon č. 373/2011 Sb., o specifických zdravotních službách, ve znění pozdějších předpisů.“.</t>
  </si>
  <si>
    <t>2. V § 17c odst. 2 písm. b) bodě 2 se slova „tabákové potřeby“ nahrazují slovy „kuřácké pomůcky“.</t>
  </si>
  <si>
    <t>3. V § 18a odst. 3 se za slova „může strážník použít“ vkládají slova „k vynucení povinnosti řidiče vozidla setrvat na místě do příchodu policie23) nebo“.</t>
  </si>
  <si>
    <t>„23) § 118a odst. 4 zákona č. 361/2000 Sb., o provozu na pozemních komunikacích a o změnách některých zákonů (zákon o silničním provozu), ve znění zákona č. 411/2005 Sb.“.</t>
  </si>
  <si>
    <t>„m) poskytuje nebo zajišťuje odbornou péči10) osobám s adiktologickou poruchou, které jsou ve výkonu vazby, trestu odnětí svobody nebo zabezpečovací detence,</t>
  </si>
  <si>
    <t>10) Zákon č. 65/2017 Sb., o ochraně zdraví před škodlivými účinky návykových látek.“.</t>
  </si>
  <si>
    <t>„h) nabývat, a to i v zastoupení, na základě lékařem vydaného receptu, nabývat na základě vybavení poskytovatelem zdravotních služeb podle zákona o léčivech, uchovávat a používat podle vydaného receptu nebo podle pokynu lékaře pro vlastní potřebu fyzické osoby,“.</t>
  </si>
  <si>
    <t>V § 11 odst. 1 písm. c) zákona č. 219/2000 Sb., o majetku České republiky a jejím vystupování v právních vztazích, ve znění zákona č. 354/2003 Sb., zákona č. 217/2005 Sb. a zákona č. 457/2011 Sb., se slovo „státu“ nahrazuje slovy „nebo zabranými“.</t>
  </si>
  <si>
    <t>4. V části deváté nadpisu hlavy III, nadpisu § 135zzc a nadpisu § 135zzd se slova „lihovin a“ zrušují.</t>
  </si>
  <si>
    <t>„(1) Správní orgán uloží propadnutí neznačených tabákových výrobků, které zajistil v souvislosti s porušením povinnosti při značení tabákových výrobků.“.</t>
  </si>
  <si>
    <t>6. V § 135zzc odst. 2, § 135zzd a v § 135zze odst. 3 a 4 se slova „lihovin nebo“ zrušují.</t>
  </si>
  <si>
    <t>7. V nadpisu § 135zze se slova „lihovinách a“ zrušují.</t>
  </si>
  <si>
    <t>8. V § 135zze odst. 1 až 3 a 5 se slova „lihoviny nebo“ zrušují.</t>
  </si>
  <si>
    <t>2. V § 3 odst. 3 písm. y) se na konci textu bodu 1 doplňuje slovo „nebo“ a bod 2 se zrušuje.</t>
  </si>
  <si>
    <t>1. V § 5 odst. 8 písm. a) se na konci textu bodu 2 slovo „anebo“ nahrazuje slovem „nebo“.</t>
  </si>
  <si>
    <t>2. V § 5 odst. 8 písm. a) se na konci textu bodu 3 tečka nahrazuje slovem „ , anebo“ a doplňuje se bod 4, který zní:</t>
  </si>
  <si>
    <t>„4. vybavení pacienta podle § 8 odst. 1 potřebným množstvím individuálně připraveného léčivého přípravku s obsahem návykové látky40) poskytovatelem zdravotních služeb v oboru psychiatrie, dětská a dorostová psychiatrie, gerontopsychiatrie nebo v oboru návykové nemoci v rámci poskytování léčby adiktologické poruchy, při níž pacient užívá tento léčivý přípravek jako náhradu za návykovou látku, která vyvolala jeho adiktologickou poruchu,“.</t>
  </si>
  <si>
    <t>3. V § 8 odst. 1 větě druhé se za slova „podle § 5 odst. 8 písm. a)“ vkládají slova „bodů 2 a 3“ a za slova „způsob vybavení pacienta léčivými přípravky při poskytování zdravotních služeb“ se vkládají slova „podle § 5 odst. 8 písm. a) bodů 2 až 4“.</t>
  </si>
  <si>
    <t>1. V § 41 odst. 2 písm. b) bodě 2 se slova „tabákové potřeby“ nahrazují slovy „kuřácké pomůcky“.</t>
  </si>
  <si>
    <t>„(4) Odběr krve musí být proveden, požádá-li o to osoba podezřelá z přestupku. Poskytovatele zdravotních služeb a zdravotnické zařízení, kde má být odběr krve proveden, určí policista, který rovněž zajistí dopravu osoby do tohoto zařízení. Policista následně zajistí provedení rozboru odebrané krve poskytovatelem zdravotních služeb. Náklady spojené s dopravou osoby do zdravotnického zařízení, odběrem krve a jejím následným rozborem hradí osoba, která o něj požádala; pokud je touto osobou osoba nezletilá, která není plně svéprávná, hradí tyto náklady její zákonný zástupce.“.</t>
  </si>
  <si>
    <t>„i) protialkoholní a protitoxikomanická záchytná služba52) (dále jen „záchytná služba“).</t>
  </si>
  <si>
    <t>52) Zákon č. 373/2011 Sb., ve znění pozdějších předpisů.“.</t>
  </si>
  <si>
    <t>„c) odborné lékařské vyšetření podle zákona o ochraně zdraví před škodlivými účinky návykových látek53).</t>
  </si>
  <si>
    <t>53) Zákon č. 65/2017 Sb., o ochraně zdraví před škodlivými účinky návykových látek.“.</t>
  </si>
  <si>
    <t>3. V § 11 odst. 4 a 6, § 18 odst. 1 písm. a) bodě 4, § 18 odst. 2 písm. a) bodě 4, § 19 odst. 1 písm. b) a § 74 odst. 1 písm. d) se za slova „d) až f)“ vkládají slova „a i)“.</t>
  </si>
  <si>
    <t>„Poskytování preventivní péče mimo zdravotnické zařízení</t>
  </si>
  <si>
    <t>(1) Mimo zdravotnické zařízení mohou být poskytovány zdravotní výkony v rámci preventivní péče zaměřené na předcházení onemocnění a jeho včasné rozpoznání, a to na základě povolení uděleného krajským úřadem.</t>
  </si>
  <si>
    <t>(2) Povolení se udělí poskytovateli, který je oprávněn poskytovat zdravotní služby, v jejichž rámci budou zdravotní výkony podle odstavce 1 poskytovány mimo zdravotnické zařízení. Mimo zdravotnické zařízení lze poskytovat jen takové zdravotní výkony v rámci preventivní péče, jejichž poskytnutí není podmíněno technickým a věcným vybavením nutným k jejich provedení ve zdravotnickém zařízení.</t>
  </si>
  <si>
    <t>(3) Povolení se uděluje na dobu nejdéle jednoho roku. O udělení povolení rozhoduje krajský úřad, v jehož správním obvodu budou zdravotní výkony poskytovány mimo zdravotnické zařízení.</t>
  </si>
  <si>
    <t>(4) Povolení lze udělit jen na základě souhlasného závazného stanoviska krajské hygienické stanice, v jejímž správním obvodu budou zdravotní výkony poskytovány mimo zdravotnické zařízení. Žádost poskytovatele o vydání závazného stanoviska musí obsahovat náležitosti uvedené v odstavci 5. V žádosti musí být dále uvedena hygienická a protiepidemická opatření k předcházení vzniku a šíření infekčních onemocnění při činnostech podle věty první.</t>
  </si>
  <si>
    <t>(5) Žádost o udělení povolení kromě náležitostí stanovených správním řádem obsahuje</t>
  </si>
  <si>
    <t>a) identifikační údaje poskytovatele v rozsahu uvedeném v rozhodnutí o udělení oprávnění k poskytování zdravotních služeb,</t>
  </si>
  <si>
    <t>b) vymezení činností, které budou poskytovány mimo zdravotnické zařízení,</t>
  </si>
  <si>
    <t>c) místo, kde budou zdravotní výkony poskytovány mimo zdravotnické zařízení,</t>
  </si>
  <si>
    <t>d) dobu, na kterou má být povolení uděleno, určenou konkrétním datem.</t>
  </si>
  <si>
    <t>(6) Žadatel k žádosti o udělení povolení předloží</t>
  </si>
  <si>
    <t>a) kopii rozhodnutí o udělení oprávnění k poskytování zdravotních služeb, pokud rozhodnutí nevydal krajský úřad příslušný k udělení povolení,</t>
  </si>
  <si>
    <t>b) závazné stanovisko krajské hygienické stanice.</t>
  </si>
  <si>
    <t>(7) Rozhodnutí o udělení povolení kromě náležitostí stanovených správním řádem obsahuje údaje uvedené v odstavci 5. Krajský úřad zašle kopii pravomocného rozhodnutí neprodleně krajské hygienické stanici, která vydala závazné stanovisko podle odstavce 4.</t>
  </si>
  <si>
    <t>(8) Při poskytování zdravotních výkonů v rámci preventivní péče mimo zdravotnické zařízení podle odstavce 1 není poskytovatel povinen vést zdravotnickou dokumentaci.</t>
  </si>
  <si>
    <t>§ 11b</t>
  </si>
  <si>
    <t>(1) Povolení zaniká</t>
  </si>
  <si>
    <t>a) zánikem oprávnění k poskytování zdravotních služeb,</t>
  </si>
  <si>
    <t>b) uplynutím doby, na kterou bylo uděleno, nebo</t>
  </si>
  <si>
    <t>c) odejmutím povolení rozhodnutím krajského úřadu, který povolení vydal.</t>
  </si>
  <si>
    <t>(2) Krajský úřad odejme povolení, jestliže poskytovatel</t>
  </si>
  <si>
    <t>a) přestal splňovat některou z podmínek podle § 11a,</t>
  </si>
  <si>
    <t>b) závažným způsobem nebo opakovaně porušil povinnost vztahující se k poskytovaným zdravotním výkonům mimo zdravotnické zařízení stanovenou tímto zákonem nebo jiným právním předpisem, nebo</t>
  </si>
  <si>
    <t>c) poskytoval zdravotní výkony mimo zdravotnické zařízení v rozporu s povolením.</t>
  </si>
  <si>
    <t>(3) Krajský úřad zašle kopii rozhodnutí o odejmutí povolení neprodleně krajské hygienické stanici, která vydala závazné stanovisko podle § 11a odst. 4.</t>
  </si>
  <si>
    <t>(4) Odvolání proti rozhodnutí o odejmutí povolení nemá odkladný účinek.“.</t>
  </si>
  <si>
    <t>„(5) Práva pacienta uvedená v odstavci 3 písm. c), e), i) a j) nemůže uplatnit pacient, kterému je poskytována záchytná služba nebo který je povinen se podrobit odbornému lékařskému vyšetření podle zákona o ochraně zdraví před škodlivými účinky návykových látek. Tento pacient rovněž nemůže při uplatňování práva podle odstavce 3 písm. h) odmítnout přítomnost příslušníka Policie České republiky, příslušníka Vojenské policie, strážníka obecní policie nebo příslušníka Vězeňské služby České republiky (dále jen „Vězeňská služba“), který na žádost poskytovatele poskytuje součinnost při poskytování záchytné služby nebo při vyšetření podle věty první.“.</t>
  </si>
  <si>
    <t>„i) záchytnou službu.“.</t>
  </si>
  <si>
    <t>7. V § 30 odst. 1 se slova „České republiky (dále jen „Vězeňská služba“)“ zrušují.</t>
  </si>
  <si>
    <t>8. V § 38 se na konci textu odstavce 7 doplňují slova „ , a záchytnou službu“.</t>
  </si>
  <si>
    <t>9. V § 39 odst. 1 písm. c) a § 47 odst. 1 písm. b) a f) se na konci textu doplňují slova „ ; to neplatí v případě poskytování záchytné služby“.</t>
  </si>
  <si>
    <t>10. V § 39 odst. 2 se na konci písmene a) slovo „a“ zrušuje.</t>
  </si>
  <si>
    <t>11. V § 39 odst. 2 se na konci písmene b) tečka nahrazuje slovem „a“ a doplňuje se písmeno c), které zní:</t>
  </si>
  <si>
    <t>„c) poté, co byl neúspěšně použit mírnější postup, než je použití omezovacích prostředků, s výjimkou případu, kdy použití mírnějšího postupu by zjevně nevedlo k dosažení účelu podle písmene a), přičemž musí být zvolen nejméně omezující prostředek odpovídající účelu jeho použití.“.</t>
  </si>
  <si>
    <t>„e) každé použití omezovacího prostředku, včetně důvodu jeho použití, bylo zaznamenáno do zdravotnické dokumentace vedené o pacientovi.“.</t>
  </si>
  <si>
    <t>„(4) Poskytovatel je povinen vést centrální evidenci použití omezovacích prostředků, která obsahuje souhrnné údaje o počtech případů použití omezovacích prostředků za kalendářní rok, a to pro každý omezovací prostředek zvlášť; identifikační údaje pacientů, u kterých byly omezovací prostředky použity, se v centrální evidenci neuvádějí. Použití omezovacího prostředku se zaznamená do centrální evidence nejpozději do 60 dnů ode dne jeho použití.“.</t>
  </si>
  <si>
    <t>14. V § 45 odst. 2 písm. h) se za slova „neodkladné péče“ vkládají slova „ , záchytné služby“.</t>
  </si>
  <si>
    <t>15. V § 47 odst. 1 se na konci textu písmene d) doplňují slova „ ; traumatologický plán se nezpracovává pro poskytování záchytné služby“.</t>
  </si>
  <si>
    <t>16. V příloze v bodě 7 se slova „§ 20 odst. 2 zákona č. 379/2005 Sb., o opatřeních k ochraně před škodami působenými tabákovými výrobky, alkoholem a jinými návykovými látkami“ nahrazují slovy „zákona o ochraně zdraví před škodlivými účinky návykových látek“.</t>
  </si>
  <si>
    <t>„HLAVA VII</t>
  </si>
  <si>
    <t>PROTIALKOHOLNÍ A PROTITOXIKOMANICKÁ ZÁCHYTNÁ SLUŽBA</t>
  </si>
  <si>
    <t>§ 89a</t>
  </si>
  <si>
    <t>Vymezení protialkoholní a protitoxikomanické záchytné služby</t>
  </si>
  <si>
    <t>(1) Protialkoholní a protitoxikomanická záchytná služba (dále jen „záchytná služba“) je zdravotní službou poskytovanou osobě, která pod vlivem alkoholu nebo jiné návykové látky nekontroluje své chování a tím bezprostředně ohrožuje sebe nebo jinou osobu, majetek nebo veřejný pořádek.</t>
  </si>
  <si>
    <t>(2) Záchytná služba se poskytuje v protialkoholní a protitoxikomanické záchytné stanici (dále jen „záchytná stanice“). Záchytná stanice je zdravotnické zařízení.</t>
  </si>
  <si>
    <t>22) § 21 zákona č. 65/2017 Sb., o ochraně zdraví před škodlivými účinky návykových látek.“.</t>
  </si>
  <si>
    <t>„§ 92a</t>
  </si>
  <si>
    <t>(1) Fyzická osoba se dopustí přestupku tím, že v rozporu s § 89b odst. 1 se nepodrobí vyšetření, pobytu nebo nezbytné péči v záchytné stanici.</t>
  </si>
  <si>
    <t>(2) Za přestupek podle odstavce 1 lze uložit pokutu do 10000 Kč.</t>
  </si>
  <si>
    <t>(3) Přestupek podle odstavce 1 projednává obec v přenesené působnosti. V blokovém řízení může přestupek projednat též orgán Policie České republiky nebo obecní policie.</t>
  </si>
  <si>
    <t>(4) Pokutu vybírá orgán, který ji uložil. Příjem z pokut je příjmem rozpočtu, ze kterého je hrazena činnost orgánu, který pokutu uložil.“.</t>
  </si>
  <si>
    <t>A. Grafická značka „Kouření zakázáno“ charakteru zákazové grafické značky (obrázek č. 1) má velikost nejméně 12 cm x 16 cm a obdélníkový tvar s poměrem šířka/výška 3 : 4, bílým pozadím, černým okrajem a s kruhem s červeným okrajem, červeným šikmým pruhem a s černou hořící cigaretou na bílém pozadí a černými tiskacími písmeny „KOUŘENÍ ZAKÁZÁNO“.</t>
  </si>
  <si>
    <t>B. Grafická značka „Kouření povoleno“ charakteru výstražné grafické značky (obrázek č. 2) má velikost nejméně 12 cm x 16 cm a obdélníkový tvar s poměrem šířka/výška 3 : 4, bílým pozadím, černým okrajem a s trojúhelníkem s černým okrajem a s černou hořící cigaretou na žlutém pozadí a černými tiskacími písmeny „KOUŘENÍ POVOLENO“ a „KOUŘENÍ VÁŽNĚ ŠKODÍ VÁM I LIDEM VE VAŠEM OKOLÍ“. Slova „KOUŘENÍ POVOLENO“ jsou uvedena dvojnásobnou velikostí písma než „KOUŘENÍ VÁŽNĚ ŠKODÍ VÁM I LIDEM VE VAŠEM OKOLÍ“.</t>
  </si>
  <si>
    <t>12) Zákon č. 109/2002 Sb., o výkonu ústavní výchovy nebo ochranné výchovy ve školských zařízeních a o preventivně výchovné péči ve školských zařízeních a o změně dalších zákonů, ve znění pozdějších předpisů.</t>
  </si>
  <si>
    <t>Zákon č. 133/1985 Sb.</t>
  </si>
  <si>
    <t>ze dne 19.prosince 1985</t>
  </si>
  <si>
    <t xml:space="preserve">o požární ochraně </t>
  </si>
  <si>
    <t>Česká národní rada se usnesla na tomto zákoně:</t>
  </si>
  <si>
    <t>(1) Účelem zákona je vytvořit podmínky pro účinnou ochranu života a zdraví občanů a majetku před požáry a pro poskytování pomoci při živelních pohromách a jiných mimořádných událostech stanovením povinností ministerstev a jiných správních úřadů, právnických a fyzických osob, postavení a působnosti orgánů státní správy a samosprávy na úseku požární ochrany, jakož i postavení a povinností jednotek požární ochrany.</t>
  </si>
  <si>
    <t>(2) Každý je povinen počínat si tak, aby nezavdal příčinu ke vzniku požáru, neohrozil život a zdraví osob, zvířata a majetek; při zdolávání požárů, živelních pohrom a jiných mimořádných událostí je povinen poskytovat přiměřenou osobní pomoc, nevystaví-li tím vážnému nebezpečí nebo ohrožení sebe nebo osoby blízké anebo nebrání-li mu v tom důležitá okolnost, a potřebnou věcnou pomoc. Ustanovení § 20 tím není dotčeno.</t>
  </si>
  <si>
    <t>POVINNOSTI MINISTERSTEV A JINÝCH STÁTNÍCH ORGÁNŮ, PRÁVNICKÝCH A FYZICKÝCH OSOB NA ÚSEKU POŽÁRNÍ OCHRANY</t>
  </si>
  <si>
    <t>Oddíl první</t>
  </si>
  <si>
    <t>Povinnosti ministerstev a jiných státních orgánů, právnických osob a fyzických osob vykonávajících podnikatelskou činnost podle zvláštních předpisů a fyzických osob</t>
  </si>
  <si>
    <t>(2) Právnické osoby a podnikající fyzické osoby plní povinnosti na úseku požární ochrany ve všech prostorách, které užívají k provozování činnosti. Za plnění povinností na úseku požární ochrany u právnických osob odpovídá statutární orgán a u podnikajících fyzických osob tyto osoby nebo jejich odpovědný zástupce. Provozuje-li činnost v prostorách více právnických osob nebo podnikajících fyzických osob, plní povinnosti na úseku požární ochrany na místech, která užívají společně, vlastník těchto prostor, není-li smlouvou mezi nimi sjednáno jinak. Součástí smlouvy musí být i určení osoby odpovědné za plnění povinností na úseku požární ochrany.</t>
  </si>
  <si>
    <t>Povinnosti ministerstev a jiných státních orgánů</t>
  </si>
  <si>
    <t>(1) Ministerstva a jiné státní orgány v rozsahu své působnosti spolupracují s Ministerstvem vnitra (dále jen "ministerstvo") při zpracovávání koncepce rozvoje požární ochrany a ve vztahu k právnickým osobám, které řídí, plní další úkoly na úseku požární ochrany stanovené na základě tohoto zákona.</t>
  </si>
  <si>
    <t>(2) Ministerstva a jiné státní orgány plní obdobně povinnosti uložené jinak tímto zákonem právnickým osobám a podnikajícím fyzickým osobám.</t>
  </si>
  <si>
    <t>(1) Podle míry požárního nebezpečí se provozované činnosti člení do kategorií</t>
  </si>
  <si>
    <t>a) bez zvýšeného požárního nebezpečí,</t>
  </si>
  <si>
    <t>b) se zvýšeným požárním nebezpečím,</t>
  </si>
  <si>
    <t>c) s vysokým požárním nebezpečím.</t>
  </si>
  <si>
    <t>(2) Za provozované činnosti se zvýšeným požárním nebezpečím se považují činnosti</t>
  </si>
  <si>
    <t>a) při nichž se vyskytují v jednom prostoru nebo požárním úseku1a) látky a směsi klasifikované podle zvláštního právního předpisu upravujícího oblast chemických látek1b) jako oxidující, extrémně hořlavé, vysoce hořlavé a hořlavé, nebo látky a směsi, které splňují kritéria tříd a kategorií nebezpečnosti 2.3; 2.6 a 2.7; 2.8 typy A až F; 2.9 až 2.14 a 2.15 typy A až F stanovených v přímo použitelném předpisu Evropské unie13), pokud celkové množství těchto látek a směsí přesahuje 1000 kg v pevném stavu nebo 250 litrů v kapalném stavu,</t>
  </si>
  <si>
    <t>b) při nichž se vyskytují hořlavé nebo hoření podporující plyny v zásobnících, případně v nádobách (sudech, lahvích nebo kartuších), se součtem vnitřních objemů těchto nádob převyšujícím 100 litrů umístěných v jednom prostoru nebo požárním úseku, a v případě nádob na zkapalněné uhlovodíkové plyny, s celkovým množstvím možných náplní převyšujícím 60 kg umístěných v jednom prostoru nebo požárním úseku,</t>
  </si>
  <si>
    <t>c) u kterých se při výrobě nebo manipulaci vyskytuje hořlavý prach nebo páry hořlavých kapalin v ovzduší nebo v zařízení v takové míře, že nelze vyloučit vznik výbušné koncentrace nebo se hořlavý prach usazuje v souvislé vrstvě nejméně 1 mm,</t>
  </si>
  <si>
    <t>d) ve výrobních provozech, ve kterých se na pracovištích s nejméně třemi zaměstnanci vyskytuje nahodilé požární zatížení 15 kg/m2 a vyšší,</t>
  </si>
  <si>
    <t>e) v prostorách, ve kterých se vyskytuje nahodilé požární zatížení 120 kg/m2 a vyšší,</t>
  </si>
  <si>
    <t>f) při nichž se používá otevřený oheň nebo jiné zdroje zapálení v bezprostřední přítomnosti hořlavých látek v pevném, kapalném nebo plynném stavu, kromě lokálních spotřebičů a zdrojů tepla určených k vytápění, vaření a ohřevu vody,</t>
  </si>
  <si>
    <t>g) v budovách1c) o sedmi a více nadzemních podlažích nebo o výšce větší než 22,5 m, kromě bytových domů,1d)</t>
  </si>
  <si>
    <t>h) ve stavbách pro shromažďování většího počtu osob,1e) ve stavbách pro obchod,1f) ve stavbách ubytovacích zařízení1g) a ve stavbách, které jsou na základě kolaudačního rozhodnutí určeny pro osoby se sníženou schopností pohybu a orientace,1h)</t>
  </si>
  <si>
    <t>i) v podzemních prostorách určených pro poskytování služeb nebo obchod s nahodilým požárním zatížením 15 kg/m2 a vyšším, ve kterých se může současně vyskytovat sedm a více osob,</t>
  </si>
  <si>
    <t>j) u kterých nejsou běžné podmínky pro zásah.</t>
  </si>
  <si>
    <t>(3) Za provozované činnosti s vysokým požárním nebezpečím se považují činnosti</t>
  </si>
  <si>
    <t>a) při nichž se vyskytují látky a směsi klasifikované podle zvláštního právního předpisu upravujícího oblast chemických látek1b) jako oxidující, extrémně hořlavé, vysoce hořlavé a hořlavé, nebo látky a směsi, které splňují kritéria tříd a kategorií nebezpečnosti 2.3; 2.6 a 2.7; 2.8 typy A až F; 2.9 až 2.14 a 2.15 typy A až F stanovených v přímo použitelném předpisu Evropské unie13), pokud celkové množství těchto látek a směsí přesahuje 5000 tun,</t>
  </si>
  <si>
    <t>b) při nichž se vyrábějí nebo plní do zásobníků, cisteren nebo nádob hořlavé kapaliny nebo hořlavé plyny anebo hoření podporující plyny s roční produkcí 5 000 tun a vyšší,</t>
  </si>
  <si>
    <t>c) v provozech, ve kterých se přečerpáváním a zvyšováním tlaku v potrubí o vnitřním průměru 0,8 m a větším zabezpečuje přeprava kapalných nebo plynných látek a směsí klasifikovaných podle zvláštního právního předpisu upravujícího oblast chemických látek1b) jako extrémně hořlavé, vysoce hořlavé a hořlavé, anebo kapalných nebo plynných látek a směsí, které splňují kritéria tříd a kategorií nebezpečnosti 2.2 až 2.4; 2.6; 2.8 typu A až F; 2.9; 2.11 až 2.13 a 2.15 typu A až F stanovených v přímo použitelném předpisu Evropské unie13),</t>
  </si>
  <si>
    <t>d) v budovách o 15 a více nadzemních podlažích nebo o výšce větší než 45 m,</t>
  </si>
  <si>
    <t>e) v podzemních prostorách s nahodilým požárním zatížením 15 kg/m2 a vyšším, ve kterých se může současně vyskytovat více než 200 osob.</t>
  </si>
  <si>
    <t>(4) Za provozované činnosti bez zvýšeného požárního nebezpečí se považují činnosti, které nejsou uvedené v odstavcích 2 a 3.</t>
  </si>
  <si>
    <t>(5) Vyjde-li najevo, že právnická osoba nebo podnikající fyzická osoba se nesprávně začlenila do kategorie podle odstavce 1, rozhodne o jejím správném začlenění příslušný orgán státního požárního dozoru.</t>
  </si>
  <si>
    <t>Povinnosti právnických osob a podnikajících fyzických osob</t>
  </si>
  <si>
    <t>(1) Právnické osoby a podnikající fyzické osoby jsou povinny</t>
  </si>
  <si>
    <t>a) obstarávat a zabezpečovat v potřebném množství a druzích požární techniku, věcné prostředky požární ochrany a požárně bezpečnostní zařízení se zřetelem na požární nebezpečí provozované činnosti a udržovat je v provozuschopném stavu. U vyhrazené požární techniky, věcných prostředků požární ochrany a požárně bezpečnostních zařízení, kromě výrobků stanovených podle zvláštních právních předpisů,1i) lze instalovat a používat pouze schválené druhy,</t>
  </si>
  <si>
    <t>b) vytvářet podmínky pro hašení požárů a pro záchranné práce, zejména udržovat volné příjezdové komunikace a nástupní plochy pro požární techniku, únikové cesty a volný přístup k nouzovým východům, k rozvodným zařízením elektrické energie, k uzávěrům vody, plynu, topení a produktovodům, k věcným prostředkům požární ochrany a k ručnímu ovládání požárně bezpečnostních zařízení,</t>
  </si>
  <si>
    <t>c) dodržovat technické podmínky a návody vztahující se k požární bezpečnosti výrobků nebo činností,</t>
  </si>
  <si>
    <t>d) označovat pracoviště a ostatní místa příslušnými bezpečnostními značkami, příkazy, zákazy a pokyny ve vztahu k požární ochraně, a to včetně míst, na kterých se nachází věcné prostředky požární ochrany a požárně bezpečnostní zařízení,</t>
  </si>
  <si>
    <t>e) pravidelně kontrolovat prostřednictvím odborně způsobilé osoby (§ 11 odst. 1), technika požární ochrany (§ 11 odst. 2) nebo preventisty požární ochrany (§ 11 odst. 6) dodržování předpisů o požární ochraně a neprodleně odstraňovat zjištěné závady,</t>
  </si>
  <si>
    <t>f) umožnit orgánu státního požárního dozoru provedení kontroly plnění povinností na úseku požární ochrany, poskytovat mu požadované doklady, dokumentaci a informace vztahující se k zabezpečování požární ochrany v souladu s tímto zákonem a ve stanovených lhůtách splnit jím uložená opatření,</t>
  </si>
  <si>
    <t>g) poskytovat bezúplatně orgánu státního požárního dozoru výrobky nebo vzorky nezbytné k provedení požárně technické expertizy ke zjištění příčiny vzniku požáru,</t>
  </si>
  <si>
    <t>h) bezodkladně oznamovat územně příslušnému operačnímu středisku hasičského záchranného sboru kraje1j) každý požár vzniklý při činnostech, které provozují, nebo v prostorách, které vlastní nebo užívají.</t>
  </si>
  <si>
    <t>(2) Právnické osoby a podnikající fyzické osoby nesmí vypalovat porosty. Při spalování hořlavých látek na volném prostranství jsou povinny, se zřetelem na rozsah této činnosti, stanovit opatření proti vzniku a šíření požáru. Spalování hořlavých látek na volném prostranství včetně navrhovaných opatření jsou povinny předem oznámit územně příslušnému hasičskému záchrannému sboru kraje,1j) který může stanovit další podmínky pro tuto činnost, popřípadě může takovou činnost zakázat. Ustanovení zvláštních právních předpisů nejsou tímto dotčena.1k)</t>
  </si>
  <si>
    <t>(1) Právnické osoby a podnikající fyzické osoby provozující činnosti se zvýšeným požárním nebezpečím a s vysokým požárním nebezpečím jsou dále povinny</t>
  </si>
  <si>
    <t>a) stanovit organizaci zabezpečení požární ochrany s ohledem na požární nebezpečí provozované činnosti,</t>
  </si>
  <si>
    <t>b) prokazatelným způsobem stanovit a dodržovat podmínky požární bezpečnosti provozovaných činností, případně technologických postupů a zařízení, nejsou-li podmínky provozování činností a zabezpečování údržby a oprav zařízení stanoveny zvláštním právním předpisem,</t>
  </si>
  <si>
    <t>c) zajišťovat údržbu, kontroly a opravy technických a technologických zařízení způsobem a ve lhůtách stanovených podmínkami požární bezpečnosti nebo výrobcem zařízení,</t>
  </si>
  <si>
    <t>d) stanovit z hlediska požární bezpečnosti požadavky na odbornou kvalifikaci osob pověřených obsluhou, kontrolou, údržbou a opravami technických a technologických zařízení, pokud to není stanoveno zvláštními právními předpisy,1l) a zabezpečit provádění prací, které by mohly vést ke vzniku požáru, pouze osobami s příslušnou kvalifikací,</t>
  </si>
  <si>
    <t>e) mít k dispozici požárně technické charakteristiky vyráběných, používaných, zpracovávaných nebo skladovaných látek a materiálů potřebné ke stanovení preventivních opatření k ochraně života a zdraví osob a majetku.</t>
  </si>
  <si>
    <t>(2) Podmínky požární bezpečnosti provozovaných činností podle odstavce 1 písm. b) musí odpovídat stavu vědeckých a technických poznatků známých v době jejich stanovení.</t>
  </si>
  <si>
    <t>(1) Právnické osoby a podnikající fyzické osoby mohou provozovat činnost s vysokým požárním nebezpečím za podmínky, že orgán státního požárního dozoru schválí posouzení požárního nebezpečí.</t>
  </si>
  <si>
    <t>(2) Posouzení požárního nebezpečí obsahuje</t>
  </si>
  <si>
    <t>a) popis a posouzení rizik z hlediska možnosti vzniku a šíření požáru a ohrožení osob, zvířat a majetku,</t>
  </si>
  <si>
    <t>b) zhodnocení možnosti provedení záchranných prací a účinné likvidace požáru, včetně popisu jeho možných následků,</t>
  </si>
  <si>
    <t>c) systém řízení požární ochrany a</t>
  </si>
  <si>
    <t>d) návrhy na opatření ke snížení rizika možnosti vzniku a šíření požáru a ohrožení osob, zvířat a majetku, návrhy na provedení záchranných prací a návrhy opatření k účinné likvidaci požáru, včetně stanovení lhůt k jejich plnění.</t>
  </si>
  <si>
    <t>(3) Právnická osoba a podnikající fyzická osoba předloží posouzení požárního nebezpečí zpracované osobou uvedenou v § 11 odst. 1 ve 2 vyhotoveních ke schválení orgánu státního požárního dozoru.</t>
  </si>
  <si>
    <t>(4) Neshledá-li orgán státního požárního dozoru v posouzení požárního nebezpečí nedostatky, posouzení požárního nebezpečí schválí.</t>
  </si>
  <si>
    <t>(5) Zjistí-li orgán státního požárního dozoru, že předložené posouzení požárního nebezpečí vykazuje obsahové nedostatky, pro které je nelze schválit, vrátí je zpět předkladateli s uvedením zjištěných nedostatků a současně stanoví přiměřenou lhůtu pro opětovné předložení vráceného posouzení po odstranění zjištěných nedostatků. Řízení lze přerušit na dobu stanovenou pro odstranění nedostatků a opětovné předložení.</t>
  </si>
  <si>
    <t>(6) Neodstraní-li předkladatel nedostatky ve lhůtě stanovené podle odstavce 5, orgán státního požárního dozoru vydá rozhodnutí o neschválení posouzení požárního nebezpečí.</t>
  </si>
  <si>
    <t>(7) Před změnou v provozované činnosti, která má vliv na obsah schváleného posouzení požárního nebezpečí, právnická osoba nebo podnikající fyzická osoba předloží orgánu státního požárního dozoru ke schválení doplněné nebo je-li to vzhledem k rozsahu změny potřebné nové posouzení požárního nebezpečí. Do doby schválení předloženého materiálu nelze změny v provozované činnosti provést.</t>
  </si>
  <si>
    <t>(8) Změny v objemu roční produkce nejsou důvodem pro předložení nového posouzení požárního nebezpečí, je-li toto schváleno výhradně pro činnost uvedenou v § 4 odst. 3 písm. b).</t>
  </si>
  <si>
    <t>(1) Právnické osoby a podnikající fyzické osoby mohou provozovat činnost s vysokým požárním nebezpečím nebo činnost se zvýšeným požárním nebezpečím, u které nejsou běžné podmínky pro zásah, za podmínky, že orgán státního požárního dozoru schválí dokumentaci zdolávání požárů.</t>
  </si>
  <si>
    <t>(2) Dokumentace zdolávání požárů obsahuje operativní plán zdolávání požárů a operativní kartu zdolávání požárů upravující zásady rychlého a účinného zdolávání požáru a záchrany osob, zvířat a majetku.</t>
  </si>
  <si>
    <t>(3) Právnická osoba a podnikající fyzická osoba předloží dokumentaci zdolávání požárů zpracovanou osobou uvedenou v § 11 odst. 1 nebo 2 ve 2 vyhotoveních ke schválení orgánu státního požárního dozoru.</t>
  </si>
  <si>
    <t>(4) Neshledá-li orgán státního požárního dozoru v dokumentaci zdolávání požárů nedostatky, dokumentaci zdolávání požárů schválí.</t>
  </si>
  <si>
    <t>(5) Zjistí-li orgán státního požárního dozoru, že předložená dokumentace zdolávání požárů vykazuje obsahové nedostatky, pro které ji nelze schválit, vrátí ji zpět předkladateli s uvedením zjištěných nedostatků a současně stanoví přiměřenou lhůtu pro opětovné předložení po odstranění zjištěných nedostatků. Řízení lze přerušit na dobu stanovenou pro odstranění nedostatků a opětovné předložení.</t>
  </si>
  <si>
    <t>(6) Neodstraní-li předkladatel nedostatky ve lhůtě stanovené podle odstavce 5, orgán státního požárního dozoru vydá rozhodnutí o neschválení dokumentace zdolávání požárů.</t>
  </si>
  <si>
    <t>(7) Před změnou v provozované činnosti, která má vliv na obsah schválené dokumentace zdolávání požárů, právnická osoba nebo podnikající fyzická osoba předloží orgánu státního požárního dozoru ke schválení novou dokumentaci zdolávání požárů. Do doby schválení předložené dokumentace nelze změny v provozované činnosti provést.</t>
  </si>
  <si>
    <t>(8) Podle odstavců 1 až 7 se postupuje i v případě, kdy zpracování dokumentace zdolávání požárů stanoví dokumentace požární ochrany.</t>
  </si>
  <si>
    <t>Prováděcí právní předpis stanoví</t>
  </si>
  <si>
    <t>a) hodnoty nahodilého požárního zatížení pro účely členění činností podle požárního nebezpečí,</t>
  </si>
  <si>
    <t>b) vymezení složitých podmínek pro zásah,</t>
  </si>
  <si>
    <t>c) množství, druhy a způsob vybavení prostor právnických osob a podnikajících fyzických osob věcnými prostředky požární ochrany a požárně bezpečnostními zařízeními, jakož i požadavky na jejich projektování, montáž, provoz, kontrolu, údržbu a opravy,</t>
  </si>
  <si>
    <t>d) druhy vyhrazené požární techniky, věcných prostředků požární ochrany a požárně bezpečnostních zařízení,</t>
  </si>
  <si>
    <t>e) způsob vytváření podmínek pro hašení požáru a pro záchranné práce,</t>
  </si>
  <si>
    <t>f) lhůty a způsob provádění kontrol dodržování předpisů o požární ochraně,</t>
  </si>
  <si>
    <t>g) postup při poskytování výrobků a vzorků orgánu státního požárního dozoru k provedení požárně technické expertizy za účelem zjišťování příčin vzniku požáru,</t>
  </si>
  <si>
    <t>h) způsob určení podmínek požární bezpečnosti při činnostech se zvýšeným požárním nebezpečím a vysokým požárním nebezpečím a</t>
  </si>
  <si>
    <t>i) způsob posuzování požárního nebezpečí.</t>
  </si>
  <si>
    <t>(1) Vlastník nebo uživatel zdrojů vody pro hašení požárů je povinen tyto udržovat v takovém stavu, aby bylo umožněno použití požární techniky a čerpání vody pro hašení požárů.</t>
  </si>
  <si>
    <t>(2) Vlastník nebo uživatel lesů v souvislých lesních porostech o celkové výměře vyšší než 50 hektarů je povinen zabezpečit v době zvýšeného nebezpečí vzniku požáru, nad rámec povinností stanovených v § 5, opatření pro včasné zjištění požáru v lesích a proti jeho rozšíření pomocí hlídkové činnosti s potřebným množstvím sil a prostředků požární ochrany, pokud tak neučiní Ministerstvo zemědělství podle zvláštního zákona.1m)</t>
  </si>
  <si>
    <t>(3) Vlastník nebo uživatel nástupní plochy pro požární techniku je povinen ji označovat a udržovat v takovém stavu, aby bylo umožněno použití požární techniky.</t>
  </si>
  <si>
    <t>(1) Zařízení sociálních služeb, které poskytuje služby sociální péče formou pobytových služeb podle zákona o sociálních službách, musí být v části stavby, v níž je služba poskytována, vybaveno</t>
  </si>
  <si>
    <t>a) elektrickou požární signalizací, je-li ubytovací kapacita tohoto zařízení nad 50 osob,</t>
  </si>
  <si>
    <t>b) zařízením autonomní detekce a signalizace, je-li ubytovací kapacita tohoto zařízení 50 osob nebo nižší, pokud není vybaveno podle písmene a).</t>
  </si>
  <si>
    <t>(3) Na žádost provozovatele elektrické požární signalizace v části stavby, kde je poskytována sociální služba podle odstavce 1, hasičský záchranný sbor kraje připojí elektrickou požární signalizaci podle odstavce 1 písm. a) prostřednictvím zařízení dálkového přenosu na pult centralizované ochrany umístěný na krajském operačním a informačním středisku hasičského záchranného sboru kraje, po splnění podmínek pro toto připojení.</t>
  </si>
  <si>
    <t>(4) Hasičský záchranný sbor kraje žádost podle odstavce 3 posoudí a písemně žadateli sdělí, za jakých podmínek lze připojení realizovat. Smlouva o připojení elektrické požární signalizace na pult centralizované ochrany obsahuje zejména označení smluvních stran a podmínky připojení elektrické požární signalizace na pult centralizované ochrany. Jednorázová úhrada za připojení a měsíční cena za připojení elektrické požární signalizace na pult centralizované ochrany se nevyžaduje.</t>
  </si>
  <si>
    <t>(2) Hasičský záchranný sbor kraje žádost posoudí a písemně žadateli sdělí, za jakých podmínek lze připojení realizovat. Smlouva o připojení elektrické požární signalizace na pult centralizované ochrany obsahuje zejména označení smluvních stran a podmínky připojení elektrické požární signalizace na pult centralizované ochrany. Jednorázová úhrada za připojení a měsíční cena za připojení elektrické požární signalizace na pult centralizované ochrany se nevyžaduje.</t>
  </si>
  <si>
    <t>(1) Plnění povinností podle § 16 odst. 1 a § 16a mohou zabezpečovat pouze odborně způsobilé osoby, není-li dále stanoveno jinak. Odborně způsobilými osobami se rozumí znalci a znalecké ústavy v základním oboru požární ochrany zapsaní v seznamu znalců a znaleckých ústavů vedených krajskými soudy, fyzické osoby, které jsou absolventy škol požární ochrany nebo absolventy vysokoškolského studia, jehož součástí je ověřovací program pro odbornou způsobilost na úseku požární ochrany schválený ministerstvem, který odpovídá požadavkům uvedeným v odstavci 4, nebo fyzické osoby, které složily zkoušku odborné způsobilosti před komisí ustavenou ministerstvem. Za odborně způsobilé osoby se považují též příslušníci Hasičského záchranného sboru České republiky (dále jen "hasičský záchranný sbor")1j) vykonávající funkce stanovené prováděcím předpisem k zákonu o hasičském záchranném sboru.</t>
  </si>
  <si>
    <t>(2) Plnění povinností vyplývajících z § 5, 6, § 16 odst. 1 a § 16a mohou zabezpečovat technici požární ochrany. Odborná způsobilost k výkonu funkce technika požární ochrany se získává složením zkoušky odborné způsobilosti před komisí ustavenou ministerstvem.</t>
  </si>
  <si>
    <t>(3) Fyzickým osobám uvedeným v odstavcích 1 a 2 vydá ministerstvo osvědčení o odborné způsobilosti (dále jen "osvědčení"). Ministerstvo může na návrh orgánu státního požárního dozoru rozhodnout o odejmutí osvědčení tomu, kdo při výkonu činnosti odborně způsobilé osoby nebo technika požární ochrany vykazuje závažné nedostatky.</t>
  </si>
  <si>
    <t>(4) Při zkoušce odborné způsobilosti se ověřuje znalost zejména</t>
  </si>
  <si>
    <t>a) právních předpisů a technických předpisů na úseku požární ochrany,</t>
  </si>
  <si>
    <t>b) požární bezpečnosti staveb a technologií,</t>
  </si>
  <si>
    <t>c) posuzování činností s vysokým požárním nebezpečím,</t>
  </si>
  <si>
    <t>d) funkcí a technických vlastností požární techniky, věcných prostředků požární ochrany a požárně bezpečnostních zařízení,</t>
  </si>
  <si>
    <t>e) fyzikálních a chemických procesů hoření, výbuchů, hašení a toxických účinků zplodin hoření.</t>
  </si>
  <si>
    <t>(5) Činnost odborně způsobilé osoby a technika požární ochrany může být vykonávána v pracovněprávním vztahu1n) anebo na základě zvláštního zákona.1o)</t>
  </si>
  <si>
    <t>(6) Plnění úkolů podle § 5 odst. 1 písm. d) a e) a § 16a odst. 1 písm. c) může vykonávat preventista požární ochrany. Preventista požární ochrany vykonává činnost na základě absolvování odborné přípravy (§ 16 odst. 1).</t>
  </si>
  <si>
    <t>(7) Osoba odborně způsobilá podle odstavce 1 má odbornou způsobilost i k výkonu činnosti technika požární ochrany. Osoba odborně způsobilá podle odstavce 2 má odbornou způsobilost i k plnění úkolů podle odstavce 6.</t>
  </si>
  <si>
    <t>(8) Prováděcí právní předpis stanoví způsob ověřování odborné způsobilosti, vydávání a odnímání osvědčení, obsah a rozsah odborné přípravy.</t>
  </si>
  <si>
    <t>Preventivní požární hlídka</t>
  </si>
  <si>
    <t>(1) Právnické osoby a podnikající fyzické osoby zřizují preventivní požární hlídky</t>
  </si>
  <si>
    <t>a) v prostorách s nejméně třemi zaměstnanci, ve kterých provozují činnosti se zvýšeným požárním nebezpečím nebo s vysokým požárním nebezpečím,</t>
  </si>
  <si>
    <t>b) v případech, kdy tak stanoví nařízení kraje [§ 27 odst. 1 písm. f)] nebo obecně závazná vyhláška obce [§ 29 odst. 1 písm. o)].</t>
  </si>
  <si>
    <t>(2) Úkolem preventivní požární hlídky je dohlížet na dodržování předpisů o požární ochraně a v případě vzniku požáru provést nutná opatření k záchraně ohrožených osob, přivolat jednotku požární ochrany a zúčastnit se likvidace požáru.</t>
  </si>
  <si>
    <t>Dokumentace požární ochrany</t>
  </si>
  <si>
    <t>(1) Právnické osoby a podnikající fyzické osoby provozující činnosti uvedené v § 4 odst. 2 a 3 jsou povinny zpracovávat předepsanou dokumentaci požární ochrany, plnit podmínky požární bezpečnosti v ní stanovené a udržovat ji v souladu se skutečným stavem.</t>
  </si>
  <si>
    <t>(2) Prováděcí právní předpis stanoví druhy, obsah a vedení dokumentace požární ochrany.</t>
  </si>
  <si>
    <t>Školení a odborná příprava zaměstnanců o požární ochraně</t>
  </si>
  <si>
    <t>(1) Právnické osoby a podnikající fyzické osoby provozující činnosti uvedené v § 4 odst. 2 nebo 3 jsou povinny zabezpečit pravidelné školení zaměstnanců o požární ochraně a odbornou přípravu zaměstnanců zařazených do preventivních požárních hlídek, jakož i preventistů požární ochrany.</t>
  </si>
  <si>
    <t>(2) Povinnost školení zaměstnanců o požární ochraně se vztahuje na všechny fyzické osoby, které jsou v pracovním nebo jiném obdobném poměru k právnické osobě nebo podnikající fyzické osobě.1n) Školení se provádí zvlášť pro vedoucí zaměstnance a zvlášť pro ostatní zaměstnance.</t>
  </si>
  <si>
    <t>(3) Pro fyzické osoby, které se příležitostně zdržují na pracovištích právnických osob nebo podnikajících fyzických osob, se školení o požární ochraně zabezpečuje, jestliže tyto osoby vykonávají činnosti uvedené v § 4 odst. 2 a 3 nebo přicházejí do styku s těmito činnostmi.</t>
  </si>
  <si>
    <t>(4) Prováděcí právní předpis stanoví druhy, obsah, rozsah a lhůty školení zaměstnanců o požární ochraně, jakož i odborné přípravy preventistů požární ochrany a zaměstnanců zařazených do preventivních požárních hlídek.</t>
  </si>
  <si>
    <t>§ 16a</t>
  </si>
  <si>
    <t>(1) U právnických osob a podnikajících fyzických osob provozujících činnosti uvedené v § 4 odst. 2 provádí</t>
  </si>
  <si>
    <t>a) odborně způsobilá osoba nebo technik požární ochrany školení vedoucích zaměstnanců o požární ochraně,</t>
  </si>
  <si>
    <t>b) odborně způsobilá osoba nebo technik požární ochrany odbornou přípravu preventistů požární ochrany a zaměstnanců zařazených do preventivních požárních hlídek,</t>
  </si>
  <si>
    <t>c) proškolený vedoucí zaměstnanec nebo preventista požární ochrany školení ostatních zaměstnanců o požární ochraně.</t>
  </si>
  <si>
    <t>(2) U právnických osob a podnikajících fyzických osob provozujících činnosti uvedené v § 4 odst. 3 provádí</t>
  </si>
  <si>
    <t>b) odborně způsobilá osoba odbornou přípravu preventistů požární ochrany a zaměstnanců zařazených do preventivních požárních hlídek,</t>
  </si>
  <si>
    <t>c) technik požární ochrany nebo proškolený vedoucí zaměstnanec školení ostatních zaměstnanců o požární ochraně.</t>
  </si>
  <si>
    <t>(1) Fyzická osoba je povinna</t>
  </si>
  <si>
    <t>a) počínat si tak, aby nedocházelo ke vzniku požáru, zejména při používání tepelných, elektrických, plynových a jiných spotřebičů a komínů, při skladování a používání hořlavých nebo požárně nebezpečných látek, manipulaci s nimi nebo s otevřeným ohněm či jiným zdrojem zapálení,</t>
  </si>
  <si>
    <t>b) zajistit přístup k rozvodným zařízením elektrické energie a k uzávěrům plynu, vody a topení,</t>
  </si>
  <si>
    <t>c) plnit příkazy a dodržovat zákazy týkající se požární ochrany na označených místech,</t>
  </si>
  <si>
    <t>d) obstarat požárně bezpečnostní zařízení a věcné prostředky požární ochrany v rozsahu stanoveném zákonem,</t>
  </si>
  <si>
    <t>e) zajistit přístup k požárně bezpečnostním zařízením a věcným prostředkům požární ochrany za účelem jejich včasného použití a dále udržovat tato zařízení a věcné prostředky v provozuschopném stavu; uvedené povinnosti se vztahují na osoby, které mají uvedená zařízení a věcné prostředky ve vlastnictví či užívání,</t>
  </si>
  <si>
    <t>f) vytvářet v prostorách ve svém vlastnictví nebo užívání podmínky pro rychlé zdolání požáru a pro záchranné práce,</t>
  </si>
  <si>
    <t>g) umožnit orgánu státního požárního dozoru provedení potřebných úkonů při zjišťování příčiny vzniku požáru a v odůvodněných případech mu bezúplatně poskytnout výrobky nebo vzorky k provedení požárně technické expertizy ke zjištění příčiny vzniku požáru,</t>
  </si>
  <si>
    <t>h) oznamovat bez odkladu územně příslušnému hasičskému záchrannému sboru každý požár vzniklý při činnostech, které vykonává, nebo v prostorách, které vlastní nebo užívá,</t>
  </si>
  <si>
    <t>i) dodržovat podmínky nebo návody vztahující se k požární bezpečnosti výrobků nebo činností.</t>
  </si>
  <si>
    <t>(2) Ten, kdo je povinen vykonávat dohled nad osobami, které nemohou posoudit následky svého jednání, je povinen podle zvláštních zákonů dbát, aby tyto osoby svým jednáním nezpůsobily požár.</t>
  </si>
  <si>
    <t>(3) Fyzická osoba nesmí</t>
  </si>
  <si>
    <t>a) vědomě bezdůvodně přivolat jednotku požární ochrany nebo zneužít tísňovou komunikaci,</t>
  </si>
  <si>
    <t>b) provádět práce, které mohou vést ke vzniku požáru, pokud nemá odbornou způsobilost požadovanou pro výkon takových prací zvláštními právními předpisy,1l)</t>
  </si>
  <si>
    <t>c) poškozovat, zneužívat nebo jiným způsobem znemožňovat použití hasicích přístrojů nebo jiných věcných prostředků požární ochrany a požárně bezpečnostních zařízení,</t>
  </si>
  <si>
    <t>d) omezit nebo znemožnit použití označených nástupních ploch pro požární techniku,</t>
  </si>
  <si>
    <t>e) používat barevné označení vozidel, lodí a letadel jednotek požární ochrany,</t>
  </si>
  <si>
    <t>f) provádět vypalování porostů.</t>
  </si>
  <si>
    <t>(5) Prováděcí právní předpis stanoví některé podmínky požární bezpečnosti podle odstavce 1 písm. a).</t>
  </si>
  <si>
    <t>Pomoc při zdolávání požárů</t>
  </si>
  <si>
    <t>Osobní pomoc</t>
  </si>
  <si>
    <t>Každý je povinen v souvislosti se zdoláváním požáru</t>
  </si>
  <si>
    <t>a) provést nutná opatření pro záchranu ohrožených osob,</t>
  </si>
  <si>
    <t>b) uhasit požár, jestliže je to možné, nebo provést nutná opatření k zamezení jeho šíření,</t>
  </si>
  <si>
    <t>c) ohlásit neodkladně na určeném místě zjištěný požár nebo zabezpečit jeho ohlášení,</t>
  </si>
  <si>
    <t>d) poskytnout osobní pomoc jednotce požární ochrany na výzvu velitele zásahu, velitele jednotky požární ochrany nebo obce.</t>
  </si>
  <si>
    <t>Věcná pomoc</t>
  </si>
  <si>
    <t>Každý je povinen na výzvu velitele zásahu, velitele jednotky požární ochrany nebo obce poskytnout dopravní prostředky, zdroje vody, spojová zařízení a jiné věci potřebné ke zdolání požáru.</t>
  </si>
  <si>
    <t>Vynětí z povinnosti poskytnout osobní a věcnou pomoc</t>
  </si>
  <si>
    <t>(1) Povinnost poskytovat pomoc uvedenou v § 18 a 19 se nevztahuje na</t>
  </si>
  <si>
    <t>a) útvary a vojáky ozbrojených sil České republiky, útvary a příslušníky Policie České republiky, Generální inspekce bezpečnostních sborů, Bezpečnostní informační služby a Vězeňské služby, jestliže by poskytnutím pomoci byl vážně ohrožen důležitý zájem služby,</t>
  </si>
  <si>
    <t>b) právnické osoby a podnikající fyzické osoby v oblasti veřejné hromadné dopravy, energetiky a spojů a jejich zaměstnance, jestliže by poskytnutí pomoci mohlo mít za následek závažnou poruchu provozu u těchto právnických osob a podnikajících fyzických osob, nebo jiný závažný následek,</t>
  </si>
  <si>
    <t>c) právnické osoby a podnikající fyzické osoby v oblasti zdravotnictví a jejich zaměstnance, jestliže by poskytnutím pomoci bylo vážně ohroženo plnění úkolů podle zvláštních předpisů.1p)</t>
  </si>
  <si>
    <t>(2) Fyzická osoba není povinna poskytnout pomoc uvedenou v § 18 a 19, jestliže jí v tom brání důležitá okolnost nebo jestliže by tím vystavila vážnému ohrožení sebe nebo osoby blízké.</t>
  </si>
  <si>
    <t>Náhrada ušlého výdělku</t>
  </si>
  <si>
    <t>(1) Poskytne-li fyzická osoba, která podniká nebo je samostatně výdělečně činná, osobní pomoc jednotce požární ochrany na výzvu velitele zásahu, velitele jednotky požární ochrany nebo obce, náleží jí náhrada ušlého výdělku v prokázané výši.</t>
  </si>
  <si>
    <t>(2) O náhradě rozhoduje a tuto poskytuje hasičský záchranný sbor kraje, v jehož územním obvodu požár vznikl. Náhradu je nutno uplatnit do tří měsíců, nejpozději však do dvou let ode dne vzniku nároku, jinak tento nárok zanikne.</t>
  </si>
  <si>
    <t>Náhrada výdajů</t>
  </si>
  <si>
    <t>(1) Jestliže jsou s poskytnutím věcné pomoci spojeny výdaje, patří tomu, kdo je poskytl, náhrada výdajů. Právo na náhradu výdajů může oprávněný uplatnit do tří měsíců ode dne, kdy je zjistil, nejpozději do dvou let od jejich vzniku; jinak toto právo zanikne. Právo na náhradu výdajů se uplatňuje u hasičského záchranného sboru kraje, v jehož územním obvodu požár vznikl. Hasičský záchranný sbor kraje o náhradě výdajů rozhoduje a tuto náhradu poskytuje.</t>
  </si>
  <si>
    <t>(2) Jestliže právnická osoba nebo podnikající fyzická osoba poskytly věcnou pomoc při zdolávání požárů jiné právnické osobě nebo podnikající fyzické osobě, mají právo na náhradu výdajů s touto pomocí spojených. Náhradu výdajů poskytuje ten, komu byla věcná pomoc poskytnuta.</t>
  </si>
  <si>
    <t>(3) Ustanoveními odstavců 1 a 2 není dotčeno právo na náhradu škody.</t>
  </si>
  <si>
    <t>Vstup na nemovitosti</t>
  </si>
  <si>
    <t>(1) Vlastník (správce, uživatel) nemovitosti je povinen umožnit vstup na nemovitost k provedení opatření nutných ke zdolání požáru nebo k zamezení jeho šíření, popřípadě k provedení jiných záchranných prací, zejména vyklidit nebo strpět vyklizení pozemku, odstranit nebo strpět odstranění staveb, jejich částí nebo porostů. O potřebě a rozsahu těchto opatření rozhoduje velitel zásahu.</t>
  </si>
  <si>
    <t>(2) Je-li to nezbytně nutné pro účely cvičení jednotky požární ochrany, vlastník (správce, uživatel) nemovitosti je povinen umožnit vstup na nemovitost; o tomto vstupu musí být hasičským záchranným sborem kraje nebo obcí, které cvičení jednotky požární ochrany organizují, předem uvědoměn, a to nejméně 24 hodiny před zahájením cvičení. Přitom se musí dbát, aby cvičením jednotky požární ochrany bylo co nejméně rušeno užívání nemovitosti a aby nevznikly škody, kterým lze zabránit.</t>
  </si>
  <si>
    <t>(3) Nesouhlasí-li vlastník (správce, uživatel) nemovitosti se vstupem na nemovitost podle odstavce 2, rozhodne hasičský záchranný sbor kraje nebo obec, které cvičení jednotky požární ochrany organizují, o tom, zda vstup na nemovitost je pro cvičení této jednotky nutný. To neplatí, jde-li o obydlí, kam lze vstupovat jen s předchozím souhlasem vlastníka nebo uživatele.</t>
  </si>
  <si>
    <t>STÁTNÍ SPRÁVA A SAMOSPRÁVA NA ÚSEKU POŽÁRNÍ OCHRANY</t>
  </si>
  <si>
    <t>Orgány státní správy a samosprávy a jejich působnost</t>
  </si>
  <si>
    <t>Správními úřady na úseku požární ochrany jsou ministerstvo a hasičský záchranný sbor kraje. Úkoly státní správy na úseku požární ochrany stanovené na základě tohoto zákona plní v přenesené působnosti také orgány krajů2a) a orgány obcí.</t>
  </si>
  <si>
    <t>(1) Ministerstvo na úseku požární ochrany</t>
  </si>
  <si>
    <t>a) schvaluje koncepci organizace a rozvoje požární ochrany,</t>
  </si>
  <si>
    <t>b) zpracovává návrh rozpočtu hasičského záchranného sboru a návrh na poskytnutí dotací občanským sdružením,</t>
  </si>
  <si>
    <t>c) poskytuje účelové dotace pro jednotky sborů dobrovolných hasičů obcí,</t>
  </si>
  <si>
    <t>d) zabezpečuje uvolňování finančních prostředků ze státního rozpočtu na investiční dotace na pořízení a obnovu požární techniky a staveb sloužících pro výkon služby jednotek sborů dobrovolných hasičů obcí pro obce, jejichž jednotky požární ochrany jsou určeny požárním poplachovým plánem kraje k zásahům mimo svůj územní obvod, (dále jen "vybrané obecní úřady"), nebo se podílí na úkolech obce, které plní v přenesené působnosti státní správy podle tohoto zákona nebo zvláštních právních předpisů,</t>
  </si>
  <si>
    <t>e) po projednání s Ministerstvem obrany organizuje požární ochranu pro období stavu ohrožení státu a válečného stavu a zabezpečuje přípravu na činnost v tomto období,2b)</t>
  </si>
  <si>
    <t>f) řídí výkon státní správy,</t>
  </si>
  <si>
    <t>g) vykonává státní požární dozor a je dotčeným orgánem státní správy na úseku požární ochrany,</t>
  </si>
  <si>
    <t>h) kontroluje plnění úkolů, které tento zákon ukládá hasičským záchranným sborům krajů,</t>
  </si>
  <si>
    <t>i) řídí odbornou přípravu a usměrňuje po odborné stránce výkon služby v jednotkách požární ochrany,</t>
  </si>
  <si>
    <t>j) zabezpečuje výzkum a vývoj,</t>
  </si>
  <si>
    <t>k) stanoví postup zjišťování příčin vzniku požárů a v závažných případech se zjišťování těchto příčin zúčastňuje; zpracovává rozbory příčin vzniku požárů,</t>
  </si>
  <si>
    <t>l) stanoví zaměření preventivně výchovné, propagační a ediční činnosti na úseku požární ochrany a podílí se na jejím zabezpečování,</t>
  </si>
  <si>
    <t>m) vytváří a provozuje informační systém požární ochrany,</t>
  </si>
  <si>
    <t>n) na vyžádání hasičského záchranného sboru kraje poskytuje odbornou a metodickou pomoc při posuzování dokumentace staveb a technologií zvláštního významu,</t>
  </si>
  <si>
    <t>o) soustřeďuje a vyhodnocuje informace potřebné pro zásahy jednotek požární ochrany a ústřední řízení záchranných prací,</t>
  </si>
  <si>
    <t>p) zabezpečuje statistické sledování požárů a mimořádných událostí se zásahy jednotek požární ochrany,</t>
  </si>
  <si>
    <t>r) zabezpečuje provádění požárně technických expertíz,</t>
  </si>
  <si>
    <t>s) zajišťuje mezinárodní spolupráci hasičského záchranného sboru,</t>
  </si>
  <si>
    <t>(2) Ministerstvo je oprávněno stanovit prováděcím právním předpisem technické podmínky požární ochrany technologií, podmínky požární bezpečnosti výrobků a činností, u nichž hrozí nebezpečí vzniku požárů a technické podmínky požární techniky, věcných prostředků požární ochrany a požárně bezpečnostních zařízení.</t>
  </si>
  <si>
    <t>(3) Ministerstvo stanoví prováděcím právním předpisem technické podmínky požární ochrany pro navrhování, výstavbu nebo užívání staveb, a to za účelem omezení rozvoje a šíření ohně a kouře ve stavbě, omezení šíření požáru na sousední stavby, evakuace osob a zvířat v případě ohrožení stavby požárem nebo při požáru a umožnění účinného a bezpečného zásahu jednotek požární ochrany. Pro podrobnější vymezení těchto podmínek lze využít hodnot a postupů stanovených českou technickou normou nebo jiným technickým dokumentem upravujícím podmínky požární ochrany staveb.</t>
  </si>
  <si>
    <t>(1) Ministerstvo je orgánem státní správy ve věcech škol požární ochrany.3) V rámci této působnosti zřizuje, zrušuje a řídí střední školy požární ochrany a vyšší odborné školy požární ochrany, provádí v nich inspekci výchovy a vzdělávání a hospodářsky je zabezpečuje.</t>
  </si>
  <si>
    <t>(2) Výkon státní správy ve škole požární ochrany provádí ředitel, který</t>
  </si>
  <si>
    <t>a) řídí školu, plní povinnosti vedoucího organizace, jmenuje a odvolává své zástupce, odpovídá za plnění učebních plánů a učebních osnov, za odbornou a pedagogickou úroveň výchovně vzdělávací práce školy, za vytvoření podmínek pro výkon školní inspekce a přijetí následných opatření, kontroluje práci pedagogických pracovníků a ostatních pracovníků a studijní výsledky žáků,</t>
  </si>
  <si>
    <t>b) rozhoduje o přijetí ke studiu, o přerušení studia, o přiznání a odnětí stipendia a hmotného zabezpečení žákům škol, o podmíněném vyloučení ze studia a o vyloučení ze studia, o žádosti žáka ke změně studijního oboru a opakování ročníku,</t>
  </si>
  <si>
    <t>c) zajišťuje, aby zákonní zástupci nezletilého žáka a zletilí žáci byli informováni o průběhu vzdělávání a výchovy žáka.</t>
  </si>
  <si>
    <t>(3) Prováděcí právní předpis stanoví finanční a hmotné zabezpečení žáků, organizaci přijímacího řízení, průběh studia a jeho ukončování.</t>
  </si>
  <si>
    <t>Hasičský záchranný sbor</t>
  </si>
  <si>
    <t>(1) Generální ředitelství plní úkoly ministerstva na úseku požární ochrany uvedené v § 24 odst. 1 a § 25 odst. 1.</t>
  </si>
  <si>
    <t>(2) Hasičský záchranný sbor kraje</t>
  </si>
  <si>
    <t>a) zpracovává koncepci požární ochrany kraje,</t>
  </si>
  <si>
    <t>b) vykonává státní požární dozor a je dotčeným orgánem státní správy na úseku požární ochrany,</t>
  </si>
  <si>
    <t>c) kontroluje plnění nařízení orgánů kraje vydaných na úseku požární ochrany,</t>
  </si>
  <si>
    <t>d) odpovídá za připravenost a akceschopnost jednotek hasičského záchranného sboru kraje,</t>
  </si>
  <si>
    <t>e) zabezpečuje výstavbu a údržbu objektů pro potřeby hasičského záchranného sboru,</t>
  </si>
  <si>
    <t>f) řídí po odborné stránce výkon služby v jednotkách požární ochrany,</t>
  </si>
  <si>
    <t>g) koordinuje zabezpečování požární ochrany v kraji s ostatními orgány,</t>
  </si>
  <si>
    <t>h) soustřeďuje podklady pro zabezpečení materiálních a finančních prostředků jednotek sborů dobrovolných hasičů vybraných obcí,</t>
  </si>
  <si>
    <t>i) zpracovává podklady k vydání právních předpisů pro příslušné správní orgány kraje v oblastech, které vymezuje zákon,</t>
  </si>
  <si>
    <t>j) soustřeďuje a vyhodnocuje informace potřebné pro zásahy jednotek požární ochrany a řízení záchranných prací,</t>
  </si>
  <si>
    <t>k) zabezpečuje statistické sledování požárů a mimořádných událostí se zásahy jednotek požární ochrany na území kraje,</t>
  </si>
  <si>
    <t>l) v rozsahu stanoveném ministerstvem řídí a organizuje odbornou přípravu příslušníků, velitelů jednotek hasičských záchranných sborů podniků, velitelů a strojníků jednotek sborů dobrovolných hasičů obcí, velitelů a strojníků jednotek sborů dobrovolných hasičů podniků,</t>
  </si>
  <si>
    <t>m) projednává přestupky a správní delikty na úseku požární ochrany,</t>
  </si>
  <si>
    <t>n) zpracovává jedenkrát ročně zprávu o stavu požární ochrany v kraji a předkládá ji krajskému úřadu,</t>
  </si>
  <si>
    <t>o) zabezpečuje preventivně výchovnou, propagační a ediční činnost na úseku požární ochrany podle zaměření stanoveného ministerstvem.</t>
  </si>
  <si>
    <t>Kraj</t>
  </si>
  <si>
    <t>(1) Krajské úřady</t>
  </si>
  <si>
    <t>a) projednávají koncepci požární ochrany v kraji,</t>
  </si>
  <si>
    <t>b) vytvářejí podmínky pro dislokaci a vybavení jednotek hasičského záchranného sboru,</t>
  </si>
  <si>
    <t>c) organizují s hasičským záchranným sborem kraje požární ochranu v období stavu ohrožení státu a válečného stavu,</t>
  </si>
  <si>
    <t>d) hradí k zabezpečení plošného pokrytí území kraje jednotkami požární ochrany náklady jednotkám sborů dobrovolných hasičů vybraných obcí spojené se zásahy mimo jejich územní obvod a podílí se na financování jejich akceschopnosti, pořízení a obnově požární techniky,</t>
  </si>
  <si>
    <t>(2) Rada kraje</t>
  </si>
  <si>
    <t>a) vydává nařízením kraje požární poplachový plán kraje,</t>
  </si>
  <si>
    <t>b) stanoví nařízením kraje podmínky k zabezpečení</t>
  </si>
  <si>
    <t>1. plošného pokrytí území kraje jednotkami požární ochrany,</t>
  </si>
  <si>
    <t>2. zdrojů vody k hašení požárů a tyto zdroje určí,</t>
  </si>
  <si>
    <t>3. požární ochrany v době zvýšeného nebezpečí vzniku požáru,</t>
  </si>
  <si>
    <t>4. požární ochrany v budovách zvláštního významu,</t>
  </si>
  <si>
    <t>5. požární ochrany při akcích, kterých se zúčastňuje větší počet osob.</t>
  </si>
  <si>
    <t>(3) Kraj</t>
  </si>
  <si>
    <t>a) projednává roční zprávu o stavu požární ochrany v kraji,</t>
  </si>
  <si>
    <t>b) k zabezpečení plošného pokrytí území kraje jednotkami požární ochrany přispívá</t>
  </si>
  <si>
    <t>1. hasičskému záchrannému sboru kraje na financování jeho potřeb,</t>
  </si>
  <si>
    <t>2. obcím na financování potřeb jejich jednotek sborů dobrovolných hasičů obcí.</t>
  </si>
  <si>
    <t>Obec a obecní úřad</t>
  </si>
  <si>
    <t>(1) Obec v samostatné působnosti na úseku požární ochrany</t>
  </si>
  <si>
    <t>a) zřizuje jednotku sboru dobrovolných hasičů obce, která provádí hašení požárů a záchranné práce při živelních pohromách a jiných mimořádných událostech a plní další úkoly podle zvláštního právního předpisu3a) ve svém územním obvodu; členům jednotky sboru dobrovolných hasičů obce za hašení požárů a záchranné práce při živelních pohromách a jiných mimořádných událostech v mimopracovní době poskytuje odměnu,</t>
  </si>
  <si>
    <t>b) udržuje akceschopnost jednotky sboru dobrovolných hasičů obce,</t>
  </si>
  <si>
    <t>c) zabezpečuje odbornou přípravu členů jednotky sboru dobrovolných hasičů obce,</t>
  </si>
  <si>
    <t>d) zabezpečuje materiální a finanční potřeby jednotky sboru dobrovolných hasičů obce a požární ochrany,</t>
  </si>
  <si>
    <t>e) zajišťuje péči o členy jednotky sboru dobrovolných hasičů obce, jakož i péči o zaměstnance zařazené v jednotkách hasičských záchranných sborů podniků, členy jiných jednotek sborů dobrovolných hasičů obce nebo podniků, popřípadě i o osoby vyzvané k poskytnutí osobní pomoci podle § 18, jestliže zasahují za ztížených podmínek nebo u déle trvajícího zásahu na území obce,</t>
  </si>
  <si>
    <t>f) poskytuje náhradu ušlého výdělku členu jednotky sboru dobrovolných hasičů obce, který se ve své pracovní době3b) nebo v době, ze které mu plyne příjem ze samostatné činnosti, zúčastní zásahu při požáru nebo jiných záchranných prací při živelních pohromách nebo jiných mimořádných událostech nebo nařízeného cvičení anebo nařízené odborné přípravy,</t>
  </si>
  <si>
    <t>g) zabezpečuje a hradí pro členy jednotky sboru dobrovolných hasičů obce preventivní zdravotní prohlídky,</t>
  </si>
  <si>
    <t>h) zabezpečuje výstavbu a údržbu objektů požární ochrany a požárně bezpečnostních zařízení, zejména pro potřeby svého územního obvodu,</t>
  </si>
  <si>
    <t>i) zpracovává stanovenou dokumentaci požární ochrany,</t>
  </si>
  <si>
    <t>j) zřizuje ohlašovnu požárů a další místa, odkud lze hlásit požár,</t>
  </si>
  <si>
    <t>k) zabezpečuje zdroje vody pro hašení požárů a jejich trvalou použitelnost a stanoví další zdroje vody pro hašení požárů a podmínky pro zajištění jejich trvalé použitelnosti,</t>
  </si>
  <si>
    <t>l) umožňuje dislokaci jednotek hasičského záchranného sboru v katastrálním území obce podle nařízení kraje a přispívá na provoz a vybavení těchto jednotek,</t>
  </si>
  <si>
    <t>m) spolupracuje se sousedními obcemi při plnění úkolů k zabezpečení požární ochrany; za tím účelem mohou obce soustřeďovat finanční prostředky,</t>
  </si>
  <si>
    <t>n) organizuje preventivně výchovnou činnost,</t>
  </si>
  <si>
    <t>o) obecně závaznou vyhláškou</t>
  </si>
  <si>
    <t>1. vydává požární řád obce,</t>
  </si>
  <si>
    <t>2. stanoví podmínky k zabezpečení požární ochrany při akcích, kterých se zúčastní větší počet osob.</t>
  </si>
  <si>
    <t>(2) Obec plní obdobně povinnosti uložené tímto zákonem právnickým osobám a podnikajícím fyzickým osobám.</t>
  </si>
  <si>
    <t>(3) Obecní úřad na úseku požární ochrany</t>
  </si>
  <si>
    <t>a) zajišťuje účast velitelů a strojníků jednotky sboru dobrovolných hasičů obce na jejich odborné přípravě,</t>
  </si>
  <si>
    <t>b) zajišťuje úkoly požární ochrany pro období stavu ohrožení státu a válečného stavu.</t>
  </si>
  <si>
    <t>(4) Vybrané obecní úřady</t>
  </si>
  <si>
    <t>a) zabezpečují podle požárního poplachového plánu kraje hašení požárů a záchranné práce při živelních pohromách a jiných mimořádných událostech mimo svůj územní obvod,</t>
  </si>
  <si>
    <t>b) zabezpečují akceschopnost jednotky sboru dobrovolných hasičů obce k zásahům mimo svůj územní obvod,</t>
  </si>
  <si>
    <t>c) na základě nařízení kraje, kterým se stanoví podmínky plošného pokrytí území kraje jednotkami požární ochrany, zabezpečují nepřetržitou pracovní pohotovost mimo pracoviště v počtu nejméně jednoho požárního družstva o sníženém početním stavu.3c)</t>
  </si>
  <si>
    <t>Vláda stanoví nařízením</t>
  </si>
  <si>
    <t>a) druhy dokumentace požární ochrany krajů a obcí, jejich obsah a vedení,</t>
  </si>
  <si>
    <t>b) minimální podmínky a rozsah poskytování péče zasahujícím příslušníkům jednotky hasičského záchranného sboru, zaměstnancům zařazeným v jednotce hasičského záchranného sboru podniku, členům jednotky sboru dobrovolných hasičů obce, členům jednotky sboru dobrovolných hasičů podniku (§ 65) a příslušníkům vojenské hasičské jednotky (§ 65a), jakož i osobám vyzvaným k poskytnutí osobní pomoci podle § 18,</t>
  </si>
  <si>
    <t>c) systém pracovní pohotovosti mimo pracoviště členů jednotek sboru dobrovolných hasičů vybraných obcí a odměnu za ni,</t>
  </si>
  <si>
    <t>d) způsob poskytování náhrady ušlého výdělku členům jednotek sboru dobrovolných hasičů obce, kteří se zúčastní zásahu, nařízeného cvičení anebo nařízené odborné přípravy v době, ze které jim plynou příjmy ze samostatné činnosti,</t>
  </si>
  <si>
    <t>e) podmínky akceschopnosti jednotek sborů dobrovolných hasičů vybraných obcí.</t>
  </si>
  <si>
    <t>Státní požární dozor</t>
  </si>
  <si>
    <t>(1) Státní požární dozor se vykonává</t>
  </si>
  <si>
    <t>a) kontrolou dodržování povinností stanovených předpisy o požární ochraně,</t>
  </si>
  <si>
    <t>c) ověřováním, zda byly dodrženy podmínky požární bezpečnosti staveb vyplývající z posouzených podkladů a dokumentace podle písmene b), včetně podmínek vyplývajících z vydaných stanovisek,</t>
  </si>
  <si>
    <t>d) posuzováním a typovým schvalováním zařízení dálkového přenosu určeného pro účely Hasičského záchranného sboru České republiky,</t>
  </si>
  <si>
    <t>f) zjišťováním příčin vzniku požárů,</t>
  </si>
  <si>
    <t>g) kontrolou připravenosti a akceschopnosti jednotek požární ochrany [§ 65 odst. 1 písm. b) až d)],</t>
  </si>
  <si>
    <t>h) ukládáním opatření k odstranění zjištěných nedostatků a kontrolou plnění těchto opatření.</t>
  </si>
  <si>
    <t>(2) V protokolu o kontrole provedené podle odstavce 1 písm. a) nebo g) orgán vykonávající státní požární dozor stanoví kontrolované osobě lhůtu pro podání písemné zprávy o odstranění nedostatků uloženém podle odstavce 1 písm. h) orgánu vykonávajícímu státní požární dozor.</t>
  </si>
  <si>
    <t>a) v rozsahu § 39 odst. 1 písm. c) ředitel hasičského záchranného sboru kraje,</t>
  </si>
  <si>
    <t>b) v rozsahu § 39 odst. 1 písm. d) generální ředitelství.</t>
  </si>
  <si>
    <t>a) způsob výkonu státního požárního dozoru,</t>
  </si>
  <si>
    <t>b) obsah a rozsah požárně technických expertiz,</t>
  </si>
  <si>
    <t>c) obsah a rozsah požárně bezpečnostních řešení.</t>
  </si>
  <si>
    <t>Orgány vykonávající státní požární dozor</t>
  </si>
  <si>
    <t>Ministerstvo vykonává státní požární dozor podle § 31 odst. 1 písm. b) a c)</t>
  </si>
  <si>
    <t>a) u staveb, které se mají uskutečnit na území dvou nebo více krajů,</t>
  </si>
  <si>
    <t>b) u staveb, které si vyhradí,</t>
  </si>
  <si>
    <t>c) u zařízení podle § 31 odst. 1 písm. d).</t>
  </si>
  <si>
    <t>Hasičský záchranný sbor kraje vykonává státní požární dozor</t>
  </si>
  <si>
    <t>a) podle § 31 odst. 1 písm. a) u právnických osob, podnikajících fyzických osob a u ministerstev a jiných státních orgánů (§ 3 odst. 2), u obcí (§ 29) a u fyzických osob; u fyzických osob v rozsahu plnění povinností podle § 2 odst. 2 a § 7,</t>
  </si>
  <si>
    <t>b) podle § 31 odst. 1 písm. b) a c) s výjimkou případů, u kterých vykonává státní požární dozor ministerstvo v rozsahu § 32,</t>
  </si>
  <si>
    <t>c) podle § 31 odst. 1 písm. e) až h).</t>
  </si>
  <si>
    <t>Vyloučení věci z užívání, zákaz činnosti a zastavení provozu</t>
  </si>
  <si>
    <t>(1) Jestliže věc nebo činnost při provozu anebo provoz vyvolávají bezprostřední nebezpečí vzniku požáru a k odstranění tohoto nebezpečí nestačí jiná opatření, orgán vykonávající státní požární dozor rozhodne o</t>
  </si>
  <si>
    <t>a) vyloučení věci z užívání,</t>
  </si>
  <si>
    <t>b) zákazu činnosti,</t>
  </si>
  <si>
    <t>c) zastavení provozu.</t>
  </si>
  <si>
    <t>(2) O zastavení provozu lze rozhodnout i tehdy, jestliže by byla znemožněna záchrana osob nebo majetku v případě vzniku požáru.</t>
  </si>
  <si>
    <t>(3) Vyžaduje-li to naléhavost situace, lze rozhodnutí uvedené v odstavcích 1 a 2 oznámit ústně a poznamenat je do protokolu o kontrole; písemné vyhotovení tohoto rozhodnutí je nutno doručit neprodleně.</t>
  </si>
  <si>
    <t>(4) Proti rozhodnutí o opatřeních uvedených v odstavcích 1 a 2 je možno podat odvolání do tří dnů ode dne doručení písemného vyhotovení tohoto rozhodnutí. Odvolání nemá odkladný účinek. Odvolací orgán o něm rozhodne neodkladně.</t>
  </si>
  <si>
    <t>Vydání rozhodnutí o zastavení provozu podle § 36 odst. 1 písm. c) musí být předem projednáno se statutárním orgánem právnické osoby, s podnikající fyzickou osobou anebo jejím odpovědným zástupcem.</t>
  </si>
  <si>
    <t>Užívat věc, která byla vyloučena z užívání [§ 36 odst. 1 písm. a)], obnovit zakázanou činnost [§ 36 odst. 1 písm. b)] nebo obnovit zastavený provoz [§ 36 odst. 1 písm. c)] lze až po odstranění nedostatků vyvolávajících bezprostřední nebezpečí vzniku požáru a jen s písemným souhlasem orgánu, který vyloučil věc z užívání nebo rozhodl o zákazu činnosti anebo o zastavení provozu.</t>
  </si>
  <si>
    <t>Oddíl třetí</t>
  </si>
  <si>
    <t>Kategorizace staveb z hlediska požární bezpečnosti</t>
  </si>
  <si>
    <t>(1) Z hlediska požární bezpečnosti a ochrany obyvatelstva se stavba člení na</t>
  </si>
  <si>
    <t>a) stavbu kategorie 0, nepředstavující zvláštní nebezpečí,</t>
  </si>
  <si>
    <t>b) stavbu kategorie I, představující mírné nebezpečí,</t>
  </si>
  <si>
    <t>c) stavbu kategorie II, představující vyšší nebezpečí,</t>
  </si>
  <si>
    <t>d) stavbu kategorie III, představující vysoké nebezpečí.</t>
  </si>
  <si>
    <t>(2) Prováděcí právní předpis stanoví kritéria a charakteristiku stavby pro její zařazení do kategorie podle odstavce 1. Charakteristikou stavby je stavebně technický parametr stavby a její umístění. Kritériem se rozumí</t>
  </si>
  <si>
    <t>a) požadavek na stavbu z hlediska podmínek evakuace,</t>
  </si>
  <si>
    <t>b) rizikovost stavby, v níž je hořlavá nebo požárně nebezpečná látka nebo jiná obdobně nebezpečná látka vyráběna, zpracovávána, používána, přepravována nebo skladována, a</t>
  </si>
  <si>
    <t>c) ochrana jiného veřejného zájmu významného z hlediska zařazení stavby do příslušné kategorie.</t>
  </si>
  <si>
    <t>(1) Státní požární dozor se v rozsahu podle § 31 odst. 1 písm. b) a c) nevykonává u stavby kategorie 0 a I.</t>
  </si>
  <si>
    <t>(2) Pro stavbu uvedenou v § 39 odst. 1 písm. b), c) nebo d) se zpracovává požárně bezpečnostní řešení podle zvláštního právního předpisu13). V požárně bezpečnostním řešení jeho zpracovatel prokazuje shodu navrhovaného záměru stavby s technickými podmínkami požární ochrany pro navrhování staveb stanovenými prováděcím právním předpisem15).</t>
  </si>
  <si>
    <t>(3) K zpracování požárně bezpečnostního řešení pro stavbu kategorie I a II je oprávněna osoba, která je autorizovaná pro obor požární bezpečnost staveb podle zvláštního právního předpisu12).</t>
  </si>
  <si>
    <t>(4) K zpracování požárně bezpečnostního řešení pro stavbu kategorie III je oprávněna osoba, která je autorizovaná pro obor požární bezpečnost staveb podle zvláštního právního předpisu12) a které k tomuto současně byla udělena specializace v rámci tohoto oboru podle zvláštního právního předpisu12).</t>
  </si>
  <si>
    <t>ČIŠTĚNÍ, KONTROLA A REVIZE SPALINOVÉ CESTY</t>
  </si>
  <si>
    <t>Spalinová cesta</t>
  </si>
  <si>
    <t>(1) Provoz spalinové cesty se považuje za vyhovující z hlediska ochrany zdraví, života nebo majetku osob, jestliže se čištění, kontrola a revize spalinové cesty provádí způsobem podle tohoto zákona.</t>
  </si>
  <si>
    <t>(2) Spalinovou cestou se pro účely tohoto zákona rozumí dutina určená k odvodu spalin do volného ovzduší. Za spalinovou cestu se nepovažuje odvod spalin z lokálních podokenních topidel o jmenovitém výkonu do 7 kW s vývodem přes fasádu.</t>
  </si>
  <si>
    <t>(3) Ustanovení § 44 až 47 se nepoužijí na spalinovou cestu, která není součástí stavby, nebo na spalinovou cestu, která je součástí volně stojícího komínu o vnitřním průměru komínového průduchu 800 mm a větším nebo komínu o stavební výšce 60 metrů a větší, anebo na spotřebič paliv o jmenovitém výkonu nad 1 MW.</t>
  </si>
  <si>
    <t>Čištění a kontrola spalinové cesty</t>
  </si>
  <si>
    <t>(1) Čištění nebo kontrolu spalinové cesty provádí osoba, která je držitelem živnostenského oprávnění v oboru kominictví (dále jen „oprávněná osoba“).</t>
  </si>
  <si>
    <t>(2) Čištění používané spalinové cesty sloužící pro odvod spalin od spotřebiče na pevná paliva o jmenovitém výkonu do 50 kW včetně nebo spalinové cesty sloužící pro odvod spalin od náhradních zdrojů elektrické energie (dieselagregáty) je možné provádět svépomocí. Čištění nebo kontrola spalinové cesty podle tohoto zákona u spalinové cesty pro spotřebiče na plynná paliva, kde odvod spalin je podle návodu nebo technických podmínek výrobce nedílnou součástí spotřebiče, se provádí podle návodu výrobce.</t>
  </si>
  <si>
    <t>(3) Lhůty čištění a kontrol, způsob čištění spalinové cesty a způsob kontroly spalinové cesty stanoví prováděcí právní předpis.</t>
  </si>
  <si>
    <t>Revize spalinové cesty</t>
  </si>
  <si>
    <t>(1) Revizi spalinové cesty provádí oprávněná osoba, která je současně revizním technikem spalinových cest ve smyslu zákona o uznávání výsledků dalšího vzdělávání (dále jen „revizní technik spalinových cest“).</t>
  </si>
  <si>
    <t>(2) Důvody pro provádění revize spalinové cesty a způsob tohoto provádění stanoví prováděcí právní předpis.</t>
  </si>
  <si>
    <t>Postup při zjištění nedostatků</t>
  </si>
  <si>
    <t>Pokud oprávněná osoba při čištění nebo kontrole spalinové cesty nebo revizní technik spalinových cest při revizi spalinové cesty zjistí nedostatek, který bezprostředně ohrožuje zdraví, život nebo majetek osob a který nelze odstranit na místě, neprodleně, nejpozději do 10 pracovních dnů ode dne zjištění nedostatku, oznámí tuto skutečnost písemně v případě nedostatku způsobeného nedodržením technických požadavků na stavbu příslušnému stavebnímu úřadu a v případě nedostatku týkajícího se nedodržení požadavků na požární bezpečnost příslušnému orgánu státního požárního dozoru.</t>
  </si>
  <si>
    <t>Zpráva o provedeném čištění nebo kontrole spalinové cesty a zpráva o revizi spalinové cesty</t>
  </si>
  <si>
    <t>(1) Oprávněná osoba předá objednateli služby neprodleně, nejpozději do 10 pracovních dnů ode dne provedení čištění nebo kontroly spalinové cesty, písemnou zprávu o provedeném čištění nebo kontrole spalinové cesty. Pokud právnická nebo podnikající fyzická osoba provede čištění spalinové cesty podle § 44 odst. 2 svépomocí, učiní o tom písemný záznam.</t>
  </si>
  <si>
    <t>(2) Revizní technik spalinových cest předá objednateli neprodleně, nejpozději do 10 pracovních dnů ode dne provedení revize, písemnou zprávu o revizi spalinové cesty.</t>
  </si>
  <si>
    <t>(3) Vzor písemné zprávy o provedeném čištění nebo kontrole spalinové cesty a písemné zprávy o revizi spalinové cesty stanoví prováděcí právní předpis.</t>
  </si>
  <si>
    <t>Druhy jednotek požární ochrany</t>
  </si>
  <si>
    <t>(1) Jednotkami požární ochrany jsou</t>
  </si>
  <si>
    <t>b) jednotka hasičského záchranného sboru podniku, která je složena ze zaměstnanců právnické osoby nebo podnikající fyzické osoby, kteří vykonávají činnost v této jednotce jako své zaměstnání, (dále jen "zaměstnanec podniku"),</t>
  </si>
  <si>
    <t>c) jednotka sboru dobrovolných hasičů obce, která je složena z fyzických osob, které nevykonávají činnost v této jednotce požární ochrany jako své zaměstnání,</t>
  </si>
  <si>
    <t>d) jednotka sboru dobrovolných hasičů podniku, která je složena ze zaměstnanců právnické osoby nebo podnikající fyzické osoby, kteří nevykonávají činnost v této jednotce požární ochrany jako své zaměstnání.</t>
  </si>
  <si>
    <t>(2) Činnost v jednotce sboru dobrovolných hasičů obce při hašení požáru, provádění záchranných prací při živelních pohromách a jiných mimořádných událostech se považuje za výkon občanské povinnosti.3b) Činnost v jednotce sboru dobrovolných hasičů obce při nařízeném cvičení nebo nařízené odborné přípravě je jiným úkonem v obecném zájmu.4a)</t>
  </si>
  <si>
    <t>(3) Činnost v jednotce sboru dobrovolných hasičů vybrané obce je vykonávána zpravidla v pracovněprávním vztahu k obci nebo v pracovněprávním vztahu k hasičskému záchrannému sboru kraje.</t>
  </si>
  <si>
    <t>(4) Zaměstnanci podniků, členové jednotek sborů dobrovolných hasičů obcí a členové jednotek sborů dobrovolných hasičů podniků musí být starší 18 let a zdravotně způsobilí.</t>
  </si>
  <si>
    <t>(5) Ministerstvo může k plnění mimořádných úkolů na úseku požární ochrany zřídit jednotku generálního ředitelství.</t>
  </si>
  <si>
    <t>(6) Vnitřní organizace a vybavení jednotek požární ochrany včetně dislokace jednotlivých druhů a kategorií jednotek požární ochrany musí být volena tak, aby území obce bylo podle stupně nebezpečí zabezpečeno požadovaným množstvím sil a prostředků při splnění požadované doby jejich dojezdu na místo zásahu podle základní tabulky plošného pokrytí uvedené v příloze zákona.</t>
  </si>
  <si>
    <t>(7) Jednotky požární ochrany používají jednotné barevné označení vozidel, lodí a letadel. Stanovené barevné označení vozidel, lodí a letadel jednotek požární ochrany4b) mohou používat jen jednotky požární ochrany uvedené v odstavci 1.</t>
  </si>
  <si>
    <t>a) organizaci plošného pokrytí území jednotkami požární ochrany,</t>
  </si>
  <si>
    <t>b) organizaci, druhy a termíny preventivních zdravotních prohlídek zaměstnanců podniků a členů jednotek sborů dobrovolných hasičů obcí a podniků, obsah lékařského posudku, seznam nemocí, vad a stavů, pro které nelze vydat kladný posudkový závěr,</t>
  </si>
  <si>
    <t>c) barevné označení vozidel, lodí a letadel jednotek požární ochrany,</t>
  </si>
  <si>
    <t>d) způsob zřizování, vnitřní organizaci a vybavení jednotek požární ochrany požární technikou a věcnými prostředky požární ochrany, jakož i jejich používání.</t>
  </si>
  <si>
    <t>§ 65a</t>
  </si>
  <si>
    <t>Vojenská hasičská jednotka</t>
  </si>
  <si>
    <t>(1) Za jednotky požární ochrany uvedené v § 65 odst. 1 písm. b) a d) se ve vojenských objektech, vojenských útvarech, vojenských zařízeních, vojenských záchranných útvarech a u právnických osob založených nebo zřízených Ministerstvem obrany považují vojenské hasičské jednotky.</t>
  </si>
  <si>
    <t>(2) Vojenská hasičská jednotka je složena z vojáků a občanských zaměstnanců (dále jen "členové vojenské hasičské jednotky"). Zřizování, vnitřní organizace a vybavení vojenských hasičských jednotek požární technikou a věcnými prostředky požární ochrany je v působnosti Ministerstva obrany. Ministerstvo obrany rovněž stanoví podmínky výkonu služby, odborné způsobilosti, nástupního odborného výcviku, odborné přípravy, zdravotní způsobilosti a funkční označení členů vojenských hasičských jednotek, které nesmí být zaměnitelné s hodnostním označením příslušníků hasičského záchranného sboru.</t>
  </si>
  <si>
    <t>(3) Pro vojenskou hasičskou jednotku se při společném zásahu jednotek požární ochrany a vojenských hasičských jednotek uplatňuje právo přednostního velení jako pro jednotku sboru dobrovolných hasičů podniku a členové vojenské hasičské jednotky jsou podřízeni veliteli zásahu.</t>
  </si>
  <si>
    <t>(4) Tam, kde není zřízena vojenská hasičská jednotka, může orgán požární ochrany Ministerstva obrany nařídit zřízení požární hlídky.</t>
  </si>
  <si>
    <t>Jednotka hasičského záchranného sboru kraje</t>
  </si>
  <si>
    <t>(1) Jednotka hasičského záchranného sboru kraje je součástí hasičského záchranného sboru kraje.</t>
  </si>
  <si>
    <t>(2) V případech určených vládou může být zřízena jednotka hasičského záchranného sboru kraje i u právnických osob.</t>
  </si>
  <si>
    <t>Jednotka hasičského záchranného sboru podniku</t>
  </si>
  <si>
    <t>(1) Jednotku hasičského záchranného sboru podniku zřizuje k plnění úkolů podle § 70 odst. 1 právnická osoba nebo podnikající fyzická osoba provozující činnosti uvedené v § 4 odst. 2 a 3, kterou určí hasičský záchranný sbor kraje; u právnické osoby nebo podnikající fyzické osoby s celostátní působností nebo působností zasahující do dvou nebo více krajů, po souhlasu generálního ředitelství. Hasičský záchranný sbor kraje přitom vychází z výsledků posouzení požárního nebezpečí nebo dokumentace zdolávání požárů.4c) Počet zaměstnanců podniku a vybavení této jednotky stanoví na základě výsledků posouzení požárního nebezpečí nebo dokumentace zdolávání požárů hasičský záchranný sbor kraje.</t>
  </si>
  <si>
    <t>(2) Právnická osoba nebo podnikající fyzická osoba jmenuje a odvolává velitele této jednotky po vyjádření hasičského záchranného sboru kraje k jeho způsobilosti vykonávat funkci velitele.</t>
  </si>
  <si>
    <t>(3) Právnická osoba nebo podnikající fyzická osoba mohou zrušit jednotku hasičského záchranného sboru podniku jen se souhlasem hasičského záchranného sboru kraje; u právnické osoby nebo podnikající fyzické osoby s celostátní působností nebo působností zasahující do dvou nebo více krajů si hasičský záchranný sbor kraje vyžádá souhlas generálního ředitelství.</t>
  </si>
  <si>
    <t>Jednotky sborů dobrovolných hasičů</t>
  </si>
  <si>
    <t>(1) Obec zřizuje a spravuje jednotku sboru dobrovolných hasičů obce. Velitele této jednotky, po vyjádření hasičského záchranného sboru kraje k jeho způsobilosti vykonávat funkci velitele, jmenuje a odvolává starosta obce. Přihlíží přitom k návrhu občanského sdružení působícího na úseku požární ochrany.</t>
  </si>
  <si>
    <t>(2) Právnické osoby nebo podnikající fyzické osoby provozující činnosti uvedené v § 4 odst. 2 a 3, které určí hasičský záchranný sbor kraje, mohou místo jednotky hasičského záchranného sboru podniku zřídit jednotku sboru dobrovolných hasičů podniku. Hasičský záchranný sbor kraje přitom vychází z výsledků posouzení požárního nebezpečí nebo dokumentace zdolávání požárů. Velitele této jednotky po vyjádření hasičského záchranného sboru kraje k jeho způsobilosti vykonávat funkci velitele jmenují a odvolávají právnické osoby nebo podnikající fyzické osoby. Počet členů a vybavení jednotky sboru dobrovolných hasičů podniku stanoví na základě výsledků posouzení požárního nebezpečí nebo dokumentace zdolávání požárů hasičský záchranný sbor kraje.</t>
  </si>
  <si>
    <t>(3) Ke zvýšení akceschopnosti a zkvalitnění činnosti jednotky sboru dobrovolných hasičů obce nebo jednotky sboru dobrovolných hasičů podniku (dále jen "dobrovolná jednotka požární ochrany") se mohou do těchto jednotek zařadit i osoby vykonávající tuto službu jako svoje zaměstnání. O tomto opatření rozhodne obec, právnická osoba nebo podnikající fyzická osoba po projednání s hasičským záchranným sborem kraje.</t>
  </si>
  <si>
    <t>(4) Obec, právnické osoby a podnikající fyzické osoby mohou zrušit dobrovolnou jednotku požární ochrany jen se souhlasem hasičského záchranného sboru kraje.</t>
  </si>
  <si>
    <t>(1) Požární hlídku zřizuje</t>
  </si>
  <si>
    <t>a) právnická osoba a podnikající fyzická osoba provozující činnosti uvedené v § 4 odst. 2 a 3, kterou určí hasičský záchranný sbor kraje na základě výsledků posouzení požárního nebezpečí nebo dokumentace zdolávání požárů, pokud nezřizuje jednotku požární ochrany podle § 67 ani podle § 68,</t>
  </si>
  <si>
    <t>b) obec, která nezřizuje jednotku požární ochrany podle § 68, kterou určí hasičský záchranný sbor kraje.</t>
  </si>
  <si>
    <t>(2) Na požární hlídky zřízené podle odstavce 1 se obdobně vztahují ustanovení tohoto zákona o jednotkách požární ochrany.</t>
  </si>
  <si>
    <t>§ 69a</t>
  </si>
  <si>
    <t>(1) Právnické osoby a podnikající fyzické osoby, které jsou povinny zřídit jednotku požární ochrany, nebo obce mohou namísto vlastní jednotky požární ochrany zajistit plnění úkolů této jednotky na základě smlouvy mezi sebou nebo se státem, který zastupuje hasičský záchranný sbor kraje, nebo zřízením společné jednotky požární ochrany.</t>
  </si>
  <si>
    <t>(2) Za společnou jednotku požární ochrany se považuje také jednotka požární ochrany podle § 65 odst. 1, na jejíž činnost a vybavení na základě smlouvy podle odstavce 1 finančně přispívá právnická osoba, podnikající fyzická osoba nebo obec, které jsou jinak povinny jednotku požární ochrany zřídit.</t>
  </si>
  <si>
    <t>(3) Postup podle odstavce 1 je podmíněn předchozím souhlasem hasičského záchranného sboru kraje. Hasičský záchranný sbor kraje může udělit souhlas za podmínky, že budou dodrženy mimo jiné požadavky základní tabulky plošného pokrytí uvedené v příloze zákona a smlouvou určená jednotka bude akceschopná. Hasičský záchranný sbor kraje současně stanoví druh společné jednotky v souladu s § 65 odst. 1. V případě, že smlouvu podle odstavce 1 uzavírá hasičský záchranný sbor kraje, souhlas uděluje generální ředitelství.</t>
  </si>
  <si>
    <t>(4) Na základě smlouvy podle odstavce 1 musí být hasičskému záchrannému sboru kraje nebo obci poskytovány finanční prostředky ve výši potřebné k zajištění akceschopnosti jednoho požárního družstva o zmenšeném početním stavu. V případě, kdy je smlouva uzavírána mezi hasičským záchranným sborem kraje a obcí v místě dislokace stanice hasičského záchranného sboru kraje, musí být tyto prostředky ve výši potřebné k zajištění akceschopnosti jednoho požárního družstva příslušného typu stanice hasičského záchranného sboru kraje vynásobené počtem těchto stanic zřizovaných v obci podle základní tabulky plošného pokrytí uvedené v příloze zákona, pokud není ve smlouvě podle odstavce 1 stanoveno jinak. V případě, kdy je smlouva uzavřena mezi hasičským záchranným sborem kraje a zřizovatelem jednotky hasičského záchranného sboru podniku, bude zaměstnanec podniku zařazený v této jednotce upřednostněn v řízení ve věcech služebního poměru vedeném v návaznosti na mimořádné zřízení služebního místa.</t>
  </si>
  <si>
    <t>(5) Obce, které nezřídí jednotku požární ochrany podle § 68 odst. 1 nebo postupem uvedeným v odstavci 1, jsou povinny přispívat na společnou jednotku podle odstavce 2 hasičskému záchrannému sboru kraje nebo obci, jejíž jednotka požární ochrany je předurčena požárním poplachovým plánem kraje pro uvedenou obec jako první za dodržení podmínek uvedených v § 65 odst. 6.</t>
  </si>
  <si>
    <t>(6) Obec, na jejímž území je dislokována stanice hasičského záchranného sboru kraje, může uzavřít s místně příslušným hasičským záchranným sborem kraje smlouvu, v níž upraví užívání majetku ve vlastnictví této obce, poskytování prostředků, případně další vztahy ve vazbě na činnosti hasičského záchranného sboru kraje.</t>
  </si>
  <si>
    <t>§ 69b</t>
  </si>
  <si>
    <t>Povinnosti zaměstnanců podniků a členů dobrovolných jednotek požární ochrany</t>
  </si>
  <si>
    <t>Zaměstnanci podniků a členové dobrovolných jednotek požární ochrany jsou povinni</t>
  </si>
  <si>
    <t>a) důsledně plnit úkoly vyplývající ze základního poslání jednotek požární ochrany,</t>
  </si>
  <si>
    <t>b) při zásahu na místě požáru nebo při záchranných pracích při živelní pohromě nebo jiné mimořádné události plnit rozkazy velitele zásahu a pokyny svých nadřízených,</t>
  </si>
  <si>
    <t>c) dodržovat předpisy o požární ochraně upravující činnost na místě zásahu,</t>
  </si>
  <si>
    <t>d) prohlubovat své odborné znalosti v oblasti požární ochrany a udržovat si potřebnou fyzickou zdatnost,</t>
  </si>
  <si>
    <t>e) podrobovat se stanoveným preventivním zdravotním prohlídkám.</t>
  </si>
  <si>
    <t>Základní úkoly jednotek požární ochrany</t>
  </si>
  <si>
    <t>(1) Jednotka požární ochrany plní tyto základní úkoly</t>
  </si>
  <si>
    <t>a) provádí požární zásah podle příslušné dokumentace požární ochrany nebo při soustředění a nasazování sil a prostředků,</t>
  </si>
  <si>
    <t>b) provádí záchranné práce při živelních pohromách a jiných mimořádných událostech.</t>
  </si>
  <si>
    <t>c) podává neprodleně zprávy o svém výjezdu a zásahu územně příslušnému hasičskému záchrannému sboru kraje.</t>
  </si>
  <si>
    <t>(2) Výkonem služby příslušníků, zaměstnanců podniků a členů zařazených v jednotkách požární ochrany se podle tohoto zákona rozumí veškerá činnost směřující k předcházení požárům a jejich zdolávání, snižování následků živelních pohrom a jiných mimořádných událostí včetně zvyšování akceschopnosti jednotky požární ochrany. Výkon služby se člení na organizační a operační řízení.</t>
  </si>
  <si>
    <t>(3) Organizačním řízením se rozumí činnost k dosažení stálé organizační, technické a odborné způsobilosti sil a prostředků požární ochrany k plnění úkolů jednotek požární ochrany. Operačním řízením se rozumí činnost od přijetí zprávy o skutečnostech vyvolávajících potřebu nasazení sil a prostředků požární ochrany, provedení požárního zásahu a záchranných prací při živelních pohromách a jiných mimořádných událostech, do návratu sil a prostředků požární ochrany na základnu.</t>
  </si>
  <si>
    <t>(4) Při zdolávání požáru spolupracují jednotky požární ochrany s Policií České republiky a dalšími orgány podle zvláštních předpisů.5)</t>
  </si>
  <si>
    <t>(5) Jednotky požární ochrany plní úkoly na úseku civilní ochrany a ochrany obyvatel.5a)</t>
  </si>
  <si>
    <t>(6) Prováděcí právní předpis stanoví</t>
  </si>
  <si>
    <t>a) organizaci řízení v jednotkách požární ochrany,</t>
  </si>
  <si>
    <t>b) podmínky akceschopnosti jednotek požární ochrany,</t>
  </si>
  <si>
    <t>c) zásady velení a činnosti velitelů, příslušníků, zaměstnanců podniku a členů dobrovolných jednotek požární ochrany při zásahu,</t>
  </si>
  <si>
    <t>d) zásady činnosti jednotek požární ochrany na úseku civilní ochrany a ochrany obyvatel.</t>
  </si>
  <si>
    <t>Řízení činnosti v jednotkách požární ochrany</t>
  </si>
  <si>
    <t>(1) Příslušníci, zaměstnanci podniku a členové dobrovolných jednotek požární ochrany jsou při činnosti v jednotce požární ochrany podřízeni svým velitelům a při zdolávání požáru veliteli zásahu.</t>
  </si>
  <si>
    <t>(2) Velitel jednotky požární ochrany odpovídá za připravenost a činnost jemu podřízené jednotky zřizovateli této jednotky.</t>
  </si>
  <si>
    <t>Odborná způsobilost a příprava</t>
  </si>
  <si>
    <t>(1) Příslušníci, zaměstnanci podniku a velitelé, strojníci a technici speciálních služeb ostatních jednotek požární ochrany mohou své funkce vykonávat jen s požadovanou odbornou způsobilostí.</t>
  </si>
  <si>
    <t>(2) Příslušníci, zaměstnanci podniku a členové dobrovolných jednotek požární ochrany mohou samostatně vykonávat službu při zdolávání požárů až po absolvování základní odborné přípravy.</t>
  </si>
  <si>
    <t>(3) Zaměstnanci podniku a členové dobrovolných jednotek požární ochrany jsou povinni se zúčastňovat v určeném rozsahu odborné přípravy. Zúčastňují-li se odborné přípravy členové dobrovolných jednotek požární ochrany ve své pracovní době, považuje se to za překážku na straně zaměstnance z důvodu jiných úkonů v obecném zájmu.4a)</t>
  </si>
  <si>
    <t>(4) Odborná příprava zahrnuje teoretickou přípravu, praktický výcvik a tělesnou přípravu. Součástí odborné přípravy je i požární sport.</t>
  </si>
  <si>
    <t>(5) Odborná způsobilost se ověřuje zkouškou a prokazuje se osvědčením. Ověřování odborné způsobilosti a vydávání a odnímání osvědčení o odborné způsobilosti provádí</t>
  </si>
  <si>
    <t>a) ministerstvo u příslušníků, velitelů, strojníků a techniků speciálních služeb jednotek hasičských záchranných sborů podniků a u osob vykonávajících službu v jednotkách sborů dobrovolných hasičů obcí a v jednotkách sborů dobrovolných hasičů podniků jako svoje zaměstnání,</t>
  </si>
  <si>
    <t>b) hasičský záchranný sbor kraje u velitelů a strojníků dobrovolných jednotek požární ochrany,</t>
  </si>
  <si>
    <t>c) velitelé jednotek hasičských záchranných sborů podniků u zaměstnanců podniku.</t>
  </si>
  <si>
    <t>(6) Orgán, který vydal osvědčení o odborné způsobilosti, může osvědčení odejmout, vykazuje-li osoba uvedená v odstavcích 1 a 5 ve své činnosti závažné nedostatky.</t>
  </si>
  <si>
    <t>(7) Prováděcí právní předpis stanoví způsob provádění odborné přípravy příslušníků, zaměstnanců podniků a členů dobrovolných jednotek požární ochrany, její ověřování a osvědčování, vydávání a odnímání osvědčení, jakož i organizování soutěží v požárním sportu a tělesné přípravě.</t>
  </si>
  <si>
    <t>Poskytování pomoci při zdolávání požárů</t>
  </si>
  <si>
    <t>(1) Obec, právnické osoby a podnikající fyzické osoby jsou povinny si poskytovat při zdolávání požárů vzájemnou pomoc.</t>
  </si>
  <si>
    <t>(2) Hasičské záchranné sbory krajů jsou oprávněny v případě naléhavé potřeby při zdolávání požárů soustřeďovat a nasazovat jednotky požární ochrany bez ohledu na to, komu jsou podřízeny, a věcné prostředky požární ochrany bez ohledu na to, kdo s nimi disponuje. Obdobné oprávnění má Ministerstvo při potřebě nasazení jednotek požární ochrany a věcných prostředků požární ochrany z více krajů, při poskytování mezistátní pomoci, nebo hrozí-li nebezpečí z prodlení.</t>
  </si>
  <si>
    <t>(3) Orgán, který rozhoduje o opatřeních uvedených v odstavci 2, je povinen přihlédnout k tomu, aby byla v nutném rozsahu zabezpečena požární ochrana v územních obvodech obcí nebo u právnických osob a podnikajících fyzických osob, které takovou pomoc poskytnou.</t>
  </si>
  <si>
    <t>(4) O použití Armády České republiky k záchranným pracím6a) a o poskytování mezistátní pomoci platí zvláštní právní předpisy.7)</t>
  </si>
  <si>
    <t>Spolupráce na úseku požární ochrany</t>
  </si>
  <si>
    <t>Hasičský záchranný sbor, správní úřady a orgány samosprávy, jakož i právnické osoby a podnikající fyzické osoby při plnění úkolů podle tohoto zákona spolupracují s občanskými sdruženími, veřejně prospěšnými organizacemi a jinými orgány a organizacemi působícími na úseku požární ochrany.</t>
  </si>
  <si>
    <t>Občanská sdružení, veřejně prospěšné organizace a jiné orgány a organizace působící na úseku požární ochrany</t>
  </si>
  <si>
    <t>(1) Občanská sdružení, veřejně prospěšné organizace a jiné orgány a organizace působící na úseku požární ochrany pomáhají při plnění úkolů na úseku požární ochrany zejména tím, že</t>
  </si>
  <si>
    <t>a) pomáhají vyhledávat členy jednotek sborů dobrovolných hasičů obcí,</t>
  </si>
  <si>
    <t>b) podílejí se na odborné přípravě členů jednotek sborů dobrovolných hasičů obcí,</t>
  </si>
  <si>
    <t>c) podílejí se se souhlasem vlastníka na provádění údržby, oprav požární techniky, věcných prostředků požární ochrany a objektů požární ochrany, včetně vodních zdrojů,</t>
  </si>
  <si>
    <t>d) podílejí se na činnosti směřující k předcházení požárům, zejména na preventivně výchovné činnosti mezi občany a mládeží,</t>
  </si>
  <si>
    <t>e) podílejí se na ediční a publikační činnosti a na dokumentaci historie požární ochrany a hasičstva.</t>
  </si>
  <si>
    <t>(2) Občanským sdružením, veřejně prospěšným organizacím a jiným orgánům a organizacím vykonávajícím činnosti podle odstavce 1 může být poskytována dotace v souladu se zvláštním právním předpisem.7a)</t>
  </si>
  <si>
    <t>POSTIH PRÁVNICKÝCH OSOB, PODNIKAJÍCÍCH FYZICKÝCH OSOB A FYZICKÝCH OSOB</t>
  </si>
  <si>
    <t>Pokuty právnickým osobám a podnikajícím fyzickým osobám</t>
  </si>
  <si>
    <t>(1) Hasičský záchranný sbor kraje při výkonu státního požárního dozoru může uložit pokutu až do 250 000 Kč právnické osobě nebo podnikající fyzické osobě provozující činnosti bez zvýšeného požárního nebezpečí nebo až do 500 000 Kč právnické osobě nebo podnikající fyzické osobě provozující činnosti se zvýšeným požárním nebezpečím, jestliže poruší povinnosti vyplývající z předpisů o požární ochraně tím, že</t>
  </si>
  <si>
    <t>a) neoznačí místa a pracoviště příslušnými bezpečnostními značkami, příkazy, zákazy a pokyny ve vztahu k požární ochraně, včetně míst, na kterých se nachází věcné prostředky požární ochrany a požárně bezpečnostní zařízení,</t>
  </si>
  <si>
    <t>b) neprovádí pravidelně kontrolu dodržování předpisů o požární ochraně a plnění příkazů, zákazů a pokynů týkajících se požární ochrany nebo neodstraňuje zjištěné závady,</t>
  </si>
  <si>
    <t>c) nezabezpečí pravidelné školení svých zaměstnanců o požární ochraně a odbornou přípravu preventivních požárních hlídek nebo preventistů požární ochrany, jakož i odbornou přípravu v jednotkách požární ochrany,</t>
  </si>
  <si>
    <t>d) neumožní nebo ztěžuje výkon státního požárního dozoru,</t>
  </si>
  <si>
    <t>e) nevyhotoví předepsanou dokumentaci požární ochrany nebo ji neudržuje v souladu se skutečným stavem anebo neplní podmínky požární bezpečnosti v ní stanovené,</t>
  </si>
  <si>
    <t>f) nezabezpečí v potřebném množství a druzích požární techniku, věcné prostředky požární ochrany nebo požárně bezpečnostní zařízení nebo tyto neudržuje v provozuschopném stavu anebo u vyhrazené požární techniky, věcných prostředků požární ochrany nebo požárně bezpečnostních zařízení používá neschválené druhy,</t>
  </si>
  <si>
    <t>g) neumožní vstup na nemovitost k provedení potřebných opatření v souvislosti se cvičením jednotek požární ochrany, ačkoli tomu byla povinna podle rozhodnutí obce nebo hasičského záchranného sboru kraje,</t>
  </si>
  <si>
    <t>h) neoznámí bez odkladu územně příslušnému hasičskému záchrannému sboru kraje vznik požáru při činnostech, které provozuje, nebo v prostorách, které vlastní nebo užívá,</t>
  </si>
  <si>
    <t>i) nepodá písemnou zprávu o odstranění nedostatků zjištěných při kontrole ve lhůtě stanovené orgánem vykonávajícím státní požární dozor,</t>
  </si>
  <si>
    <t>j) nestanoví organizaci zabezpečení požární ochrany s ohledem na požární nebezpečí nebo prokazatelně nestanoví podmínky požární bezpečnosti podle § 6 odst. 1 písm. b) nebo § 6 odst. 2,</t>
  </si>
  <si>
    <t>k) nedodržuje stanovené podmínky požární bezpečnosti provozovaných činností, technologických postupů nebo zařízení anebo nezabezpečuje údržbu a opravy technických a technologických zařízení způsobem a ve lhůtách stanovených technickými podmínkami nebo výrobcem zařízení,</t>
  </si>
  <si>
    <t>l) nestanoví požadavky na odbornou kvalifikaci osob podle § 6 odst. 1 písm. d) nebo nezabezpečí provádění prací, které by mohly vést ke vzniku požáru osobou s příslušnou kvalifikací,</t>
  </si>
  <si>
    <t>m) používá neoprávněně barevné označení vozidel, lodí a letadel jednotek požární ochrany.</t>
  </si>
  <si>
    <t>(2) Hasičský záchranný sbor kraje při výkonu státního požárního dozoru může uložit pokutu až do 500 000 Kč právnické osobě nebo podnikající fyzické osobě, která porušila povinnost vyplývající z předpisů o požární ochraně tím, že</t>
  </si>
  <si>
    <t>a) nevytváří podmínky pro hašení požárů a pro záchranné práce, neudržuje volné příjezdové komunikace a nástupní plochy pro požární techniku, únikové cesty a volný přístup k nouzovým východům, rozvodným zařízením elektrické energie, uzávěrům vody, plynu, topení a produktovodům, věcným prostředkům požární ochrany a ručnímu ovládání požárně bezpečnostních zařízení,</t>
  </si>
  <si>
    <t>b) poruší rozhodnutí o vyloučení věci z užívání, rozhodnutí o zákazu činnosti nebo rozhodnutí o zastavení provozu,</t>
  </si>
  <si>
    <t>c) nezajistí plnění úkolů požární ochrany podle kategorie požárního nebezpečí osobami s odbornou způsobilostí nebo nezřídí preventivní požární hlídku podle § 13 odst. 1,</t>
  </si>
  <si>
    <t>d) nezřídí jednotku požární ochrany nebo ji smluvně nezabezpečí, ačkoli k tomu byla povinna,</t>
  </si>
  <si>
    <t>e) nevybaví jednotku požární ochrany potřebnou požární technikou, věcnými prostředky požární ochrany a požárně bezpečnostními zařízeními anebo jednotku požární ochrany využívá k činnostem, které by mohly ohrozit její akceschopnost,</t>
  </si>
  <si>
    <t>f) neplní opatření nebo lhůty stanovené posouzením požárního nebezpečí,</t>
  </si>
  <si>
    <t>g) neprovede ve stanovené lhůtě opatření uložená k odstranění zjištěných nedostatků,</t>
  </si>
  <si>
    <t>h) neposkytne na výzvu velitele zásahu nebo velitele jednotky požární ochrany obce potřebnou věcnou pomoc,</t>
  </si>
  <si>
    <t>i) neumožní vstup na nemovitost k provedení potřebných opatření v souvislosti se zdoláváním požáru nebo prováděním záchranných prací,</t>
  </si>
  <si>
    <t>j) nemá k dispozici požárně technické charakteristiky vyráběných, používaných, zpracovávaných nebo skladovaných látek a materiálů nutných ke stanovení preventivních opatření k ochraně života, zdraví a majetku,</t>
  </si>
  <si>
    <t>k) nedodržuje návody a technické podmínky výrobce nebo obchodní organizace vztahující se k požární bezpečnosti,</t>
  </si>
  <si>
    <t>l) neposkytne bezúplatně výrobky nebo vzorky k provedení požárně technické expertizy v rámci zjišťování příčin vzniku požáru,</t>
  </si>
  <si>
    <t>m) vypaluje porosty nebo neoznámí spalování hořlavých látek na volném prostranství orgánu státního požárního dozoru, případně nestanoví opatření proti vzniku a šíření požáru,</t>
  </si>
  <si>
    <t>n) neuvědomí písemně orgán státního požárního dozoru nebo nepostupuje podle jeho pokynu v případě změny charakteru nebo podmínek anebo rozsahu provozované činnosti, která je předmětem posouzení požárního nebezpečí,</t>
  </si>
  <si>
    <t>o) nesplní lhůtu stanovenou orgánem státního požárního dozoru k odstranění nedostatků v předloženém posouzení požárního nebezpečí,</t>
  </si>
  <si>
    <t>p) neudržuje zdroje vody pro hašení požárů v takovém stavu, aby bylo umožněno použití požární techniky a čerpání vody k hašení požáru, neplní povinnosti k ochraně lesů v době zvýšeného nebezpečí vzniku požáru podle § 7 odst. 2 nebo povinnosti vlastníka podle § 2 odst. 2,</t>
  </si>
  <si>
    <t>q) při přepravě nebezpečných látek nemá k dispozici na místě s nákladem požárně technické charakteristiky přepravovaných látek nebo tyto neodpovídají vykazovanému přepravovanému nákladu.</t>
  </si>
  <si>
    <t>(3) Hasičský záchranný sbor kraje při výkonu státního požárního dozoru může uložit pokutu až do 1 000 000 Kč právnické osobě nebo podnikající fyzické osobě provozující činnosti s vysokým požárním nebezpečím, jestliže poruší povinnosti vyplývající z předpisů o požární ochraně uvedené v odstavcích 1 a 2.</t>
  </si>
  <si>
    <t>(4) Právnické osobě nebo podnikající fyzické osobě, která zruší jednotku požární ochrany bez souhlasu hasičského záchranného sboru kraje (§ 67 odst. 3 a § 68 odst. 4), může hasičský záchranný sbor kraje uložit pokutu až do 10 000 000 Kč.</t>
  </si>
  <si>
    <t>(5) Právnické osobě nebo podnikající fyzické osobě, která opětovně poruší povinnost, za kterou jí byla v předchozích třech letech uložena pokuta pravomocným rozhodnutím, může hasičský záchranný sbor kraje při výkonu státního požárního dozoru uložit další pokutu až do výše dvojnásobku pokuty stanovené v odstavcích 1 až 4.</t>
  </si>
  <si>
    <t>(6) Při stanovení výše pokuty se přihlíží zejména k závažnosti a době trvání protiprávního jednání a k rozsahu způsobené škody.</t>
  </si>
  <si>
    <t>(7) Uložení pokuty nezbavuje právnickou osobu nebo podnikající fyzickou osobu povinnosti odstranit nedostatky ve stanovené lhůtě. Uložením pokuty podle odstavců 1 až 4 zůstává nedotčena odpovědnost právnické osoby nebo podnikající fyzické osoby za způsobenou škodu a postih jejích zaměstnanců podle pracovněprávních předpisů.</t>
  </si>
  <si>
    <t>(1) Oprávněné osobě, která</t>
  </si>
  <si>
    <t>a) neprovede čištění nebo kontrolu spalinové cesty stanoveným způsobem, nebo</t>
  </si>
  <si>
    <t>b) v rozporu s § 47 odst. 1 nepředá písemnou zprávu o provedeném čištění nebo kontrole spalinové cesty nebo ji předá po stanovené lhůtě,</t>
  </si>
  <si>
    <t>se uloží pokuta do 50000 Kč.</t>
  </si>
  <si>
    <t>(2) Oprávněné osobě nebo reviznímu technikovi spalinových cest, který v rozporu s § 46 neoznámí zjištěné nedostatky příslušnému stavebnímu úřadu nebo orgánu státního požárního dozoru nebo je oznámí opožděně, se uloží pokuta do 50000 Kč.</t>
  </si>
  <si>
    <t>(3) Reviznímu technikovi spalinových cest, který</t>
  </si>
  <si>
    <t>a) neprovede revizi spalinové cesty stanoveným způsobem, nebo</t>
  </si>
  <si>
    <t>b) v rozporu s § 47 odst. 2 nepředá písemnou zprávu o revizi spalinové cesty nebo ji předá po stanovené lhůtě,</t>
  </si>
  <si>
    <t>§ 76b</t>
  </si>
  <si>
    <t>Vlastníkovi nebo provozovateli objektu, který je právnickou nebo podnikající fyzickou osobou a který provozuje spalinovou cestu v rozporu s tímto zákonem, se uloží pokuta do 100000 Kč.</t>
  </si>
  <si>
    <t>§ 76c</t>
  </si>
  <si>
    <t>(1) Právnické osobě nebo podnikající fyzické osobě, která provozuje činnost s vysokým požárním nebezpečím bez odsouhlaseného posouzení požárního nebezpečí nebo provede v rozporu s § 6a odst. 7 změnu, která má vliv na obsah schváleného posouzení požárního nebezpečí, se uloží pokuta až do výše 10000000 Kč.</t>
  </si>
  <si>
    <t>(2) Právnické osobě nebo podnikající fyzické osobě, která provozuje činnost s vysokým požárním nebezpečím nebo činnost se zvýšeným požárním nebezpečím, u které nejsou běžné podmínky pro zásah, bez odsouhlasení dokumentace zdolávání požárů nebo provede v rozporu s § 6b odst. 7 změnu, která má vliv na obsah schválené dokumentace zdolávání požárů, se uloží pokuta až do výše 10000000 Kč.</t>
  </si>
  <si>
    <t>§ 76d</t>
  </si>
  <si>
    <t>Pokutu podle § 76a až 76c ukládá hasičský záchranný sbor kraje. Pro stanovení výše pokuty přihlíží zejména k závažnosti a době trvání protiprávního jednání.</t>
  </si>
  <si>
    <t>Řízení o uložení pokuty lze zahájit do jednoho roku ode dne, kdy se o porušení povinnosti dozvěděl orgán vykonávající státní požární dozor, a musí být pravomocně skončeno do tří let od porušení povinnosti. Do této doby se nezapočítává doba, po kterou se pro tentýž skutek vedlo trestní řízení.</t>
  </si>
  <si>
    <t>(1) Přestupku na úseku požární ochrany se dopustí ten, kdo</t>
  </si>
  <si>
    <t>a) poruší příkazy nebo zákazy týkající se požární ochrany na označených místech,</t>
  </si>
  <si>
    <t>b) neumožní vstup na nemovitost při cvičení jednotky požární ochrany, ačkoliv je k tomu povinen podle rozhodnutí hasičského záchranného sboru kraje nebo obce,</t>
  </si>
  <si>
    <t>c) neuposlechne nařízení velitele zásahu nebo velitele jednotky požární ochrany vydané podle § 88 odst. 1 písm. a),</t>
  </si>
  <si>
    <t>d) poruší zásady bezpečného provozu tepelných, elektrických, plynových a jiných spotřebičů a komínů,</t>
  </si>
  <si>
    <t>e) neobstará nebo neudržuje v provozuschopném stavu věcné prostředky požární ochrany nebo požárně bezpečnostní zařízení, poškodí, zneužije nebo jiným způsobem znemožní použití věcných prostředků požární ochrany nebo požárně bezpečnostních zařízení,</t>
  </si>
  <si>
    <t>f) vědomě bezdůvodně přivolá jednotku požární ochrany nebo zneužije tísňovou komunikaci,</t>
  </si>
  <si>
    <t>g) nedodrží podmínky nebo návody vztahující se k požární bezpečnosti výrobků nebo činností,</t>
  </si>
  <si>
    <t>h) neumožní výkon státního požárního dozoru nebo ve stanovené lhůtě nesplní opatření uložená orgánem státního požárního dozoru,</t>
  </si>
  <si>
    <t>i) neposkytne osobní nebo věcnou pomoc v souvislosti se zdoláváním požáru, ačkoli je k tomu povinen,</t>
  </si>
  <si>
    <t>j) neumožní orgánu státního požárního dozoru provedení potřebných úkonů ke zjišťování příčiny vzniku požáru nebo bezúplatně neposkytne výrobky nebo vzorky k provedení požárně technické expertizy,</t>
  </si>
  <si>
    <t>k) nedodrží předpisy o používání, skladování a manipulaci s hořlavými nebo požárně nebezpečnými látkami nebo nesprávným skladováním materiálu znemožní přístup k rozvodným zařízením elektrické energie a uzávěrům plynu, vody a topení,</t>
  </si>
  <si>
    <t>l) nedodrží zásady požární bezpečnosti při používání otevřeného ohně nebo jiného zdroje zapálení,</t>
  </si>
  <si>
    <t>m) nevytváří v prostorách ve svém vlastnictví nebo užívání podmínky pro rychlé zdolávání požáru a pro provádění záchranných prací nebo neumožní jednotce požární ochrany vstup na nemovitost při zdolávání požáru nebo provádění záchranných prací anebo jinak ztíží provedení opatření nutných ke zdolávání požáru nebo při provádění záchranných prací,</t>
  </si>
  <si>
    <t>n) poruší rozhodnutí o vyloučení věci z užívání nebo rozhodnutí o zákazu činnosti anebo rozhodnutí o zastavení provozu,</t>
  </si>
  <si>
    <t>o) provádí práce, které mohou vést ke vzniku požáru, ačkoli nemá odbornou způsobilost požadovanou pro výkon takových prací zvláštními právními předpisy,</t>
  </si>
  <si>
    <t>p) zanedbá z hlediska požární ochrany dohled nad osobami, které nemohou posoudit následky svého jednání,</t>
  </si>
  <si>
    <t>r) způsobí svým jednáním požár, nejde-li o trestný čin,</t>
  </si>
  <si>
    <t>s) vypaluje porosty,</t>
  </si>
  <si>
    <t>t) neoznámí bezodkladně místně příslušnému hasičskému záchrannému sboru kraje požár v objektech a jiných místech, které vlastní nebo užívá,</t>
  </si>
  <si>
    <t>u) omezí nebo znemožní použití označených nástupních ploch pro požární techniku,</t>
  </si>
  <si>
    <t>v) používá neoprávněně barevné označení vozidel, lodí a letadel jednotek požární ochrany,</t>
  </si>
  <si>
    <t>z) neudržuje zdroje vody pro hašení požárů v takovém stavu, aby bylo umožněno použití požární techniky k hašení požáru, neplní povinnosti k ochraně lesů před požáry podle § 7 odst. 2 nebo neplní povinnosti vlastníka podle § 2 odst. 2, nebo</t>
  </si>
  <si>
    <t>aa) kdo provozuje spalinovou cestu v rozporu s tímto zákonem.</t>
  </si>
  <si>
    <t>(2) Za přestupek podle odstavce 1 písm. a) až d) a aa) lze uložit pokutu do 10 000 Kč, za přestupek podle odstavce 1 písm. e) až l) pokutu do 20 000 Kč a za přestupek podle odstavce 1 písm. m) až z) pokutu do 25 000 Kč.</t>
  </si>
  <si>
    <t>(1) Není-li v tomto zákoně stanoveno jinak, platí o přestupcích a jejich projednávání obecné předpisy.8)</t>
  </si>
  <si>
    <t>(2) Pokutu za přestupek podle § 78 ukládá hasičský záchranný sbor kraje.</t>
  </si>
  <si>
    <t>Náhrada škody</t>
  </si>
  <si>
    <t>Odškodňování úrazů</t>
  </si>
  <si>
    <t>(1) Došlo-li u občana k poškození na zdraví nebo k jeho smrti</t>
  </si>
  <si>
    <t>a) při jeho činnosti v jednotce sboru dobrovolných hasičů obce a v požární hlídce,</t>
  </si>
  <si>
    <t>b) v souvislosti s pomocí, kterou poskytl při zdolávání požáru nebo při odstraňování jeho následků anebo při cvičení jednotky požární ochrany,</t>
  </si>
  <si>
    <t>(dále jen "poškozený"), uhradí škodu tím vzniklou stát, obdobně podle předpisů o odškodňování pracovních úrazů,9) pokud mu nevznikl nárok na náhradu této škody již z pracovněprávního vztahu.</t>
  </si>
  <si>
    <t>(2) Náhradu škody podle odstavce 1 poskytuje v zastoupení státu hasičský záchranný sbor kraje, v jehož územním obvodu k poškození na zdraví nebo k smrti poškozeného došlo.</t>
  </si>
  <si>
    <t>Jednorázové mimořádné odškodnění</t>
  </si>
  <si>
    <t>(1) Vláda stanoví nařízením, v kterých případech a v jakém rozsahu náleží poškozenému a pozůstalým po poškozeném, kromě nároků podle předpisů o odškodňování pracovních úrazů, i jednorázové mimořádné odškodnění, a kdy je možné takové odškodnění přiznat osobám, které byly na poškozeného odkázány výživou.</t>
  </si>
  <si>
    <t>(2) Toto nařízení upraví také jednorázové mimořádné odškodnění zaměstnanci podniku a členovi jednotky sboru dobrovolných hasičů podniku a pozůstalým po nich.</t>
  </si>
  <si>
    <t>(3) Jednorázové mimořádné odškodnění zaměstnancům podniku, členům jednotky sboru dobrovolných hasičů podniku, jakož i jiným zaměstnancům právnické osoby nebo podnikající fyzické osoby a pozůstalým po nich poskytuje právnická osoba nebo podnikající fyzická osoba, pokud ke škodě na zdraví došlo v souvislosti s činností jejich jednotek požární ochrany na vlastní nemovitosti nebo v jejich vlastních objektech. V ostatních případech poskytuje jednorázové mimořádné odškodnění ministerstvo.</t>
  </si>
  <si>
    <t>(4) Nárok na odškodnění podle odstavců 1 až 3 se promlčuje ve lhůtě tří let ode dne vzniku škody.</t>
  </si>
  <si>
    <t>Fyzická osoba má právo na náhradu škody, která jí vznikla při pomoci poskytnuté při zdolávání požáru.</t>
  </si>
  <si>
    <t>(1) Právnické nebo fyzické osobě se nahrazuje také škoda, která jí vznikla v důsledku opatření nutných ke zdolání požáru, zamezení jeho šíření nebo záchranných prací provedených na příkaz velitele zásahu nebo velitele jednotky požární ochrany nebo při cvičení jednotky požární ochrany; to neplatí, jestliže škoda vznikla použitím hasicích látek v souvislosti se zdoláváním požáru.</t>
  </si>
  <si>
    <t>(2) Náhrada škody podle odstavce 1 se neposkytuje právnické nebo fyzické osobě, jejíž objekty byly zasaženy požárem.</t>
  </si>
  <si>
    <t>(1) Náhradu škody podle § 83 poskytuje a rozhoduje o ní hasičský záchranný sbor kraje, v jehož územním obvodu požár vznikl nebo se konalo cvičení jednotky požární ochrany, s výjimkou uvedenou v odstavci 2.</t>
  </si>
  <si>
    <t>(2) Náhradu škody právnické nebo fyzické osobě, která jí vznikla při pomoci poskytnuté při zdolávání požáru na výzvu obce podle § 19, poskytuje a rozhoduje o ní obec.</t>
  </si>
  <si>
    <t>(3) Jestliže vznikla právnické nebo fyzické osobě škoda v souvislosti s pomocí poskytnutou v zájmu právnické osoby nebo podnikající fyzické osoby, má hasičský záchranný sbor kraje vůči této právnické osobě nebo této podnikající fyzické osobě právo na náhradu toho, co právnické nebo fyzické osobě poskytl.</t>
  </si>
  <si>
    <t>(4) Právo na náhradu škody podle § 83 je třeba uplatnit do tří měsíců ode dne, kdy se poškozený dověděl o škodě, nejpozději do dvou let od vzniku škody; jinak toto právo zanikne.</t>
  </si>
  <si>
    <t>(5) Náhrada škody fyzické osobě, která jí vznikla v souvislosti s pomocí poskytnutou podle § 82, se poskytuje podle občanského zákoníku.</t>
  </si>
  <si>
    <t>(1) Zvláštní požární dozor vykonává v případě</t>
  </si>
  <si>
    <t>a) útvaru nebo zařízení bezpečnostního sboru příslušný bezpečnostní sbor,</t>
  </si>
  <si>
    <t>b) vojenského objektu, vojenského útvaru, vojenského zařízení, vojenského záchranného útvaru nebo právnické osoby založené nebo zřízené Ministerstvem obrany Ministerstvo obrany,</t>
  </si>
  <si>
    <t>c) objektu, zařízení, pracoviště nebo činnosti v podzemí náležející do působnosti orgánu státní báňské správy Český báňský úřad,</t>
  </si>
  <si>
    <t>d) námořní lodě a civilního letadla Ministerstvo dopravy,</t>
  </si>
  <si>
    <t>e) drážního vozidla nebo říčního plavidla Ministerstvo dopravy, s výjimkou zjišťování příčin vzniku požárů, nebo</t>
  </si>
  <si>
    <t>f) objektu Ministerstva zahraničních věcí nacházejícího se mimo území České republiky Ministerstvo zahraničních věcí.</t>
  </si>
  <si>
    <t>(2) Zvláštní požární dozor se vykonává v rozsahu stanoveném v § 31, s výjimkou odstavce 1 písm. d). Při zvláštním požárním dozoru se postupuje obdobně jako u státního požárního dozoru.</t>
  </si>
  <si>
    <t>(3) Orgán vykonávající zvláštní požární dozor rozhoduje o správních deliktech podle § 76 a 76c zjištěných při výkonu tohoto dozoru u právnické nebo podnikající fyzické osoby, s výjimkou § 76 odst. 4.</t>
  </si>
  <si>
    <t>(4) Před změnou vlastnictví nebo převodem práva hospodařit, kterými se přenese odpovědnost za výkon dozoru na státní požární dozor, oznámí orgán vykonávající zvláštní požární dozor tuto skutečnost příslušnému hasičskému záchrannému sboru kraje a následně mu bez zbytečného odkladu oznámí datum, kdy tato skutečnost nastala. V případě změny vlastnictví nebo převodu práva hospodařit, kterými se přenese odpovědnost za výkon zvláštního požárního dozoru na jiný orgán, oznámí orgán, který zvláštní požární dozor vykonává, tuto skutečnost hasičskému záchrannému sboru kraje a následně mu bez zbytečného odkladu oznámí datum, kdy tato skutečnost nastala a kdo zvláštní požární dozor od tohoto data vykonává.</t>
  </si>
  <si>
    <t>(5) Vykonávat zvláštní požární dozor mohou osoby s odbornou způsobilostí podle § 11 odst. 1.</t>
  </si>
  <si>
    <t>Ustanovení tohoto zákona se vztahují na železniční, vodní a leteckou dopravu, pokud mezinárodní smlouvy, kterými je Česká republika vázána, nestanoví jinak.</t>
  </si>
  <si>
    <t>(1) Ustanovení tohoto zákona se nedotýkají výsad a imunit přiznávaných podle mezinárodního práva nebo mezinárodních smluv, kterými je Česká republika vázána.</t>
  </si>
  <si>
    <t>(2) Při zdolávání požárů lze vstoupit do objektů, které požívají ochrany podle odstavce 1, jen na základě příslušného souhlasu.</t>
  </si>
  <si>
    <t>§ 87a</t>
  </si>
  <si>
    <t>Hasičský záchranný sbor a jednotky sboru dobrovolných hasičů obcí mohou při plnění svých úkolů používat zásahovou požární techniku s celkovou hmotností převyšující 3500 kg, která je schopna dlouhodobého provozu</t>
  </si>
  <si>
    <t>a) bez pomocných činidel do systému pro kontrolu oxidů dusíku,</t>
  </si>
  <si>
    <t>b) při použití nestandardního paliva.</t>
  </si>
  <si>
    <t>Oprávnění osob pověřených plněním úkolů na úseku požární ochrany</t>
  </si>
  <si>
    <t>(1) Velitelé jednotek hasičských záchranných sborů podniků, velitelé jednotek sborů dobrovolných hasičů obcí a jednotek sborů dobrovolných hasičů podniků a velitelé zásahů jsou při plnění svých úkolů na úseku požární ochrany oprávněni</t>
  </si>
  <si>
    <t>a) nařídit v souvislosti se zdoláváním požáru nebo při cvičení jednotky požární ochrany, aby se z místa zásahu vzdálily osoby, jejichž přítomnost není potřebná nebo aby se podřídily jiným omezením nutným k úspěšnému provedení zásahu,</t>
  </si>
  <si>
    <t>b) nařídit provedení nutných opatření směřujících k odstranění nebezpečí opětovného vzniku požáru. O nařízených opatřeních neodkladně informují orgán vykonávající státní požární dozor.</t>
  </si>
  <si>
    <t>(2) Prováděcí právní předpis stanoví způsob prokazování oprávnění podle odstavce 1.</t>
  </si>
  <si>
    <t>Povinnost mlčenlivosti</t>
  </si>
  <si>
    <t>(1) Osoby pověřené plněním úkolů na úseku požární ochrany jsou povinny zachovávat mlčenlivost o skutečnostech, které v obecném zájmu nebo v zájmu zúčastněných osob mají zůstat utajeny před nepovolanými osobami. Povinnost mlčenlivosti trvá i po skončení pracovního poměru nebo po splnění úkolu.</t>
  </si>
  <si>
    <t>(2) O zproštění mlčenlivosti a jeho rozsahu rozhoduje ředitel hasičského záchranného sboru kraje.</t>
  </si>
  <si>
    <t>Působnosti stanovené krajskému úřadu a radě kraje nebo obecnímu úřadu podle tohoto zákona jsou výkonem přenesené působnosti.</t>
  </si>
  <si>
    <t>Zvláštní právní předpisy o ochraně utajovaných informací10) nejsou ustanovením § 89 dotčeny.</t>
  </si>
  <si>
    <t>Ocenění mimořádné odvahy</t>
  </si>
  <si>
    <t>(1) K ocenění mimořádné odvahy a obětavosti zaměstnanců podniků, členů dobrovolných jednotek požární ochrany a občanů při záchraně života a majetku může ministr vnitra udělit věcný nebo peněžitý dar nebo medaili. Věcný nebo peněžitý dar může udělit též generální ředitel.</t>
  </si>
  <si>
    <t>(2) Prováděcí právní předpis stanoví způsob udělování medaile.</t>
  </si>
  <si>
    <t>Živelní pohromy a jiné mimořádné události</t>
  </si>
  <si>
    <t>Pokud zvláštní předpisy nestanoví jinak, vztahují se ustanovení tohoto zákona o poskytování osobní a věcné pomoci, o jednotkách požární ochrany, o právech a povinnostech zaměstnanců podniků a členů dobrovolných jednotek požární ochrany, o náhradě škody a o ocenění mimořádné odvahy přiměřeně také na záchranné práce při živelních pohromách. Totéž platí při záchranných pracích při mimořádných událostech, pokud jsou bezprostředně ohroženy lidské životy nebo hrozí značná škoda.</t>
  </si>
  <si>
    <t>Stejnokroje a funkční označení</t>
  </si>
  <si>
    <t>(1) Zaměstnancům podniků náleží stejnokroj s funkčním označením a označením příslušnosti k jednotce hasičského záchranného sboru podniku.</t>
  </si>
  <si>
    <t>(2) Členům jednotek sborů dobrovolných hasičů obcí a jednotek sborů dobrovolných hasičů podniků náleží stejnokroj a funkční označení.</t>
  </si>
  <si>
    <t>(3) Prováděcí právní předpis stanoví náležitosti funkčních označení a stejnokrojů zaměstnanců podniků a členů dobrovolných jednotek požární ochrany, případně stanoví další osoby plnící úkoly na úseku požární ochrany, kterým náleží stejnokroj.</t>
  </si>
  <si>
    <t>Správní řád se nepoužije na rozhodování podle § 73 odst. 3. Stanoviska vydávaná podle tohoto zákona jako podklad pro rozhodnutí nebo jiné úkony podle stavebního zákona jsou závazným stanoviskem podle správního řádu a nejsou samostatným rozhodnutím ve správním řízení. Stanoviska uplatněná k návrhu regulačního plánu nejsou správním rozhodnutím.</t>
  </si>
  <si>
    <t>Hasičský záchranný sbor a jednotky požární ochrany mohou poskytovat pohotovostní a jiné služby nebo práce za úhradu vynaložených nákladů za předpokladu, že se jedná o práce a služby související se základní náplní jejich činnosti a nedojde k ohrožení jejich akceschopnosti, nebo o obdobnou činnost podle zákona o Hasičském záchranném sboru České republiky.</t>
  </si>
  <si>
    <t>(1) Za odborně způsobilé osoby se též považují osoby, které jsou ke dni účinnosti tohoto zákona držiteli platného osvědčení odborné způsobilosti podle dosavadních předpisů.</t>
  </si>
  <si>
    <t>(2) Jednotky hasičských záchranných sborů podniků a dobrovolné jednotky požární ochrany zřízené podle dosavadních předpisů se považují za jednotky požární ochrany zřízené podle tohoto zákona.</t>
  </si>
  <si>
    <t>(3) Posouzení požárního nebezpečí činností uvedených v § 4 odst. 3 písm. a) až e) schválená podle dosavadních předpisů se považují za posouzení požárního nebezpečí činností s vysokým požárním nebezpečím podle tohoto zákona. Ostatní posouzení požárního nebezpečí podle dosavadních předpisů se za posouzení požárního nebezpečí podle § 6a nepovažují.</t>
  </si>
  <si>
    <t>(4) Právnické osoby a podnikající fyzické osoby, které ke dni účinnosti tohoto zákona provozují činnosti uvedené v § 4 odst. 3, jsou povinny posouzení požárního nebezpečí podle § 6a odst. 1 předložit ke schválení orgánu státního požárního dozoru do jednoho roku ode dne nabytí účinnosti tohoto zákona.</t>
  </si>
  <si>
    <t>(5) Řízení zahájená před nabytím účinnosti tohoto zákona se dokončí podle tohoto zákona.</t>
  </si>
  <si>
    <t>Autorizovaný inženýr nebo technik, kterému byla udělena autorizace pro požární bezpečnost staveb12), který splňuje podmínky podle § 40 odst. 4 (dále jen "autorizovaná osoba"), je při realizaci technických podmínek požární ochrany staveb stanovených prováděcím právním předpisem vydaným podle § 24 odst. 3 oprávněn použít postup odlišný od postupu, který stanoví česká technická norma nebo jiný technický dokument upravující podmínky požární ochrany. Při použití takového postupu však musí autorizovaná osoba dosáhnout alespoň stejného výsledku, kterého by dosáhla při postupu podle prováděcího právního předpisu vydaného podle § 24 odst. 3.</t>
  </si>
  <si>
    <t>Ministerstvo vydá</t>
  </si>
  <si>
    <t>a) prováděcí právní předpisy k provedení § 6c, § 11 odst. 8, § 15 odst. 2, § 16 odst. 4, § 17 odst. 5, § 24 odst. 2, § 31a, § 39 odst. 2, § 44 odst. 3, § 45 odst. 2, § 47 odst. 3, § 65 odst. 8 písm. a), c) a d), § 70 odst. 6, § 72 odst. 7, § 88 odst. 2, § 91 odst. 2 a § 93 odst. 3,</t>
  </si>
  <si>
    <t>b) po projednání s Ministerstvem zdravotnictví prováděcí právní předpis k provedení § 65 odst. 7 písm. b),</t>
  </si>
  <si>
    <t>c) po projednání s Ministerstvem financí a Ministerstvem školství, mládeže a tělovýchovy prováděcí právní předpis k provedení § 25 odst. 3.</t>
  </si>
  <si>
    <t>(1) Zrušují se:</t>
  </si>
  <si>
    <t>1. zákon č. 18/1958 Sb., o požární ochraně, ve znění zákona České národní rady č. 146/1971 Sb. (pol. 40 a 41 přílohy C), zákona České národní rady č. 130/1974 Sb., zákona č. 20/1975 Sb. a zákona České národní rady č. 49/1982 Sb. (pol. 23 přílohy),</t>
  </si>
  <si>
    <t>2. § 18 zákona č. 60/1961 Sb., o úkolech národních výborů při zajišťování socialistického pořádku, pokud upravuje skutkové podstaty přestupků proti ochraně před požáry,</t>
  </si>
  <si>
    <t>3. vládní nařízení č. 12/1951 Sb., o náhradě škody příslušníkům hasičstva a jiným osobám v oboru ochrany před požáry a jinými živelními pohromami,</t>
  </si>
  <si>
    <t>(2) Platnosti pozbývají</t>
  </si>
  <si>
    <t>2. předpisy, které byly ponechány v platnosti podle vyhlášky předsedy vlády č. 129/1967 Sb. a uvedeny v částce 47/1967 Sb. (část XVIII).</t>
  </si>
  <si>
    <t>Tento zákon nabývá účinnosti dnem 1. července 1986.</t>
  </si>
  <si>
    <t>Přechodné ustanovení zavedeno zákonem č. 203/1994 Sb. Čl. II</t>
  </si>
  <si>
    <t>1. Správy Sboru požární ochrany a útvary Sboru požární ochrany okresních úřadů, správy Sboru požární ochrany a útvary Sboru požární ochrany hlavního města Prahy a měst Brna, Ostravy a Plzně zřízené podle dosavadních předpisů se považují dnem nabytí účinnosti tohoto zákona za hasičské záchranné sbory okresů a těchto měst podle tohoto zákona.</t>
  </si>
  <si>
    <t>2. Závodní požární útvary se považují dnem nabytí účinnosti tohoto zákona za jednotky hasičských záchranných sborů podniků podle tohoto zákona.</t>
  </si>
  <si>
    <t>3. Dobrovolné veřejné požární sbory a dobrovolné závodní požární sbory se považují dnem nabytí účinnosti tohoto zákona za jednotky sborů dobrovolných hasičů obcí a jednotky sborů dobrovolných hasičů podniků podle tohoto zákona.</t>
  </si>
  <si>
    <t>4. Příslušníci správ a útvarů Sboru požární ochrany okresních úřadů a příslušníci správ a útvarů Sboru požární ochrany hlavního města Prahy a měst Brna, Ostravy a Plzně se považují ke dni nabytí účinnosti tohoto zákona za příslušníky a zaměstnance hasičských záchranných sborů okresů a těchto měst. Složení slibu u příslušníků zabezpečí vrchní požární rada České republiky a ředitelé hasičských záchranných sborů okresů nejpozději do jednoho měsíce po nástupu příslušníků do práce po dni nabytí účinnosti tohoto zákona.</t>
  </si>
  <si>
    <t>5. Právnické osoby a podnikající fyzické osoby, které ke dni účinnosti tohoto zákona provozují činnosti nebo jsou vlastníky objektů se zvýšeným požárním nebezpečím, jsou povinny zabezpečit posouzení požárního nebezpečí (§ 6 odst. 1) do dvou let ode dne nabytí účinnosti tohoto zákona.</t>
  </si>
  <si>
    <t>Přechodná ustanovení zavedena zákonem č. 186/2006 Sb. Čl. VI</t>
  </si>
  <si>
    <t>1. Výkon státního požárního dozoru podle § 31 odst. 1 písm. b) a c) zahájený před účinností tohoto zákona se dokončí podle dosavadních právních předpisů.</t>
  </si>
  <si>
    <t>2. Stanoviska vydaná podle § 31 odst. 4 před účinností tohoto zákona zůstávají pro účely stavebního řízení podle zvláštního právního předpisu3f) v platnosti do 2 let od nabytí účinnosti tohoto zákona.</t>
  </si>
  <si>
    <t>3. Po nabytí účinnosti tohoto zákona se při ověřování dodržení podmínek podle § 31 odst. 1 písm. c) spojeného zpravidla s místním šetřením zjišťuje, zda stavba odpovídá požadavkům vyplývajícím z požárně bezpečnostního řešení, podmínkám vyplývajícím ze stavebního povolení a stanoviskům vydaným k této dokumentaci ještě před účinností tohoto zákona.</t>
  </si>
  <si>
    <t>4. Stanovením postupu a lhůt podle bodů 1 až 3 nejsou dotčeny požadavky na stavební výrobky stanovené zvláštním právním předpisem13).</t>
  </si>
  <si>
    <t>5. Jedná-li se o stavby, nad kterými není vykonáván státní požární dozor podle § 31 odst. 3, postupuje stavební úřad při posuzování požární bezpečnosti staveb, které bylo zahájeno před nabytím účinnosti tohoto zákona, podle bodů 1 a 2; pokud si stavební úřad před nabytím účinnosti tohoto zákona vyžádal k posouzení požární bezpečnosti staveb odbornou pomoc orgánu vykonávajícího státní požární dozor, postupuje se podle bodů 1 a 2.</t>
  </si>
  <si>
    <t>Přechodná ustanovení zavedena zákonem č. 229/2016 Sb. Čl. IV</t>
  </si>
  <si>
    <t>1. Posouzení požárního nebezpečí schválené přede dnem nabytí účinnosti tohoto zákona se považuje za schválené podle § 6a zákona č. 133/1985 Sb., ve znění účinném ode dne nabytí účinnosti tohoto zákona.</t>
  </si>
  <si>
    <t>2. Dokumentace zdolávání požárů schválená přede dnem nabytí účinnosti tohoto zákona se považuje za schválenou podle § 6b zákona č. 133/1985 Sb., ve znění účinném ode dne nabytí účinnosti tohoto zákona.</t>
  </si>
  <si>
    <t>3. Při správě placení pokut uložených přede dnem nabytí účinnosti tohoto zákona se postupuje podle dosavadních právních předpisů.</t>
  </si>
  <si>
    <t>Přechodná ustanovení zavedena zákonem č. 415/2021 Sb. Čl. II</t>
  </si>
  <si>
    <t>1. Zařízení sociálních služeb poskytující služby sociální péče formou pobytových služeb přede dnem nabytí účinnosti tohoto zákona musí zajistit splnění povinnosti podle § 8 odst. 1 a 2 zákona o požární ochraně do 3 let ode dne nabytí účinnosti tohoto zákona.</t>
  </si>
  <si>
    <t>2. Zařízení sociálních služeb poskytující služby sociální péče formou pobytových služeb přede dnem nabytí účinnosti tohoto zákona musí být v části stavby, v níž je služba poskytována, vybaveno elektrickou požární signalizací, pokud je ve stavbě poskytována obdobná sociální péče dalším provozovatelem a součet ubytovací kapacity je nad 50 osob.</t>
  </si>
  <si>
    <t>3. Osoba, která splňuje podmínky podle § 40 odst. 3 zákona o požární ochraně, je oprávněna po dobu 5 let od nabytí účinnosti tohoto zákona zpracovávat požárně bezpečnostní řešení stavby kategorie III a aplikovat odlišný postup podle § 99 zákona o požární ochraně.</t>
  </si>
  <si>
    <t>4. Osoba, která je oprávněna ke zpracování požárně bezpečnostního řešení podle dosavadní právní úpravy, je oprávněna po dobu 2 let od nabytí účinnosti tohoto zákona zpracovávat požárně bezpečnostní řešení stavby kategorie I a II.</t>
  </si>
  <si>
    <t>Kempný v. r.</t>
  </si>
  <si>
    <t>Korčák v. r.</t>
  </si>
  <si>
    <t>Příloha k zákonu č. 133/1985 Sb.</t>
  </si>
  <si>
    <t>KATEGORIE JEDNOTEK POŽÁRNÍ OCHRANY A ZÁKLADNÍ TABULKA PLOŠNÉHO POKRYTÍ</t>
  </si>
  <si>
    <t>Kategorie jednotek požární ochrany</t>
  </si>
  <si>
    <t>Pro účely plošného pokrytí se jednotky požární ochrany dělí na jednotky</t>
  </si>
  <si>
    <t>a) s územní působností zasahující i mimo území svého zřizovatele</t>
  </si>
  <si>
    <t>1. JPO I - jednotka hasičského záchranného sboru s územní působností zpravidla do 20 minut jízdy z místa dislokace,</t>
  </si>
  <si>
    <t>2. JPO II - jednotka sboru dobrovolných hasičů obce s členy, kteří vykonávají službu jako svoje hlavní nebo vedlejší povolání, s územní působností zpravidla do 10 minut jízdy z místa dislokace,</t>
  </si>
  <si>
    <t>3. JPO III - jednotka sboru dobrovolných hasičů obce s členy, kteří vykonávají službu v jednotce požární ochrany dobrovolně, s územní působností zpravidla do 10 minut jízdy z místa dislokace,</t>
  </si>
  <si>
    <t>b) s místní působností zasahující na území svého zřizovatele</t>
  </si>
  <si>
    <t>1. JPO IV - jednotka hasičského záchranného sboru podniku,</t>
  </si>
  <si>
    <t>2. JPO V - jednotka sboru dobrovolných hasičů obce s členy, kteří vykonávají službu v jednotce požární ochrany dobrovolně,</t>
  </si>
  <si>
    <t>3. JPO VI - jednotka sboru dobrovolných hasičů podniku.</t>
  </si>
  <si>
    <t>V dohodě se zřizovatelem mohou být tyto jednotky využívány k zásahům i mimo svůj územní obvod.</t>
  </si>
  <si>
    <t>Základní tabulka plošného pokrytí</t>
  </si>
  <si>
    <t>Stupeň nebezpečí území obce</t>
  </si>
  <si>
    <t>2 JPO do 7 min a další 1 JPO do 10 min</t>
  </si>
  <si>
    <t>1 JPO do 7 min a další 2 JPO do 10 min</t>
  </si>
  <si>
    <t>2 JPO do 10 min a další 1 JPO do 15 min</t>
  </si>
  <si>
    <t>1 JPO do 10 min a další 2 JPO do 15 min</t>
  </si>
  <si>
    <t>2 JPO do 15 min a další 1 JPO do 20 min</t>
  </si>
  <si>
    <t>1 JPO do 15 min a další 2 JPO do 20 min</t>
  </si>
  <si>
    <t>1 JPO do 20 min a další 1 JPO do 25 min</t>
  </si>
  <si>
    <t>Poznámka: 1 JPO - jedna jednotka PO; 2 JPO - dvě jednotky PO; min - minut.</t>
  </si>
  <si>
    <t>Síly a prostředky požadované základní tabulkou plošného pokrytí jsou</t>
  </si>
  <si>
    <t>a) pro první jednotku požární ochrany, která se dostaví na místo zásahu, minimálně družstvo ve zmenšeném početním stavu nebo družstvo s cisternovou automobilovou stříkačkou;</t>
  </si>
  <si>
    <t>Poznámka:</t>
  </si>
  <si>
    <t>U obcí nebo objektů zařazených do stupně nebezpečí území obce III A, III B nebo IV, může být první jednotkou požární ochrany jednotka, která nemá cisternovou automobilovou stříkačku, ale je vybavena alespoň přívěsnou nebo přenosnou požární stříkačkou o výkonu 800 l/min a vyšším, tažným nebo dopravním automobilem, pokud v místě zásahu je možné použít zdroj požární vody, a za podmínky, že druhá a další jednotka požární ochrany cisternovou automobilovou stříkačku má.</t>
  </si>
  <si>
    <t>b) pro druhou a další jednotku požární ochrany, která se dostaví na místo zásahu, minimálně družstvo ve zmenšeném početním stavu nebo družstvo s cisternovou automobilovou stříkačkou a další technika podle složitosti zdolávání požáru.</t>
  </si>
  <si>
    <t>U všech obcí nebo objektů, s výjimkou objektů zařazených do stupně nebezpečí území obce I A, I B, může být druhou nebo další jednotkou požární ochrany také jednotka, která nemá cisternovou automobilovou stříkačku, ale je vybavena alespoň přívěsnou nebo přenosnou požární stříkačkou o výkonu 800 l/min a vyšším, tažným nebo dopravním automobilem, pokud v místě zásahu je možné použít zdroj požární vody.</t>
  </si>
  <si>
    <t>1p) Zákon č. 20/1966 Sb., o péči o zdraví lidu, ve znění pozdějších předpisů.</t>
  </si>
  <si>
    <t>1a) § 17 odst. 2 vyhlášky č. 137/1998 Sb., o obecných technických požadavcích na výstavbu.</t>
  </si>
  <si>
    <t>1b) Zákon č. 350/2011 Sb., o chemických látkách a chemických směsích a o změně některých zákonů (chemický zákon).</t>
  </si>
  <si>
    <t>1c) § 3 písm. a) vyhlášky č. 137/1998 Sb.</t>
  </si>
  <si>
    <t>1d) § 3 písm. b) vyhlášky č. 137/1998 Sb.</t>
  </si>
  <si>
    <t>1e) § 3 písm. e) vyhlášky č. 137/1998 Sb.</t>
  </si>
  <si>
    <t>1f) § 3 písm. f) vyhlášky č. 137/1998 Sb.</t>
  </si>
  <si>
    <t>1g) § 3 písm. g) vyhlášky č. 137/1998 Sb.</t>
  </si>
  <si>
    <t>1h) § 2 písm. b) vyhlášky č. 174/1994 Sb., kterou se stanoví obecné technické požadavky zabezpečující užívání staveb osobami s omezenou schopností pohybu a orientace.</t>
  </si>
  <si>
    <t>1i) Zákon č. 22/1997 Sb., o technických požadavcích na výrobky a o změně a doplnění některých zákonů, ve znění zákona č. 71/2000 Sb.</t>
  </si>
  <si>
    <t>1j) Zákon č. 238/2000 Sb., o Hasičském záchranném sboru České republiky a o změně některých zákonů.</t>
  </si>
  <si>
    <t>1k) Například zákon č. 23/1962 Sb., o myslivosti, ve znění pozdějších předpisů, zákon č. 289/1995 Sb., o lesích a o změně a doplnění některých zákonů (lesní zákon), ve znění pozdějších předpisů, zákon č. 125/1997 Sb., o odpadech, ve znění pozdějších předpisů, zákon č. 309/1991 Sb., o ochraně ovzduší před znečišťujícími látkami (zákon o ovzduší), ve znění pozdějších předpisů.</t>
  </si>
  <si>
    <t>1l) Například vyhláška č. 50/1978 Sb., o odborné způsobilosti v elektrotechnice, ve znění vyhlášky č. 98/1982 Sb.</t>
  </si>
  <si>
    <t>1m) § 46 písm. g) a i) zákona č. 289/1995 Sb.</t>
  </si>
  <si>
    <t>1n) Zákon č. 65/1965 Sb., zákoník práce, ve znění pozdějších předpisů.</t>
  </si>
  <si>
    <t>1o) Například zákon č. 455/1991 Sb., o živnostenském podnikání (živnostenský zákon), ve znění pozdějších předpisů.</t>
  </si>
  <si>
    <t>2a) Zákon č. 129/2000 Sb., o krajích (krajské zřízení).</t>
  </si>
  <si>
    <t>2b) Ústavní zákon č. 110/1998 Sb., o bezpečnosti České republiky.</t>
  </si>
  <si>
    <t>3) § 55 zákona č. 29/1984 Sb., o soustavě základních škol, středních škol a vyšších odborných škol (školský zákon), ve znění zákona č. 138/1995 Sb.</t>
  </si>
  <si>
    <t>3a) Zákon č. 239/2000 Sb., o integrovaném záchranném systému a o změně některých zákonů.</t>
  </si>
  <si>
    <t>3b) § 17 odst. 1 nařízení vlády č. 108/1994 Sb., kterým se provádí zákoník práce a některé další zákony.</t>
  </si>
  <si>
    <t>3c) § 32 odst. 1 a 3 vyhlášky č. 21/1996 Sb., kterou se provádějí některá ustanovení zákona České národní rady o požární ochraně.</t>
  </si>
  <si>
    <t>3d) § 4 zákona č. 183/2006 Sb., o územním plánování a stavebním řádu (stavební zákon), ve znění pozdějších předpisů.</t>
  </si>
  <si>
    <t>3e) § 18 odst. 1 písm. a) vyhlášky č. 132/1998 Sb., kterou se provádějí některá ustanovení stavebního zákona.</t>
  </si>
  <si>
    <t>3f) Zákon č. 183/2006 Sb., o územním plánování a stavebním řádu (stavební zákon).</t>
  </si>
  <si>
    <t>3g) § 3 písm. j) vyhlášky č. 137/1998 Sb.</t>
  </si>
  <si>
    <t>4) Vyhláška Federálního ministerstva pro technický a investiční rozvoj č. 85/1976 Sb., o podrobnější úpravě územního řízení a stavebním řádu, ve znění vyhlášky č. 155/1980 Sb. a vyhlášky č. 378/1992 Sb.</t>
  </si>
  <si>
    <t>4a) § 124 zákoníku práce.</t>
  </si>
  <si>
    <t>4b) Vyhláška č. 254/1999 Sb., o technických podmínkách požární techniky.</t>
  </si>
  <si>
    <t>4c) § 12 vyhlášky č. 21/1996 Sb.</t>
  </si>
  <si>
    <t>4d) Zákon č. 40/1964 Sb., občanský zákoník.</t>
  </si>
  <si>
    <t>4e) § 49 a 50 zákona č. 128/2000 Sb., o obcích (obecní zřízení).</t>
  </si>
  <si>
    <t>4f) § 20 odst. 3 zákona č. 238/2000 Sb., o Hasičském záchranném sboru České republiky a o změně některých zákonů.</t>
  </si>
  <si>
    <t>5) Například zákon č. 18/1997 Sb., o mírovém využívání jaderné energie a ionizujícího záření (atomový zákon) a o změně a doplnění některých zákonů, ve znění pozdějších předpisů.</t>
  </si>
  <si>
    <t>5a) Zákon č. 240/2000 Sb., o krizovém řízení a o změně některých zákonů (krizový zákon).</t>
  </si>
  <si>
    <t>6) § 124 zákoníku práce.</t>
  </si>
  <si>
    <t>6a) Zákon č. 219/1999 Sb., o ozbrojených silách České republiky.</t>
  </si>
  <si>
    <t>7) Například vyhláška č. 80/1971 Sb., o Smlouvě mezi Československou socialistickou republikou a Polskou lidovou republikou o právních vztazích na československo-polských státních hranicích, o spolupráci a vzájemné pomoci v hraničních otázkách.</t>
  </si>
  <si>
    <t>7a) Zákon č. 218/2000 Sb., o rozpočtových pravidlech a o změně některých souvisejících zákonů (rozpočtová pravidla).</t>
  </si>
  <si>
    <t>Zákon č. 250/2000 Sb., o rozpočtových pravidlech územních rozpočtů.</t>
  </si>
  <si>
    <t>8) Zákon ČNR č. 200/1990 Sb., o přestupcích, ve znění pozdějších předpisů.</t>
  </si>
  <si>
    <t>Zákon č. 71/1967 Sb., o správním řízení (správní řád).</t>
  </si>
  <si>
    <t>9) § 190 až 203, § 260 zákoníku práce.</t>
  </si>
  <si>
    <t>Nařízení vlády č. 108/1994 Sb., kterým se provádí zákoník práce a některé další zákony.</t>
  </si>
  <si>
    <t>10) Zákon č. 412/2005 Sb., o ochraně utajovaných informací a o bezpečnostní způsobilosti.</t>
  </si>
  <si>
    <t>11) § 149 odst. 1 zákona č. 500/2004 Sb., správní řád.</t>
  </si>
  <si>
    <t>12) Zákon č. 360/1992 Sb., o výkonu povolání autorizovaných architektů a o výkonu povolání autorizovaných inženýrů a techniků činných ve výstavbě, ve znění pozdějších předpisů.</t>
  </si>
  <si>
    <t>13) Příloha I nařízení Evropského parlamentu a Rady (ES) č. 1272/2008 ze dne 16. prosince 2008 o klasifikaci, označování a balení látek a směsí, o změně a zrušení směrnic 67/548/EHS a 1999/45/ES a o změně nařízení (ES) č. 1907/2006, v platném znění.</t>
  </si>
  <si>
    <t>13) Vyhláška č. 246/2001 Sb., o stanovení podmínek požární bezpečnosti a výkonu státního požárního dozoru (vyhláška o požární prevenci).</t>
  </si>
  <si>
    <t>14) Nařízení Evropského parlamentu a Rady (EU) č. 347/2013 ze dne 17. dubna 2013, kterým se stanoví hlavní směry pro transevropské energetické sítě a kterým se zrušuje rozhodnutí č. 1364/2006/ES a mění nařízení (ES) č. 713/2009, (ES) č. 714/2009 a (ES) č. 715/2009.</t>
  </si>
  <si>
    <t>15) Vyhláška č. 23/2008 Sb., o technických podmínkách požární ochrany staveb, ve znění vyhlášky č. 268/2011 Sb.</t>
  </si>
  <si>
    <t>a) bylo zřetelně označeno tísňové číslo (telefonní číslo ohlašovny požárů), popřípadě uvedeny další pokyny ke způsobu ohlášení požáru ve všech objektech, kde provozují činnosti; právnické osoby a podnikající fyzické osoby provozující činnosti se zvýšeným nebo vysokým požárním nebezpečím zveřejňují požární poplachové směrnice,</t>
  </si>
  <si>
    <t>b) byl umožněn přístup ke spojovacím prostředkům, zabezpečena jejich provozuschopnost a použitelnost pro potřeby tísňové komunikace,</t>
  </si>
  <si>
    <t>e) tísňová čísla,</t>
  </si>
  <si>
    <t>zákona č. 148/2017 Sb. , č. 333/2018 Sb. a č. 32/2019 Sb., zákona č. 285/2020 Sb., zákona 589/2000 Sb.,</t>
  </si>
  <si>
    <t>zákona č. 251/2021 sb, zákona č.330/2021 Sb. a zákona č.511/2021 Sb.</t>
  </si>
  <si>
    <t>(1) O jinou překážku v práci na straně jiného zaměstnavatele, než uvedeného v § 109 odst. 3, jde také tehdy, kdy zaměstnavatel nemůže přidělovat zaměstnanci práci v rozsahu týdenní pracovní doby z důvodu dočasného omezení odbytu jeho výrobků nebo omezení poptávky po jím poskytovaných službách.</t>
  </si>
  <si>
    <t>a) neprovede řádně prohlídku, revizi nebo zkoušku v souvislosti s uváděním do provozu nebo provozem vyhrazených technických zařízení,</t>
  </si>
  <si>
    <t>b) bez oprávnění nebo osvědčení o odborné způsobilosti k činnostem na vyhrazených technických zařízeních vydaného podle zákona o bezpečnosti práce v souvislosti s provozem vyhrazených technických zařízení provede prohlídku, revizi nebo zkoušku vyhrazeného technického zařízení, pro které je nezbytné být držitelem tohoto osvědčení,</t>
  </si>
  <si>
    <t>a) neprovede řádně prohlídku, revizi, montáž, opravy nebo zkoušku v souvislosti s uváděním do provozu nebo provozem vyhrazených technických zařízení,</t>
  </si>
  <si>
    <t>b) bez oprávnění nebo osvědčení o odborné způsobilosti k činnostem na vyhrazených technických zařízeních vydaného podle zákona o bezpečnosti práce v souvislosti s provozem vyhrazených technických zařízení provede prohlídku, revizi, montáž, opravy, rekonstrukci nebo zkoušku vyhrazeného technického zařízení, pro které je nezbytné být držitelem tohoto oprávnění nebo osvědčení,</t>
  </si>
  <si>
    <t>c) v rozporu s § 20 odst. 5 zákona o bezpečnosti práce v souvislosti s provozem vyhrazených technických zařízení nezajistí odstranění zjištěných závad na vyhrazeném technickém zařízení,</t>
  </si>
  <si>
    <t>d) v rozporu s § 20 odst. 2 písm. d) zákona o bezpečnosti práce v souvislosti s provozem vyhrazených technických zařízení nezajistí řádnou obsluhu vyhrazených technických zařízení,</t>
  </si>
  <si>
    <t>e) jako provozovatel vyhrazeného technického zařízení neohlásí havárii v rozporu s § 22 zákona o bezpečnosti práce v souvislosti s provozem vyhrazených technických zařízení.</t>
  </si>
  <si>
    <t>a) písm. c) a d) lze uložit pokutu až do výše 1 000 000 Kč,</t>
  </si>
  <si>
    <t>(6) Ministerstvo může osvědčení odejmout v případě, že nebylo vydáno v souladu s tímto zákonem a jeho prováděcími právními předpisy. Za vydání osvědčení podle věty první ministerstvo zruší akreditaci akreditované osobě, která takové osvědčení vydala.</t>
  </si>
  <si>
    <t>(4) V případě fyzické osoby, jíž byla odborná kvalifikace uznána ve smyslu § 10 odst. 5, se do evidence odborně způsobilých osob zapisují tyto údaje:</t>
  </si>
  <si>
    <t>a) jméno, popřípadě jména, a příjmení osoby,</t>
  </si>
  <si>
    <t>c) datum úspěšného vykonání zkoušky z odborné způsobilosti nebo periodické zkoušky, pokud je osoba držitelem osvědčení podle § 10 odst. 3,</t>
  </si>
  <si>
    <t>d) číslo osvědčení s datem skončení platnosti osvědčení, pokud je jeho držitelem,</t>
  </si>
  <si>
    <t>e) číslo jednací rozhodnutí o uznání odborné způsobilosti podle § 10 odst. 5.</t>
  </si>
  <si>
    <t>(5) Evidence odborně způsobilých osob je veřejná, s výjimkou údajů podle odstavce 3 písm. b) a c) a odstavce 4 písm. b) a c).</t>
  </si>
  <si>
    <t>(6) Údaje uvedené v odstavcích 3 a 4 se v evidenci odborně způsobilých osob uchovávají po dobu 15 let od skončení platnosti osvědčení.</t>
  </si>
  <si>
    <t>(1) Na technických zařízeních stanovených prováděcím právním předpisem, pokud jde o jejich obsluhu, montáž, údržbu, kontrolu nebo opravy, mohou práce a činnosti samostatně vykonávat a samostatně je obsluhovat jen zvlášť odborně způsobilí zaměstnanci.</t>
  </si>
  <si>
    <t>(3) Ustanovení § 10 odst. 5 platí obdobně.</t>
  </si>
  <si>
    <t>1. která technická zařízení vyžadují zvláštní odbornou způsobilost podle § 11, pokud jde o jejich obsluhu, montáž a opravy nebo kontrolu,</t>
  </si>
  <si>
    <r>
      <t xml:space="preserve">vyhlášky č. 192/2005 Sb. a </t>
    </r>
    <r>
      <rPr>
        <b/>
        <sz val="12"/>
        <rFont val="Times New Roman"/>
        <family val="1"/>
        <charset val="238"/>
      </rPr>
      <t>vyhlášky č. 250/2021 Sb.</t>
    </r>
  </si>
  <si>
    <t>(1) Vyhláška stanoví základní požadavky k zajištění bezpečnosti práce a technických zařízení, které jsou organizace podléhající dozoru orgánů státního odborného dozoru nad bezpečností práce a právnické a fyzické osoby, které vykonávají podnikatelskou činnost podle zvláštních předpisů6) (dále jen "organizace") ve své výrobní i nevýrobní činnosti povinny zabezpečit.</t>
  </si>
  <si>
    <t>(2) Vyhláška se nevztahuje na výrobky stanovené k posuzování shody podle zvláštního zákona1) a nařízení vlády2) a na činnosti, pracoviště a technická zařízení podléhající podle zvláštních předpisů dozoru orgánů státní báňské správy 3) na technická zařízení podléhající podle zvláštních předpisů dozoru orgánů na úseku národní obrany, dopravy a spojů a na vybrané objekty ministerstev vnitra. 4)</t>
  </si>
  <si>
    <t>DRUHÝ ODDÍLzrušeno</t>
  </si>
  <si>
    <t>§ 2zrušeno</t>
  </si>
  <si>
    <t>TŘETÍ ODDÍLzrušeno</t>
  </si>
  <si>
    <t>§ 3 – § 8zrušeno</t>
  </si>
  <si>
    <t>DRUHÁ ČÁSTzrušeno</t>
  </si>
  <si>
    <t>PRVNÍ ODDÍLzrušeno</t>
  </si>
  <si>
    <t>§ 9zrušeno</t>
  </si>
  <si>
    <t>§ 10 – § 15zrušeno</t>
  </si>
  <si>
    <t>§ 16 – § 19zrušeno</t>
  </si>
  <si>
    <t>ČTVRTÝ ODDÍLzrušeno</t>
  </si>
  <si>
    <t>§ 20 – § 24zrušeno</t>
  </si>
  <si>
    <t>PÁTÝ ODDÍLzrušeno</t>
  </si>
  <si>
    <t>§ 25zrušeno</t>
  </si>
  <si>
    <t>ŠESTÝ ODDÍLzrušeno</t>
  </si>
  <si>
    <t>§ 26zrušeno</t>
  </si>
  <si>
    <t>SEDMÝ ODDÍLzrušeno</t>
  </si>
  <si>
    <t>OSMÝ ODDÍLzrušeno</t>
  </si>
  <si>
    <t>§ 28 – § 32zrušeno</t>
  </si>
  <si>
    <t>TŘETÍ ČÁSTzrušeno</t>
  </si>
  <si>
    <t>§ 33 – § 41zrušeno</t>
  </si>
  <si>
    <t>§ 42, § 43zrušeno</t>
  </si>
  <si>
    <t>§ 44, § 45zrušeno</t>
  </si>
  <si>
    <t>§ 46zrušeno</t>
  </si>
  <si>
    <t>§ 47zrušeno</t>
  </si>
  <si>
    <t>§ 48 – § 50zrušeno</t>
  </si>
  <si>
    <t>§ 51 – § 53zrušeno</t>
  </si>
  <si>
    <t>Úprava a zpracování materiálů</t>
  </si>
  <si>
    <t>PRVNÍ ODDÍL</t>
  </si>
  <si>
    <t>(1) Rotující upínací zařízení a nástroje použité u strojů k třískovému obrábění kovů musí být provedeny tak, aby při brzdění nebo při opačném smyslu otáčení nedošlo k jejich samovolnému uvolnění.</t>
  </si>
  <si>
    <t>(2) Pneumatická, hydraulická nebo elektromagnetická upínací zařízení musí být opatřena ochranným zařízením, které znemožní, aby při přerušení dodávky energie došlo k ohrožení bezpečnosti práce nebo k provozní nehodě.</t>
  </si>
  <si>
    <t>(3) Ruční ovládací části - pokud je netvoří hladká plná ovládací ruční kola bez rukojeti - musí být opatřeny samočinným vypínáním, které zabrání jejich nucenému otáčení při strojním pohonu.</t>
  </si>
  <si>
    <t>(4) Upínání a snímání přípravků, přístrojů, nástrojů a obrobků, které pro svoji hmotnost, tvar nebo rozměry neumožňují bezpečnou ruční manipulaci a jejich ustavení ve stroji, musí být zajištěno buď použitím vhodného zařízení pro manipulaci, nebo pomocí další osoby.</t>
  </si>
  <si>
    <t>(5) Vzduchové pistole používané k očistění strojů a obrobků a upínacích přípravků musí být opatřeny ochranným zařízením, které zabrání úrazu pracovníka odlétajícími látkami.</t>
  </si>
  <si>
    <t>(6) Vstupovat na upínací plochu stolu, desky nebo do jiného nebezpečného prostoru při obrábění velkých obrobků za účelem měření, kontroly nebo provedení jiných podobných úkonů se smí jen tehdy, jsou-li tyto části stroje v klidu.</t>
  </si>
  <si>
    <t>(7) Při kontrole jakosti povrchu, při upínání a snímání obrobků a měření, nejsou-li tyto činnosti prováděny automaticky, se musí zastavit vřeteno (smykadlo) a nástroj odsunout do bezpečné vzdálenosti.</t>
  </si>
  <si>
    <t>(8) Není-li obráběcí stroj vybaven ochranným zařízením proti odletujícím třískám nebo není-li možno tohoto zařízení používat, musí se používat při práci osobní ochranné pracovní prostředky.</t>
  </si>
  <si>
    <t>(9) Při odstraňování třísek z obráběcího stroje za provozu a při úklidu se musí používat předepsaných pracovních pomůcek; odstraňovat třísky ze sběrných van za chodu obráběcích strojů se smí jen u strojů, které jsou k tomuto účelu přizpůsobeny.</t>
  </si>
  <si>
    <t>(1) Tyčový materiál vyčnívající při obrábění z vřeteníku mimo stroj musí být po celé délce zakryt pevným ochranným krytem.</t>
  </si>
  <si>
    <t>(2) Svislé soustruhy musí být zajištěny tak, aby</t>
  </si>
  <si>
    <t>(1) Vrtačky s posuvným vřetenem musí být zajištěny proti samovolnému posuvu vřetena do dolní polohy.</t>
  </si>
  <si>
    <t>(2) Vrtaný předmět musí být zajištěn proti pootočení.</t>
  </si>
  <si>
    <t>(1) Hoblovky musí být opatřeny pojistným zařízením, které při selhání vratného ústrojí, koncových spínačů nebo podobných zařízení zachytí nebo alespoň zabrzdí stůl vyjíždějící z lože.</t>
  </si>
  <si>
    <t>(2) Pokud stůl hoblovky při práci přejíždí přes okraj lože musí být oba konce lože opatřeny zařízením znemožňujícím přístup ke stolu.</t>
  </si>
  <si>
    <t>(3) Smykadlo se musí zajistit tak, aby se dalo ovládacím a brzdicím ústrojím spolehlivě zastavit v libovolné poloze a aby se jeho poloha nemohla samovolně měnit.</t>
  </si>
  <si>
    <t>(4) Vodorovné obrážečky musí být opatřeny zařízením bránícím přístupu k pohybující se zadní části smykadla.</t>
  </si>
  <si>
    <t>(1) Všechny pily musí být opatřeny snadno přestavitelnou podpěrou k podepření dlouhého řezaného materiálu.</t>
  </si>
  <si>
    <t>(2) Pilové pásy a pilové kotouče musí být uzavřeny v konstrukci stroje nebo opatřeny ochrannými kryty.</t>
  </si>
  <si>
    <t>(1) Na vhodném místě brusky musí být trvanlivě vyznačen smysl otáčení brousicího nástroje.</t>
  </si>
  <si>
    <t>(2) Brousicí vřeteník musí být opatřen blokovacím zařízením, které zabraňuje při změně otáček brousicího vřetena zařazení tak vysokých otáček, při nichž by byla překročena nejvyšší dovolená obvodová rychlost brousicího kotouče.</t>
  </si>
  <si>
    <t>(3) Brusky, u nichž nelze použít blokovacího zařízení a u nichž se změna otáček brousicího vřetena provádí výměnou řemenic, přehazováním řemenů nebo podobným způsobem, musí být opatřeny na dobře viditelném místě štítkem s uvedením přiřazení průměru řemenic k průměru brousicího kotouče a jeho obvodové rychlosti.</t>
  </si>
  <si>
    <t>(4) Brousicí nástroje musí být zajištěny proti samovolnému uvolnění při broušení z vřetena nebo z upínacího zařízení.</t>
  </si>
  <si>
    <t>(5) Brusky s brousicími nástroji z umělého brusiva s obvodovou rychlostí větší než 10 m/s musí být opatřeny, pokud brousicí nástroj nepracuje uvnitř obráběného předmětu, takovým ochranným krytem, který se při roztržení nebo uvolnění brousicího nástroje neroztříští.</t>
  </si>
  <si>
    <t>(1) Brousicí a řezací kotouče, brousicí segmenty, tělíska a jiné brousicí nástroje musí být označeny základními technickými údaji (například přípustná obvodová rychlost, průměr kotouče).</t>
  </si>
  <si>
    <t>(2) Skladované brousicí nástroje musí být chráněny před mechanickým poškozením, vlhkem a mrazem a při přepravě musí být vyloučena možnost jejich poškození.</t>
  </si>
  <si>
    <t>(3) Před upnutím brousicího nástroje se musí překontrolovat vhodnost jeho použití podle štítku a nástroj se musí prohlédnout, zda není poškozen.</t>
  </si>
  <si>
    <t>(4) Brousicí nástroje se smějí upínat pouze do vhodných upínacích přírub a lepit je lze pouze prostředky a způsobem, který stanovil výrobce brusiva.</t>
  </si>
  <si>
    <t>(5) Po upnutí brousicího nástroje na brusku se musí uvést každý nástroj do zkušebního chodu; při zkušebním chodu nesmí být nikdo v nebezpečném prostoru brusky a po jeho skončení se musí orovnat brousicí nástroj předepsaným způsobem.</t>
  </si>
  <si>
    <t>(1) U brousicích kotoučů určených pro rychlostní broušení musí být vyzkoušena jejich mechanická pevnost.</t>
  </si>
  <si>
    <t>(2) Ochranný kryt brousicích nástrojů musí být vyhotoven tak, aby úhel otevření byl co nejmenší a aby jeho konstrukce umožnila úplné uzavření brousicího nástroje po dobu zkoušení.</t>
  </si>
  <si>
    <t>(3) Funkce a účinnost prototypu ochranného krytu a jeho částí musí být prověřena destrukčními zkouškami.</t>
  </si>
  <si>
    <t>(4) Na ochranném krytu nebo na brousicím vřeteníku musí být trvale vyznačena nejvyšší pracovní obvodová rychlost.</t>
  </si>
  <si>
    <t>(5) Seřizovací a upevňovací části ochranných krytů u brousicích nástrojů s velkou kinetickou energií musí být opatřeny deformačními prvky, které pohltí energii rotujícího brousicího nástroje.</t>
  </si>
  <si>
    <t>DRUHÝ ODDÍL</t>
  </si>
  <si>
    <t>(1) Pojízdné stroje a zařízení musí být zajištěny proti nežádoucímu pohybu při jejich provozu.</t>
  </si>
  <si>
    <t>(2) U kombinovaných (sdružených) strojů musí být nepoužívané nástroje odstraněny nebo zakryty.</t>
  </si>
  <si>
    <t>(3) Přisouvat materiál k nástroji se nesmí dříve, než nástroj dosáhl stanovené obráběcí rychlosti; obráběný materiál se nesmí tlačit k nástroji přímo tělem.</t>
  </si>
  <si>
    <t>(4) Při dořezávání materiálu a řezání válcovitého materiálu se nesmí pracovat bez použití stanovených pracovních pomůcek nebo přípravků.</t>
  </si>
  <si>
    <t>(5) Piliny, třísky a jiný odpad se musí odstraňovat ze stolu stroje za chodu nástroje pouze vhodnou pomůckou.</t>
  </si>
  <si>
    <t>(6) Při obrábění materiálu delšího, než je délka pracovního stolu, se nesmí pracovat bez opěrných stojánků.</t>
  </si>
  <si>
    <t>(7) Doběh otáčejících se nástrojů se nesmí zkracovat po vypnutí stroje brzděním rukou, tlakem dřeva nebo jiným nevhodným způsobem.</t>
  </si>
  <si>
    <t>(8) Dokud je nástroj v pohybu, nesmí se pracovník od stroje vzdálit.</t>
  </si>
  <si>
    <t>(9) Na stacionárních strojích trvale používaných v uzavřených prostorách musí být instalováno zařízení na odsávání nebo mechanické odstraňování odpadu.</t>
  </si>
  <si>
    <t>(10) Na každém řezném nástroji musí být trvale vyznačeny jeho nejvyšší dovolené otáčky.</t>
  </si>
  <si>
    <t>(11) Upínací příruby u jednoho pilového kotouče musí mít stejný průměr a stejné dosedací plochy.</t>
  </si>
  <si>
    <t>(12) Stroje s posuvem materiálu musí mít zařízení proti nebezpečnému vymrštění obráběného materiálu (zpětný vrh apod.).</t>
  </si>
  <si>
    <t>(13) Vodicí pravítko musí být při řezání upnuté.</t>
  </si>
  <si>
    <t>(14) Řezné nástroje, u nichž se materiál do řezu posouvá rukou, musí být chráněny kromě činné části ochranným krytem.</t>
  </si>
  <si>
    <t>(1) Rámové pily musí být opatřeny zařízením zajišťujícím rám před samovolným klesnutím.</t>
  </si>
  <si>
    <t>(2) Brzda rámových pil musí být konstruována tak, aby udržela rám v kterékoliv poloze.</t>
  </si>
  <si>
    <t>(3) Podávací zařízení rámové pily musí být provedeno tak, aby bylo možno za chodu pily podávání zastavit a zapnout zpětný chod.</t>
  </si>
  <si>
    <t>(4) Upínací vozíky musí být vybaveny zařízením, které zabraňuje, aby pracovník mohl zasunout nohy pod kola nebo plošinu.</t>
  </si>
  <si>
    <t>(5) Řízení všech operací, které vykonávají poloautomatické vozíky bez obsluhy, musí být upraveno tak, aby bylo blokovatelné ručně ovladatelným zařízením.</t>
  </si>
  <si>
    <t>(6) Při vyrážení klínů ze závěsů musí být klíny bezpečným způsobem zachyceny.</t>
  </si>
  <si>
    <t>(7) Před výměnou pilových listů se musí zajistit rám pily proti sjetí a zastavit pohon; horní válce musí být při této práci zajištěny v horní poloze proti spadnutí.</t>
  </si>
  <si>
    <t>(1) Pásové pily musí mít pásovnice zakryté; část pilového pásu pod stolem nebo vozíkem i vratná část pilového pásu, pokud nejsou zakryty konstrukcí stroje, musí být opatřeny ochranným krytem.</t>
  </si>
  <si>
    <t>(2) Řezná větev pilového pásu musí být nad jeho vodítkem zakrytá ochranným krytem, který se dá ručně výškově přestavovat nebo se samočinně otvírá.</t>
  </si>
  <si>
    <t>(3) Univerzální pásové pily musí být opatřeny přestavitelným vodicím pravítkem, které musí být v nastavené poloze zajištěno proti posuvu.</t>
  </si>
  <si>
    <t>(4) V pracovním prostoru pilového pásu se nesmí vkládat materiál do přípravků a nesmějí se ručně odebírat obrobky.</t>
  </si>
  <si>
    <t>(1) Délka stolu před pilovým kotoučem nesmí být u stabilních pil menší, než průměr použitého pilového kotouče, nejvíce však 0,5 m.</t>
  </si>
  <si>
    <t>(2) V místě, kde prochází pilový kotouč, musí být stůl opatřen vyměnitelnou vložkou z vhodného materiálu, který nepoškodí pilový kotouč a jehož šířka odpovídá prořezu pilového kotouče.</t>
  </si>
  <si>
    <t>(3) Rameno přeřezávacích kotoučových pil, po kterém se pila pohybuje, musí mít v krajní poloze zarážky k zabránění vypadnutí pily z pojízdné dráhy a v základní poloze zarážku proti samovolnému pohybu. Tyto pily nesmějí být používány k podélnému rozřezávání obrobků.</t>
  </si>
  <si>
    <t>(4) Pilový kotouč na vahadle pily na výřezy musí mít ochranný kryt, z kterého se při sklopení vahadla vysouvá jen část pilového kotouče potřebného k řezu.</t>
  </si>
  <si>
    <t>(5) Pilový kotouč horní kyvadlové a vahadlové přeřezávací kotoučové pily musí být zabezpečen dvojdílným ochranným krytem, jehož vrchní pevný díl musí zakrývat celou vrchní část pilového kotouče a spodní, pohyblivý díl musí zamezit přístup k přední části pilového kotouče; v zadní výchozí poloze musí být pilový kotouč zajištěn z obou stran stěnami upevněnými ke stolu pily.</t>
  </si>
  <si>
    <t>(6) Pilový kotouč u horní kyvadlové a vahadlové přeřezávací kotoučové pily nesmí přejet přes přední okraj pracovního stolu a musí se samočinně vracet do výchozí polohy.</t>
  </si>
  <si>
    <t>(7) Kotoučová pila s podávací kolébkou musí mít pilový kotouč opatřený dvoudílným ochranným krytem, jehož části se musí při podávání dřeva do řezu k pilovému kotouči otevřít a po řezu a odklopení opět uzavřít. Část vyčnívajícího pilového kotouče musí být při přeřezávání zakryta ještě dalším krytem.</t>
  </si>
  <si>
    <t>(8) Podávací kolébka musí být vybavena přidržovačem řezaného dřeva a zařízením na omezení výkyvu.</t>
  </si>
  <si>
    <t>(9) Přenosné ruční kotoučové pily musí být opatřeny rozvíracím klínem pro podélné rozřezávání materiálu.</t>
  </si>
  <si>
    <t>(10) Kotoučové pily s ručním posunem pro podélné rozřezávání materiálu musí být opatřeny rozvíracím klínem.</t>
  </si>
  <si>
    <t>Ruční řetězové pily</t>
  </si>
  <si>
    <t>(1) Plynová páka motorových řetězových pil se po uvolnění tlaku ruky musí samočinně vracet do nulové polohy a chod pilového řetězu se musí samočinně zastavit po snížení otáček.</t>
  </si>
  <si>
    <t>(2) Spínač proudu u elektrických řetězových pil musí být umístěn tak, aby umožňoval vypnout proud, aniž by bylo třeba přemísťovat ruce.</t>
  </si>
  <si>
    <t>(1) Na přední vstupní straně musí být zachycovače proti zpětnému vržení obráběného materiálu.</t>
  </si>
  <si>
    <t>(2) Nožový hřídel, posouvací a přítlačné válce musí být opatřeny pevnými ochrannými kryty.</t>
  </si>
  <si>
    <t>(3) Obráběné kusy nesmí být kratší než je vzdálenost mezi předním a zadním válcem.</t>
  </si>
  <si>
    <t>(4) Současné obrábění více kusů materiálu nestejné tloušťky je zakázáno.</t>
  </si>
  <si>
    <t>(1) Při ručním podávání materiálu do řezu musí být nástroj zajištěn ochranným krytem a stroj musí být vybaven zařízením proti zpětnému vržení materiálu.</t>
  </si>
  <si>
    <t>(2) Při frézování krátkých kusů materiálu a při dokončování pracovního úkonu, není-li frézka vybavena zařízením na posuv materiálu, musí se používat vhodných přípravků s držadly pro posouvání materiálu.</t>
  </si>
  <si>
    <t>(3) Při použití přípravků se smí upínat jen jeden kus.</t>
  </si>
  <si>
    <t>(4) Na strojích s ručním posuvem je zakázáno používat dvouřezné frézovací nože.</t>
  </si>
  <si>
    <t>TŘETÍ ODDÍL</t>
  </si>
  <si>
    <t>(1) Stroje se dvěma nebo více systémy ochranného zařízení nebo stroje, které lze spouštět jak ručně, tak i nožně nebo bez použití některého z instalovaných ochranných zařízení, musí mít přepínání jednotlivých druhů ochranného nebo ovládacího zařízení zajištěno proti zásahu nepovolaných osob.</t>
  </si>
  <si>
    <t>(2) K vypnutí a zapnutí spojky, pokud je její funkce závislá na pružinách, musí být použito tlačných pružin; pokud to není možné, musí být použito dvou tažných pružin, z nichž každá je schopna samostatně plnit požadovanou funkci.</t>
  </si>
  <si>
    <t>(3) Brzda, kromě brzdy hydraulického lisu, musí být provedena a seřízena tak,aby při vypnuté spojce zabránila samovolnému pootočení hřídele stroje hmotností pohyblivé části stroje a přejíždění horní krajní polohy v obou směrech.</t>
  </si>
  <si>
    <t>(4) U strojů s elektromagneticky, elektropneumaticky nebo jinak ovládanou spojkou, kromě hydraulického lisu, musí brzda působit samočinně při každé poruše v přívodu energie do ovládacího systému.</t>
  </si>
  <si>
    <t>(5) Pojistka proti opakování zdvihu, kromě pojistky hydraulického nebo třecího vřetenového lisu, musí umožňovat jen jeden pracovní zdvih při jednom nebo při opakovaném ovládnutí spouštěcího ovládače během pracovního zdvihu nebo při trvalém ovládání spouštěcího ovládače; další zdvih může následovat jen tehdy, uvolní-li se spouštěcí ovládač, nejpozději před koncem otáčky hlavního hřídele, a k novému ovládnutí spouštěcího ovládače může dojít teprve tehdy, až nástroj dosáhne své výchozí polohy.</t>
  </si>
  <si>
    <t>(6) Pojistka proti opakování zdvihu, kromě pojistky hydraulického nebo třecího vřetenového lisu, se smí vyřadit z činnosti jen při pracích, které se smějí konat za nepřerušeného chodu u strojů s automatickým nebo poloautomatickým podáváním nebo s bezpečně upraveným a seřízeným nástrojem.</t>
  </si>
  <si>
    <t>(7) Přepínací zařízení pojistky z činné polohy do vypnuté nebo naopak musí být uzamykatelné.</t>
  </si>
  <si>
    <t>(8) Šlapka nožního ovládače musí být shora i z bočních stran chráněna krytem nebo konstrukcí stroje.</t>
  </si>
  <si>
    <t>(1) Lisovací nástroje a jejich seřízení musí vylučovat možnost vsunutí prstů do nebezpečných míst.</t>
  </si>
  <si>
    <t>(2) Nástroje, které nezajišťují bezpečnost obsluhy v plném rozsahu, musí být jako nebezpečné trvanlivě označeny na přední straně výrazným písmenem "N" a smějí být používány jen na lisech s ochranným zařízením v pracovním prostoru lisu, popřípadě nástrojů; lisovací nástroje o hmotnosti vyšší 20 kg musí být opatřeny vhodnými držadly, čepy nebo obdobným zařízením.</t>
  </si>
  <si>
    <t>(3) Při použití pohyblivého krytu k ochraně pracovního prostoru musí být poloha krytu vázána na spouštěcí zařízení lisu tak, aby lis bylo možno uvést do chodu, jen jestliže je kryt v ochranné poloze; kryt musí setrvat v této poloze, pokud trvá nebezpečí zranění rukou; je-li v průběhu zdvihu pracovní prostor otevřen, musí se pohyb beranu zastavit dříve, než se může ruka dostat do nebezpečné blízkosti lisovacího nástroje.</t>
  </si>
  <si>
    <t>(4) Dvouruční spouštěcí zařízení nesmí odjišťovat nožní spouštěč lisu. To neplatí u třecích lisů.</t>
  </si>
  <si>
    <t>(5) Každý lis, na němž se manipuluje ručně v nebezpečném pracovním prostoru lisovacího nástroje, musí být seřízen jen pro jednotlivé zdvihy.</t>
  </si>
  <si>
    <t>(6) Lisy určené k práci jednotlivými zdvihy, pokud nejde o lis hydraulický nebo třecí vřetenový lis, musí mít spojku provedenu tak, že vyloučí nebezpečí úrazu při jejich poruše nebo jejich samovolné spouštění v době, kdy je stroj v klidu.</t>
  </si>
  <si>
    <t>(1) Pracovat a zdržovat se za provozu ohraňovacího lisu na jeho zadní straně je zakázáno.</t>
  </si>
  <si>
    <t>(2) Pracuje-li u takových lisů s nožním spouštěním více pracovníků, musí stroj spouštět alespoň dva z nich. Ovládače musí být provedeny tak, aby bylo možno uvést lis do chodu jen při současném jejich ovládání oběma pracovníky.</t>
  </si>
  <si>
    <t>(1) Smykadlo se smí pohybovat jen v rozmezí dovolených poloh; při dojíždění smykadla k dovolené poloze se musí nezávisle na ovládání spouštěcího ovládače lisu odpojit pohon setrvačníku a uvést v činnost zařízení, které zastaví pohyb smykadla.</t>
  </si>
  <si>
    <t>(2) Lisy musí být vybaveny brzdou, popřípadě záchytným zařízením, které zabrzdí pohyb smykadla v horní poloze a zabrání jeho samovolnému sjetí.</t>
  </si>
  <si>
    <t>(3) Záběr pracovního třecího kotouče se setrvačníkem se musí přerušit nejpozději před ukončením tvářecí operace a lis musí být opatřen vhodným záchytným zařízením proti pádu setrvačníku.</t>
  </si>
  <si>
    <t>(4) Odjišťování spouštěcího ovládače musí být provedeno tak, aby jeho ovládání bylo nutno znovu opakovat pro každý pracovní zdvih. U lisů s jednoručním spouštěním se smí použít odjišťovacího zařízení, které je ovládáno druhou volnou rukou po celou dobu nebezpečného pracovního zdvihu; u lisů s nožním spouštěním smí být k odjišťování použito dvouručního odjišťovacího zařízení.</t>
  </si>
  <si>
    <t>(1) Lis musí být opatřen v každém hydraulickém obvodu tlakoměrem umožňujícím spolehlivou kontrolu pracovního tlaku a hydraulické obvody každého lisu s jednotkovým pohonem musí být opatřeny pojistnými ventily proti překročení stanovených tlaků.</t>
  </si>
  <si>
    <t>(2) Při pracovním zdvihu nesmí dojít k přejetí dovolené polohy lisovacího pístu.</t>
  </si>
  <si>
    <t>(3) Lisy se svislým pohybem lisovacího pístu musí být opatřeny zařízením zabraňujícím jeho nežádoucímu samovolnému pohybu v důsledku úniku provozní tlakové kapaliny z prostoru zpětného chodu.</t>
  </si>
  <si>
    <t>(4) Lisy s vodorovným pohybem lisovacího pístu, u nichž se z ústřední tlakové stanice vyvíjí stálý tlak v prostoru zpětného chodu, musí být provedeny tak, aby bylo zabráněno samovolnému pohybu lisovacího pístu.</t>
  </si>
  <si>
    <t>(5) Lisy poháněné z ústřední tlakové stanice musí být opatřeny zařízením k zamezení rychlého poklesu tlaku.</t>
  </si>
  <si>
    <t>(1) Konstrukce lisu musí vyloučit náhlé otevření lisu.</t>
  </si>
  <si>
    <t>(2) Vhodně upraveným krytem musí být pracovník ochráněn při otevírání lisu před popálením nebo opařením; přívody topného média musí být kryty tak, aby při jejich poruše nebo jiném poškození nedošlo k úrazu.</t>
  </si>
  <si>
    <t>(1) Paketovací lis musí být opatřen zařízením, kterým je možno kdykoliv přerušit prováděnou operaci, a signalizací, která upozorňuje, že je lis v provozu.</t>
  </si>
  <si>
    <t>(2) Víko paketovacího lisu s hydraulickým zavíráním se nesmí samovolně uzavřít.</t>
  </si>
  <si>
    <t>(3) Paketovací lis s hydraulickým uzavíráním víka musí být opatřen vypínačem, kterým se blokuje ovládání lisu po dobu přenosu materiálu do lisovacího prostoru a zavření víka.</t>
  </si>
  <si>
    <t>(4) Při provozu paketovacího lisu se nesmějí osoby zdržovat u násypky ani do ní vstupovat.</t>
  </si>
  <si>
    <t>Hydraulické lisy na zpracování hmot teplem netvrditelných</t>
  </si>
  <si>
    <t>(1) U lisů s vertikálním vstřikovacím zařízením musí být prostor před vstupem materiálu do tavicí komory zakryt tak, aby nemohlo dojít k úrazu vyfouknutím par z tavicí komory.</t>
  </si>
  <si>
    <t>(2) Plnicí násypky musí být provedeny tak, aby nebylo možno vložit ruce do prostoru plastifikačního šneku a vstřikovacího pístu.</t>
  </si>
  <si>
    <t>(1) Provedení lisu musí vyloučit možnost otevření vulkanizační komory v průběhu vulkanizace.</t>
  </si>
  <si>
    <t>(2) Lisy musí být opatřeny pojistným zařízením proti zvýšení tlaku a teploty vulkanizačních médií nad předepsané hodnoty a zařízeními, které při otevřené poloze zabrání samovolnému sklopení horní části vulkanizační komory.</t>
  </si>
  <si>
    <t>(3) Vulkanizační komory lisu musí být opatřeny ochranným zařízením, které znemožní zranění obsluhy unikající párou nebo vodou při poruše těsnění mezi horní a dolní polovinou vulkanizační formy.</t>
  </si>
  <si>
    <t>(4) Lisy s hydraulicky nebo pneumaticky ovládaným zařízením pro otvírání a zavírání vulkanizační komory musí být opatřeny pojistným zařízením proti nejvýše dovolenému přetlaku v ovládacím systému.</t>
  </si>
  <si>
    <t>(1) Lisy musí být opatřeny pojistným zařízením, které chrání přítlačný pás proti přetížení.</t>
  </si>
  <si>
    <t>(2) Lisy s otevřeným způsobem vulkanizace musí být opatřeny bezpečnostním vypínacím zařízením, které musí zabezpečovat uvolnění přítlačného pásu a zastavení otáčení vulkanizační tvárnice.</t>
  </si>
  <si>
    <t>(3) Při motorickém napínání vulkanizovaných materiálů musí být lis opatřen pojistným zařízením proti překročení přípustné napínací síly.</t>
  </si>
  <si>
    <t>(1) Nůžky musí být opatřeny na místě viditelném ze stanoviště obsluhy štítkem označujícím největší dovolenou tloušťku stříhaného materiálu nebo střižnou sílu.</t>
  </si>
  <si>
    <t>(2) Nůžky musí být opatřeny pojistkou proti opakovanému zdvihu, kromě nůžek zařazených v automatických linkách a ovládaných dálkově.</t>
  </si>
  <si>
    <t>(3) Spojky, které neumožňují během pracovního zdvihu přerušení jejich záběrů, smějí být používány jen u nůžek vybavených ochranným zařízením nezávislým na činnosti spojky.</t>
  </si>
  <si>
    <t>(4) Strojní tabulové, pásové a okrajovací nůžky musí být opatřeny spojkou a brzdou.</t>
  </si>
  <si>
    <t>(5) Ruční a nožní tabulové a pákové nůžky, u kterých není zabráněno samovolnému sklopení ovládací páky, musí být opatřeny zajišťovacím (záchytným) zařízením páky.</t>
  </si>
  <si>
    <t>(1) Nůžky musí být opatřeny pevnými ochrannými a podle potřeby průhlednými kryty tak, aby byly trvale uzavřeny vylehčovací a průhledové otvory v přidržovači.</t>
  </si>
  <si>
    <t>(2) Bočními kryty otočnými v pevných závěsech musí být zabráněn přístup do nebezpečného pracovního prostoru, pokud není z boku nůžek tento přístup zamezen již jejich bočnicí.</t>
  </si>
  <si>
    <t>(3) Stoly nůžek musí mít drážky pro snížení možnosti poranění rukou při manipulaci se stříhaným materiálem.</t>
  </si>
  <si>
    <t>(4) Nůžky s úzkým stolem musí být doplněny pro spolehlivé uložení a vedení stříhaného materiálu dostatečným počtem podpěrných ramen nebo zvláštním podávacím stolem nebo podobným zařízením.</t>
  </si>
  <si>
    <t>(5) Na zadní stranu nůžek se nesmí vstupovat v době, kdy jsou v chodu nebo kdy je v chodu hnací motor.</t>
  </si>
  <si>
    <t>ČTVRTÝ ODDÍL</t>
  </si>
  <si>
    <t>(1) Zakružovačky, jejichž zařízení pro vyklápění hlavy jsou v prostoru pod úrovní podlahy, musí mít tento prostor ohrazený nebo zakrytý; zařízení nad úrovní podlahy musí mít vyklápěcí hlavu opatřenou bezpečnostním označením a na podlaze vyznačený půdorys prostoru potřebného k vyklonění hlavy.</t>
  </si>
  <si>
    <t>(2) Zakružovačky s motorickým pohonem musí být vybaveny spolehlivým a účinným brzdicím zařízením.</t>
  </si>
  <si>
    <t>(3) Zakružovačky, které jsou vybaveny stoptlačítkem pro zastavení stroje, musí mít zařízení umožňující okamžité částečné zpětné pootočení válců.</t>
  </si>
  <si>
    <t>PÁTÝ ODDÍL</t>
  </si>
  <si>
    <t>(1) Ochranné kryty pracovního prostoru musí umožňovat v průběhu práce dotahování klínů zápustek z obou stran; je-li to technologicky nutné, mohou kryty uzavírat pracovní prostor bucharu pouze částečně, avšak v tom případě musí jejich horní okraj přesahovat dělicí rovinu zápustek alespoň o 50 mm.</t>
  </si>
  <si>
    <t>(2) Závěsy k otáčení kovaného materiálu jeřábem musí mít zařízení k odpružení úderu bucharu a na jeřábovém háku pojistku proti vyklouznutí závěsu z háku.</t>
  </si>
  <si>
    <t>(3) Spouštěcí páky bucharů musí být zajištěny proti náhodnému uvedení bucharu do činnosti.</t>
  </si>
  <si>
    <t>(4) Buchary musí mít vzpěru, čep nebo jiné zajišťovací zařízení, které drží beran, spolehlivě ve zdvižené poloze, je-li nezbytné pod ním pracovat, a musí umožňovat spouštění beranu na toto zařízení pomalým chodem.</t>
  </si>
  <si>
    <t>(5) Není-li buchar v provozu, musí beran spočívat na kovadlině.</t>
  </si>
  <si>
    <t>(6) Při kování se nesmí používat sešikmených klínových podložek.</t>
  </si>
  <si>
    <t>(7) Za chodu beranu se nesmí klást materiál na zápustky nebo jej upravovat, vysypávat piliny ze zápustky a vymazávat zápustky rukou, uvolňovat zaseknutý materiál z horní části zápustky, provádět tvrdé údery zápustky na zápustku bez vložení ohřátého materiálu.</t>
  </si>
  <si>
    <t>(1) Parní nebo vzduchový buchar musí mít dostatečný parní nebo vzduchový polštář nebo stejně účinnou tlumicí pružinu, která zabrání nárazu pístu na hlavu válce.</t>
  </si>
  <si>
    <t>(2) Pružiny beranu musí být uzavřeny do ochranných krytů.</t>
  </si>
  <si>
    <t>(3) Válec parního bucharu musí mít vypouštěcí kohout spojený trubkou buď s jímkou, nebo s vypouštěcím potrubím, nemá-li samočinné vypouštění; pokud se pára vypouští do vzduchu, musí být vypouštěcí kohout umístěn tak, aby při vypouštění nebyli ohroženi pracovníci.</t>
  </si>
  <si>
    <t>(1) Přívod provozní tlakové kapaliny se musí dát uzavřít samostatně ke každému bucharu a uzavírací ventil zajistit před otevřením nepovolanou osobou.</t>
  </si>
  <si>
    <t>(2) Expanzní nádoba umístěná v pracovním válci v horní části bucharu musí být zřetelně označena a nesmějí se nad ní přepravovat břemena.</t>
  </si>
  <si>
    <t>(3) Jako expanzní médium musí být používán výhradně vzduch nebo dusík; použije-li se jako provozní kapaliny oleje, který se může dostat do přímého styku s expanzním médiem, smí se používat výhradně jen dusíku.</t>
  </si>
  <si>
    <t>(1) Kořeny zápustek musí mít dostatečný úkos umožňující spolehlivé upnutí zápustky.</t>
  </si>
  <si>
    <t>(2) Upevnění zápustek na strojích musí vylučovat možnost jejich uvolnění a poškození během kování.</t>
  </si>
  <si>
    <t>(3) K upevňování kovadel a zápustek se smí používat jen dobře lícujících klínů, které nevyčnívají z beranu nebo ze šaboty bucharu.</t>
  </si>
  <si>
    <t>(4) Vytloukat a zatloukat klíny se smí jen beranidlem, které je spolehlivě upevněno na kovacím stroji.</t>
  </si>
  <si>
    <t>ŠESTÝ ODDÍL</t>
  </si>
  <si>
    <t>(1) Převáděče vývalků musí zajistit bezpečné převedení vývalků do dalšího pořadí.</t>
  </si>
  <si>
    <t>(2) Válcovací stolice u mechanizovaných tratí musí být opatřeny zástěnami, které zabrání vývalku uniknout mimo pracovní prostor.</t>
  </si>
  <si>
    <t>(3) Průchody a řídicí kabiny musí být chráněny proti odletujícím okujím.</t>
  </si>
  <si>
    <t>(1) Stroje s rychlostí vyšší než 2,5 m/s musí být vybaveny samočinným zaváděním papíru mezi sušicí válce.</t>
  </si>
  <si>
    <t>(2) Při zavádění papíru do stroje ručně musí na postup práce dozírat další pracovník.</t>
  </si>
  <si>
    <t>(3) Vyrovnávat plst při výměně plstí se smí jen z boku stroje a úprava mokrých plstí se smí provádět jen za nejpomalejšího chodu stroje.</t>
  </si>
  <si>
    <t>(4) Čistění v mokré části stroje se smí provádět pouze postřikováním vodou; škrabák se smí čistit jen tehdy, když je stroj v klidu.</t>
  </si>
  <si>
    <t>(5) Za chodu stroje se nesmí ručně odebírat nebo uvolňovat papír nebo jeho zbytky na stroji, ani se nesmí vyrovnávat plst v lisovací části pod strojem.</t>
  </si>
  <si>
    <t>SEDMÝ ODDÍL</t>
  </si>
  <si>
    <t>(1) Otvory v rámech tiskových strojů a prostory mezi segmenty a stojany registrů musí být zakryty.</t>
  </si>
  <si>
    <t>(2) Hořáky u tiskových strojů vyhřívaných plamenem musí být seřízeny tak, aby se přívod plynu při zastavení stroje samočinně uzavřel.</t>
  </si>
  <si>
    <t>(3) Před spuštěním tiskových strojů musí být formy bezpečně uzavřeny a všechny nástroje z nich musí být odstraněny.</t>
  </si>
  <si>
    <t>(4) Rotační tiskové stroje musí být opatřeny zařízením pro natáčení každé části stroje, aby byly přístupné desky na každém válci, a opatřeny ochranným krytem včetně ústrojí k nanášení barev.</t>
  </si>
  <si>
    <t>OSMÝ ODDÍL</t>
  </si>
  <si>
    <t>(1) Pracoviště vstřelovacích strojů musí být oddělena zástěnami od okolních pracovišť a průchodů tak, aby nemohlo dojít k úrazu odraženým pískem.</t>
  </si>
  <si>
    <t>(2) Jaderník nebo rám musí stát na tuhé podložce, která snese plné zatížení včetně tlakového nárazu při vstřelování.</t>
  </si>
  <si>
    <t>(3) Pro sériovou výrobu jader smí být používáno jen kovových jaderníků; dřevěných jaderníků náležitě vyztužených ocelovými pásy se smí používat jen pro kusovou výrobu.</t>
  </si>
  <si>
    <t>(4) Dělicí roviny jaderníků musí být řádně zabroušeny a předem musí být vyzkoušeno správné umístění odvzdušňovacích otvorů.</t>
  </si>
  <si>
    <t>(5) Před započetím foukání nebo vstřelování musí jaderník nebo rám těsně přiléhat k foukací nebo vstřelovací hlavě a plnicí otvor jaderníku musí být přesně nastaven proti nastřelovacímu nebo foukacímu otvoru stroje.</t>
  </si>
  <si>
    <t>(6) Údržba strojů, zejména čistění a mazání se smí provádět jen tehdy, není-li ve stroji tlakový vzduch a je-li vypnuto jeho elektrické zařízení.</t>
  </si>
  <si>
    <t>(7) Jaderník se smí vyjmout až po zastavení stroje.</t>
  </si>
  <si>
    <t>(1) Pojízdné pískomety musí být opatřeny zařízením, které vydává varovný zvukový signál při pojezdu, a konce pojezdové dráhy pískometů musí být opatřeny koncovými vypínači pohonu pojezdu.</t>
  </si>
  <si>
    <t>(2) Pracovní prostor pískometu musí být vyznačen.</t>
  </si>
  <si>
    <t>(3) Podlaha v pracovním prostoru stroje musí umožňovat propadávání písku.</t>
  </si>
  <si>
    <t>(4) Pracoviště pískometu musí být odděleno od jiných pracovišť.</t>
  </si>
  <si>
    <t>(1) Prohlubně u obracecích strojů musí být zakryty nebo chráněny zábradlím a musí být u nich označen zákaz vstupu.</t>
  </si>
  <si>
    <t>(2) Způsob upínání obraceného jaderníku nebo formy ve stroji musí zaručovat, že nedojde k jejich uvolnění nebo k vypadnutí při obracení a v případě náhlého zastavení stroje.</t>
  </si>
  <si>
    <t>DEVÁTÝ ODDÍL</t>
  </si>
  <si>
    <t>(1) Funkce uzavíracího zařízení pánví pro lití spodem musí být před každým litím přezkoušena.</t>
  </si>
  <si>
    <t>(2) Žárovzdorná ochrana zátkové tyče nesmí mít mezi jednotlivými částmi spáry.</t>
  </si>
  <si>
    <t>(3) Zátkové tyče i zátky smějí být použity jen k jedné tavbě.</t>
  </si>
  <si>
    <t>(1) Bubnové pánve musí být opatřeny sklápěcím zařízením, které umožňuje,aby kov byl vyléván zvolna, a nedovoluje samovolné sklápění pánve.</t>
  </si>
  <si>
    <t>(2) Pánve nezajištěné proti překlopení nesmějí být přepravovány.</t>
  </si>
  <si>
    <t>(3) Po vyprázdnění musí být pánve zajištěny ve svislé poloze.</t>
  </si>
  <si>
    <t>(1) Licí stroje musí být opatřeny řídicí kabinou.</t>
  </si>
  <si>
    <t>(2) Během lití se v odlévací hale a v blízkosti licího pásu na volném prostranství nesmějí zdržovat nepovolané osoby.</t>
  </si>
  <si>
    <t>(3) Spuštění a zastavení licího pásu musí být oznámeno signálem.</t>
  </si>
  <si>
    <t>(1) Odlévací vozy musí být opatřeny řídicí kabinou.</t>
  </si>
  <si>
    <t>(2) V době pokládání nebo vyjímání pánve jeřábem nesmějí být na odlévacím voze pracovníci a na jeho plošinách nesmějí být žádné předměty.</t>
  </si>
  <si>
    <t>(1) Licí vozy používané při práci s kokilami musí být opatřeny kryty na ochranu podvozku.</t>
  </si>
  <si>
    <t>(2) Každá kokila musí být před použitím prohlédnuta; v případě, že je prasklá nebo jinak narušena, musí být vyřazena.</t>
  </si>
  <si>
    <t>(3) Při přípravě k lití musí být každá kokila ohřáta na předepsanou teplotu.</t>
  </si>
  <si>
    <t>(4) Ingoty nebo odlitky z forem nesmějí být vytahovány dříve, než kov úplně ztuhne.</t>
  </si>
  <si>
    <t>(5) Ingoty z kokil smějí být vytloukány pouze na vyrážecích zařízeních a ve vyhrazeném prostoru.</t>
  </si>
  <si>
    <t>(6) Kokily se smějí ochlazovat vodou jen v zařízeních, která byla k takovému účelu konstruována.</t>
  </si>
  <si>
    <t>(7) Při používání nálevek pro lití spodem smějí být nástavky stahovány jen po úplném ztuhnutí kovu.</t>
  </si>
  <si>
    <t>(1) Tlakové licí stroje (dále jen "licí stroje") musí být navzájem odděleny plechovými zástěnami tak, aby jejich střed byl v místě dělicí roviny formy.</t>
  </si>
  <si>
    <t>(2) Formy pro lití musí být provedeny tak, aby těžiště odlitku leželo co nejblíže ose uzavíracího zařízení.</t>
  </si>
  <si>
    <t>(3) Formy pro lití na licím stroji musí být upínány tak, aby jejich dosedací plochy v dělicí rovině formy byly rovnoběžné.</t>
  </si>
  <si>
    <t>(4) Dělicí rovina licí formy musí být před každou operací náležitě očistěna a její prostor opatřen potřebnými kryty nebo musí být ovládací zařízení licího stroje umístěno mimo nebezpečný prostor roviny formy.</t>
  </si>
  <si>
    <t>(5) Před započetím práce na licím stroji se musí ověřit jeho funkce chodem naprázdno.</t>
  </si>
  <si>
    <t>DESÁTÝ ODDÍL</t>
  </si>
  <si>
    <t>Uvolňování a čistění odlitků</t>
  </si>
  <si>
    <t>(1) U pohyblivé části kabiny uvolňovacího stroje musí být spouštění stroje vázáno na zavření kabiny; pohyblivá část kabiny musí být přitom zajištěna proti vyjetí z kolejí.</t>
  </si>
  <si>
    <t>(2) Pojezd nosných rámů vytloukacích roštů musí být vymezen zarážkami a zajištěn koncovými vypínači.</t>
  </si>
  <si>
    <t>(3) V případech, kde je elektrická energie vedena trolejovým vedením, musí být trolej vybavena hlavním vypínačem, který lze zajistit ve vypnutém stavu.</t>
  </si>
  <si>
    <t>(4) Při používání překládacího zařízení u uvolňovacích strojů musí být na pojízdném roštu umístěno protizávaží.</t>
  </si>
  <si>
    <t>(5) Při ručním čistění velkých odlitků v licích halách se nesmí čistit stlačeným vzduchem a pískem.</t>
  </si>
  <si>
    <t>Čistění odlitků v omílacích bubnech</t>
  </si>
  <si>
    <t>(1) Vodorovně se otáčející nebo vratné omílací bubny musí mít kryty nebo zábradlí provedené tak, aby je nebylo možno otevřít, jsou-li bubny v pohybu.</t>
  </si>
  <si>
    <t>(2) Bubny se nesmějí samovolně pohybovat při plnění nebo vyprazdňování.</t>
  </si>
  <si>
    <t>(3) Bubny musí být prachotěsné nebo uzavřeny v prachotěsných kabinách nebo v místnostech napojených na odsávací zařízení.</t>
  </si>
  <si>
    <t>Čistění odlitků tryskáním</t>
  </si>
  <si>
    <t>(1) K čistění odlitků tryskáním se nesmí používat křemičitého písku.</t>
  </si>
  <si>
    <t>(2) Čistění odlitků tryskáním se smí provádět pouze v prachotěsných uzavřených kabinách nebo v prostorech opatřených přívodem a odsáváním vzduchu a zařízením, které nedovoluje spustit metací zařízení při otevřených dveřích kabiny nebo prostoru tryskání.</t>
  </si>
  <si>
    <t>(3) Vstupovat do pracovního prostoru komorového tryskače se smí až po vypnutí všech částí tryskače, po zastavení metacího zařízení a po dokonalém vyvětrání komory.</t>
  </si>
  <si>
    <t>(4) Smysl otáčení metacího kola musí být viditelně označen.</t>
  </si>
  <si>
    <t>(5) Při opotřebení lopatek metacího kola musí být vyměněny všechny lopatky najednou a metací kolo znovu vyváženo.</t>
  </si>
  <si>
    <t>(6) K obsluze vzduchových a metacích komorových tryskačů musí být určeni vždy dva pracovníci.</t>
  </si>
  <si>
    <t>(7) Rolety, popřípadě vrata u komorových tryskačů se smějí dát otevřít až po zastavení metacího zařízení a jeho víko musí být po uzavření spolehlivě zajištěno.</t>
  </si>
  <si>
    <t>(8) Při uzavřených dveřích kabiny pásového tryskače nesmí být možné spustit pás směrem určeným pro vyprazdňování.</t>
  </si>
  <si>
    <t>(9) Při pohybu pásu tryskače se nesmí manipulovat ručně s odlitky ani otvírat kontrolní dvířka.</t>
  </si>
  <si>
    <t>(10) Spuštění vysokotlakých čerpadel vodních tryskačů musí být vázáno na uzavření vrat a dveří k vnitřnímu pracovišti a na chod vibračního síta.</t>
  </si>
  <si>
    <t>JEDENÁCTÝ ODDÍL</t>
  </si>
  <si>
    <t>(1) V prostoru, v němž se svařuje, se nesmějí vyskytovat nebezpečné látky v množství nepříznivě ovlivňujícím bezpečnost při práci.</t>
  </si>
  <si>
    <t>(2) Pokud by mohla vzniknout provozní nehoda nebo pokud by hrozilo nebezpečí otravy nebo zadušení při svářečských, řezačských nebo páječských pracích, musí být zajištěn odborný dohled na jejich provádění a musí být učiněna bezpečnostní opatření, která musí být uvedena v písemném povolení ke svařování.</t>
  </si>
  <si>
    <t>(3) V uzavřených nevětraných prostorách nesmějí být při práci umístěny vyvíječe plynů nebo láhve s hořlavými plyny nebo kyslíkem.</t>
  </si>
  <si>
    <t>(4) Materiál znečistěný olejem, olovnatými barvami, zbytky odmašťovacích prostředků nebo podobnými látkami vyvíjejícími škodliviny se nesmí svařovat.</t>
  </si>
  <si>
    <t>(5) Osoby v okolí svařování a řezání musí být chráněny před škodlivými účinky těchto procesů.</t>
  </si>
  <si>
    <t>(1) Láhve na plyny musí být zabezpečeny proti převrhnutí nebo skutálení a musí být možno je co nejrychleji uvolnit.</t>
  </si>
  <si>
    <t>(2) Při současné práci s několika soupravami lahví na jednom pracovišti musí být soupravy od sebe vzdáleny nejméně 3 m nebo od sebe odděleny nehořlavou stěnou.</t>
  </si>
  <si>
    <t>(3) Pro jednu hořákovou soupravu smějí být na pracovišti nejvýše dvě zásobní láhve každého používaného plynu.</t>
  </si>
  <si>
    <t>(4) Láhve na plyny musí být chráněny před sálavým teplem nebo před otevřeným ohněm; láhve, které byly vystaveny působení ohně nebo se při práci zahřály, musí být neprodleně odstraněny z provozu a zřetelně označeny jako závadné.</t>
  </si>
  <si>
    <t>(5) Stabilní baterie lahví musí být umístěny v místnostech oddělených od sebe navzájem i od provozních budov; pohyblivě instalované baterie musí být v době, kdy se s nimi nepracuje, umístěny v oddělených místnostech.</t>
  </si>
  <si>
    <t>(6) Hadice pro přívod hořlavého plynu z rozvodného potrubí nebo z lahví k hořákům musí být opatřeny bezpečnostním označením.</t>
  </si>
  <si>
    <t>(7) V případě, že láhve na kyslík, armatury, těsnění lahví a ventilů, svařovací přístroje nebo jejich příslušenství přišly do styku s olejem, tukem anebo s jinou nečistotou, nesmějí se používat.</t>
  </si>
  <si>
    <t>(8) Po skončení práce se musí bezpečně uzavřít přívod plynu a z přechodného pracoviště neprodleně odvézt láhve s plynem.</t>
  </si>
  <si>
    <t>(1) Svařovací kabel musí být spojen se svařovaným předmětem nebo s podložkou svařovací svorkou.</t>
  </si>
  <si>
    <t>(2) Držáky elektrod se smějí odkládat pouze na izolační podložku nebo na odizolovaný stojan a musí být zajištěny proti náhodnému dotyku vodivých předmětů.</t>
  </si>
  <si>
    <t>(3) Držáky elektrod nesmějí být ochlazovány ponořením do vody.</t>
  </si>
  <si>
    <t>(4) Před opuštěním pracoviště musí být vypnut zdroj elektrického proudu pro svařování.</t>
  </si>
  <si>
    <t>Zařízení pro svařování nebo řezání plazmou musí být vybavena pojistným zařízením, které vypíná přívod elektrického proudu, dojde-li k přerušení dodávky chladicí vody, a zařízením, které samočinně a okamžitě vypíná vysokofrekvenční oscilátor, jakmile se vytvoří plazmový plamen.</t>
  </si>
  <si>
    <t>(1) Při svařování a řezání pod vodou se musí zajistit,aby</t>
  </si>
  <si>
    <t>(2) Při použití tekutého paliva se musí zapalovat hořák tak, aby se palivo vytrysklé před zapálením nerozlilo po vodní hladině.</t>
  </si>
  <si>
    <t>(3) Při práci pod vodou se hořák nesmí zahltit přebytkem paliva.</t>
  </si>
  <si>
    <t>(1) K aluminotermickému svařování musí být používáno zcela suchých forem bez trhlin.</t>
  </si>
  <si>
    <t>(2) Při svařování uvnitř budov a v uzavřených prostorách musí být formy opatřeny chrániči plamenů.</t>
  </si>
  <si>
    <t>(3) Zásoby, popřípadě dávky aluminotermických směsí, žárové zápalky nebo jiné rozněcující látky, musí být umístěny v bezpečné vzdálenosti od svařovacího zařízení a musí být chráněny před vznícením od žhavých částic.</t>
  </si>
  <si>
    <t>(4) Zásoby, popřípadě zásobní dávky aluminotermických směsí musí být uskladněny v suchu, v těsně uzavřených nádobách a odděleně od jiných hořlavých látek.</t>
  </si>
  <si>
    <t>(5) Spoje se před svařováním musí dokonale vysušit a z prostoru pod formou se musí odstranit voda, sníh nebo led.</t>
  </si>
  <si>
    <t>(6) Manipulovat se svařovací formou po provedení svaru se smí až po dokonalém vyhoření aluminotermické směsi.</t>
  </si>
  <si>
    <t>(7) Žárové zápalky a škrtátka se musí nosit a uchovávat vždy odděleně.</t>
  </si>
  <si>
    <t>(1) Svařování nebo řezání laserovým paprskem smí být prováděno v oddělené místnosti nebo v odděleném prostoru, řezání menších předmětů (částí) alespoň v ochranném krytu.</t>
  </si>
  <si>
    <t>(2) Při sledování pracovního procesu optickým systémem musí být pracovník chráněn vsazeným ochranným filtrem.</t>
  </si>
  <si>
    <t>(3) Při řezání musí být pod řezaným materiálem podlaha s nehořlavou úpravou a s difúzním povrchem.</t>
  </si>
  <si>
    <t>(4) Zařízení k řezání laserovým paprskem musí být řešena tak, aby bylo zabráněno případnému odrazu paprsku od řezaného materiálu do prostoru obsluhy zařízení.</t>
  </si>
  <si>
    <t>(1) Zařízení pro svařování elektronovým paprskem musí být umístěno v oddělené a uzamykatelné místnosti.</t>
  </si>
  <si>
    <t>(2) Zařízení smí být uvedeno do chodu jen z ovládacího pultu umístěného v bezpečné vzdálenosti.</t>
  </si>
  <si>
    <t>(3) Průběh svařování musí být sledován nepřímo.</t>
  </si>
  <si>
    <t>(4) Obsluha zařízení pro svařování elektronovým paprskem musí být chráněna před případnou destrukcí zařízení, zejména u zařízení pracujících s vysokým vakuem.</t>
  </si>
  <si>
    <t>DVANÁCTÝ ODDÍL</t>
  </si>
  <si>
    <t>(1) Horní okraj olejových van pro kalení a popouštění musí být alespoň 1,1 m nad úrovní podlahy nebo musí být do této výše vhodně zabezpečen.</t>
  </si>
  <si>
    <t>(2) Olejové výpary musí být účinně odsávány a olejové lázně zajištěny proti přehřátí.</t>
  </si>
  <si>
    <t>(1) Horní okraj mořicích a oplachovacích kádí musí být alespoň 1,1 m nad úrovní podlahy nebo musí být do této výše vhodně zabezpečen.</t>
  </si>
  <si>
    <t>(2) Mořicí kádě musí být opatřeny účinným odsávacím zařízením.</t>
  </si>
  <si>
    <t>(3) Podlahy a stěny místností,kde se provádí moření, musí být z omyvatelného materiálu.</t>
  </si>
  <si>
    <t>TŘINÁCTÝ ODDÍL</t>
  </si>
  <si>
    <t>(1) Pokud jsou v lakovně otvory v požárních stěnách nebo ve stropech, musí být provedeny tak, aby nedovolovaly šíření ohně do lakovny nebo z ní.</t>
  </si>
  <si>
    <t>(2) V místnostech bezprostředně sousedících s lakovnou nesmějí být v blízkosti vstupu do lakovny zdroje jiskření ani otevřeného ohně.</t>
  </si>
  <si>
    <t>(3) Lakovny nesmějí být používány pro skladování nátěrových hmot.</t>
  </si>
  <si>
    <t>(4) Dveře do prostorů sousedících s lakovnou musí být otevíratelné ve směru úniku.</t>
  </si>
  <si>
    <t>(5) Topná tělesa musí být upravena nebo umístěna tak, aby se na ně nemohly stavět nádoby s nátěrovými hmotami ani nalakované předměty k sušení.</t>
  </si>
  <si>
    <t>(6) Po skončení práce musí pracovníci z lakovny odstranit nátěrové hmoty, hořlavé kapaliny a jejich zbytky.</t>
  </si>
  <si>
    <t>(7) V zařízeních pro úpravy nátěrovými hmotami musí být zabezpečeno, aby koncentrace výparů v žádném místě nepřesáhla 25 % spodní meze výbušnosti. Výpary kapalin a částice nátěrových hmot rozptýlené při stříkání musí být kromě toho odsávány místně, případně celkově, jestliže použitá technologie zaručuje malý rozptyl.</t>
  </si>
  <si>
    <t>(8) Odsávací potrubí musí být opatřeno filtry z nehořlavého materiálu nebo jiným zařízením na zachycování částic nátěrových hmot před vstupem do potrubí.</t>
  </si>
  <si>
    <t>(9) Kromě drážek pro podlahové dopravníky musí být pracovní prostory pod úrovní podlahy lakovny nuceně větrány.</t>
  </si>
  <si>
    <t>(10) Dojde-li k poruše odsávacího zařízení, musí být nanášení nátěrových hmot ihned přerušeno.</t>
  </si>
  <si>
    <t>(1) Stříkací pistole s automatickým ovládáním musí být zajištěny tak, aby stříkání mohlo započít až po zapnutí odsávacího zařízení.</t>
  </si>
  <si>
    <t>(2) Jako rozprašovací látka se nesmí při stříkání používat kyslík ani hořlavé plyny.</t>
  </si>
  <si>
    <t>(3) Nátěry s obsahem chromanů a olovnatých sloučenin nesmějí být broušeny zasucha ani ručně zamokra.</t>
  </si>
  <si>
    <t>(4) Ruční stříkání nátěrových hmot s obsahem olovnatých sloučenin je zakázáno. Nátěrové hmoty s obsahem chromanů smějí být nanášeny ručním stříkáním jen v místně odsávaných prostorech.</t>
  </si>
  <si>
    <t>(1) Zařízení pro elektrostatické nebo elektroforetické nanášení musí být umístěno ve zvláštní kabině nebo v odděleném prostoru. Zařízení pro elektroforetické nanášení musí být opatřeno bezpečnostním označením a zařízením, které zamezuje dotýkat se výrobků a závěsů, které jsou vodivě spojeny se zapnutým zdrojem elektrického proudu.</t>
  </si>
  <si>
    <t>(2) Kabina nebo oddělený prostor, v nichž jsou umístěna zařízení pro elektrostatické nebo elektroforetické nanášení, musí být vně opatřena červeným signálním světlem, které se samočinně rozsvítí při uvedení zařízení do provozu. Kromě toho musí být kabina opatřena zařízením, které samočinně vypíná zdroj elektrického proudu při vstupu do kabiny. Kabina musí být opatřena vybíječem statického náboje.</t>
  </si>
  <si>
    <t>(3) V zařízení pro elektrostatické nanášení se smí používat pouze nátěrových hmot s bodem vzplanutí vyšším než 21 °C.</t>
  </si>
  <si>
    <t>(4) Otvory pro dopravu předmětů do kabiny musí být řešeny tak, aby se při náhodném vniknutí těmito otvory nemohl nikdo dostat do nebezpečné blízkosti zařízení s vysokým napětím; jinak musí být otvory opatřeny varovným červeným signálem, který svítí po celou dobu provozu zařízení s vysokým napětím.</t>
  </si>
  <si>
    <t>(5) Spuštění generátoru vysokého napětí musí být vázáno na spuštění odsávacího zařízení elektrostatické kabiny s časovou prodlevou.</t>
  </si>
  <si>
    <t>(6) Funkce dávkovacího čerpadla, dopravujícího nátěrové hmoty do rozprašovačů, musí být vázána na chod odsávacího zařízení elektrostatické kabiny.</t>
  </si>
  <si>
    <t>(7) Provedení elektrostatické pistole musí odpovídat požadavkům bezpečnosti práce v prostředí s nebezpečím výbuchu.</t>
  </si>
  <si>
    <t>(1) Předměty, jejichž povrch byl upraven nátěrovými hmotami, se musí umísťovat při sušení tak, aby výpary z nich byly proudem vzduchu odnášeny mimo dýchací zónu obsluhujícího pracovníka. Dosušují-li se tyto předměty v uzavřených prostorách při teplotě okolního pracovního prostředí, musí být tyto prostory větrány tak, aby v nich vznikal mírný podtlak.</t>
  </si>
  <si>
    <t>(2) Zapnutí topných systémů musí být vázáno na spuštění odsávacího zařízení sušárny s časovou prodlevou. Dojde-li k poruše odsávacího zařízení, musí být zabezpečeno samočinné vypnutí topných systémů.</t>
  </si>
  <si>
    <t>(3) Sušicí prostory musí být opatřeny samostatným odvětrávacím potrubím vyústěným do venkovní atmosféry.</t>
  </si>
  <si>
    <t>(4) Povrchová teplota topných těles musí být alespoň o 50 °C nižší, než je bod vznícení použitých rozpouštědel nebo ředidel; to neplatí pro sušáky používané k vypalování nebo ztvrdnutí nátěrů.</t>
  </si>
  <si>
    <t>(1) V místnosti pro úpravu nátěrových hmot musí být nádrže na tyto hmoty nebo ředidla spolehlivě zajištěny, aby se nátěrová hmota nemohla rozlít do okolí. Sběrná jímka musí mít objem alespoň 50% celkového obsahu všech nádrží v místnosti, nejméně však obsah největší nádrže a nesmí být spojena s kanalizací.</t>
  </si>
  <si>
    <t>(2) Nádrže na nátěrovou hmotu i ředidla musí být opatřeny bezpečnostním označením upozorňujícím na jejich obsah, třídu nebezpečnosti hořlavé kapaliny, popřípadě i na jiné nebezpečí.</t>
  </si>
  <si>
    <t>(3) Odvzdušňovací potrubí musí být vždy připojeno k nejvyšší části nádrže, musí mít spád k nádrži a musí být opatřeno neprůbojnými pojistkami.</t>
  </si>
  <si>
    <t>(1) Provozovny musí být upraveny tak, aby</t>
  </si>
  <si>
    <t>b) podlahy byly nepropustné, hladké, nekluzké, beze spár, se sklonem alespoň 2%, opatřené rohožemi z materiálu odolného proti vlivům používaných chemikálií.</t>
  </si>
  <si>
    <t>(2) Přívod vody do van musí být proveden tak, aby při případném podtlaku bylo vyloučeno nasátí obsahu van do potrubí.</t>
  </si>
  <si>
    <t>(1) Vnitřní řešení místností určených pro metalizaci musí umožňovat pravidelné čistění prachových zbytků postřiků.</t>
  </si>
  <si>
    <t>(2) Pro odlučování prachu olova, kadmia nebo jejich slitin musí být do metalizačního systému zařazen příslušný filtr.</t>
  </si>
  <si>
    <t>(3) Zařízení, v němž se hromadí odlučovaný kovový prach, musí být umístěno mimo pracovní objekt a ve vzdálenosti nejméně 5 m od metalizačních trysek.</t>
  </si>
  <si>
    <t>(4) Po skončení směny musí být z metalizačního zařízení odstraněn zachycený kovový prach.</t>
  </si>
  <si>
    <t>(5) Odloučený prach musí být shromažďován na místě kde nehrozí jeho vznícení a v obalech odolných proti vlhkosti.</t>
  </si>
  <si>
    <t>(6) Kovový prach musí být likvidován na vyhrazeném místě, pokud se neodevzdává pro další zpracování.</t>
  </si>
  <si>
    <t>ČTRNÁCTÝ ODDÍL</t>
  </si>
  <si>
    <t>(1) Drcení a mletí materiálu, při němž se uvolňuje prach, který ohrožuje bezpečnost osob nebo zařízení, se musí provádět v prachotěsném zařízení nebo musí být provozovna vybavena účinným odsávacím zařízením. U primárního drcení může být použito účinné zvlhčování materiálu.</t>
  </si>
  <si>
    <t>(2) Mlecí komory i mlecí zařízení pro mletí hořlavých látek v suchém stavu musí být zhotoveny z nejiskřivého materiálu nebo musí být učiněna jiná bezpečnostní opatření, která by zamezila vznícení mletých látek.</t>
  </si>
  <si>
    <t>(3) Mletí materiálu, při němž se tvoří výbušný prach, smí být prováděno jen ve zvláštních zařízeních zabezpečených proti následkům výbuchu.</t>
  </si>
  <si>
    <t>(4) Zařízení pro drcení nebo mletí hořlavého materiálu musí být provedeno tak, aby materiál před podáním do mlecí části procházel magnetickými separátory odstraňujícími železné částice.</t>
  </si>
  <si>
    <t>(5) Při poruše separátoru se musí samočinně zastavit další podávání materiálu nebo uvést v činnost signalizační zařízení.</t>
  </si>
  <si>
    <t>(1) Z materiálu určeného k drcení musí být odstraněny nežádoucí předměty.</t>
  </si>
  <si>
    <t>(2) U drtičů se smí uvolňovat ucpaný plnicí otvor jen ze strany podávače a jen vhodnou pracovní pomůckou a vpouštět do drtiče se smí materiál jen za plných otáček stroje.</t>
  </si>
  <si>
    <t>(3) Za chodu drtiče je vstup do prostoru pod drtičem zakázán; vstupovat pod drtič se smí jen tehdy, bylo-li vypouštěcí zařízení vypnuto a zajištěno.</t>
  </si>
  <si>
    <t>(1) Spouštěcí zařízení mlýna musí být při vstupu pracovníka do mísy zajištěno ve vypnuté poloze. Vstupovat do mísy se smí jen pod dozorem jiného pracovníka.</t>
  </si>
  <si>
    <t>(2) Vybírat materiál z kolových nebo kyvadlových mlýnů a vyprazdňovat mlýny za chodu je zakázáno.</t>
  </si>
  <si>
    <t>(3) Kolem kulových, trubnatých nebo komorových válcových mlýnů se musí zřídit zábradlí, je-li jejich spodní část níže než 2,6 m nad úrovní podlahy, a musí se zabezpečit, aby průchody pod těmito mlýny byly chráněny ze stran a shora.</t>
  </si>
  <si>
    <t>Zařízení na přípravu uhelného prášku</t>
  </si>
  <si>
    <t>(1) Zařízení na přípravu uhelného prášku včetně jeho nosných konstrukcí a prostor, v nichž se uhelný prášek usazuje, musí být v provedení umožňujícím oplachování vodou.</t>
  </si>
  <si>
    <t>(2) Zásobníky na surové uhlí musí být z nehořlavého materiálu s hladkým vnitřním povrchem a musí umožňovat vyprazdňování uhlí mimo mlýn.</t>
  </si>
  <si>
    <t>(3) Násypné otvory zásobníku musí být opatřeny pevnou nebo uzamykatelnou mříží nebo jiným obdobným zařízením zabraňujícím neoprávněnému vstupu nebo pádu osob do zásobníku.</t>
  </si>
  <si>
    <t>(4) Ocelové zásobníky uhelného prášku včetně přírub musí být tepelně izolovány.</t>
  </si>
  <si>
    <t>(5) Zásobníky musí být opatřeny zařízením pro zjišťování zásob prášku a teploměry pro kontrolu teploty prášku v zásobníku.</t>
  </si>
  <si>
    <t>(6) Do horní části zásobníku uhelného prášku (kromě zásobníku na prášek z antracitu a antracitického uhlí) musí být zaústěn přívod inertních plynů nebo vodní páry.</t>
  </si>
  <si>
    <t>(7) Potrubí teplých kouřových plynů nasávaných do mlecího zařízení musí být vybaveno uzávěrem k odpojení mlýna od ohniště.</t>
  </si>
  <si>
    <t>(8) Teplota nosného plynu na výstupu z parních a plynových trubnatých sušicích zařízení nesmí převyšovat pro tuhá paliva (kromě antracitu a antracitického uhlí) 110 °C.</t>
  </si>
  <si>
    <t>(9) Na vstup před mlýnem pro paliva (kromě antracitu a antracitického uhlí) musí být přivedena voda, sytá pára nebo inertní plyn.</t>
  </si>
  <si>
    <t>(10) Pojistné zařízení musí být umístěno tak, aby se zamezila možnost zásahu zplodin výbuchu, zejména na pracovní místa obsluhy, na přístupové a únikové cesty.</t>
  </si>
  <si>
    <t>(11) Mlecí okruh se zásobníkem prášku musí být před uvedením mlýna do provozu provětrán nebo inertizován.</t>
  </si>
  <si>
    <t>(12) Z prostoru mlýnice musí být pravidelně odstraňován uhelný prášek.</t>
  </si>
  <si>
    <t>(13) V případě nebezpečí vzniku havárie se okamžitě musí odstavit zařízení z provozu a opustit mlýnice.</t>
  </si>
  <si>
    <t>(14) Je zakázáno vyprazdňovat uhelný prášek ze zásobníku přes hořáky a topeniště kotlů, které nejsou v provozu.</t>
  </si>
  <si>
    <t>(15) Otevírat zahlcený mlýn se smí až po jeho vychladnutí.</t>
  </si>
  <si>
    <t>(1) Horní činná plocha šaboty nesmí přesahovat okolní úroveň podlahy tlučiště. Mezi šabotou a vnitřní stěnou ochranného hrazení musí být volný pás podlahové plochy nejméně v šířce 0,75 m.</t>
  </si>
  <si>
    <t>(2) Okolo šabot musí být ochranné hrazení proti rozletu rozbíjeného kovového odpadu.</t>
  </si>
  <si>
    <t>(3) U zařízení typu padákové věže musí být prostor tlučiště shora zakryt ochranným hrazením.</t>
  </si>
  <si>
    <t>(4) Vrata, dveře a jiné vstupy na tlučiště musí vyhovovat požadavkům kladeným na ochranné hrazení.</t>
  </si>
  <si>
    <t>(5) Pro pracovníky obsluhy rozbíjecího zařízení musí být vybudován u zařízení ochranný úkryt a musí být umístěn v bezprostřední blízkosti ochranného hrazení.</t>
  </si>
  <si>
    <t>(6) Každé rozbíjecí zařízení musí být opatřeno zařízením, které vyloučí</t>
  </si>
  <si>
    <t>(7) V prostoru tlučiště musí být umístěn vypínací ovládač.</t>
  </si>
  <si>
    <t>(8) Zvedání hrušky nad šabotu musí být provedeno tak, aby se hruška nerozhoupala.</t>
  </si>
  <si>
    <t>(1) Míchačky s protiběžnými míchacími rameny (kopistové a obdobné) musí být opatřeny ochranným víkem nebo roštem, při jejichž otevření nebo zvednutí se automaticky vypne chod míchačky. Je-li použito roštu, musí velikosti jeho otvorů odpovídat bezpečné vzdálenosti od míchacích ramen.</t>
  </si>
  <si>
    <t>(2) U míchaček, jejichž míchací ramena do sebe nezapadají, smí být vypínání zajištěno vypínacím rámem instalovaným okolo míchací vany.</t>
  </si>
  <si>
    <t>PATNÁCTÝ ODDÍL</t>
  </si>
  <si>
    <t>(1) Buben odstředivky se smí uvést do chodu jen tehdy, je-li víko zavřeno; víko se může dát otevřít, jen je-li buben v klidu, kromě případu, kdy se odstředivka mechanicky vyprazdňuje. Uvedené zajištění víka není nezbytné u odstředivek pro výbušné látky ani u odstředivek s vodorovným hřídelem a mechanickým zarážením, jestliže konstrukce odstředivky vylučuje možnost vniknutí do otáčejícího se bubnu. V případě zvláštních technologií je možné použít odstředivky bez ochranného víka.</t>
  </si>
  <si>
    <t>(2) Smysl otáčení musí být na tělese odstředivky viditelně označen.</t>
  </si>
  <si>
    <t>(3) Odstředivky, jejichž náplň je hořlavá nebo výbušná, musí být provedeny tak,aby na žádné části nemohly vznikat jiskry nebo nemohlo dojít k nebezpečnému přehřátí.</t>
  </si>
  <si>
    <t>ŠESTNÁCTÝ ODDÍL</t>
  </si>
  <si>
    <t>(1) Řezačky se šnekovými podávači musí mít násypky upraveny tak, aby nebylo možné dosáhnout rukou na podávač.</t>
  </si>
  <si>
    <t>(2) Řezačky s podávacími spirálami musí mít kolem násypky ochranný rám k vypnutí pohonu.</t>
  </si>
  <si>
    <t>(3) Kutry na zpracování masa musí mít nože opatřeny ochranným víkem, které lze zvednout, jen jsou-li nože zastaveny, a zařízením znemožňujícím uvedení stroje do chodu, není-li ochranné víko uzavřeno.</t>
  </si>
  <si>
    <t>SEDMNÁCTÝ ODDÍL</t>
  </si>
  <si>
    <t>(1) Kádě, pánve a otevřené nádrže musí mít horní okraj alespoň 1,1 m nad úrovní podlahy, případně pracovní plošiny, nebo musí být spolehlivě zakryty nebo ohrazeny proti nahodilému pádu.</t>
  </si>
  <si>
    <t>(2) Nadzemní nádrže, pokud jsou naplněny horkými a nebezpečnými látkami, musí být spojeny s jímkami nebo prohlubněmi dostatečné velikosti, aby zachytily veškerý obsah nádrže při jejím případném prasknutí, anebo s jiným bezpečným místem určeným k tomuto účelu, které musí být mimo provozní budovu. Nádrže musí být propojeny s jímkami, prohlubněmi nebo jinými bezpečnými místy přepadovým potrubím.</t>
  </si>
  <si>
    <t>(1) Máčecí nádrže a pánve naplněné hořlavými látkami musí být opatřeny těsně přiléhajícími poklopy se samočinným uzavíráním.</t>
  </si>
  <si>
    <t>(2) Při používání výkyvných kádí musí být podlaha upravena tak, aby nemohlo dojít k zachycení pracovníka mezi výkyvné rameno a káď.</t>
  </si>
  <si>
    <t>(1) Přístupové komunikace v prostoru, kde jsou umístěny pařicí nebo varné jámy v úrovni terénu (podlahy), musí být opatřeny signalizačním zařízením.</t>
  </si>
  <si>
    <t>(2) Pařicí a varné jámy, které mají vyhřívací tělesa uložena na dně jámy, musí být opatřeny snímatelnými rošty, pevně osazenými alespoň 0,2 m nad parním potrubím.</t>
  </si>
  <si>
    <t>(3) Pařicí komory musí být hermeticky uzavíratelné a opatřeny teploměrem, tlakoměrem a pojistným zařízením.</t>
  </si>
  <si>
    <t>(1) Vypouštěcí kohouty musí být zajištěny proti náhodnému otevření.</t>
  </si>
  <si>
    <t>(2) Sklápěcí varné kotle musí být opatřeny samosvorným sklápěcím nebo zachycovacím zařízením.</t>
  </si>
  <si>
    <t>OSMNÁCTÝ ODDÍL</t>
  </si>
  <si>
    <t>(1) Uzávěry pracích strojů a sušicích bubnů pro prádelny musí být provedeny tak, aby je nebylo možno otevřít, jsou-li bubny v pohybu; jsou-li uzávěry otevřeny, nesmí být možno uvést bubny do pohybu.</t>
  </si>
  <si>
    <t>(2) Prací stroje a sušicí bubny, kterých se používá pro práci s nebezpečnými látkami, musí být opatřeny pojistným zařízením pro případ výbuchu v bubnu.</t>
  </si>
  <si>
    <t>PÁTÁ ČÁSTzrušeno</t>
  </si>
  <si>
    <t>§ 143 – § 145zrušeno</t>
  </si>
  <si>
    <t>ŠESTÁ ČÁSTzrušeno</t>
  </si>
  <si>
    <t>§ 146zrušeno</t>
  </si>
  <si>
    <t>§ 147zrušeno</t>
  </si>
  <si>
    <t>§ 148 – § 153zrušeno</t>
  </si>
  <si>
    <t>§ 154zrušeno</t>
  </si>
  <si>
    <t>§ 155 – § 158zrušeno</t>
  </si>
  <si>
    <t>§ 159 – § 161zrušeno</t>
  </si>
  <si>
    <t>§ 162zrušeno</t>
  </si>
  <si>
    <t>§ 163 – § 167zrušeno</t>
  </si>
  <si>
    <t>SEDMÁ ČÁSTzrušeno</t>
  </si>
  <si>
    <t>První oddílzrušeno</t>
  </si>
  <si>
    <t>§ 168 – § 172zrušeno</t>
  </si>
  <si>
    <t>§ 173, § 174zrušeno</t>
  </si>
  <si>
    <t>Stlačování plynů a chlazení</t>
  </si>
  <si>
    <t>(1) Kompresorové stanice musí být umístěny v samostatných budovách nebo ve stavebně oddělených prostorech, případně v ohrazených volných prostranstvích.</t>
  </si>
  <si>
    <t>(2) V kompresorové stanici pro hořlavé plyny s nebezpečím výbuchu musí být vyznačeny stupně nebezpečí a všechny prostory kompresorové stanice včetně místností pro obsluhu musí být účinně větrány; umělé, nucené nebo havarijní větrání musí být ovladatelné z místa obsluhy i zvenku.</t>
  </si>
  <si>
    <t>(3) Kompresorové stanice musí být opatřeny zařízením oznamujícím změny vlastností pracovního prostředí, jež jsou důležité pro bezpečnost obsluhy a provozu.</t>
  </si>
  <si>
    <t>(4) Mezi kompresorem a prvním uzavíracím zařízením musí být instalován pojistný ventil.</t>
  </si>
  <si>
    <t>(5) Mezi jednotlivými tlakovými stupni kompresoru nesmí být uzavírací zařízení.</t>
  </si>
  <si>
    <t>(6) U uzavíracích zařízení musí být poloha otevření a uzavření zřejmá.</t>
  </si>
  <si>
    <t>(7) Plynové kompresory musí být opatřeny zařízením, které zajišťuje, že nebude překročen nejvyšší tlak na straně výtlačné a že bude dodržen nejnižší tlak na straně vstupní.</t>
  </si>
  <si>
    <t>(8) Elektromotory plynových kompresorů na nebezpečné plyny musí být dálkově ovládány.</t>
  </si>
  <si>
    <t>(9) Pro průběžné sledování tlaku vzduchu a vzduchových kompresorů musí být v každém stupni na vhodném místě umístěn tlakoměr a za každým stupněm pojistný ventil.</t>
  </si>
  <si>
    <t>(10) Turbokompresory musí být opatřeny automatickou přepouštěcí regulací a zařízením, které zastaví pohon při překročení osového posuvu rotoru.</t>
  </si>
  <si>
    <t>(11) Ustanovení tohoto paragrafu se nevztahují na kompresory a kompresorové stanice instalované v chladicích zařízeních, v kyslíkárnách a výrobnách acetylénu, na plavidlech a drážních vozidlech.</t>
  </si>
  <si>
    <t>(1) Potrubí chladicích zařízení musí být označeno podle druhu látek v nich dopravovaných v místech uzávěrů a v nepřehledných trasách a nesmí být vedeno šachtami výtahů, chodbami ani schodištěm a nesmí být volně přístupné nepovolaným osobám.</t>
  </si>
  <si>
    <t>(2) Průlezné kanály určené výhradně pro potrubí s chladivem, v nichž je nutno provádět dozor nebo údržbu, musí být vybaveny větráním zabezpečujícím dostatečnou výměnu vzduchu.</t>
  </si>
  <si>
    <t>(3) Kompresorová chladicí zařízení musí být opatřena nejméně jedním ventilem na sacím i výtlačném hrdle kompresoru nebo na vstupním hrdle do kondenzátoru a na výstupním hrdle ze sběrače kapalné chladicí látky nebo z kondenzátoru, není-li u chladicího zařízení instalován sběrač.</t>
  </si>
  <si>
    <t>(4) Aparát nebo skupina aparátů musí být opatřena ventily, které umožňují uzavřít aparáty z obou stran; není-li na některé nádobě instalováno pojistné zařízení, musí být uzavírací ventil na jedné straně trvale zaplombován v otevřené poloze.</t>
  </si>
  <si>
    <t>(5) Chladicí zařízení musí být opatřeno uzavírací armaturou, pojistným zařízením, tlakoměrem, stavoznakem a štítkem se základními technickými údaji.</t>
  </si>
  <si>
    <t>(6) Po celou dobu přítomnosti pracovníků v kanále, ve kterém je vedeno potrubí s chladivem, musí být v činnosti větrací zařízení.</t>
  </si>
  <si>
    <t>(7) Pojistné ventily a membránové pojistky musí být opatřeny výfukovou trubkou řešenou tak, aby nemohlo dojít k jejímu zamrznutí, a vyvedenou do prostoru, kde nemůže být nikdo ohrožen.</t>
  </si>
  <si>
    <t>(1) Strojovny musí být opatřeny dveřmi z nehořlavých hmot.</t>
  </si>
  <si>
    <t>(2) Strojovny musí mít alespoň jeden únikový východ vedoucí do volného prostoru; únikové dveře nesmějí mít práh a musejí být otvíratelné ve směru úniku.</t>
  </si>
  <si>
    <t>(3) Vně strojovny poblíž únikového východu musí být umístěn nouzový vypínač pro vyřazení chladicího zařízení z provozu; je-li strojovna umístěna v jiném podlaží budovy, musí být druhý nouzový vypínač umístěn v přízemí objektu.</t>
  </si>
  <si>
    <t>(4) Všechna potrubí procházející stěnami, stropem a podlahou strojovny musí být v průchodech utěsněna.</t>
  </si>
  <si>
    <t>(5) Strojovny musí být řádně větrány; kromě přirozeného větrání pro běžný provoz musí v nich být zřízeno předepsané havarijní větrání.</t>
  </si>
  <si>
    <t>(1) V chlazených místnostech s teplotou nižší než 0 °C</t>
  </si>
  <si>
    <t>(2) Po skončení pracovní směny musí být chlazené místnosti s teplotou nižší než 0 °C zkontrolovány, zda v nich nejsou osoby, a spolehlivě uzavřeny.</t>
  </si>
  <si>
    <t>(3) Únikové cesty a cesty k hlásičům provozních nehod a poruch musí být stále volné a opatřeny nouzovým osvětlením.</t>
  </si>
  <si>
    <t>(4) Aby pracovníci pracující v chlazených místnostech mohli tyto prostory v kterémkoliv okamžiku opustit, musí být splněny nejméně dvě z těchto podmínek:</t>
  </si>
  <si>
    <t>DEVÁTÁ ČÁSTzrušeno</t>
  </si>
  <si>
    <t>§ 179 – § 186zrušeno</t>
  </si>
  <si>
    <t>Průmyslové pece</t>
  </si>
  <si>
    <t>(1) Vysoké pece musí být odpojitelné bezpečnými uzávěry od plynovodní sítě a vzduchového potrubí. Okružní větrovody a rozvodná potrubí pro vysokopecní plyn musí být opatřeny průlezy a čisticími otvory s pevně zajištěnými kryty. Pojistné ventily (klapky) proti výbuchu musí být umístěny na komíncích potrubí pro odvod plynu nebo na sazebně. Vstup na sazebnu a plošinu kolem šachty musí být opatřen uzamykatelnou zábranou.</t>
  </si>
  <si>
    <t>(2) Chlazení pláště a forem vysoké pece musí být provedeno tak, aby nemohlo dojít k přerušení dodávky chladicí vody.</t>
  </si>
  <si>
    <t>(3) Železové a struskové žlaby musí mít dostatečný sklon a musí být dostatečně hluboké. Při používání výkyvného žlabu musí být se zřetelem na bezpečnost práce zajištěn náhradní žlab. Přečnívající konce žlabů mimo plošinu musí být opatřeny plošinkou se zábradlím a ochrannou lištou.</t>
  </si>
  <si>
    <t>(4) Ohřívače větru s příslušenstvím musí být plynotěsné a musí být opatřeny registračním zařízením a měřicími přístroji.</t>
  </si>
  <si>
    <t>(5) Při otevírání nebo uzavírání odpichového otvoru musí být před ním umístěny zástěny, které brání rozstřiku železa na přilehlá pracoviště.</t>
  </si>
  <si>
    <t>(6) Vysoké pece musí být opatřeny spojovacím nebo signálním zařízením mezi jednotlivými pracovišti.</t>
  </si>
  <si>
    <t>(7) Na sazebnu a plošiny kolem šachty musí vstupovat vždy současně alespoň dva pracovníci vybavení izolačními dýchacími přístroji a přístrojem na zjišťování kysličníku uhelnatého v ovzduší.</t>
  </si>
  <si>
    <t>(8) V provozu vysokých pecí musí být zřízena stanice protiplynové služby.</t>
  </si>
  <si>
    <t>(9) Pomocná zařízení a nářadí používaná při práci s tekutým kovem nebo struskou nesmějí být vlhká ani studená.</t>
  </si>
  <si>
    <t>(1) Sázecí koryta ocelářských pecí musí mít ve dně otvory. Uložení sázecích koryt na korýtkové stojany musí být provedeno tak, aby mohla být sázecím strojem bezpečně převážena. Stanoviště obsluhy sázecího stroje musí být zabezpečeno proti působení škodlivých vlivů.</t>
  </si>
  <si>
    <t>(2) U pecí vytápěných olejem musí být udržována dokonalá těsnost zařízení pro olej.</t>
  </si>
  <si>
    <t>(3) Přeřazování topného média a vzduchu musí být prováděno jen při zavřených otvorech (dveřích) pece.</t>
  </si>
  <si>
    <t>(4) Nikdo se nesmí zdržovat pod pecí v prostoru předehřívacích komor a reverzačního zařízení.</t>
  </si>
  <si>
    <t>(5) Do pece, na žlab nebo do pánve nesmí být sázen mokrý materiál.</t>
  </si>
  <si>
    <t>(6) Odpich pece musí být oznámen zvukovým signálem.</t>
  </si>
  <si>
    <t>(7) Při opravě půdy nístěje pece musí být pracovníci před odpichovým otvorem upozorněni na nebezpečí rozstřiku strusky nebo tekutého kovu; pro zmenšení rozstřiku musí být odpichový otvor zakryt plechovou zástěnou.</t>
  </si>
  <si>
    <t>(8) Pomocná zařízení a nářadí používaná při práci s tekutým kovem nebo struskou nesmějí být vlhká ani studená.</t>
  </si>
  <si>
    <t>(1) Ovládací části sklápěcího zařízení konvertorů musí být opatřeny blokováním nebo uspořádány tak, aby se předešlo náhodným pohybům konvertorů při provozu, prohlídkách nebo opravách. Přívody kyslíku nebo vzduchu do konvertoru musí být zajištěny před přívodem nebo nasátím hořlavého nebo výbušného plynu do potrubí.</t>
  </si>
  <si>
    <t>(2) Pro vsazování přísad musí být zajištěny násypné žlaby nebo jinak zabráněno padání těchto materiálů pod konvertor.</t>
  </si>
  <si>
    <t>(3) Obsluha konvertoru musí být upozorněna na jeho pohyby zvukovými a světelnými signály; před litím strusky nebo oceli musí být upozorněni i pracovníci zdržující se pod plošinou konvertoru.</t>
  </si>
  <si>
    <t>(4) V době provozu nebo při opravách konvertoru je zakázán vstup nepovolaným osobám pod konvertor; při oklepávání trysky nebo odtahové šachty musí být všem pracovníkům zabráněn vstup pod konvertor.</t>
  </si>
  <si>
    <t>(1) Práce na klenbě obloukové elektrické pece (nastavování elektrod, oprava klenby, chlazení apod.) smí být prováděna až po vypnutí elektrického proudu.</t>
  </si>
  <si>
    <t>(2) Při práci na klenbě musí pracovníci stát na kovové konstrukci nebo na zvlášť zřízené pracovní plošině.</t>
  </si>
  <si>
    <t>(3) Při nasazení pevné vsázky se smí s pecí otáčet jen při zdvižených elektrodách a po vypnutí elektrického proudu.</t>
  </si>
  <si>
    <t>(1) Při provozu indukční elektrické pece musí být kontrolována teplota chladicí vody a průchod chladicího vzduchu.</t>
  </si>
  <si>
    <t>(2) Jakékoliv manipulace v peci (rovnání vsázky sochorem, měření teploty tavby apod.) smějí být prováděny jen po vypnutí elektrického proudu, není-li bezpečnost pracovníka zajištěna jiným způsobem.</t>
  </si>
  <si>
    <t>(1) Výpusti strusky a kovu musí být vybaveny zástěnami zabraňujícími rozstřiku strusky nebo kovu do okolí.</t>
  </si>
  <si>
    <t>(2) Potrubí pro přívod větru (vzduchu) musí být poblíž pece opatřeno šoupátky nebo hradítky, která se automaticky uzavírají, dojde-li k přerušení dodávky větru (vzduchu).</t>
  </si>
  <si>
    <t>(3) Při vypouštění strusky nebo tekutého kovu se nesmí nikdo zdržovat proti vypouštěcímu žlábku.</t>
  </si>
  <si>
    <t>(4) Při opravách uvnitř pece musí být pracovníci zajištěni ochranným krytem nebo musí být zavážecí dveře uzavřeny a zajištěny proti otevření.</t>
  </si>
  <si>
    <t>(5) Při čistění dna pece musí být okolí pece suché a v blízkosti pece se nesmějí zdržovat nepovolané osoby.</t>
  </si>
  <si>
    <t>(6) Stav vyzdívky musí být pravidelně a prokazatelně kontrolován.</t>
  </si>
  <si>
    <t>(1) Koruna hlubinné pece musí být stále přikryta příklopem (víkem), který se smí otvírat jen při sázení nebo vyprazdňování pece. Prostory pod hlubinnými pecemi musí být větrány.</t>
  </si>
  <si>
    <t>(2) Do prostoru pod hlubinné pece musí vstupovat vždy alespoň dva pracovníci vybavení detektorem pro zjišťování koncentrace nebezpečného plynu (například CO).</t>
  </si>
  <si>
    <t>(3) Při opravách vyzdívek uvnitř pecí musí být prostor pece řádně odvětrán a hlavní uzávěr plynu bezpečně zajištěn (například zaslepením).</t>
  </si>
  <si>
    <t>(4) Vchod do prostoru pod hlubinné pece musí mít bezpečnostní označení.</t>
  </si>
  <si>
    <t>JEDENÁCTÁ ČÁSTzrušeno</t>
  </si>
  <si>
    <t>§ 194 – § 199zrušeno</t>
  </si>
  <si>
    <t>Nářadí a pracovní pomůcky</t>
  </si>
  <si>
    <t>(1) Rukojeti, násady a jiná místa, kde je třeba nářadí uchopit, musí být hladce opracována a vhodně tvarována. Násady a rukojeti musí být zajištěny proti uvolnění.</t>
  </si>
  <si>
    <t>(2) Úderné plochy a hroty nářadí nesmějí mít otřep nebo trhliny.</t>
  </si>
  <si>
    <t>(3) V prostředí a na pracovištích, kde je nebezpečí výbuchu, musí být používáno nářadí z nejiskřícího materiálu.</t>
  </si>
  <si>
    <t>(4) Kladiva, sekáče, tužlíky (temováky) a obdobné nářadí určené pro práci s kaleným nebo jinak tepelně zpracovaným materiálem nesmějí být zhotoveny z materiálu, který se odštěpuje.</t>
  </si>
  <si>
    <t>(5) Kleště, kterých se užívá k uchopení nebo přidržování materiálu při kování, musí mít tvar odpovídající tvaru kovaného materiálu.</t>
  </si>
  <si>
    <t>(1) Mechanické ruční nářadí musí být provedeno tak, aby zajišťovalo bezpečné upínání nástroje a aby nepřipouštělo styk obsluhy s pohybujícími se částmi mechanického ústrojí, popřípadě nástroje.</t>
  </si>
  <si>
    <t>(2) Spouštěcí a zastavovací ovládače musí být snadno a rychle ovladatelné a nesmí umožňovat náhodné spuštění mechanického ručního nářadí nebo zaseknutí příslušného ovládače, pokud je nářadí v chodu.</t>
  </si>
  <si>
    <t>(3) Části sloužící k uchopení a držení musí být tvarovány tak, aby nedocházelo u pracovníků k nadměrné únavě a deformacím rukou.</t>
  </si>
  <si>
    <t>(4) Dvoučelisťová sklíčidla nesmějí být používána k upínání nástrojů s rotačním pohybem.</t>
  </si>
  <si>
    <t>(5) Seřizování, čistění, mazání a opravy mechanického nářadí smějí být prováděny, jen je-li nářadí v klidu.</t>
  </si>
  <si>
    <t>(6) Při používání mechanického nářadí se musí chránit pohyblivé přívody elektrického proudu, stlačeného vzduchu a jiné energie vhodným způsobem proti poškození.</t>
  </si>
  <si>
    <t>(7) Mechanické ruční nářadí se smí odkládat, přenášet nebo opouštět, jen když je v klidu.</t>
  </si>
  <si>
    <t>(1) Rychlospojky s poškozeným bajonetovým uzávěrem nebo těsněním se nesmějí používat.</t>
  </si>
  <si>
    <t>(2) Odbočka potrubí pro upevnění pryžové hadice musí být opatřena vzduchovým kohoutem nebo samouzavíracím ventilem.</t>
  </si>
  <si>
    <t>(3) Při používání pneumatického nářadí nesmí tlak vzduchu překročit stanovené hodnoty.</t>
  </si>
  <si>
    <t>(4) Pneumatické nástroje nesmějí být po použití uvolňovány vystřelováním.</t>
  </si>
  <si>
    <t>(5) Hadice musí být před připojením k pneumatickému nářadí profouknuty stlačeným vzduchem.</t>
  </si>
  <si>
    <t>(6) Průtoku vzduchu nesmí být bráněno ohýbáním hadic.</t>
  </si>
  <si>
    <t>(7) Hadice musí být na nátrubku zajištěna sponou proti sesmeknutí.</t>
  </si>
  <si>
    <t>(8) Před prováděním jakýchkoliv úprav nebo oprav musí být u pneumatického nářadí uzavřen přívod vzduchu a z hadice musí být vypuštěn tlakový vzduch.</t>
  </si>
  <si>
    <t>(1) K pohonu nářadí se spalovacím motorem nesmí být používáno benzínu s nebezpečnými látkami jako přísadami.</t>
  </si>
  <si>
    <t>(2) Pohonné hmoty smějí být doplňovány jen při zastaveném motoru.</t>
  </si>
  <si>
    <t>(3) Při startování musí být nářadí se spalovacím motorem postaveno spolehlivě na pevném podkladě a přidržováno rukou. Startovací šňůra nesmí být při startování omotávána okolo ruky.</t>
  </si>
  <si>
    <t>(1) Vstřelovací přístroje musí být opatřeny</t>
  </si>
  <si>
    <t>(2) Vstřelovací přístroje nesmějí být skladovány nabité.</t>
  </si>
  <si>
    <t>(3) Vstřelovací přístroje musí být v době, kdy nejsou používány, v uzamykatelném obalu.</t>
  </si>
  <si>
    <t>(4) Přenášet a přepravovat vstřelovací přístroje se smí, jen když nejsou nabité.</t>
  </si>
  <si>
    <t>(5) Ze stanoviště, které nezaručuje vstřelovači dobrou stabilitu, je vstřelování zakázáno.</t>
  </si>
  <si>
    <t>(1) Žebříky musí být zhotoveny z takových materiálů, aby bezpečně snesly požadované zatížení.</t>
  </si>
  <si>
    <t>(2) Žebříky musí mít jednotnou vzdálenost příčlí nejvíce 0,33 m; příčle se nesmějí v bočnicích otáčet.</t>
  </si>
  <si>
    <t>(3) Dvojité žebříky musí být opatřeny zajišťovacími řetízky, táhly a kováním.</t>
  </si>
  <si>
    <t>(1) Žebříky musí být opatřeny samočinně působící brzdou, sklonoměrem, vodováhou a podpěrami a musí na nich být označena jejich nosnost.</t>
  </si>
  <si>
    <t>(2) Při používání žebříků musí být jejich kola zabrzděna nebo založena a zajišťovací patky vysunuty.</t>
  </si>
  <si>
    <t>(3) Při dopravě žebříků musí být vysouvací část zasunuta a zajištěna proti samovolnému vysunutí.</t>
  </si>
  <si>
    <t>TŘINÁCTÁ ČÁSTzrušeno</t>
  </si>
  <si>
    <t>§ 207 – § 213zrušeno</t>
  </si>
  <si>
    <t>§ 215 – § 224zrušeno</t>
  </si>
  <si>
    <t>§ 225zrušeno</t>
  </si>
  <si>
    <t>§ 226 – § 228zrušeno</t>
  </si>
  <si>
    <t>§ 229, § 230zrušeno</t>
  </si>
  <si>
    <t>§ 231zrušeno</t>
  </si>
  <si>
    <t>§ 232 – § 236zrušeno</t>
  </si>
  <si>
    <t>Nebezpečné látky a nebezpečné záření</t>
  </si>
  <si>
    <t>(1) Při výrobě nebezpečných látek musí být zabráněno úniku těchto látek do prostoru pracovišť.</t>
  </si>
  <si>
    <t>(2) Nádrže a provozní zařízení obsahující nebezpečné látky, u nichž může dojít vlivem účinků statické elektřiny k ohrožení stability jejich obsahu, musí být uzemněny.</t>
  </si>
  <si>
    <t>(3) Zařízení, jeho součásti a prostory obsahující nebezpečné látky musí být označeny bezpečnostním označením.</t>
  </si>
  <si>
    <t>(4) Pracoviště s výskytem nebezpečných látek musí být opatřena dostatečným množstvím asanačních prostředků.</t>
  </si>
  <si>
    <t>(5) Pracovníci, kteří přicházejí do styku s nebezpečnými látkami, musí být organizací v potřebném rozsahu seznámeni s účinky těchto látek, se způsoby, jak s nimi zacházet, s ochrannými opatřeními, se zásadami první pomoci, s potřebnými asanačními postupy a s postupy při likvidaci poruch a havárií.</t>
  </si>
  <si>
    <t>(1) Nebezpečné látky smějí být skladovány jen na místech k tomu určených v předepsaném množství a v bezpečných obalech; na obalech musí být vyznačen jejich obsah a bezpečnostní označení. Společně skladovat se smějí jen ty nebezpečné látky (jejich směsi), které spolu nebezpečně nereagují.</t>
  </si>
  <si>
    <t>(2) Zásobníky pro skladování nebezpečných látek musí být opatřeny bezpečnostním zařízením odpovídajícím druhu skladovaného materiálu, jalovou výpustí pro vyprazdňování, pokud není vyprazdňování zajištěno jinak, a zařízením na měření teploty uvnitř zásobníku.</t>
  </si>
  <si>
    <t>(3) Armatury cisteren a nádrží musí být po dobu skladování opatřeny spolehlivými uzamykatelnými kryty.</t>
  </si>
  <si>
    <t>(1) Při vyprazdňování nádob se žíravinami musí být použito vhodné vyklápěcí zařízení.</t>
  </si>
  <si>
    <t>(2) Asanace obalů, strojů, zařízení, ploch apod. kontaminovaných žíravinami se musí provést okamžitě. Použitý asanační materiál se nesmí skladovat.</t>
  </si>
  <si>
    <t>(1) Zdroje intenzívního infračerveného a ultrafialového záření musí být stíněny v bezprostřední blízkosti zdroje.</t>
  </si>
  <si>
    <t>(2) V prostorech, v nichž se používá osobních ochranných pracovních prostředků na ochranu zraku před škodlivými účinky infračerveného záření, musí být zajištěno přiměřené osvětlení vyrovnávající úbytek světla vyvolaný předepsanou ochranou zraku před infračerveným zářením.</t>
  </si>
  <si>
    <t>(3) Laserové přístroje musí být vybaveny optickou nebo akustickou signalizací chodu a zajištěny proti náhodnému úniku záření při poruše přístroje. Barva optického signálu musí být volena tak, aby signál byl viditelný při použití individuálních ochranných filtrů.</t>
  </si>
  <si>
    <t>(4) Ochranný plášť zdroje musí být zajištěn tak, aby jej bylo možno sejmout jen při vypnutém proudu a vybitých kondenzátorech.</t>
  </si>
  <si>
    <t>(5) Pozorovací a seřizovací systémy umožňující pohled do dráhy paprsku musí být opatřeny ochranným zařízením, které znemožňuje ohrožení zdraví působením paprsků.</t>
  </si>
  <si>
    <t>(6) Pracovní prostory, ve kterých se pracuje s laserovými paprsky, musí být označeny; vchod do místnosti musí být zajištěn tak, aby při otevření dveří nebyli pracovníci vně místnosti ohroženi zářením.</t>
  </si>
  <si>
    <t>(7) V místnosti, kde se pracuje s laserovými paprsky, nesmějí být uloženy výbušné nebo hořlavé látky, pokud nejsou potřebné k provozu laseru. Používá-li se jako chladicího média kapalných plynů, musí být zajištěno nucené větrání místností.</t>
  </si>
  <si>
    <t>(8) Laserový přístroj pracující v neviditelné oblasti spektra nesmí být ponechán v činnosti bez dozoru.</t>
  </si>
  <si>
    <t>(9) Pracovníci zaměstnaní v prostoru působení laserových paprsků musí být poučeni o ochranných opatřeních.</t>
  </si>
  <si>
    <t>§ 241zrušeno</t>
  </si>
  <si>
    <t>1. nařízení č. 8/1885, vydané ministeriem věcí vnitřních a obchodu dne 17.ledna 1885, jímž na ochranu osob při výrobě zápalného zboží fosforového zaměstnaných vydávají se předpisy o zařízeních a opatřeních, jichž v provozovacích závodech třeba šetřiti;</t>
  </si>
  <si>
    <t>2. nařízení c.k. místodržitele pro Čechy ode dne 30.května č. 10103 č. 28/1892 Zákoníku zemského království Českého, jež se týče opatření bezpečnostních k ochraně dělníků zaměstnaných na věžích, střechách, ve studních atd.;</t>
  </si>
  <si>
    <t>3. nařízení c.k. místodržitele pro království České ze dne 12.března 1907 č. 33/1907 č. 1982 praes. - Zákoníku zemského království Českého, o opatřeních k zabránění úrazům při hospodářských strojích ve znění vyhlášení č. 23/1908 Zákoníku zemského království Českého;</t>
  </si>
  <si>
    <t>4. nařízení c.k. místodržitele na Moravě ze dne 28.prosince 1910 č. 2/1911 Zákonů a Nařízení zemských pro Markrabství Moravské, o ochraně proti úrazům při hospodářských strojích;</t>
  </si>
  <si>
    <t>5. nařízení c.k. zemského presidenta ve Slezsku ze dne 2.března 1911, čís. X-118/2, č. 13/1911 Zákonů a nařízení pro vojvodství Horní a dolní Slezsko, jež se týče zamezení nehod při používání hospodářských strojů;</t>
  </si>
  <si>
    <t>6. nařízení ministeria obchodu v dohodě s ministeriem vnitra ze dne 23.srpna 1911 č. 169/1911 ř.z., jímž se vydávají zvláštní předpisy na ochranu života a zdraví dělníků v živnostenských závodech, ve kterých se konají knihtiskařské a kamenotiskařské, jakož i písmolitecké práce;</t>
  </si>
  <si>
    <t>7. nařízení ministeria obchodu v dohodě s ministeriem vnitra ze dne 22.srpna 1911 č. 172/1911 ř.z., jímž se vydávají předpisy na ochranu života a zdraví dělníků při cukrovarnictví zaměstnaných;</t>
  </si>
  <si>
    <t>8. nařízení ministeria obchodu v dohodě s ministeriem vnitra a ministeriem veřejných prací ze dne 25.září 1911 č. 199/1911 ř.z., jímž se vydávají předpisy na ochranu života a zdraví dělníků při výrobě papíru zaměstnaných;</t>
  </si>
  <si>
    <t>9. nařízení ministeria veřejných prací v dohodě s ministeriem železnic ze dne 9.ledna 1912 č. 11/1912 ř.z., jímž se mění ustanovení o zkoušení lokomotivních kotlů;</t>
  </si>
  <si>
    <t>10. výnos ministerstva sociální péče z října 1924 čj. 3952 (G-24) Ochrana zdraví dělníků pracujících s pneumatickými nástroji;</t>
  </si>
  <si>
    <t>11. vyhláška ministra hospodářství a práce č. 730/1944 Ú.l. o nejvyšším přípustném přetlaku plnění methanu a svítiplynu;</t>
  </si>
  <si>
    <t>12. výnos ministerstva hospodářství a práce z 12.3.1945 čj.: AIII/2-4130-7/3-1945 - Směrnice na ochranu života a zdraví dělníků, zaměstnaných pracemi natěračskými a to postřikem, namáčením a nátěrem;</t>
  </si>
  <si>
    <t>13. vyhláška ministerstva techniky č. 3534/1948 Ú.l. o používání trubkového lešení při pozemních stavbách;</t>
  </si>
  <si>
    <t>14. vyhláška ministerstev těžkého průmyslu a vnitra č. 75/1951 Ú.l. o zákazu plnění a o některých opatřeních, týkajících se nevyužitých přenosných lahví;</t>
  </si>
  <si>
    <t>15. vyhláška ministerstva stavebního průmyslu č. 90/1952 Ú.l. o používání lanového lešení a lanových výtahů na stavbách;</t>
  </si>
  <si>
    <t>16. vyhláška ministerstva stavebnictví č. 35/1956 Ú.l.,kterou se vydávají předpisy o bezpečnosti při práci na stavbě zděných továrních komínů;</t>
  </si>
  <si>
    <t>17. vyhláška ministerstev zemědělství a lesního hospodářství č. 135/1956 Ú.l. o bezpečnosti při práci v provozních objektech a zařízeních zemědělských závodů;</t>
  </si>
  <si>
    <t>18. vyhláška ÚRO č. 253/1956 Ú.l. o bezpečnosti při práci na mechanických lisech.</t>
  </si>
  <si>
    <t>Směrnice ministerstva práce a sociální péče k provádění všeobecných předpisů na ochranu života a zdraví při práci v textilní výrobě, uveřejněná ve Sbírce oběžníků pro KNV poř. č. 1355/50, Zn. I/4-4120-14/12-50.</t>
  </si>
  <si>
    <t>Tato vyhláška nabývá účinnosti dnem 1.července 1982.</t>
  </si>
  <si>
    <t>Předseda:</t>
  </si>
  <si>
    <t>Dr. Bartík v. r.</t>
  </si>
  <si>
    <t>1) Zákon č. 22/1997 Sb., o technických požadavcích na výrobky a o změně a doplnění některých zákonů, ve znění zákona č. 71/2000 Sb.</t>
  </si>
  <si>
    <t>2) Nařízení vlády č. 168/1997 Sb., kterým se stanoví technické požadavky na elektrická zařízení nízkého napětí.</t>
  </si>
  <si>
    <t>3) Zákon č. 41/1957 Sb., o využití nerostného bohatství (horní zákon).</t>
  </si>
  <si>
    <t>4) § 3 odst. 4 zákona č. 174/1968 Sb., o státním odborném dozoru nad bezpečností práce.</t>
  </si>
  <si>
    <t>5) § 272 odst. 1 a 2 zákoníku práce.</t>
  </si>
  <si>
    <t>zákonem č.544/2020 Sb, zákonem č. 36/2021 Sb.,zákonem č. 261/2021 Sb.</t>
  </si>
  <si>
    <t>(3) Poskytovatel zdravotních služeb, který provedl očkování konkrétního pacienta, o tom bezodkladně učiní elektronický záznam do registru aktuálního zdravotního stavu fyzických osob, které onemocněly infekčním onemocněním, a fyzických osob podezřelých z nákazy podle § 79 v rozsahu požadavku na vytvoření záznamu o očkování podle zákona o léčivech.</t>
  </si>
  <si>
    <t>(4) Pro účely záznamu o očkování podle odstavce 3 se provedením očkování konkrétního pacienta rozumí provedení pravidelného, zvláštního, mimořádného nebo dobrovolného očkování, při kterém je lékařem pacientovi aplikován humánní imunologický léčivý přípravek.</t>
  </si>
  <si>
    <t>(5) Ministerstvo zajistí, že každý záznam o očkování podle odstavce 3 je zároveň bezodkladně přenesen do systému eRecept vedeného podle zákona o léčivech.</t>
  </si>
  <si>
    <t>b) citlivé údaje vypovídající o zdravotním stavu fyzických osob, zahrnující diagnózy onemocnění, údaje o rizikovém chování, o splnění povinnosti podrobit se léčení, o počtu, druhu a závěrech lékařských prohlídek, údaje o expozici fyzických osob faktorům pracovního a životního prostředí, údaje o epidemiologii drogových závislostí a citlivé údaje podle § 40 písm. a),</t>
  </si>
  <si>
    <t>c) osobní údaje uvedené v zápisu o provedeném očkování podle § 79 odst. 3.</t>
  </si>
  <si>
    <t>f) neučiní záznam o očkování podle § 47 odst. 2 nebo 3,</t>
  </si>
  <si>
    <t>g) neposkytne informaci podle § 51 odst. 1 písm. a) nebo b) nebo nesplní povinnost podle § 54 odst. 1 nebo 2,</t>
  </si>
  <si>
    <t>h) nesplní povinnost podle § 74, nebo</t>
  </si>
  <si>
    <t>i) provádí laboratorní vyšetřování na virus lidského imunodeficitu bez povolení vydaného podle § 72 odst. 1.</t>
  </si>
  <si>
    <t>b) 500000 Kč, jde-li o přestupek podle odstavce 2 písm. e), h) nebo i), odstavce 4 nebo 5,</t>
  </si>
  <si>
    <t>c) 100000 Kč, jde-li o přestupek podle odstavce 1, odstavce 2 písm. b), d), f) nebo g),</t>
  </si>
  <si>
    <t>Přechodné ustanovení zavedeno zákonem č. 314/2022 Sb. Čl. VIII</t>
  </si>
  <si>
    <t>Ustanovení § 47 odst. 5 zákona č. 258/2000 Sb., ve znění účinném ode dne nabytí účinnosti tohoto zákona, se nepoužije do prvního dne kalendářního měsíce následujícího po dni zveřejnění sdělení o zprovoznění přenosu záznamu o očkování do systému eRecept. Sdělení o zprovoznění přenosu záznamu o očkování do systému eRecept uveřejní Ministerstvo zdravotnictví ve Sbírce zákonů.</t>
  </si>
  <si>
    <t>Nastoupí-li zaměstnanec po skončení výkonu veřejné funkce nebo činnosti pro odborovou organizaci, pro kterou byl uvolněn v rozsahu pracovní doby, nebo po skončení vojenského cvičení nebo služby v operačním nasazení nebo zaměstnankyně po skončení mateřské dovolené nebo zaměstnanec po skončení otcovské dovolené nebo rodičovské dovolené v rozsahu doby, po kterou je zaměstnankyně oprávněna čerpat mateřskou dovolenou, nebo po skončení doby poskytování dlouhodobé péče v případech podle zákona o nemocenském pojištění, nebo po skončení doby ošetřování dítěte mladšího než 10 let nebo jiné fyzické osoby v případech podle zákona o nemocenském pojištění a doby péče o dítě mladší než 10 let z důvodů stanovených zákonem o nemocenském pojištění, do práce, anebo nastoupí-li do práce zaměstnanec po skončení dočasné pracovní neschopnosti nebo karantény, je zaměstnavatel povinen zařadit je na jejich původní práci a pracoviště. Není-li to možné proto, že původní práce odpadla nebo pracoviště bylo zrušeno, je zaměstnavatel povinen zařadit je podle pracovní smlouvy.</t>
  </si>
  <si>
    <t>a) v době, kdy je zaměstnanci nařízena karanténa nebo je uznán dočasně práce neschopným, pokud si tuto neschopnost úmyslně nepřivodil nebo nevznikla-li tato neschopnost jako bezprostřední následek opilosti zaměstnance nebo zneužití návykových látek, a v době od podání návrhu na ústavní ošetřování nebo od nástupu lázeňského léčení až do dne jejich ukončení; při onemocnění tuberkulózou se tato ochranná doba prodlužuje o 6 měsíců po propuštění z ústavního ošetřování,</t>
  </si>
  <si>
    <t>d) v době, kdy je zaměstnankyně těhotná nebo kdy zaměstnankyně čerpá mateřskou dovolenou nebo kdy zaměstnanec čerpá otcovskou dovolenou anebo kdy zaměstnankyně nebo zaměstnanec čerpají rodičovskou dovolenou,</t>
  </si>
  <si>
    <t>f) v době, kdy zaměstnanec poskytuje dlouhodobou péči v případech podle zákona o nemocenském pojištění, v době, kdy ošetřuje dítě mladší než 10 let nebo jiné fyzické osoby v případech podle zákona o nemocenském pojištění a v době, kdy pečuje o dítě mladší než 10 let z důvodů stanovených zákonem o nemocenském pojištění.</t>
  </si>
  <si>
    <t>b) pro organizační změny uvedené v § 52 písm. b); to neplatí v případě těhotné zaměstnankyně, zaměstnankyně, která čerpá mateřskou dovolenou, zaměstnance, který čerpá otcovskou dovolenou, nebo zaměstnance v době, kdy čerpá rodičovskou dovolenou do doby, po kterou je žena oprávněna čerpat mateřskou dovolenou,</t>
  </si>
  <si>
    <t>c) z důvodu, pro který může zaměstnavatel okamžitě zrušit pracovní poměr, pokud nejde o zaměstnankyni na mateřské dovolené, o zaměstnance na otcovské dovolené nebo o zaměstnance v době čerpání rodičovské dovolené do doby, po kterou je žena oprávněna čerpat mateřskou dovolenou; byla-li dána zaměstnankyni nebo zaměstnanci z tohoto důvodu výpověď před nástupem mateřské, otcovské nebo rodičovské dovolené tak, že by výpovědní doba uplynula v době této mateřské dovolené, otcovské nebo rodičovské dovolené, skončí výpovědní doba současně s mateřskou, otcovskou nebo rodičovskou dovolenou,</t>
  </si>
  <si>
    <t>d) pro jiné porušení povinnosti vyplývající z právních předpisů vztahujících se k vykonávané práci [§ 52 písm. g)] nebo porušení jiné povinnosti zaměstnance stanovené v § 301a zvlášť hrubým způsobem [§ 52 písm. h)]; to neplatí, jde-li o těhotnou zaměstnankyni, zaměstnankyni čerpající mateřskou dovolenou, zaměstnance čerpajícího otcovskou dovolenou, nebo o zaměstnance anebo zaměstnankyni, kteří čerpají rodičovskou dovolenou.</t>
  </si>
  <si>
    <t>(2) Zaměstnavatel nesmí okamžitě zrušit pracovní poměr s těhotnou zaměstnankyní, zaměstnankyní na mateřské dovolené, zaměstnancem na otcovské dovolené, zaměstnancem nebo zaměstnankyní, kteří čerpají rodičovskou dovolenou.</t>
  </si>
  <si>
    <t>Zaměstnavatel je povinen omluvit nepřítomnost zaměstnance v práci po dobu jeho dočasné pracovní neschopnosti podle zvláštních právních předpisů58), po dobu karantény nařízené podle zvláštního právního předpisu59), po dobu mateřské, otcovské nebo rodičovské dovolené, po dobu ošetřování dítěte mladšího než 10 let nebo jiné fyzické osoby v případech podle § 39 zákona o nemocenském pojištění a po dobu péče o dítě mladší než 10 let z důvodů stanovených v § 39 zákona o nemocenském pojištění nebo z důvodu, kdy se fyzická osoba, která o dítě jinak pečuje, podrobila vyšetření nebo ošetření u poskytovatele zdravotních služeb, které nebylo možno zabezpečit mimo pracovní dobu zaměstnance, a proto nemůže o dítě pečovat.</t>
  </si>
  <si>
    <t>§ 195a</t>
  </si>
  <si>
    <t>Otcovská dovolená</t>
  </si>
  <si>
    <t>V souvislosti s narozením dítěte a péčí o ně je zaměstnavatel povinen poskytnout zaměstnanci otcovskou dovolenou. Otcovská dovolená přísluší zaměstnanci po dobu poskytování dávky otcovské poporodní péče podle § 38a až 38d zákona o nemocenském pojištění.</t>
  </si>
  <si>
    <t>Společná ustanovení o mateřské, otcovské a rodičovské dovolené</t>
  </si>
  <si>
    <t>(1) Mateřskou, otcovskou a rodičovskou dovolenou jsou zaměstnankyně a zaměstnanec oprávněni čerpat současně.</t>
  </si>
  <si>
    <t>(4) Zaměstnavatel nesmí určit čerpání dovolené na dobu, kdy zaměstnanec vykonává vojenské cvičení nebo službu v operačním nasazení, kdy je uznán dočasně práce neschopným podle zvláštního právního předpisu61), ani na dobu, po kterou je zaměstnankyně na mateřské nebo rodičovské dovolené a zaměstnanec na otcovské nebo rodičovské dovolené. Na dobu ostatních překážek v práci na straně zaměstnance smí zaměstnavatel určit čerpání dovolené jen na jeho žádost.</t>
  </si>
  <si>
    <t>(1) Nastoupí-li zaměstnanec během dovolené vojenské cvičení nebo službu v operačním nasazení v ozbrojených silách, byl-li uznán dočasně práce neschopným, byla-li mu nařízena karanténa, poskytuje-li dlouhodobou péči, ošetřuje-li nebo pečuje-li o fyzickou osobu v případech uvedených v § 39 zákona o nemocenském pojištění, dovolená se mu přerušuje; k přerušení dovolené v době karantény, poskytování dlouhodobé péče, ošetřování fyzické osoby nebo péče o dítě v případech uvedených v § 39 zákona o nemocenském pojištění, vojenského cvičení nebo služby v operačním nasazení nedojde, požádá-li zaměstnanec o pokračování v čerpání dovolené během těchto překážek v práci. Dovolená zaměstnankyně se přerušuje také nástupem mateřské a rodičovské dovolené a zaměstnance také nástupem otcovské a rodičovské dovolené.</t>
  </si>
  <si>
    <t>(6) Agentura práce nemůže téhož zaměstnance dočasně přidělit k výkonu práce u téhož uživatele na dobu delší než 12 kalendářních měsíců po sobě jdoucích. Toto omezení neplatí v případech, kdy o to agenturu práce požádá zaměstnanec agentury práce, nebo jde-li o výkon práce na dobu náhrady za zaměstnankyni uživatele, která čerpá mateřskou nebo rodičovskou dovolenou, nebo za zaměstnance uživatele, který čerpá otcovskou nebo rodičovskou dovolenou.</t>
  </si>
  <si>
    <t>M</t>
  </si>
  <si>
    <t>Va</t>
  </si>
  <si>
    <t>Rh</t>
  </si>
  <si>
    <t>±1,0</t>
  </si>
  <si>
    <t>0,05 až 0,2</t>
  </si>
  <si>
    <t>►Zaměstnavatel je povinen pro zaměstnance, který je osobou se zdravotním postižením, zajišťovat na svůj náklad technickými a organizačními opatřeními, zejména potřebnou úpravu pracovních podmínek, úpravu pracovišť, vyhrazování pracovních míst, zaškolení nebo zaučení těchto zaměstnanců a zvyšování jejich kvalifikace při výkonu jejich pravidelného zaměstnání.</t>
  </si>
  <si>
    <t>pracovní úrazovost v ČR v rooce 2022 (odkaz)</t>
  </si>
  <si>
    <t>odkaz na roční zprávu o pracovní ch úrazech v jednotlivých odvětvích hospodářství podává zpráva SÚIP. Zachycuje vývoj pracovní úrazovosti, přehled pracovních úrazů smrtelných i závažných. Dále jsou uvedeny hlavní zdroje úrazů a přícčiny.Celý soubor je doplněn grafy a tabulkami,</t>
  </si>
  <si>
    <t>(1) Nemoci z povolání jsou nemoci vznikající nepříznivým působením chemických, fyzikálních, biologických nebo jiných škodlivých vlivů, pokud vznikly za podmínek uvedených v seznamu nemocí z povolání. Nemocí z povolání se rozumí též akutní otrava vznikající nepříznivým působením chemických látek.</t>
  </si>
  <si>
    <t>(2) Nemoci z povolání jsou uvedeny v seznamu nemocí z povolání, který tvoří přílohu tohoto nařízení.</t>
  </si>
  <si>
    <t>Nemocemi z povolání jsou též nemoci, které byly uvedeny v seznamu nemocí z povolání platném ke dni 31. prosince 19952) a vznikly přede dnem účinnosti tohoto nařízení za podmínek uvedených v tomto seznamu.</t>
  </si>
  <si>
    <t>Nemoc z povolání</t>
  </si>
  <si>
    <t>Podmínky vzniku nemoci z povolání</t>
  </si>
  <si>
    <t>Nemoc z olova nebo jeho sloučenin</t>
  </si>
  <si>
    <t>Nemoc ze rtuti nebo jejích sloučenin</t>
  </si>
  <si>
    <t>Nemoc z arzénu nebo jeho sloučenin</t>
  </si>
  <si>
    <t>Nemoc z antimonu nebo jeho sloučenin</t>
  </si>
  <si>
    <t>Nemoc z berylia nebo jeho sloučenin</t>
  </si>
  <si>
    <t>Nemoc z kadmia nebo jeho sloučenin</t>
  </si>
  <si>
    <t>Nemoc z chrómu nebo jeho sloučenin</t>
  </si>
  <si>
    <t>Nemoc z manganu nebo jeho sloučenin</t>
  </si>
  <si>
    <t>Nemoc z niklu nebo jeho sloučenin</t>
  </si>
  <si>
    <t>Nemoc z fosforu nebo jeho sloučenin</t>
  </si>
  <si>
    <t>Nemoc z vanadu nebo jeho sloučenin</t>
  </si>
  <si>
    <t>Nemoc z fluóru nebo jeho sloučenin</t>
  </si>
  <si>
    <t>Nemoc z chlóru nebo jeho sloučenin</t>
  </si>
  <si>
    <t>Nemoc z ostatních halogenů a jejich sloučenin</t>
  </si>
  <si>
    <t>Nemoc ze zinku nebo jeho sloučenin</t>
  </si>
  <si>
    <t>Nemoc z mědi nebo jejích sloučenin</t>
  </si>
  <si>
    <t>Nemoc z oxidu uhelnatého</t>
  </si>
  <si>
    <t>Nemoc z oxidů dusíku</t>
  </si>
  <si>
    <t>Nemoc z oxidů síry</t>
  </si>
  <si>
    <t>Nemoc z kyanovodíku nebo kyanidů</t>
  </si>
  <si>
    <t>Nemoc z izokyanátů</t>
  </si>
  <si>
    <t>Nemoc z boranů</t>
  </si>
  <si>
    <t>Nemoc ze sirouhlíku</t>
  </si>
  <si>
    <t>Nemoc ze sirovodíku a sulfidů</t>
  </si>
  <si>
    <t>Nemoc z amoniaku</t>
  </si>
  <si>
    <t>Nemoc z halogenovaných uhlovodíků</t>
  </si>
  <si>
    <t>Nemoc z alifatických nebo alicyklických uhlovodíků</t>
  </si>
  <si>
    <t>Nemoc z alkoholů</t>
  </si>
  <si>
    <t>Nemoc z glykolů</t>
  </si>
  <si>
    <t>Nemoc z éterů a ketonů</t>
  </si>
  <si>
    <t>Nemoc z formaldehydu a jiných alifatických aldehydů</t>
  </si>
  <si>
    <t>Nemoc z akrylonitrilu a jiných nitrilů</t>
  </si>
  <si>
    <t>Nemoc z alifatických nitroderivátů</t>
  </si>
  <si>
    <t>Nemoc z benzenu</t>
  </si>
  <si>
    <t>Nemoc z homologů benzenu</t>
  </si>
  <si>
    <t>Nemoc z naftalenu nebo jeho homologů</t>
  </si>
  <si>
    <t>Nemoc z vinylbenzenu nebo divinylbenzenu</t>
  </si>
  <si>
    <t>Nemoc z fenolů, jejich homologů nebo jejich halogenových derivátů</t>
  </si>
  <si>
    <t>Nemoc z aromatických nitro nebo amino sloučenin</t>
  </si>
  <si>
    <t>Nemoc z polycyklických kondenzovaných uhlovodíků</t>
  </si>
  <si>
    <t>Nemoc ze syntetických pyretroidů</t>
  </si>
  <si>
    <t>Nemoc z dipyridilů</t>
  </si>
  <si>
    <t>Nemoc z karbamátů</t>
  </si>
  <si>
    <t>Nemoc ze sloučenin kovů platinové skupiny</t>
  </si>
  <si>
    <t>Nemoc z thalia nebo jeho sloučenin</t>
  </si>
  <si>
    <t>Nemoc z barya nebo jeho sloučenin</t>
  </si>
  <si>
    <t>Nemoc ze sloučenin cínu</t>
  </si>
  <si>
    <t>Nemoc ze sloučenin selenu a teluru</t>
  </si>
  <si>
    <t>Nemoc z uranu nebo jeho sloučenin</t>
  </si>
  <si>
    <t>Nemoc z esterů kyseliny dusičné</t>
  </si>
  <si>
    <t>Nemoc z anorganických kyselin</t>
  </si>
  <si>
    <t>Nemoc z etylenoxidu a jiných oxiranů</t>
  </si>
  <si>
    <t>Nemoc z halogenových alkyleterů nebo aryleterů (bischlormetyleter)</t>
  </si>
  <si>
    <t>Nemoc z organických kyselin</t>
  </si>
  <si>
    <t>Nemoc z louhů</t>
  </si>
  <si>
    <t>Nemoc z dalších látek nebo směsí látek</t>
  </si>
  <si>
    <t>Nemoc vzniká při práci, u níž je prokázána taková expozice ionizujícímu záření, která je podle současných lékařských poznatků příčinou nemoci.</t>
  </si>
  <si>
    <t>Nemoc vzniká při práci, u níž je prokázána taková expozice elektromagnetickému záření, která je podle současných lékařských poznatků příčinou nemoci.</t>
  </si>
  <si>
    <t>Nemoc vzniká při práci, u níž je prokázána taková expozice tepelnému záření, která je podle současných lékařských poznatků příčinou nemoci.</t>
  </si>
  <si>
    <t>Nemoc vzniká při práci, u níž je prokázána nadměrná expozice hluku. Za nadměrnou se zpravidla pokládá taková expozice, při které ekvivalentní hladina hluku po běžnou dobu trvání směny překračuje 85 dB (A) nebo špičková hladina frekvenčně neváženého akustického tlaku překračuje 200 Pa [140 dB (A)].</t>
  </si>
  <si>
    <t>Nemoc způsobená přetlakem nebo podtlakem okolního prostředí</t>
  </si>
  <si>
    <t>Nemoc vzniká při práci v přetlaku okolního prostředí nebo v podtlakových komorách.</t>
  </si>
  <si>
    <t>Nemoci kostí a kloubů rukou nebo zápěstí nebo loktů při práci s vibrujícími nástroji a zařízeními.Aseptické nekrózy zápěstních nebo záprstních kůstek nebo izolovaná artróza kloubů ručních, zápěstních nebo loketních, spojené se závažnou poruchou funkce vedoucí k výraznému omezení pracovní schopnosti.</t>
  </si>
  <si>
    <t>Nemoci šlach, šlachových pochev, tíhových váčků nebo úponů svalů nebo kloubů končetin z dlouhodobého nadměrného jednostranného přetěžování. Objektivními vyšetřovacími metodami potvrzené vleklé formy nemoci vedoucí k výraznému omezení pracovní schopnosti.</t>
  </si>
  <si>
    <t>Nemoci periferních nervů končetin charakteru úžinového syndromu z dlouhodobého nadměrného jednostranného přetěžování s klinickými příznaky a s patologickým nálezem v EMG vyšetření, odpovídajícími nejméně středně těžké poruše</t>
  </si>
  <si>
    <t>Nemoci vznikají při práci, u níž je prokázána taková expozice azbestu, která je podle současných lékařských poznatků příčinou nemoci.</t>
  </si>
  <si>
    <t>Nemoc vzniká při práci, u níž je prokázána taková expozice prachu tvrdokovů, která je podle současných lékařských poznatků příčinou nemoci.</t>
  </si>
  <si>
    <t>Pneumokonióza ze svařování, rtg znaky prašných změn od četnosti znaků p 3/3,q 2/2, r 2/2 a výše dle klasifikace Mezinárodní organizace práce</t>
  </si>
  <si>
    <t>Nemoc vzniká při práci, u níž je prokázána taková expozice dýmům vznikajícím při svařování elektrickým obloukem, která je podle současných lékařských poznatků příčinou nemoci.</t>
  </si>
  <si>
    <t>Nemoci vznikají při práci, u níž je prokázána taková expozice uvedeným chemickým látkám, která je podle současných lékařských poznatků příčinou nemoci.</t>
  </si>
  <si>
    <t>Nemoc vzniká při práci, u níž je prokázána taková inhalační expozice radioaktivním látkám, která je podle současných lékařských poznatků příčinou nemoci.</t>
  </si>
  <si>
    <t>Nemoc vzniká při práci, u níž je prokázána taková expozice koksárenským plynům, která je podle současných lékařských poznatků příčinou nemoci.</t>
  </si>
  <si>
    <t>Nemoc vzniká při práci, u níž je prokázána taková expozice prachu dřeva, která je podle současných lékařských poznatků příčinou nemoci.</t>
  </si>
  <si>
    <t>Nemoc vzniká při práci spojené s vdechováním prachu s antigenním a infekčním účinkem.</t>
  </si>
  <si>
    <t>Nemoc vzniká při práci, u níž je prokázána expozice prachu nebo plynným látkám s alergizujícími nebo iritujícími účinky.</t>
  </si>
  <si>
    <t>Bronchopulmonální nemoci způsobené prachem bavlny, lnů, konopí, juty nebo sisalu</t>
  </si>
  <si>
    <t>Nemoc vzniká při práci, u níž je prokázána expozice uvedenému prachu.</t>
  </si>
  <si>
    <t>Rakovina plic ve spojení s pneumokoniózou způsobenou prachem s obsahem volného krystalického oxidu křemičitého s typickými rtg znaky prašných změn od četnosti znaků p 3/3, q 2/2, r 2/2 a výše dle Mezinárodní organizace práce a všemi formami komplikované pneumokoniózy (A, B, C dle Mezinárodní organizace práce)</t>
  </si>
  <si>
    <t>Nemoc vzniká při práci, u níž je prokázána taková expozice prachu s obsahem volného krystalického oxidu křemičitého, která je podle současných lékařských poznatků příčinou nemoci.</t>
  </si>
  <si>
    <t>Chronická obstrukční plicní nemoc s FEV1/FVC méně než 0,70 a FEV1 50% referenčních hodnot nebo méně (CHOPN stadium III)</t>
  </si>
  <si>
    <t>Nemoc vzniká při těžbě v podzemí černouhelných dolů po dosažení nejméně 80% nejvyšší přípustné expozice a je nově zjištěna nejpozději do dvou let po skončení práce s rizikem fibrogenního prachu s obsahem volného krystalického oxidu křemičitého.</t>
  </si>
  <si>
    <t>Nemoci vznikají při práci, u níž se uvedené faktory vyskytují a jsou podle současných lékařských poznatků příčinou nemoci.</t>
  </si>
  <si>
    <t>KAPITOLA V</t>
  </si>
  <si>
    <t>K položkám č. 1 a 2:</t>
  </si>
  <si>
    <t>Nemoci vznikají při práci, u níž je prokázáno riziko nákazy.</t>
  </si>
  <si>
    <t>Nemoci přenosné ze zvířat na člověka buď přímo nebo prostřednictvím přenašečů</t>
  </si>
  <si>
    <t>Nemoci vznikají při práci v epidemiologicky obtížných oblastech s rizikem nákazy.</t>
  </si>
  <si>
    <t>Nemoci vznikají při práci spojené s vysokou profesionálně podmíněnou hlasovou námahou.</t>
  </si>
  <si>
    <t>Vyhláška č. 104/2012 Sb., o stanovení bližších požadavků na postup při posuzování a uznávání nemocí z povolání a okruh osob, kterým se předává lékařský posudek o nemoci z povolání, podmínky, za nichž nemoc nelze nadále uznat za nemoc z povolání, a náležitosti lékařského posudku (vyhláška o posuzování nemocí z povolání).</t>
  </si>
  <si>
    <t>2) Příloha č. 1 vyhlášky Federálního ministerstva práce a sociálních věcí č. 149/1988 Sb., kterou se provádí zákon o sociálním zabezpečení.</t>
  </si>
  <si>
    <t>Přesunout nahoru</t>
  </si>
  <si>
    <t>PELt - je nová hodnota PEL pro jiné doby expozice</t>
  </si>
  <si>
    <t>12. Petřino misky nebo jiné zařízení pro transport a přechovávání filtrů.</t>
  </si>
  <si>
    <t>p) nástupištěm prostor určený k nástupu a výstupu osob z prostředků veřejné silniční a drážní dopravy; není-li vymezení prostoru nástupiště zřejmé, nebo není-li viditelným značením takový prostor jinak vymezen, pokládá se pro účely tohoto zákona za nástupiště veřejně přístupný prostor o šířce 5 m a délce 30 m před a 5 m za označníkem zastávky ve směru jízdy dopravního prostředku,</t>
  </si>
  <si>
    <t>Přechodná ustanovení zavedena zákonem č. 59/2023 Sb. Čl. II</t>
  </si>
  <si>
    <t>1. Prodejce nebo jiný provozovatel prodejny je povinen přizpůsobit svou činnost podmínkám stanoveným zákonem č. 65/2017 Sb., ve znění účinném ode dne nabytí účinnosti tohoto zákona, do 90 dnů ode dne nabytí účinnosti tohoto zákona.</t>
  </si>
  <si>
    <t>2. Prodejce, který přede dnem nabytí účinnosti tohoto zákona prodával nikotinové sáčky prostřednictvím prostředku komunikace na dálku, je povinen oznámit údaje o systému ověřování věku a jeho fungování podle § 6 odst. 4 zákona č. 65/2017 Sb. Ministerstvu zdravotnictví do 90 dnů ode dne nabytí účinnosti tohoto zákona.</t>
  </si>
  <si>
    <t>(5) Požádá-li zaměstnankyně zaměstnavatele o poskytnutí dovolené tak, aby navazovala bezprostředně na skončení mateřské dovolené, a zaměstnanec zaměstnavatele o poskytnutí dovolené tak, aby navazovala bezprostředně na skončení otcovské nebo rodičovské dovolené do doby, po kterou je zaměstnankyně oprávněna čerpat mateřskou dovolenou, je zaměstnavatel povinen jejich žádosti vyhovět.</t>
  </si>
  <si>
    <t>(8) V Ministerstvu zdravotnictví se zřizuje služební místo hlavního hygienika České republiky, který má postavení vrchního ředitele sekce podle zákona o státní službě; ve věcech ochrany a podpory veřejného zdraví vystupuje hlavní hygienik České republiky jako orgán Ministerstva zdravotnictví. Hlavním hygienikem České republiky může být jmenován pouze lékař se získanou specializovanou způsobilostí a jmenuje jej vláda; na jeho výběr, jmenování a odvolání se přiměřeně použijí ustanovení zákona o státní službě.</t>
  </si>
  <si>
    <t>►je dodržován zákaz prodeje tabákových výrobků, kuřáckých pomůcek, bylinných výrobků určených ke kouření a elektronických cigaret a nikotinových sáčků bez obsahu tabáku</t>
  </si>
  <si>
    <r>
      <t xml:space="preserve">ve znění vyhlášky </t>
    </r>
    <r>
      <rPr>
        <sz val="12"/>
        <color indexed="8"/>
        <rFont val="Times New Roman"/>
        <family val="1"/>
        <charset val="238"/>
      </rPr>
      <t>č. 268/2011 Sb</t>
    </r>
    <r>
      <rPr>
        <b/>
        <sz val="12"/>
        <color indexed="8"/>
        <rFont val="Times New Roman"/>
        <family val="1"/>
        <charset val="238"/>
      </rPr>
      <t>. a vyhlášky č. 232/2023 Sb.</t>
    </r>
  </si>
  <si>
    <t>(1) Tato vyhláška stanoví technické podmínky požární ochrany pro navrhování, provádění a užívání stavby.</t>
  </si>
  <si>
    <t>(2) Tato vyhláška byla oznámena v souladu se směrnicí Evropského parlamentu a Rady (EU) 2015/1535 ze dne 9. září 2015 o postupu při poskytování informací v oblasti technických předpisů a předpisů pro služby informační společnosti.</t>
  </si>
  <si>
    <t>(1) Stavba musí být umístěna a navržena tak, aby podle druhu splňovala technické podmínky požární ochrany na</t>
  </si>
  <si>
    <t>stanovené v českých technických normách uvedených v příloze č. 1 části 1, pokud zvláštní právní předpis2) nestanoví jinak.</t>
  </si>
  <si>
    <t>(2) Při navrhování stavby musí být dále podle druhu stavby splněny technické podmínky požární ochrany na</t>
  </si>
  <si>
    <t>Při navrhování stavby musí být vymezeny požární úseky a určena pravděpodobná intenzita případného požáru v těchto požárních úsecích nebo jejich částech (dále jen „požární riziko“) v souladu s § 15, 17, 23 a s českými technickými normami uvedenými v příloze č. 1 částech 2 a 3.</t>
  </si>
  <si>
    <t>(1) Schopnost stavebních konstrukcí požárního úseku nebo jeho části jako celku odolávat účinkům požáru z hlediska rozšíření požáru a stability konstrukce stavby (dále jen „stupeň požární bezpečnosti“) se stanoví podle českých technických norem uvedených v příloze č. 1 části 2 podle druhu stavby v závislosti na</t>
  </si>
  <si>
    <t>(2) V případě postupu podle české technické normy uvedené v příloze č. 1 části 3 se stupeň požární bezpečnosti nestanovuje.</t>
  </si>
  <si>
    <t>(1) Požární odolnost stavební konstrukce a požárního uzávěru požárního úseku musí být s přihlédnutím k druhu konstrukce a stavby navržena postupem podle českých technických norem uvedených v příloze č. 1 částech 2 a 4.</t>
  </si>
  <si>
    <t>(2) Požárně dělicí a nosná stavební konstrukce u stavby se 3 a více nadzemními podlažími musí být navržena s požární odolností nejméně 30 minut, nestanoví-li české technické normy uvedené v odstavci 1 požární odolnost vyšší. V případě požárně dělicí a nosné stavební konstrukce posledního nadzemního podlaží a požárního úseku bez požárního rizika se požadavek na požární odolnost stanoví podle českých technických norem uvedených v příloze č. 1 části 2.</t>
  </si>
  <si>
    <t>(3) Požární uzávěr prostoru, ve kterém je umístěna havarijní jímka podle české technické normy uvedené v příloze č. 1 části 1 bodu 10, musí splňovat podmínku požární odolnosti jako požárně dělicí konstrukce, ve které je osazen, nejvýše však 90 minut.</t>
  </si>
  <si>
    <t>Reakce stavební konstrukce včetně stavebního výrobku určeného k zabudování do stavby na oheň (dále jen „reakce na oheň“) musí být klasifikována do tříd A až F včetně přiřazených indexů podle české technické normy uvedené v příloze č. 1 části 5.</t>
  </si>
  <si>
    <t>(1) Konstrukce komínu, kouřovodu nebo jejich část musí být navržena ze stavebních výrobků třídy reakce na oheň nejméně A2. Komín, kouřovod nebo jejich část mohou vykazovat třídu reakce na oheň B až E, jsou-li splněny požadavky české technické normy uvedené v příloze č. 1 části 7 bodu 4.</t>
  </si>
  <si>
    <t>(2) Vzdálenost stavební konstrukce z výrobků třídy reakce na oheň B až F od vnějšího povrchu pláště komína a kouřovodu musí být stanovena zkouškou podle české technické normy uvedené v příloze č. 1 části 7 bodu 1. U systémového komínu, individuálního komínu a kouřovodu je vzdálenost stavební konstrukce podle věty první dána hodnotami uvedenými v českých technických normách uvedených v příloze č. 1 části 7 bodech 2 a 3.</t>
  </si>
  <si>
    <t>(3) Komín musí být označen podle české technické normy uvedené v příloze č. 1 části 7 bodu 1.</t>
  </si>
  <si>
    <t>(1) Elektrické zařízení, jehož chod je při požáru nezbytný k ochraně osob, zvířat nebo majetku, musí být navrženo tak, aby byla při požáru zajištěna dodávka elektrické energie za podmínek stanovených českými technickými normami uvedenými v příloze č. 1 části 1 bodech 1, 2 a 12 a části 4 bodu 1. Druhy a vlastnosti volně vedených vodičů a kabelů elektrických rozvodů jsou uvedeny v příloze č. 2.</t>
  </si>
  <si>
    <t>(2) Zařízení tvořící systém ochrany stavby a jejího uživatele před bleskem nebo jinými atmosférickými elektrickými výboji musí být navrženo z výrobků třídy reakce na oheň nejméně A2.</t>
  </si>
  <si>
    <t>(3) Ve stavbě s výškou 45 m a větší musí být nízkotlaká plynová kotelna umístěna na střeše nebo v posledním nadzemním podlaží a s plynovými rozvody vně obvodové konstrukce. Odbočka plynového potrubí vedoucí k nízkotlaké kotelně musí mít co nejkratší možnou délku. Nízkotlaká kotelna umístěná na střeše nebo v posledním nadzemním podlaží musí být vybavena dálkově ovládaným uzávěrem plynu s možností jeho ovládání z úrovně terénu.</t>
  </si>
  <si>
    <t>(4) Tepelná soustava a tepelné zařízení musí být navrženy tak, aby jejich parametry odpovídaly druhu stavby a stanovenému prostředí, ve kterém bude zařízení provozováno. Tepelné zařízení musí být umístěno od výrobků třídy reakce na oheň B až F v bezpečné vzdálenosti stanovené na základě zkoušky provedené podle české technické normy uvedené v příloze č. 1 části 8.</t>
  </si>
  <si>
    <t>(5) Vzduchotechnická zařízení musí být navržena podle českých technických norem uvedených v příloze č. 1 částech 4 a 9. Na potrubí vzduchotechnického zařízení musí být viditelně vyznačen směr proudění a zda potrubí slouží k výfuku nebo sání.</t>
  </si>
  <si>
    <t>(6) Prostup rozvodu a instalace požárně dělicí konstrukcí musí být utěsněn podle českých technických norem uvedených v příloze č. 1 části 1 bodech 1 a 2 a části 4. V případě požadavků na požární odolnost prostupu podle české technické normy uvedené v příloze č. 1 části 4 musí být tento prostup zřetelně označen štítkem obsahujícím informace o</t>
  </si>
  <si>
    <t>(1) Únikové cesty určené pro evakuaci osob musí být navrženy tak, aby svým typem, počtem, polohou, kapacitou, dobou použitelnosti, technickým vybavením, konstrukčním a materiálovým provedením a ochranou proti kouři, teplu a zplodinám odpovídaly požadavkům této vyhlášky a českých technických norem uvedených v příloze č. 1 části 1. Nouzovým osvětlením musí být vybavena chráněná úniková cesta a částečně chráněná úniková cesta, pokud nahrazuje chráněnou únikovou cestu.</t>
  </si>
  <si>
    <t>(2) Otevíratelnost a průchodnost dveří, které se nacházejí na únikové cestě, musí odpovídat českým technickým normám uvedeným v příloze č. 1 části 2.</t>
  </si>
  <si>
    <t>(3) Nášlapná vrstva podlahy v chráněné únikové cestě musí být navržena z hmot třídy reakce na oheň nejméně Cfl-s1.</t>
  </si>
  <si>
    <t>(4) Úniková cesta musí být vybavena bezpečnostními značkami, tabulkami a texty s bezpečnostním sdělením (dále jen „bezpečnostní značení“) za účelem a v rozsahu nezbytném pro usnadnění evakuace osob. Toto bezpečnostní značení se umisťuje zejména tam, kde se mění směr úniku, kde dochází ke křížení komunikací a při jakékoli změně výškové úrovně úniku.</t>
  </si>
  <si>
    <t>(5) Evakuační výtah musí být označen bezpečnostním značením „Evakuační výtah“, a to v kabině výtahu a vně na dveřích výtahové šachty. Výtah, který neslouží k evakuaci, musí být obdobně označen bezpečnostním značením „Tento výtah neslouží k evakuaci osob“ nebo bezpečnostním značením podle české technické normy uvedené v příloze č. 1 části 1 bodu 13.</t>
  </si>
  <si>
    <t>(6) K zajištění plynulé evakuace osob musí být stavba vybavena technickým zařízením k řízení evakuace osob podle českých technických norem uvedených v příloze č. 1 části 1 bodech 1 a 2.</t>
  </si>
  <si>
    <t>(1) U požárních úseků stavby musí být vymezen požárně nebezpečný prostor a stanovena odstupová vzdálenost podle českých technických norem uvedených v příloze č. 1 části 2.</t>
  </si>
  <si>
    <t>(2) Při stanovení odstupové vzdálenosti požárního úseku se musí vycházet z nejvyšší procentní hodnoty požárně otevřených ploch v obvodové stěně, případně ve střešním plášti. Nedosahuje-li tato hodnota 40 %, musí se stanovit odstupová vzdálenost jednotlivých požárně otevřených ploch nebo jejich skupin postupem podle českých technických norem uvedených v příloze č. 1 části 1 bodech 1 a 2.</t>
  </si>
  <si>
    <t>(3) Odstupová vzdálenost se musí porovnat s bezpečnostní vzdáleností3); pro vymezení požárně nebezpečného prostoru se použije větší z těchto vzdáleností.</t>
  </si>
  <si>
    <t>(4) Požárně nebezpečný prostor musí být rovněž vymezen u volného skladu hořlavých látek, technologického zařízení, klece na skladování tlakových láhví, výrobků a zařízení, které jsou považovány za stavbu podle zvláštního právního předpisu4).</t>
  </si>
  <si>
    <t>(1) Počet přenosných hasicích přístrojů stanoví příloha č. 4.</t>
  </si>
  <si>
    <t>(2) Při umístění pojízdného hasicího přístroje na únikové cestě musí být zachována započitatelná šířka únikové cesty podle českých technických norem uvedených v příloze č. 1 části 2. Při výběru jeho stanoviště musí být přihlédnuto k zajištění dostatečného manipulačního prostoru.</t>
  </si>
  <si>
    <t>(1) Stavba se vybaví požárně bezpečnostním zařízením5) v souladu s českými technickými normami uvedenými v příloze č. 1 části 2.</t>
  </si>
  <si>
    <t>(2) Stavba uvedená v § 15 až 18 a 28 musí být vybavena zařízením autonomní detekce a signalizace uvedeným v příloze č. 5.</t>
  </si>
  <si>
    <t>(1) Při navrhování rodinného domu a stavby pro rodinnou rekreaci7) se postupuje podle české technické normy uvedené v příloze č. 1 části 1 bodu 3, pokud není dále stanoveno jinak.</t>
  </si>
  <si>
    <t>(2) Není-li plocha požárního úseku rodinného domu nebo stavby pro rodinnou rekreaci větší než 600 m2, je jednotlivá garáž nebo přístřešek pro osobní, dodávková nebo jednostopá vozidla součástí tohoto požárního úseku.</t>
  </si>
  <si>
    <t>(3) Je-li plocha požárního úseku rodinného domu nebo stavby pro rodinnou rekreaci větší než 600 m2, musí být stanovena délka únikové cesty podle § 10.</t>
  </si>
  <si>
    <t>(4) U rodinného domu a stavby pro rodinnou rekreaci s konstrukčním systémem hořlavým musí nosná, popřípadě požárně dělicí stavební konstrukce odpovídat stupni požární bezpečnosti stanovenému podle § 4.</t>
  </si>
  <si>
    <t>(5) Rodinný dům musí být vybaven zařízením autonomní detekce a signalizace. U rodinného domu s více byty musí být tímto zařízením vybaven každý byt. Zařízení autonomní detekce a signalizace musí být umístěno v části vedoucí k východu z bytu, a jedná-li se o byt s podlahovou plochou větší než 150 m2, mezonetový nebo vícepodlažní byt, musí být v jiné vhodné části bytu umístěno další zařízení autonomní detekce a signalizace. U rodinného domu s více byty musí být umístěno další zařízení autonomní detekce a signalizace také v nejvyšším místě společné chodby nebo prostoru.</t>
  </si>
  <si>
    <t>(1) Při navrhování bytového domu7) se postupuje podle české technické normy uvedené v příloze č. 1 části 1 bodu 3, pokud není dále stanoveno jinak.</t>
  </si>
  <si>
    <t>(2) V bytovém domě musí být každý byt vybaven zařízením autonomní detekce a signalizace. Toto zařízení musí být umístěno v části bytu vedoucí směrem do únikové cesty. Jedná-li se o byt s podlahovou plochou větší než 150 m2 a v mezonetových bytech, musí být umístěno další zařízení v jiné vhodné části bytu.</t>
  </si>
  <si>
    <t>(1) Při navrhování stavby ubytovacího zařízení7) se postupuje podle české technické normy uvedené v příloze č. 1 části 1 bodu 3, pokud není dále stanoveno jinak.</t>
  </si>
  <si>
    <t>(2) Úniková cesta stavby ubytovacího zařízení musí být vybavena nouzovým osvětlením. Na této cestě nesmí být umístěny takové reflexní plochy nebo zrcadla, které by mohly unikající osoby zmýlit a zavádět je ze směru úniku.</t>
  </si>
  <si>
    <t>(3) Chráněná úniková cesta, jakož i dveře, schodiště, chodba vedoucí k nim a východy z nich musí být opatřeny bezpečnostním značením viditelným ve dne i v noci.</t>
  </si>
  <si>
    <t>(4) Schodiště ve stavbách pro ubytování s třemi a více nadzemními podlažími nebo s třemi a více podzemními podlažími musí být označeno u vstupu do každého podlaží. Označení se skládá z pořadového čísla nadzemního podlaží doplněného písmeny „NP“ nebo podzemního podlaží doplněného písmeny „PP“.</t>
  </si>
  <si>
    <t>(5) Stavba ubytovacího zařízení s projektovanou kapacitou nad 75 ubytovaných osob musí být vybavena domácím rozhlasem s nuceným poslechem.</t>
  </si>
  <si>
    <t>(6) Stavba ubytovacího zařízení, u které nevzniká požadavek na vybavení elektrickou požární signalizací, musí být vybavena zařízením autonomní detekce a signalizace. Zařízení autonomní detekce a signalizace musí být umístěno v každém pokoji pro hosty, společných prostorech, s výjimkou společných prostor bez požárního rizika, a v části vedoucí k východu z domu, pokud se nejedná o chráněnou únikovou cestu.</t>
  </si>
  <si>
    <t>(7) V budově ubytovacího zařízení sloužícího pro ubytování s projektovanou kapacitou 20 a více osob a s třemi a více nadzemními podlažími, musí být zřízen evakuační výtah.</t>
  </si>
  <si>
    <t>(8) Ve stavbě ubytovacího zařízení s projektovanou kapacitou nad 100 ubytovaných osob musí být v prostoru určeném pro ubytování osob prokázáno zkouškou provedenou podle české technické normy uvedené v příloze č. 1 části 10, že</t>
  </si>
  <si>
    <t>(9) Ve stavbě ubytovacího zařízení s třemi a více nadzemními podlažími sloužící pro ubytování s projektovanou kapacitou 20 a více osob musí být na každém podlaží navrženy hadicové systémy pro prvotní zásah, a to v blízkosti přístupů ke schodištím nebo k východům na únikových cestách a v místech s nebezpečím vzniku požáru, ve vzdálenosti nejvýše 25 m od sebe.</t>
  </si>
  <si>
    <t>(1) Prostor určený pro ubytování osob ve stavbách jiného než ubytovacího zařízení musí tvořit vždy samostatný požární úsek. V tomto požárním úseku může být umístěno nejvýše 20 lůžek.</t>
  </si>
  <si>
    <t>(2) Prostor určený pro ubytování osob ve stavbách jiného než ubytovacího zařízení musí být vybaven zařízením autonomní detekce a signalizace.</t>
  </si>
  <si>
    <t>(1) Při navrhování stavby zdravotnického zařízení a zařízení sociální péče se postupuje podle české technické normy uvedené v příloze č. 1 části 1 bodu 4, pokud není dále stanoveno jinak.</t>
  </si>
  <si>
    <t>(2) Schodiště ve stavbě zdravotnického zařízení a zařízení sociální péče s třemi a více nadzemními podlažími nebo se dvěma a více podzemními podlažími musí být označeno u vstupu do každého podlaží. Označení se skládá z pořadového čísla nadzemního podlaží doplněného písmeny „NP“ nebo podzemního podlaží doplněného písmeny „PP“.</t>
  </si>
  <si>
    <t>(3) Požárně dělicí a nosná stavební konstrukce stavby zdravotnického zařízení a zařízení sociální péče musí být navržena s požární odolností 30 minut, nestanoví-li česká technická norma uvedená v odstavci 1 požární odolnost vyšší.</t>
  </si>
  <si>
    <t>(4) Stavba sociální péče, na kterou se nevztahuje požadavek podle české technické normy uvedené v příloze č. 1 části 1 bodu 4 na zajištění elektrickou požární signalizací, musí být vybavena zařízením autonomní detekce a signalizace. Zařízení autonomní detekce a signalizace musí být umístěno v každé ubytovací jednotce a v části vedoucí k východu z domu, pokud se nejedná o chráněnou únikovou cestu.</t>
  </si>
  <si>
    <t>(5) Ve stavbě zdravotnického zařízení a zařízení sociální péče s projektovanou kapacitou nad 50 osob musí být v lůžkových částech prokázáno zkouškou provedenou podle českých technických norem uvedených v příloze č. 1 části 10, že</t>
  </si>
  <si>
    <t>(1) Při navrhování stavby se shromažďovacím prostorem se postupuje podle české technické normy uvedené v příloze č. 1 části 1 bodu 5, pokud není dále stanoveno jinak.</t>
  </si>
  <si>
    <t>(2) Na povrchovou stavební úpravu stěny, stropu a podhledu vnitřního shromažďovacího prostoru musí být použity stavební výrobky třídy reakce na oheň nejméně B-s1-d0, které splňují požadavek na šíření plamene podle české technické normy uvedené v příloze č. 1 části 11 bodu 2. V konstrukci střechy, stropu a podhledu lze použít za podmínek uvedených v odstavci 1 pouze stavební výrobky, které při požáru neodkapávají ani neodpadávají, podle české technické normy uvedené v příloze č. 1 části 11 bodu 1.</t>
  </si>
  <si>
    <t>(3) Ve stavbě s vnitřním shromažďovacím prostorem musí být v prostorech určených pro shromažďování osob prokázáno zkouškou provedenou podle českých technických norem uvedených v příloze č. 1 části 10, že</t>
  </si>
  <si>
    <t>(4) Konstrukce lavice nebo sedadla ve shromažďovacích prostorech pevně zabudované, popřípadě k zabudování do těchto prostorů nebo umístění v nich určené, musí být navrženy z výrobků třídy reakce na oheň nejméně D.</t>
  </si>
  <si>
    <t>(5) Ze stavby s vnitřním shromažďovacím prostorem musí být vždy navržena nejméně jedna úniková cesta, která svým provedením odpovídá možnosti evakuace osob podle zvláštního právního předpisu8). Minimální šířka této únikové cesty musí být 1,1 m.</t>
  </si>
  <si>
    <t>(6) Požární úseky stavby s vnitřním shromažďovacím prostorem a navazující únikové cesty musí být vybaveny nouzovým osvětlením.</t>
  </si>
  <si>
    <t>(7) Schodiště ve stavbě s vnitřním shromažďovacím prostorem musí být označeno u vstupu do každého podlaží. Označení se skládá z pořadového čísla nadzemního podlaží doplněného písmeny „NP“ nebo podzemního podlaží doplněného písmeny „PP“.</t>
  </si>
  <si>
    <t>(8) Nosná konstrukce střechy nad shromažďovacím prostorem a nosná konstrukce zajišťující stabilitu stavby musí být navržena s požární odolností odpovídající dvojnásobné hodnotě předpokládané doby evakuace osob, nejméně však 15 minut. Pokud shromažďovací prostor slouží pro více než 2500 osob, požární odolnost střechy a nosná konstrukce zajišťující stabilitu stavby musí odpovídat dvojnásobné hodnotě předpokládané doby evakuace osob, nejméně však 30 minut.</t>
  </si>
  <si>
    <t>(9) Ve stavbě s vnitřním shromažďovacím prostorem druhu VP2 a VP3 podle české technické normy uvedené v odstavci 1 musí být zřízen evakuační výtah, kromě případů, kde je z podlaží shromažďovacího prostoru umožněn únik na volné prostranství po rovině nebo rampě.</t>
  </si>
  <si>
    <t>(1) Při navrhování stavby vyhlídkové věže se postupuje podle české technické normy uvedené v příloze č. 1 části 1 bodu 1, pokud není dále stanoveno jinak.</t>
  </si>
  <si>
    <t>(2) Dřevěná vyhlídková věž bez obvodových stěn musí být navržena s výškou nejvíce 30 m a s nechráněnou únikovou cestou. Výškou vyhlídkové věže se rozumí kolmá vzdálenost vyhlídkové plošiny od úrovně terénu.</t>
  </si>
  <si>
    <t>(3) Dřevěná vyhlídková věž s obvodovými stěnami musí být navržena s výškou nejvíce 15 m.</t>
  </si>
  <si>
    <t>(4) Odstupová vzdálenost vyhlídkové věže podle odstavců 2 a 3 je 6,5 m od vnějšího pláště konstrukce.</t>
  </si>
  <si>
    <t>(5) V případě, že součástí stavby vyhlídkové věže je také prostor jiného účelu, musí být navržena nosná, případně požárně dělicí stavební konstrukce z druhu DP1. Při navrhování této stavby se postupuje podle § 2 až 14. Nechráněná úniková cesta nesmí být delší než 25 m; nelze-li tuto podmínku splnit, musí být navržena chráněná úniková cesta.</t>
  </si>
  <si>
    <t>(6) Je-li stavba vyhlídkové věže situována tak, že jsou ztížené podmínky pro hašení požáru a pro záchranné práce, zejména přesahuje-li pravděpodobná doba od ohlášení požáru do zahájení zásahu 15 minut, zvětší se odstupová vzdálenost o 50 %.</t>
  </si>
  <si>
    <t>(1) Při navrhování stavby garáže se postupuje podle české technické normy uvedené v příloze č. 1 části 1 bodu 2, pokud není dále stanoveno jinak.</t>
  </si>
  <si>
    <t>(2) Garáž, která slouží i pro parkování vozidel s pohonem na plynná paliva, musí být vybavena detektory úniku plynu a účinným větráním v souladu s českou technickou normou uvedenou v příloze č. 1 části 1 bodu 2 a části 17. Požadavek uvedený ve větě první platí i pro příjezdový a výjezdový prostor hromadné garáže sloužící i pro parkování vozidel s pohonem na plynná paliva, pokud je tento prostor delší než 30 m a je obestaven stavebními konstrukcemi alespoň ze tří stran. Posouzení garáže sloužící i pro parkování vozidel s pohonem na plynná paliva a jejího vybavení elektrickým zařízením z hlediska rizika vzniku výbušné atmosféry musí být provedeno v souladu s českými technickými normami uvedenými v příloze č. 1 části 16 bodech 2 až 4.</t>
  </si>
  <si>
    <t>(3) Jednotlivá místa určená v garáži pro stání motorových vozidel sloužících pro přepravu hořlavých kapalin a hořlavých plynů musí být oddělena požárně dělicí konstrukcí s požární odolností nejméně 30 minut. Tato místa musí být upravena tak, aby bylo zabráněno roztékání hořlavých kapalin z těchto stání.</t>
  </si>
  <si>
    <t>(4) Požární úsek garáže se zakladačovým systémem, který nesplňuje podmínky pro rychlý a účinný zásah jednotky požární ochrany, musí být vybaven stabilním hasicím zařízením alespoň s jednoduchým zásobováním vodou podle české technické normy uvedené v příloze č. 1 části 12.</t>
  </si>
  <si>
    <t>(5) Požární úsek hromadné podzemní garáže určené pro veřejnost musí být vybaven domácím rozhlasem s nuceným poslechem.</t>
  </si>
  <si>
    <t>(1) Při navrhování stavby čerpací stanice pohonných hmot, servisu a opravny se postupuje podle českých technických norem uvedených v příloze č. 1 části 13, pokud není dále stanoveno jinak.</t>
  </si>
  <si>
    <t>(2) Stavební konstrukce čerpací stanice, plnicího a stáčecího stanoviště, letištní tankovací stanice a tankovací stanice pro vnitrozemská plavidla musí být navržena z konstrukcí druhu DP1. To neplatí pro konstrukci zastřešení čerpací stanice s nejvíce 6 výdejními místy včetně kiosku, nebo zastřešení mezi výdejními místy a provozní budovou, jestliže je pro skladování hořlavých kapalin použita podzemní skladovací nádrž; v tomto případě lze použít stavební konstrukci druhu DP2.</t>
  </si>
  <si>
    <t>(3) Servis nebo opravna sloužící i pro vozidla s pohonem na plynná paliva musí být vybaveny detektory úniku plynu a účinným větráním.</t>
  </si>
  <si>
    <t>(4) Pro prosvětlovací plochu ve střešní konstrukci čerpací stanice musí být použity stavební výrobky třídy reakce na oheň nejméně E-d0, které při požáru podle české technické normy uvedené v příloze č. 1 části 11 bodu 1 jako hořící neodkapávají nebo neodpadávají. Prosvětlovací plocha ve střešní konstrukci nesmí zaujímat více než 60 % z půdorysné plochy zastřešení.</t>
  </si>
  <si>
    <t>Stavba nebo její část určená k činnosti školy, školského zařízení nebo k zajištění předškolní péče</t>
  </si>
  <si>
    <t>(1) Při navrhování stavby nebo její části určené k činnosti školy, školského zařízení nebo k zajištění pravidelné, dlouhodobé a opakující se péče o děti před zahájením jejich povinné školní docházky9) se postupuje podle české technické normy uvedené v části 1 bodu 1 přílohy č. 1 k této vyhlášce, pokud není dále stanoveno jinak.</t>
  </si>
  <si>
    <t>(2) Každá třída mateřské školy musí tvořit samostatný požární úsek.</t>
  </si>
  <si>
    <t>(3) Třída mateřské školy nesmí být umístěna ve vyšším než druhém nadzemním podlaží nebo v podzemním podlaží, pokud z nich nevede únikový východ přímo na volné prostranství.</t>
  </si>
  <si>
    <t>(4) Ve stavbě mateřské školy, základní školy, základní nebo střední školy určené pro žáky nebo děti se zdravotním postižením a ve stavbě, ve které jsou prostory určené pro poskytování služby péče o dítě v dětské skupině, nesmí být na únikové cestě použity kývavé nebo turniketové dveře.</t>
  </si>
  <si>
    <t>(5) Stavba školského zařízení určeného pro ubytování10) nebo prostor určený pro ubytování ve stavbě školského zařízení musí splňovat podmínky uvedené v § 17 a 17a.</t>
  </si>
  <si>
    <t>(1) Při navrhování zemědělské stavby se postupuje podle české technické normy uvedené v příloze č. 1 části 1 bodu 9, pokud není dále stanoveno jinak.</t>
  </si>
  <si>
    <t>(2) V konstrukci podhledu, stropu nebo střešní konstrukci prostoru stáje musí být navrženy výrobky třídy reakce na oheň nejméně D-s2-d0, které při požáru podle české technické normy uvedené v příloze č. 1 části 11 bodu 1 jako hořící neodkapávají nebo neodpadávají.</t>
  </si>
  <si>
    <t>(3) Požárně dělicí a nosná konstrukce zajišťující stabilitu stavby stáje s více než 2 nadzemními podlažími nebo silového skladovacího hospodářství musí být navržena z konstrukcí druhu DP1.</t>
  </si>
  <si>
    <t>(4) Sklad navržený pro uskladňování více než 7 m3 kapalných přípravků na hubení škůdců a ochranu rostlin, hnojiv a obdobných látek, které jsou hořlavými kapalinami, musí splňovat podmínky stanovené pro sklad hořlavých kapalin podle české technické normy uvedené v příloze č. 1 části 1 bodu 10.</t>
  </si>
  <si>
    <t>(5) Sklady uvedené v odstavci 4 se opatřují u vstupu informačním štítkem s uvedením</t>
  </si>
  <si>
    <t>(1) Při navrhování stavby pro výrobu nebo skladování se postupuje podle české technické normy uvedené v příloze č. 1 části 1 bodech 2 a 6, pokud není dále stanoveno jinak.</t>
  </si>
  <si>
    <t>(2) Požárně dělicí a nosná konstrukce zajišťující stabilitu stavby skladu pyrotechnických výrobků musí být navržena z konstrukcí druhu DP1.</t>
  </si>
  <si>
    <t>(3) Na stavbě skladu pyrotechnických výrobků musí být u vstupu a na jiných vhodných místech umístěno bezpečnostní značení „Zákaz kouření v okruhu 15 m“, „Zákaz vstupu s otevřeným plamenem“ a „Zákaz skladování hořlavých a hoření podporujících látek“. Dále musí být tyto sklady opatřeny bezpečnostním značením provedeným z kovu s informací o nebezpečných vlastnostech skladovaných látek, a způsobu uložení skladovaných látek.</t>
  </si>
  <si>
    <t>(4) Elektrické zařízení ve skladu pyrotechnických výrobků musí být navrženo pro prostředí s nebezpečím požáru nebo výbuchu podle českých technických norem uvedených v příloze č. 1 části 16.</t>
  </si>
  <si>
    <t>(1) Stavba památkově chráněná musí být vybavena</t>
  </si>
  <si>
    <t>(2) Při změně stavby památkově chráněné se postupuje podle české technické normy uvedené v příloze č. 1 části 14.</t>
  </si>
  <si>
    <t>(1) Část stavby, v níž jsou umístěny movité kulturní památky, musí být vybavena</t>
  </si>
  <si>
    <t>(2) Požadavky podle odstavce 1 neplatí pro stavbu, v níž byly movité kulturní památky umístěny přede dnem účinnosti této vyhlášky.</t>
  </si>
  <si>
    <t>(1) Při navrhování stavby zařízení staveniště se postupuje v souladu s českou technickou normou uvedenou v příloze č. 1 části 1 bodu 2.</t>
  </si>
  <si>
    <t>(2) Stavba ubytovacího zařízení staveniště musí být vybavena zařízením autonomní detekce a signalizace. Zařízení autonomní detekce a signalizace musí být umístěno v každém pokoji určeném pro ubytování osob a v části vedoucí k východu z ubytovacího zařízení staveniště.</t>
  </si>
  <si>
    <t>(1) Při užívání stavby musí být zachována úroveň požární ochrany vyplývající z technických podmínek požární ochrany staveb, podle kterých byla stavba navržena, provedena a bylo zahájeno její užívání.</t>
  </si>
  <si>
    <t>(2) Při úpravě interiéru stavby nepodléhající řízení podle zvláštního právního předpisu4) musí být postupováno v souladu s podmínkami uvedenými v příloze č. 6 a v českých technických normách uvedených v příloze č. 1 části 1 bodech 1, 2 a 5.</t>
  </si>
  <si>
    <t>(3) V prostoru chráněné únikové cesty nesmí množství hořlavých látek překročit rozsah uvedený v příloze č. 6. Při umístění materiálu nebo zařizovacího předmětu v nechráněné nebo částečně chráněné únikové cestě musí být zajištěna možnost úplného otevření křídel dveří. Současně nesmí být ohrožena volná průchodnost únikových cest. V podrobnostech se použije příloha č. 6 část A.</t>
  </si>
  <si>
    <t>(4) Při užívání prostoru s výskytem hořlavé kapaliny se postupuje podle podmínek uvedených v příloze č. 7 a podle podmínek stanovených v české technické normě uvedené v příloze č. 1 části 1 bodu 10.</t>
  </si>
  <si>
    <t>(5) V ubytovací části stavby zařízení staveniště nesmí být umístěno tepelné zařízení a tepelná soustava se zkapalněnými uhlovodíkovými plyny včetně zásobních nádob.</t>
  </si>
  <si>
    <t>(6) Technické zařízení ve stavbě, jehož náhlé odstavení nebo vypnutí by vyvolalo havárii, musí být zřetelně označeno štítkem obsahujícím informaci o určení zařízení a charakteristice nebezpečí.</t>
  </si>
  <si>
    <t>(7) V řadové, hromadné nebo vícepodlažní jednotlivé volně stojící a nebo přistavěné garáži nesmí být umístěno motorové vozidlo pro přepravu hořlavých kapalin a hořlavých plynů.</t>
  </si>
  <si>
    <t>(8) V garáži nesmí být ukládány tlakové nádoby s hořlavými a hoření podporujícími plyny. V podzemní hromadné garáži, která není určena k parkování vozidel s pohonem na plynná paliva, se nesmí používat manipulační vozík s pohonem na plynné palivo, který nemá nádrž na toto palivo pevně zabudovanou.</t>
  </si>
  <si>
    <t>(9) Není-li bezpečná vzdálenost tepelného zařízení vyrobeného před účinností této vyhlášky stanovena návodem výrobce, stanoví se tato vzdálenost podle přílohy č. 8.</t>
  </si>
  <si>
    <t>(1) U stavby, jejíž užívání bylo započato přede dnem nabytí účinnosti této vyhlášky, musí být podmínky požární ochrany pro užívání staveb podle § 30 splněny do šesti měsíců ode dne nabytí účinnosti.</t>
  </si>
  <si>
    <t>(2) U stavby, která byla prohlášena za stavbu památkově chráněnou přede dnem i po nabytí účinnosti této vyhlášky, musí být požadavky podle § 26 odst. 1 naplněny při změně této stavby prováděné podle § 26 odst. 2 v části touto změnou dotčené.</t>
  </si>
  <si>
    <t>(3) Při provádění stavby, o jejímž umístění bylo pravomocně rozhodnuto v územním řízení nebo byl vydán územní souhlas podle zvláštního právního předpisu4) přede dnem nabytí účinnosti této vyhlášky, a dále u stavby, u které byla zpracována projektová dokumentace, k níž bylo vydáno souhlasné stanovisko podle zvláštního právního předpisu11), se po dni nabytí účinnosti této vyhlášky postupuje podle dosavadní právní úpravy.</t>
  </si>
  <si>
    <t>Přechodná ustanovení zavedena vyhláškou č. 268/2011 Sb. Čl. III</t>
  </si>
  <si>
    <t>Přechodné ustanovení zavedeno vyhláškou č. 232/2023 Sb. Čl. II</t>
  </si>
  <si>
    <t>U stavby nebo její části určené k činnosti školy, školského zařízení nebo k zajištění předškolní péče zahájené přede dnem účinnosti této vyhlášky se splnění technických podmínek požární ochrany posuzuje podle vyhlášky č. 23/2008 Sb., ve znění účinném přede dnem nabytí účinnosti této vyhlášky. Požadavky na užívání stavby podle § 23a vyhlášky č. 23/2008 Sb., ve znění účinném ode dne účinnosti této vyhlášky, tímto nejsou dotčeny.</t>
  </si>
  <si>
    <t>Ministr: MUDr. Mgr. Langer v. r.</t>
  </si>
  <si>
    <t>1. ČSN 73 0802 Požární bezpečnost staveb (dále jen „PBS")-Nevýrobní objekty</t>
  </si>
  <si>
    <t>7. ČSN 73 0873 PBS -Zásobování požární vodou</t>
  </si>
  <si>
    <t>4. ČSN 73 4201 Komíny a kouřovody - Navrhování, provádění a připojování spotřebičů paliv</t>
  </si>
  <si>
    <t>Vysvětlivky: I - kabel Dca</t>
  </si>
  <si>
    <t>II - kabel B2ca</t>
  </si>
  <si>
    <t>III - kabel B2casl,dl v případě instalace v chráněné únikové cestě</t>
  </si>
  <si>
    <t>Volně vedenými vodiči a kabely se rozumí nechráněné elektrické rozvody (nikoli pohyblivé), které jsou vystaveny možným účinkům požáru a jejichž uložení a ochrana neodpovídá podmínkám stanoveným českými technickými normami uvedenými v příloze č. 1 části 1 bodech 1,2, 14 a 15 a části 4.</t>
  </si>
  <si>
    <t>Pokud se v požárním úseku nachází více prostorů, je nutno pro požární úsek splnit veškeré požadavky pro jednotlivé prostory.</t>
  </si>
  <si>
    <t>Kabely a vodiče funkční při požáru se klasifikují třídou funkčnosti P15(30, 60, 90,120)-R nebo PH15(30, 60, 90,120)-R v minutách. Třídy funkčnosti kabelů anebo vodičů se prokazují zkouškou.</t>
  </si>
  <si>
    <t>1. Přístupové komunikace v místech s vnějším odběrným místem zdrojů požární vody musí umožňovat její odběr požární technikou. K trvalému zajištění volného příjezdu mobilní požární techniky se nástupní plochy i vnější odběrná místa požární vody označují podle zvláštního právního předpisu12).</t>
  </si>
  <si>
    <t>5. Stavba a nástupní plocha pro požární techniku se umisťuje a navrhuje mimo ochranné pásmo nadzemního vedení vysokého napětí s vodiči bez izolace16) takovým způsobem, který umožňuje příjezd a provedení zásahu mimo ochranné pásmo.</t>
  </si>
  <si>
    <t>nHJ = 6 • nr</t>
  </si>
  <si>
    <t>nHJ je počet hasicích jednotek hasicích přístrojů</t>
  </si>
  <si>
    <t>nr je počet hasicích přístrojů určený podle českých technických norem uvedených v příloze č. 1 část 1 bod 1, 2 a 9.</t>
  </si>
  <si>
    <t>Pro přenosné hasicí přístroje, certifikované podle české technické normy uvedené v příloze č. 1 část 15 bod 2, které mají na typovém štítku uvedenou hasicí schopnost, platí:</t>
  </si>
  <si>
    <t>3. Hodnota nHJ se podělí hodnotou HJ1 a tím se získá příslušný počet přenosných hasicích přístrojů daného druhu. Výsledek se vždy zaokrouhlí nahoru na celá čísla. Součin počtu hasicích přístrojů jednoho druhu s jemu odpovídající hasicí jednotkou HJ1 musí být větší nebo roven hodnotě nHJ.</t>
  </si>
  <si>
    <t>4. Je-li zvoleno více druhů přenosných hasicích přístrojů, součiny počtu hasicích přístrojů jednoho druhu s jemu odpovídající hasicí jednotkou HJ1 se sčítají. Součet musí být větší nebo roven hodnotě nHJ.</t>
  </si>
  <si>
    <t>Pro přenosné hasicí přístroje, schválené podle české technické normy ČSN 38 9100 Ruční hasicí přístroje, které nemají na typovém štítku uvedenou hasicí schopnost, platí převodní tabulka č. 2 na hasicí jednotky HJ2. Počet HJ2 se musí v daném požárním úseku rovnat počtu HJ1.</t>
  </si>
  <si>
    <t>Použité zkratky:</t>
  </si>
  <si>
    <t>S</t>
  </si>
  <si>
    <t>hasicí přístroj CO2</t>
  </si>
  <si>
    <t>PG</t>
  </si>
  <si>
    <t>práškový hasicí přístroj s práškem ABC nebo odpovídající ČSN 38 9100</t>
  </si>
  <si>
    <t>P</t>
  </si>
  <si>
    <t>práškový hasicí přístroj s práškem BC</t>
  </si>
  <si>
    <t>vodní hasicí přístroj</t>
  </si>
  <si>
    <t>Pě</t>
  </si>
  <si>
    <t>pěnový hasicí přístroj</t>
  </si>
  <si>
    <t>H</t>
  </si>
  <si>
    <t>halonový hasicí přístroj</t>
  </si>
  <si>
    <t>Prodejní stánek, který je stavbou podle zvláštního právního předpisu4), musí být vybaven alespoň jedním přenosným hasicím přístrojem vodním nebo pěnovým s hasicí schopností nejméně 13A nebo přenosným hasicím přístrojem práškovým s hasicí schopností nejméně 21A.</t>
  </si>
  <si>
    <t>Rodinný dům musí být vybaven alespoň jedním přenosným hasicím přístrojem s hasicí schopností nejméně 34A.</t>
  </si>
  <si>
    <t>Ve stavbách bytových domů musí být instalovány přenosné hasicí přístroje v množství a druzích takto:</t>
  </si>
  <si>
    <t>d) další přenosný hasicí přístroj vodní nebo pěnový s hasicí schopností 13A nebo přenosný hasicí přístroj práškový s hasicí schopností 21A na každých započatých 200 m2 půdorysné plochy všech podlaží domu, přičemž se do této plochy nezapočítávají plochy bytů.</t>
  </si>
  <si>
    <t>Při zachování úrovně požární bezpečnosti, která bude prokázána v požárně bezpečnostním řešení nebo v jiné dokumentaci podle zvláštního právního předpisu4), nemusí být použito postupu podle této přílohy.</t>
  </si>
  <si>
    <t>Požadavky požární ochrany při užívání staveb nebo jejich částí vztahující se k chráněné únikové cestě, k úpravě interiéru, přístupu k nástěnným hydrantům a hasicím přístrojům</t>
  </si>
  <si>
    <t>A.1 Na chráněné únikové cestě lze umístit předmět z hořlavé látky (dále jen „hořlavý předmět") za těchto podmínek</t>
  </si>
  <si>
    <t>f) hořlavý předmět ve tvaru „nástěnky" nesmí být v prostoru chráněné únikové cesty umístěn, je-li větší než 1,3 m2 při tloušťce 4 mm; umístění jiných hořlavých předmětů, není-li uvedeno jinak v bodu A.2., je možné pouze tehdy, bude-li dosaženo nejméně stejné úrovně požární bezpečnosti, přičemž plocha 1,3 m2 nesmí být překročena.</t>
  </si>
  <si>
    <t>Požadavky podle A.1. písm. a), c), d) a e) a A.4. nejsou dotčeny.</t>
  </si>
  <si>
    <t>A.3. Hořlavý předmět neuvedený v A.1. a A.2. lze v prostoru chráněné únikové cesty umístit, jestliže</t>
  </si>
  <si>
    <t>Požadavky podle A.1. písm. a) a e) a A.4. nejsou dotčeny.</t>
  </si>
  <si>
    <t>A.4. Předměty uvedené v A.1. až A.3. nesmí svým umístěním,</t>
  </si>
  <si>
    <t>c) bránit otevírání či zavírání dveří na této komunikaci nebo na vstupu na ni nebo výstupu z ní.</t>
  </si>
  <si>
    <t>A.5. Při umístění prvku bezpečnostního systému v chráněné únikové cestě musí být splněny podmínky podle A.1. písm. d) a A.4. písm. a) a c), přičemž vzdálenost hořlavého předmětu od části stavby z hořlavých hmot nebo jiného hořlavého předmětu musí bránit přenesení hoření.</t>
  </si>
  <si>
    <t>A.8. Na umístění nehořlavých předmětů se uplatní podmínky podle A.1. písm. d) a A.4.</t>
  </si>
  <si>
    <t>A.10. Podmínky podle této přílohy se nevztahují na</t>
  </si>
  <si>
    <t>Požadavky požární ochrany pro užívání staveb nebo jejich částí vztahující se k úpravě interiéru a shromažďovacího prostoru</t>
  </si>
  <si>
    <t>C.2 Instalace zařízení omezujícího nebo blokujícího funkci ventilu není přípustná.</t>
  </si>
  <si>
    <t>C.3 Podmínky přístupu podle C.1 platí obdobně v případě umístění hasicího přístroje.</t>
  </si>
  <si>
    <t>Požadavky požární ochrany pro užívání staveb nebo jejich částí s výskytem hořlavých kapalin</t>
  </si>
  <si>
    <t>b) v celém požárním úseku jednotlivě nebo společně méně než 250 litrů hořlavých kapalin, aniž by z tohoto objemu bylo více než 20 litrů nízkovroucích kapalin a 50 litrů hořlavých kapalin I. třídy nebezpečnosti,</t>
  </si>
  <si>
    <t>a) zabráněno jejich rozlití mimo požární úsek,</t>
  </si>
  <si>
    <t>V prodejních prostorech mimo sklady hořlavých kapalin lze uložit nejvýše 2 m3 hořlavých kapalin, z toho 0,4 m3 I. třídy nebezpečnosti. Kapaliny musí být uloženy v přepravních obalech nebo přečerpávacích zařízeních; přepravní obaly křehké lze používat pouze do objemu 5 litrů, jiné obaly do objemu 20 litrů.</t>
  </si>
  <si>
    <t>Na pracovišti s hutní a strojírenskou výrobou s půdorysnou plochou o velikosti nejméně 5000 m2 u stavebních konstrukcí nehořlavých a nejméně 7000 m2 u stavebních konstrukcí smíšených lze ukládat hořlavé kapaliny IV. třídy nebezpečnosti v množství maximálně 15 m3 v kontejnerech a přepravních obalech, z toho v obalech o objemu menším než 200 litrů nejvýše 1 m3.</t>
  </si>
  <si>
    <t>C.1.9 Prostor s výskytem hořlavých kapalin musí být zabezpečen</t>
  </si>
  <si>
    <t>C.1.10 Hořlavé kapaliny musí být uloženy v obalech pro ně určených.</t>
  </si>
  <si>
    <t>C.2.3 Ve skladech s přepravními obaly a kontejnery uvnitř objektu musí být vzdálenost vrchní části přepravního obalu anebo kontejneru od svítidel umístěných na stropu nebo stěně, nejméně 0,8 m14).</t>
  </si>
  <si>
    <t>Podle této přílohy se nepostupuje rovněž v případech, kdy jsou požadavky zvláštního právního předpisu15) přísnější.</t>
  </si>
  <si>
    <t>Spotřebiče, které nejsou konstruovány tak, aby mohly stát přímo u hořlavých hmot</t>
  </si>
  <si>
    <t>(například otopná tělesa s náplní teplo-nosná látka - olej, přímotopné konvektory, teplovzdušné ventilátory)</t>
  </si>
  <si>
    <t>1) Zákon č. 22/1997 Sb., o technických požadavcích na výrobky a o změně a doplnění některých zákonů, ve znění pozdějších předpisů.</t>
  </si>
  <si>
    <t>2) Vyhláška č. 246/2001 Sb., o stanovení podmínek požární bezpečnosti a výkonu státního požárního dozoru (vyhláška o požární prevenci).</t>
  </si>
  <si>
    <t>3) Například příloha č. 1 vyhlášky č. 246/2001 Sb.</t>
  </si>
  <si>
    <t>4) Zákon č. 183/2006 Sb., o územním plánování a stavebním řádu (stavební zákon), ve znění zákona č. 68/2007 Sb.</t>
  </si>
  <si>
    <t>5) § 2 odst. 4 vyhlášky č. 246/2001 Sb.</t>
  </si>
  <si>
    <t>7) § 2 vyhlášky č. 501/2006 Sb., o obecných požadavcích na využívání území.</t>
  </si>
  <si>
    <t>8) Vyhláška č. 369/2001 Sb., o obecných technických požadavcích zabezpečujících užívání staveb osobami s omezenou schopností pohybu a orientace, ve znění vyhlášky č. 492/2006 Sb.</t>
  </si>
  <si>
    <t>9) Například zákon č. 561/2004 Sb., o předškolním, základním, středním, vyšším odborném a jiném vzdělávání (školský zákon), ve znění pozdějších předpisů, zákon č. 247/2014 Sb., o poskytování služby péče o dítě v dětské skupině a o změně souvisejících zákonů, ve znění pozdějších předpisů, zákon č. 455/1991 Sb., o živnostenském podnikání, ve znění pozdějších předpisů.</t>
  </si>
  <si>
    <t>10) Zákon č. 561/2004 Sb., o předškolním, základním, středním, vyšším odborném a jiném vzdělávání (školský zákon), ve znění pozdějších předpisů.</t>
  </si>
  <si>
    <t>11) § 31 odst. 4 zákona č. 133/1985 Sb., o požární ochraně, ve znění zákona č. 237/2000 Sb.</t>
  </si>
  <si>
    <t>12) Vyhláška č. 30/2001 Sb., kterou se provádějí pravidla provozu na pozemních komunikacích a úprava a řízení provozu na pozemních komunikacích, ve znění pozdějších předpisů (dopravní značka B 29 s dodatkovou tabulkou „Nástupní plocha pro požární techniku").</t>
  </si>
  <si>
    <t>13) Zákon č. 458/2000 Sb., o podmínkách podnikání a o výkonu státní správy v energetických odvětvích a o změně některých zákonů (energetický zákon), ve znění pozdějších předpisů.</t>
  </si>
  <si>
    <t>14) Například zákon č. 102/2001 Sb., o obecné bezpečnosti výrobků a změně některých dalších zákonů, ve znění pozdějších předpisů.</t>
  </si>
  <si>
    <t>15) Například nařízení vlády č. 406/2004 Sb., o bližších požadavcích na zajištění bezpečnosti a ochrany zdraví při práci v prostředí s nebezpečím výbuchu, nařízení vlády č. 11/2002 Sb., kterým se stanoví vzhled a umístění bezpečnostních značek a zavedení signálů, ve znění nařízení vlády č. 405/2004 Sb.</t>
  </si>
  <si>
    <t>16) § 22 až 54 zákona č. 458/2000 Sb., o podmínkách podnikání a o výkonu státní správy v energetických odvětvích a o změně některých zákonů (energetický zákon), ve znění zákona č. 670/2004 Sb., zákona č. 186/2006 Sb., zákona č. 296/2007 Sb. a zákona č. 158/2009 Sb.</t>
  </si>
  <si>
    <t>ve znění nařízení vlády č. 217/2016 Sb., nařízení vlády č. č.241/2018 Sb.</t>
  </si>
  <si>
    <t>a nařízení vlády č. 433/2022 Sb.</t>
  </si>
  <si>
    <t>c) vysokoenergetickým impulsním hlukem hluk tvořený zvukovými impulsy ve venkovním prostoru, jejichž zdrojem jsou výbuchy v lomech a dolech, sonické třesky, demoliční a průmyslové procesy s pomocí výbušnin, střelba z těžkých zbraní, zkoušky výbušnin, další zdroje výbuchů, jejichž ekvivalentní hmotnost trinitrotoluenu překračuje 25 g, a podobné zdroje, a které v posuzovaném chráněném prostoru splňují kritéria stanovená v příloze č. 4 k tomuto nařízení,</t>
  </si>
  <si>
    <t>d) vysoce impulsním hlukem hluk tvořený zvukovými impulsy ve venkovním prostoru, vznikajícími při střelbě z lehkých zbraní, explozí výbušnin s hmotností pod 25 g ekvivalentní hmotnosti trinitrotoluenu a při vzájemném nárazu pevných těles, a které v posuzovaném chráněném prostoru splňují kritéria stanovená v příloze č. 4 k tomuto nařízení,</t>
  </si>
  <si>
    <t>n) seřaďovacím nádražím železniční stanice zajišťující vlakotvorné práce, prohlídku vlaků a opravy vozů,</t>
  </si>
  <si>
    <t>o) stacionárními zdroji hluku zejména stavby, objekty, provozovny a areály sloužící průmyslové a zemědělské výrobě, obchodní a administrativní činnosti a službám, včetně dopravy v těchto areálech, nepohybující se stroje a zařízení pevně fixované na své místo nebo ty, jejichž akční rádius je při pracovním nasazení omezen, dále přenosné a převozné stroje a zařízení, které se při svém použití jako celek nepohybují, a dále seřaďovací nádraží; za stacionární zdroje hluku se pro účely tohoto nařízení nepovažují zdroje související s činnostmi spojenými s běžným užíváním bytu, bytového domu, rodinného domu, stavby pro rodinnou rekreaci a pozemků k nim náležejících, s výjimkou zařízení pro větrání a vytápění,</t>
  </si>
  <si>
    <t>p) údržbou, rekonstrukcí, modernizací nebo optimalizací dráhy činnost související s výměnou nebo obnovou kolejového svršku, spodku a souvisejících zařízení, podbíjení a broušení kolejí, případně přidání koleje, předelektrizační úpravy, elektrizace dráhy nebo jiná související úprava,</t>
  </si>
  <si>
    <t>q) údržbou, rekonstrukcí, modernizací nebo zkapacitněním pozemní komunikace činnost související s položením nového povrchu vozovky nebo rozšířením vozovky při zachování směrového nebo výškového vedení pozemní komunikace nebo jiná související úprava, včetně související krátkodobé objízdné trasy,</t>
  </si>
  <si>
    <t>r) prostorem významným z hlediska pronikání hluku prostor před výplní otvoru obvodového pláště stavby zajišťující přímé přirozené větrání, za níž se nachází chráněný vnitřní prostor stavby, pokud tento chráněný prostor nelze přímo větrat jinak,</t>
  </si>
  <si>
    <t>s) nízkofrekvenčním hlukem v mimopracovním prostředí zvuk, jehož převážná část energie leží v pásmu frekvencí vymezeném třetinooktávovými pásmy o střední frekvenci 10 Hz až 200 Hz,</t>
  </si>
  <si>
    <t>t) stavební činností činnost v prostoru staveniště podle jiných právních předpisů4).</t>
  </si>
  <si>
    <t>(1) Přípustný expoziční limit ustáleného a proměnného hluku při práci vyjádřený ekvivalentní hladinou akustického tlaku A LAeq,8h se rovná 85 dB.</t>
  </si>
  <si>
    <t>(5) Pro posouzení celkové úrovně hluku, kterému jsou zaměstnanci vystaveni při činnosti, při níž hladina hluku v průběhu sledovaného období významně kolísá mezi jednotlivými denními expozicemi hluku, se místo denní úrovně hladiny hluku použije průměrná expozice hluku. Jednotlivé denní expozice hluku je třeba nejprve přepočítat na pracovní dobu 8 hodin.</t>
  </si>
  <si>
    <t>(6) Při stanovení průměrné expozice hluku na pracovišti za sledované období se vychází z celkového počtu směn v daném období a počtu směn, při kterých je zaměstnanec exponován hluku.</t>
  </si>
  <si>
    <t>(7) Postup podle odstavce 5 se použije také v případě pravidelných nebo nepravidelných směn s odlišnou dobou trvání než 8 hodin, při proměnlivém počtu hodin za sledované období, avšak jednotlivé denní expozice hluku je třeba nejprve přepočítat na pracovní dobu 8 hodin.</t>
  </si>
  <si>
    <t>(8) Průměrná týdenní expozice hluku LAeq,w se vypočítá podle vztahu:</t>
  </si>
  <si>
    <t>(9) Průměrná měsíční expozice hluku LAeq,s se vypočítá podle vztahu:</t>
  </si>
  <si>
    <t>(10) Podle vztahu uvedeného v odstavci 8 se postupuje obdobně při výpočtu průměrné expozice zaměstnance hluku za sledované období delší než jeden měsíc.</t>
  </si>
  <si>
    <t>(1) Přípustný expoziční limit impulsního hluku vyjádřený ekvivalentní hladinou akustického tlaku A LAeq,8h se rovná 85 dB.</t>
  </si>
  <si>
    <t>(2) Přípustný expoziční limit impulsního hluku vyjádřený hladinou špičkového akustického tlaku C LCpeak se rovná 140 dB.</t>
  </si>
  <si>
    <t>(5) Výpočet průměrné týdenní expozice impulsního hluku se stanoví podle § 3 odst. 6.</t>
  </si>
  <si>
    <t>Hygienický limit expozice hluku, infrazvuku, nízkofrekvenčnímu a vysokofrekvenčnímu hluku a ultrazvuku vyjádřený hladinou akustického tlaku A pro jinou než osmihodinovou směnu v minutách se určí tak, že se ke stanoveným přípustným expozičním limitům LAeq,8h, Lteq,8h nebo LGeq,8h přičte korekce KT, která se stanoví podle vztahu</t>
  </si>
  <si>
    <t>KT = 10.lg(480/T), [dB],</t>
  </si>
  <si>
    <t>(1) Pokud se vyhodnocením změřených hodnot prokáže, že přes uplatněná opatření k odstranění nebo minimalizaci hluku překračují ekvivalentní hladiny hluku A stanovené pro osmihodinovou směnu přípustný expoziční limit 80 dB, musí zaměstnavatel poskytnout zaměstnancům osobní ochranné pracovní prostředky k ochraně sluchu účinné v oblasti kmitočtů daného hluku.</t>
  </si>
  <si>
    <t>(2) Jestliže je překročen přípustný expoziční limit 85 dB, musí zaměstnavatel zajistit, aby osobní ochranné pracovní prostředky zaměstnanci používali.</t>
  </si>
  <si>
    <t>(3) Hygienický limit ekvivalentní hladiny akustického tlaku A z leteckého provozu se vztahuje na charakteristický letový den a stanoví se pro celou denní dobu ekvivalentní hladinou akustického tlaku A LAeq,16h se rovná 40 dB a pro celou noční dobu ekvivalentní hladinou akustického tlaku A LAeq,8h se rovná 30 dB.</t>
  </si>
  <si>
    <t>(4) Hygienický limit maximální hladiny akustického tlaku A se stanoví pro hluk šířící se ze zdrojů uvnitř objektu součtem základní maximální hladiny akustického tlaku A LAmax se rovná 40 dB a korekcí přihlížejících ke druhu chráněného vnitřního prostoru a denní a noční době podle přílohy č. 2 k tomuto nařízení. V případě hluku s tónovými složkami, s výjimkou hluku z dopravy na pozemních komunikacích, dráhách a z leteckého provozu, se přičte další korekce -5 dB. Za hluk ze zdrojů uvnitř objektu, s výjimkou hluku ze stavební činnosti, se pokládá i hluk ze zdrojů umístěných mimo tento objekt, který do tohoto objektu proniká jiným způsobem než vzduchem, zejména konstrukcemi nebo podložím.</t>
  </si>
  <si>
    <t>(5) Hygienický limit ekvivalentní hladiny akustického tlaku A pro hluk ze stavební činnosti uvnitř objektu LAeq,s se stanoví tak, že se k hygienickému limitu ekvivalentní hladiny akustického tlaku A LAeq,T stanovenému podle odstavce 2 přičte v pracovních dnech pro dobu mezi sedmou a dvacátou první hodinou korekce +15 dB.</t>
  </si>
  <si>
    <t>(6) Hygienický limit ekvivalentní hladiny akustického tlaku A pro zvuk elektronicky zesilované hudby se v prostoru pro posluchače stanoví pro dobu T se rovná 4 hodiny hodnotou LAeq,T se rovná 100 dB.</t>
  </si>
  <si>
    <t>(4) Hygienický limit ekvivalentní hladiny akustického tlaku C vysokoenergetického impulsního hluku se stanoví pro denní dobu LCeq,8h se rovná 83 dB, pro noční dobu LCeq,1h se rovná 40 dB. Ekvivalentní hladina akustického tlaku C LCeq,T se vypočte způsobem upraveným v části C přílohy č. 3 k tomuto nařízení.</t>
  </si>
  <si>
    <t>(5) Hygienický limit ekvivalentní hladiny akustického tlaku A z leteckého provozu se vztahuje na charakteristický letový den a stanoví se pro celou denní dobu ekvivalentní hladinou akustického tlaku A LAeq,16h se rovná 60 dB a pro celou noční dobu ekvivalentní hladinou akustického tlaku A LAeq,8h se rovná 50 dB.</t>
  </si>
  <si>
    <t>(6) Hygienický limit ekvivalentní hladiny akustického tlaku A pro hluk ze stavební činnosti LAeq,s se stanoví tak, že se k hygienickému limitu ekvivalentní hladiny akustického tlaku A LAeq,T stanovenému podle odstavce 3 přičte další korekce podle části B přílohy č. 3 k tomuto nařízení.</t>
  </si>
  <si>
    <t>kT =</t>
  </si>
  <si>
    <t>(2) Pro posouzení celkové úrovně vibrací, kterým jsou zaměstnanci vystaveni při činnosti, při níž expozice vibracím v průběhu sledovaného období významně kolísá mezi jednotlivými denními expozicemi vibracím, se místo denní úrovně hladiny zrychlení vibrací nebo hodnoty zrychlení vibrací použije průměrná expozice vibracím. Jednotlivé denní expozice vibracím je třeba nejprve přepočítat na pracovní dobu 8 hodin. U jednotlivých měřených zdrojů vibrací musí být provedena frekvenční analýza. Jsou-li dominantní složky frekvenčně vážených zrychlení na nižších frekvencích, přepočet na sledované období nelze použít.</t>
  </si>
  <si>
    <t>(3) Při stanovení průměrné expozice vibracím na pracovišti za sledované období se vychází z celkového počtu směn v daném období a počtu směn, při kterých je zaměstnanec exponován vibracím.</t>
  </si>
  <si>
    <t>(4) Postup podle odstavce 2 se použije také v případě pravidelných nebo nepravidelných směn s odlišnou dobou trvání než 8 hodin, při proměnlivém počtu hodin za sledované období, avšak jednotlivé denní expozice vibracím je třeba nejprve přepočítat na pracovní dobu 8 hodin.</t>
  </si>
  <si>
    <t>(5) Průměrná týdenní expozice vibracím vyjádřená průměrnou souhrnnou váženou hladinou zrychlení vibrací Law,w se vypočítá podle vztahu:</t>
  </si>
  <si>
    <t>(6) Průměrná týdenní expozice vibracím vyjádřená průměrnou souhrnnou váženou efektivní hodnotou zrychlení vibrací aew,w se vypočítá podle vztahu:</t>
  </si>
  <si>
    <t>(7) Průměrná měsíční expozice vibracím vyjádřená průměrnou souhrnnou váženou hladinou zrychlení vibrací Law,s se určí podle vztahu:</t>
  </si>
  <si>
    <t>(8) Průměrná měsíční expozice vibracím vyjádřená průměrnou souhrnnou váženou efektivní hodnotou zrychlení vibrací aew,s se určí podle vztahu:</t>
  </si>
  <si>
    <t>(9) Podle vztahu uvedeného v odstavci 7 se postupuje obdobně při výpočtu průměrné expozice zaměstnance vibracím za sledované období delší než jeden měsíc.</t>
  </si>
  <si>
    <t>(5) Za prokazatelné navýšení hluku ve smyslu § 77 odst. 5 zákona se považuje navýšení větší než 2 dB ke dni posouzení prokazatelného navýšení hluku oproti naměřeným hodnotám hluku nebo oproti hodnotám hluku vypočteným v akustickém posouzení zdroje hluku předloženém příslušnému orgánu ochrany veřejného zdraví v rámci žádosti o vydání stanoviska podle § 77 odst. 2 a 4 zákona. Akustickým posouzením zdroje hluku podle věty první se rozumí takové posouzení, které je zpracováno na základě údajů o zdroji hluku ne starších 9 měsíců přede dnem podání žádosti uvedené ve větě první.</t>
  </si>
  <si>
    <t>Přechodné ustanovení zavedeno nařízením vlády č. 433/2022 Sb. Čl. II</t>
  </si>
  <si>
    <t>Hygienické limity hluku stanovené podle § 12 odst. 3 a přílohy č. 3 nařízení vlády č. 272/2011 Sb., ve znění účinném ode dne nabytí účinnosti tohoto nařízení, se nepoužijí u protihlukových opatření</t>
  </si>
  <si>
    <t>a) k omezení hluku z dopravy na pozemních komunikacích a dráhách v řízeních a postupech zahájených a u staveb povolených nebo zkolaudovaných podle jiných právních předpisů přede dnem nabytí účinnosti tohoto nařízení a řízení a postupy se dokončí podle dosavadních právních předpisů, nebo</t>
  </si>
  <si>
    <t>b) schválených orgánem ochrany veřejného zdraví formou časově omezeného povolení podle § 31 zákona č. 258/2000 Sb., o ochraně veřejného zdraví a o změně některých souvisejících zákonů, ve znění pozdějších předpisů, přede dnem nabytí účinnosti tohoto nařízení,</t>
  </si>
  <si>
    <t>pokud hluk v chráněných venkovních prostorech a v chráněných venkovních prostorech staveb nepřekročí hodnotu hluku, která byla objektivizována měřením v referenčním kontrolním bodě při uvedení daného protihlukového opatření do užívání; tato hodnota hluku zvýšená o 0,5 dB se považuje za hygienický limit hluku po dobu platnosti uvedené podmínky.</t>
  </si>
  <si>
    <t>0+)</t>
  </si>
  <si>
    <t>Druh chráněného prostoru</t>
  </si>
  <si>
    <t>Pro noční dobu se pro chráněný venkovní prostor staveb přičítá další korekce -10 dB, s výjimkou hluku z dopravy na železničních a tramvajových dráhách, kde se použije korekce -5 dB.</t>
  </si>
  <si>
    <t>Jde-li o souběh pozemních komunikací s různými hygienickými limity hluku, výsledný limit hluku se stanoví podle té komunikace, ze které je příspěvek hluku z dopravy na této komunikaci převažující.</t>
  </si>
  <si>
    <t>Pravidla použití korekce uvedené v tabulce:</t>
  </si>
  <si>
    <t>1) Použije se pro hluk z provozu stacionárních zdrojů. Pro seřaďovací nádraží, která byla uvedena do provozu přede dnem 1. listopadu 2011, se přičítá pro noční dobu další korekce +5 dB.</t>
  </si>
  <si>
    <t>2) Použije se pro hluk z dopravy na pozemních komunikacích a dráhách, které byly umístěny a povoleny rozhodnutím nebo opatřením podle jiného právního předpisu po 31. prosinci 2000.</t>
  </si>
  <si>
    <t>3) Použije se pro hluk z dopravy na pozemních komunikacích a dráhách, které byly umístěny a povoleny rozhodnutím nebo opatřením podle jiného právního předpisu před 1. lednem 2001. Dále se použije pro hluk z dopravy, jde-li o činnost podle § 2 písm. p) nebo q) na těchto pozemních komunikacích a dráhách prováděnou po 1. lednu 2001.</t>
  </si>
  <si>
    <t>4) Zákon č. 183/2006 Sb., o územním plánování a stavebním řádu (stavební zákon), ve znění pozdějších předpisů.</t>
  </si>
  <si>
    <t>Zákon č. 283/2021 Sb., stavební zákon, ve znění pozdějších předpisů.</t>
  </si>
  <si>
    <t>oxid dusičitý</t>
  </si>
  <si>
    <t>oxid dusnatý</t>
  </si>
  <si>
    <t>oxid uhelnatý</t>
  </si>
  <si>
    <t>(2) V zařízeních ozbrojených sil a bezpečnostních sborů v působnosti Ministerstva obrany, Ministerstva vnitra, Ministerstva spravedlnosti a Ministerstva financí, v zařízeních Generální inspekce bezpečnostních sborů, Bezpečnostní informační služby, Úřadu pro zahraniční styky a informace, Národního úřadu pro kybernetickou a informační bezpečnost a Národního bezpečnostního úřadu, jakož i v objektech, s nimiž je příslušné hospodařit Ministerstvo vnitra, kde by kontrolou mohlo dojít k ohrožení utajovaných skutečností, může být kontrola provedena jen se souhlasem příslušného ministerstva a v zařízeních Generální inspekce bezpečnostních sborů, Bezpečnostní informační služby, Úřadu pro zahraniční styky a informace, Národního úřadu pro kybernetickou a informační bezpečnost a Národního bezpečnostního úřadu jen se souhlasem jejich ředitele. Nebude-li souhlas podle věty první udělen, zajistí ten, kdo odmítl souhlas udělit, provedení kontroly ve své působnosti a podá do 60 pracovních dnů ode dne odmítnutí udělení souhlasu písemnou zprávu o výsledku provedené kontroly orgánu inspekce práce, který o souhlas požádal.</t>
  </si>
  <si>
    <t>(3) V právních vztazích zaměstnanců vykonávajících ve správních úřadech státní správu jako službu, kterou Česká republika poskytuje veřejnosti, upravených zákonem o státní službě22), mohou úřad a inspektoráty kontrolovat jen věci týkající se doby výkonu státní služby a přestávek ve státní službě, služební pohotovosti, státní služby přesčas a v noční době a bezpečnosti při výkonu státní služby.</t>
  </si>
  <si>
    <t>b) požadovat prokázání totožnosti fyzických osob uvedených v písmenu a) podle občanského průkazu, cestovního dokladu, popřípadě služebního průkazu státního zaměstnance22),</t>
  </si>
  <si>
    <t>(1) Fyzická osoba se jako zaměstnavatel dopustí přestupku na úseku ochrany soukromí a osobních práv zaměstnanců tím, že</t>
  </si>
  <si>
    <t>b) neuzavře písemně pracovní smlouvu, dohodu o provedení práce nebo dohodu o pracovní činnosti,</t>
  </si>
  <si>
    <t>c) nezajistí, aby zaměstnanec nepřekročil zákoníkem práce stanovený rozsah práce konané na základě dohody o provedení práce nebo dohody o pracovní činnosti,</t>
  </si>
  <si>
    <t>Přestupky na úseku práce na dálku</t>
  </si>
  <si>
    <t>(1) Fyzická osoba se jako zaměstnavatel dopustí přestupku na úseku práce na dálku tím, že</t>
  </si>
  <si>
    <t>a) v rozporu s § 317 odst. 1 zákoníku práce neuzavře dohodu o práci na dálku písemně,</t>
  </si>
  <si>
    <t>(2) Za přestupek podle odstavce 1 lze uložit pokutu až do výše 300000 Kč.</t>
  </si>
  <si>
    <t>a) neposkytne zaměstnanci za stejnou práci nebo práci stejné hodnoty stejnou mzdu, plat nebo odměnu z dohody jako jinému zaměstnanci,</t>
  </si>
  <si>
    <t>c) neposkytne zaměstnanci ve stanoveném termínu mzdu nebo plat nebo některou její složku,</t>
  </si>
  <si>
    <t>d) neposkytne zaměstnanci mzdu nebo plat nebo náhradní volno za práci přesčas,</t>
  </si>
  <si>
    <t>f) neposkytne zaměstnanci příplatek za práci ve ztíženém a zdraví škodlivém pracovním prostředí a za práci v noci,</t>
  </si>
  <si>
    <t>h) poskytne zaměstnanci složku platu, kterou právní předpisy neupravují, nebo mu poskytne složku mzdy nebo platu, na kterou mu nevznikl nárok, anebo ji poskytne způsobem, který právní předpisy nedovolují,</t>
  </si>
  <si>
    <t>i) provede ze mzdy nebo platu zaměstnance bez dohody o srážkách ze mzdy nebo platu jiné než stanovené srážky,</t>
  </si>
  <si>
    <t>j) neposkytne zaměstnanci odměnu za pracovní pohotovost nebo ji neposkytne ve stanovené výši,</t>
  </si>
  <si>
    <t>(1) Fyzická osoba se dopustí přestupku na úseku náhrad tím, že neposkytne zaměstnanci náhradu mzdy, platu nebo odměny z dohody anebo náhradu výdajů spojených s výkonem práce, ačkoli k tomu má povinnost podle zvláštního právního předpisu.</t>
  </si>
  <si>
    <t>h) neposkytne nepřetržitý denní odpočinek nebo nepřetržitý odpočinek v týdnu ve stanoveném minimálním rozsahu,</t>
  </si>
  <si>
    <t>k) nevede evidenci pracovní doby, ačkoli k tomu má povinnost podle zvláštního právního předpisu52),</t>
  </si>
  <si>
    <t>l) nařídí zaměstnanci pracovní pohotovost v rozporu s § 95 zákoníku práce, kolektivní smlouvou, popřípadě se nařízením vlády, kterým se stanoví odchylná úprava pracovní doby a doby odpočinku zaměstnanců v dopravě45),</t>
  </si>
  <si>
    <t>m) nařídí zaměstnanci práci přesčas v rozporu s § 93 odst. 2, § 240 odst. 3 zákoníku práce,</t>
  </si>
  <si>
    <t>n) nařídí zaměstnanci práci přesčas ve vyšším rozsahu, než je její týdenní nebo roční rámec vyplývající ze zákoníku práce53),</t>
  </si>
  <si>
    <t>o) vyžádá nebo umožní, aby byla práce přesčas konána nad rámec vyplývající ze zákoníku práce,</t>
  </si>
  <si>
    <t>p) poruší zákaz zaměstnávat těhotné zaměstnankyně prací přesčas,</t>
  </si>
  <si>
    <t>q) zaměstná mladistvé zaměstnance3) prací přesčas53),</t>
  </si>
  <si>
    <t>r) zaměstná mladistvé zaměstnance3) prací v noci54),55), nejde-li o jejich výchovu k povolání,</t>
  </si>
  <si>
    <t>s) nezajistí, aby pracovní doba zaměstnance pracujícího v noci nepřekročila stanovenou hranici, ačkoli k tomu má povinnost podle zvláštního právního předpisu54),</t>
  </si>
  <si>
    <t>t) nezajistí, aby zaměstnanec pracující v noci byl ve stanovených případech vyšetřen lékařem56),</t>
  </si>
  <si>
    <t>u) neprojedná s příslušným odborovým orgánem nebo zástupcem pro oblast bezpečnosti a ochrany zdraví při práci otázky bezpečnosti a ochrany zdraví při práci a organizaci práce v noci,</t>
  </si>
  <si>
    <t>v) nevybaví pracoviště, na kterém se pracuje v noci, prostředky pro poskytnutí první pomoci, včetně zajištění prostředků umožňujících přivolat rychlou lékařskou pomoc,</t>
  </si>
  <si>
    <t>b) písm. k), l), s), v) a w) lze uložit pokutu až do výše 400 000 Kč,</t>
  </si>
  <si>
    <t>c) písm. f), h), i), j), o), p), r) a t) lze uložit pokutu až do výše 1 000 000 Kč,</t>
  </si>
  <si>
    <t>d) písm. a), b), d), g), m), n) a q) lze uložit pokutu až do výše 2 000 000 Kč.</t>
  </si>
  <si>
    <t>g) neposkytne nebo neposkytne bezplatně osobní ochranné pracovní prostředky, pracovní oděvy a obuv, mycí, čisticí a dezinfekční prostředky nebo ochranné nápoje, ačkoli k tomu má povinnost podle zvláštního právního předpisu57),</t>
  </si>
  <si>
    <t>c) písm. a), j), k), q), r), s), t) a z) lze uložit pokutu až do výše 1 000 000 Kč,</t>
  </si>
  <si>
    <t>d) písm. d), e), f), g), h), i), o), u) a zb) lze uložit pokutu až do výše 2 000 000 Kč.</t>
  </si>
  <si>
    <t>c) nevyhoví písemné žádosti zaměstnankyně nebo zaměstnance pečujících o dítě mladší než 15 let, těhotné zaměstnankyně, zaměstnankyně nebo zaměstnance, kteří převážně sami dlouhodobě pečují o fyzickou osobu, která se podle zvláštního právního předpisu považuje za osobu závislou na pomoci jiné fyzické osoby ve stupni II (středně těžká závislost), ve stupni III (těžká závislost) nebo ve stupni IV (úplná závislost)3a), o kratší pracovní dobu podle § 80 zákoníku práce nebo o jinou vhodnou úpravu stanovené týdenní pracovní doby nebo kratší pracovní doby, přestože jí v tom nebrání vážné provozní důvody,</t>
  </si>
  <si>
    <t>d) písemně neodůvodní zamítnutí žádosti zaměstnance podle § 241 odst. 2 nebo 3 zákoníku práce,</t>
  </si>
  <si>
    <t>e) písemně neodůvodní zamítnutí žádosti zaměstnance podle § 241a zákoníku práce,</t>
  </si>
  <si>
    <t>f) neposkytne mateřskou dovolenou, otcovskou dovolenou nebo rodičovskou dovolenou nebo ji poskytne v rozporu s § 195 až 198 zákoníku práce,</t>
  </si>
  <si>
    <t>g) neposkytne přestávky ke kojení nebo je poskytne v rozporu s § 242 zákoníku práce,</t>
  </si>
  <si>
    <t>h) zaměstná mladistvé zaměstnance3) nepřiměřenými pracemi v rozporu s § 244 až 246 zákoníku práce,</t>
  </si>
  <si>
    <t>i) nezabezpečí lékařské vyšetření mladistvého zaměstnance3) v případech stanovených v § 247 zákoníku práce,</t>
  </si>
  <si>
    <t>j) při zaměstnávání mladistvých zaměstnanců3) se neřídí lékařským posudkem.</t>
  </si>
  <si>
    <t>a) písm. c) a j) lze uložit pokutu až do výše 300 000 Kč,</t>
  </si>
  <si>
    <t>b) písm. b), f) a i) lze uložit pokutu až do výše 500 000 Kč,</t>
  </si>
  <si>
    <t>c) písm. a), g) a h) lze uložit pokutu až do výše 1 000 000 Kč,</t>
  </si>
  <si>
    <t>d) písm. d) a e) lze uložit pokutu až do výše 200000 Kč.</t>
  </si>
  <si>
    <t>Přestupky na úseku bezpečnosti vyhrazených technických zařízení</t>
  </si>
  <si>
    <t>b) písm. a) a b) lze uložit pokutu až do výše 2 000 000 Kč.</t>
  </si>
  <si>
    <t>(1) Fyzická osoba se dopustí přestupku na úseku agenturního zaměstnávání tím, že</t>
  </si>
  <si>
    <t>(1) Právnická nebo podnikající fyzická osoba se jako zaměstnavatel dopustí přestupku na úseku ochrany soukromí a osobních práv zaměstnanců tím, že</t>
  </si>
  <si>
    <t>Přestupky právnických a podnikajících fyzických osob na úseku práce na dálku</t>
  </si>
  <si>
    <t>(1) Právnická nebo podnikající fyzická osoba se dopustí přestupku na úseku práce na dálku tím, že</t>
  </si>
  <si>
    <t>(1) Právnická nebo podnikající fyzická osoba se dopustí přestupku na úseku náhrad tím, že neposkytne zaměstnanci náhradu mzdy, platu nebo odměny z dohody anebo náhradu výdajů spojených s výkonem práce, ačkoli k tomu má povinnost podle zvláštního právního předpisu.</t>
  </si>
  <si>
    <t>Přestupky právnických a podnikajících fyzických osob na úseku bezpečnosti vyhrazených technických zařízení</t>
  </si>
  <si>
    <t>(1) Právnická osoba a podnikající fyzická osoba se dopustí přestupku na úseku bezpečnosti vyhrazených technických zařízení tím, že</t>
  </si>
  <si>
    <t>b) písm. a), b) a e) lze uložit pokutu až do výše 2 000 000 Kč.</t>
  </si>
  <si>
    <t>(1) Právnická nebo podnikající fyzická osoba se dopustí přestupku na úseku agenturního zaměstnávání tím, že</t>
  </si>
  <si>
    <t>Přestupky právnických a podnikajících fyzických osob na úseku ochrany oznamovatelů</t>
  </si>
  <si>
    <t>(1) Právnická nebo podnikající fyzická osoba se dopustí přestupku tím, že jako povinný subjekt podle zákona o ochraně oznamovatelů</t>
  </si>
  <si>
    <t>a) neurčí příslušnou osobu podle § 9 odst. 1 zákona o ochraně oznamovatelů nebo jinou příslušnou osobu podle § 10 odst. 7 zákona o ochraně oznamovatelů,</t>
  </si>
  <si>
    <t>b) nezajistí možnost oznamovatele podat oznámení podle § 9 odst. 2 písm. a) zákona o ochraně oznamovatelů,</t>
  </si>
  <si>
    <t>c) nezajistí uveřejnění stanovených informací způsobem umožňujícím dálkový přístup podle § 9 odst. 2 písm. b) zákona o ochraně oznamovatelů,</t>
  </si>
  <si>
    <t>d) v rozporu s § 9 odst. 2 písm. d) zákona o ochraně oznamovatelů nezajistí, aby se s podanými oznámeními mohla seznamovat pouze příslušná osoba nebo aby byl dodržen zákaz poskytnout údaje podle § 20 zákona o ochraně oznamovatelů, nebo</t>
  </si>
  <si>
    <t>e) v rozporu s § 9 odst. 2 písm. f) zákona o ochraně oznamovatelů nezajistí, aby byl oznamovatel vyrozuměn o přijetí oznámení podle § 12 odst. 2 zákona o ochraně oznamovatelů nebo o výsledcích posouzení důvodnosti oznámení podle § 12 odst. 3 zákona o ochraně oznamovatelů.</t>
  </si>
  <si>
    <t>(2) Za přestupek podle odstavce 1 písm. c) lze uložit pokutu do 400000 Kč.</t>
  </si>
  <si>
    <t>(3) Za přestupek podle odstavce 1 písm. a), b), d) a e) lze uložit pokutu do 1000000 Kč.</t>
  </si>
  <si>
    <t>Pracovištěm kontrolované osoby se pro účely tohoto zákona rozumí místa určená nebo obvyklá pro výkon činnosti kontrolované osoby, včetně jiného místa, než je pracoviště zaměstnavatele, je-li tam vykonávána práce na dálku83) nebo služba z jiného místa84). Za činnost kontrolované osoby se považuje zajišťování výroby nebo poskytování služeb, jakož i jiná činnost vykonávaná podle zvláštních právních předpisů.</t>
  </si>
  <si>
    <t>2) § 276 odst. 1 zákoníku práce.</t>
  </si>
  <si>
    <t>3) § 350 odst. 2 zákoníku práce.</t>
  </si>
  <si>
    <t>4) § 34 občanského zákoníku.</t>
  </si>
  <si>
    <t>5) § 22 až 29 zákoníku práce.</t>
  </si>
  <si>
    <t>9) Zákon č. 224/2015 Sb., o prevenci závažných havárií způsobených vybranými nebezpečnými chemickými látkami nebo chemickými směsmi a o změně zákona č. 634/2004 Sb., o správních poplatcích, ve znění pozdějších předpisů, (zákon o prevenci závažných havárií), ve znění pozdějších předpisů.</t>
  </si>
  <si>
    <t>15) § 12 písm. a)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pozdějších předpisů.</t>
  </si>
  <si>
    <t>17) § 12 písm. b) zákona o zajištění dalších podmínek bezpečnosti a ochrany zdraví při práci.</t>
  </si>
  <si>
    <t>18) § 12 písm. c) zákona o zajištění dalších podmínek bezpečnosti a ochrany zdraví při práci.</t>
  </si>
  <si>
    <t>22) Zákon č. 234/2014 Sb., o státní službě, ve znění pozdějších předpisů.</t>
  </si>
  <si>
    <t>31) Například § 59 zákona č. 273/2008 Sb., o Policii České republiky.</t>
  </si>
  <si>
    <t>34) § 108 a § 276 odst. 1 zákoníku práce.</t>
  </si>
  <si>
    <t>35) § 93, 94 a § 245 odst. 1 zákoníku práce.</t>
  </si>
  <si>
    <t>36) § 102 zákoníku práce.</t>
  </si>
  <si>
    <t>40) § 111 zákoníku práce.</t>
  </si>
  <si>
    <t>43) § 300 zákoníku práce.</t>
  </si>
  <si>
    <t>48) § 97 odst. 1 a 2 zákoníku práce.</t>
  </si>
  <si>
    <t>52) § 96 odst. 1 zákoníku práce.</t>
  </si>
  <si>
    <t>53) § 78 odst. 1 písm. i), § 93 odst. 2 a 4 zákoníku práce.</t>
  </si>
  <si>
    <t>54) § 94 zákoníku práce.</t>
  </si>
  <si>
    <t>55) § 245 odst. 1 zákoníku práce.</t>
  </si>
  <si>
    <t>56) § 94 odst. 2 zákoníku práce.</t>
  </si>
  <si>
    <t>57) Nařízení vlády č. 390/2021 Sb., o bližších podmínkách poskytování osobních ochranných pracovních prostředků, mycích, čisticích a dezinfekčních prostředků.</t>
  </si>
  <si>
    <t>77) § 12 písm. e) zákona o zajištění dalších podmínek bezpečnosti a ochrany zdraví při práci.</t>
  </si>
  <si>
    <t>83) § 317 zákoníku práce.</t>
  </si>
  <si>
    <t>84) § 117 zákona č. 234/2014 Sb., o státní službě.</t>
  </si>
  <si>
    <t>85) § 80 zákoníku práce.</t>
  </si>
  <si>
    <t>e) která je ve výkonu vazby, zabezpečovací detence nebo trestu odnětí svobody nebo je ubytovaná v azylovém zařízení podle zákona o azylu,</t>
  </si>
  <si>
    <t>zákona č. 358/2022 Sb., zákona č.467/2022 Sb.</t>
  </si>
  <si>
    <t>(1) Jsou-li pracovní smlouva, dohoda o provedení práce, dohoda o pracovní činnosti nebo jejich změny anebo dohoda podle § 49 a § 77 odst. 5 písm. a) uzavřeny prostřednictvím sítě nebo služby elektronických komunikací, je zaměstnavatel povinen zaslat jejich vyhotovení na elektronickou adresu zaměstnance, která není v dispozici zaměstnavatele a zaměstnanec ji pro tyto účely zaměstnavateli písemně sdělil.</t>
  </si>
  <si>
    <t>(2) Zaměstnanec má právo od pracovní smlouvy, dohody o provedení práce, dohody o pracovní činnosti nebo jejich změny, které jsou uzavřeny prostřednictvím sítě nebo služby elektronických komunikací, odstoupit od okamžiku jejich uzavření, nejpozději však ve lhůtě 7 dnů ode dne dodání jejich vyhotovení na elektronickou adresu zaměstnance podle odstavce 1. Odstoupení musí být písemné, jinak se k němu nepřihlíží. Odstoupení je možné, jen dokud nebylo ze strany zaměstnance započato s plněním.</t>
  </si>
  <si>
    <t>(1) Neobsahuje-li tyto údaje pracovní smlouva, je zaměstnavatel povinen zaměstnance písemně informovat o</t>
  </si>
  <si>
    <t>a) názvu a sídle zaměstnavatele, je-li právnickou osobou, nebo o jménu, příjmení a adrese zaměstnavatele, je-li fyzickou osobou,</t>
  </si>
  <si>
    <t>b) bližším označení druhu a místa výkonu práce,</t>
  </si>
  <si>
    <t>c) výměře dovolené a o způsobu určování délky dovolené,</t>
  </si>
  <si>
    <t>d) době trvání a podmínkách zkušební doby, je-li sjednána,</t>
  </si>
  <si>
    <t>e) postupu, který je zaměstnavatel a zaměstnanec povinen dodržet při rozvazování pracovního poměru, a o běhu a délce výpovědní doby,</t>
  </si>
  <si>
    <t>f) odborném rozvoji, pokud jej zaměstnavatel zabezpečuje,</t>
  </si>
  <si>
    <t>g) stanovené týdenní pracovní době, o způsobu rozvržení pracovní doby včetně délky vyrovnávacího období, pokud je uplatněno nerovnoměrné rozvržení, a o rozsahu práce přesčas,</t>
  </si>
  <si>
    <t>h) rozsahu minimálního nepřetržitého denního odpočinku a nepřetržitého odpočinku v týdnu a o poskytování přestávky v práci na jídlo a oddech nebo přiměřené doby na oddech a jídlo,</t>
  </si>
  <si>
    <t>i) mzdě nebo platu a způsobu odměňování, splatnosti mzdy nebo platu, termínu výplaty mzdy nebo platu, místu a způsobu vyplácení mzdy nebo platu,</t>
  </si>
  <si>
    <t>j) kolektivních smlouvách, které upravují pracovní podmínky zaměstnance, a označení smluvních stran těchto kolektivních smluv,</t>
  </si>
  <si>
    <t>k) orgánu sociálního zabezpečení, kterému zaměstnavatel odvádí pojistné na sociální zabezpečení v souvislosti s pracovním poměrem zaměstnance,</t>
  </si>
  <si>
    <t>a to nejpozději ve lhůtě 7 dnů od vzniku pracovního poměru.</t>
  </si>
  <si>
    <t>(2) Informace uvedené v odstavci 1 písm. c) až i) a k) mohou být nahrazeny odkazem na příslušný právní předpis, kolektivní smlouvu nebo vnitřní předpis.</t>
  </si>
  <si>
    <t>(3) O změnách údajů uvedených v odstavci 1 je zaměstnavatel povinen zaměstnance písemně informovat bez zbytečného odkladu, nejpozději však v den, kdy změna nabývá účinnosti. Tato povinnost se nevztahuje na změny právních předpisů, kolektivních smluv a vnitřních předpisů.</t>
  </si>
  <si>
    <t>(4) Uskutečňuje-li se informování v elektronické podobě, musí být informace přístupná zaměstnanci takovým způsobem, aby si ji zaměstnanec mohl uložit a vytisknout; zaměstnavatel je povinen uschovat si doklad o předání informace zaměstnanci.</t>
  </si>
  <si>
    <t>(5) Při nástupu do práce musí být zaměstnanec seznámen s pracovním řádem, s právními a ostatními předpisy k zajištění bezpečnosti a ochrany zdraví při práci, které musí při své práci dodržovat, s kolektivní smlouvou a s vnitřními předpisy.</t>
  </si>
  <si>
    <t>Informování zaměstnanců vysílaných na území jiného státu</t>
  </si>
  <si>
    <t>(1) Vysílá-li zaměstnavatel zaměstnance k výkonu práce na území jiného státu a neobsahuje-li tyto údaje pracovní smlouva, je zaměstnavatel povinen předem písemně informovat zaměstnance o</t>
  </si>
  <si>
    <t>a) státu, v němž má být práce vykonávána,</t>
  </si>
  <si>
    <t>b) předpokládané době tohoto vyslání,</t>
  </si>
  <si>
    <t>c) měně, ve které mu bude vyplácena mzda nebo plat,</t>
  </si>
  <si>
    <t>d) peněžitém nebo věcném plnění poskytovaném zaměstnavatelem v souvislosti s výkonem práce,</t>
  </si>
  <si>
    <t>e) tom, zda a za jakých podmínek je zajištěn návrat zaměstnance.</t>
  </si>
  <si>
    <t>(2) Je-li zaměstnanec vyslán do jiného členského státu Evropské unie k výkonu práce v rámci nadnárodního poskytování služeb91), je zaměstnavatel dále povinen předem písemně informovat zaměstnance o</t>
  </si>
  <si>
    <t>a) odměně za práci, na niž má zaměstnanec nárok v souladu s právními předpisy hostitelského členského státu,</t>
  </si>
  <si>
    <t>b) podmínkách poskytování cestovních náhrad v souvislosti s výkonem práce a dalších plněních poskytovaných zaměstnavatelem v souvislosti s vysláním,</t>
  </si>
  <si>
    <t>c) odkazu na oficiální celostátní internetovou adresu zřízenou hostitelským členským státem118).</t>
  </si>
  <si>
    <t>(3) Informace uvedené v odstavci 1 písm. c) a v odstavci 2 písm. a) mohou být nahrazeny odkazem na příslušný právní předpis, kolektivní smlouvu nebo vnitřní předpis.</t>
  </si>
  <si>
    <t>(4) Zaměstnavatel není povinen zaměstnance informovat podle odstavců 1 a 2, nepřesahuje-li vyslání zaměstnance dobu 4 týdnů po sobě jdoucích.</t>
  </si>
  <si>
    <t>(5) Ustanovení § 37 odst. 3 a 4 se použijí obdobně.</t>
  </si>
  <si>
    <t>(1) Pracovní poměr trvá po dobu neurčitou, nebyla-li písemně sjednána doba jeho trvání.</t>
  </si>
  <si>
    <t>(2) Při výkonu práce na základě dohody o provedení práce a dohody o pracovní činnosti je zaměstnavatel povinen předem rozvrhnout zaměstnanci pracovní dobu v písemném rozvrhu pracovní doby a seznámit s ním nebo s jeho změnou zaměstnance nejpozději 3 dny před začátkem směny nebo období, na něž je pracovní doba rozvržena, pokud se nedohodne se zaměstnancem na jiné době seznámení.</t>
  </si>
  <si>
    <t>(1) Rozsah práce vykonávané na základě dohody o provedení práce nesmí být větší než 300 hodin v kalendářním roce.</t>
  </si>
  <si>
    <t>(2) Do rozsahu práce podle odstavce 1 se započítává také doba práce konaná zaměstnancem pro zaměstnavatele v témže kalendářním roce na základě jiné dohody o provedení práce. Doby uvedené v § 348 odst. 1 se do rozsahu práce nezapočítávají.</t>
  </si>
  <si>
    <t>(3) V dohodě o provedení práce musí být uvedeny sjednané práce a doba, na kterou se tato dohoda uzavírá.</t>
  </si>
  <si>
    <t>(2) Není-li v tomto zákoně stanoveno jinak, vztahují se na právní vztah založený dohodou o provedení práce a dohodou o pracovní činnosti ustanovení o pracovním poměru s výjimkou</t>
  </si>
  <si>
    <t>b) dočasného přidělení,</t>
  </si>
  <si>
    <t>c) odstupného,</t>
  </si>
  <si>
    <t>(3) Zaměstnanci pracujícímu na základě dohody o provedení práce nebo dohody o pracovní činnosti nepřísluší náhrada odměny z dohody po dobu trvání jiných důležitých osobních překážek v práci podle § 199 a překážek v práci z důvodu obecného zájmu podle § 200 až 205, není-li dohodnuto nebo vnitřním předpisem stanoveno jinak.</t>
  </si>
  <si>
    <t>(4) Požádá-li zaměstnanec, jehož právní vztahy založené dohodami o provedení práce a dohodami o pracovní činnosti v předchozích 12 měsících v souhrnu u tohoto zaměstnavatele trvaly po dobu nejméně 180 dní, písemně zaměstnavatele o zaměstnání v pracovním poměru, je zaměstnavatel povinen poskytnout mu nejpozději do 1 měsíce odůvodněnou písemnou odpověď.</t>
  </si>
  <si>
    <t>(5) Není-li sjednán způsob zrušení právního vztahu založeného dohodou o provedení práce nebo dohodou o pracovní činnosti, je možné ho zrušit</t>
  </si>
  <si>
    <t>(6) Pro zrušení právního vztahu založeného dohodou o provedení práce nebo dohodou o pracovní činnosti se vyžaduje písemná forma, jinak se k jeho výpovědi nebo okamžitému zrušení nepřihlíží.</t>
  </si>
  <si>
    <t>(7) Má-li zaměstnanec za to, že mu dal zaměstnavatel výpověď podle odstavce 5 písm. b) proto, že</t>
  </si>
  <si>
    <t>a) se zákonným způsobem domáhal</t>
  </si>
  <si>
    <t>1. práva na informace při vzniku nebo změně právního vztahu založeného dohodou o provedení práce nebo dohodou o pracovní činnosti podle § 77a nebo při vysílání zaměstnance na území jiného státu podle § 77b,</t>
  </si>
  <si>
    <t>2. práva na rozvržení pracovní doby předem podle § 74 odst. 2, nebo</t>
  </si>
  <si>
    <t>3. práva na odborný rozvoj podle § 227 až 230, nebo</t>
  </si>
  <si>
    <t>b) zaměstnavatele požádal o zaměstnání v pracovním poměru podle § 77 odst. 4, o úpravu pracovních podmínek podle § 241 nebo 241a, o čerpání mateřské, otcovské nebo rodičovské dovolené nebo tuto dovolenou čerpal anebo pečoval o jinou fyzickou osobu nebo ji ošetřoval podle § 191,</t>
  </si>
  <si>
    <t>a ve lhůtě 1 měsíce ode dne doručení výpovědi zaměstnavatele písemně požádá o odůvodnění výpovědi, je zaměstnavatel povinen jej bez zbytečného odkladu písemně informovat o důvodech výpovědi.</t>
  </si>
  <si>
    <t>§ 77a</t>
  </si>
  <si>
    <t>Informování o obsahu právního vztahu založeného dohodami o pracích konaných mimo pracovní poměr</t>
  </si>
  <si>
    <t>(1) Neobsahuje-li tyto údaje dohoda o provedení práce nebo dohoda o pracovní činnosti, je zaměstnavatel povinen zaměstnance písemně informovat o</t>
  </si>
  <si>
    <t>b) bližším označení sjednané práce a místa výkonu práce,</t>
  </si>
  <si>
    <t>e) postupu, který je zaměstnavatel a zaměstnanec povinen dodržet při rozvazování právního vztahu založeného dohodou o provedení práce nebo dohodou o pracovní činnosti, a o délce a běhu výpovědní doby,</t>
  </si>
  <si>
    <t>g) předpokládaném rozsahu pracovní doby za den nebo týden, o způsobu rozvržení pracovní doby včetně délky vyrovnávacího období podle § 76 odst. 3,</t>
  </si>
  <si>
    <t>i) odměně z dohody, o podmínkách jejího poskytování, o splatnosti a termínu výplaty odměny z dohody a o místu a způsobu vyplácení odměny z dohody,</t>
  </si>
  <si>
    <t>j) kolektivních smlouvách, které upravují pracovní podmínky zaměstnance, a o označení smluvních stran těchto kolektivních smluv,</t>
  </si>
  <si>
    <t>k) orgánu sociálního zabezpečení, kterému zaměstnavatel odvádí pojistné na sociální zabezpečení v souvislosti s pracovněprávním vztahem zaměstnance,</t>
  </si>
  <si>
    <t>a to nejpozději ve lhůtě 7 dnů ode dne započetí výkonu práce.</t>
  </si>
  <si>
    <t>(2) Informace uvedené v odstavci 1 písm. c) až f), h), i) a k) mohou být nahrazeny odkazem na příslušný právní předpis, kolektivní smlouvu nebo vnitřní předpis. Ustanovení § 37 odst. 3 až 5 se použijí obdobně.</t>
  </si>
  <si>
    <t>§ 77b</t>
  </si>
  <si>
    <t>Informování zaměstnanců pracujících na základě dohod o pracích konaných mimo pracovní poměr vysílaných na území jiného státu</t>
  </si>
  <si>
    <t>(1) Vysílá-li zaměstnavatel zaměstnance k výkonu práce na území jiného státu a neobsahuje-li tyto údaje dohoda o provedení práce nebo dohoda o pracovní činnosti, je zaměstnavatel povinen jej předem písemně informovat o</t>
  </si>
  <si>
    <t>c) měně, ve které mu bude vyplácena odměna z dohody,</t>
  </si>
  <si>
    <t>(2) Je-li zaměstnanec pracující na základě dohody o provedení práce nebo dohody o pracovní činnosti vyslán do jiného členského státu Evropské unie k výkonu práce v rámci nadnárodního poskytování služeb91), je zaměstnavatel dále povinen jej předem písemně informovat o</t>
  </si>
  <si>
    <t>(4) Zaměstnavatel není povinen zaměstnance informovat podle odstavců 1 a 2, jestliže vyslání zaměstnance nepřesahuje dobu 4 týdnů po sobě jdoucích.</t>
  </si>
  <si>
    <t>Kratší pracovní doba pod rozsah stanovený v § 79 může být sjednána pouze mezi zaměstnavatelem a zaměstnancem, a to písemně. Zaměstnanci přísluší mzda nebo plat, které odpovídají sjednané kratší pracovní době.</t>
  </si>
  <si>
    <t>Nepřetržitý denní odpočinek</t>
  </si>
  <si>
    <t>(1) Zaměstnavatel je povinen zaměstnanci poskytnout nepřetržitý denní odpočinek v trvání alespoň 11 hodin během 24 hodin po sobě jdoucích a mladistvému zaměstnanci v trvání alespoň 12 hodin během 24 hodin po sobě jdoucích.</t>
  </si>
  <si>
    <t>Nepřetržitý denní odpočinek, zkrácený v rozsahu podle § 90 odst. 2, může být zaměstnanci staršímu 18 let nahrazen při sezónních pracích v zemědělství tak, že mu bude poskytnut v období následujících 3 týdnů od jeho zkrácení.</t>
  </si>
  <si>
    <t>(2) Práci přesčas může zaměstnavatel zaměstnanci nařídit jen z vážných provozních důvodů, a to i na dobu nepřetržitého denního odpočinku, popřípadě za podmínek uvedených v § 91 odst. 2 až 4 i na dny pracovního klidu. Nařízená práce přesčas nesmí u zaměstnance činit více než 8 hodin v jednotlivých týdnech a 150 hodin v kalendářním roce.</t>
  </si>
  <si>
    <t>c) zajistit, aby práce v případech stanovených zvláštním právním předpisem vykonávali pouze zaměstnanci, kteří se podrobili zvláštnímu očkování nebo mají doklad o odolnosti vůči nákaze,</t>
  </si>
  <si>
    <t>platová třída</t>
  </si>
  <si>
    <t>platový tarif v Kč měsíčně</t>
  </si>
  <si>
    <t>b) náhrada mzdy, platu nebo odměny z dohody,</t>
  </si>
  <si>
    <t>e) náhradu mzdy, platu nebo odměny z dohody za dovolenou, na niž zaměstnanec ztratil právo nebo na niž mu právo nevzniklo, a náhradu mzdy, platu nebo odměny z dohody podle § 192, na niž zaměstnanci právo nevzniklo.</t>
  </si>
  <si>
    <t>NÁHRADY NÁKLADŮ PŘI VÝKONU PRÁCE NA DÁLKU</t>
  </si>
  <si>
    <t>§ 190a</t>
  </si>
  <si>
    <t>(1) Náhrady nákladů spojených s výkonem práce z jiného místa dohodnutého se zaměstnavatelem, než je pracoviště zaměstnavatele podle § 317 (dále jen „práce na dálku“), tvoří</t>
  </si>
  <si>
    <t>a) náhrady nákladů, které zaměstnanci vznikly v souvislosti s výkonem práce na dálku, jež zaměstnanec zaměstnavateli prokázal, nebo</t>
  </si>
  <si>
    <t>b) paušální částka náhrady nákladů vymezených v odstavci 3;</t>
  </si>
  <si>
    <t>ustanovení § 190 tím není dotčeno.</t>
  </si>
  <si>
    <t>(2) Zaměstnavatel se zaměstnancem si mohou předem písemně sjednat, že náhrady nákladů v souvislosti s výkonem práce na dálku nebo jejich část zaměstnanci nepřísluší.</t>
  </si>
  <si>
    <t>(3) Bylo-li to písemně sjednáno nebo vnitřním předpisem stanoveno, poskytne zaměstnavatel zaměstnanci za každou započatou hodinu práce na dálku paušální částku. Paušální částka se stanoví podle údaje zveřejněného Českým statistickým úřadem o spotřebě domácností upraveného pro model práce na dálku, a to za jednu dospělou osobu v průměrné domácnosti v České republice za 1 hodinu.</t>
  </si>
  <si>
    <t>(4) Paušální částka podle odstavce 1 písm. b) se poskytuje za započatou hodinu práce a její výši stanoví Ministerstvo práce a sociálních věcí vyhláškou na základě údaje podle odstavce 3</t>
  </si>
  <si>
    <t>a) v pravidelném termínu od 1. ledna kalendářního roku,</t>
  </si>
  <si>
    <t>b) v mimořádném termínu, dojde-li ke zvýšení nebo snížení hodnoty údaje podle odstavce 3 nejméně o 20 % v porovnání s paušální částkou naposledy stanovenou vyhláškou;</t>
  </si>
  <si>
    <t>paušální částka se zaokrouhluje na desetihaléře směrem nahoru.</t>
  </si>
  <si>
    <t>(5) Zaměstnanci zaměstnavatele, který není uveden v § 109 odst. 3, může být poskytována paušální částka vyšší. Paušální částka je splatná nejpozději v kalendářním měsíci následujícím po měsíci, ve kterém na ni zaměstnanci vzniklo právo.</t>
  </si>
  <si>
    <t>(6) Je-li zaměstnanci poskytována paušální částka, platí, že zahrnuje náhradu veškerých nákladů, které zaměstnanci při výkonu práce na dálku vznikly.</t>
  </si>
  <si>
    <t>(7) Zaměstnanci, který pro zaměstnavatele koná práci na základě dohody o provedení práce nebo dohody o pracovní činnosti, je možné poskytovat náhrady nákladů při výkonu práce na dálku, jestliže s ním zaměstnavatel toto právo sjednal.</t>
  </si>
  <si>
    <t>Zaměstnanci, který pracuje na základě dohody o provedení práce nebo dohody o pracovní činnosti, přísluší v době prvních 14 kalendářních dnů trvání dočasné pracovní neschopnosti (karantény) náhrada odměny z dohody za podmínek stanovených v § 192 a 193.</t>
  </si>
  <si>
    <t>(1) K prohloubení péče o dítě je zaměstnavatel povinen poskytnout zaměstnanci na jeho písemnou žádost rodičovskou dovolenou. Rodičovská dovolená přísluší matce dítěte po skončení mateřské dovolené a otci od narození dítěte, a to v rozsahu, o jaký požádají, ne však déle než do doby, kdy dítě dosáhne věku 3 let.</t>
  </si>
  <si>
    <t>(2) Žádost podle odstavce 1 podává zaměstnanec alespoň 30 dnů před nástupem na rodičovskou dovolenou, nebrání-li tomu vážné důvody na jeho straně; žádost musí obsahovat dobu trvání rodičovské dovolené a lze ji podávat i opakovaně.</t>
  </si>
  <si>
    <t>(1) Zaměstnavatel je povinen přihlížet při zařazování do směn též k potřebám zaměstnankyně nebo zaměstnance pečujícího o dítě.</t>
  </si>
  <si>
    <t>(2) Požádá-li</t>
  </si>
  <si>
    <t>a) těhotná zaměstnankyně,</t>
  </si>
  <si>
    <t>b) zaměstnankyně nebo zaměstnanec pečující o dítě mladší než 15 let, nebo</t>
  </si>
  <si>
    <t>c) zaměstnankyně nebo zaměstnanec, kteří převážně sami dlouhodobě pečují o osobu, která se podle zvláštního právního předpisu považuje za osobu závislou na pomoci jiné fyzické osoby ve stupni II (středně těžká závislost), ve stupni III (těžká závislost) nebo stupni IV (úplná závislost)77a),</t>
  </si>
  <si>
    <t>zaměstnavatele písemně o kratší pracovní dobu podle § 80 nebo o jinou vhodnou úpravu stanovené týdenní pracovní doby nebo kratší pracovní doby, je zaměstnavatel povinen žádosti vyhovět, nebrání-li tomu vážné provozní důvody. Nevyhoví-li zaměstnavatel žádosti, je povinen to písemně odůvodnit.</t>
  </si>
  <si>
    <t>(3) Požádá-li zaměstnankyně nebo zaměstnanec, jejichž žádosti o kratší pracovní dobu podle odstavce 2 bylo vyhověno, zaměstnavatele písemně o obnovení nebo částečné obnovení rozsahu původní týdenní pracovní doby a zaměstnavatel této žádosti nevyhoví, je povinen to písemně odůvodnit.</t>
  </si>
  <si>
    <t>§ 241a</t>
  </si>
  <si>
    <t>Požádá-li</t>
  </si>
  <si>
    <t>b) zaměstnankyně nebo zaměstnanec pečující o dítě mladší než 9 let, nebo</t>
  </si>
  <si>
    <t>zaměstnavatele písemně o výkon práce na dálku podle § 317 a zaměstnavatel této žádosti nevyhoví, je povinen to písemně odůvodnit.</t>
  </si>
  <si>
    <t>Práce na dálku</t>
  </si>
  <si>
    <t>(1) Výkon práce na dálku je možný jen na základě písemné dohody mezi zaměstnavatelem a zaměstnancem, není-li v odstavci 3 stanoveno jinak.</t>
  </si>
  <si>
    <t>(2) Závazek z dohody o práci na dálku lze rozvázat dohodou zaměstnavatele se zaměstnancem ke sjednanému dni nebo jej lze vypovědět z jakéhokoliv důvodu nebo bez uvedení důvodu s patnáctidenní výpovědní dobou, která začíná dnem, v němž byla výpověď doručena druhé smluvní straně; dohoda i výpověď musí být písemná. Zaměstnavatel se zaměstnancem mohou v dohodě o práci na dálku sjednat odlišnou délku výpovědní doby; výpovědní doba musí být stejná pro zaměstnavatele i zaměstnance. Zaměstnavatel se zaměstnancem mohou v dohodě o práci na dálku sjednat, že závazek z této dohody nemůže ani jedna ze smluvních stran vypovědět.</t>
  </si>
  <si>
    <t>(3) Zaměstnavatel je oprávněn zaměstnanci práci na dálku písemně nařídit jen v případě, že tak stanoví opatření orgánu veřejné moci podle jiného zákona119), a to na nezbytně nutnou dobu, pokud to povaha vykonávané práce umožňuje a za podmínky, že místo výkonu práce na dálku bude pro výkon práce způsobilé. Zaměstnanec je povinen na výzvu zaměstnavatele bez zbytečného odkladu písemně určit místo, na které mu zaměstnavatel práci na dálku může nařídit, nebo sdělit, že nemá k dispozici žádné místo způsobilé k výkonu práce na dálku.</t>
  </si>
  <si>
    <t>Společné ustanovení o doručování</t>
  </si>
  <si>
    <t>Při doručování výpovědi, okamžitého zrušení, zrušení ve zkušební době a dalších písemností týkajících se skončení pracovního poměru nebo právních vztahů založených dohodou o provedení práce nebo dohodou o pracovní činnosti, s výjimkou dohody podle § 49 a § 77 odst. 5 písm. a), a při doručování odvolání z pracovního místa vedoucího zaměstnance nebo vzdání se tohoto místa, mzdového výměru nebo platového výměru (dále jen „písemnost“), se postupuje podle § 334a až 337.</t>
  </si>
  <si>
    <t>§ 334a</t>
  </si>
  <si>
    <t>Obecné ustanovení o doručování písemnosti zaměstnavatelem</t>
  </si>
  <si>
    <t>(1) Písemnost doručuje zaměstnavatel zaměstnanci do vlastních rukou</t>
  </si>
  <si>
    <t>a) jejím předáním na pracovišti zaměstnavatele,</t>
  </si>
  <si>
    <t>b) jejím předáním, kdekoliv bude zaměstnanec zastižen,</t>
  </si>
  <si>
    <t>c) prostřednictvím datové schránky,</t>
  </si>
  <si>
    <t>d) prostřednictvím sítě nebo služby elektronických komunikací, nebo</t>
  </si>
  <si>
    <t>e) prostřednictvím provozovatele poštovních služeb.</t>
  </si>
  <si>
    <t>Prostřednictvím provozovatele poštovních služeb může zaměstnavatel doručit písemnost zaměstnanci pouze v případě, není-li možné doručení na pracovišti zaměstnavatele.</t>
  </si>
  <si>
    <t>(2) Odmítne-li zaměstnanec převzít písemnost doručovanou způsobem podle odstavce 1 písm. a) nebo b), považuje se tato písemnost za doručenou dnem, kdy zaměstnanec její převzetí odmítl.</t>
  </si>
  <si>
    <t>(3) Je-li písemnost doručována prostřednictvím provozovatele poštovních služeb, vybere zaměstnavatel takovou poštovní službu, aby z uzavřené poštovní smlouvy94) vyplývala povinnost doručit poštovní zásilku obsahující písemnost za podmínek stanovených tímto zákonem.</t>
  </si>
  <si>
    <t>(1) Prostřednictvím sítě nebo služby elektronických komunikací může zaměstnavatel písemnost doručit výlučně tehdy, jestliže zaměstnanec k tomuto způsobu doručování udělil souhlas v samostatném písemném prohlášení, v němž také uvedl elektronickou adresu pro doručování, která není v dispozici zaměstnavatele. Před udělením souhlasu podle věty první je zaměstnavatel povinen zaměstnance písemně informovat o podmínkách doručování písemnosti prostřednictvím sítě nebo služby elektronických komunikací včetně zákonné lhůty podle odstavce 3. Zaměstnanec může souhlas podle věty první písemně odvolat.</t>
  </si>
  <si>
    <t>(3) Písemnost doručovaná prostřednictvím sítě nebo služby elektronických komunikací je doručena dnem, kdy převzetí potvrdí zaměstnanec zaměstnavateli datovou zprávou. Jestliže zaměstnanec převzetí písemnosti nepotvrdí ve lhůtě 15 dnů ode dne jejího dodání, považuje se za doručenou posledním dnem této lhůty.</t>
  </si>
  <si>
    <t>(4) Doručení písemnosti prostřednictvím sítě nebo služby elektronických komunikací je neúčinné, jestliže se písemnost zaslaná na elektronickou adresu zaměstnance vrátila zaměstnavateli jako nedoručitelná.</t>
  </si>
  <si>
    <t>Doručování zaměstnavatelem do datové schránky zaměstnance</t>
  </si>
  <si>
    <t>Zaměstnavatel může doručit písemnost zaměstnanci prostřednictvím datové schránky, pokud si ji zaměstnanec neznepřístupnil pro dodávání dokumentů z datové schránky fyzické osoby, podnikající fyzické osoby nebo právnické osoby podle § 18a zákona o elektronických úkonech a autorizované konverzi dokumentů. Jestliže se zaměstnanec nepřihlásí do datové schránky ve lhůtě 10 dnů ode dne dodání písemnosti do datové schránky, považuje se písemnost za doručenou posledním dnem této lhůty.</t>
  </si>
  <si>
    <t>Doručování písemnosti zaměstnancem</t>
  </si>
  <si>
    <t>(1) Zaměstnanec doručuje písemnost zaměstnavateli zpravidla osobním předáním v místě sídla zaměstnavatele. Na žádost zaměstnance je zaměstnavatel povinen doručení písemnosti podle věty první písemně potvrdit.</t>
  </si>
  <si>
    <t>(2) Písemnost je zaměstnavateli doručena, jakmile ji zaměstnavatel převzal. Jestliže zaměstnavatel odmítne převzít písemnost, neposkytne součinnost nebo jinak znemožní doručení písemnosti v místě sídla nebo v místě podnikání zaměstnavatele, považuje se písemnost za doručenou dnem, kdy k takové skutečnosti došlo.</t>
  </si>
  <si>
    <t>(3) Zaměstnanec může doručit písemnost zaměstnavateli prostřednictvím sítě nebo služby elektronických komunikací na elektronickou adresu, kterou zaměstnavatel pro tento účel zaměstnanci oznámil; písemnost určená zaměstnavateli musí být zaměstnancem podepsána.</t>
  </si>
  <si>
    <t>(4) Písemnost doručovaná zaměstnavateli prostřednictvím sítě nebo služby elektronických komunikací je doručena dnem, kdy převzetí potvrdí zaměstnavatel zaměstnanci datovou zprávou. Jestliže zaměstnavatel převzetí písemnosti nepotvrdí ve lhůtě 15 dnů ode dne jejího dodání, považuje se za doručenou posledním dnem této lhůty.</t>
  </si>
  <si>
    <t>(5) Doručení písemnosti zaměstnavateli prostřednictvím sítě nebo služby elektronických komunikací je neúčinné, jestliže se písemnost zaslaná na elektronickou adresu zaměstnavatele vrátila zaměstnanci jako nedoručitelná.</t>
  </si>
  <si>
    <t>(6) Zaměstnanec může doručit písemnost zaměstnavateli prostřednictvím datové schránky, pokud si ji zaměstnavatel neznepřístupnil pro dodávání dokumentů z datové schránky fyzické osoby, podnikající fyzické osoby nebo právnické osoby podle § 18a zákona o elektronických úkonech a autorizované konverzi dokumentů. Jestliže se zaměstnavatel nepřihlásí do datové schránky ve lhůtě 10 dnů ode dne dodání písemnosti do datové schránky, považuje se písemnost za doručenou posledním dnem této lhůty. Ustanovení odstavců 4 a 5 se nepoužijí.</t>
  </si>
  <si>
    <t>(2) Ustanovení odstavce 1 a § 216 odst. 2 a 3 se nepoužijí pro účely práva na mzdu nebo plat a odměnu z dohody, náhrady výdajů v souvislosti s výkonem práce a náhrady nákladů spojených s výkonem práce na dálku.</t>
  </si>
  <si>
    <t>Přechodná ustanovení zavedena zákonem č. 281/2023 Sb. Čl. II</t>
  </si>
  <si>
    <t>1. Neuplynula-li přede dnem nabytí účinnosti tohoto zákona lhůta pro poskytnutí informace o obsahu pracovního poměru podle § 37 odst. 1 zákona č. 262/2006 Sb., ve znění účinném přede dnem nabytí účinnosti tohoto zákona, poskytne zaměstnavatel zaměstnanci informaci do konce této lhůty v rozsahu podle § 37 odst. 1 zákona č. 262/2006 Sb., ve znění účinném ode dne nabytí účinnosti tohoto zákona. Výjimka podle § 37 odst. 4 zákona č. 262/2006 Sb., ve znění účinném přede dnem nabytí účinnosti tohoto zákona, platí i v tomto případě.</t>
  </si>
  <si>
    <t>2. Byla-li informace podle § 37 odst. 1 nebo § 37 odst. 2 zákona č. 262/2006 Sb., ve znění účinném přede dnem nabytí účinnosti tohoto zákona, poskytnuta zaměstnanci přede dnem nabytí účinnosti tohoto zákona, poskytne zaměstnavatel zaměstnanci na jeho písemnou žádost ve lhůtě 7 dnů ode dne doručení žádosti informaci v rozsahu § 37 odst. 1 nebo § 37a odst. 1 a 2 zákona č. 262/2006 Sb., ve znění účinném ode dne nabytí účinnosti tohoto zákona. Zaměstnavateli tato povinnost nevznikne, pokud se uplatní výjimka podle § 37a odst. 4 zákona č. 262/2006 Sb., ve znění účinném ode dne nabytí účinnosti tohoto zákona, nebo pokud vyslání zaměstnance skončilo přede dnem nabytí účinnosti tohoto zákona.</t>
  </si>
  <si>
    <t>3. Zaměstnanci pracujícímu na základě dohody o provedení práce nebo dohody o pracovní činnosti, který přede dnem nabytí účinnosti tohoto zákona zahájil výkon práce nebo byl vyslán k výkonu práce na území jiného státu, poskytne zaměstnavatel na jeho písemnou žádost ve lhůtě 7 dnů ode dne doručení žádosti informaci v rozsahu § 77a odst. 1 nebo § 77b odst. 1 a 2 zákona č. 262/2006 Sb., ve znění účinném ode dne nabytí účinnosti tohoto zákona. Zaměstnavateli tato povinnost nevznikne, pokud se uplatní výjimka podle § 77b odst. 4 zákona č. 262/2006 Sb., ve znění účinném ode dne nabytí účinnosti tohoto zákona, nebo pokud vyslání zaměstnance skončilo přede dnem nabytí účinnosti tohoto zákona.</t>
  </si>
  <si>
    <t>4. Nebyla-li přede dnem nabytí účinnosti tohoto zákona se zaměstnancem, který nepracuje na pracovišti zaměstnavatele podle § 317 odst. 1 zákona č. 262/2006 Sb., ve znění účinném přede dnem nabytí účinnosti tohoto zákona, uzavřena písemná dohoda o podmínkách výkonu této práce, uzavře zaměstnavatel se zaměstnancem písemnou dohodu o výkonu práce na dálku podle § 317 odst. 1 zákona č. 262/2006 Sb., ve znění účinném ode dne nabytí účinnosti tohoto zákona, a to ve lhůtě 1 měsíce ode dne nabytí účinnosti tohoto zákona.</t>
  </si>
  <si>
    <t>1) Směrnice Rady 98/59/ES ze dne 20. července 1998 o sbližování právních předpisů členských států týkajících se hromadného propouštění.</t>
  </si>
  <si>
    <t>118) Čl. 5 odst. 2 směrnice Evropského parlamentu a Rady 2014/67/EU ze dne 15. května 2014 o prosazování směrnice 96/71/ES o vysílání pracovníků v rámci poskytování služeb a o změně nařízení (EU) č. 1024/2012 o správní spolupráci prostřednictvím systému pro výměnu informací o vnitřním trhu („nařízení o systému IMI“).</t>
  </si>
  <si>
    <t>119) Například zákon č. 240/2000 Sb., o krizovém řízení a o změně některých zákonů (krizový zákon), ve znění pozdějších předpisů, zákon č. 258/2000 Sb., o ochraně veřejného zdraví a o změně některých souvisejících zákonů, ve znění pozdějších předpisů.</t>
  </si>
  <si>
    <t>(1) Pitnou vodou je veškerá voda v původním stavu nebo po úpravě, která je určena k pití, vaření, přípravě jídel a nápojů, voda používaná v potravinářství, voda, která je určena k péči o tělo, k čištění předmětů, které svým určením přicházejí do styku s potravinami nebo lidským tělem, a k dalším účelům lidské spotřeby, a to bez ohledu na její původ, skupenství a způsob jejího dodávání.5) Hygienické požadavky na zdravotní nezávadnost a čistotu pitné vody (dále jen "jakost pitné vody") se stanoví hygienickými limity mikrobiologických, biologických, fyzikálních, chemických a organoleptických ukazatelů, které jsou upraveny prováděcím právním předpisem, nebo jsou povoleny nebo určeny podle tohoto zákona příslušným orgánem ochrany veřejného zdraví. Hygienické limity se stanoví jako nejvyšší mezní hodnoty, mezní hodnoty, směrné hodnoty, referenční hodnoty a doporučené hodnoty. Za pitnou vodu se nepovažuje přírodní léčivý zdroj a přírodní minerální voda, o níž bylo vydáno osvědčení podle zvláštního právního předpisu.6)</t>
  </si>
  <si>
    <t>(3) Teplá voda dodávaná jako součást podnikatelské činnosti osoby nebo jiné činnosti právnické osoby musí splňovat hygienické limity mikrobiologických, biologických, fyzikálních, chemických a organoleptických ukazatelů jakosti, které jsou upraveny prováděcím právním předpisem; za splnění této povinnosti odpovídá výrobce teplé vody. Teplou vodu dodávanou potrubím nebo vnitřním vodovodem6a), které jsou konstrukčně propojeny směšovací baterií s vodovodním potrubím pitné vody, může výrobce vyrobit jen z vody pitné. Je-li nedodržení hygienického limitu teplé vody způsobeno vnitřním vodovodem6a) nebo jeho údržbou, postupují výrobce teplé vody, odběratel a další osoby v obdobném postavení obdobně podle § 4 odst. 4 vět čtvrté a páté.</t>
  </si>
  <si>
    <t>(1) Zjistí-li osoby uvedené v § 3 odst. 2, s výjimkou osob uvedených v § 3 odst. 2 písm. b), že nápravnými opatřeními není možné dodržení ukazatelů s nejvyšší mezní hodnotou, s výjimkou mikrobiologických ukazatelů, dosáhnout postupem podle § 3 odst. 4 věty třetí, nebo v případě, že povolení již vydáno bylo, ale doba nedodržení hygienického limitu přesáhla 30 dnů během posledních 12 měsíců, může požádat příslušný orgán ochrany veřejného zdraví o určení mírnějšího hygienického limitu, než stanoví prováděcí právní předpis. Orgán ochrany veřejného zdraví může na časově omezenou dobu určit mírnější hygienický limit ukazatelů s nejvyšší mezní hodnotou, s výjimkou mikrobiologických ukazatelů, jestliže používání vody takové jakosti po stanovenou dobu nepovede k ohrožení lidského zdraví a pitnou vodu není možné zabezpečit jiným přiměřeným způsobem. Určení mírnějšího hygienického limitu omezí příslušný orgán ochrany veřejného zdraví na dobu co nejkratší, která nesmí přesáhnout dobu 3 let. Na žádost osoby uvedené ve větě první může být tato doba prodloužena, nejdéle však na další 3 roky. Orgán ochrany veřejného zdraví může mírnější hygienický limit ukazatelů s nejvyšší mezní hodnotou stanovit pouze v případě, pokud se jedná o</t>
  </si>
  <si>
    <t>a) nový zdroj pro odběr pitné vody nebo vody vyžadující úpravu na vodu pitnou; za nový zdroj pro odběr pitné vody nebo vody vyžadující úpravu na vodu pitnou podle tohoto odstavce se považuje zdroj, který začal být využíván po 12. lednu 2023,</t>
  </si>
  <si>
    <t>b) nově zjištěný zdroj znečištění nebo o nově sledované ukazatele; za nově zjištěný zdroj znečištění podle tohoto odstavce se považuje zdroj znečištění identifikovaný po 12. lednu 2023, nebo</t>
  </si>
  <si>
    <t>c) nepředvídatelnou a výjimečnou situaci při odběru vody ze stávajícího zdroje, včetně mimořádného dopadu přírodních vlivů, která by mohla vést k dočasnému omezenému překročení hodnot ukazatelů;</t>
  </si>
  <si>
    <t>v mimořádných případech, kdy navržená nápravná opatření nezbytná pro dosažení hygienického limitu ukazatele s nejvyšší mezní hodnotou stanoveného prováděcím právním předpisem vyžadují delší časové období, může být na žádost osoby uvedené ve větě první doba určení hygienického limitu prodloužena nejdéle o 3 roky, a to pouze v případě, že se jedná o mírnější hygienický limit stanovený podle písmene a) nebo b).</t>
  </si>
  <si>
    <t>(3) Možnost určit mírnější hygienický limit ukazatelů se nevztahuje na balené pitné vody stáčené do lahví nebo akumulačních nádrží určených k prodeji.</t>
  </si>
  <si>
    <t>(4) Při postupu podle odstavce 1 a § 3 odst. 4 a 5 příslušný orgán ochrany veřejného zdraví přihlédne i k ohrožení lidského zdraví, ke kterému by mohlo dojít přerušením dodávky pitné vody nebo omezením jejího používání.</t>
  </si>
  <si>
    <t>(5) Žádost podle odstavce 1 musí obsahovat náležitosti uvedené v odstavci 6 písm. a) až e) a hodnocení zdravotních rizik podle § 2 odst. 4.</t>
  </si>
  <si>
    <t>(6) Příslušný orgán ochrany veřejného zdraví v určení mírnějšího hygienického limitu a jeho prodloužení podle odstavce 1 stanoví</t>
  </si>
  <si>
    <t>(7) Osoby uvedené v § 3 odst. 2 jsou povinny neprodleně v přiměřeném rozsahu informovat o povolení podle § 3 odst. 4 vět první a druhé a o jeho podmínkách, o určení mírnějšího hygienického limitu a jeho prodloužení, jakož i o rozhodnutí orgánu ochrany veřejného zdraví, kterým se podle tohoto zákona zakazuje nebo omezuje používání pitné vody [§ 84 odst. 1 písm. e)] a jeho podmínkách, odběratele6a) a další osoby v obdobném postavení, kterých se opatření týká. Pokud z těchto opatření nebo rozhodnutí orgánu ochrany veřejného zdraví plyne pro některé skupiny obyvatelstva možné ohrožení zdraví, jsou osoby uvedené v § 3 odst. 2 povinny do informace zahrnout i postup k ochraně zdraví. Dále jsou osoby uvedené v § 3 odst. 2 povinny neprodleně zajistit zásobování pitnou vodou pro odběratele vyloučené nebo omezené v zásobování vodou.</t>
  </si>
  <si>
    <t>(8) Dále jsou osoby uvedené v § 3 odst. 2, s výjimkou osob uvedených v § 3 odst. 2 písm. a) a b), povinny zajistit, aby byly na jejich internetových stránkách nebo způsobem v místě obvyklým veřejně přístupné aktuální informace o</t>
  </si>
  <si>
    <t>b) tom, zda bylo zpracováno posouzení a řízení rizik podle § 3c odst. 1 písm. f) a v jakém roce, a</t>
  </si>
  <si>
    <t>c) tom, zda byla v rámci posouzení a řízení rizik podle § 3c odst. 1 písm. f) zjištěna nepřijatelná rizika a přijata příslušná nápravná opatření.</t>
  </si>
  <si>
    <t>(9) O postupu podle odstavců 1, 2 a 6 a podle § 3 odst. 4 a 5 příslušný orgán ochrany veřejného zdraví neprodleně informuje nadřízený orgán ochrany veřejného zdraví.</t>
  </si>
  <si>
    <t>(1) Ministerstvo zdravotnictví do 31. března kalendářního roku zajistí přípravu a aktualizaci souborů dat uvedených v písmenech a) až c) zahrnujících informace z období od 1. ledna do 31. prosince předcházejícího kalendářního roku. Soubory dat obsahují informace o</t>
  </si>
  <si>
    <t>a) překročení nejvyšších mezních hodnot ukazatelů stanovených prováděcím právním předpisem; v souboru dat se uvádějí výsledky kontroly pitné vody a návrhy nápravných opatření podle § 4 odst. 4,</t>
  </si>
  <si>
    <t>b) určení mírnějšího hygienického limitu podle § 3a odst. 1; v souboru dat se uvádějí informace podle § 3a odst. 6 a</t>
  </si>
  <si>
    <t>c) nedodržení nejvyšší mezní hodnoty nebo mezní hodnoty ukazatele stanovené prováděcím právním předpisem nebo povolené nebo určené podle tohoto zákona příslušným orgánem ochrany veřejného zdraví, které představovalo ohrožení veřejného zdraví, na jehož základě musel orgán ochrany veřejného zdraví zakázat nebo omezit používání pitné vody, a toto překročení trvalo déle než 10 po sobě následujících dnů a postihlo nejméně 1000 lidí.</t>
  </si>
  <si>
    <t>(2) Ministerstvo zdravotnictví zajišťuje přípravu souborů dat zahrnujících informace o</t>
  </si>
  <si>
    <t>a) opatřeních přijatých za účelem zlepšení přístupu k pitné vodě a na podporu používání této vody a o podílu obyvatel, kteří mají přístup k této vodě, a to bez zahrnutí vody stáčené do lahví a nádob,</t>
  </si>
  <si>
    <t>b) posouzení a řízení rizik vnitřního vodovodu a přípojky podle § 3d odst. 3 až 5, a</t>
  </si>
  <si>
    <t>c) posouzení a řízení rizik částí povodí související s místem odběru vody podle jiného právního předpisu upravujícího plány povodí a plány pro zvládání povodňových rizik.</t>
  </si>
  <si>
    <t>(3) Soubory dat podle odstavců 1 a 2 Ministerstvo zdravotnictví zpřístupní způsobem umožňujícím dálkový přístup Evropské komisi, Evropské agentuře pro životní prostředí a Evropskému středisku pro prevenci a kontrolu nemocí. Soubory dat podle odstavce 2 každých 6 let aktualizuje.</t>
  </si>
  <si>
    <t>c) údaje o opatřeních nutných pro omezení nepřijatelných rizik v celém systému zásobování, nejde-li o osoby uvedené v § 3 odst. 2 písm. a) a b) a dále o osoby uvedené v § 3 odst. 2 písm. c) a d), pokud dodávají pitnou vodu do objektů se sezónním provozem,</t>
  </si>
  <si>
    <t>f) posouzení a řízení rizik systému zásobování vodou, nejde-li o osoby uvedené v § 3 odst. 2 písm. a) a b) a dále o osoby uvedené v § 3 odst. 2 písm. c) a d), pokud dodávají pitnou vodu do objektů se sezónním provozem, a</t>
  </si>
  <si>
    <t>a) sběru a rozborů prostých vzorků vody nebo měření zaznamenaných procesem průběžného monitorování včetně způsobu stanovení míst odběru vody,</t>
  </si>
  <si>
    <t>d) kontroly ochranného pásma provozovaného vodního zdroje.</t>
  </si>
  <si>
    <t>a) ověřit, že opatření zavedená za účelem kontroly rizik pro veřejné zdraví fungují účinně v celém řetězci zásobování vodou, a to od ochranného pásma provozovaného vodního zdroje přes místo odběru surové vody, úpravu, akumulaci a distribuci ke konečnému odběrateli,</t>
  </si>
  <si>
    <t>c) ověřit, že u odběratele a další osoby v obdobném postavení je voda zdravotně nezávadná a odpovídá všem požadavkům stanoveným prováděcím právním předpisem nebo rozhodnutím vydaným podle § 3 odst. 4, § 3a odst. 1 nebo § 21 odst. 2 příslušným orgánem ochrany veřejného zdraví, a</t>
  </si>
  <si>
    <t>a) popis systému zásobování vodou od ochranného pásma provozovaného vodního zdroje včetně místa odběru surové vody přes úpravnu, akumulaci, přivaděče a rozvod vody ke koncovému spotřebiteli,</t>
  </si>
  <si>
    <t>b) popis zjištěných nebezpečí, odhad jejich pravděpodobnosti a posouzení jejich závažnosti a</t>
  </si>
  <si>
    <t>c) stanovení nápravných nebo kontrolních opatření k odstranění nebo zmírnění nepřijatelných rizik v celém systému zásobování; tam, kde je součástí úpravy nebo rozvodu vody dezinfekce, validaci této dezinfekce, aby byla zajištěna účinnost dezinfekčního ošetření a zároveň bylo minimalizováno znečištění způsobené vedlejšími produkty dezinfekce; validací dezinfekce se rozumí prokázání, že je použita schválená biocidní látka nebo metoda a že aplikovaná dávka a čas působení zvoleného typu dezinfekce jsou dostatečné k usmrcení patogenních mikroorganismů přítomných v upravované vodě, a dále prokázání, že je použití chemické dezinfekce skutečně nutné s ohledem na zdravotní riziko jejích vedlejších produktů.</t>
  </si>
  <si>
    <t>Postup vypracování posouzení a řízení rizik a hodnocení výsledků tohoto postupu stanoví prováděcí právní předpis.</t>
  </si>
  <si>
    <t>(7) Osoby uvedené v § 3 odst. 2, s výjimkou osob uvedených v § 3 odst. 2 písm. a) a b) a dále osob uvedených v § 3 odst. 2 písm. c) a d), pokud dodávají pitnou vodu do objektů se sezónním provozem, jsou povinny při vypracování posouzení a řízení rizik v systému zásobování vodou zohlednit výsledky posouzení a řízení rizik částí povodí související s místem odběru vody podle právního předpisu upravujícího plány povodí a plány pro zvládání povodňových rizik a dále jsou osoby uvedené v § 3 odst. 2 povinny provozní řád podle odstavce 1 průběžně přezkoumávat a aktualizovat a vždy při změně podmínek provozu předkládat návrh změn ke schválení příslušnému orgánu ochrany veřejného zdraví; pokud nedochází ke změně provozního řádu, jsou povinny předkládat provozní řád podle odstavce 1 ke schválení příslušnému orgánu ochrany veřejného zdraví nejméně jednou za 6 let.</t>
  </si>
  <si>
    <t>(8) Osoby uvedené v § 3 odst. 2, s výjimkou osob uvedených v § 3 odst. 2 písm. a) a b) a dále osob uvedených v § 3 odst. 2 písm. c) a d), pokud dodávají pitnou vodu do objektů se sezónním provozem, jsou povinny na vyžádání předat relevantní část posouzení rizik v provozním řádu provozovateli provozně souvisejícího vodovodu, a to v takovém rozsahu, aby provozovateli provozně souvisejícího vodovodu byly k dispozici informace dostačující pro zpracování posouzení rizik do provozního řádu provozně souvisejícího vodovodu. Provozovatelem provozně souvisejícího vodovodu je osoba, které je do vodovodu dodávána voda osobou uvedenou v § 3 odst. 2. Informace předané podle věty první smějí být využity pouze pro zpracování provozního řádu provozně souvisejícího vodovodu. Tyto předané informace musí zahrnovat údaje o zdrojích vody, jakosti surové vody a její úpravě, o jakosti dodávané vody, seznam rizik, která byla vyhodnocena jako nepřijatelná a která mohou ovlivnit jakost a množství předávané vody, a popis přijatých opatření.</t>
  </si>
  <si>
    <t>(9) Osoby uvedené v § 3 odst. 2, s výjimkou osob uvedených v § 3 odst. 2 písm. a) a b) a dále osob uvedených v § 3 odst. 2 písm. c) a d), pokud dodávají pitnou vodu do objektů se sezónním provozem, jsou povinny na vyžádání předat relevantní část posouzení a řízení rizik v systému zásobování vodou zpracovatelům posouzení a řízení rizik částí povodí souvisejících s místy odběru vody určené k lidské spotřebě. Tyto předávané informace musí zahrnovat údaje o místě odběru a další relevantní výsledky z posouzení a řízení rizik systému zásobování vodou.</t>
  </si>
  <si>
    <t>(10) Ve vztahu k informacím, které získá orgán ochrany veřejného zdraví v rámci schvalování provozního řádu, se nepostupuje podle zákona o svobodném přístupu k informacím.</t>
  </si>
  <si>
    <t>§ 3d</t>
  </si>
  <si>
    <t>(1) Prioritními prostory z hlediska rizika přítomnosti ukazatele olovo v pitné vodě jsou</t>
  </si>
  <si>
    <t>a) prostory staveb, v nichž jsou provozovány školy a školská zařízení a prostory, které jsou určeny k poskytování služby péče o dítě v dětské skupině,</t>
  </si>
  <si>
    <t>b) zdravotnická zařízení, ve kterých je poskytována lůžková péče,</t>
  </si>
  <si>
    <t>c) provozovny stravovacích služeb poskytující stravování ve zdravotnických zařízeních, ve kterých je poskytována lůžková péče,</t>
  </si>
  <si>
    <t>d) zařízení sociálních služeb, ve kterých jsou poskytovány pobytové služby, nebo</t>
  </si>
  <si>
    <t>e) provozovny stravovacích služeb poskytující stravování v zařízeních sociálních služeb, ve kterých jsou poskytovány pobytové služby.</t>
  </si>
  <si>
    <t>(2) Prioritními prostory z hlediska rizika přítomnosti bakterií rodu Legionella v rozvodu teplé vody jsou</t>
  </si>
  <si>
    <t>a) zdravotnická zařízení, ve kterých je poskytována lůžková péče,</t>
  </si>
  <si>
    <t>b) zařízení sociálních služeb, ve kterých jsou poskytovány pobytové služby, nebo</t>
  </si>
  <si>
    <t>c) ubytovací zařízení podle § 21a s kapacitou nad 50 osob.</t>
  </si>
  <si>
    <t>(3) Osoby provozující prioritní prostory podle odstavce 1 jsou povinny zpracovat posouzení a řízení rizik vnitřního vodovodu a přípojky a dále</t>
  </si>
  <si>
    <t>a) osoba provozující prioritní prostory podle odstavce 1, pro které má tímto zákonem určenou povinnost zpracovat a předložit návrh provozního řádu ke schválení příslušnému orgánu ochrany veřejného zdraví, doplní tento provozní řád o část posouzení a řízení rizik vnitřního vodovodu a přípojky; povinnost doplnit provozní řád nemá osoba provozující prioritní prostory podle odstavce 1, kde je výsledkem posouzení a řízení rizik vnitřního vodovodu a přípojky z hlediska ukazatele olovo vypracovaného postupem, který stanovuje prováděcí právní předpis, nízké riziko; tento výsledek oznámí tato osoba příslušnému orgánu ochrany veřejného zdraví,</t>
  </si>
  <si>
    <t>b) osoba provozující prioritní prostory podle odstavce 1, pro které nemá tímto zákonem určenou povinnost zpracovat a předložit návrh provozního řádu ke schválení příslušnému orgánu ochrany veřejného zdraví, zpracuje posouzení a řízení rizik vnitřního vodovodu a přípojky, které oznámí příslušnému orgánu ochrany veřejného zdraví.</t>
  </si>
  <si>
    <t>Posouzení a řízení rizik vnitřního vodovodu a přípojky osoba provozující prioritní prostory podle odstavce 1 přezkoumává každých 6 let, s výjimkou prioritních prostorů, kde je výsledkem posouzení a řízení rizik vnitřního vodovodu a přípojky z hlediska ukazatele olovo vypracovaného postupem, který stanovuje prováděcí právní předpis, nízké riziko. Pokud jsou přezkumem zjištěny změny v hodnocení míry rizika, osoba provozující prioritní prostory podle odstavce 1 provozní řád nebo zpracované posouzení a řízení rizik vnitřního vodovodu a přípojky podle věty čtvrté aktualizuje a předloží příslušnému orgánu ochrany veřejného zdraví ke schválení nebo v případě aktualizace posouzení a řízení rizik vnitřního vodovodu a přípojky podle písmene b) oznámí příslušnému orgánu ochrany veřejného zdraví.</t>
  </si>
  <si>
    <t>(4) Osoby provozující prioritní prostory podle odstavce 2 jsou povinny zpracovat posouzení a řízení rizik vnitřního vodovodu a přípojky a závěry vyplývající z posouzení a řízení rizik zapracovat do provozního řádu. Osoba provozující prioritní prostory, pro které již má tímto zákonem určenou povinnost zpracovat a předložit návrh provozního řádu ke schválení příslušnému orgánu ochrany veřejného zdraví, aktualizuje tento provozní řád o část posouzení a řízení rizik vnitřního vodovodu a přípojky. Pokud takovouto povinnost osoba provozující prioritní prostory nemá, zpracuje hodnocení a řízení rizik vnitřního vodovodu a přípojky do samostatného provozního řádu, který předloží ke schválení příslušnému orgánu ochrany veřejného zdraví. Posouzení a řízení rizik vnitřního vodovodu a přípojky osoba provozující prioritní prostory podle odstavce 2 přezkoumává každých 6 let a vždy při změně podmínek provozu vnitřního vodovodu. Pokud jsou přezkumem zjištěny nové skutečnosti ovlivňující provoz vnitřního vodovodu, osoba provozující prioritní prostory podle odstavce 2 provozní řád aktualizuje a předloží příslušnému orgánu ochrany veřejného zdraví ke schválení.</t>
  </si>
  <si>
    <t>(5) Posouzení a řízení rizik vnitřního vodovodu a přípojky je zaměřeno na přítomnost ukazatele olovo v pitné vodě, přítomnost ukazatele Legionella spp. v teplé vodě a generická rizika spojená s provozem vnitřního vodovodu a přípojky. Součástí posouzení a řízení rizik je i monitorování těchto ukazatelů. Generická rizika spojená s provozem vnitřního vodovodu a přípojky, postup vypracování posouzení a řízení rizik spojených s provozem vnitřního vodovodu a přípojky z hlediska generických rizik, rizika přítomnosti ukazatele olovo a rizika přítomnosti bakterií rodu Legionella a limitní hodnoty ukazatelů stanoví prováděcí právní předpis. V případě, že je provedením posouzení a řízení rizik prokázáno nedodržení limitní hodnoty ukazatelů stanovených prováděcím právním předpisem, zajistí osoby provozující prioritní prostory podle odstavce 1 nebo 2, aby byla přijata opatření vhodná k minimalizaci zdravotního rizika. V případě, že osoby provozující prioritní prostory podle odstavce 1 nebo 2 nejsou vlastníky těchto prostorů, informují o nevyhovujících výsledcích posouzení a řízení rizik vlastníka těchto prostorů a zajistí nápravná opatření ve spolupráci s vlastníkem prioritního prostoru.</t>
  </si>
  <si>
    <t>a) odběr vzorků pitné vody a jejich laboratorní kontrolu, zda voda má jakost pitné vody, a to nejméně v rozsahu a četnosti, stanovené prováděcím právním předpisem, a za použití metody upravené prováděcím právním předpisem nebo povolené příslušným orgánem ochrany veřejného zdraví podle odstavce 8; u ukazatelů, pro které není metoda prováděcím právním předpisem upravena nebo povolena, se postupuje podle metody, která odpovídá požadavkům upraveným prováděcím právním předpisem, a</t>
  </si>
  <si>
    <t>Držitelé osvědčení o akreditaci4a), držitelé osvědčení o správné činnosti laboratoře4c) a držitelé autorizace podle § 83c, kteří jsou oprávněni provádět odběr vzorků pitné vody a jejich laboratorní kontrolu, zda má voda jakost pitné vody, jsou v případě stanovení ukazatelů uvedených v prováděcím právním předpisu prostřednictvím jiné osoby povinni tuto subdodávku provádět pouze prostřednictvím držitelů osvědčení o akreditaci4a), držitelů osvědčení o správné činnosti laboratoře4c) nebo držitelů autorizace podle § 83c. Pro stanovení ukazatelů neuvedených v prováděcím právním předpisu lze použít i metody, které nejsou zahrnuty v rozsahu akreditace, pokud jsou validované107).</t>
  </si>
  <si>
    <t>a) z moci úřední nebo na základě výsledků posouzení a řízení rizik rozšíří o ukazatele, jejichž hodnota se blíží nejvyšší mezní hodnotě nebo mezní hodnotě, nebo o další ukazatele, jejichž výskyt lze předpokládat z důvodů geologického složení, havárie nebo jiných mimořádných událostí, a zvýší četnost kontrol pitné vody,</t>
  </si>
  <si>
    <t>b) na žádost osoby uvedené v § 3 odst. 2 může snížit, nejde-li o mikrobiologické ukazatele, pokud výsledky posouzení a řízení rizik potvrdí, že nemůže být ohroženo veřejné zdraví a žadatel v žádosti prokáže, že jsou splněny následující podmínky:</t>
  </si>
  <si>
    <t>1. u ukazatelů, u kterých se navrhuje snížení četnosti kontroly, jsou veškeré výsledky vzorků pitné vody odebíraných v pravidelných intervalech během nejméně posledních tří let z míst vzorkování reprezentativních pro celou zásobovanou oblast nižší než 60 % limitní hodnoty ukazatele; u ukazatelů, u kterých nelze vzhledem k limitní hodnotě aplikovat podmínku 60 %, rozhodne o možnosti snížení četnosti ze sledování orgán ochrany veřejného zdraví s přihlédnutím k posouzení a řízení rizik, jehož výsledky potvrzují, že není pravděpodobné zhoršení jakosti pitné vody v předmětném ukazateli; místo a četnost odběru vzorků se určí ve vztahu k původu ukazatele a k proměnlivosti jeho koncentrace a jejímu dlouhodobému trendu,</t>
  </si>
  <si>
    <t>2. u ukazatelů, které jsou navrženy ze sledování vyřadit, jsou veškeré výsledky vzorků odebíraných v pravidelných intervalech během nejméně posledních tří let z míst vzorkování reprezentativních pro celou zásobovanou oblast nižší než 30 % limitní hodnoty ukazatele; u ukazatelů, u kterých nelze vzhledem k limitní hodnotě aplikovat podmínku 30 %, rozhodne o možnosti vyřazení ze sledování orgán ochrany veřejného zdraví s přihlédnutím k posouzení a řízení rizik, jehož výsledky potvrzují, že není pravděpodobné zhoršení jakosti pitné vody v předmětném ukazateli.</t>
  </si>
  <si>
    <t>(5) Existuje-li u dané zásobované oblasti podezření na výskyt látky nebo mikroorganismu neuvedených v prováděcím právním předpisu, osoba uvedená v § 3 odst. 2 neprodleně zjistí koncentraci nebo množství této látky nebo mikroorganismu a oznámí tuto skutečnost příslušnému orgánu ochrany veřejného zdraví. Podnikající fyzická osoba v oznámení uvede jméno, popřípadě jména, a příjmení, popřípadě dodatek odlišující osobu podnikatele nebo druh podnikání vztahující se k této osobě nebo jí provozovanému druhu podnikání, identifikační číslo osoby a adresu zapsanou v obchodním rejstříku nebo jiné zákonem upravené evidenci jako místo podnikání, popřípadě jinou adresu pro doručování. Právnická osoba v oznámení uvede svůj název nebo obchodní firmu, identifikační číslo osoby nebo obdobný údaj a adresu sídla, popřípadě jinou adresu pro doručování. Tyto osoby v oznámení dále uvedou zásobovanou oblast, množství dodávané vody za den, počet zásobovaných obyvatel, odběrové místo, na kterém byla látka nebo mikroorganismus zjištěn, látku nebo mikroorganismus, jichž se oznámení týká, výsledky všech provedených rozborů, původ látky nebo mikroorganismu, pokud je znám, a plán nápravných opatření. Osoba uvedená v § 3 odst. 2, která zjistí u ukazatele se směrnou hodnotou stanovenou prováděcím právním předpisem překročení této směrné hodnoty, oznámí tuto skutečnost příslušnému orgánu ochrany veřejného zdraví; věty druhá až čtvrtá se použijí obdobně. Orgán ochrany veřejného zdraví určí hygienický limit jako nejvyšší mezní hodnotu nebo mezní hodnotu pro výskyt takové látky nebo mikroorganismu, jsou-li ve vodě obsaženy v koncentraci nebo množství, které neohrožuje veřejné zdraví. Osoba uvedená v § 3 odst. 2 je povinna kontrolovat dodržení hygienického limitu v četnosti stanovené prováděcím právním předpisem pro výskyt ostatních ukazatelů pitné vody, neurčí-li příslušný orgán ochrany veřejného zdraví postupem podle věty šesté jinak.</t>
  </si>
  <si>
    <t>(7) Žádost podle odstavce 3 písm. b) musí kromě náležitostí stanovených správním řádem obsahovat návrh úpravy rozsahu a četnosti kontrol pitné vody s odůvodněním, označení zásobované oblasti, množství dodávané vody za den a počet zásobovaných obyvatel, průkaz o stálé jakosti vody a vyhovujících hodnotách předmětných ukazatelů jakosti pitné vody a jejího zdroje a aktualizované posouzení a řízení rizik.</t>
  </si>
  <si>
    <t>(8) Příslušný orgán ochrany veřejného zdraví povolí použití jiné metody laboratorní kontroly pitné vody, než stanoví prováděcí právní předpis, pokud navrhovatel prokáže, že získané výsledky jsou nejméně tak spolehlivé jako výsledky získané pomocí metody upravené prováděcím právním předpisem. Před vydáním povolení orgán ochrany veřejného zdraví předloží informace o prokázání rovnocennosti metody Evropské komisi. Způsob prokázání rovnocennosti metod stanoví prováděcí právní předpis.</t>
  </si>
  <si>
    <t>Výrobky a materiály přicházející do přímého styku s pitnou užitkovou, teplou a surovou vodou, chemické látky a chemické směsi, úprava vody a vodárenské technologie</t>
  </si>
  <si>
    <t>(1) Výrobce nebo dovozce výrobku nebo materiálu určeného k přímému styku s pitnou, užitkovou, teplou nebo surovou vodou6a) při jejich jímání, odběru, dopravě, úpravě, rozvodu, shromažďování, měření dodávky a dalších obdobných účelech sloužících k nakládání s těmito vodami (dále jen „výrobek nebo materiál přicházející do přímého styku s vodou“) a výrobce nebo dovozce chemické látky nebo chemické směsi určené k úpravě vody na vodu pitnou, užitkovou nebo teplou jsou povinni zajistit, aby tyto výrobky nebo materiály a chemické látky nebo chemické směsi</t>
  </si>
  <si>
    <t>a) neohrožovaly přímo nebo nepřímo lidské zdraví,</t>
  </si>
  <si>
    <t>b) neměly nepříznivý vliv na barvu, pach nebo chuť vody,</t>
  </si>
  <si>
    <t>c) nepodporovaly růst mikroorganismů a</t>
  </si>
  <si>
    <t>d) neznečišťovaly vodu v rozsahu větším, než je vzhledem k zamýšlenému účelu nezbytně nutné.</t>
  </si>
  <si>
    <t>(2) Výrobce nebo dovozce výrobku nebo materiálu přicházejícího do přímého styku s vodou a výrobce nebo dovozce chemické látky nebo chemické směsi určené k úpravě vody na vodu pitnou, užitkovou nebo teplou jsou dále povinni zajistit, aby složení těchto výrobků, materiálů, chemických látek a chemických směsí a značení na obale, visačce, v průvodní dokumentaci nebo v návodu k použití odpovídalo hygienickým požadavkům stanoveným prováděcím právním předpisem. Výrobce nebo dovozce výrobku nebo materiálu přicházejícího do přímého styku s vodou jsou dále povinni zajistit, aby úprava povrchu výrobku nebo materiálu vyhovovala hygienickým požadavkům upraveným prováděcím právním předpisem.</t>
  </si>
  <si>
    <t>(3) Výrobce nebo dovozce výrobku nebo materiálu přicházejícího do přímého styku s vodou je povinen před jeho uvedením na trh zajistit u držitele osvědčení o akreditaci4a) nebo u držitele autorizace podle § 83c způsobem stanoveným prováděcím právním předpisem ověření, že nedojde k nežádoucímu ovlivnění pitné, užitkové nebo teplé vody; o ověření je povinen mít záznam. Způsob hodnocení tohoto ověření, formu a rozsah záznamu o ověření stanoví prováděcí právní předpis. Výrobky nebo materiály, které nesplňují požadavky stanovené ve větě první a v odstavcích 1 a 2, nesmí distributor4a) distribuovat.</t>
  </si>
  <si>
    <t>(4) Výrobce a dovozce musí výrobek nebo materiál přicházející do přímého styku s vodou a chemickou látku nebo chemickou směs, které by při nesprávném použití mohly způsobit zdravotní poškození fyzických osob nebo znehodnotit pitnou užitkovou, teplou nebo surovou vodu vždy vybavit návodem k použití, a je-li to potřebné, i návodem k odstranění následků nesprávného použití. Návod musí být v českém jazyce, popřípadě v jazyce slovenském. Distributor4a) je povinen distribuovat takový výrobek nebo materiál nebo chemickou látku nebo chemickou směs spotřebiteli nebo jinému uživateli vždy s návodem k použití, popřípadě s návodem k odstranění následků nesprávného použití.</t>
  </si>
  <si>
    <t>(5) Jinak se při hodnocení bezpečnosti výrobku nebo materiálu přicházejícího do přímého styku s vodou, který je podle zvláštního právního předpisu stavebním výrobkem,8) postupuje podle zvláštního právního předpisu.4a)</t>
  </si>
  <si>
    <t>(6) Na žádost výrobce nebo dovozce příslušný orgán ochrany veřejného zdraví rozhoduje o</t>
  </si>
  <si>
    <t>a) přípustnosti, obsahu, popřípadě migračním limitu látek, které nejsou upraveny v prováděcím právním předpisu pro výrobky nebo materiály přicházející do přímého styku s vodou; to neplatí, jde-li o výrobky nebo materiály uvedené v odstavci 4,</t>
  </si>
  <si>
    <t>(7) Žádost podle odstavce 6 musí obsahovat kromě náležitostí stanovených správním řádem označení typu výrobku nebo materiálu, chemické látky nebo chemické směsi, jejich obchodní název a chemické složení, doklad o čistotě chemické látky nebo chemické směsi podle příslušné technické normy, stručný popis technologie výroby s výčtem všech surovin a přídatných látek, včetně údajů o rozkladných produktech vznikajících při výrobě, zpracování, případně stárnutí, údaje o koncentraci chemické látky nebo chemické směsi, údaj o koncentraci účinné látky v chemické směsi, údaj o předpokládaném způsobu použití výrobku nebo materiálu, chemické látky nebo chemické směsi, metodu stanovení navrhovaných přísad a jejich nečistot včetně produktů interakcí a rozpadu, dostupnou zahraniční dokumentaci o tom, zda výrobek nebo materiál, navrhovaná látka, chemická látka nebo chemická směs byly povoleny v jiných státech a pro jaké užití, údaje o toxicitě navrhované látky, chemické látky nebo chemické směsi, návod k použití výrobku, materiálu, chemické látky nebo chemické směsi a dále, pokud jde o žádost podle odstavce 6 písm. b), podrobný popis principu technologie úpravy vody, údaj o nejvyšší navrhované aplikační dávce chemické látky nebo chemické směsi, doklad o zdravotní bezpečnosti upravené vody při dlouhodobém požívání a metodu kontroly funkčnosti a účinnosti technologie v běžné provozní praxi.</t>
  </si>
  <si>
    <t>(8) Příslušný orgán ochrany veřejného zdraví vydá povolení podle odstavce 6, jestliže žadatel prokáže, že nedojde k negativnímu ovlivnění jakosti pitné, užitkové nebo teplé vody.</t>
  </si>
  <si>
    <t>(9) Osoby uvedené v § 3 odst. 2 mohou při vodárenské úpravě surové vody6a) používat jen vodárenské technologie upravené prováděcím právním předpisem a chemické látky a chemické směsi upravené prováděcím právním předpisem nebo povolené podle odstavce 6 písm. b).</t>
  </si>
  <si>
    <t>(10) Na žádost osoby uvedené v § 3 odst. 2 příslušný orgán ochrany veřejného zdraví rozhodne o přípustnosti vodárenské technologie neupravené v prováděcím právním předpisu. Žádost musí kromě náležitostí stanovených správním řádem obsahovat označení typu technologie, popřípadě její obchodní název, popis účelu technologie a odůvodnění jejího použití, návod k použití, podrobný popis principu technologie úpravy vody včetně použitého zařízení a přesného složení chemických látek a chemických směsí, pokud je jejich přidání do vody součástí technologie, doklad, že použité zařízení, chemické látky a chemické směsi odpovídají požadavkům upraveným prováděcím právním předpisem, údaje o změnách jakosti upravené vody, a to mikrobiologické, chemické a fyzikální včetně vedlejších či rozkladných produktů vznikajících v důsledku aplikace navrhované technologie, doklad, že jsou splněny hygienické požadavky stanovené na jakost pitné vody, metody kontroly funkčnosti a účinnosti technologie v běžné provozní praxi, doklad o zdravotní bezpečnosti upravené vody při jejím dlouhodobém požívání, pokud se jedná o technologii, která předpokládá změnu fyzikálních vlastností vody nebo vnos chemických látek neupravených prováděcím právním předpisem do vody a dostupnou zahraniční dokumentaci o tom, zda a za jakých podmínek byla technologie povolena pro úpravu pitné vody v jiných státech. Příslušný orgán ochrany veřejného zdraví k použití vodárenské technologie povolení vydá, jestliže žadatel prokáže, že vodárenská technologie vede k dodržení jakosti pitné vody a nedojde k jejímu negativnímu ovlivnění.</t>
  </si>
  <si>
    <t>(11) Osoby vyrábějící teplou vodu (§ 3 odst. 3) mohou při úpravě této vody používat jen chemické látky a chemické směsi upravené prováděcím právním předpisem nebo povolené podle odstavce 6 písm. b).</t>
  </si>
  <si>
    <t>(12) K jímání, odběru, dopravě, úpravě, rozvodu, shromažďování a měření dodávky surové, pitné, užitkové a teplé vody a pro obdobné účely mohou osoby uvedené v § 3 odst. 2 a 3 a odběratelé6a) používat jen výrobky a materiály, které vyhovují hygienickým požadavkům podle odstavců 1 až 4 nebo byly povoleny podle odstavce 8.</t>
  </si>
  <si>
    <t>(2) Metody, pravidla, četnost, termíny a rozsah laboratorní kontroly vody ke koupání, sprchování nebo ochlazování, termíny předání protokolu o výsledku laboratorní kontroly jakosti vody, náležitosti, formu a datové rozhraní elektronického protokolu podle odstavce 1 písm. b), hygienické požadavky na členění, vybavení a provoz přírodního koupaliště, hygienické požadavky na vnitřní vybavení a provoz umělého koupaliště nebo sauny upraví prováděcí právní předpis.</t>
  </si>
  <si>
    <t>(3) Požadavky na členění a vybavení umělého koupaliště a sauny stanoví prováděcí právní předpis.</t>
  </si>
  <si>
    <t>(3) Hygienické požadavky na vydatnost, jakost, úpravu a laboratorní rozbor zdroje vody pro umělé koupaliště a sauny, dezinfekci, úpravu, obměnu a teploty vody ke koupání, hygienické požadavky na recirkulační systém a intenzitu recirkulace, vlastnosti pomůcek a materiálů vnitřního vybavení umělého koupaliště a sauny, jejich údržbu a ukládání, oblečení kojenců a batolat při koupání upraví prováděcí právní předpis. Způsob a rozsah kontroly jakosti vody ke koupání, náležitosti provozního deníku a způsob a rozsah evidence výsledků kontrol a měření v provozním deníku upraví prováděcí právní předpis.</t>
  </si>
  <si>
    <t>(4) Požadavky na recirkulační systém a jeho vybavení, na mikroklimatické podmínky a osvětlení umělého koupaliště a na mikroklimatické podmínky saun stanoví prováděcí právní předpis.</t>
  </si>
  <si>
    <t>b) účast pouze fyzických osob, které splňují podmínky stanovené v § 10; účast zdravotníka při převzetí posudků a prohlášení podle § 9 odst. 3 a § 10 odst. 2, při sestavování jídelníčku a režimu dne; dosažitelnost zdravotníka 24 hodin denně po celou dobu konání zotavovací akce nebo školy v přírodě; pořízení výpisu z posudků o zdravotní způsobilosti (§ 9 odst. 3 a § 10 odst. 2) zdravotníkem; ve výpisu zdravotník uvede závěr posudku a který poskytovatel zdravotních služeb posudek vydal,</t>
  </si>
  <si>
    <t>(2) Fyzické osoby přicházející při pracovních činnostech ve stravovacích službách (§ 23) při výrobě potravin, zpracování potravin18) nebo při uvádění potravin na trh18) do přímého styku s potravinami, pokrmy, zařízením, náčiním nebo plochami, které jsou ve styku s potravinami nebo pokrmy, fyzické osoby přicházející při pracovních činnostech v úpravnách vod a při provozování vodovodů6a) do přímého styku s vodou a fyzické osoby přicházející při pracovních činnostech v ostatních činnostech podle odstavce 1 do přímého styku s kosmetickými přípravky, jejich ingrediencemi nebo tělem spotřebitele (dále jen "fyzické osoby vykonávající činnosti epidemiologicky závažné") musí mít znalosti nutné k ochraně veřejného zdraví.</t>
  </si>
  <si>
    <t>c) uplatňovat při pracovní činnosti znalosti nutné k ochraně veřejného zdraví a dodržovat zásady osobní a provozní hygieny v rozsahu upraveném v prováděcím právním předpise.</t>
  </si>
  <si>
    <t>b) zajistit uplatňování znalostí a zásad osobní a provozní hygieny podle § 20 písm. c) zaměstnanci a spolupracujícími rodinnými příslušníky a</t>
  </si>
  <si>
    <t>c) výrobky pro užívání dětmi ve věku do 3 let, s výjimkou výrobků uvedených v písmenech a) a b), hraček a potravin.</t>
  </si>
  <si>
    <t>b) materiály a předměty uvedené v § 25 písm. a) vyhovovaly prováděcím právním předpisem stanoveným hygienickým požadavkům na jejich složení, vlastnosti a mikrobiologickou čistotu; dodržení hygienických požadavků na složení a vlastnosti těchto materiálů a předmětů je výrobce nebo dovozce povinen zkoušet a hodnotit za podmínek stanovených prováděcím právním předpisem a o provedení a výsledcích stanovených zkoušek a o hodnocení vést dokumentaci,</t>
  </si>
  <si>
    <t>d) materiály a předměty uvedené v § 25 písm. a) byly s ohledem na svou povahu a způsob použití značeny a vybaveny písemným prohlášením a návodem k použití, a to v rozsahu a s náležitostmi stanovenými prováděcím právním předpisem, popřípadě vybaveny návodem k obsluze a čištění; ve značení těchto materiálů a předmětů musí být uvedeny i údaje stanovené prováděcím právním předpisem, a to způsobem, který tento předpis stanoví.</t>
  </si>
  <si>
    <t>(2) Pokud přímo použitelný předpis Evropské unie nestanoví jinak, dovozce nemá povinnost zkoušet a hodnotit složení a vlastnosti výrobků uvedených v § 25 písm. a) a vést o tom dokumentaci podle odstavce 1 písm. b) a povinnost vybavit předmět běžného užívání písemným prohlášením podle odstavce 1 písm. d), jsou-li splněny tyto podmínky:</t>
  </si>
  <si>
    <t>(3) Pokud nelze výrobce nebo dovozce předmětu běžného užívání uvedeného v § 25 písm. a) a c) určit, odpovídá za splnění povinností podle odstavce 1 distributor4a). Distributor je povinen v rozsahu upraveném prováděcím právním předpisem zajistit značení předmětu běžného užívání, který není zabalen v obalu určeném pro spotřebitele a je balen v místě prodeje na přání spotřebitele. Předměty běžného užívání s prošlým datem minimální trvanlivosti je prodávající29a) povinen umístit odděleně a zřetelně označit údajem o skončení doby minimální trvanlivosti; tyto výrobky smí prodávat jen, jsou-li bezpečné26a).</t>
  </si>
  <si>
    <t>(1) Pokud při používání, popřípadě provozu zdroje hluku nebo vibrací, s výjimkou hluku z leteckého provozu, nelze z vážných důvodů zajistit nepřekračování hygienických limitů podle § 30 odst. 1, může osoba požádat příslušný orgán ochrany veřejného zdraví o povolení mírnějšího hygienického limitu, než stanoví prováděcí právní předpis. Orgán ochrany veřejného zdraví v řízení o vydání povolení zejména posoudí, zda osoba doložila, že hluk nebo vibrace se omezí na rozumně dosažitelnou míru. Rozumně dosažitelnou mírou se rozumí poměr mezi náklady na protihluková nebo antivibrační opatření a jejich přínosem ke snížení škodlivých účinků hluku nebo vibrací, který je stanovený i s ohledem na počet fyzických osob exponovaných nadlimitnímu hluku nebo vibracím. Správní úřad, který povolení vydal, jej může za nedodržení stanovených podmínek odejmout. Toto povolení se nevydá, pokud je jeho vydání nahrazeno postupem v řízení o vydání integrovaného povolení podle zákona o integrované prevenci. Povolení mírnějšího hygienického limitu je elektronicky evidováno prostřednictvím informačního systému Ministerstva zdravotnictví.</t>
  </si>
  <si>
    <t>(2) O zahájení řízení podle odstavce 1 místně příslušná krajská hygienická stanice informuje tímto řízením dotčené obecní úřady.</t>
  </si>
  <si>
    <t>(3) Žádost podle odstavce 1 musí kromě náležitostí stanovených správním řádem obsahovat popis zdroje hluku nebo vibrací, změřené hodnoty hluku v referenčních kontrolních bodech, popřípadě v těchto bodech vypočtené hodnoty hluku v chráněných prostorech uvedených v § 30 odst. 3 nebo změřené hodnoty vibrací v chráněných vnitřních prostorech staveb, odhad počtu fyzických osob vystavených nadlimitnímu hluku nebo vibracím, důvod překročení hygienického limitu, návrh nadlimitní hodnoty hluku nebo vibrací, přehled provedených a navrhovaných protihlukových a antivibračních opatření, rámcový harmonogram jejich provedení, odhad jejich účinnosti a skutečnosti svědčící o omezení hluku nebo vibrací na rozumně dosažitelnou míru. Referenčním kontrolním bodem se rozumí místo, které bylo měřením nebo výpočtem vyhodnoceno jako nejvíce zasažené zdrojem hluku.</t>
  </si>
  <si>
    <t>(5) U bytových domů, rodinných domů, staveb pro předškolní a školní výchovu a vzdělávání, staveb pro zdravotní a sociální účely a funkčně obdobných staveb umístěných v ochranném hlukovém pásmu je provozovatel letiště na základě odborného posudku vypracovaného na jeho náklad povinen postupně provést nebo zajistit provedení protihlukových opatření v takovém rozsahu, aby byly alespoň uvnitř staveb hygienické limity hluku dodrženy. U staveb uvedených ve větě první, ve kterých by podle odborného posudku protihluková opatření nezajistila dodržování hygienických limitů, může příslušný správní úřad zahájit řízení o změně v užívání stavby nebo o jejím odstranění.</t>
  </si>
  <si>
    <t>(1) Pravidelná očkování dětí provádějí poskytovatelé zdravotních služeb v oboru praktické lékařství pro děti a dorost, s výjimkou očkování novorozenců HBsAg pozitivních matek proti virové hepatitidě B, která provádějí na novorozeneckých odděleních porodnic lékaři těchto oddělení. Očkování proti tuberkulóze u dětí s vyšším rizikem získání této infekce provádějí na kalmetizačních pracovištích odborní lékaři pneumoftizeologové. Pravidelné očkování zletilých fyzických osob provádějí poskytovatelé zdravotních služeb v oborech všeobecné praktické lékařství nebo hygiena a epidemiologie; tato očkování mohou provádět i zdravotní ústavy. U osob umístěných u poskytovatelů zdravotních služeb, v zařízeních sociálních služeb a obdobných zařízeních provádějí očkování podle tohoto zákona také lékaři těchto zařízení.</t>
  </si>
  <si>
    <t>(2) Zvláštní a mimořádné očkování provádějí poskytovatelé zdravotních služeb v oborech infekční lékařství, praktické lékařství pro děti a dorost, všeobecné praktické lékařství nebo hygiena a epidemiologie, poskytovatelé pracovnělékařských služeb a zdravotní ústavy.</t>
  </si>
  <si>
    <t>(2) Příslušný orgán ochrany veřejného zdraví z moci úřední rozhodne o rozsahu protiepidemických opatření podle odstavce 1 písm. a), s výjimkou léčení, a stanoví činnosti podle odstavce 1 písm. c); může též fyzické osobě rozhodnutím stanovit, který poskytovatel zdravotních služeb opatření podle odstavce 1 písm. a) provede. Odvolání proti rozhodnutí orgánu ochrany veřejného zdraví nemá odkladný účinek.</t>
  </si>
  <si>
    <t>(3) Orgán ochrany veřejného zdraví, který vydal rozhodnutí podle odstavce 2, požádá určeného poskytovatele zdravotních služeb, aby opatření podle odstavce 1 písm. a) provedl. Určený poskytovatel zdravotních služeb je povinen žádosti vyhovět.</t>
  </si>
  <si>
    <t>i) příkaz zaměstnavateli, služebnímu orgánu nebo služebnímu funkcionáři ve stanoveném rozsahu nařídit výkon práce na dálku nebo výkon služby z jiného místa,</t>
  </si>
  <si>
    <t>j) zákaz nebo nařízení další určité činnosti k likvidaci epidemie nebo nebezpečí jejího vzniku.</t>
  </si>
  <si>
    <t>(2) Žádost o vydání stanoviska orgánu ochrany veřejného zdraví vyžadovaného tímto zákonem pro povolení záměru podle stavebního zákona lze podat prostřednictvím portálu stavebníka podle stavebního zákona.</t>
  </si>
  <si>
    <t>(3) V případě, že je v platné územně plánovací dokumentaci uveden záměr, u kterého lze důvodně předpokládat, že bude po uvedení do provozu zdrojem hluku nebo vibrací z provozu na pozemních komunikacích nebo drahách, nelze ke stavbě, která by mohla být tímto hlukem či vibracemi dotčena, vydat kladné stanovisko orgánu ochrany veřejného zdraví, aniž by u ní byla přijata opatření k ochraně před hlukem nebo vibracemi.</t>
  </si>
  <si>
    <t>(4) Žadatel o vydání povolení záměru stavby bytového domu, rodinného domu, stavby pro předškolní nebo školní vzdělávání, stavby pro zdravotní nebo sociální účely anebo funkčně obdobné stavby a stavby zdroje hluku před podáním žádosti o povolení záměru, nebo stavební úřad po podání žádosti žadatele o povolení záměru zajistí, aby záměr těchto staveb byl z hlediska ochrany před hlukem posouzen příslušným orgánem ochrany veřejného zdraví.</t>
  </si>
  <si>
    <t>h) Dopravní a energetický stavební úřad.</t>
  </si>
  <si>
    <t>f) rozhoduje ve věcech podle § 4 odst. 8, § 5 odst. 6, § 6e, § 72 odst. 1 a 2, § 73, § 83e odst. 5 a dále o námitkách, rozhoduje-li o nich podle tohoto zákona nadřízený orgán ochrany veřejného zdraví; plní úkoly podle § 3b, § 6g, § 72 odst. 3, § 75a, § 79 odst. 5, § 83a odst. 2, § 83c odst. 3 a § 83e odst. 6; na návrh krajských hygienických stanic rozhoduje za podmínek § 37 o kategorizaci prací vykonávaných na jejich pracovištích,</t>
  </si>
  <si>
    <t>§ 81ba</t>
  </si>
  <si>
    <t>Ministerstvo zemědělství</t>
  </si>
  <si>
    <t>Ministerstvo zemědělství poskytuje Ministerstvu zdravotnictví informace potřebné pro splnění povinnosti podle § 3b odst. 2 písm. c).</t>
  </si>
  <si>
    <t>z) podílet se na vzdělávání lékařů a zdravotnických pracovníků, uskutečňovaném v souladu se zákonem č. 95/2004 Sb., o podmínkách získávání a uznávání odborné způsobilosti a specializované způsobilosti k výkonu zdravotnického povolání lékaře, zubního lékaře a farmaceuta, a zákonem č. 96/2004 Sb., o podmínkách získávání a uznávání způsobilosti k výkonu nelékařských zdravotnických povolání a k výkonu činností souvisejících s poskytováním zdravotní péče a o změně některých souvisejících zákonů, spolupracovat s vysokou školou uskutečňující akreditovaný studijní program v oblasti vzdělávání Všeobecné lékařství a zubní lékařství a Zdravotnické obory101),</t>
  </si>
  <si>
    <t>z) posuzovat nové recyklační technologie produkující materiály a předměty z recyklovaných plastů a plnit povinnosti podle přímo použitelného předpisu Evropské unie na úseku materiálů a předmětů z recyklovaných plastů určených pro styk s potravinami108).</t>
  </si>
  <si>
    <t>d) ověřování výrobků přicházejících do přímého styku s vodou, s výjimkou stavebních výrobků,8) podle § 5 odst. 3,</t>
  </si>
  <si>
    <t>(1) Autorizující osoba vydá organizační složce státu, kraje nebo obce, právnické osobě nebo fyzické osobě, která je podnikatelem, na její žádost osvědčení o autorizaci. Toto osvědčení vydá organizační složce státu, kraje nebo obce, pokud žadatel splňuje podmínky autorizace, kterými jsou</t>
  </si>
  <si>
    <t>j) mohou nařídit úpravu provozního řádu podle § 3c odst. 1, § 3d odst. 3 a 4, § 6c odst. 1 písm. f), § 7 odst. 2, § 13 odst. 2, § 15 odst. 2, § 21 odst. 3 a § 21a nebo posouzení a řízení rizik systému zásobování vodou podle § 3c odst. 1 písm. f) a posouzení a řízení rizik vnitřního vodovodu a přípojky podle § 3d odst. 5, pokud podmínky v nich uvedené nevedou k ochraně veřejného zdraví, a uložit odstranění zjištěných závad v dodržování provozního řádu,</t>
  </si>
  <si>
    <t>l) mohou odejmout povolení vydané podle § 4 odst. 8, § 5 odst. 6 až 10, § 6e, § 6f odst. 2, § 14, § 17 odst. 5, § 18 odst. 2, § 21 odst. 2, § 31 odst. 1 a § 41a odst. 2, nesplňuje-li osoba podmínky, za kterých bylo povolení vydáno, nebo je-li ohroženo veřejné zdraví; odejmutí povolení vydaného Ministerstvem zdravotnictví musí být předem projednáno s tímto správním úřadem,</t>
  </si>
  <si>
    <t>a) nezajistí složení stanovené v § 5 odst. 2 nebo povolené podle § 5 odst. 6,</t>
  </si>
  <si>
    <t>b) nezajistí značení výrobku podle § 5 odst. 2, nebo</t>
  </si>
  <si>
    <t>c) nevybaví výrobek návodem podle § 5 odst. 4.</t>
  </si>
  <si>
    <t>(5) Výrobce, dovozce nebo distributor předmětu běžného užívání uvedeného v § 25 písm. c) se dopustí přestupku tím, že v rozporu s § 26 odst. 1 nebo 3 uvede na trh nebo distribuuje výrobek, který není bezpečný.</t>
  </si>
  <si>
    <t>a) distribuuje výrobek přicházející do přímého styku s vodou nebo chemickou látku nebo chemickou směs určenou k úpravě vody na vodu pitnou užitkovou nebo teplou, který nevyhovuje hygienickému požadavku stanovenému podle § 5 odst. 2 nebo povolenému podle § 5 odst. 6, nebo</t>
  </si>
  <si>
    <t>b) distribuuje výrobek přicházející do přímého styku s vodou nebo chemickou látku nebo chemickou směs určenou k úpravě vody na vodu pitnou užitkovou nebo teplou bez návodu podle § 5 odst. 4.</t>
  </si>
  <si>
    <t>(9) Výrobce nebo dovozce výrobku přicházejícího do přímého styku s vodou se dopustí přestupku tím, že nezajistí ověření podle § 5 odst. 3.</t>
  </si>
  <si>
    <t>(14) Právnická nebo podnikající fyzická osoba zapojená do recyklačního programu se dopustí přestupku tím, že nesplní povinnosti podle přímo použitelného předpisu Evropské unie na úseku materiálů a předmětů z recyklovaných plastů určených pro styk s potravinami108).</t>
  </si>
  <si>
    <t>d) 500000 Kč, jde-li o přestupek podle odstavce 3 písm. b) bodu 3, 4, 5 nebo 7, odstavce 4 písm. a) bodu 3, 4, 6 nebo 9, odstavce 7 písm. c) nebo odstavce 13 písm. b) bodu 3,</t>
  </si>
  <si>
    <t>b) nekontroluje jakost pitné vody podle § 4 odst. 1 nebo rozhodnutí vydaného podle § 4 odst. 3 nebo 6 nebo schématu kontrol stanoveného podle § 3a odst. 6,</t>
  </si>
  <si>
    <t>c) neoznámí výskyt látky nebo mikroorganismu podle § 4 odst. 5,</t>
  </si>
  <si>
    <t>d) použije vodárenskou technologii, chemickou látku nebo chemickou směs v rozporu s § 5 odst. 9,</t>
  </si>
  <si>
    <t>f) nezajistí zásobování pitnou vodou podle § 3a odst. 7, nebo</t>
  </si>
  <si>
    <t>g) nesplní informační povinnost podle § 3a odst. 7 nebo 8 nebo § 4 odst. 4, 5 nebo 6.</t>
  </si>
  <si>
    <t>b) použije při úpravě teplé vody chemickou látku nebo chemickou směs v rozporu s § 5 odst. 11, nebo</t>
  </si>
  <si>
    <t>(4) Fyzická, právnická nebo podnikající fyzická osoba jako osoba uvedená v § 3 odst. 2, výrobce teplé vody nebo odběratel pitné nebo teplé vody se dopustí přestupku tím, že k jímání, odběru, dopravě, úpravě, rozvodu, shromažďování a měření dodávky surové nebo pitné vody nebo pro obdobný účel použije výrobek v rozporu s § 5 odst. 12.</t>
  </si>
  <si>
    <t>(5) Fyzická osoba vykonávající činnost epidemiologicky závažnou se dopustí přestupku tím, že nesplní povinnost podle § 20 nebo uloženou podle § 84 odst. 1 písm. v).</t>
  </si>
  <si>
    <t>a) v rozporu s § 31 odst. 4 nenavrhne zřízení ochranného hlukového pásma, nebo</t>
  </si>
  <si>
    <t>b) na základě odborného posudku neplní povinnost podle § 31 odst. 5.</t>
  </si>
  <si>
    <t>p) nezajistí, aby práci ve stanoveném případě vykonával pouze zaměstnanec, který se podrobil zvláštnímu očkování anebo má doklad o odolnosti vůči nákaze,</t>
  </si>
  <si>
    <t>a) jako poskytovatel určený podle § 46 odst. 5, § 53 odst. 3, § 67 odst. 12, § 70 odst. 2 nebo 4 nebo § 100f neprovede opatření k předcházení vzniku a šíření infekčních onemocnění,</t>
  </si>
  <si>
    <t>d) neprovede úpravu provozního řádu uloženou podle § 84 odst. 1 písm. j),</t>
  </si>
  <si>
    <t>e) nesplní povinnost odstranit závadu v dodržování provozního řádu uloženou podle § 84 odst. 1 písm. j),</t>
  </si>
  <si>
    <t>f) vykonává činnost, k níž je třeba podle tohoto zákona vypracovat posouzení a řízení rizik vnitřního vodovodu a přípojky, bez takového posouzení a řízení rizik vnitřního vodovodu a přípojky oznámeného příslušnému orgánu ochrany veřejného zdraví, nebo</t>
  </si>
  <si>
    <t>g) neprovede úpravu posouzení a řízení rizik vnitřního vodovodu a přípojky uloženou podle § 84 odst. 1 písm. j).</t>
  </si>
  <si>
    <t>(2) Účastníkem řízení podle § 3c odst. 6 a 7, § 3d odst. 3 a 4, § 5 odst. 6 a 10, § 6c odst. 1 písm. g), § 6e, § 14, § 15 odst. 2, § 17 odst. 5, § 18 odst. 2, § 21 odst. 2 a 4, § 21a, § 31 odst. 1 a § 72 odst. 1 je pouze žadatel. Účastníkem řízení podle § 37 odst. 2, 5 a 6, § 39 odst. 2 a § 82 odst. 2 písm. c) až f) a n) je pouze zaměstnavatel. Účastníkem řízení před orgánem ochrany veřejného zdraví o uložení nápravného opatření (§ 84) je pouze osoba, které povinnost stanoví zákon nebo přímo použitelný předpis Evropské unie nebo je jí uložena na základě zákona nebo přímo použitelného předpisu Evropské unie.</t>
  </si>
  <si>
    <t>(3) Účastníkem řízení podle § 46 odst. 3, § 53 odst. 2, § 67 odst. 1 a 11, § 70 odst. 2 a § 84 odst. 1 písm. v) a x) je fyzická osoba, které je opatření k předcházení vzniku a šíření infekčního onemocnění nařizováno.</t>
  </si>
  <si>
    <t>Vedle ustanovení, která upravují oprávnění orgánu ochrany veřejného zdraví stanovit rozhodnutím nebo opatřením i podmínky, může orgán ochrany veřejného zdraví vázat na podmínky rozhodnutí podle § 3 odst. 4, § 3a odst. 1, § 3c odst. 6 a 7, § 3d odst. 3 a 4, § 4 odst. 3 písm. b), § 5 odst. 6 a 10, § 14, § 15 odst. 2, § 17 odst. 5, § 18 odst. 2, § 21 odst. 2 a 4, § 21a, § 31 odst. 1, § 72 odst. 1 a § 84 odst. 1 písm. e).</t>
  </si>
  <si>
    <t>(1) Ministerstvo zdravotnictví vydá vyhlášky k provedení § 3 odst. 1, 3 a 7, § 3a odst. 1, § 3b odst. 1, § 3c odst. 3 až 5, § 3d odst. 5, § 4 odst. 1 až 5 a 8, § 5 odst. 2, 3, 6 a 9 až 11, § 6a odst. 6, § 6b odst. 1, § 6c odst. 2, § 6e, § 6f odst. 3, § 7 odst. 1, § 8 odst. 2 a 4, § 9 odst. 3, § 11 odst. 1 písm. a) a d), § 13, § 16 odst. 2, § 17 odst. 1 a 5, § 18 odst. 1 a 3, § 19 odst. 3, § 20 písm. a) a c), § 21 odst. 1 písm. a), § 24 odst. 1 písm. b) a d), § 26 odst. 1 písm. b) a d), § 30 odst. 1 a 2, § 37 odst. 1, § 38, § 39 odst. 3 a 4, § 41 odst. 1, § 41a odst. 1, § 44b odst. 2, § 45, § 46 odst. 1, 2 a 6, § 47 odst. 2, § 47a odst. 5, § 59 odst. 2, § 60 odst. 1 a 3, § 62 odst. 1 a 2, § 62 odst. 3 písm. a) a b), § 70 odst. 1, § 72 odst. 1 písm. a), § 75a odst. 1 a 4, § 80 odst. 1 písm. s), § 80 odst. 4, § 82a odst. 2 písm. d), § 82a odst. 5, § 83e odst. 2 a § 97 odst. 2.</t>
  </si>
  <si>
    <t>(3) Ministerstvo pro místní rozvoj vydá vyhlášku k provedení § 6c odst. 3 a § 6f odst. 4.</t>
  </si>
  <si>
    <t>(4) Vláda vydá k provedení § 30 odst. 3, § 34 odst. 1, § 35 odst. 2, § 36, § 77 odst. 5 a § 88 odst. 1 nařízení.</t>
  </si>
  <si>
    <t>(5) Hygienické limity a požadavky, které upraví prováděcí právní předpisy vydané podle tohoto zákona, Ministerstvo zdravotnictví stanoví na základě hodnocení zdravotních rizik vyplývajících z přírodních, životních a pracovních podmínek a způsobu života, soudobých vědeckých poznatků, mezinárodních závazků České republiky v této oblasti a doporučení Světové zdravotnické organizace.</t>
  </si>
  <si>
    <t>(6) Pokud právní předpisy používají pojem okresní hygienik, rozumí se jím po dni 1. ledna 2003 krajská hygienická stanice. Pokud právní předpisy používají pojem krajský hygienik, rozumí se jím po dni 1. ledna 2003 Ministerstvo zdravotnictví. Úkoly krajského hygienika podle zákona o integrované prevenci však plní příslušná krajská hygienická stanice.</t>
  </si>
  <si>
    <t>1. Osoby, které jsou ke dni nabytí účinnosti tohoto zákona osobami uvedenými v § 3 odst. 2 zákona č. 258/2000 Sb., ve znění pozdějších předpisů, předloží návrh provozního řádu podle § 3c odst. 1 zákona č. 258/2000 Sb., ve znění účinném ode dne nabytí účinnosti tohoto zákona, příslušnému orgánu ochrany veřejného zdraví ke schválení nejpozději do 8 let ode dne nabytí účinnosti tohoto zákona.</t>
  </si>
  <si>
    <t>Přechodná ustanovení zavedena zákonem č. 167/2023 Sb. Čl. II</t>
  </si>
  <si>
    <t>1. Povolení o určení mírnějšího hygienického limitu udělené podle § 3a odst. 1 zákona č. 258/2000 Sb., ve znění účinném přede dnem nabytí účinnosti tohoto zákona, které bylo platné ke dni 12. ledna 2023, zůstává v platnosti do doby uvedené v tomto povolení. Toto povolení lze postupem podle § 3a odst. 1 zákona č. 258/2000 Sb., ve znění účinném ode dne nabytí účinnosti tohoto zákona, prodloužit pouze, pokud se jedná o první prodloužení tohoto povolení.</t>
  </si>
  <si>
    <t>2. Povolení o určení mírnějšího hygienického limitu udělené podle § 3a odst. 1 zákona č. 258/2000 Sb., ve znění účinném přede dnem nabytí účinnosti tohoto zákona, které již bylo jednou prodlouženo a bylo platné ke dni 12. ledna 2021, lze prodloužit postupem podle § 3a odst. 3 a 4 zákona č. 258/2000 Sb., ve znění účinném přede dnem nabytí účinnosti tohoto zákona.</t>
  </si>
  <si>
    <t>3. Zprávu o jakosti pitné vody podle § 3b odst. 2 zákona č. 258/2000 Sb., ve znění účinném přede dnem nabytí účinnosti tohoto zákona, Ministerstvo zdravotnictví vypracuje, zveřejní a zašle Evropské komisi postupem podle zákona č. 258/2000 Sb., ve znění účinném přede dnem nabytí účinnosti tohoto zákona, naposledy za období let 2020 až 2022.</t>
  </si>
  <si>
    <t>4. Přípravu souborů dat uvedených v § 3b odst. 1 zákona č. 258/2000 Sb., ve znění účinném ode dne nabytí účinnosti tohoto zákona, Ministerstvo zdravotnictví provede poprvé v roce 2024.</t>
  </si>
  <si>
    <t>5. Přípravu souborů dat uvedených v § 3b odst. 2 písm. a) a b) zákona č. 258/2000 Sb., ve znění účinném ode dne nabytí účinnosti tohoto zákona, Ministerstvo zdravotnictví provede poprvé nejpozději do 12. ledna 2029.</t>
  </si>
  <si>
    <t>6. Přípravu souborů dat uvedených v § 3b odst. 2 písm. c) zákona č. 258/2000 Sb., ve znění účinném ode dne nabytí účinnosti tohoto zákona, Ministerstvo zdravotnictví provede poprvé nejpozději do 12. července 2027.</t>
  </si>
  <si>
    <t>7. Osoby, které jsou ke dni nabytí účinnosti tohoto zákona osobami uvedenými v § 3 odst. 2 písm. a) zákona č. 258/2000 Sb., ve znění pozdějších předpisů, byly jimi k 1. listopadu 2017 a do dne nabytí účinnosti tohoto zákona nepředložily v souladu s čl. IV bodem 1 zákona č. 202/2017 Sb., kterým se mění zákon č. 373/2011 Sb., o specifických zdravotních službách, ve znění pozdějších předpisů, a některé další zákony, návrh provozního řádu podle § 3c odst. 1 zákona č. 258/2000 Sb., ve znění účinném ode dne 1. listopadu 2017, předloží návrh provozního řádu podle § 3c odst. 1 zákona č. 258/2000 Sb., ve znění účinném ode dne nabytí účinnosti tohoto zákona, příslušnému orgánu ochrany veřejného zdraví ke schválení nejpozději do 1. listopadu 2023. Splní-li osoba povinnost podle věty první, považuje se její povinnost podle čl. IV bodu 1 zákona č. 202/2017 Sb., kterým se mění zákon č. 373/2011 Sb., o specifických zdravotních službách, ve znění pozdějších předpisů, a některé další zákony, ve znění účinném ode dne nabytí účinnosti tohoto zákona, za splněnou.</t>
  </si>
  <si>
    <t>8. Zohlednění výsledků posouzení a řízení rizik částí povodí související s místem odběru vody podle § 3c odst. 7 zákona č. 258/2000 Sb., ve znění účinném ode dne nabytí účinnosti tohoto zákona, provedou osoby uvedené v § 3 odst. 2 zákona č. 258/2000 Sb., ve znění pozdějších předpisů, s výjimkou osob uvedených v § 3 odst. 2 písm. a) a b) zákona č. 258/2000 Sb., ve znění pozdějších předpisů, a dále osob uvedených v § 3 odst. 2 písm. c) a d) zákona č. 258/2000 Sb., ve znění pozdějších předpisů, pokud dodávají pitnou vodu do objektů se sezónním provozem, při zpracování nebo aktualizaci posouzení a řízení rizik v systému zásobování vodou poprvé nejpozději do 12. ledna 2029.</t>
  </si>
  <si>
    <t>9. Osoby uvedené v § 3d odst. 3 a 4 zákona č. 258/2000 Sb., ve znění účinném ode dne nabytí účinnosti tohoto zákona, předloží návrh provozního řádu se zapracovanou částí týkající se posouzení a řízení rizik vnitřního vodovodu a přípojky příslušnému orgánu ochrany veřejného zdraví ke schválení nejpozději do 30. června 2028.</t>
  </si>
  <si>
    <t>10. Řízení podle § 31 odst. 1 zákona č. 258/2000 Sb., ve znění účinném přede dnem nabytí účinnosti tohoto zákona, zahájená přede dnem nabytí účinnosti tohoto zákona se dokončí podle dosavadních právních předpisů.</t>
  </si>
  <si>
    <t>107) ČSN EN ISO/IEC 17025 Posuzování shody - Všeobecné požadavky na způsobilost zkušebních a kalibračních laboratoří v akreditačním systému České republiky.</t>
  </si>
  <si>
    <t>108) Nařízení Komise (EU) 2022/1616.</t>
  </si>
  <si>
    <r>
      <t xml:space="preserve">zákonem č. 327/2017 Sb. ,zákonem č. 225/2017 Sb. a </t>
    </r>
    <r>
      <rPr>
        <sz val="12"/>
        <color indexed="8"/>
        <rFont val="Times New Roman"/>
        <family val="1"/>
        <charset val="238"/>
      </rPr>
      <t>zákonem č.176/2019 Sb</t>
    </r>
    <r>
      <rPr>
        <b/>
        <sz val="12"/>
        <color indexed="8"/>
        <rFont val="Times New Roman"/>
        <family val="1"/>
        <charset val="238"/>
      </rPr>
      <t>., z</t>
    </r>
    <r>
      <rPr>
        <sz val="12"/>
        <color indexed="8"/>
        <rFont val="Times New Roman"/>
        <family val="1"/>
        <charset val="238"/>
      </rPr>
      <t>ákonem č. 285/2020Sb.</t>
    </r>
  </si>
  <si>
    <t>zákona č. 250/2021 Sb., zákona č. 358/2022 Sb. ,zákona č. 172/2023 Sb.</t>
  </si>
  <si>
    <t>g) kontrolované osoby v rozsahu, ve kterém u nich vykonávají dozor drážní správní úřady29),</t>
  </si>
  <si>
    <t>►Zaměstnavatel je povinen zaměstnanci poskytnout nepřetržitý denní odpočinek v trvání alespoň 11 hodin během 24 hodin po sobě jdoucích a mladistvému zaměstnanci v trvání alespoň 12 hodin během 24 hodin po sobě jdoucích.“.</t>
  </si>
  <si>
    <t>90(2)</t>
  </si>
  <si>
    <t>90/a</t>
  </si>
  <si>
    <t>►Nepřetržitý denní odpočinek, zkrácený v rozsahu podle § 90 odst. 2, může být zaměstnanci staršímu 18 let nahrazen při sezónních pracích v zemědělství tak, že mu bude poskytnut v období následujících 3 týdnů od jeho zkrácení.</t>
  </si>
  <si>
    <r>
      <t>►je dohodnuto v zemědělství, že zaměstnavatel poskytuje nepřetržitý odpočinek tak, že za období</t>
    </r>
    <r>
      <rPr>
        <b/>
        <i/>
        <sz val="12"/>
        <color rgb="FFFF0000"/>
        <rFont val="Arial"/>
        <family val="2"/>
        <charset val="238"/>
      </rPr>
      <t xml:space="preserve"> </t>
    </r>
    <r>
      <rPr>
        <b/>
        <sz val="12"/>
        <color rgb="FFFF0000"/>
        <rFont val="Arial"/>
        <family val="2"/>
        <charset val="238"/>
      </rPr>
      <t>3 týdnů činí tento odpočinek alespoň 105 hodi</t>
    </r>
    <r>
      <rPr>
        <b/>
        <i/>
        <sz val="12"/>
        <color rgb="FFFF0000"/>
        <rFont val="Arial"/>
        <family val="2"/>
        <charset val="238"/>
      </rPr>
      <t>n</t>
    </r>
    <r>
      <rPr>
        <b/>
        <i/>
        <sz val="12"/>
        <rFont val="Arial"/>
        <family val="2"/>
        <charset val="238"/>
      </rPr>
      <t xml:space="preserve"> nebo při sezonních pracích za</t>
    </r>
    <r>
      <rPr>
        <b/>
        <sz val="12"/>
        <rFont val="Arial"/>
        <family val="2"/>
        <charset val="238"/>
      </rPr>
      <t xml:space="preserve"> </t>
    </r>
    <r>
      <rPr>
        <b/>
        <sz val="12"/>
        <color rgb="FFFF0000"/>
        <rFont val="Arial"/>
        <family val="2"/>
        <charset val="238"/>
      </rPr>
      <t>6 týdnů alespoň 210 hod</t>
    </r>
    <r>
      <rPr>
        <b/>
        <i/>
        <sz val="12"/>
        <color rgb="FFFF0000"/>
        <rFont val="Arial"/>
        <family val="2"/>
        <charset val="238"/>
      </rPr>
      <t xml:space="preserve">in </t>
    </r>
  </si>
  <si>
    <t>V oblasti zemědělství a potravinářském průmyslu jsme se při kontrolách stále setkávali se skutečností,</t>
  </si>
  <si>
    <t>že ze strany zaměstnavatelů nebylo řádně zajišťováno bezpečné provozování strojů a technických</t>
  </si>
  <si>
    <t>zařízení (dále jen „zařízení“). Velké množství těchto zařízení mělo nefunkční ochranná zařízení, která</t>
  </si>
  <si>
    <t>byla buď poškozena či jednoduše vyřazena z provozu. Obsluha těchto zařízení byla při jejich</t>
  </si>
  <si>
    <t>nesprávném či nebezpečném provozování, zejména při provádění oprav a údržby, často ohrožena</t>
  </si>
  <si>
    <t>na svém životě a zdraví. Zaměstnavatelé u provozovaných zařízení mnohdy neprováděli pravidelné</t>
  </si>
  <si>
    <t>kontroly a revize, při zjištění závad při kontrole či revizi tyto neodstraňovali, zařízení mnohdy nebylo</t>
  </si>
  <si>
    <t>v dobrém technickém stavu, chyběla průvodní a provozní dokumentace zařízení apod. Tyto skutečnosti</t>
  </si>
  <si>
    <t>vyplývají i z prováděných kontrol příčin a okolností vzniku pracovních úrazů u těchto zařízení.</t>
  </si>
  <si>
    <t>Kontrolní činnost v oblasti bezpečného provozování zařízení v zemědělství a potravinářském průmyslu</t>
  </si>
  <si>
    <t>v roce 2023 byla zaměřena také na potravinářské výrobní technologie pro výrobu masa, mléka,</t>
  </si>
  <si>
    <t>pekařských výrobků, cukrovinek apod. Součástí kontroly byla také mimo jiné i kontrola skladového</t>
  </si>
  <si>
    <t>hospodářství, kontrola bezpečného provozu a používání skladovacích zařízení a zařízení pro plynulou</t>
  </si>
  <si>
    <t>dopravu nákladů, včetně způsobu zajištění těchto zařízení proti zneužití.</t>
  </si>
  <si>
    <t>V rámci kontrol se inspektoři zaměřili také na bezpečný provoz zařízení související se zpracováním</t>
  </si>
  <si>
    <t>ovoce a zemědělských komodit. Jednalo se především o zpracování řepky a cukrové řepy, pivovary atd.</t>
  </si>
  <si>
    <t>Dále se během kontrol prověřovalo zajištění BOZP při provozování zařízení v živočišné výrobě, správné</t>
  </si>
  <si>
    <t>stanovení pracovních a technologických postupů při chovu zvířat a seznámení s těmito postupy</t>
  </si>
  <si>
    <t>dotčených fyzických osob. Dále se při kontrolách inspektoři z OIP zaměřovali na vyhodnocení rizik pro</t>
  </si>
  <si>
    <t>práci na daných zařízeních a pro přidělování OOPP obsluhám zařízení, zda OOPP byly zaměstnancům</t>
  </si>
  <si>
    <t>poskytovány dle vlastního seznamu zpracovaného na základě vyhodnocení rizik, zda tyto OOPP</t>
  </si>
  <si>
    <t>zaměstnanci skutečně používali a zda zaměstnavatelé toto používaní přidělených OOPP kontrolovali.</t>
  </si>
  <si>
    <t>Součástí kontrolní činnosti inspektorů z OIP bylo také prověřování zdravotní způsobilosti obsluhy</t>
  </si>
  <si>
    <t>zařízení a také jejich kvalifikací.</t>
  </si>
  <si>
    <t>Na kontrolách se na jednotlivých OIP podíleli primárně inspektoři se zaměřením na zemědělství</t>
  </si>
  <si>
    <t>a potravinářském průmyslu se prováděly přednostně u subjektů, u kterých došlo ke vzniku PÚ,</t>
  </si>
  <si>
    <t>bez ohledu na velikost subjektu. Při kontrolách tito inspektoři vycházeli ze zkušeností získaných</t>
  </si>
  <si>
    <t>z kontrolní činnosti z předchozích let.</t>
  </si>
  <si>
    <t>Cílem kontrol bylo nejen prověření, zda zaměstnavatelé provozují zařízení v oblasti zemědělství</t>
  </si>
  <si>
    <t>a potravinářském průmyslu bezpečně tak, aby nebyli ohroženi jejich zaměstnanci a další fyzické osoby</t>
  </si>
  <si>
    <t>na zdraví a životě, ale také aby inspektoři OIP v rámci prevence působili na zaměstnavatele a případně</t>
  </si>
  <si>
    <t>• školení zaměstnanců (především seznámení s návodem k obsluze zařízení nebo s místním</t>
  </si>
  <si>
    <t>provozním bezpečnostním předpisem) včetně jejich zdravotní způsobilosti pro vykonávanou</t>
  </si>
  <si>
    <t>pracovní činnost,</t>
  </si>
  <si>
    <t>• vyhodnocení rizik pro práci na zařízeních a pro přidělování osobních ochranných pracovních</t>
  </si>
  <si>
    <t>prostředků pro obsluhy zařízení, zda zaměstnavatelé kontrolují používání přidělených OOPP</t>
  </si>
  <si>
    <t>a zda na vlastní náklady tyto OOPP udržují v použivatelném stavu,</t>
  </si>
  <si>
    <t>• provozní dokumentace strojů a technických zařízení používaných v zemědělství a potravinářství</t>
  </si>
  <si>
    <t>(např. linky na sklizeň pícnin a kukuřice a pro výrobu krmných směsí, zpracování řepky</t>
  </si>
  <si>
    <t>a cukrové řepy, pivovary, potravinářská výrobní technologie pro výrobu masa, mléka,</t>
  </si>
  <si>
    <t>cukrovinek atd.), zejména návody výrobců k obsluze a údržbě nebo místní provozní</t>
  </si>
  <si>
    <t>bezpečnostní předpisy ke kontrolovaným zařízením, ochranné a zabezpečovací prvky zařízení</t>
  </si>
  <si>
    <t>a způsob zajištění zařízení proti zneužití,</t>
  </si>
  <si>
    <t>• bezpečný provoz a používání stabilních skladovacích zařízení sypkých hmot, zařízení</t>
  </si>
  <si>
    <t>pro plynulou dopravu nákladů a kontrolu skladového hospodářství,</t>
  </si>
  <si>
    <t>• zajištění bezpečnosti a ochrany zdraví při práci při provozování zařízení v živočišné výrobě,</t>
  </si>
  <si>
    <t>správné stanovení pracovních a technologických postupů při chovu zvířat a seznámení</t>
  </si>
  <si>
    <t>s těmito postupy dotčených fyzických osob,</t>
  </si>
  <si>
    <t>• provádění pravidelných revizí, kontrol a údržby zařízení včetně vedení dokumentace o této</t>
  </si>
  <si>
    <t>činnosti.</t>
  </si>
  <si>
    <t>Při plnění této kontrolní činnosti bylo OIP provedeno celkem 530 kontrol u 526 kontrolovaných</t>
  </si>
  <si>
    <t>subjektů. Při těchto kontrolách bylo zjištěno 1 783 porušení. Z tohoto počtu kontrol nebyly zjištěny</t>
  </si>
  <si>
    <t>žádné nedostatky u 73 provedených kontrol.</t>
  </si>
  <si>
    <t>V následující tabulce jsou uvedeny konkrétní informace o provedených kontrolách a počtu zjištěných</t>
  </si>
  <si>
    <t>Tab. č. 34 - Vybrané ukazatele v zemědělství a potravinářském průmyslu dle OIP</t>
  </si>
  <si>
    <t>Ukazatel OIP Celkem 03 04 05 06 07 08 09 10</t>
  </si>
  <si>
    <t>Počet kontrolovaných subjektů 23 36 30 120 87 91 81 61 526*</t>
  </si>
  <si>
    <t>Počet kontrol 23 36 30 120 88 91 81 61 530</t>
  </si>
  <si>
    <t>Počet zjištěných porušení 60 190 73 207 296 535 242 180 1 783</t>
  </si>
  <si>
    <t>Počet opatření 0 0 2 0 0 0 0 0 2</t>
  </si>
  <si>
    <t>Pozn.: *Subjekty nelze sčítat, 1 subjekt mohl být kontrolován více OIP.</t>
  </si>
  <si>
    <t>Následující tabulka uvádí soupis nejčastěji porušovaných právních předpisů. Nejčastěji zjišťovaná</t>
  </si>
  <si>
    <t>porušení se týkala nedodržování zák. č. 309/2006 Sb., zákoníku práce a NV č. 101/2005 Sb.</t>
  </si>
  <si>
    <t>Tab. č. 35 - Přehled nejčastěji porušovaných předpisů v zemědělství a potravinářském průmyslu</t>
  </si>
  <si>
    <t>zák. č. 309/2006 Sb. 526 29,5</t>
  </si>
  <si>
    <t>zákoník práce 508 28,5</t>
  </si>
  <si>
    <t>NV č. 101/2005 Sb. 475 26,6</t>
  </si>
  <si>
    <t>NV č. 378/2001 Sb. 240 13,5</t>
  </si>
  <si>
    <t>NV č. 27/2002 Sb. 11 0,6</t>
  </si>
  <si>
    <t>ostatní 23 1,3</t>
  </si>
  <si>
    <t>Celkem 1 783 100</t>
  </si>
  <si>
    <t>Zhodnocení výsledků kontrol:</t>
  </si>
  <si>
    <t>V rámci kontrol inspektory OIP bylo u zaměstnavatelů zjištěno, že většina z nich školila a seznamovala</t>
  </si>
  <si>
    <t>své zaměstnance z právních a ostatních předpisů k zajištění BOZP, dále s návody k obsluze a údržbě,</t>
  </si>
  <si>
    <t>či s MPBP jimi používaných zařízení. Tato školení zaměstnanců zpravidla probíhala dle zpracovaných</t>
  </si>
  <si>
    <t>osnov školení a byla prokazována prezenčními listinami s podpisy školených zaměstnanců. Mírně horší</t>
  </si>
  <si>
    <t>byla situace u OSVČ, kteří mají zaměstnance. V osnovách školení se mnohdy objevovaly výčty právních</t>
  </si>
  <si>
    <t>a ostatních předpisů k zajištění BOZP, které však nebyly aktualizovány a zaměstnavatelé tak školili své</t>
  </si>
  <si>
    <t>zaměstnance s neplatnými předpisy (např. zák. č. 174/1968 Sb., vyhl. č. 19/1979 Sb., apod.). Dále bylo</t>
  </si>
  <si>
    <t>ze strany inspektorů OIP zjišťováno, že v uvedených osnovách školení měli zaměstnavatelé uvedeno,</t>
  </si>
  <si>
    <t>že seznamují své zaměstnance s interními předpisy zaměstnavatele, bez jejich bližší specifikace.</t>
  </si>
  <si>
    <t>Při školení svých zaměstnanců s návody k obsluze provozovaných zařízení či s MPBP těchto zařízení</t>
  </si>
  <si>
    <t>zaměstnavatelé tyto dokumenty často nevlastnili. I v takových případech však bylo ze strany inspektorů</t>
  </si>
  <si>
    <t>zjišťováno, že s návody či MPBP jimi provozovaných zařízení své zaměstnance seznamovali. Toto bylo</t>
  </si>
  <si>
    <t>zapříčiněno především ze dvou důvodů: buď uvedený návod či MPBP zařízení nemohli dohledat (ztráta</t>
  </si>
  <si>
    <t>návodu, jeho zničení či poškození), nebo tyto návody či MPBP fakticky nikdy nevlastnili a chtěli pouze</t>
  </si>
  <si>
    <t>naoko dostát zákonným požadavkům. Zaměstnanci byli také seznamováni s dokumentací o vyhledání</t>
  </si>
  <si>
    <t>a vyhodnocení rizik, která je většinou tvořena souborem rizik, a to bez ohledu na pracovní činnosti, které</t>
  </si>
  <si>
    <t>zaměstnanci vykonávají a na jakých pracovištích. Soubory takovýchto rizik jsou zaměstnavateli</t>
  </si>
  <si>
    <t>zpracována většinou pomocí různých softwarových nástrojů a obsahují značné množství rizik, které</t>
  </si>
  <si>
    <t>však často vůbec nesouvisí s prací vykonávanou zaměstnanci. Tyto dokumentace mají mnohdy i pár set</t>
  </si>
  <si>
    <t>stran a už z praktického hlediska (časová náročnost takovýchto školení pro zaměstnance) je zřejmé,</t>
  </si>
  <si>
    <t>že seznamování zaměstnanců s takovými riziky je často jen formální.</t>
  </si>
  <si>
    <t>Školení zaměstnanců často obsahovalo i tzv. praktickou část. V rámci takového školení</t>
  </si>
  <si>
    <t>by si zaměstnanci měli prakticky vyzkoušet obsluhu a práci s konkrétním zařízením. V oblasti</t>
  </si>
  <si>
    <t>zemědělství a potravinářství se používají často velmi složitá zařízení, jejichž obsluha se bez podrobného</t>
  </si>
  <si>
    <t>praktického proškolení a zaučení na daném zařízení neobejde. Mnoho větších zaměstnavatelů provádí</t>
  </si>
  <si>
    <t>praktické zaučení na zařízeních za pomocí zkušených zaměstnanců, kteří na zařízení již nějakou dobu</t>
  </si>
  <si>
    <t>pracují a mají o jeho bezpečném používání dostatečné znalosti.</t>
  </si>
  <si>
    <t>Při kontrolách zdravotní způsobilosti zaměstnanců bylo inspektory OIP zjišťováno, že v případě</t>
  </si>
  <si>
    <t>vstupních lékařských prohlídek zaměstnavatelé svou povinnost splnili, nikoliv však v souladu</t>
  </si>
  <si>
    <t>s požadavkem § 59 odst. 1 písm. b) zák. č. 373/2011 Sb., a to před vznikem pracovního poměru.</t>
  </si>
  <si>
    <t>Zaměstnavatelé v některých případech slučovali zrušení povinnosti provádění periodických prohlídek</t>
  </si>
  <si>
    <t>dle vyhl. č. 79/2013 Sb., u nerizikových prací zařazených do kategorie první a druhé s nutností zajistit</t>
  </si>
  <si>
    <t>prohlídku vstupní. Paušalizace zrušení povinností zaměstnavatele v oblasti zdravotní prevence</t>
  </si>
  <si>
    <t>vyplývající z neporozumění kontrolovaných osob dotčeným platným předpisům byla poměrně častou.</t>
  </si>
  <si>
    <t>I nadále byly předkládány posudky, které nebyly svými formálními náležitostmi i obsahem vyhotoveny</t>
  </si>
  <si>
    <t>v souladu se zněním výše uvedené vyhlášky, měly podobu výměnného poukazu s lakonickým sdělením</t>
  </si>
  <si>
    <t>o zdravotní schopnosti zaměstnance, aniž by lékař znal podmínky práce, k níž má být zaměstnanec</t>
  </si>
  <si>
    <t>zařazen. Pozitivní vývoj byl zaznamenán při sjednávání smluvního vztahu se subjekty pracovně lékařské</t>
  </si>
  <si>
    <t>péče, kdy se i firmám s nízkým počtem zaměstnanců dařilo poskytovatelskou smlouvu uzavřít.</t>
  </si>
  <si>
    <t>Během kontrol vyhodnocení rizik pro přidělování OOPP pro obsluhy zařízení bylo inspektory OIP</t>
  </si>
  <si>
    <t>zjišťováno, že v této oblasti je velký rozdíl mezi „velkými“ zaměstnavateli a OSVČ, kteří zaměstnávají</t>
  </si>
  <si>
    <t>osoby. Dále lze rozdíly spatřovat v případech, kdy zaměstnavatel zjišťuje úkoly v prevenci rizik pomocí</t>
  </si>
  <si>
    <t>OZO v prevenci rizik, nebo si tyto úkoly zajišťuje sám. Tzv. „velcí“ zaměstnavatelé často poskytují</t>
  </si>
  <si>
    <t>OOPP svým zaměstnancům na základě vlastního seznamu zpracovaného na základě vyhodnocení rizik</t>
  </si>
  <si>
    <t>a konkrétních podmínek práce. Ostatní zaměstnavatelé (tzv. „malí“ včetně OSVČ) uvedený seznam</t>
  </si>
  <si>
    <t>pro poskytování OOPP nemají často zpracován a pokud OOPP přidělují, tak většinou na základě</t>
  </si>
  <si>
    <t>aktuální potřeby zaměstnanců, nebo dle zvyklostí na pracovišti. Uvedené seznamy nejsou mnohdy</t>
  </si>
  <si>
    <t>zpracovány pro konkrétní profese dle pracovních smluv zaměstnanců, ale obecně pro profese, které</t>
  </si>
  <si>
    <t>se u zaměstnavatele (dle popisu v pracovní smlouvě) třeba vůbec nevyskytují (např. profese traktorista).</t>
  </si>
  <si>
    <t>Další příklady nedostatků v dané oblasti zjišťované inspektory OIP byly např. situace, kdy zaměstnanci</t>
  </si>
  <si>
    <t>má být na základě vyhodnocení rizik poskytnut pracovní oděv, ale nikde již není stanoveno, proti jakému</t>
  </si>
  <si>
    <t>riziku má zaměstnance pracovní oděv chránit a jaké má mít vlastnosti, nebo že zaměstnanci mají být</t>
  </si>
  <si>
    <t>poskytnuty pracovní rukavice, aniž by bylo stanoveno, jaké mají mít tyto pracovní rukavice vlastnosti,</t>
  </si>
  <si>
    <t>a kdy a při jakých pracovních činnostech mají být pracovní rukavice zaměstnancem používány.</t>
  </si>
  <si>
    <t>Co se týče kontroly používání OOPP ze strany zaměstnavatelů a funkčnosti přidělených OOPP, tak toto</t>
  </si>
  <si>
    <t>bylo ze strany zaměstnavatelů zpravidla prováděno, ale tyto kontroly zaměstnavatelé často nebyli</t>
  </si>
  <si>
    <t>schopni prokázat. Pokud tyto kontroly zajišťovaly OZO, pak býval doložen záznam o výsledku kontroly.</t>
  </si>
  <si>
    <t>Jednalo se většinou o záznam, který je uveden v roční prověrce BOZP. Údržbu OOPP zaměstnavatelé</t>
  </si>
  <si>
    <t>řešili zpravidla poskytováním pracích prášků, nebo umožněním jejich praní přímo na pracovišti,</t>
  </si>
  <si>
    <t>popřípadě vyplácením paušální částky na údržbu OOPP, kterou si zaměstnanci prováděli sami.</t>
  </si>
  <si>
    <t>U některých firem pak byla údržba zajišťována ve specializovaných čistírnách. Jednalo se zejména</t>
  </si>
  <si>
    <t>o větší firmy a firmy, které se zaobírají zpracováním potravin.</t>
  </si>
  <si>
    <t>Při kontrolách provozní dokumentace zařízení používaných v zemědělství a potravinářství bylo</t>
  </si>
  <si>
    <t>ze strany inspektorů OIP zjišťováno, že především větší zaměstnavatelé, nebo zaměstnavatelé, u kterých</t>
  </si>
  <si>
    <t>již proběhla ze strany OIP kontrola v minulých letech, měli k dispozici provozní dokumentaci</t>
  </si>
  <si>
    <t>k jim provozovaným zařízením. Pokud tuto dokumentaci nevlastnili, snažili se ji nahradit MPBP daného</t>
  </si>
  <si>
    <t>zařízení. I přes tuto skutečnost však inspektoři narazili u zaměstnavatelů na porušení právních předpisů</t>
  </si>
  <si>
    <t>v oblasti provozních dokumentací zařízení. Jednalo se především o požadavek § 4 odst. 2</t>
  </si>
  <si>
    <t>NV č. 378/2001 Sb., a sice že každé zařízení musí být vybaveno provozní dokumentací. Především</t>
  </si>
  <si>
    <t>u starších zařízení, kdy již nebyla zaměstnavatelům dokumentace zařízení k dispozici, tak především</t>
  </si>
  <si>
    <t>menší zaměstnavatelé, nebo OSVČ, tuto nenahrazovali zpracováním MPBP. Objevily se i případy,</t>
  </si>
  <si>
    <t>kdy průvodní dokumentaci zaměstnavatelé vlastnili, ta však byla pouze v jazyce výrobce zařízení</t>
  </si>
  <si>
    <t>(u novějších zařízení především v němčině či italštině, v případě zařízení vyráběných v sedmdesátých</t>
  </si>
  <si>
    <t>a osmdesátých letech minulého století v rumunštině či bulharštině).</t>
  </si>
  <si>
    <t>Skutečnost neexistence provozní dokumentace k používanému zařízení, či provozní dokumentace</t>
  </si>
  <si>
    <t>v cizím jazyce, byla inspektory OIP zjišťována např. u technologií pro dojení krav, u technologií</t>
  </si>
  <si>
    <t>zajišťujících manipulaci s chlévskou mrvou (např. provozované šípové lopaty v hnojných chodbách),</t>
  </si>
  <si>
    <t>u provozovaných dílen pro opravu zemědělské techniky, a to včetně té mobilní, u provozovaných strojů</t>
  </si>
  <si>
    <t>a nářadí používaných v rámci oprav zemědělské techniky, kdy se např. jednalo opakovaně o svářečky,</t>
  </si>
  <si>
    <t>brusky, atd.</t>
  </si>
  <si>
    <t>Při kontrolách řádného používání ochranných a zabezpečovacích prvků bylo neustále zjišťováno, že tyto</t>
  </si>
  <si>
    <t>prvky ochrany na nebezpečných místech chybí. Většinou zaměstnavatelé argumentovali, že uvedené</t>
  </si>
  <si>
    <t>zařízení není provozováno, že je v opravě atd. Pokud se ale provedla kontrola, zda je toto zařízení, které</t>
  </si>
  <si>
    <t>je podle zaměstnavatele v opravě, zajištěno proti neoprávněnému použití, bývalo zjišťováno, že tomu</t>
  </si>
  <si>
    <t>tak není. Jde například o uzamčení hlavního vypínače, uzamčení rozvodných skříní apod.</t>
  </si>
  <si>
    <t>Během kontrol bezpečného provozu a používání stabilních skladovacích zařízení sypkých hmot,</t>
  </si>
  <si>
    <t>se v roce 2023 opět objevily nedostatky, kdy u zaměstnavatelů (zejména u zemědělských subjektů) bylo</t>
  </si>
  <si>
    <t>zjišťováno neumístění bezpečnostních značek na těchto zařízeních, které by poskytovaly informace</t>
  </si>
  <si>
    <t>o zákazu vstupu do skladovacího zařízení. V některých případech bylo zjištěno i to, že kontrolovaná</t>
  </si>
  <si>
    <t>osoba neměla k provozovanému stabilnímu skladovacímu zařízení sypkých hmot zpracován</t>
  </si>
  <si>
    <t>požadovaný MPBP. Rovněž byly při kontrolách zjišťovány opakované nedostatky, pokud se týká</t>
  </si>
  <si>
    <t>provozu skladů s volným skladováním sypkých hmot, kdy byla zjišťována absence tabulek určujících</t>
  </si>
  <si>
    <t>maximální přípustnou nosnost podlah a absence označení maximální skladovací výšky nad podlahou.</t>
  </si>
  <si>
    <t>Dále bylo zjišťováno, že bezpečný provoz skladovacích zařízení obilovin na suškách a čističkách</t>
  </si>
  <si>
    <t>je často odvislý od jejich stáří. Starší zařízení vyžadují častější údržbu a vyskytovaly se zde častější</t>
  </si>
  <si>
    <t>nedostatky, často chyběly kryty na dopravnících po častých opravách, dále byly zjišťovány závady</t>
  </si>
  <si>
    <t>na el. instalaci po odpojeném zařízení. Obecně zde vznikal problém s prašností, a to jednak ve vztahu</t>
  </si>
  <si>
    <t>k technickému zařízení a dále i ve vztahu k obsluze. Skladovací zařízení steliva a krmiva se v mnohých</t>
  </si>
  <si>
    <t>případech potýkaly se stabilitou, někdy po samotném utvoření (vliv „slehnutí“ stohu), někdy</t>
  </si>
  <si>
    <t>při nevhodném odebírání nebo použití jiné neuskladňovací a jiné vyskladňovací techniky s nestejným</t>
  </si>
  <si>
    <t>dosahem. Stále se rozšiřující manipulátory s velkým dosahem však postupně vytlačují starší nakladače,</t>
  </si>
  <si>
    <t>čímž se zlepšují podmínky obsluhy zařízení a její bezpečnost.</t>
  </si>
  <si>
    <t>Při kontrolách zajištění bezpečnosti a ochrany zdraví při práci při provozování zařízení v živočišné</t>
  </si>
  <si>
    <t>výrobě, správného stanovení pracovních a technologických postupů při chovu zvířat a seznámení</t>
  </si>
  <si>
    <t>s těmito postupy dotčených fyzických osob bylo inspektory OIP zjišťováno, že zaměstnavatelé mají</t>
  </si>
  <si>
    <t>v živočišné výrobě zpravidla stanoveny pracovní postupy, ale pouze ve všeobecné rovině, při kontrolách</t>
  </si>
  <si>
    <t>bylo často předkládáno pouze opsané NV č. 27/2002 Sb. Povinnost stanovenou v § 2 odst. 2</t>
  </si>
  <si>
    <t>NV č. 27/2002 Sb., a sice vypracovat konkrétní postup práce pro jednotlivé kategorie zvířat a jednotlivé</t>
  </si>
  <si>
    <t>stáje kontrolované osoby (zaměstnavatelé) buď vůbec nemají, nebo je mají vypracovány nedostatečně,</t>
  </si>
  <si>
    <t>např. jen pro jednu kategorii zvířat nebo pro jednu stáj. Nestanovení pracovních postupů</t>
  </si>
  <si>
    <t>u zaměstnavatelů vyplývá z neznalosti předpisů nejen kontrolovaných subjektů, ale i OZO v prevenci</t>
  </si>
  <si>
    <t>rizik, které zajišťují BOZP u kontrolovaných osob (většinou právnických osob). Tam, kde byl předpis</t>
  </si>
  <si>
    <t>vytvořen odborníkem, většinou zootechnikem, již tento předpis alespoň nějaké praktické postupy</t>
  </si>
  <si>
    <t>stanovoval. V mnoha případech byly při kontrolách předkládány pracovní náplně nebo časové snímky</t>
  </si>
  <si>
    <t>práce zaměstnanců v kombinaci s opsaným NV č. 27/2002 Sb. V případě OSVČ je situace ještě horší.</t>
  </si>
  <si>
    <t>Tito mnohdy vůbec nevědí o existenci NV č. 27/2002 Sb. Při práci se zvířaty vycházejí z dlouholeté</t>
  </si>
  <si>
    <t>praxe své a svých zaměstnanců a vytváření písemných dokumentů je pro ně přítěží.</t>
  </si>
  <si>
    <t>Při kontrole objektů, ve kterých jsou chována hospodářská zvířata byl nejhorší stav zjišťován u objektů,</t>
  </si>
  <si>
    <t>kde je chován skot. V případě chovu koní, prasat a drůbeže tomu tak zpravidla nebylo. Největší</t>
  </si>
  <si>
    <t>problémem bylo nevhodné konstrukční uspořádání jednotlivých kotců pro chov skotu. Chyběly</t>
  </si>
  <si>
    <t>zde ústupové cesty, dále byly nevhodně umístěné branky oddělující jednotlivé kotce, zejména s ohledem</t>
  </si>
  <si>
    <t>na přehánění jednotlivých kusů při úklidu chlévské mrvy, při nastýlání a podobně. Jde o umístění těchto</t>
  </si>
  <si>
    <t>branek tak, že nezajišťovaly bezpečnostní požadavek, aby při přehánění zvířat byl ošetřovatel</t>
  </si>
  <si>
    <t>za zábranou. U objektů pro chov koní, prasat a kuřat tento nedostatek zpravidla nebyl.</t>
  </si>
  <si>
    <t>Během kontrol provádění pravidelných revizí, kontrol a údržby zařízení včetně vedení dokumentace</t>
  </si>
  <si>
    <t>o této činnosti, bylo inspektory OIP zjišťováno, že pravidelné revize, kontroly a údržba zařízení jsou</t>
  </si>
  <si>
    <t>zpravidla prováděny. Nebývají však prováděny na základě vypracovaných harmonogramů revizí.</t>
  </si>
  <si>
    <t>U OSVČ se inspektoři setkávali také s konstatováním, že revizi u zařízení neprovedli z důvodu vysoké</t>
  </si>
  <si>
    <t>finanční náročnosti u velkého množství zařízení. Mezi nejčastější nedostatky, které byly při kontrolách</t>
  </si>
  <si>
    <t>inspektory OIP zjišťovány, patří: neprovádění revizí elektrických spotřebičů (hnětače těsta, lednice,</t>
  </si>
  <si>
    <t>kůtry, separátory), neprovádění provozní a vnitřní revize tlakových nádob stabilních (vzdušníky</t>
  </si>
  <si>
    <t>kompresorů), neprovedení revize EZ seníku.</t>
  </si>
  <si>
    <t>Shrnutí:</t>
  </si>
  <si>
    <t>Sankční postihy byly uplatňovány v souladu s příslušnými ust. zákona o inspekci práce. Kontrolovaným</t>
  </si>
  <si>
    <t>subjektům bylo v roce 2023 v oblasti zemědělství a potravinářského průmyslu inspektory z OIP uloženo</t>
  </si>
  <si>
    <t>v aktuálním kontrolním období, tzn. v rámci výše uvedené kontrolní činnosti, celkem 105 pokut</t>
  </si>
  <si>
    <t>v celkové výši 975 500 Kč.</t>
  </si>
  <si>
    <t>Z výsledků kontrol provedených inspektory OIP můžeme konstatovat, že stanovený cíl kontrol</t>
  </si>
  <si>
    <t>v zemědělství a v potravinářském průmyslu byl pro rok 2023 splněn. Ze zjištěných skutečností vyplývá,</t>
  </si>
  <si>
    <t>že tyto kontroly v zemědělství a v potravinářském průmyslu mají své opodstatnění a situace v těchto</t>
  </si>
  <si>
    <t>oblastech se postupně zlepšuje. Stále však nedosahuje takové úrovně, kterou požadují právní a ostatní</t>
  </si>
  <si>
    <t>předpisy k zajištění BOZP. Poznatky získané při uvedených kontrol lze hodnotit pozitivně a jednoznačně</t>
  </si>
  <si>
    <t>prokazují, že účinnost preventivní činnosti u kontrolovaných subjektů se zvyšuje nejen v oblasti jejich</t>
  </si>
  <si>
    <t>právního vědomí, ale i v přístupu k plnění povinností na úseku bezpečnosti práce.</t>
  </si>
  <si>
    <t>Zaměstnavatelé v zemědělství i v potravinářství ve stále větší míře svoji činnost zabezpečují modernější</t>
  </si>
  <si>
    <t>technikou, která však také vyžaduje odborně kvalifikované pracovní síly. Ty se však na trhu práce</t>
  </si>
  <si>
    <t>ne vždy vyskytují v potřebném množství a kvalifikaci. O to více musí být kladen důraz na požadavky</t>
  </si>
  <si>
    <t>na způsob organizace práce a stanovení pracovních postupů tak, aby byly dodržovány zásady</t>
  </si>
  <si>
    <t>bezpečného chování na pracovišti a aby zaměstnanci byli chráněni před vznikem úrazů. Velmi důležitou</t>
  </si>
  <si>
    <t>součástí při provádění kontrol u zaměstnavatelů ze strany inspektorů OIP je i poskytování poradenství</t>
  </si>
  <si>
    <t>a osvěta v dané problematice.</t>
  </si>
  <si>
    <t>Při kontrolách bylo zjišťováno méně závažných nedostatků a u některých zaměstnavatelů nebyly</t>
  </si>
  <si>
    <t>zjištěny žádné nedostatky. Stále je však důležité především preventivně působit na zaměstnavatele,</t>
  </si>
  <si>
    <t>a i v následujícím roce 2024 provádět kontroly zařízení v zemědělství a potravinářském průmyslu</t>
  </si>
  <si>
    <t>3.5 Zemědělství a potravinářský průmysl 2023</t>
  </si>
  <si>
    <t>zákonem č. 314/2022 Sb., zákona č.384/2022 Sb., zákona č. 167/2023 Sb. , zákona č.153/2023 Sb.</t>
  </si>
  <si>
    <t>(4) Při překročení hygienických limitů hluku z leteckého provozu na letištích zajišťujících ročně více než 50 tisíc vzletů nebo přistání a vojenských letištích je provozovatel letiště povinen navrhnout vydání opatření obecné povahy podle správního řádu ke zřízení ochranného hlukového pásma. Opatření obecné povahy ke zřízení ochranného hlukového pásma vydá stavební úřad po vyjádření krajské hygienické stanice, nebo Ministerstvo obrany, jde-li o vojenské letiště.</t>
  </si>
  <si>
    <t>(5) Žadatel o vydání rozhodnutí o záměru stavby bytového domu, rodinného domu, stavby pro předškolní nebo školní vzdělávání, stavby pro zdravotní nebo sociální účely anebo k funkčně obdobné stavbě a ke stavbě zdroje hluku do území zatíženého zdrojem hluku předloží stavebnímu úřadu měření hluku provedené podle § 32a nebo hlukovou studii a návrh opatření k ochraně před hlukem.</t>
  </si>
  <si>
    <t>(6) Neprovede-li žadatel o vydání rozhodnutí o povolení záměru do území zatíženého nadlimitním zdrojem hluku dostatečná opatření k ochraně před tímto nadlimitním hlukem, nemůže žádat, aby tato opatření provedl provozovatel, vlastník nebo správce zdroje hluku. To neplatí, dojde-li k prokazatelnému navýšení hluku ze zdroje hluku oproti naměřeným hodnotám hluku nebo hodnotám hluku vypočteným v hlukové studii, které byly předloženy v rámci žádosti podle odstavce 3. Za prokazatelné navýšení hluku se považuje navýšení větší než o 2 dB; toto navýšení se posuzuje postupem stanoveným prováděcím právním předpisem.</t>
  </si>
  <si>
    <t>e) stanoví na základě doporučení Národní imunizační komise, zřízené jako poradní orgán Ministerstva zdravotnictví, antigenní složení očkovacích látek pro pravidelná, zvláštní a mimořádná očkování a zveřejní je ve formě sdělení ve Sbírce zákonů a mezinárodních smluv, a to vždy do 31. prosince kalendářního roku předcházejícího roku, pro který má platit dané antigenní složení; stejným postupem Ministerstvo zdravotnictví stanoví a zveřejní i změny antigenního složení očkovacích látek pro pravidelná, zvláštní a mimořádná očkování,</t>
  </si>
  <si>
    <t>§ 82b</t>
  </si>
  <si>
    <t>Dopravní a energetický stavební úřad</t>
  </si>
  <si>
    <t>Dopravní a energetický stavební úřad rozhodnutím o povolení záměru vyhrazené stavby rozhoduje o povoleních vydávaných podle tohoto zákona a nahrazuje závazná stanoviska, stanoviska, vyjádření a jiné úkony vydávané podle tohoto zákona, pokud se týkají záměru vyhrazené stavby povolovaného podle stavebního zákona.</t>
  </si>
  <si>
    <t>e) zdravotní pojišťovně k vyměření přirážky a pro řízení o náhradě škody a územní správě sociálního zabezpečení k vyměření přirážky,</t>
  </si>
  <si>
    <t>(1) Stanoviska uplatněná k územně plánovací dokumentaci nejsou správním rozhodnutím. Stanoviska vydávaná podle tohoto zákona jako podklad pro rozhodnutí podle zvláštního právního předpisu jsou závazným stanoviskem podle správního řádu56a) a nejsou samostatným rozhodnutím ve správním řízení.</t>
  </si>
  <si>
    <t>Přechodná ustanovení zavedena zákonem č. 284/2021 Sb. Čl. XLI</t>
  </si>
  <si>
    <t>1. Řízení a jiné postupy zahájené přede dnem nabytí účinnosti tohoto zákona se dokončí a práva a povinnosti s nimi související se posoudí podle právních předpisů účinných ode dne nabytí účinnosti tohoto zákona.</t>
  </si>
  <si>
    <t>2. Rozhodnutí, závazná stanoviska, stanoviska, souhlasy a jiná vyjádření vydaná přede dnem nabytí účinnosti tohoto zákona jako podklad pro vydání rozhodnutí podle zákona č. 183/2006 Sb., ve znění účinném přede dnem nabytí účinnosti tohoto zákona, se považují za rozhodnutí, závazné stanovisko, stanovisko, souhlas nebo vyjádření podle právních předpisů účinných ode dne nabytí účinnosti tohoto zákona.</t>
  </si>
  <si>
    <t>k) vydává závazná stanoviska ohledně posouzení souladu podmínek pro práci členů posádky lodě s požadavky části páté zákona o námořní plavbě a zákoníku práce76).</t>
  </si>
  <si>
    <t>i) poskytuje na svých internetových stránkách v českém jazyce a v dalších jazycích nejčastěji používaných dočasně vysílanými zaměstnanci aktuální informace o pracovních podmínkách podle § 319 odst. 1 a 2 a § 319a zákoníku práce zaměstnanců vyslaných k výkonu práce v rámci nadnárodního poskytování služeb a v českém a anglickém jazyce základní informace o právech zaměstnanců podle § 324a zákoníku práce. Tyto informace úřad zpřístupní i jinými vhodnými způsoby, a na žádost osoby se zdravotním postižením také v podobě, v níž se s nimi tato osoba může seznámit.</t>
  </si>
  <si>
    <t>l) prostřednictvím úřadu informuje příslušný cizí orgán oprávněný podle práva jiného členského státu Evropské unie poskytovat nebo požadovat přeshraniční spolupráci, doručovat a vymáhat rozhodnutí o uložení pokuty nebo jiné sankce při kontrole dodržování právních předpisů upravujících vysílání zaměstnanců k výkonu práce v rámci nadnárodního poskytování služeb o skutečnostech souvisejících s vysláním zaměstnanců, v případě, že má pochybnosti o skutečnostech souvisejících s vysláním zaměstnance z jiného členského státu Evropské unie k výkonu práce v České republice v rámci nadnárodního poskytování služeb.</t>
  </si>
  <si>
    <t>2. práce přesčas, práce v noci, práce zaměstnankyň a mladistvých zaměstnanců, je-li vykonávána v rozporu se zvláštním právním předpisem35),</t>
  </si>
  <si>
    <t>(2) Za přestupek podle odstavce 1 lze uložit pokutu do 1 000 000 Kč.</t>
  </si>
  <si>
    <t>e) poruší povinnost stanovenou v § 77 odst. 4 zákoníku práce,</t>
  </si>
  <si>
    <t>c) písm. d) až f) lze uložit pokutu až do výše 200000 Kč.</t>
  </si>
  <si>
    <t>m) neposkytne zaměstnanci za práci vykonanou na základě dohody o práci konané mimo pracovní poměr odměnu z dohody nebo některou její složku ve výši a za podmínek stanovených jiným právním předpisem a sjednaných v dohodě o práci konané mimo pracovní poměr,</t>
  </si>
  <si>
    <t>c) písm. b), c), f), g), i), l), m) a n) lze uložit pokutu až do výše 2 000 000 Kč.</t>
  </si>
  <si>
    <t>►Zaměstnavatel je povinen rozvrhnout pracovní dobu tak, aby zaměstnanec měl nepřetržitý odpočinek v trvání alespoň 24 hodin. Spolu s nepřetřžitým odpočinkem podle §90.  Nepřetržitý odpočinek v týdnu nesmí činit u mladistvého zaměstnance méně než 48 hodin.</t>
  </si>
  <si>
    <t xml:space="preserve"> při změně pracovního zařazení nebo druhu práce</t>
  </si>
  <si>
    <t>b)při zavedení nové technologie nebo změny výrobních a pracovních prostředků nebo změny technologických nebo pracovních postupů</t>
  </si>
  <si>
    <t>c) v případech, které mají nebo mohou mít podstatný vliv na bezpečnost a ochranu zdraví při práci</t>
  </si>
  <si>
    <t>d) skončení pracovního poměru,</t>
  </si>
  <si>
    <t>e) odměňování,</t>
  </si>
  <si>
    <t>f) cestovních náhrad a náhrad podle § 190a.</t>
  </si>
  <si>
    <t>(8) U zaměstnance pracujícího na základě dohody o provedení práce nebo dohody o pracovní činnosti platí, že pro účely dovolené činí délka týdenní pracovní doby 20 hodin týdně.</t>
  </si>
  <si>
    <t>(1) Jen bylo-li to sjednáno v kolektivní smlouvě nebo stanoveno ve vnitřním předpisu u zaměstnavatele, u kterého nepůsobí odborová organizace, může délka pracovní doby zaměstnance v nepřetržitém provozu spojená s poskytováním zdravotních služeb poskytovatelem lůžkové péče nebo poskytovatelem zdravotnické záchranné služby, kterou vykonává lékař, zubní lékař, farmaceut120) nebo zdravotnický pracovník nelékařských zdravotnických povolání121) (dále jen „zaměstnanec ve zdravotnictví“), činit až 24 hodin během 26 hodin po sobě jdoucích.</t>
  </si>
  <si>
    <t>(2) K uplatnění postupu podle odstavce 1 je zaměstnavatel zároveň povinen se zaměstnancem ve zdravotnictví uzavřít písemnou dohodu, která</t>
  </si>
  <si>
    <t>a) nesmí být sjednána na dobu delší než 52 týdnů po sobě jdoucích,</t>
  </si>
  <si>
    <t>(3) Zaměstnanec ve zdravotnictví, který nesouhlasí s výkonem práce podle odstavce 1, nesmí být ke sjednání dohody podle odstavce 2 nucen ani být vystaven jakékoli újmě.</t>
  </si>
  <si>
    <t>(4) O uplatnění odstavce 1 je zaměstnavatel povinen písemně vyrozumět příslušný orgán inspekce práce.</t>
  </si>
  <si>
    <t>(5) Zaměstnavatel vede aktuální seznam všech zaměstnanců ve zdravotnictví, s nimiž je sjednána dohoda podle odstavce 2.</t>
  </si>
  <si>
    <t>§ 90b</t>
  </si>
  <si>
    <t>V případě, že zaměstnanci ve zdravotnictví v důsledku délky pracovní doby vyplývající z použití § 83a nebude poskytnut ani zkrácený nepřetržitý denní odpočinek podle § 90 odst. 2, je zaměstnavatel povinen mu poskytnout bezprostředně po skončení pracovní doby nepřetržitý denní odpočinek, který tvoří doba neposkytnutého nepřetržitého denního odpočinku a na něj bezprostředně navazující doba nepřetržitého denního odpočinku podle § 90 odst. 1. Odpočinek podle předchozí věty nesmí být zkrácen.</t>
  </si>
  <si>
    <t>(1) Zaměstnavatel je povinen v rámci týdne zaměstnanci staršímu 18 let poskytnout nepřetržitý odpočinek v trvání alespoň 24 hodin spolu s nepřetržitým denním odpočinkem podle § 90 odst. 1, na který musí bezprostředně navazovat; celková doba trvání těchto odpočinků je nepřetržitým odpočinkem v týdnu.</t>
  </si>
  <si>
    <t>(2) Zaměstnavatel je povinen v rámci týdne mladistvému zaměstnanci poskytnout nepřetržitý odpočinek v týdnu v trvání alespoň 48 hodin.</t>
  </si>
  <si>
    <t>(3) Jestliže to umožňuje provoz zaměstnavatele, poskytne zaměstnavatel nepřetržitý odpočinek v týdnu podle odstavců 1 a 2 všem zaměstnancům na stejný den a tak, aby do něho spadala neděle.</t>
  </si>
  <si>
    <t>(4) V případech uvedených v § 90 odst. 2 a u technologických procesů, které nemohou být přerušeny, může zaměstnavatel zkrátit nepřetržitý odpočinek v týdnu podle odstavce 1 pouze tak, aby délka jeho trvání činila nejméně 24 hodin. V tomto případě může být nepřetržitý denní odpočinek zkrácen podle § 90 odst. 2, a to za podmínky, že doba, o kterou se zkrátil, nesmí být poskytnuta samostatně, ale jen s následujícím nepřetržitým odpočinkem v týdnu tak, aby zaměstnanci byl poskytnut za období 2 týdnů nepřetržitý odpočinek v týdnu v délce alespoň 70 hodin. Ustanovení § 90b tím není dotčeno; dobu neposkytnutého nepřetržitého denního odpočinku vymezenou v § 90b nelze považovat za dobu nepřetržitého odpočinku v týdnu.</t>
  </si>
  <si>
    <t>(5) V zemědělství je možné dohodnout zkrácení nepřetržitého odpočinku v týdnu. V tomto případě může být nepřetržitý denní odpočinek zkrácen podle § 90 odst. 2, a to za podmínky, že doba, o kterou se zkrátil, nesmí být poskytnuta samostatně, ale jen s jiným nepřetržitým odpočinkem v týdnu tak, aby zaměstnanci byl poskytnut nepřetržitý odpočinek v týdnu za období</t>
  </si>
  <si>
    <t>a) 3 týdnů v délce alespoň 105 hodin,</t>
  </si>
  <si>
    <t>b) 6 týdnů v délce alespoň 210 hodin při sezónních pracích.</t>
  </si>
  <si>
    <t>(6) Pro zaměstnance ve zdravotnictví je možné dohodnout zkrácení nepřetržitého odpočinku v týdnu. V tomto případě může být nepřetržitý denní odpočinek zkrácen podle § 90 odst. 2, a to za podmínky, že doba, o kterou se zkrátil, nesmí být poskytnuta samostatně, ale jen s jiným nepřetržitým odpočinkem v týdnu tak, aby zaměstnanci byl poskytnut nepřetržitý odpočinek v týdnu za období 4 týdnů v délce alespoň 140 hodin. Ustanovení § 90b tím není dotčeno; dobu neposkytnutého nepřetržitého denního odpočinku vymezenou v § 90b nelze považovat za dobu nepřetržitého odpočinku v týdnu.</t>
  </si>
  <si>
    <t>3. noční práce (§ 94),</t>
  </si>
  <si>
    <t>4. doby v době pracovní pohotovosti (§ 95 odst. 2),</t>
  </si>
  <si>
    <t>(4) Spotřebu pohonné hmoty silničního motorového vozidla vypočítá zaměstnavatel z údajů o spotřebě uvedených v technickém průkazu nebo osvědčení o registraci použitého vozidla, které je zaměstnanec povinen zaměstnavateli předložit. Jestliže technický průkaz vozidla ani osvědčení o registraci vozidla tyto údaje neobsahuje, přísluší zaměstnanci náhrada výdajů za pohonné hmoty, jen pokud spotřebu pohonné hmoty prokáže technickým průkazem vozidla nebo osvědčením o registraci vozidla shodného typu se shodným objemem válců. Při určení spotřeby pohonné hmoty použije zaměstnavatel údaj o spotřebě pro kombinovaný provoz podle norem Evropské unie. Není-li tento údaj v technickém průkazu vozidla ani osvědčení o registraci vozidla uveden, vypočítá zaměstnavatel spotřebu pohonné hmoty vozidla aritmetickým průměrem z údajů v technickém průkazu vozidla nebo osvědčení o registraci vozidla uvedených.</t>
  </si>
  <si>
    <t>(6) Zaměstnavatel je oprávněn kontrolovat, zda zaměstnanec, který byl uznán dočasně práce neschopným, dodržuje v období prvních 14 kalendářních dnů dočasné pracovní neschopnosti stanovený režim dočasně práce neschopného pojištěnce, pokud jde o povinnost stanovenou zvláštním právním předpisem66) zdržovat se v místě pobytu a dodržovat dobu a rozsah povolených vycházek. Zaměstnavatel je povinen v případě zjištění porušení povinnosti uvedené ve větě první zaměstnancem vyhotovit o kontrole písemný záznam s uvedením skutečností, které znamenají porušení tohoto režimu; stejnopis tohoto záznamu je zaměstnavatel povinen doručit zaměstnanci, který tento režim porušil, územní správě sociálního zabezpečení příslušné podle místa pobytu zaměstnance v době dočasné pracovní neschopnosti67) a ošetřujícímu lékaři dočasně práce neschopného zaměstnance. Zaměstnavatel je oprávněn požádat ošetřujícího lékaře, který stanovil zaměstnanci režim dočasně práce neschopného pojištěnce, o sdělení tohoto režimu v rozsahu, který je zaměstnavatel oprávněn kontrolovat, a o zhodnocení zaměstnavatelem zjištěných případů porušení tohoto režimu. Zaměstnanec je povinen umožnit zaměstnavateli kontrolu dodržování svých povinností uvedených ve větě první.</t>
  </si>
  <si>
    <t>h) k činnosti zprostředkovatele a rozhodce při kolektivním vyjednávání; přísluší pracovní volno v nezbytně nutném rozsahu,</t>
  </si>
  <si>
    <t>i) k činnosti dobrovolného sčítacího orgánu při sčítání lidu, domů a bytů včetně doplňujících výběrových šetření obyvatelstva; přísluší pracovní volno v nezbytně nutném rozsahu, nejvýše 10 směn (pracovních dnů) v kalendářním roce, pokud tomu nebrání vážné provozní důvody na straně zaměstnavatele,</t>
  </si>
  <si>
    <t>j) k činnosti dobrovolného zdravotníka Červeného kříže při zajišťování zdravotního dozoru při sportovní nebo společenské akci; přísluší pracovní volno v nezbytně nutném rozsahu, pokud tomu nebrání vážné provozní důvody na straně zaměstnavatele,</t>
  </si>
  <si>
    <t>k) k činnosti při organizované zájmové tělovýchovné, sportovní nebo kulturní akci a nezbytné přípravě na ni; přísluší pracovní volno v nezbytně nutném rozsahu, pokud tomu nebrání vážné provozní důvody na straně zaměstnavatele.</t>
  </si>
  <si>
    <t>(1) Pracovní volno pro jiný úkon v obecném zájmu přísluší zaměstnanci</t>
  </si>
  <si>
    <t>a) k činnosti vedoucích táborů pro děti a mládež a jejich zástupců pro věci hospodářské a zdravotní,</t>
  </si>
  <si>
    <t>b) k činnosti oddílových vedoucích, vychovatelů, instruktorů a středních zdravotnických pracovníků v táborech pro děti a mládež a</t>
  </si>
  <si>
    <t>c) k obdobným činnostem na sportovních soustředěních dětí a mládeže,</t>
  </si>
  <si>
    <t>a to v nezbytně nutném rozsahu, nejvýše však 3 týdny v kalendářním roce.</t>
  </si>
  <si>
    <t>(2) Pracovní volno zaměstnanci přísluší,</t>
  </si>
  <si>
    <t>a) nebrání-li tomu vážné provozní důvody na straně zaměstnavatele a</t>
  </si>
  <si>
    <t>b) zaměstnanec nejméně po dobu 1 roku bezprostředně před uvolněním pracoval soustavně a bezplatně s dětmi nebo s mládeží; tato podmínka se nevyžaduje, jde-li o tábory nebo sportovní soustředění pro zdravotně postižené děti a mládež.</t>
  </si>
  <si>
    <t>(3) Za dobu čerpání pracovního volna přísluší zaměstnanci za podmínek a v rozsahu uvedených v odstavcích 4 a 5 náhrada mzdy nebo platu, pokud se jedná o akci pořádanou právnickou osobou,</t>
  </si>
  <si>
    <t>b) práce s dětmi a mládeží tvoří podstatnou část její hlavní činnosti.</t>
  </si>
  <si>
    <t>Tuto skutečnost je zaměstnanec povinen zaměstnavateli prokázat.</t>
  </si>
  <si>
    <t>(4) V kalendářním roce přísluší zaměstnanci náhrada mzdy nebo platu za počet hodin pracovního volna odpovídající délce jeho stanovené nebo kratší týdenní pracovní doby (dále jen „roční limit“); tato náhrada se poskytuje od započetí prvního čerpání pracovního volna v kalendářním roce. Při změně délky stanovené nebo kratší týdenní pracovní doby v průběhu kalendářního roku se počet hodin zbývajících do ročního limitu vyjádří stejným poměrem k nové délce stanovené nebo kratší týdenní pracovní doby.</t>
  </si>
  <si>
    <t>(5) Náhrada mzdy nebo platu přísluší zaměstnanci ve výši průměrného hodinového výdělku, nejvýše však ve výši jedné stočtyřiasedmdesátiny průměrné mzdy v národním hospodářství na přepočtené počty zaměstnanců zveřejněné Českým statistickým úřadem za první až třetí kalendářní čtvrtletí kalendářního roku předcházejícího kalendářnímu roku, ve kterém se poskytuje pracovní volno s náhradou mzdy nebo platu. Výši jedné stočtyřiasedmdesátiny průměrné mzdy podle věty první vyhlásí Ministerstvo práce a sociálních věcí sdělením uveřejněným ve Sbírce zákonů; částka se zaokrouhlí na desetihaléře směrem nahoru.</t>
  </si>
  <si>
    <t>(6) Zaměstnavatel má nárok na úhradu poskytnuté náhrady mzdy nebo platu ze státního rozpočtu podle jiného právního předpisu71b); nehradí se náhrada mzdy nebo platu nad rozsah stanovený v odstavcích 3 až 5. Zaměstnavatel musí doložit poskytnutí náhrady mzdy nebo platu a splnění podmínek pro její poskytnutí.</t>
  </si>
  <si>
    <t>(7) Za děti a mládež se pro účely tohoto ustanovení považují fyzické osoby mladší než 26 let.</t>
  </si>
  <si>
    <t>i) záležitosti v rozsahu stanoveném ujednáním o zřízení evropské rady zaměstnanců nebo na základě jiného ujednaného postupu pro informace a projednání na nadnárodní úrovni nebo v rozsahu stanoveném v § 297 odst. 5,</t>
  </si>
  <si>
    <t>14. České správě sociálního zabezpečení, Institutu posuzování zdravotního stavu a v územních správách sociálního zabezpečení,</t>
  </si>
  <si>
    <t>(3) Zaměstnanci uvedení v odstavci 1 nesmějí být členy řídících nebo kontrolních orgánů právnických osob provozujících podnikatelskou činnost; to neplatí, pokud do takového orgánu byli vysláni zaměstnavatelem, u něhož jsou zaměstnáni. Celkový úhrn odměn vyplacených zaměstnanci za všechna členství v řídících nebo kontrolních orgánech právnických osob provozujících podnikatelskou činnost za kalendářní rok včetně podílu na zisku či jiného peněžitého plnění činí nejvýše 25 % z ročního úhrnu nejvyššího platového tarifu a nejvýše přípustného osobního příplatku v příslušné platové třídě a v případě vedoucího zaměstnance též příplatku za vedení, který mu lze jako nejvýše přípustný přiznat podle § 124 odst. 3 ve spojení se zvláštním právním předpisem, a to podle naposledy zaměstnancem obsazeného místa, na kterém zaměstnanec v příslušném kalendářním roce naposledy vykonával práci. Zaměstnanec je povinen zaměstnavatele bezodkladně informovat o každém peněžitém plnění, které mu bylo vyplaceno.</t>
  </si>
  <si>
    <t>g) podmínky, za nichž může být dočasné přidělení zaměstnancem nebo uživatelem ukončeno před uplynutím doby, na kterou bylo sjednáno, jednostranným písemným prohlášením zaměstnance nebo uživatele; není však možné sjednat podmínky pro ukončení doby dočasného přidělení před uplynutím doby, na kterou bylo sjednáno pouze ve prospěch uživatele,</t>
  </si>
  <si>
    <t>(3) Dočasné přidělení končí uplynutím doby, na kterou bylo sjednáno; před uplynutím této doby končí dohodou mezi agenturou práce a dočasně přiděleným zaměstnancem, skončením základního pracovněprávního vztahu, popřípadě jednostranným prohlášením uživatele nebo dočasně přiděleného zaměstnance podle podmínek sjednaných v dohodě o dočasném přidělení zaměstnance agentury práce. Jednostranné prohlášení uživatele musí být doručeno též zaměstnanci, přičemž dočasné přidělení skončí nejdříve 14. den po doručení tohoto prohlášení.</t>
  </si>
  <si>
    <t>(3) Ustanovení odstavce 1 a odstavce 2 věty první platí obdobně, jde-li o cizince, který je držitelem karty vnitropodnikově převedeného zaměstnance115) a cizince uvedeného v § 98 písm. s) zákona o zaměstnanosti. Pro odměňování cizinců uvedených ve větě první platí § 43a odst. 6 obdobně.</t>
  </si>
  <si>
    <t>HLAVA XI</t>
  </si>
  <si>
    <t>ZVLÁŠTNÍ ÚPRAVA RUČENÍ ZA MZDY, PLATY A ODMĚNY Z DOHODY</t>
  </si>
  <si>
    <t>§ 324a</t>
  </si>
  <si>
    <t>(2) Ve smluvním řetězci o více poddodavatelích ručí s dodavatelem podle odstavce 1 společně a nerozdílně rovněž dodavatel na nejvyšším stupni smluvního řetězce.</t>
  </si>
  <si>
    <t>(3) Pokud zaměstnavatel nevyplatil zaměstnanci za práci, kterou konal v rámci plnění pro dodavatele, mzdu, plat nebo odměnu z dohody do konce období splatnosti podle § 141 odst. 1, může zaměstnanec do 3 měsíců od uplynutí období splatnosti písemně vyzvat ručitele k uspokojení mzdových nároků.</t>
  </si>
  <si>
    <t>(5) Výzva podle odstavce 3 musí obsahovat</t>
  </si>
  <si>
    <t>a) jméno zaměstnance,</t>
  </si>
  <si>
    <t>b) označení zaměstnavatele,</t>
  </si>
  <si>
    <t>c) druh vykonávané práce,</t>
  </si>
  <si>
    <t>d) období, za které uplatňuje mzdové nároky, a rozsah práce vykonané v rámci plnění pro dodavatele,</t>
  </si>
  <si>
    <t>K zániku práva proto, že nebylo ve stanovené lhůtě vykonáno, dochází jen v případech uvedených v § 39 odst. 5, § 57, § 58, 59, 72, § 315, § 324a odst. 3 a § 339a odst. 1.</t>
  </si>
  <si>
    <t>Přechodná ustanovení zavedena zákonem č. 408/2023 Sb. Čl. VII</t>
  </si>
  <si>
    <t>1. Ustanovení § 308 odst. 1 písm. g) a § 309 odst. 3 zákona č. 262/2006 Sb., ve znění účinném ode dne nabytí účinnosti tohoto zákona, se vztahuje na pracovněprávní vztahy mezi agenturou práce a zaměstnancem, které vznikly nejdříve v den nabytí účinnosti tohoto zákona.</t>
  </si>
  <si>
    <t>2. Informace podle § 279 odst. 1 písm. j) zákona č. 262/2006 Sb., zákoník práce, ve znění účinném ode dne nabytí účinnosti tohoto zákona, musí být poskytnuta zaměstnanci, který započal práce na smluvním plnění v době před nabytím účinnosti tohoto zákona, do 1 měsíce ode dne nabytí účinnosti tohoto zákona.</t>
  </si>
  <si>
    <t>3. Ručitel neručí podle § 324a odst. 1 a 2 zákona č. 262/2006 Sb., zákoník práce, ve znění účinném ode dne nabytí účinnosti tohoto zákona, za mzdové nároky, na které vzniklo zaměstnanci právo před nabytím účinnosti tohoto zákona.</t>
  </si>
  <si>
    <t>71b) Část desátá zákona č. 582/1991 Sb., o organizaci a provádění sociálního zabezpečení, ve znění pozdějších předpisů.</t>
  </si>
  <si>
    <t>120) Zákon č. 95/2004 Sb., ve znění pozdějších předpisů.</t>
  </si>
  <si>
    <t>121) Zákon č. 96/2004 Sb., ve znění pozdějších předpisů.</t>
  </si>
  <si>
    <t>zákona č. 225/2012 Sb., zákona č. 88/2016 Sb. ,zákona č. 250/2021 Sb.</t>
  </si>
  <si>
    <t>(1) Zaměstnavatel, který provádí stavbu nebo se na jejím provádění podílí jako zhotovitel stavebních, montážních, stavebně montážních, bouracích nebo udržovacích prací bez ohledu na jejich stavebně technické provedení, použité stavební výrobky, materiály, konstrukce, účel jejich využití a dobu jejich trvání (dále jen „zhotovitel“) pro jinou fyzickou osobu, podnikající fyzickou osobu nebo právnickou osobu (dále jen „zadavatel stavby“) na jejím pracovišti vymezeném dočasně k realizaci stavby (dále jen „staveniště“), zajistí v součinnosti se zadavatelem stavby vybavení pro bezpečný a zdraví neohrožující výkon práce. Práce podle věty první mohou být zahájeny pouze tehdy, pokud je staveniště náležitě zajištěno a vybaveno. Zhotovitelem může být i zadavatel stavby, pokud stavbu provádí pro sebe.</t>
  </si>
  <si>
    <t>c) osvědčení o úspěšně vykonané zkoušce z odborné způsobilosti nebo periodické zkoušce z odborné způsobilosti (dále jen „periodická zkouška“) a</t>
  </si>
  <si>
    <t>(2) Předpokladem odborné způsobilosti fyzické osoby k činnostem koordinátora bezpečnosti a ochrany zdraví při práci na staveništi (dále jen „koordinátor“) je</t>
  </si>
  <si>
    <t>c) oznamuje Ministerstvu práce a sociálních věcí (dále jen „ministerstvo“) změny údajů uváděných v evidenci odborně způsobilých fyzických osob k zajišťování úkolů v prevenci rizik a koordinátorů (dále jen „evidence odborně způsobilých osob“) do 15 dnů od jejich vzniku.</t>
  </si>
  <si>
    <t>(1) Jiná fyzická osoba, která se osobně podílí na zhotovení stavby a která nezaměstnává zaměstnance (dále jen „jiná osoba“), je povinna poskytnout zhotoviteli a koordinátorovi potřebnou součinnost a postupovat podle pokynů nebo opatření k zajištění bezpečné a zdraví neohrožující práce stanovených zhotovitelem. Jiná osoba informuje zhotovitele nejpozději do 5 pracovních dnů před převzetím pracoviště, a není-li to ze závažných důvodů možné, bez zbytečného odkladu o všech okolnostech, které by mohly při její činnosti na staveništi vést k ohrožení života a poškození zdraví dalších fyzických osob zdržujících se na staveništi s vědomím zhotovitele.</t>
  </si>
  <si>
    <t>(5) Při prodeji nebo v souvislosti s prodejem tabákových výrobků, kuřáckých pomůcek, bylinných výrobků určených ke kouření, elektronických cigaret, náhradních náplní elektronických cigaret nebo nikotinových sáčků bez obsahu tabáku v prodejnách uvedených v odstavci 1 se zakazuje nabízet nebo poskytovat spotřebiteli jakékoliv ekonomické výhody, včetně výhod prostřednictvím poukázek, nabídek slev, poskytování jakéhokoliv zboží nebo služeb zdarma nebo za nižší než obvyklou cenu. Zákaz dle tohoto odstavce se vztahuje i na poskytování ekonomických výhod spotřebiteli za doporučení tabákových výrobků, kuřáckých pomůcek, bylinných výrobků určených ke kouření, elektronických cigaret, náhradních náplní elektronických cigaret nebo nikotinových sáčků bez obsahu tabáku jinému spotřebiteli.</t>
  </si>
  <si>
    <t>§ 18a</t>
  </si>
  <si>
    <t>Zakazuje se poskytovat tabákové výrobky, kuřácké pomůcky, bylinné výrobky určené ke kouření, elektronické cigarety, náhradní náplně elektronických cigaret nebo nikotinové sáčky bez obsahu tabáku bezplatně nebo formou jiné výhody, a to v souvislosti s prodejem jakéhokoli zboží nebo služeb.</t>
  </si>
  <si>
    <t>(4) Česká obchodní inspekce vykonává kontrolu dodržování povinností stanovených v § 3 odst. 1, § 3 odst. 2 písm. f), § 3 odst. 3 až 5, § 4 odst. 1, pokud jde o hračky, § 5, § 6 odst. 1 až 5 a 7, § 7, § 11 odst. 1, § 11 odst. 2 písm. e), § 11 odst. 4, § 11 odst. 5, § 12 odst. 1, § 13, 15 a 16; při kontrole dodržování povinností stanovených v § 3 odst. 4, § 6 odst. 1, § 11 odst. 5 a § 15 je Česká obchodní inspekce oprávněna provádět kontrolní nákupy prostřednictvím osob mladších 18 let.</t>
  </si>
  <si>
    <t>2. po požití alkoholického nápoje nebo po užití jiné návykové látky vykonává činnost, při níž by mohla ohrozit život nebo zdraví svoje nebo jiné osoby nebo poškodit majetek,</t>
  </si>
  <si>
    <t>NV 339 - 2017 Sb.'!A1</t>
  </si>
  <si>
    <t>45a/3</t>
  </si>
  <si>
    <t>45a/9</t>
  </si>
  <si>
    <t>45a/2</t>
  </si>
  <si>
    <t>► je ve zdravotnických a veterinárních zařízeních věnována zvláštní pozornost nebezpečí představovanému biologickým činitelem, o kterém je známo, že je přítomen, nebo je podezření, že může být přítomen u lidí, zvířat  věnována zvláštní pozornost nebezpečí představovanému biologickým činitelem, o kterém je známo, že je přítomen, nebo je podezření, že může být přítomen u lidí, zvířat nebo v materiálech, které jsou jim odebírány, jakož i dalším rizikům</t>
  </si>
  <si>
    <t>92(5)</t>
  </si>
  <si>
    <t>(1) Odborová organizace uzavírá kolektivní smlouvu za všechny zaměstnance.</t>
  </si>
  <si>
    <t>(3) Jestliže se odborové organizace neshodnou ve lhůtě 30 dnů od zahájení vzájemných jednání na postupu podle odstavce 2, jsou povinny o této skutečnosti zaměstnavatele bez odkladu informovat. Zaměstnavatel je oprávněn uzavřít kolektivní smlouvu s odborovou organizací, která má největší počet členů, kteří jsou v pracovním poměru u zaměstnavatele, nebo s více odborovými organizacemi, které mají dohromady největší počet členů, kteří jsou v pracovním poměru u zaměstnavatele, pokud</t>
  </si>
  <si>
    <t>a) zaměstnavatel po marném uplynutí lhůty určené pro nalezení shody mezi odborovými organizacemi na postupu podle odstavce 2 zveřejnil způsobem u něj obvyklým a dostupným všem zaměstnancům, se kterou odborovou organizací nebo více odborovými organizacemi hodlá uzavřít kolektivní smlouvu,</t>
  </si>
  <si>
    <t>b) uplynula lhůta 30 dnů od oznámení zaměstnavatele podle písmene a) a</t>
  </si>
  <si>
    <t>c) zaměstnanci zaměstnavatele v pracovním poměru neprojeví nesouhlas s postupem uvedeným v oznámení zaměstnavatele způsobem podle odstavce 4.</t>
  </si>
  <si>
    <t>(4) Kolektivní smlouva podle odstavce 3 nemůže být uzavřena, pokud nadpoloviční většina všech zaměstnanců zaměstnavatele v pracovním poměru ve lhůtě 30 dnů ode dne oznámení zaměstnavatele podle odstavce 3 písm. a) písemně prohlásí, že nesouhlasí s tímto postupem uzavírání kolektivní smlouvy, a toto prohlášení doručí zaměstnavateli.</t>
  </si>
  <si>
    <t>(5) Jestliže nadpoloviční většina všech zaměstnanců zaměstnavatele v pracovním poměru ve svém prohlášení podle odstavce 4 určí odborovou organizaci nebo více odborových organizací, s nimiž by měla být uzavřena kolektivní smlouva, je zaměstnavatel oprávněn uzavřít kolektivní smlouvu s touto odborovou organizací nebo těmito více odborovými organizacemi.</t>
  </si>
  <si>
    <t>(6) Ostatní odborové organizace, které nemají největší počet členů, kteří jsou u zaměstnavatele v pracovním poměru, nebo nebyly určeny nadpoloviční většinou všech zaměstnanců zaměstnavatele podle odstavce 5, mají právo na informaci o zahájení jednání o uzavření kolektivní smlouvy podle odstavce 3 nebo 5 a právo na projednání předloženého a závěrečného návrhu kolektivní smlouvy se zaměstnavatelem. Zaměstnavatel je povinen projednat předložený návrh kolektivní smlouvy s ostatními odborovými organizacemi bez zbytečného odkladu, nejpozději však ve lhůtě 7 dnů od zahájení tohoto jednání. Závěrečný návrh kolektivní smlouvy je zaměstnavatel povinen s ostatními odborovými organizacemi projednat před uzavřením kolektivní smlouvy.</t>
  </si>
  <si>
    <t>(7) Není-li kolektivní smlouva uzavřena postupem podle odstavce 3 nebo 5 ve lhůtě do 6 měsíců ode dne, kdy podle odstavce 3 písm. a) došlo k oznámení zaměstnancům, nebo ode dne, kdy podle odstavců 4 a 5 bylo zaměstnavateli doručeno prohlášení zaměstnanců, právo zaměstnavatele uzavřít kolektivní smlouvu podle odstavce 3 nebo 5 zaniká.</t>
  </si>
  <si>
    <t>(2) K ujednáním kolektivní smlouvy vyššího stupně, která upravují práva z pracovněprávních vztahů zaměstnanců v menším rozsahu než kolektivní smlouvy vyššího stupně, jejichž závaznost byla rozšířena na další zaměstnavatele podle jiného právního předpisu11), se nepřihlíží.</t>
  </si>
  <si>
    <t>(3) Kolektivní smlouva musí být uzavřena písemně a podepsána smluvními stranami na téže písemnosti, jinak se k ní nepřihlíží.</t>
  </si>
  <si>
    <t>(1) Délka směny nesmí přesáhnout 12 hodin.</t>
  </si>
  <si>
    <t>(2) Za podmínek uvedených v § 83a nesmí délka směny přesáhnout 24 hodin.</t>
  </si>
  <si>
    <t>b) může být vypovězena z jakéhokoliv důvodu nebo bez uvedení důvodu; výpověď musí být dána písemně a doručena druhému účastníku. Pokud nebyla výpovědní doba sjednána kratší, činí 2 měsíce a musí být stejná pro zaměstnavatele i zaměstnance ve zdravotnictví.</t>
  </si>
  <si>
    <t>(1) Minimální mzda je nejnižší přípustná výše odměny za práci zaměstnance, který nemá právo na některou z nejnižších úrovní zaručeného platu podle § 112 odst. 2. Mzda nebo odměna z dohody nesmí být nižší než minimální mzda. Do mzdy nebo odměny z dohody se pro tento účel nezahrnuje mzda za práci přesčas, příplatek za práci ve svátek, za noční práci, za práci ve ztíženém pracovním prostředí, za zvýšenou zátěž zaměstnance ve zdravotnictví a za práci v sobotu a v neděli.</t>
  </si>
  <si>
    <t>(2) Nedosáhne-li mzda nebo odměna z dohody zaměstnance uvedeného v odstavci 1 minimální mzdy, je mu zaměstnavatel povinen poskytnout doplatek</t>
  </si>
  <si>
    <t>a) ke mzdě ve výši rozdílu mezi mzdou, které dosáhl v kalendářním měsíci a příslušnou měsíční minimální mzdou, nebo ve výši rozdílu mezi mzdou připadající na 1 odpracovanou hodinu a příslušnou hodinovou minimální mzdou; použití hodinové nebo měsíční minimální mzdy se sjedná, stanoví nebo určí předem, jinak se pro účely doplatku použije hodinová minimální mzda, nebo</t>
  </si>
  <si>
    <t>b) k odměně z dohody ve výši rozdílu mezi výší odměny z dohody připadající na 1 hodinu a příslušnou hodinovou minimální mzdou.</t>
  </si>
  <si>
    <t>(3) Měsíční minimální mzda je součinem predikce průměrné hrubé měsíční nominální mzdy v národním hospodářství na následující kalendářní rok a koeficientu pro výpočet minimální mzdy. Koeficient pro výpočet minimální mzdy se stanoví tak, aby výsledná výše minimální mzdy byla přiměřená zejména ve vztahu ke kupní síle minimální mzdy s ohledem na životní náklady, obecné úrovni mezd a jejich rozdělení, tempu růstu mezd, dlouhodobému vývoji a míře produktivity. K posouzení přiměřenosti minimální mzdy se použije rovněž orientační referenční hodnota 47 % průměrné hrubé mzdy v národním hospodářství. Takto vypočtená výše měsíční minimální mzdy se zaokrouhluje na celé stokoruny nahoru.</t>
  </si>
  <si>
    <t>(4) Hodinová minimální mzda pro stanovenou týdenní pracovní dobu 40 hodin se vypočte jako podíl měsíční minimální mzdy a průměrného počtu pracovních hodin připadajících v kalendářním roce, pro který se výpočet provádí, na jeden kalendářní měsíc. Do počtu pracovních hodin se pro tento účel nezahrnují pracovní hodiny, na které připadá při rovnoměrném rozvržení pracovní doby do pětidenního pracovního týdne v kalendářním roce svátek. Výše hodinové minimální mzdy se zaokrouhluje na desetihaléře směrem nahoru.</t>
  </si>
  <si>
    <t>(5) Při jiné délce stanovené týdenní pracovní doby než 40 hodin podle § 79 odst. 2 a 3 se hodinová minimální mzda zvyšuje úměrně zkrácení týdenní pracovní doby.</t>
  </si>
  <si>
    <t>(6) Zaměstnanci, který má sjednánu kratší pracovní dobu podle § 80 nebo který neodpracoval v kalendářním měsíci pracovní dobu odpovídající stanovené týdenní pracovní době, se měsíční minimální mzda snižuje úměrně odpracované době.</t>
  </si>
  <si>
    <t>(7) Sdělením ve Sbírce zákonů a mezinárodních smluv vyhlásí pro následující kalendářní rok</t>
  </si>
  <si>
    <t>a) do 31. srpna Ministerstvo financí predikci průměrné hrubé měsíční nominální mzdy v národním hospodářství,</t>
  </si>
  <si>
    <t>b) do 30. září Ministerstvo práce a sociálních věcí měsíční a hodinovou minimální mzdu.</t>
  </si>
  <si>
    <t>(8) Pokud minimální mzda vypočtená postupem podle odstavců 3 a 4 nedosáhne naposledy vyhlášené výše, vyhlásí se minimální mzda ve výši naposledy vyhlášené.</t>
  </si>
  <si>
    <t>(9) Koeficient pro výpočet minimální mzdy stanoví vláda nařízením po projednání v Radě hospodářské a sociální dohody vždy na období 2 let, počínaje 1. lednem roku, ve kterém má být poprvé použit. Výši koeficientu je možné měnit před uplynutím období uvedeného ve větě první, jen pokud dojde k podstatné změně vnitrostátních ekonomických podmínek. Pro jednotlivé celé kalendářní roky v rámci tohoto období je možné stanovit koeficient v různé výši.</t>
  </si>
  <si>
    <t>Zaručený plat</t>
  </si>
  <si>
    <t>(1) Zaručeným platem je plat, na který zaměstnanci vzniklo právo podle tohoto zákona, kolektivní smlouvy, vnitřního předpisu nebo platového výměru.</t>
  </si>
  <si>
    <t>(2) Plat nesmí být nižší než příslušná nejnižší měsíční úroveň zaručeného platu. Nejnižší úroveň měsíčního a hodinového zaručeného platu se stanoví ve 4 úrovních tak, aby činila</t>
  </si>
  <si>
    <t>a) v 1. skupině prací 1násobek minimální mzdy,</t>
  </si>
  <si>
    <t>b) ve 2. skupině prací 1,2násobek minimální mzdy,</t>
  </si>
  <si>
    <t>c) ve 3. skupině prací 1,4násobek minimální mzdy a</t>
  </si>
  <si>
    <t>d) ve 4. skupině prací 1,6násobek minimální mzdy.</t>
  </si>
  <si>
    <t>(3) Hodinové nejnižší úrovně zaručeného platu se zaokrouhlují na desetihaléře směrem nahoru.</t>
  </si>
  <si>
    <t>(4) Nejnižší úrovně zaručeného platu vyhlašuje Ministerstvo práce a sociálních věcí pro následující kalendářní rok ve Sbírce zákonů a mezinárodních smluv sdělením do 30. září.</t>
  </si>
  <si>
    <t>(5) Nedosáhne-li plat bez platu za práci přesčas, příplatku za práci ve svátek, za noční práci, za práci ve ztíženém pracovním prostředí, za zvýšenou zátěž zaměstnance ve zdravotnictví a za práci v sobotu a v neděli příslušné měsíční nejnižší úrovně zaručeného platu, je zaměstnavatel povinen zaměstnanci poskytnout doplatek k platu ve výši rozdílu mezi platem dosaženým v kalendářním měsíci a příslušnou nejnižší úrovní zaručeného platu.</t>
  </si>
  <si>
    <t>(6) Při jiné délce stanovené týdenní pracovní doby než 40 hodin podle § 79 odst. 2 a 3 se hodinová nejnižší úroveň zaručeného platu zvyšuje úměrně zkrácení týdenní pracovní doby. Zaměstnanci, který má sjednánu kratší pracovní dobu podle § 80 nebo který neodpracoval v kalendářním měsíci pracovní dobu odpovídající stanovené týdenní pracovní době, se měsíční nejnižší úroveň zaručeného platu snižuje úměrně odpracované době.</t>
  </si>
  <si>
    <t>(7) Vláda stanoví nařízením rozdělení prací do 4 skupin odstupňovaných podle kvalifikační náročnosti vykonávaných prací.</t>
  </si>
  <si>
    <t>§ 114a</t>
  </si>
  <si>
    <t>Mzda a příplatek za zvýšenou zátěž zaměstnance ve zdravotnictví</t>
  </si>
  <si>
    <t>Zaměstnanci ve zdravotnictví, který je vystaven zvýšené zátěži vyplývající z rozvržení pracovní doby, přísluší za práci ve směně, jejíž délka byla sjednána nebo stanovena podle § 83a odst. 1, dosažená mzda a za 13. a každou další hodinu odpracovanou v téže směně příplatek nejméně ve výši 20 % průměrného výdělku.</t>
  </si>
  <si>
    <t>(1) Za dobu práce ve ztíženém pracovním prostředí přísluší zaměstnanci dosažená mzda a příplatek. Vymezení ztíženého pracovního prostředí pro účely odměňování, výši příplatku a podmínky pro jeho poskytování stanoví vláda nařízením.</t>
  </si>
  <si>
    <t>(2) Příplatek za práci ve ztíženém pracovním prostředí činí nejméně 10 % minimální mzdy.</t>
  </si>
  <si>
    <t>(1) Naturální mzdu může zaměstnavatel poskytovat jen se souhlasem zaměstnance a za podmínek s ním dohodnutých, a to v rozsahu přiměřeném jeho potřebám. Zaměstnavatel je povinen zaměstnanci vyplatit v penězích mzdu nejméně ve výši minimální mzdy (§ 111).</t>
  </si>
  <si>
    <t>37130.</t>
  </si>
  <si>
    <t>(1) Zaměstnanci přísluší za práci ve ztíženém pracovním prostředí příplatek v rozpětí 5 % až 15 % měsíční minimální mzdy. Ztíženým pracovním prostředím je pracovní prostředí podle § 117 odst. 1 věty druhé.</t>
  </si>
  <si>
    <t>(2) Výši příplatku za práci ve ztíženém pracovním prostředí určí zaměstnanci zaměstnavatel v rámci stanoveného rozpětí podle míry rizika, intenzity a doby působení ztěžujících vlivů.</t>
  </si>
  <si>
    <t>(3) Rozpětí výše příplatku za práci ve ztíženém pracovním prostředí vyhlašuje Ministerstvo práce a sociálních věcí pro následující kalendářní rok ve Sbírce zákonů a mezinárodních smluv sdělením do 30. září.</t>
  </si>
  <si>
    <t>Zaměstnavatel může zaměstnanci poskytovat osobní příplatek až do výše 100 % platového tarifu nejvyššího platového stupně v platové třídě, do které je zaměstnanec zařazen; přitom postupuje v souladu s § 110 odst. 5.</t>
  </si>
  <si>
    <t>§ 133a</t>
  </si>
  <si>
    <t>Příplatek za zvýšenou zátěž zaměstnance ve zdravotnictví</t>
  </si>
  <si>
    <t>Zaměstnanci ve zdravotnictví, který je vystaven zvýšené zátěži vyplývající z rozvržení pracovní doby, přísluší za 13. a každou další hodinu odpracovanou ve směně, jejíž délka byla sjednána nebo stanovena podle § 83a odst. 1 příplatek ve výši 20 % průměrného hodinového výdělku.</t>
  </si>
  <si>
    <t>Výše odměny z dohody a podmínky pro její poskytování se sjednávají v dohodě o provedení práce nebo v dohodě o pracovní činnosti. Pro poskytování odměny z dohody se § 114a až 118 použijí obdobně, přičemž odměna z dohody se pro tyto účely posuzuje jako mzda. Odměnu z dohody lze sjednat již s přihlédnutím k případné noční práci, práci ve ztíženém pracovním prostředí nebo práci v sobotu a neděli; odměnu z dohody lze tímto způsobem sjednat, je-li současně sjednán rozsah práce v uvedených ztížených pracovních režimech, k níž bylo při sjednání odměny z dohody přihlédnuto a je-li sjednána výše příplatků podle § 116 až 118, které by jinak z tohoto důvodu byly zaměstnanci poskytnuty. Za dobu práce ve ztížených pracovních režimech nad tímto způsobem sjednaný rozsah přísluší zaměstnanci příplatek podle § 116 až 118. Pro účely § 111 odst. 1 věty třetí se z odměny z dohody odečte částka odpovídající výši příplatků, které by zaměstnanci příslušely, nebylo-li by k práci ve ztížených pracovních režimech v odměně přihlédnuto.</t>
  </si>
  <si>
    <t>c) zálohu na mzdu, plat nebo odměnu z dohody, kterou je zaměstnanec povinen vrátit proto, že nebyly splněny podmínky pro přiznání této mzdy, platu nebo odměny z dohody,</t>
  </si>
  <si>
    <t>e) jako vychovatelé provádějí výchovu mládeže za ztížených podmínek nebo jako zdravotničtí pracovníci pracují ve zdravotnické službě Vězeňské služby České republiky nebo ve státní příspěvkové organizaci zřízené podle zvláštního zákona122) poskytující zdravotní služby osobám ve výkonu vazby, ve výkonu trestu odnětí svobody, nebo ve výkonu zabezpečovací detence alespoň v rozsahu poloviny stanovené týdenní pracovní doby,</t>
  </si>
  <si>
    <t>g) pracují ve Vězeňské službě České republiky v přímém styku s obviněnými ve výkonu vazby nebo odsouzenými ve výkonu trestu odnětí svobody nebo v Probační a mediační službě v přímém styku s obviněnými a odsouzenými alespoň v rozsahu poloviny stanovené týdenní pracovní doby,</t>
  </si>
  <si>
    <t>(1) Dobu čerpání dovolené určuje zaměstnavatel, není-li dále stanoveno jinak. Při určení čerpání dovolené je zaměstnavatel povinen přihlížet vedle provozních důvodů též k oprávněným zájmům zaměstnance. Poskytuje-li se zaměstnanci dovolená v několika částech, musí alespoň jedna část činit nejméně 2 týdny vcelku, pokud se zaměstnanec se zaměstnavatelem nedohodne jinak. Určenou dobu čerpání dovolené je zaměstnavatel povinen písemně oznámit zaměstnanci alespoň 14 dnů předem, pokud se nedohodne se zaměstnancem na kratší době.</t>
  </si>
  <si>
    <t>j) ručení podle § 324a, osobách ručitelů a jejich změnách, včetně podmínek, lhůty a postupu pro uplatnění práva vůči ručiteli, a to nejpozději při zahájení práce na smluvním plnění v případech, kdy ručení nezaniklo podle § 324a odst. 9.</t>
  </si>
  <si>
    <t>c) minimální mzdu, příslušnou nejnižší úroveň zaručeného platu, složky mzdy stanovené v § 114 až 118 nebo složky platu stanovené v § 123 až 130 a § 132, 133 a 135,</t>
  </si>
  <si>
    <t>(2) Doba uvedená v odstavci 1 se prodlužuje na 18 měsíců, pokud zaměstnavatel uvedený v § 319 odst. 1 postupem podle § 101a zákona o zaměstnanosti oznámí před uplynutím doby uvedené v odstavci 1, že vyslání zaměstnance přesáhne tuto dobu a současně sdělí důvody jejího přesáhnutí.</t>
  </si>
  <si>
    <t>a) podporu vzájemných jednání na celostátní, odvětvové nebo krajské úrovni, která se týkají důležitých zájmů pracujících, zejména hospodářských, výrobních, pracovních, mzdových a sociálních podmínek,</t>
  </si>
  <si>
    <t>(1) Dodavatel ručí za mzdy, platy a odměny z dohody (dále jen „mzdové nároky“) zaměstnanců poddodavatele v rozsahu, v jakém se za kalendářní měsíc podíleli na smluvním plnění pro dodavatele, a to až do výše měsíční minimální mzdy. Dodavatelem se pro účely tohoto zákona rozumí stavební podnikatel podle § 14 písm. d) stavebního zákona, který při provádění stavby, změně nebo údržbě dokončené stavby anebo při odstraňování stavby zajišťuje smluvní plnění prostřednictvím poddodavatele. Za poddodavatele se považuje též agentura práce, která pro provádění činností podle věty druhé k dodavateli jako uživateli dočasně přidělila své zaměstnance. Smluvním plněním podle věty první jsou stavební práce poskytované při provádění stavby, změně nebo údržbě dokončené stavby anebo při odstraňování stavby na staveništi, zejména výkopové práce, přemísťování zeminy, vlastní stavební práce, montáž a demontáž prefabrikovaných dílů, instalace zařízení nebo vybavení, úpravy stavby, renovace stavby, opravy stavby, demontáž stavby, demolice stavby, údržba stavby, malířské a úklidové práce v rámci údržby stavby, asanace stavby.</t>
  </si>
  <si>
    <t>(4) Ručitel je povinen uspokojit mzdové nároky podle odstavce 1 nejpozději do 10 dnů od doručení výzvy. Zároveň je povinen informovat zaměstnavatele o výši částek vyplacených jednotlivým zaměstnancům a o provedených srážkách. Ve smluvním řetězci o více poddodavatelích informuje rovněž dalšího ručitele, je-li mu znám.</t>
  </si>
  <si>
    <t>e) doklady prokazující existenci pracovněprávního vztahu a výši mzdových nároků, informaci o uplynutí období splatnosti mzdových nároků,</t>
  </si>
  <si>
    <t>f) požadovaný způsob vyplacení, včetně údajů nezbytných pro jeho provedení, a</t>
  </si>
  <si>
    <t>g) údaje potřebné pro výpočet zálohy na daň z příjmů nebo daně z příjmů z uspokojovaných mzdových nároků podle odstavce 1 a označení zdravotní pojišťovny, v jejíž prospěch se provádí odvody podle zvláštních právních předpisů;</t>
  </si>
  <si>
    <t>ustanovení § 142 a 143 se použijí přiměřeně.</t>
  </si>
  <si>
    <t>(6) V případě, že výzva podle odstavce 3 nemá předepsané náležitosti podle odstavce 5 písm. a) až g), vyzve ručitel zaměstnance nejpozději do 10 dnů od doručení výzvy k její opravě či doplnění, lhůta k uspokojení mzdových nároků podle odstavce 4 v takovém případě neběží do doby, než budou vady výzvy odstraněny. Nebudou-li vady výzvy odstraněny ani do 3 měsíců od doručení výzvy, hledí se na výzvu, jako by nebyla doručena.</t>
  </si>
  <si>
    <t>(7) Ručitel provede srážky a odvody podle zvláštních právních předpisů včetně srážky a odvedení zálohy na daň z příjmů nebo daně z příjmů z uspokojovaných mzdových nároků podle odstavce 1.</t>
  </si>
  <si>
    <t>(8) Ručitel má v případě, že splnil ručitelskou povinnost podle odstavce 4, vůči poddodavateli právo na náhradu plnění, které za něj poskytl.</t>
  </si>
  <si>
    <t>(9) Ručitel za mzdové nároky podle odstavce 1 neručí, jestliže mu poddodavatel zpřístupnil nejpozději při zahájení realizace smluvního plnění potvrzení, že nemá evidován nedoplatek na pojistném a penále na sociálním zabezpečení a příspěvku na státní politiku zaměstnanosti a na veřejném zdravotním pojištění ne starší než 3 měsíce ode dne uzavření smlouvy na realizaci smluvního plnění, a zároveň nebyla poddodavateli v období 12 měsíců předcházejících zahájení realizace smluvního plnění pro dodavatele pravomocně uložena pokuta vyšší než 100000 Kč za přestupek podle zákona o zaměstnanosti nebo zákona o inspekci práce. Při splnění podmínek podle věty první neručí ručitel ani za mzdové nároky zaměstnanců poddodavatelů na nižších stupních smluvního řetězce.</t>
  </si>
  <si>
    <t>(1) Jestliže je průměrný výdělek zaměstnance nižší než minimální mzda (§ 111) nebo příslušná nejnižší úroveň zaručeného platu (§ 112), na kterou by zaměstnanci vzniklo právo v kalendářním měsíci, v němž vznikla potřeba průměrný výdělek uplatnit, zvýší se průměrný výdělek na výši odpovídající této minimální mzdě nebo příslušné nejnižší úrovni zaručeného platu; to platí také při uplatnění pravděpodobného výdělku (§ 355).</t>
  </si>
  <si>
    <t>Ustanoveními, kterými se zapracovávají předpisy Evropské unie, jsou § 16 odst. 2 a 3, § 24 odst. 3 až 7, § 30 odst. 2, § 35 odst. 1, 4 a 5, § 37 odst. 1 až 4, § 37a, § 39, § 40 odst. 3, § 41 odst. 1 v úvodní části ustanovení a písmena c), d), f) a g), § 47 spočívající ve slovech „nastoupí-li zaměstnankyně po skončení mateřské dovolené nebo zaměstnanec po skončení otcovské dovolené nebo rodičovské dovolené v rozsahu doby, po kterou je zaměstnankyně oprávněna čerpat mateřskou dovolenou, do práce, je zaměstnavatel povinen zařadit je na jejich původní práci a pracoviště“, § 51a, § 53 odst. 1 spočívající ve slovech „Zakazuje se dát zaměstnanci výpověď“ a písm. d), § 54 písm. b) spočívající ve slovech „to neplatí v případě těhotné zaměstnankyně, zaměstnankyně, která čerpá mateřskou dovolenou, zaměstnance, který čerpá otcovskou dovolenou, zaměstnance v době, kdy čerpá rodičovskou dovolenou do doby, po kterou je žena oprávněna čerpat mateřskou dovolenou“, § 54 písm. c) spočívající ve slovech „nejde o zaměstnankyni na mateřské dovolené, zaměstnance na otcovské dovolené nebo o zaměstnance v době čerpání rodičovské dovolené do doby, po kterou je žena oprávněna čerpat mateřskou dovolenou“, § 54 písm. d) spočívající ve slovech „o těhotnou zaměstnankyni, zaměstnankyni čerpající mateřskou dovolenou, zaměstnance čerpajícího otcovskou dovolenou, nebo o zaměstnance anebo zaměstnankyni, kteří čerpají rodičovskou dovolenou“, § 55 odst. 2, § 62 až 64, § 74 odst. 2, § 77 odst. 4, 7 a 8, § 77a, 77b, § 78 odst. 1 písm. a) až f), j), k) a m) spočívající ve slovech „průměrná týdenní pracovní doba nesmí přesáhnout stanovenou týdenní pracovní dobu“, ve slovech „za období nejvýše 26 týdnů po sobě jdoucích“ a ve větě „Jen kolektivní smlouva může toto období vymezit nejvýše na 52 týdnů po sobě jdoucích.“, § 79 odst. 1, § 79a, 80, 81, § 85 odst. 4 spočívající ve slovech „průměrná týdenní pracovní doba naplněna ve vyrovnávacím období určeném zaměstnavatelem, nejdéle však v období uvedeném v § 78 odst. 1 písm. m)“, § 86 odst. 3 a 4, § 87a odst. 2 písm. b), § 88 odst. 1 a 2, § 90, 90a, 90b, § 92, § 93 odst. 2 věta druhá a odst. 4, § 94, § 96 odst. 1 písm. a) body 1 a 2 a odst. 2, § 97 odst. 2 spočívající ve slovech „v případech uvedených v § 203 odst. 2 písm. a)“, § 101, 102, 103, 104, § 105 odst. 1 spočívající ve slovech „Zaměstnavatel, u něhož k pracovnímu úrazu došlo, je povinen objasnit příčiny a okolnosti vzniku tohoto úrazu“, odst. 3 písm. a), odst. 4 a 7, § 106 odst. 1 až 3 a odst. 4 písm. a), c), d), f) a g), § 108 odst. 2, 3, 6 a 7, § 110 odst. 1, § 111 odst. 1, 3, 8 a 9, § 112 odst. 2, § 113 odst. 4, § 136 odst. 2, § 191 spočívající ve slovech „Zaměstnavatel je povinen omluvit nepřítomnost zaměstnance v práci po dobu ošetřování dítěte mladšího než 10 let nebo jiné fyzické osoby v případech podle § 39 zákona o nemocenském pojištění a po dobu péče o dítě mladší než 10 let z důvodů stanovených v § 39 zákona o nemocenském pojištění nebo z důvodu, kdy se fyzická osoba, která o dítě jinak pečuje, podrobila vyšetření nebo ošetření u poskytovatele zdravotních služeb, které nebylo možno zabezpečit mimo pracovní dobu zaměstnance, a proto nemůže o dítě pečovat“, § 191a, 195, 195a, 196, § 197 odst. 3 věta první spočívající ve slovech „Rodičovská dovolená podle odstavce 1 přísluší ode dne převzetí dítěte až do dne, kdy dítě dosáhne věku 3 let“ a ve slovech „rodičovská dovolená přísluší“ a věty druhá a třetí, § 198 odst. 1, pokud jde o otcovskou dovolenou, a § 198 odst. 1 až 4, pokud jde o rodičovskou dovolenou, § 199 odst. 1, § 203 odst. 2 písm. a), § 212 odst. 1 a 4, § 213 odst. 1 a 2, § 215 odst. 1 spočívající ve slovech „a pracoval-li za těchto podmínek po kratší týdenní pracovní dobu, přísluší mu dodatková dovolená v délce odpovídající této kratší týdenní pracovní době.“, § 215 odst. 2 a 7, § 217 odst. 4, pokud jde o otcovskou a rodičovskou dovolenou, § 218 odst. 1, § 222 odst. 2, § 229 odst. 1 spočívající ve slovech „odborná praxe se považuje za výkon práce, za který přísluší zaměstnanci mzda nebo plat“, § 238 odst. 1 a 2, § 239, § 240 odst. 1, § 241, 241a, § 245 odst. 1, § 246 odst. 2 věta první, § 247, 265, 267 až 271e, 271g až 271j, § 273 odst. 2 spočívající ve slovech „člena evropské rady zaměstnanců, člena vyjednávacího výboru“, § 276 odst. 1 věta první a odst. 2 až 6 a 8, § 277 spočívající ve slovech „Zaměstnavatel je povinen na svůj náklad vytvořit zástupcům zaměstnanců podmínky pro řádný výkon jejich činnosti“, § 278 odst. 1 až 3 a odst. 4 věty druhá a třetí, § 279 odst. 1 písm. a), b), e) až h) a odst. 3, § 280 odst. 1 písm. a) až f), § 281 odst. 5, § 288 až 299, § 308 odst. 1 v úvodní části ustanovení a písmeno b), § 309 odst. 4 a 5, § 309a, § 316 odst. 4 spočívající ve slovech „Zaměstnavatel nesmí vyžadovat od zaměstnance informace zejména o“ a písm. a), c), d), e), g) a h) a dále ve slovech „to neplatí, jestliže je pro to dán věcný důvod spočívající v povaze práce, která má být vykonávána, a je-li tento požadavek přiměřený“, § 319, 319a, § 320a písm. a), 324a, § 338 odst. 2 až 4, § 339 odst. 1 v úvodní části ustanovení, § 339 odst. 2, § 339a, 340, 345a, § 346b odst. 4, § 349 odst. 1, § 350 odst. 2 a § 350b.</t>
  </si>
  <si>
    <t>Přechodná ustanovení zavedena zákonem č. 230/2024 Sb. Čl. II</t>
  </si>
  <si>
    <t>1. Dohodl-li se zaměstnanec se zaměstnavatelem podle § 317 odst. 4 zákona č. 262/2006 Sb., zákoník práce, ve znění účinném do 31. prosince 2024, že pro něj bude konat práci na dálku v pracovní době, kterou si za sjednaných podmínek sám rozvrhuje, řídí se tento právní vztah do 31. prosince 2025 tímto ustanovením, ledaže se smluvní strany dohodnou na tom, že se postupuje podle § 87a zákona č. 262/2006 Sb., zákoník práce, ve znění účinném od 1. ledna 2025. Od 1. ledna 2026 se právní vztahy podle věty první řídí § 87a zákona č. 262/2006 Sb., zákoník práce, ve znění pozdějších předpisů.</t>
  </si>
  <si>
    <t>2. Ode dne nabytí účinnosti tohoto zákona do dne 31. prosince 2024 pro účely zjištění výše a použití minimální mzdy a nejnižších úrovní zaručené mzdy postupuje zaměstnavatel podle § 111 odst. 2 a § 112 odst. 2 zákona č. 262/2006 Sb., ve znění účinném přede dnem nabytí účinnosti tohoto zákona, a nařízení vlády č. 567/2006 Sb., o minimální mzdě, o nejnižších úrovních zaručené mzdy, o vymezení ztíženého pracovního prostředí a o výši příplatku ke mzdě za práci ve ztíženém pracovním prostředí, ve znění pozdějších předpisů.</t>
  </si>
  <si>
    <t>3. Zaměstnavatel uvedený v § 109 odst. 3 postupuje do 31. prosince 2024 podle § 112 zákona č. 262/2006 Sb., ve znění účinném přede dnem nabytí účinnosti tohoto zákona, a nařízení vlády č. 567/2006 Sb., ve znění pozdějších předpisů.</t>
  </si>
  <si>
    <t>4. Zaměstnavatel uvedený v § 109 odst. 3 do doby, než budou práva podle § 112 zákona č. 262/2006 Sb., ve znění účinném ode dne nabytí účinnosti tohoto zákona a právního předpisu vydaného k jeho provedení za použití příslušných sdělení Ministerstva práce a sociálních věcí vyhlášených ve Sbírce zákonů a mezinárodních smluv, pro zaměstnance stejná nebo vyšší, postupuje podle § 112 zákona č. 262/2006 Sb., ve znění účinném přede dnem nabytí účinnosti tohoto zákona, a nařízení vlády č. 567/2006 Sb., ve znění pozdějších předpisů.</t>
  </si>
  <si>
    <t>5. Ode dne nabytí účinnosti tohoto zákona do dne 31. prosince 2024 se pro účely vymezení ztíženého pracovního prostředí, zjištění výše příplatku za práci ve ztíženém pracovním prostředí a podmínek pro jeho poskytování postupuje podle § 117 a 128 zákona č. 262/2006 Sb., ve znění účinném přede dnem nabytí účinnosti tohoto zákona, nařízení vlády č. 567/2006 Sb. a nařízení vlády č. 341/2017 Sb., o platových poměrech zaměstnanců ve veřejných službách a správě, ve znění pozdějších předpisů.</t>
  </si>
  <si>
    <t>6. Výše náhrady za ztrátu na výdělku po skončení pracovní neschopnosti nebo při uznání invalidity se podle § 271b odst. 3 zákona č. 262/2006 Sb., ve znění účinném od 1. ledna 2025, upraví i zaměstnancům, kterým náhrada příslušela přede dnem 1. ledna 2025, je-li to pro zaměstnance příznivější.</t>
  </si>
  <si>
    <t>7. Pokud byla realizace smluvního plnění podle § 324a odst. 1 zahájena přede dnem účinnosti tohoto zákona, neručí ručitel za mzdové nároky podle § 324a odst. 1 také tehdy, pokud mu poddodavatel zpřístupnil potvrzení podle § 324a odst. 9 nejpozději do 3 měsíců ode dne účinnosti tohoto zákona.</t>
  </si>
  <si>
    <t>122) § 4d zákona č. 555/1992 Sb., o Vězeňské službě a justiční stráži České republiky, ve znění pozdějších předpisů.</t>
  </si>
  <si>
    <t>(1) Toto nařízení zapracovává příslušné předpisy Evropské unie1) a upravuje v návaznosti na přímo použitelné předpisy Evropské unie24)</t>
  </si>
  <si>
    <t>(2) Není-li možné při zjišťování a hodnocení rizikových faktorů pracovních podmínek postupovat podle tohoto nařízení, postupuje se podle metody obsažené v české technické normě, která tyto metody obsahuje6), při jejímž použití se má za to, že výsledek je co do mezí stanovitelnosti, přesnosti a správnosti prokázaný. Při použití jiné metody než metody obsažené v české technické normě musí být doloženo, že použitá metoda je validována a odpovídá vědeckému poznání.</t>
  </si>
  <si>
    <t>Zátěž teplem při práci je určena množstvím metabolického tepla vznikajícího svalovou prací a faktory prostředí, kterými se rozumí teplota vzduchu (ta), výsledná teplota kulového teploměru (tg), operativní teplota (to), rychlost proudění vzduchu (va) a relativní vlhkost vzduchu (Rh).</t>
  </si>
  <si>
    <t>f) energetickým výdejem (M) výdej vyjádřený v brutto hodnotách, kterými jsou hodnoty zahrnující i bazální metabolizmus BM, přičemž jednotkou je 1 watt na 1 m2 tělesného povrchu muže nebo ženy; energetický výdej se stanoví měřením nebo orientačně pomocí tabelárních hodnot podle české technické normy o ergonomii tepelného prostředí7b), k orientačnímu určení energetického výdeje lze použít údaje uvedené pro příkladmé druhy prací v příloze č. 1 k tomuto nařízení, části A, tabulce č. 1,</t>
  </si>
  <si>
    <t>g) nevenkovním pracovištěm s neudržovanou teplotou uzavřené pracoviště, přirozeně větrané nebo pracoviště, na němž je k větrání použito kombinované nebo nucené větrání,</t>
  </si>
  <si>
    <t>h) nevenkovním pracovištěm s udržovanou teplotou jako technologickým požadavkem pracoviště s udržovanou teplotou nezbytnou k vytvoření a udržení standardizovaných tepelně-vlhkostních podmínek pro ochranu výroby, výrobku nebo produktu,</t>
  </si>
  <si>
    <t>i) klimatizovaným pracovištěm nevenkovní pracoviště, na němž je k větrání použito nucené větrání zajišťující požadovanou čistotu, teplotu a vlhkost vzduchu.</t>
  </si>
  <si>
    <t>(1) Zátěž teplem při práci na pracovišti podle § 3a písm. g) nebo na pracovišti podle § 3a písm. h) se hodnotí podle průměrné operativní teploty (to), kterou se rozumí teplota vypočtená jako časově vážený průměr za efektivní dobu práce, kterou je doba snížená o dobu trvání přestávky na jídlo a oddech a bezpečnostní přestávku nebo průměr z jednotlivých měřených časových intervalů v průběhu celé osmihodinové nebo delší směny, jde-li o pracoviště s měnícími se teplotami, z teploty vzduchu (ta), výsledné teploty kulového teploměru (tg), rychlosti proudění vzduchu (va). Hodnocení podle průměrné operativní teploty lze za podmínky rychlosti proudění vzduchu (va) rovné nebo menší než 0,2 m.s-1 nahradit hodnocením podle výsledné teploty kulového teploměru (tg).</t>
  </si>
  <si>
    <t>(2) Zátěž teplem pro práci zařazenou do třídy I až V podle přílohy č. 1 k tomuto nařízení, části A, tabulky č. 1 vykonávanou na pracovišti uvedeném v odstavci 1 se hodnotí z hlediska dodržení přípustných mikroklimatických hodnot upravených v příloze č. 1 k tomuto nařízení, části A, tabulce č. 2.</t>
  </si>
  <si>
    <t>(3) Přípustné hodnoty nastavení mikroklimatických podmínek pro klimatizované pracoviště třídy I a IIa jsou upraveny v příloze č. 1 k tomuto nařízení, části A, tabulce č. 3. Zároveň musí být splněny požadavky na přípustnou vertikální nerovnoměrnost teplot upravené v příloze č. 1 k tomuto nařízení, části A, tabulce č. 4. Požadavky uvedené v tabulce č. 4 musí být dodrženy i na pracovišti podle § 3a písm. g), na němž je vykonávána práce zařazená do třídy I a IIa podle přílohy č. 1 k tomuto nařízení, části A, tabulky č. 1.</t>
  </si>
  <si>
    <t>(1) V případě, že nejsou při práci zařazené do třídy IIb až V podle přílohy č. 1, části A, tabulky č. 1, vykonávané na pracovišti podle § 3a písm. g), § 3a písm. h) nebo na venkovním pracovišti dodrženy přípustné hodnoty zátěže teplem pro aklimatizovaného zaměstnance upravené v příloze č. 1 k tomuto nařízení, části A, tabulce č. 2, musí být uplatněn režim střídání práce a bezpečnostní přestávky v rámci dodržování dlouhodobě a krátkodobě přípustné doby práce ve směně. Dodržení přípustných hodnot podle tabulky č. 2 se nevyžaduje u práce zařazené do třídy I a IIa na pracovišti podle § 3a písm. g) za mimořádně teplého dne, kterým se rozumí den, kdy nejvyšší teplota venkovního vzduchu dosáhla hodnoty vyšší než 30 °C; v takovém případě musí být poskytnuta náhrada ztráty tekutin v rozsahu uvedeném v tabulce č. 5.</t>
  </si>
  <si>
    <t>(2) Dlouhodobě a krátkodobě přípustná doba práce ve směně pro aklimatizovaného i neaklimatizovaného zaměstnance se stanoví podle výpočtu tepelné bilance podle české technické normy upravující ergonomii tepelného prostředí - analytické stanovení a interpretace tepelného stresu pomocí výpočtu předpovídané tepelné zátěže7b).</t>
  </si>
  <si>
    <t>(3) Dlouhodobě přípustná zátěž teplem se hodnotí rozdílně pro zaměstnance aklimatizovaného a neaklimatizovaného na tepelné podmínky na posuzovaném pracovišti. Za aklimatizovaného zaměstnance se považuje zaměstnanec vykonávající práci po dobu alespoň 3 týdnů od nástupu na posuzované pracoviště. U neaklimatizovaného zaměstnance vykonávajícího práci zařazenou do třídy IIb až V, pokud jsou při ní na pracovišti překračovány přípustné hodnoty zátěže teplem, uvedené v příloze č. 1 k tomuto nařízení, části A, tabulce č. 2, se po dobu 3 týdnů od nástupu na takové pracoviště dlouhodobě přípustná doba práce sníží o 30 %.</t>
  </si>
  <si>
    <t>(4) Při hodnocení dlouhodobě a krátkodobě přípustné zátěže teplem je možné vycházet i z přímých měření, a to měření ztráty vody potem a dýcháním, teploty vnitřního prostředí organizmu a srdeční frekvence. Metoda měření ztráty vody potem a dýcháním, teploty vnitřního prostředí organizmu a srdeční frekvence se použije i pro stanovení dlouhodobě a krátkodobě přípustné doby práce u zaměstnance, který musí používat speciální ochranný reflexní oděv, oděv s aktivním chlazením a větráním nebo oděv nepromokavý.</t>
  </si>
  <si>
    <t>(1) Hygienický limit ztráty tekutin v zátěži teplem je 1,25 litru za osmihodinovou směnu. Náhrada ztráty tekutin a minerálních látek se uplatňuje v případě, že u práce zařazené podle přílohy č. 1 k tomuto nařízení, části A, tabulky č. 1 dojde ke ztrátě tekutin překračující hygienický limit 1,25 litru. Náhrada ztráty tekutin se poskytuje v rozsahu upraveném v příloze č. 1 k tomuto nařízení, části A, tabulce č. 5.</t>
  </si>
  <si>
    <t>(1) Je-li podle § 4a odst. 2 zjištěná ztráta tekutin za osmihodinovou směnu u zaměstnance rovna nebo vyšší než 3,9 litru, stanoví se dlouhodobě a krátkodobě únosná doba práce individuálním výpočtem7b).</t>
  </si>
  <si>
    <t>(2) Na pracovišti s délkou směny delší než 8 hodin nesmí ztráta tekutin potem a dýcháním v důsledku pracovní a tepelné zátěže za směnu překračovat přípustný limit ztráty tekutin 3,9 litru o více než 20 % a nesmí být překračovány krátkodobě přípustné doby práce.</t>
  </si>
  <si>
    <t>(3) Při práci, při níž zaměstnanec přichází do kontaktu s povrchem pevného materiálu, jehož teploty překračují hodnoty upravené v příloze č. 1 k tomuto nařízení, části E, musí být zajištěno, aby nechráněná kůže zaměstnance s ním nepřicházela do přímého styku.</t>
  </si>
  <si>
    <t>(4) Dlouhodobě a krátkodobě přípustné doby práce v zátěži teplem na pracovišti hlubinných dolů a postup pro výpočet pracovních cyklů a bezpečnostní přestávky upravuje příloha č. 1 k tomuto nařízení, část C.</t>
  </si>
  <si>
    <t>(1) Pokud udržovaná operativní nebo výsledná teplota jako technologický požadavek nebo korigovaná teplota vzduchu na pracovišti poklesne pod 10 °C, musí být zaměstnanec vybaven pracovním oděvem, který musí mít takové tepelně izolační vlastnosti, které postačují k zajištění tepelně neutrálních podmínek lidského organizmu vyjádřených teplotou vnitřního prostředí organizmu 36 až 37 °C. Při poklesu teploty vzduchu na pracovišti na 4 °C a nižší musí být zaměstnanec vybaven také rukavicemi a pracovní obuví chránící před chladem. Pro stanovení potřebných tepelně izolačních vlastností pracovního oděvu postačujících k zajištění tepelně neutrálních podmínek lidského organizmu a maximálně přípustné doby expozice chladu se postupuje podle české technické normy upravující ergonomii tepelného prostředí - hodnocení tepelné izolace oděvu a odporu oděvu proti odpařování8) a české technické normy upravující ergonomii tepelného prostředí - stanovení a interpretace stresu z chladu pomocí potřebné izolace oděvu (IREQ) a místních účinků chladu30).</t>
  </si>
  <si>
    <t>(4) Při práci v udržované operativní nebo výsledné teplotě jako technologickém požadavku nebo korigované teplotě musí být práce zaměstnance upravena tak, aby doba jejího nepřetržitého trvání při teplotě od 13 do 4,1 °C nepřesáhla 3 hodiny, při teplotě od 4 do -10 ºC nepřesáhla 2 hodiny, při teplotě vzduchu od -10,1 do -20 ºC 1 hodinu a od -20,1 do -30 °C 30 minut. Při stanovení potřebné tepelné izolace oděvu se postupuje podle české technické normy upravující ergonomii tepelného prostředí - stanovení a interpretace stresu z chladu pomocí potřebné izolace oděvu (IREQ) a místních účinků chladu30).</t>
  </si>
  <si>
    <t>Karcinogeny, mutageny a látky toxické pro reprodukci a pracovní procesy s rizikem chemické karcinogenity</t>
  </si>
  <si>
    <t>a) látky klasifikované jako chemické karcinogeny kategorie 1A a 1B, mutageny kategorie 1A a 1B a látky toxické pro reprodukci kategorie 1A a 1B podle přímo použitelného předpisu Evropské unie o chemických látkách a chemických směsích24); za látku toxickou pro reprodukci bez prahových hodnot se považuje ta látka, u níž neexistuje bezpečná úroveň expozice pro zdraví zaměstnanců a která je takto označena v příloze III směrnice Evropského parlamentu a Rady 2004/37/ES21); za látku toxickou pro reprodukci s prahovými hodnotami se považuje ta látka, u níž existuje bezpečná úroveň expozice, pod níž neexistuje riziko pro zdraví zaměstnanců a která je takto označena v příloze III směrnice Evropského parlamentu a Rady 2004/37/ES21),</t>
  </si>
  <si>
    <t>b) cytostatika a prach tvrdých dřev uvedených v příloze č. 3, části A k tomuto nařízení, je-li práce s tvrdým dřevem zařazena do kategorie třetí nebo čtvrté podle zákona o ochraně veřejného zdraví,</t>
  </si>
  <si>
    <t>c) pracovní procesy s rizikem chemické karcinogenity uvedené v příloze č. 2, části C k tomuto nařízení.</t>
  </si>
  <si>
    <t>(2) Za karcinogeny kategorie 1A a 1B, mutageny kategorie 1A a 1B a látky toxické pro reprodukci kategorie 1A a 1B podle přímo použitelného předpisu Evropské unie o chemických látkách a chemických směsích24) se považují též směsi karcinogenní, mutagenní nebo toxické pro reprodukci kategorie 1A a 1B, jestliže obsah těchto látek je nad koncentračním limitem obecným nebo specifickým stanoveným podle přímo použitelného předpisu Evropské unie o chemických látkách a chemických směsích24).</t>
  </si>
  <si>
    <t>Ruční manipulací s břemenem se rozumí přepravování nebo nošení břemene jedním nebo současně více zaměstnanci včetně jeho zvedání, pokládání, strkání, tahání, posunování nebo přemisťování, při kterém v důsledku vlastností břemene nebo nepříznivých ergonomických podmínek může dojít k poškození páteře zaměstnance nebo onemocnění z dlouhodobé nadměrné jednostranné zátěže. Za ruční manipulaci s břemenem se pokládá též zvedání a přenášení živého břemene.</t>
  </si>
  <si>
    <t>(1) Hodnocení zdravotního rizika při ruční manipulaci s břemenem zahrnuje posouzení hmotnosti ručně manipulovaného břemene, hmotnosti ručně manipulovaného břemene se zohledněním pracovní polohy, kumulativní hmotnosti břemen a vynakládaného energetického výdeje a srdeční frekvence.</t>
  </si>
  <si>
    <t>(6) Občasným zvedáním a přenášením břemene se rozumí zvedání a přenášení břemene nepřesahující souhrnně 30 minut v průměrné osmihodinové směně. Častým zvedáním a přenášením břemene se rozumí zvedání a přenášení břemene přesahující souhrnně 30 minut v průměrné osmihodinové směně.</t>
  </si>
  <si>
    <t>(7) Hygienické limity pro ruční manipulaci s břemeny se zohledněním pracovní polohy jsou upraveny v příloze č. 5, části D, tabulce č. 7 k tomuto nařízení.</t>
  </si>
  <si>
    <t>(8) Hygienické limity pro přípustné hodnoty energetického výdeje a srdeční frekvence při ruční manipulaci s břemeny pro muže a ženy jsou upraveny v příloze č. 5 k tomuto nařízení, části A, tabulkách č. 1 až 4.</t>
  </si>
  <si>
    <t>(9) Hmotnost břemen a podmínky ruční manipulace s břemeny těhotnými ženami, kojícími ženami, matkami do konce devátého měsíce po porodu a mladistvými jsou upraveny zvláštním právním předpisem13).</t>
  </si>
  <si>
    <t>(10) Přípustný hygienický limit pro tlačné a tažné síly při manipulaci s břemenem pomocí jednoduchého bezmotorového prostředku je</t>
  </si>
  <si>
    <t>b) s nedostatky, které ztěžují manipulaci, zejména s nedostatkem prostoru ve svislém směru, s prací na nerovném, kluzkém nebo vratkém povrchu nebo v nevyhovujících mikroklimatických podmínkách.</t>
  </si>
  <si>
    <t>(4) Proudění vzduchu musí zabezpečovat dobré provětrávání pracoviště a nesmí přispívat k šíření škodlivin na jiné pracoviště.</t>
  </si>
  <si>
    <t>(5) Na pracovišti, na kterém může v důsledku mimořádné události dojít k úniku těkavé chemické látky v míře, která může způsobit akutní poškození zdraví, musí být zřízeno havarijní větrání. Havarijní větrání musí být zajištěno tak, aby jeho spouštění bylo snadno dostupné před vstupem na pracoviště. Havarijní větrání musí být podtlakové tak, aby při jeho chodu nemohla těkavá chemická látka pronikat do prostor jiných pracovišť. Množství odváděného vzduchu musí být voleno tak a výduch umístěn v takové výši, aby při chodu havarijního větrání nemohlo dojít k ohrožení zdraví osob na ostatních pracovištích a ve venkovním prostoru.</t>
  </si>
  <si>
    <t>Osvětlení vnitřních pracovišť s trvalou prací</t>
  </si>
  <si>
    <t>a) denní osvětlení</t>
  </si>
  <si>
    <t>1. pro svislé a šikmé osvětlovací otvory vyjádřené cílovým činitelem denní osvětlenosti DT = 2 % na 50 % posuzovaného prostoru a zároveň minimálním cílovým činitelem denní osvětlenosti DTM = 0,7 % na 95 % posuzovaného prostoru,</t>
  </si>
  <si>
    <t>2. pro vodorovné osvětlovací otvory s čirým materiálem vyjádřené cílovým činitelem denní osvětlenosti DT = 2,0 % na 95 % posuzovaného prostoru, denní osvětlení pro vodorovné osvětlovací otvory s difúzním materiálem vyjádřené cílovým činitelem denní osvětlenosti DT = 1,7 % na 95 % posuzovaného prostoru,</t>
  </si>
  <si>
    <t>1. pro svislé a šikmé osvětlovací otvory vyjádřené cílovým činitelem denní osvětlenosti DT = 1 % na 50 % posuzovaného prostoru a zároveň minimálním cílovým činitelem denní osvětlenosti DTM = 0,5 % na 95 % posuzovaného prostoru,</t>
  </si>
  <si>
    <t>2. pro vodorovné osvětlovací otvory vyjádřené cílovým činitelem denní osvětlenosti DT = 1,5 % na 50 % posuzovaného prostoru a zároveň minimálním cílovým činitelem denní osvětlenosti DTM = 0,5 % na 95 % posuzovaného prostoru,</t>
  </si>
  <si>
    <t>(5) Pracoviště, kde technicky nebo technologicky nelze zajistit vyhovující denní osvětlení nebo sdružené osvětlení, lze provozovat nebo nově zřizovat pouze ve zcela výjimečných a odůvodněných případech. Jedná se o pracoviště,</t>
  </si>
  <si>
    <t>a) na kterém probíhá pouze noční provoz,</t>
  </si>
  <si>
    <t>(8) Normovou hodnotou se rozumí hodnota denního, elektrického nebo sdruženého osvětlení obsažená v české technické normě upravující hodnoty denního osvětlení16), sdruženého osvětlení17) nebo elektrického osvětlení18).</t>
  </si>
  <si>
    <t>(9) Normovým požadavkem se rozumí technický požadavek obsažený v české technické normě upravující technické požadavky na denní osvětlení16), sdružené osvětlení17) nebo elektrické osvětlení18).</t>
  </si>
  <si>
    <t>(8) Činitel údržby se v návrhu osvětlení vypočítá v souladu s plánem údržby.</t>
  </si>
  <si>
    <t>§ 45b</t>
  </si>
  <si>
    <t>§ 45c</t>
  </si>
  <si>
    <t>(1) Elektrické osvětlení venkovních pracovišť a spojovacích cest musí odpovídat náročnosti vykonávané práce na zrakovou činnost a ochranu zdraví v souladu s normovými hodnotami a požadavky podle české technické normy upravující osvětlení venkovních pracovních prostor35).</t>
  </si>
  <si>
    <t>Celoročně přípustné mikroklimatické podmínky na nevenkovním pracovišti s neudržovanou teplotou přirozeně větraném a na pracovišti, na němž je k větrání použito kombinované nebo nucené větrání</t>
  </si>
  <si>
    <t>třída práce</t>
  </si>
  <si>
    <t>va[m.s-1]</t>
  </si>
  <si>
    <t>časová použitelnost limitu</t>
  </si>
  <si>
    <t>≤80</t>
  </si>
  <si>
    <t>20*</t>
  </si>
  <si>
    <t>*od 1.7.2024</t>
  </si>
  <si>
    <t>18*</t>
  </si>
  <si>
    <t>Hodnoty tomax nebo tgmax pro přirozeně i nuceně větraná pracoviště vyžadují oblek o tepelném odporu 0,5 clo.</t>
  </si>
  <si>
    <t>Hodnoty tomin nebo tgmin pro přirozeně i nuceně větraná pracoviště vyžadují oblek o tepelném odporu 1,0 clo.</t>
  </si>
  <si>
    <t>2) Práce třídy V není pro ženy z hlediska hygienických limitů fyzické zátěže přípustná. Práce třídy V není pro muže celosměnově z hlediska hygienických limitů fyzické zátěže přípustná, režimová opatření je nutno aplikovat i při to ≤ 10 °C.</t>
  </si>
  <si>
    <t>kategorie</t>
  </si>
  <si>
    <t>to(tg) [°C]</t>
  </si>
  <si>
    <t>±1,5</t>
  </si>
  <si>
    <t>Vysvětlivky k tabulce č. 3.</t>
  </si>
  <si>
    <t>Kategorie A se použije pro klimatizovaná pracoviště s požadovanou vysokou kvalitou prostředí, na nichž je vykonávaná práce náročná na pozornost a soustředění, například zpracování odborných stanovisek a zpracování dat a dále pro pracoviště určená pro tvůrčí práci, například práce grafiků a překladatelů.</t>
  </si>
  <si>
    <t>Kategorie B se použije pro klimatizovaná pracoviště s požadovanou střední kvalitou prostředí při práci vyžadující průběžnou pozornost a soustředění, například úkony spojené s vyřizováním korespondence a psaní na počítači.</t>
  </si>
  <si>
    <t>Kategorie C se použije pro ostatní klimatizovaná pracoviště.</t>
  </si>
  <si>
    <t>Přípustný vertikální rozdíl mezi teplotou kulového teploměru (tg) na úrovni hlavy a na úrovni kotníků pro klimatizovaná a přirozeně větraná nevenkovní pracoviště a pro pracoviště, na němž je k větrání použito kombinované nebo nucené větrání, na nichž je vykonávána práce třídy práce I a IIa</t>
  </si>
  <si>
    <t>tg na úrovni hlavy [°C]</t>
  </si>
  <si>
    <t>(tg hlava - tg kotník) [°C]</t>
  </si>
  <si>
    <t>kategorie A, B</t>
  </si>
  <si>
    <t>kategorie C</t>
  </si>
  <si>
    <t>Vysvětlivky k tabulce č. 4</t>
  </si>
  <si>
    <t>Kategorie C se použije pro ostatní klimatizovaná a přirozeně větraná pracoviště.</t>
  </si>
  <si>
    <t>Tabulka č. 5:</t>
  </si>
  <si>
    <t>Teplota, při níž je dosaženo maximální přípustné ztráty tekutin potem a dýcháním 3,9 litrů / 8 h</t>
  </si>
  <si>
    <t>to nebo tg</t>
  </si>
  <si>
    <t>litry++)</t>
  </si>
  <si>
    <t>to nebo tg [°C]</t>
  </si>
  <si>
    <t>náhrada vody [litr]</t>
  </si>
  <si>
    <t>0,9 až 2,7 (0,36)+++)</t>
  </si>
  <si>
    <t>0,9 až 3,1 (0,31)</t>
  </si>
  <si>
    <t>0,9 až 2,8 (0,24)</t>
  </si>
  <si>
    <t>≥33</t>
  </si>
  <si>
    <t>0,9 až 2,8 (0,21)</t>
  </si>
  <si>
    <t>≥30</t>
  </si>
  <si>
    <t>0,9 až 2,8 (0,17)</t>
  </si>
  <si>
    <t>≥28</t>
  </si>
  <si>
    <t>1,2 až 3,0 (0,2)</t>
  </si>
  <si>
    <t>≥25</t>
  </si>
  <si>
    <t>1,6 až 3,0 (0,23)</t>
  </si>
  <si>
    <t>≥22</t>
  </si>
  <si>
    <t>≥301</t>
  </si>
  <si>
    <t>2,2 až 3,0 (0,4)</t>
  </si>
  <si>
    <t>≥18</t>
  </si>
  <si>
    <t>Vysvětlivky k tabulce č. 5:</t>
  </si>
  <si>
    <t>+) tg na neklimatizovaných pracovištích třídy práce I a IIa nesmí překročit to nebo tg 34 °C. Tato výjimka platí v případě, že venkovní teplota vzduchuje vyšší než teplota přípustná uvedená v tabulce č. 2 pro pracoviště kategorie I a IIa.</t>
  </si>
  <si>
    <t>++) Náhrada tekutin na pracovištích třídy I až IVa se stanoví interpolací v závislosti na tg, tj. na každý 1°C nad dolní hranicí rozpětí pro příslušnou třídu práce se přičte k základní hodnotě náhrady vody pro danou třídu práce hodnota uvedena v závorce.</t>
  </si>
  <si>
    <t>+++) Výše připočítané náhrady nad základní hodnotu náhrady tekutin.</t>
  </si>
  <si>
    <t>Je třeba stanovit náhradu tekutin pro třídu práce IIIa a to = 27 °C.</t>
  </si>
  <si>
    <t>Rozpětí ve °C pro třídu práce IIIa = 20 až 29 °C, rozdíl 9 °C.</t>
  </si>
  <si>
    <t>Náhrada tekutin pro uvedené rozpětí = 0,9 až 2,8 litrů, rozdíl je 1,9 litrů.</t>
  </si>
  <si>
    <t>1,9: 9 = 0,21 litr/1 °C</t>
  </si>
  <si>
    <t>27 - 20 = 7 °C</t>
  </si>
  <si>
    <t>Náhrada tekutin za osmihodinovou směnu = (0,21 x 7) + 0,9 = 2,37 litrů ≈ 2,4 litrů.</t>
  </si>
  <si>
    <t>Tabulka</t>
  </si>
  <si>
    <t>látka</t>
  </si>
  <si>
    <t>67-64-1</t>
  </si>
  <si>
    <t>D, I, K, M, S, P</t>
  </si>
  <si>
    <t>arsenu anorganické sloučeniny, kyselina arseničná a její soli v odvětví tavby mědi</t>
  </si>
  <si>
    <t>0,01(V)</t>
  </si>
  <si>
    <t>0,2(V)</t>
  </si>
  <si>
    <t>B, K, P, T</t>
  </si>
  <si>
    <t>azidovodík (páry)</t>
  </si>
  <si>
    <t>od 5. 4. 2026</t>
  </si>
  <si>
    <t>D, K, M, T, S</t>
  </si>
  <si>
    <t>8-0</t>
  </si>
  <si>
    <t>berylium a jeho anorganické sloučeniny</t>
  </si>
  <si>
    <t>0,0002 (V)</t>
  </si>
  <si>
    <t>I, K, S, P</t>
  </si>
  <si>
    <t>od 12. 7. 2026</t>
  </si>
  <si>
    <t>0,0006 (V)</t>
  </si>
  <si>
    <t>1,1‘-biphenyl</t>
  </si>
  <si>
    <t>bis(2-ethylhexyl)ester 1,2-benzendikarboxylové kyseliny</t>
  </si>
  <si>
    <t>viz di-(2-ethylhexyl) ftalát</t>
  </si>
  <si>
    <t>2(V)</t>
  </si>
  <si>
    <t>5(V)</t>
  </si>
  <si>
    <t>D, I, P</t>
  </si>
  <si>
    <t>2-butenal (E)-2-butenal</t>
  </si>
  <si>
    <t>2-butoxyethanol acetát</t>
  </si>
  <si>
    <t>2-(2-butoxyethoxy)ethanol</t>
  </si>
  <si>
    <t>1-butoxy-2-propanol</t>
  </si>
  <si>
    <t>cínu anorganické sloučeniny jako Sn</t>
  </si>
  <si>
    <t>cínu organické sloučeniny jako Sn</t>
  </si>
  <si>
    <t>4,4‘-diamino-difenylmethan</t>
  </si>
  <si>
    <t>D, K, S</t>
  </si>
  <si>
    <t>2-(diethylamino) ethanol</t>
  </si>
  <si>
    <t>viz 2-(2-methoxyethoxy)ethanol</t>
  </si>
  <si>
    <t>difenylbenzen</t>
  </si>
  <si>
    <t>I, S, P</t>
  </si>
  <si>
    <t>dihydrogenselenid</t>
  </si>
  <si>
    <t>viz hexamethylen-1,6-diisokyanát</t>
  </si>
  <si>
    <t>viz toluylen-2,4-diisokyanát</t>
  </si>
  <si>
    <t>viz toluylen-2,6-diisokyanát</t>
  </si>
  <si>
    <t>dimethylisopropylamin</t>
  </si>
  <si>
    <t>D, K, P</t>
  </si>
  <si>
    <t>B, D, T</t>
  </si>
  <si>
    <t>1-ethoxypropan-2-ol</t>
  </si>
  <si>
    <t>B, D, P</t>
  </si>
  <si>
    <t>ethylenglykolmonobutylether</t>
  </si>
  <si>
    <t>ethylenglykolmonobutyletheracetát</t>
  </si>
  <si>
    <t>ethylenglykolmonoethylether</t>
  </si>
  <si>
    <t>ethylenglykolmonoethyletheracetát</t>
  </si>
  <si>
    <t>ethylenglykolmonomethylether</t>
  </si>
  <si>
    <t>ethylenglykolmonomethyletheracetát</t>
  </si>
  <si>
    <t>B, D, I, K, M, P, T</t>
  </si>
  <si>
    <t>B, D, I, P</t>
  </si>
  <si>
    <t>B, I</t>
  </si>
  <si>
    <t>formaldehyd</t>
  </si>
  <si>
    <t>viz chlorid fosforitý</t>
  </si>
  <si>
    <t>I, D, P</t>
  </si>
  <si>
    <t>0,02(V)</t>
  </si>
  <si>
    <t>2-chlor-1,3-butadien</t>
  </si>
  <si>
    <t>chlorid fosforitý</t>
  </si>
  <si>
    <t>chlormethylmethylether</t>
  </si>
  <si>
    <t>alfa-chlortoluen</t>
  </si>
  <si>
    <t>Chrom a nerozpustné sloučeniny chromu (II, III) jako Cr</t>
  </si>
  <si>
    <t>0,5 (V)</t>
  </si>
  <si>
    <t>1,5 (V)</t>
  </si>
  <si>
    <t>chromu (VI) sloučeniny, jako Cr</t>
  </si>
  <si>
    <t>0,005(V)</t>
  </si>
  <si>
    <t>B, I, K, M, P, S, T</t>
  </si>
  <si>
    <t>isopropylalkohol</t>
  </si>
  <si>
    <t>0,001(V)</t>
  </si>
  <si>
    <t>od 12. 7. 2027</t>
  </si>
  <si>
    <t>7440-43-9</t>
  </si>
  <si>
    <t>0,004(R)</t>
  </si>
  <si>
    <t>0,008(R)</t>
  </si>
  <si>
    <t>1(V)</t>
  </si>
  <si>
    <t>0,05(V)</t>
  </si>
  <si>
    <t>0,1(V)</t>
  </si>
  <si>
    <t>K, S, T</t>
  </si>
  <si>
    <t>D, I, S, P</t>
  </si>
  <si>
    <t>kyselina sírová</t>
  </si>
  <si>
    <t>kyselina sírová, jako SO3</t>
  </si>
  <si>
    <t>0,4(V)</t>
  </si>
  <si>
    <t>0,1(R)</t>
  </si>
  <si>
    <t>0,2(R)</t>
  </si>
  <si>
    <t>methylcyklohexanol, směs isomerů</t>
  </si>
  <si>
    <t>5-methyl-2-hexanon</t>
  </si>
  <si>
    <t>methyljodid</t>
  </si>
  <si>
    <t>monochlormethylmethyleter</t>
  </si>
  <si>
    <t>1,5-naftalendiisokyanát</t>
  </si>
  <si>
    <t>3173-72-6</t>
  </si>
  <si>
    <t>0,05 (V)</t>
  </si>
  <si>
    <t>B, P, S</t>
  </si>
  <si>
    <t>niklu sloučeniny, jako Ni</t>
  </si>
  <si>
    <t>1321-12-6</t>
  </si>
  <si>
    <t>B(2), T</t>
  </si>
  <si>
    <t>1(R)</t>
  </si>
  <si>
    <t>4(R)</t>
  </si>
  <si>
    <t>pentan a isopentan</t>
  </si>
  <si>
    <t>viz iso-propylamin</t>
  </si>
  <si>
    <t>4000(1)</t>
  </si>
  <si>
    <t>2-propenol</t>
  </si>
  <si>
    <t>do 4. 4. 2026</t>
  </si>
  <si>
    <t>viz 1,3-dihydroxybenzen</t>
  </si>
  <si>
    <t>B(3), D, P, T</t>
  </si>
  <si>
    <t>rtuti (dvojmocné) anorganické sloučeniny včetně oxidu rtuťnatého a chloridu rtuťnatého, jako Hg</t>
  </si>
  <si>
    <t>B(3), D, T</t>
  </si>
  <si>
    <t>P, I</t>
  </si>
  <si>
    <t>S, T</t>
  </si>
  <si>
    <t>0,03(V)</t>
  </si>
  <si>
    <t>0,5(V)</t>
  </si>
  <si>
    <t>viz difenylbenzen</t>
  </si>
  <si>
    <t>B(2), D, T</t>
  </si>
  <si>
    <t>thallia sloučeniny rozpustné, jako Tl</t>
  </si>
  <si>
    <t>10(V)</t>
  </si>
  <si>
    <t>0,15(V)</t>
  </si>
  <si>
    <t>0,05(5)</t>
  </si>
  <si>
    <t>emise výfukových plynů ze vznětových motorů pro odvětví hlubinné těžby a výstavby tunelů</t>
  </si>
  <si>
    <t>od 21. 2. 2026</t>
  </si>
  <si>
    <t>(1) Je brán zřetel na fyzikálně-chemické vlastnosti (například výbušnost).</t>
  </si>
  <si>
    <t>(2) Pro hodnocení expozice u olova je rozhodující výsledek vyšetření plumbémie.</t>
  </si>
  <si>
    <t>(3) Při kontrole expozice rtuti a anorganickým sloučeninám dvojmocné rtuti se přihlíží k příslušným biologickým expozičním testům, které doplňují limitní hodnoty expozice na pracovišti.</t>
  </si>
  <si>
    <t>(4) Limitní hodnota krátkodobé expozice ve vztahu k uvedené době odběru.</t>
  </si>
  <si>
    <t>(5) Měřeno jako elementární uhlík.</t>
  </si>
  <si>
    <t>T - toxická pro reprodukci kategorie 1A a 1B (s větou H360 včetně příslušných kódů).</t>
  </si>
  <si>
    <t>ppm (parts per million) - počet objemových jednotek plynu v miliónu objemových jednotek vzduchu (ml/m3 vzduchu).</t>
  </si>
  <si>
    <t>Údaje o hmotnostní koncentraci v mg.m-3 platí za podmínky teploty 20 °C a tlaku 101,3 kPa.</t>
  </si>
  <si>
    <t>Pracovní procesy s rizikem chemické karcinogenity</t>
  </si>
  <si>
    <t>a. Výroba auraminu.</t>
  </si>
  <si>
    <t>b. Práce spojené s expozicí polycyklickým aromatickým uhlovodíkům přítomným v uhelných sazích, dehtu, smole.</t>
  </si>
  <si>
    <t>c. Práce spojené s expozicí prachům, dýmům a kapalným aerosolům vznikajícím při pražení a elektrolytické rafinaci kuproniklových rud.</t>
  </si>
  <si>
    <t>d. Silně kyselé procesy při výrobě isopropanolu.</t>
  </si>
  <si>
    <t>e. Práce spojená s expozicí prachu tvrdých dřev, při kterých jsou překračovány přípustné limity.</t>
  </si>
  <si>
    <t>f. Práce zahrnující expozici respirabilnímu prachu krystalického oxidu křemičitého vznikajícího během pracovního procesu.</t>
  </si>
  <si>
    <t>g. Zpracování nebo opracování výrobků a směsí obsahujících azbest, jestliže při těchto pracích expozice azbestu převyšuje hodnotu 0,1 respirabilní vlákno/cm3.</t>
  </si>
  <si>
    <t>h. Práce zahrnující expozici minerálním olejům, které byly předtím použity ve spalovacích motorech k lubrikaci a chlazení pohybujících se částí v motoru, prostřednictvím kožní absorpce.</t>
  </si>
  <si>
    <t>i. Práce zahrnující expozici emisím výfukových plynů ze vznětových motorů.</t>
  </si>
  <si>
    <t>j. Práce s cytostatiky, výroba a některé práce zejména s imunosupresivy, antibiotiky nebo hormony, jsou-li zařazeny do kategorie třetí nebo čtvrté vyhodnocené jako rizikové z hlediska možných pozdních účinků na zdraví podle zákona o ochraně veřejného zdraví.</t>
  </si>
  <si>
    <t>k. Koksárenské a koksochemické zpracování černého uhlí a přímé zpracování černouhelného dehtu a smoly, vysokotlaké a nízkotlaké zplyňování uhlí včetně jeho meziproduktů, zpracování primárních meziproduktů a vedlejších produktů, například chlazení a čištění surového plynu, zpracování fenolových vod, hnědouhelného dehtu a expedice vedlejších produktů.</t>
  </si>
  <si>
    <t>PELr (mg.m-3) respirabilní frakce (Fr)</t>
  </si>
  <si>
    <t>PELc (mg.m-3) celková koncentrace</t>
  </si>
  <si>
    <t>respirabilní prach krystalického oxidu křemičitého (všechny krystalografické formy)</t>
  </si>
  <si>
    <t>Fr ≤ 5 % d)</t>
  </si>
  <si>
    <t>Fr &gt; 5 % d)</t>
  </si>
  <si>
    <t>10 : Fr</t>
  </si>
  <si>
    <t>prach černouhelných dolů</t>
  </si>
  <si>
    <t>talek</t>
  </si>
  <si>
    <t>horninové prachy c)</t>
  </si>
  <si>
    <t>a) Za fibrogenní se považuje prach, který obsahuje více než 1% fibrogenní složky a v pokusu na zvířeti vykazuje zřetelnou fibrogenní reakci plicní tkáně.</t>
  </si>
  <si>
    <t>b) Fr = obsah fibrogenní složky v respirabilní frakci v procentech, položka respirabilní prach krystalického SiO2 a gama-oxid hlinitý se považují za 100 % fibrogenní prach.</t>
  </si>
  <si>
    <t>c) Za přítomnosti vláken respirabilních rozměrů v prachu musí být dodržen PEL pro azbest.</t>
  </si>
  <si>
    <t>d) Hodnotí se podle obsahu fibrogenní složky (respirabilního SiO2).</t>
  </si>
  <si>
    <t>svářečské dýmya),b)</t>
  </si>
  <si>
    <t>b) Zároveň platí, že obsah toxických kovů (například CrVI nebo Mn) ve svářečských dýmech stanovený chemickými metodami nesmí překračovat hodnoty PEL pro tyto kovy podle Přílohy č. 2, části A (Seznam chemických látek a jejich přípustné expoziční limity a nejvyšší přípustné koncentrace).</t>
  </si>
  <si>
    <t>Prachy s převážně nespecifickým účinkem (vyjma prachů níže vyjmenovaných)</t>
  </si>
  <si>
    <t>prach z umělého brusivá (karborundum, elektrit)</t>
  </si>
  <si>
    <t>a) Pokud slitiny železa obsahují vyšší podíl kovů, pro které jsou stanoveny přípustným expozičním limitem, posuzuje se prašnost i podle přípustného expozičního limitu těchto kovů. Za dodržení přípustného expozičního limitu se považuje stav, kdy je dodržen jak PELC pro slitinu železa, tak i přípustný expoziční limit pro jednotlivé kovy, rozhodující je přitom limit, jehož přípustný expoziční limit je nejnižší. Slitiny jiných kovů, než železa se posuzují po stránce prašnosti podle přípustného expozičního limitu jednotlivých kovů přítomných ve slitině, rozhodující je přitom ta složka slitiny, jejíž přípustný expoziční limit je nejnižší.</t>
  </si>
  <si>
    <t>prach zc)</t>
  </si>
  <si>
    <t>a) Mezi prachy toxických a výrazně senzibilizujících dřevin patří například: akácie (Acacia melanoxylon), brya (Brya ebenus), dalbergie (Dalbergia), grevilea (Grevillea rubusta), iroko (Chlorophora excelsa), Khaya anthotheca, Machaerium scleroxylon, mansonie (Mansonia altissima), Paratecoma peroba, Tectona grandis, vrcholák (Terminalia superba), zerav obrovský (Thuja plicata), Triplochiton scleroxylon.</t>
  </si>
  <si>
    <t>b) Mezi prachy tvrdých dřev patří například: akát (Robinia), bříza (Betula), buk (Fagus), dub (Quercus), habr (Carpinus), jasan (Fraxinus), javor (Acer), jilm (Ulmus), kaštanovník (Castanea), lípa (Tilia), olše (Alnus), ořechovec (Carya), ořešák (Juglans), slivoň (Prunus, podrod Padus), třešeň (Prunus, podrod Cerasus), vrba (Salix), platan (Platanus), tomel (Diospyros), topol (Populus), , brya (Brya), perčovník (Palaquium), afrormosia (Pericopsis elata), dalbergie - (například palisandr, brazilské růžové dřevo, africký eben (African Ebony)), damarovník (Shorea), africký mahagon (Khaya), kokosovník (Cocos), kanárník (Canarium), damaroň jižní syn. Kauri (Agathis australis), teak (Tectona grandis), svietenie (Swietenia), vrcholák (Terminalia).</t>
  </si>
  <si>
    <t>c) Vdechnutelný díl; v případě směsi prachů dřev s různými limitními hodnotami se limitní hodnota této směsi nastavuje podle složky s nejnižší limitní hodnotou.</t>
  </si>
  <si>
    <t>Membránové filtry (pro vdechovatelné frakci velikost pórů &lt;2,5μm, pro respirabilní frakci velikost pórů &lt;1,5μm) např. směs esterů celulózy, nitrát celulózy, acetát celulózy, celulóza, polykarbonát, polyamid, polytetrafluoretylen (PTFE). Vhodné pro všechny druhy prachu vyjma prachů, jejichž částice mají malou měrnou hmotnost (např. dřevných prachů). Většina z nich není vhodná (s výjimkou PTFE) pro odběr prachu v prostředí s vyšší koncentrací organických rozpouštědel.</t>
  </si>
  <si>
    <t>Vláknité filtry (pórovitost se významně liší u různých typů materiálů, pro křemenné filtry jsou požadavky přibližně - průměr vláken &lt;1,0μm, tloušťka filtru &gt;400 μm a plošná hmotnost &gt;5 mg/cm2) - skleněné, křemenné (quartz), AFPC. Vhodné pro všechny druhy prachů včetně prachů, jejichž částice mají malou měrnou hmotnost. Tyto filtry mají zpravidla vyšší únosnost zachyceného materiálu.</t>
  </si>
  <si>
    <t>Kontrola správné funkce analytických vah - před vážením každé série filtrů je nutno provést vážení závaží o &lt;1000mg, pokud možno odpovídající hmotnosti vážených filtrů Odchylka od deklarované hodnoty musí být menší než v laboratoři vypočtená kombinovaná nejistota z nejistoty kalibrace tohoto závaží a nejistoty kalibrace vah. Pokud vznikne podezření na změnu podmínek vážení (teplota, vibrace, mechanický otřes apod.), je nutno provést novou kalibraci vah.</t>
  </si>
  <si>
    <t>Zaklon bez opory celého těla.</t>
  </si>
  <si>
    <t>B) Přijatelná, jestliže je opora trupu (zádová opěra).</t>
  </si>
  <si>
    <t>Uklon a rotace hlavy větší než 15° s frekvencí pohybů větší nebo rovné 2/min.</t>
  </si>
  <si>
    <t>ČÁST D</t>
  </si>
  <si>
    <t>Hodnocení ruční manipulace s břemeny se zohledněním pracovní polohy</t>
  </si>
  <si>
    <t>Hodnocení ruční manipulace s břemeny se zohledněním pracovní polohy vychází z vyhodnocení kompresní síly na ploténku L4/L5 v závislosti na časových a frekvenčních parametrech práce. Limitní hodnoty jsou uvedeny v tabulce č. 7. Limitní hodnotou kompresní síly, které zaměstnanec nesmí být vystaven v žádném časovém úseku pracovní doby, je hodnota 6 400 N.</t>
  </si>
  <si>
    <t>Komprese [N]</t>
  </si>
  <si>
    <t>Maximální povolený počet úkonů</t>
  </si>
  <si>
    <t>Maximální povolená doba trvání úkonů [min]</t>
  </si>
  <si>
    <t>Doba výkonu práce</t>
  </si>
  <si>
    <t>Koeficient přepočtu</t>
  </si>
  <si>
    <t>481-509</t>
  </si>
  <si>
    <t>450-479</t>
  </si>
  <si>
    <t>510-539</t>
  </si>
  <si>
    <t>420-449</t>
  </si>
  <si>
    <t>540-569</t>
  </si>
  <si>
    <t>390-419</t>
  </si>
  <si>
    <t>570-599</t>
  </si>
  <si>
    <t>360-389</t>
  </si>
  <si>
    <t>600-629</t>
  </si>
  <si>
    <t>330-359</t>
  </si>
  <si>
    <t>630-659</t>
  </si>
  <si>
    <t>300-329</t>
  </si>
  <si>
    <t>660-689</t>
  </si>
  <si>
    <t>270-299</t>
  </si>
  <si>
    <t>&gt;689</t>
  </si>
  <si>
    <t>240-269</t>
  </si>
  <si>
    <t>Burkholderia pseudomallei (Pseudomonas pseudomallei)</t>
  </si>
  <si>
    <t>Campylobacter jejuni subsp. doylei</t>
  </si>
  <si>
    <t>Campylobacter jejuni subsp. jejuni</t>
  </si>
  <si>
    <t>E. coli, Shiga toxin-produkující (verocytotoxické) kmeny (např. O157:H7)</t>
  </si>
  <si>
    <t>Legionella pneumophila subsp. pascullei</t>
  </si>
  <si>
    <t>Legionella pneumophila subsp. pneumophila</t>
  </si>
  <si>
    <t>Leishmania infantum (Leishmania chagasi)</t>
  </si>
  <si>
    <t>Leishmania panamensis (Viannia panamensis)</t>
  </si>
  <si>
    <t>Plasmodium falciparum</t>
  </si>
  <si>
    <t>Candida spp. (C. krusei, C. lusitaniae, C. fabianii, apod.)</t>
  </si>
  <si>
    <t>Talaromyces marneffei (Penicillium marneffei)</t>
  </si>
  <si>
    <t>a) tech. zařízení pracovně nepojíždějící</t>
  </si>
  <si>
    <t>Výměna vzduchu m3.hod-1</t>
  </si>
  <si>
    <t>20 na 1 šatní místo</t>
  </si>
  <si>
    <t>30 na 1 umyvadlo</t>
  </si>
  <si>
    <t>150-200 na 1 sprchu</t>
  </si>
  <si>
    <t>14) ČSN EN 12665 Světlo a osvětlení - Základní termíny a kritéria pro stanovení požadavků na osvětlení.</t>
  </si>
  <si>
    <t>16) ČSN EN 17037 Denní osvětlení budov. ČSN 73 0580-1 Denní osvětlení budov - Část 1: Základní požadavky. ČSN 73 0580-3 Denní osvětlení budov. Část 3: Denní osvětlení škol. ČSN 73 0580-4 Denní osvětlení budov. Část 4: Denní osvětlení průmyslových budov.</t>
  </si>
  <si>
    <t>17) ČSN 36 0020 Sdružené osvětlení.</t>
  </si>
  <si>
    <t>18) ČSN EN 12464-1 Světlo a osvětlení - Osvětlení pracovišť - Část 1: Vnitřní pracoviště.</t>
  </si>
  <si>
    <t>21) Směrnice Evropského parlamentu a Rady 2004/37/ES ze dne 29. dubna 2004 o ochraně zaměstnanců před riziky spojenými s expozicí karcinogenům, mutagenům nebo reprotoxickým látkám při práci (šestá samostatná směrnice ve smyslu čl. 16 odst. 1 směrnice Rady 89/391/EHS), v platném znění.</t>
  </si>
  <si>
    <t>30) ČSN EN ISO 11079 Ergonomie tepelného prostředí - Stanovení a interpretace stresu z chladu pomocí potřebné izolace oděvu (IREQ) a místních účinků chladu.</t>
  </si>
  <si>
    <t>31) ČSN 360011-1 Měření osvětlení prostorů - Část 1: Základní ustanovení. ČSN 360011-3 Měření osvětlení prostorů - Část 3: Měření umělého osvětlení vnitřních prostorů.</t>
  </si>
  <si>
    <t>32) ČSN 360011-1 Měření osvětlení prostorů - Část 1: Základní ustanovení. ČSN 360011-2 Měření osvětlení prostorů - Část 2: Měření denního osvětlení.</t>
  </si>
  <si>
    <t>33) ČSN 360011-1 Měření osvětlení prostorů - Část 1: Základní ustanovení. ČSN 360011-2 Měření osvětlení prostorů - Část 2: Měření denního osvětlení. ČSN 360011-3 Měření osvětlení prostorů - Část 3: Měření umělého osvětlení vnitřních prostorů.</t>
  </si>
  <si>
    <t>34) ČSN EN 12464-2 Světlo a osvětlení - Osvětlení pracovních prostorů - Část 2: Venkovní pracovní prostory.</t>
  </si>
  <si>
    <t>35) ČSN EN 12464-2 Světlo a osvětlení - Osvětlení pracovních prostorů - Část 2: Venkovní pracovní prostory. ČSN CEN/TR 13201-1 Osvětlení pozemních komunikací - Část 1: Návod pro výběr tříd osvětlení. ČSN EN 13201-2 Osvětlení pozemních komunikací - Část 2: Požadavky. ČSN EN 13201-3 Osvětlení pozemních komunikací - Část 3: Výpočet. ČSN EN 13201-4 Osvětlení pozemních komunikací - Část 4: Metody měření. ČSN P 36 0455 Osvětlení pozemních komunikací - Doplňující informace.</t>
  </si>
  <si>
    <t>36) ČSN 360011-1 Měření osvětlení prostorů - Část 1: Základní ustanovení. ČSN 360011-4 Měření osvětlení prostorů - Část 4: Měření umělého osvětlení venkovních prostorů. ČSN P 36 0455 Osvětlení pozemních komunikací - Doplňující informace. ČSN EN 13201-4 Osvětlení pozemních komunikací - Část 4: Metody měření.</t>
  </si>
  <si>
    <t>45c/1</t>
  </si>
  <si>
    <t>41/5</t>
  </si>
  <si>
    <t xml:space="preserve">Zrušena legislativa:                                                                                   0                                                                                                         </t>
  </si>
  <si>
    <t>pracovní úrazovost v ČR v rooce 2023 (odkaz)</t>
  </si>
  <si>
    <t>Tzn. požadováno je plnění těch ustanovení, kterými jsou požadavky převedeny do příslušných národních předpisů. Těmi jsou zákon č. 262/2006 Sb. – zákoník práce, zákon č. 309/2006 Sb. o zajištění dalších podmínek bezpečnosti a ochrany zdraví při práci nebo zákon č. 250/2021 Sb. o bezpečnosti práce v souvislosti s provozem vyhrazených technických zařízení a nařízení vlády č. 378/2001 Sb., kterým se stanoví bližší požadavky na bezpečný provoz a používání strojů, technických zařízení, přístrojů a nářadí, ve znění pozdějších předpisů.</t>
  </si>
  <si>
    <t>Důležitost dodržování bezpečnosti práce vyplynula z 3 evropských směrnic z oblasti zaměstnanosti a ochrany zdraví
a bezpečnosti při práci. Jedná se o tyto směrnice:
• Směrnice 2019/1152 o transparentních a předvídatelných pracovních podmínkách
v Evropské unii,
• Směrnice 89/391/EHS o zavádění opatření pro zlepšení bezpečnosti a ochrany
zdraví zaměstnanců při práci,
• Směrnice 2009/104/ES o minimálních požadavcích na bezpečnost a ochranu zdraví
pro používání pracovního zařízení zaměstnanci při práci.</t>
  </si>
  <si>
    <t>ÚZEI, Mánesova 1453/75, 120 00 Praha 1</t>
  </si>
  <si>
    <r>
      <t xml:space="preserve"> Zasazení požadavků Sociální podmíněnosti do rámce dotačních podmínek je povinně upravováno napříč všemi členskými státy (v některých státech jsou požadavky účinné již od roku 2023) a </t>
    </r>
    <r>
      <rPr>
        <sz val="12"/>
        <color rgb="FFFF0000"/>
        <rFont val="Arial"/>
        <family val="2"/>
        <charset val="238"/>
      </rPr>
      <t>cílem jejich zavedení je přispět k rozvoji sociálně udržitelného zemědělství a zvyšování povědomí o pracovních a sociálních předpisech, resp. lépe informovat zemědělce o povinnostech, které mají ve vztahu ke svým pracovníkům</t>
    </r>
  </si>
  <si>
    <r>
      <t xml:space="preserve">Nová legislativa :                                                                                     </t>
    </r>
    <r>
      <rPr>
        <b/>
        <sz val="12"/>
        <color indexed="17"/>
        <rFont val="Times New Roman"/>
        <family val="1"/>
        <charset val="238"/>
      </rPr>
      <t xml:space="preserve"> 0  </t>
    </r>
    <r>
      <rPr>
        <b/>
        <sz val="12"/>
        <rFont val="Times New Roman"/>
        <family val="1"/>
        <charset val="238"/>
      </rPr>
      <t xml:space="preserve">                                            </t>
    </r>
  </si>
  <si>
    <r>
      <t xml:space="preserve">a  </t>
    </r>
    <r>
      <rPr>
        <sz val="12"/>
        <color indexed="8"/>
        <rFont val="Times New Roman"/>
        <family val="1"/>
        <charset val="238"/>
      </rPr>
      <t>zákona č. 281/2023 Sb. a zákona č. 412/2023Sb.</t>
    </r>
  </si>
  <si>
    <t>ve znění č. 321/2024 Sb., 242/2024 Sb.,363/2021 Sb. a 167/2023 Sb.</t>
  </si>
  <si>
    <t>Hygienické požadavky na prostory a provoz škol a školských zařízení, zařízení pro děti vyžadující okamžitou pomoc, služby péče o dítě v dětské skupině a živností, jejichž předmětem je péče o děti</t>
  </si>
  <si>
    <t>(1) Školy a školská zařízení9) zapsaná do školského rejstříku10), s výjimkou zařízení pro další vzdělávání pedagogických pracovníků, školských poradenských zařízení a zařízení školního stravování, a dále zařízení pro děti vyžadující okamžitou pomoc10a) (dále jen "zařízení pro výchovu a vzdělávání") jsou povinny zajistit, aby byly splněny hygienické požadavky upravené prováděcím právním předpisem na prostorové podmínky, vybavení, provoz, osvětlení, vytápění, mikroklimatické podmínky, zásobování vodou, úklid a nakládání s prádlem. Povinnost uvedenou ve větě první má i osoba provozující v provozovně živnost, jejíž náplní je péče o děti do 3 let věku nebo výchova, výuka anebo mimoškolní vzdělávání dětí nad 3 roky věku v předškolním zařízení, soukromé škole nebo zařízení sloužícím odbornému vzdělávání dětí a mladistvých, nezařazených do rejstříku škol a školských zařízení a dále poskytovatel služby péče o dítě v dětské skupině, pokud se jedná o dětskou skupinu nad 12 dětí.</t>
  </si>
  <si>
    <t>(2) Osoba poskytující péči je povinna stanovit opatření podle odstavce 1 v provozním řádu. Návrh provozního řádu a změnu provozního řádu schvaluje rozhodnutím příslušný orgán ochrany veřejného zdraví. U poskytovatelů zdravotních služeb příslušný orgán ochrany veřejného zdraví v rozhodnutí uvede, pro jakou formu, popřípadě druh zdravotní péče, obor zdravotní péče a místo poskytování je provozní řád vydáván, popřípadě název zdravotní služby, pro kterou je provozní řád vydáván.</t>
  </si>
  <si>
    <t>(8) Provozovatel potravinářského podniku je povinen ve všech fázích výroby, zpracování a distribuce potravin používat jen materiály a předměty určené pro styk s potravinami, které vyhovují požadavkům stanoveným zvláštními právními předpisy109).</t>
  </si>
  <si>
    <t>(4) Jde-li o fyzickou osobu, která nedovršila patnáctý rok svého věku, odpovídá za splnění povinností podle odstavců 1 až 3 její zákonný zástupce12), pěstoun nebo fyzická osoba, které byla soudem svěřena do osobní péče80). V případě fyzických osob, které nedovršily patnáctý rok věku, svěřených do péče zařízení pro děti vyžadující okamžitou pomoc na základě rozhodnutí soudu10a), umístěných do školských zařízení pro výkon ústavní výchovy nebo ochranné výchovy81), do zařízení sociálních služeb poskytujících pobytové služby82) a obdobných zařízení, byla-li soudem nařízena ústavní výchova nebo uložena ochranná výchova, odpovídají za splnění povinností podle odstavců 1 až 3 tato zařízení, poskytovatelé sociálních služeb, jde-li o fyzickou osobu umístěnou do zařízení sociálních služeb nebo provozovatelé obdobných zařízení.</t>
  </si>
  <si>
    <t>a) osobní údaje v rozsahu jméno, příjmení, rodné číslo, je-li přiděleno, jinak datum narození, místo pobytu fyzických osob, místo jejich podnikání nebo označení jejich zaměstnavatele, údaje související s kategorizací prací a s nařízenými lékařskými preventivními prohlídkami a osobní údaje podle § 40 písm. a); jde-li o mladistvé a studenty nebo označení zařízení pro výchovu a vzdělávání,</t>
  </si>
  <si>
    <t>(15) Provozovatel potravinářského podniku uvedený v § 26 odst. 8 se dopustí přestupku tím, že</t>
  </si>
  <si>
    <t>a) nesplní povinnost uloženou podle § 26 odst. 8,</t>
  </si>
  <si>
    <t>b) nesplní povinnost uloženou rozhodnutím vydaným na základě přímo použitelného předpisu Evropské unie upravujícího výkon úřední kontroly86).</t>
  </si>
  <si>
    <t>(16) Za přestupek lze uložit pokutu do</t>
  </si>
  <si>
    <t>a) 3000000 Kč, jde-li o přestupek podle odstavce 1 písm. c), odstavce 2 písm. a), odstavce 3 písm. b) bodu 1 nebo 2, odstavce 4 písm. a) bodu 1, 2, 5, 7, 12 nebo 13, odstavce 5, odstavce 6 písm. a), odstavce 7 písm. a), odstavce 10 písm. c), odstavce 13 písm. b) bodu 1 nebo 2, odstavce 14 nebo 15,</t>
  </si>
  <si>
    <t>(3) Škola vysílající děti na školu v přírodě na dobu delší než 5 dnů, fyzická, právnická nebo podnikající fyzická osoba jako pořádající osoba uvedená v § 8 odst. 2 se dopustí přestupku tím, že</t>
  </si>
  <si>
    <t>(4) Škola vysílající děti na školu v přírodě, fyzická, právnická nebo podnikající fyzická osoba jako pořádající osoba uvedená v § 8 odst. 2 nebo § 12 se dopustí přestupku tím, že</t>
  </si>
  <si>
    <t>(5) Fyzická, právnická nebo podnikající fyzická osoba jako pořádající osoba uvedená v § 8 odst. 2 se dopustí přestupku tím, že</t>
  </si>
  <si>
    <t xml:space="preserve"> Rozhodnutí Evropského parlamentu a Rady č. 2119/98/ES ze dne 24. září 1998 o zřízení sítě epidemiologického dozoru a kontroly přenosných nemocí ve Společenství. </t>
  </si>
  <si>
    <t xml:space="preserve"> Rozhodnutí Komise 2000/96/ES ze dne 22. prosince 1999 o přenosných nemocích, které musí být postupně podchyceny sítí Společenství podle rozhodnutí Evropského parlamentu a Rady č. 2119/98/ES.</t>
  </si>
  <si>
    <t xml:space="preserve"> Směrnice Evropského parlamentu a Rady č. 2000/54/ES ze dne 18. září 2000 o ochraně zaměstnanců před riziky spojenými s expozicí biologickým činitelům při práci (sedmá samostatná směrnice ve smyslu čl. 16 odst. 1 směrnice 89/391/EHS).</t>
  </si>
  <si>
    <t xml:space="preserve"> Směrnice Evropského parlamentu a Rady 2002/49/ES ze dne 25. června 2002 o hodnocení a řízení hluku ve venkovním prostředí, ve znění nařízení Evropského parlamentu a Rady (EU) 2019/1010.</t>
  </si>
  <si>
    <t xml:space="preserve"> Rozhodnutí Komise 2002/253/ES ze dne 19. března 2002, kterou se stanoví definice případů pro hlášení přenosných nemocí do sítě Společenství podle rozhodnutí Evropského parlamentu a Rady č. 2119/98/ES.</t>
  </si>
  <si>
    <t xml:space="preserve"> Rozhodnutí Komise ES 2003/534/ES ze dne 17. července 2003, kterým se mění rozhodnutí č. 2119/98/ES Evropského parlamentu a Rady a rozhodnutí 2000/96/ES, pokud jde o přenosné nemoci uvedené v těchto rozhodnutích, a kterým se mění rozhodnutí 2002/253/ES, pokud jde o definice případů pro přenosné nemoci. </t>
  </si>
  <si>
    <t xml:space="preserve"> Rozhodnutí Komise 2003/542/ES ze dne 17. července 2003, kterým se mění rozhodnutí 2000/96/ES, pokud jde o fungování specializovaných sítí epidemiologického dozoru. </t>
  </si>
  <si>
    <t xml:space="preserve"> Směrnice Evropského parlamentu a Rady 2006/7/ES ze dne 15. února 2006 o řízení jakosti vod ke koupání a o zrušení směrnice 76/160/EHS.</t>
  </si>
  <si>
    <t xml:space="preserve"> Rozhodnutí Komise 2007/875/ES ze dne 18. prosince 2007, kterým se mění rozhodnutí Evropského parlamentu a Rady č. 2119/98/ES a rozhodnutí 2000/96/ES, pokud jde o přenosné nemoci uvedené v těchto rozhodnutích. </t>
  </si>
  <si>
    <t xml:space="preserve"> Rozhodnutí Komise 2008/426/ES ze dne 28. dubna 2008, kterým se mění rozhodnutí 2002/253/ES, kterým se stanoví definice případů pro hlášení přenosných nemocí do sítě Společenství podle rozhodnutí Evropského parlamentu a Rady č. 2119/98/ES.</t>
  </si>
  <si>
    <t xml:space="preserve"> Směrnice Evropského parlamentu a Rady 2009/148/ES ze dne 30. listopadu 2009 o ochraně zaměstnanců před riziky spojenými s expozicí azbestu při práci. </t>
  </si>
  <si>
    <t xml:space="preserve"> Rozhodnutí Komise 2009/177/ES ze dne 31. října 2008, kterým se provádí směrnice Rady 2006/88/ES, pokud jde o programy dozoru a eradikace a status členských států, oblastí a jednotek prostých nákazy. </t>
  </si>
  <si>
    <t xml:space="preserve"> Rozhodnutí Komise 2009/363/ES ze dne 30. dubna 2009, kterým se mění rozhodnutí 2002/253/ES, kterým se stanoví definice případů pro hlášení přenosných nemocí do sítě Společenství podle rozhodnutí Evropského parlamentu a Rady č. 2119/98/ES.</t>
  </si>
  <si>
    <t xml:space="preserve"> Rozhodnutí Komise 2009/539/ES ze dne 10. července 2009, kterým se mění rozhodnutí 2000/96/ES, o přenosných nemocích, které musí být postupně podchyceny sítí Společenství podle rozhodnutí Evropského parlamentu a Rady č. 2119/98/ES.</t>
  </si>
  <si>
    <t xml:space="preserve"> Rozhodnutí Komise 2009/540/ES ze dne 10. července 2009, kterým se mění rozhodnutí 2002/253/ES, pokud jde o definice případů pro hlášení chřipky A(H1N1) do sítě Společenství.</t>
  </si>
  <si>
    <t xml:space="preserve"> Rozhodnutí Komise 2009/547/ES ze dne 10. července 2009, kterým se mění rozhodnutí 2000/57/ES o systému včasného varování a reakce pro účely prevence a kontroly přenosných nemocí podle rozhodnutí Evropského parlamentu a Rady č. 2119/98/ES.</t>
  </si>
  <si>
    <t xml:space="preserve"> Směrnice Rady 2010/32/EU ze dne 10. května 2010, kterou se provádí Rámcová dohoda o prevenci poranění ostrými předměty v nemocnicích a ostatních zdravotnických zařízeních, uzavřená mezi HOSPEEM a EPSU.</t>
  </si>
  <si>
    <t xml:space="preserve"> Rozhodnutí Komise 2009/312/ES ze dne 2. dubna 2009, kterým se mění rozhodnutí 2000/96/ES, pokud jde o specializované sítě dozoru nad přenosnými nemocemi.</t>
  </si>
  <si>
    <t xml:space="preserve"> Směrnice Evropského parlamentu a Rady (EU) 2020/2184 ze dne 16. prosince 2020 o jakosti vody určené k lidské spotřebě (přepracované znění).</t>
  </si>
  <si>
    <t xml:space="preserve"> Nařízení vlády č. 178/2001 Sb., kterým se stanoví podmínky ochrany zdraví zaměstnanců při práci, ve znění nařízení vlády č. 523/2002 Sb.</t>
  </si>
  <si>
    <t xml:space="preserve"> § 45 a 46 zákona č. 114/1988 Sb., o působnosti orgánů České republiky v sociálním zabezpečení, ve znění pozdějších předpisů.</t>
  </si>
  <si>
    <t xml:space="preserve"> Vyhláška č. 475/2002 Sb., kterou se stanoví rozsah znalostí pro získání osvědčení prokazujícího znalost hub, způsob zkoušek, jakož i náležitosti žádosti a osvědčení (vyhláška o zkoušce znalosti hub).</t>
  </si>
  <si>
    <t xml:space="preserve"> Nařízení vlády č. 178/2001 Sb., ve znění pozdějších předpisů.</t>
  </si>
  <si>
    <t xml:space="preserve"> Nařízení vlády č. 502/2000 Sb., o ochraně zdraví před nepříznivými účinky hluku a vibrací.</t>
  </si>
  <si>
    <t xml:space="preserve"> Nařízení vlády č. 480/2000 Sb., o ochraně zdraví před neionizujícím zářením.</t>
  </si>
  <si>
    <t xml:space="preserve">37b) § 49 zákona č. 326/2004 Sb., o rostlinolékařské péči a o změně některých souvisejících zákonů, ve znění pozdějších předpisů. </t>
  </si>
  <si>
    <t xml:space="preserve"> Zákon č. 114/1992 Sb., o ochraně přírody a krajiny, ve znění pozdějších předpisů.</t>
  </si>
  <si>
    <t xml:space="preserve"> Zákon č. 96/2004 Sb., o podmínkách získávání a uznávání způsobilosti k výkonu nelékařských zdravotnických povolání a k výkonu činností souvisejících s poskytováním zdravotní péče a o změně některých souvisejících zákonů (zákon o nelékařských zdravotnických povoláních), ve znění zákona č. 125/2005 Sb.</t>
  </si>
  <si>
    <t xml:space="preserve"> Nařízení vlády č. 278/2008 Sb., o obsahových náplních jednotlivých živností, ve znění nařízení vlády č. 288/2010 Sb.</t>
  </si>
  <si>
    <t xml:space="preserve"> Nařízení Evropského parlamentu a Rady (ES) č. 178/2002 ze dne 28. ledna 2002, kterým se stanoví obecné zásady a požadavky potravinového práva, zřizuje se Evropský úřad pro bezpečnost potravin a stanoví postupy týkající se bezpečnosti potravin, v platném znění.</t>
  </si>
  <si>
    <t xml:space="preserve"> Nařízení Evropského parlamentu a Rady (ES) č. 851/2004 ze dne 21. dubna 2004 o zřízení Evropského střediska pro prevenci a kontrolu nemocí. </t>
  </si>
  <si>
    <t xml:space="preserve"> Nařízení Evropského parlamentu a Rady (ES) č. 852/2004 ze dne 29. dubna 2004 o hygieně potravin, v platném znění.</t>
  </si>
  <si>
    <t xml:space="preserve"> Nařízení Evropského parlamentu a Rady (ES) č. 1935/2004 ze dne 27. října 2004 o materiálech a předmětech určených pro styk s potravinami a o zrušení směrnic 80/590/EHS a 89/109/EHS, v platném znění.</t>
  </si>
  <si>
    <t xml:space="preserve"> Nařízení Evropského parlamentu a Rady (ES) č. 1223/2009 ze dne 30. listopadu 2009 o kosmetických přípravcích.</t>
  </si>
  <si>
    <t xml:space="preserve">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1488/94, směrnice Rady 76/769/EHS a směrnic Komise 91/155/EHS, 93/105/ES a 2000/21/ES, v platném znění.</t>
  </si>
  <si>
    <t xml:space="preserve"> Nařízení Evropského parlamentu a Rady (ES) č. 1272/2008 ze dne 16. prosince 2008 o klasifikaci, označování a balení látek a směsí, o změně a zrušení směrnic 67/548/EHS a 1999/45/ES a o změně nařízení (ES) č. 1907/2006, v platném znění.</t>
  </si>
  <si>
    <t xml:space="preserve"> Nařízení Komise (EU) č. 10/2011 ze dne 14. ledna 2011 o materiálech a předmětech z plastů určených pro styk s potravinami.</t>
  </si>
  <si>
    <t xml:space="preserve"> Prováděcí nařízení Komise (EU) č. 321/2011 ze dne 1. dubna 2011, kterým se mění nařízení (EU) č. 10/2011, pokud jde o omezení používání bisfenolu A v plastových kojeneckých láhvích.</t>
  </si>
  <si>
    <t xml:space="preserve"> Nařízení Komise (EU) č. 284/2011 ze dne 22. března 2011, kterým se stanoví zvláštní podmínky a podrobné postupy dovozu plastového kuchyňského nádobí z polyamidu a melaminu pocházejícího nebo zasílaného z Čínské lidové republiky a čínské zvláštní administrativní oblasti Hongkong.</t>
  </si>
  <si>
    <t xml:space="preserve"> Nařízení Komise (ES) č. 282/2008 ze dne 27. března 2008 o materiálech a předmětech z recyklovaných plastů určených pro styk s potravinami a o změně nařízení (ES) č. 2023/2006.</t>
  </si>
  <si>
    <t xml:space="preserve"> Nařízení Komise (ES) č. 2023/2006 ze dne 22. prosince 2006 o správné výrobní praxi pro materiály a předměty určené pro styk s potravinami.</t>
  </si>
  <si>
    <t xml:space="preserve"> Nařízení Komise (ES) č. 1895/2005 ze dne 18. listopadu 2005 o omezení použití některých epoxyderivátů v materiálech a předmětech určených pro styk s potravinami.</t>
  </si>
  <si>
    <t xml:space="preserve"> Nařízení Evropského parlamentu a Rady (ES) č. 765/2008 ze dne 9. července 2008, kterým se stanoví požadavky na akreditaci a dozor nad trhem týkající se uvádění výrobků na trh a kterým se zrušuje nařízení (EHS) č. 339/93.</t>
  </si>
  <si>
    <t xml:space="preserve"> Nařízení Evropského parlamentu a Rady (EU) 2017/625 ze dne 15. března 2017 o úředních kontrolách a jiných úředních činnostech prováděných s cílem zajistit uplatňování potravinového a krmivového práva a pravidel týkajících se zdraví zvířat a dobrých životních podmínek zvířat, zdraví rostlin a přípravků na ochranu rostlin, o změně nařízení Evropského parlamentu a Rady (ES) č. 999/2001, (ES) č. 396/2005, (ES) č. 1069/2009, (ES) č. 1107/2009, (EU) č. 1151/2012, (EU) č. 652/2014, (EU) 2016/429 a (EU) 2016/2031, nařízení Rady (ES) č. 1/2005 a (ES) č. 1099/2009 a směrnic Rady 98/58/ES, 1999/74/ES, 2007/43/ES, 2008/119/ES a 2008/120/ES a o zrušení nařízení Evropského parlamentu a Rady (ES) č. 854/2004 a (ES) č. 882/2004, směrnic Rady 89/608/EHS, 89/662/EHS, 90/425/EHS, 91/496/EHS, 96/23/ES, 96/93/ES a 97/78/ES a rozhodnutí Rady 92/438/EHS (nařízení o úředních kontrolách).</t>
  </si>
  <si>
    <t xml:space="preserve"> Nařízení Komise (EU) 2022/1616 ze dne 15. září 2022 o materiálech a předmětech z recyklovaných plastů určených pro styk s potravinami a o zrušení nařízení (ES) č. 282/2008.</t>
  </si>
  <si>
    <t xml:space="preserve">77) Vyhláška č. 268/2009 Sb., o technických požadavcích na stavby, ve znění vyhlášky č. 20/2012 Sb. </t>
  </si>
  <si>
    <t xml:space="preserve"> Vyhláška č. 501/2006 Sb., o obecných požadavcích na využívání území, ve znění pozdějších předpisů. </t>
  </si>
  <si>
    <t xml:space="preserve"> Vyhláška č. 26/1999 Sb. hl. m. Prahy, o obecných technických požadavcích na výstavbu v hlavním městě Praze, ve znění pozdějších předpisů.</t>
  </si>
  <si>
    <t xml:space="preserve"> Nařízení Evropského parlamentu a Rady (ES) č. 1907/2006, v platném znění.</t>
  </si>
  <si>
    <t xml:space="preserve"> Nařízení Komise (EU) č. 10/2011. </t>
  </si>
  <si>
    <t xml:space="preserve"> Prováděcí nařízení Komise (EU) č. 321/2011.</t>
  </si>
  <si>
    <t xml:space="preserve"> Nařízení Komise (EU) č. 284/2011.</t>
  </si>
  <si>
    <t xml:space="preserve"> Nařízení Komise (ES) č. 282/2008.</t>
  </si>
  <si>
    <t xml:space="preserve"> Nařízení Komise (ES) č. 2023/2006.</t>
  </si>
  <si>
    <t xml:space="preserve"> Nařízení Komise (ES) č. 1895/2005.</t>
  </si>
  <si>
    <t xml:space="preserve"> Nařízení Evropského parlamentu a Rady (ES) č. 178/2002, v platném znění.</t>
  </si>
  <si>
    <t xml:space="preserve">102) Například rozhodnutí Evropského parlamentu a Rady č. 1082/2013/EU ze dne 22. října 2013 o vážných přeshraničních zdravotních hrozbách a o zrušení rozhodnutí č. 2119/98/ES. </t>
  </si>
  <si>
    <t xml:space="preserve"> Prováděcí rozhodnutí Komise (EU) č. 2018/945 o přenosných nemocích a souvisejících zvláštních zdravotních problémech, které musí být podchyceny epidemiologickým dozorem, a o příslušných definicích případů.</t>
  </si>
  <si>
    <t>109) Například nařízení Evropského parlamentu a Rady (ES) č. 1935/2004 ze dne 27. října 2004 o materiálech a předmětech určených pro styk s potravinami a o zrušení směrnic 80/590/EHS a 89/109/EHS, nařízení Komise (EU) č. 10/2011 ze dne 14. ledna 2011 o materiálech a předmětech z plastů určených pro styk s potravinami, vyhláška č. 38/2001 Sb., o hygienických požadavcích na výrobky určené pro styk s potravinami a pokrmy, ve znění pozdějších předpisů.</t>
  </si>
  <si>
    <t>zákona č.281/2023 Sb., zákona č.303/2023 Sb. a zákona č.408/2023 sb.</t>
  </si>
  <si>
    <t>Tento zákon zapracovává příslušné předpisy Evropské unie78) a upravuje zřízení a postavení orgánů inspekce práce jako kontrolních orgánů na úseku ochrany pracovních vztahů a pracovních podmínek, působnost a příslušnost orgánů inspekce práce, práva a povinnosti při kontrole a sankce za porušení stanovených povinností.</t>
  </si>
  <si>
    <t>h) právní úpravy zákona o ochraně oznamovatelů.</t>
  </si>
  <si>
    <t>i) rozhoduje ve správním řízení v prvním stupni o přestupcích, zákazu podle § 7 odst. 1 písm. g) nebo odnětí či omezení podle § 7 odst. 1 písm. h),</t>
  </si>
  <si>
    <t>j) přezkoumává ve správním řízení rozhodnutí o přestupcích, zákazu podle § 7 odst. 1 písm. g) nebo odnětí či omezení podle § 7 odst. 1 písm. h) vydaná inspektorátem,</t>
  </si>
  <si>
    <t>f) poskytuje Úřadu práce České republiky a ministerstvu informaci o uložení pokuty agentuře práce za porušení povinností, které pro agentury práce vyplývají z § 307b až 309 zákoníku práce, o uložení pokuty zaměstnavateli za neposkytnutí součinnosti při kontrole a o uložení pokuty zaměstnavateli za porušení povinností vyplývajících z právních předpisů, jejichž dodržování úřad a inspektoráty kontrolují, a to do 15 dnů od nabytí právní moci rozhodnutí o uložení pokuty,</t>
  </si>
  <si>
    <t>k) rozhoduje ve správním řízení v prvním stupni o přestupcích, zákazu podle § 7 odst. 1 písm. g) nebo odnětí či omezení podle § 7 odst. 1 písm. h),</t>
  </si>
  <si>
    <t>f) při provádění kontroly nebo v rámci úkonů předcházejících kontrole pořizovat zvukové, obrazové a zvukově-obrazové záznamy bez vědomí kontrolovaných osob, pokud nelze účelu kontroly dosáhnout jinak; právo fyzických osob na ochranu jejich soukromého a osobního života tím není dotčeno,</t>
  </si>
  <si>
    <t>g) vydat rozhodnutí o zákazu</t>
  </si>
  <si>
    <t>h) vydat rozhodnutí o odnětí nebo omezení oprávnění nebo osvědčení o odborné způsobilosti k činnostem na vyhrazených technických zařízeních vydaného podle zákona o bezpečnosti práce v souvislosti s provozem vyhrazených technických zařízení, pokud jeho držitel neprovede řádně prohlídku, revizi nebo zkoušku ve stanoveném rozsahu,</t>
  </si>
  <si>
    <t>i) ukládat kontrolované osobě opatření k odstranění nedostatků zjištěných při kontrole a určovat přiměřené lhůty k jejich odstranění; mohou rovněž navrhovat potřebná technická a jiná opatření k odstranění rizik36),</t>
  </si>
  <si>
    <t>j) vstupovat se souhlasem zaměstnance a jiných dotčených osob, které v daném místě žijí, do jiných míst, než je pracoviště zaměstnavatele, je-li tam vykonávána práce na dálku83) nebo služba z jiného místa84).</t>
  </si>
  <si>
    <t>b) pořídit o výsledku kontroly dílčí protokol [§ 7 odst. 1 písm. g) a h)]; dílčí protokol musí být součástí protokolu,</t>
  </si>
  <si>
    <t>b) neposkytne zaměstnanci mzdu alespoň ve výši minimální mzdy40), nebo plat ve stanovené výši, nejméně ve výši zaručeného platu,</t>
  </si>
  <si>
    <t>w) neuzavře dohodu o kratší pracovní době písemně85),</t>
  </si>
  <si>
    <t>x) neuzavře dohodu o rozvržení pracovní doby do směn zaměstnancem nebo změnu písemně podle § 87a zákoníku práce, poruší povinnosti z dohody vyplývající anebo poruší povinnosti při rozvázání dohody.</t>
  </si>
  <si>
    <t>a) písm. c), e), u) a x) lze uložit pokutu až do výše 300 000 Kč,</t>
  </si>
  <si>
    <t>d) jako uživatel81) nezajistí, aby dohoda o dočasném přidělení zaměstnance agentury práce obsahovala údaje stanovené v § 308 odst. 1 písm. f) zákoníku práce nebo tyto údaje uvede nepravdivě.</t>
  </si>
  <si>
    <t>Úřad nebo inspektorát, aniž řízení o přestupku zahájí, může věc usnesením odložit též v případě, kdy je vzhledem k významu a míře porušení nebo ohrožení chráněného zájmu, který byl činem kontrolované osoby dotčen, způsobu provedení činu, jeho následku, okolnostem, za nichž byl čin spáchán, nebo vzhledem k chování kontrolované osoby po spáchání činu zřejmé, že účelu, jehož by bylo možno dosáhnout řízením o přestupku, bylo dosaženo nebo jej lze dosáhnout jinak. Usnesení o odložení věci se poznamená do spisu; ustanovení zákona upravujícího odpovědnost za přestupky a řízení o nich týkající se vyrozumění o odložení věci se nepoužije.</t>
  </si>
  <si>
    <t>(1) Úřad a inspektoráty jsou při plnění konkrétních úkolů spadajících do jejich působnosti v oblasti umožnění výkonu nelegální práce, zastřeného zprostředkovávání zaměstnání nebo umožnění výkonu zastřeného zprostředkovávání zaměstnání oprávněny od správce daně vyžádat informace nezbytné pro jejich plnění. Správce daně žádosti vyhoví, ledaže by poskytnutím informací mohlo dojít k narušení řádného výkonu správy daní.</t>
  </si>
  <si>
    <t>(2) Poskytnutí informací podle odstavce 1 není porušením povinnosti mlčenlivosti podle daňového řádu, a to ani v případě, že úřad nebo inspektorát tyto informace poskytne orgánům činným v trestním řízení pro účely trestního řízení v souvislosti s objasněním okolností nasvědčujících tomu, že byl spáchán trestný čin neoprávněného zaměstnávání cizinců.</t>
  </si>
  <si>
    <t xml:space="preserve"> § 121 až 124 zákona o zaměstnanosti.</t>
  </si>
  <si>
    <t xml:space="preserve"> Zákon č. 350/2011 Sb., o chemických látkách a chemických směsích a o změně některých zákonů (chemický zákon), ve znění pozdějších předpisů.</t>
  </si>
  <si>
    <t xml:space="preserve"> Zákon č. 435/2004 Sb., o zaměstnanosti, ve znění pozdějších předpisů.</t>
  </si>
  <si>
    <t xml:space="preserve"> Nařízení vlády č. 201/2010 Sb., o způsobu evidence úrazů, hlášení a zasílání záznamu o úrazu, ve znění pozdějších předpisů.</t>
  </si>
  <si>
    <t xml:space="preserve"> Vyhláška č. 273/1999 Sb., kterou se vymezují určená technická zařízení používaná s vojenskou výstrojí, vojenskou výzbrojí, vojenskou technikou a ve vojenských objektech a provádění zkoušek určených technických zařízení.</t>
  </si>
  <si>
    <t xml:space="preserve"> Nařízení vlády č. 567/2006 Sb., o minimální mzdě, nejnižších úrovních zaručené mzdy a o vymezení ztíženého pracovního prostředí a o výši příplatku ke mzdě za práci ve ztíženém pracovním prostředí, ve znění pozdějších předpisů.</t>
  </si>
  <si>
    <t>46) § 74 odst. 2, § 76 odst. 3, § 84 a § 87a odst. 2 písm. b) zákoníku práce.</t>
  </si>
  <si>
    <t xml:space="preserve"> Nařízení vlády č. 11/2002 Sb.</t>
  </si>
  <si>
    <t xml:space="preserve"> Vyhláška č. 50/1978 Sb., o odborné způsobilosti v elektrotechnice, ve znění vyhlášky č. 98/1982 Sb.</t>
  </si>
  <si>
    <t xml:space="preserve"> Směrnice Evropského parlamentu a Rady (EU) 2019/1158 ze dne 20. června 2019 o rovnováze mezi pracovním a soukromým životem rodičů a pečujících osob a o zrušení směrnice Rady 2010/18/EU.</t>
  </si>
  <si>
    <t xml:space="preserve"> Směrnice Evropského parlamentu a Rady (EU) 2019/1152 ze dne 20. června 2019 o transparentních a předvídatelných pracovních podmínkách v Evropské unii.</t>
  </si>
  <si>
    <r>
      <rPr>
        <sz val="12"/>
        <color indexed="8"/>
        <rFont val="Times New Roman"/>
        <family val="1"/>
        <charset val="238"/>
      </rPr>
      <t>zákona č. 167/2023 Sb</t>
    </r>
    <r>
      <rPr>
        <b/>
        <sz val="12"/>
        <color indexed="8"/>
        <rFont val="Times New Roman"/>
        <family val="1"/>
        <charset val="238"/>
      </rPr>
      <t xml:space="preserve">., </t>
    </r>
    <r>
      <rPr>
        <sz val="12"/>
        <color indexed="8"/>
        <rFont val="Times New Roman"/>
        <family val="1"/>
        <charset val="238"/>
      </rPr>
      <t>zákona č. 281/2023 Sb.zákona č.408/2023 Sb., zákona č.413/2023 Sb. a zákona č. 230/2024 Sb</t>
    </r>
    <r>
      <rPr>
        <b/>
        <sz val="12"/>
        <color indexed="8"/>
        <rFont val="Times New Roman"/>
        <family val="1"/>
        <charset val="238"/>
      </rPr>
      <t>.ve znění č. 475/2024 Sb., 417/2024 Sb.,263/2024 Sb.,230/2024 sb., 363/2021 Sb., a. č.120/2025 Sb.</t>
    </r>
  </si>
  <si>
    <t>Rozvržení pracovní doby zaměstnancem</t>
  </si>
  <si>
    <t>(1) Zaměstnavatel může se zaměstnancem uzavřít písemnou dohodu, podle níž si zaměstnanec za sjednaných podmínek bude sám rozvrhovat pracovní dobu do směn.</t>
  </si>
  <si>
    <t>(2) Při postupu podle odstavce 1 platí, že</t>
  </si>
  <si>
    <t>a) se nepoužije úprava rozvržení pracovní doby, vyjma § 81 odst. 3 a § 83,</t>
  </si>
  <si>
    <t>b) průměrná týdenní pracovní doba zaměstnance v pracovním poměru musí být naplněna ve vyrovnávacím období určeném zaměstnavatelem, nejdéle však v období a za podmínek uvedených v § 78 odst. 1 písm. m),</t>
  </si>
  <si>
    <t>c) nedohodne-li se zaměstnanec se zaměstnavatelem jinak, uplatní se pro účely překážek v práci, čerpání dovolené, pracovní cesty, poskytování plnění podle § 115 odst. 3 a § 135 odst. 1 a v dalších případech určených zaměstnavatelem stanovené rozvržení pracovní doby do směn, které je zaměstnavatel povinen předem určit,</t>
  </si>
  <si>
    <t>d) při jiných důležitých osobních překážkách v práci zaměstnanci nepřísluší náhrada mzdy nebo platu, není-li dohodnuto nebo tímto zákonem, prováděcím právním předpisem vydaným podle § 199 odst. 2 anebo vnitřním předpisem stanoveno jinak.</t>
  </si>
  <si>
    <t>(3) Závazek z dohody podle odstavce 1 lze rozvázat dohodou zaměstnavatele se zaměstnancem ke sjednanému dni nebo jej lze vypovědět z jakéhokoliv důvodu nebo bez uvedení důvodu s patnáctidenní výpovědní dobou, která začíná dnem, v němž byla výpověď doručena druhé smluvní straně; dohoda i výpověď musí být písemná. Zaměstnavatel se zaměstnancem mohou v dohodě sjednat odlišnou délku výpovědní doby; výpovědní doba musí být stejná pro zaměstnavatele i zaměstnance.</t>
  </si>
  <si>
    <t>d) příspěvková organizace, jejíž náklady na platy a odměny za pracovní pohotovost jsou plně zabezpečovány z příspěvku na provoz15) poskytovaného z rozpočtu zřizovatele nebo z úhrad podle zvláštních právních předpisů,</t>
  </si>
  <si>
    <t>e) školská právnická osoba zřízená Ministerstvem školství, mládeže a tělovýchovy, krajem, obcí nebo dobrovolným svazkem obcí podle školského zákona41), nebo</t>
  </si>
  <si>
    <t>f) veřejná kulturní instituce podle zákona o veřejných kulturních institucích,</t>
  </si>
  <si>
    <t>e) podmínky pro zvláštní způsob zařazení do platové třídy a určení platového tarifu pro zaměstnance, kteří vykonávají práce, jejichž úspěšné provádění závisí především na míře talentu nebo na fyzické zdatnosti, pro zaměstnance poskytovatele zdravotních služeb, pro zaměstnance příspěvkových organizací poskytujících veřejné kulturní služby, pro zaměstnance veřejných kulturních institucí a pro zaměstnance vykonávající jednoduché obslužné nebo rutinní práce; výše platového tarifu určeného zvláštním způsobem pro zaměstnance poskytovatele zdravotních služeb, pro zaměstnance příspěvkových organizací poskytujících veřejné kulturní služby a pro zaměstnance veřejných kulturních institucí musí být určena nejméně ve výši odpovídající platovému tarifu, který zaměstnanci jinak přísluší podle platové třídy a platového stupně, do kterých je zařazen podle odstavců 1 až 5,</t>
  </si>
  <si>
    <t xml:space="preserve">Stupeň řízení </t>
  </si>
  <si>
    <t xml:space="preserve">Výše příplatku za vedení v % z platového tarifu nejvyššího platového stupně v platové třídě, do které je vedoucí zaměstnanec zařazen </t>
  </si>
  <si>
    <t xml:space="preserve"> Vedoucí zaměstnanec, který řídí práci podřízených zaměstnanců </t>
  </si>
  <si>
    <t xml:space="preserve">5 až 30 </t>
  </si>
  <si>
    <t xml:space="preserve"> Vedoucí zaměstnanec, který řídí vedoucí zaměstnance na 1. stupni řízení nebo vedoucí zaměstnanec-statutární orgán, který řídí práci podřízených zaměstnanců </t>
  </si>
  <si>
    <t xml:space="preserve">15 až 40 </t>
  </si>
  <si>
    <t xml:space="preserve"> Vedoucí zaměstnanec, který řídí vedoucí zaměstnance na 2. stupni řízení, vedoucí zaměstnanec-statutární orgán, který řídí vedoucí zaměstnance na 1. stupni řízení, nebo vedoucí zaměstnanec-vedoucí organizační složky, který řídí vedoucí zaměstnance na 1. stupni řízení </t>
  </si>
  <si>
    <t xml:space="preserve">20 až 50 </t>
  </si>
  <si>
    <t xml:space="preserve"> Vedoucí zaměstnanec-statutární orgán, který řídí vedoucí zaměstnance na 2. stupni řízení, vedoucí zaměstnanec-vedoucí organizační složky, který řídí vedoucí zaměstnance na 2. stupni řízení, náměstek člena vlády, vedoucí Kanceláře prezidenta republiky, vedoucí Kanceláře Poslanecké sněmovny Parlamentu České republiky, vedoucí Kanceláře Senátu Parlamentu České republiky, vedoucí Kanceláře Veřejného ochránce práv, finanční arbitr, a ředitel Ústavu pro studium totalitních režimů </t>
  </si>
  <si>
    <t xml:space="preserve">30 až 60 </t>
  </si>
  <si>
    <t>a) jednostopých vozidel a tříkolek 1,60 Kč,</t>
  </si>
  <si>
    <t>b) osobních silničních motorových vozidel 5,80 Kč.</t>
  </si>
  <si>
    <t>a) 148 Kč, trvá-li pracovní cesta 5 až 12 hodin,</t>
  </si>
  <si>
    <t>b) 225 Kč, trvá-li pracovní cesta déle než 12 hodin, nejdéle však 18 hodin,</t>
  </si>
  <si>
    <t>c) 353 Kč, trvá-li pracovní cesta déle než 18 hodin.</t>
  </si>
  <si>
    <t>a) 148 Kč až 177 Kč, trvá-li pracovní cesta 5 až 12 hodin,</t>
  </si>
  <si>
    <t>b) 225 Kč až 271 Kč, trvá-li pracovní cesta déle než 12 hodin, nejdéle však 18 hodin,</t>
  </si>
  <si>
    <t>c) 353 Kč až 422 Kč, trvá-li pracovní cesta déle než 18 hodin.</t>
  </si>
  <si>
    <t>(2) Jestliže dítě bylo ze zdravotních důvodů převzato do péče léčebného ústavu a zaměstnanec nebo zaměstnankyně zatím nastoupí do práce, přeruší se tímto nástupem mateřská nebo rodičovská dovolená; její nevyčerpaná část přísluší ode dne opětovného převzetí dítěte z ústavu do své péče, ne však déle než do doby, kdy dítě dosáhne věku 3 let.</t>
  </si>
  <si>
    <t>(3) Jestliže se zaměstnankyně nebo zaměstnanec přestane starat o dítě, a dítě bylo z toho důvodu svěřeno do rodinné nebo ústavní péče nahrazující péči rodičů, nepřísluší mateřská nebo rodičovská dovolená po dobu, po kterou o dítě nepečují.</t>
  </si>
  <si>
    <t>(2) Vláda stanoví nařízením okruh překážek v práci podle odstavce 1, rozsah pracovního volna, případy, ve kterých přísluší náhrada mzdy nebo platu, včetně případného spolurozhodování odborové organizace o vyslání zaměstnanců na pohřeb spoluzaměstnance, a to i vůči zaměstnancům, kteří si rozvrhují pracovní dobu do směn sami (§ 87a).</t>
  </si>
  <si>
    <t>(3) Náhrada za ztrátu na výdělku po skončení pracovní neschopnosti nebo při uznání invalidity podle odstavce 1 přísluší i zaměstnanci, který je veden v evidenci uchazečů o zaměstnání; za výdělek po pracovním úrazu nebo po zjištění nemoci z povolání se považuje výdělek ve výši platné minimální mzdy. Po skončení zařazení do evidence uchazečů o zaměstnání se při výpočtu náhrady za ztrátu na výdělku po skončení pracovní neschopnosti nebo při uznání invalidity postupuje u všech poškozených podle odstavce 1.</t>
  </si>
  <si>
    <t>(6) Náhrada za ztrátu na výdělku po skončení dočasné pracovní neschopnosti přísluší zaměstnanci nejdéle do konce kalendářního měsíce, v němž dovršil věk 65 let nebo důchodový věk, je-li důchodový věk vyšší než 65 let, anebo do data přiznání starobního důchodu z důchodového pojištění.</t>
  </si>
  <si>
    <t>(1) Náhrada nákladů na výživu pozůstalých přísluší pozůstalým, kterým zemřelý zaměstnanec výživu poskytoval nebo byl povinen poskytovat, a to do doby, do které by tuto povinnost měl, nejdéle však do konce kalendářního měsíce, ve kterém by zemřelý zaměstnanec dosáhl 65 let věku nebo důchodového věku, je-li jeho důchodový věk vyšší než 65 let.</t>
  </si>
  <si>
    <t xml:space="preserve"> Směrnice Rady 99/70/ES ze dne 28. června 1999 o rámcové dohodě o pracovních poměrech na dobu určitou uzavřené mezi organizacemi UNICE, CEEP a EKOS.</t>
  </si>
  <si>
    <t xml:space="preserve"> Směrnice Rady 97/81/ES ze dne 15. prosince 1997 o rámcové dohodě o částečném pracovním úvazku uzavřené mezi organizacemi UNICE, CEEP a EKOS.</t>
  </si>
  <si>
    <t xml:space="preserve"> Směrnice Rady 2004/113/ES ze dne 13. prosince 2004, kterou se zavádí zásada rovného zacházení s muži a ženami v přístupu ke zboží a službám a jejich poskytování.</t>
  </si>
  <si>
    <t xml:space="preserve"> Směrnice Evropského parlamentu a Rady 2002/14/ES ze dne 11. března 2002, kterou se stanoví obecný rámec pro informování zaměstnanců a projednávání se zaměstnanci v Evropském společenství.</t>
  </si>
  <si>
    <t xml:space="preserve"> Čl. 13 směrnice Rady 2001/86/ES ze dne 8. října 2001, kterou se doplňuje statut evropské společnosti s ohledem na zapojení zaměstnanců.</t>
  </si>
  <si>
    <t xml:space="preserve"> Směrnice Rady 2001/23/ES ze dne 12. března 2001 o sbližování právních předpisů členských států týkajících se zachování práv zaměstnanců v případě převodů podniků, závodů nebo částí podniků nebo závodů.</t>
  </si>
  <si>
    <t xml:space="preserve"> Směrnice Evropského parlamentu a Rady 96/71/ES ze dne 16. prosince 1996 o vysílání pracovníků v rámci poskytování služeb.</t>
  </si>
  <si>
    <t xml:space="preserve"> Směrnice Evropského parlamentu a Rady 2003/88/ES ze dne 4. listopadu 2003 o některých aspektech úpravy pracovní doby.</t>
  </si>
  <si>
    <t xml:space="preserve"> Směrnice Rady 94/33/ES ze dne 22. června 1994 o ochraně mladistvých pracovníků.</t>
  </si>
  <si>
    <t xml:space="preserve"> Směrnice Rady ze dne 25. června 1991, kterou se doplňují opatření pro zlepšení bezpečnosti a ochrany zdraví při práci zaměstnanců v pracovním poměru na dobu určitou nebo v dočasném pracovním poměru (91/383/EHS).</t>
  </si>
  <si>
    <t xml:space="preserve"> Směrnice Rady ze dne 12. června 1989 o zavádění opatření pro zlepšení bezpečnosti a ochrany zdraví zaměstnanců při práci (89/391/EHS).</t>
  </si>
  <si>
    <t xml:space="preserve"> Směrnice Rady ze dne 30. listopadu 1989 o minimálních požadavcích na bezpečnost a ochranu zdraví pro používání osobních ochranných prostředků zaměstnanci při práci (třetí samostatná směrnice ve smyslu čl. 16 odst. 1 směrnice 89/391/EHS) (89/656/EHS).</t>
  </si>
  <si>
    <t xml:space="preserve"> Směrnice Rady 92/85/EHS ze dne 19. října 1992 o zavádění opatření pro zlepšení bezpečnosti a ochrany zdraví při práci těhotných zaměstnankyň a zaměstnankyň krátce po porodu nebo kojících zaměstnankyň (desátá samostatná směrnice ve smyslu čl. 16 odst. 1 směrnice 89/391/EHS).</t>
  </si>
  <si>
    <t xml:space="preserve"> Směrnice Evropského parlamentu a Rady 2006/54/ES ze dne 5. července 2006 o zavedení zásady rovných příležitostí a rovného zacházení pro muže a ženy v oblasti zaměstnání a povolání.</t>
  </si>
  <si>
    <t xml:space="preserve"> Směrnice Rady 2000/43/ES ze dne 29. června 2000, kterou se zavádí zásada rovného zacházení s osobami bez ohledu na jejich rasu nebo etnický původ.</t>
  </si>
  <si>
    <t xml:space="preserve"> Směrnice Rady 2000/78/ES ze dne 27. listopadu 2000, kterou se stanoví obecný rámec pro rovné zacházení v zaměstnání a povolání.</t>
  </si>
  <si>
    <t xml:space="preserve"> Směrnice Evropského parlamentu a Rady 2002/15/ES ze dne 11. března 2002 o úpravě pracovní doby osob vykonávajících mobilní činnosti v silniční dopravě.</t>
  </si>
  <si>
    <t xml:space="preserve"> Směrnice Rady 2005/47/ES ze dne 18. července 2005 o dohodě mezi Společenstvím evropských železnic (CER) a Evropskou federací pracovníků v dopravě (ETF) o některých aspektech pracovních podmínek mobilních pracovníků poskytujících interoperabilní přeshraniční služby v železniční dopravě.</t>
  </si>
  <si>
    <t xml:space="preserve"> Čl. 15 směrnice Rady 2003/72/ES ze dne 22. července 2003, kterou se doplňuje statut evropské družstevní společnosti s ohledem na zapojení zaměstnanců.</t>
  </si>
  <si>
    <t xml:space="preserve"> Směrnice Evropského parlamentu a Rady 2009/38/ES ze dne 6. května 2009 o zřízení evropské rady zaměstnanců nebo vytvoření postupu pro informování zaměstnanců a projednání se zaměstnanci v podnicích působících na úrovni Společenství a skupinách podniků působících na úrovni Společenství (přepracované znění).</t>
  </si>
  <si>
    <t xml:space="preserve"> Směrnice Evropského parlamentu a Rady 2014/67/EU ze dne 15. května 2014 o prosazování směrnice 96/71/ES o vysílání pracovníků v rámci poskytování služeb a o změně nařízení (EU) č. 1024/2012 o správní spolupráci prostřednictvím systému pro výměnu informací o vnitřním trhu („nařízení o systému IMI“).</t>
  </si>
  <si>
    <t xml:space="preserve"> Směrnice Evropského parlamentu a Rady 2008/104/ES ze dne 19. listopadu 2008 o agenturním zaměstnávání.</t>
  </si>
  <si>
    <t xml:space="preserve"> Směrnice Evropského parlamentu a Rady 2014/66/EU ze dne 15. května 2014 o podmínkách vstupu a pobytu státních příslušníků třetích zemí na základě převedení v rámci společnosti.</t>
  </si>
  <si>
    <t xml:space="preserve"> Směrnice Rady 2000/79/ES ze dne 27. listopadu 2000 o Evropské dohodě o organizaci pracovní doby mobilních pracovníků v civilním letectví uzavřené mezi Sdružením evropských leteckých společností (AEA), Evropskou federací pracovníků v dopravě (ETF), Evropským sdružením technických letových posádek (ECA), Evropským sdružením leteckých společností (ERA) a Mezinárodním sdružením leteckých dopravců (IACA).</t>
  </si>
  <si>
    <t xml:space="preserve"> Směrnice Rady 2014/112/EU ze dne 19. prosince 2014, kterou se provádí Evropská dohoda o úpravě některých aspektů úpravy pracovní doby v odvětví vnitrozemské vodní dopravy uzavřená Evropským svazem vnitrozemské plavby (EBU), Evropskou organizací lodních kapitánů (ESO) a Evropskou federací pracovníků v dopravě (ETF).</t>
  </si>
  <si>
    <t xml:space="preserve"> Směrnice Rady 1999/63/ES ze dne 21. června 1999 o dohodě o úpravě pracovní doby námořníků uzavřené mezi Svazem provozovatelů námořních plavidel Evropského společenství (ECSA) a Federací odborů pracovníků v dopravě v Evropské unii (FST).</t>
  </si>
  <si>
    <t xml:space="preserve"> Směrnice Rady 98/24/ES ze dne 7. dubna 1998 o bezpečnosti a ochraně zdraví zaměstnanců před riziky spojenými s chemickými činiteli používanými při práci (čtrnáctá samostatná směrnice ve smyslu čl. 16 odst. 1 směrnice 89/391/EHS).</t>
  </si>
  <si>
    <t xml:space="preserve"> Směrnice Evropského parlamentu a Rady 2009/148/ES ze dne 30. listopadu 2009 o ochraně zaměstnanců před riziky spojenými s expozicí azbestu při práci.</t>
  </si>
  <si>
    <t xml:space="preserve"> Směrnice Rady 2009/13/ES ze dne 16. února 2009, kterou se provádí dohoda k Úmluvě o práci na moři z roku 2006 uzavřená Svazem provozovatelů námořních plavidel Evropského společenství (ECSA) a Evropskou federací pracovníků v dopravě (ETF) a kterou se mění směrnice 1999/63/ES.</t>
  </si>
  <si>
    <t xml:space="preserve"> Směrnice Evropského parlamentu a Rady (EU) 2015/1794 ze dne 6. října 2015, kterou se mění směrnice Evropského parlamentu a Rady 2008/94/ES, 2009/38/ES a 2002/14/ES a směrnice Rady 98/59/ES a 2001/23/ES, pokud jde o námořníky.</t>
  </si>
  <si>
    <t xml:space="preserve"> Směrnice Evropského parlamentu a Rady (EU) 2018/957 ze dne 28. června 2018, kterou se mění směrnice 96/71/ES o vysílání pracovníků v rámci poskytování služeb.</t>
  </si>
  <si>
    <t xml:space="preserve"> Směrnice Evropského parlamentu a Rady (EU) 2019/1158 ze dne 20. června 2019 o rovnováze mezi pracovním a soukromým životem rodičů a pečujících osob a o zrušení směrnice Rady 2010/18/EU. </t>
  </si>
  <si>
    <t xml:space="preserve"> Směrnice Evropského parlamentu a Rady (EU) 2022/2041 ze dne 19. října 2022 o přiměřených minimálních mzdách v Evropské unii.</t>
  </si>
  <si>
    <t xml:space="preserve"> § 27 zákona č. 250/2000 Sb., o rozpočtových pravidlech územních rozpočtů.</t>
  </si>
  <si>
    <t xml:space="preserve"> Zákon č. 129/2000 Sb., o krajích (krajské zřízení), ve znění pozdějších předpisů.</t>
  </si>
  <si>
    <t xml:space="preserve"> Zákon č. 131/2000 Sb., o hlavním městě Praze, ve znění pozdějších předpisů.</t>
  </si>
  <si>
    <t xml:space="preserve"> Zákon č. 119/2001 Sb., kterým se stanoví pravidla pro případy souběžně probíhajících výkonů rozhodnutí.</t>
  </si>
  <si>
    <t xml:space="preserve"> Zákon č. 307/2006 Sb., o evropské družstevní společnosti, ve znění zákona č. 126/2008 Sb.</t>
  </si>
  <si>
    <t xml:space="preserve"> Zákon č. 125/2008 Sb., o přeměnách obchodních společností a družstev.</t>
  </si>
  <si>
    <t xml:space="preserve"> Zákon č. 307/2006 Sb., o evropské družstevní společnosti.</t>
  </si>
  <si>
    <t xml:space="preserve"> Zákon č. 48/1997 Sb., o veřejném zdravotním pojištění a o změně a doplnění některých zákonů, ve znění pozdějších předpisů.</t>
  </si>
  <si>
    <t xml:space="preserve"> § 18 odst. 1 a § 19 zákona č. 89/1995 Sb., o státní statistické službě, ve znění zákona č. 220/2000 Sb. a zákona č. 411/2000 Sb.</t>
  </si>
  <si>
    <t>46/1</t>
  </si>
  <si>
    <t>nařízení vlády č. 467/2020 Sb., NV č. 195/2021 Sb. a NV č. 303/2022 Sb.</t>
  </si>
  <si>
    <t xml:space="preserve"> nařízení vlády č. 330/2023 sb. a nařízení vlády č. 452/2023 sb.</t>
  </si>
  <si>
    <t xml:space="preserve">ve znění č. 41/2020 Sb., č. 20/2025 </t>
  </si>
  <si>
    <t>(1) Pokud je to technicky možné, musí být používání látek a směsí uvedených v § 16 na pracovišti omezeno zejména použitím látek, směsí nebo postupů, které nejsou rizikové nebo jsou méně rizikové pro zdraví zaměstnance.</t>
  </si>
  <si>
    <t>(2) Jestliže z výsledků hodnocení vyplyne, že používání chemických látek a směsí uvedených v § 16 odst. 1 písm. a) nelze z technických důvodů nahradit chemickou látkou, směsí nebo postupem podle odstavce 1, musí zaměstnavatel zajistit, aby jejich používání nebo výroba byly prováděny, pokud je to technicky uskutečnitelné, v technologicky uzavřeném systému. Není-li zavedení uzavřeného systému technicky uskutečnitelné, musí být expozice zaměstnance snížena na co nejnižší technicky dosažitelnou úroveň a práce prováděna v kontrolovaném pásmu28) vždy, pokud je to možné. Zřízení kontrolovaného pásma se nevyžaduje u prací, které jsou vykonávány krátkodobě, to je méně než 4 hodiny za směnu. Zřízení kontrolovaného pásma se nevyžaduje u prací ve venkovním prostředí v případě expozice emisním výfukovým plynům ze vznětových motorů anebo při používání ropných uhlovodíků, pokud jsou ropné uhlovodíky používány k pohonu spalovacích motorů.</t>
  </si>
  <si>
    <t>Práce spojená s celkovou fyzickou zátěží a lokální svalovou zátěží překračující hygienické limity musí být přerušována bezpečnostními přestávkami v trvání 5 až 10 minut nejpozději po každých 2 hodinách od započetí výkonu práce nebo musí být zajištěno střídání činností nebo zaměstnanců; dojde-li ke střídání činností, nesmí být zaměstnanec exponován faktoru zařazenému v rizikové kategorii podle zákona o ochraně veřejného zdraví, pro který se zajišťuje střídání. Poslední bezpečnostní přestávka nesmí být zařazena později než 1 hodinu před ukončením směny.</t>
  </si>
  <si>
    <t>Práce spojená se zaujímáním podmíněně přijatelných a nepřijatelných pracovních poloh po dobu překračující stanovené hygienické limity musí být přerušována bezpečnostními přestávkami v trvání 5 až 10 minut nejpozději po každých 2 hodinách od započetí výkonu práce nebo musí být zajištěno střídání činností nebo zaměstnanců; dojde-li ke střídání činností, nesmí být zaměstnanec exponován faktoru zařazenému v rizikové kategorii podle zákona o ochraně veřejného zdraví, pro který se zajišťuje střídání. Poslední bezpečnostní přestávka nesmí být zařazena později než 1 hodinu před ukončením směny.</t>
  </si>
  <si>
    <t>(11) Pro kumulativní hmotnost břemen se limitní hodnota stanoví proporcionálně podle konkrétní doby výkonu práce, přičemž nejvyšší přípustná celková kumulativní hmotnost břemen stanovená pro průměrnou osmihodinovou směnu činí 10000 kg, jde-li o muže, a 6500 kg, jde-li o ženu. Hodnota hygienického limitu se určí podle přílohy č. 5, části D, tabulky č. 8 k tomuto nařízení, jde-li o dobu výkonu práce odlišnou od 480 minut za směnu, a to pro fyziologické faktory celkové fyzické zátěže se zohledněním průměrného energetického výdeje, lokální svalové zátěže se zohledněním celosměnové četnosti pohybů ve vztahu k %Fmax, svalové síly 55 až 70 %Fmax a pracovní polohy a limitu pro kumulativní hmotnost.</t>
  </si>
  <si>
    <t>(3) Práce spojená s ruční manipulací s břemenem překračující stanovené hygienické limity musí být přerušována bezpečnostními přestávkami v trvání 5 až 10 minut nejpozději po každých 2 hodinách od započetí výkonu práce nebo musí být zajištěno střídání činností nebo zaměstnanců; dojde-li ke střídání činností, nesmí být zaměstnanec exponován faktoru zařazenému v rizikové kategorii podle zákona o ochraně veřejného zdraví, pro který se zajišťuje střídání. Poslední bezpečnostní přestávka nesmí být zařazena později než 1 hodinu před ukončením směny.</t>
  </si>
  <si>
    <t>Práce spojené s monotonií, jakož i práce ve vnuceném pracovním tempu, musí být k omezení jejich nepříznivého vlivu na zdraví přerušovány bezpečnostními přestávkami v trvání 5 až 10 minut nejpozději po každých 2 hodinách od započetí výkonu práce nebo musí být zajištěno střídání činností nebo zaměstnanců; dojde-li ke střídání činností, nesmí být zaměstnanec exponován faktoru zařazenému v rizikové kategorii podle zákona o ochraně veřejného zdraví, pro který se zajišťuje střídání. Poslední bezpečnostní přestávka nesmí být zařazena později než 1 hodinu před ukončením směny.</t>
  </si>
  <si>
    <t>Práce se zrakovou zátěží musí být v zájmu omezení jejího nepříznivého vlivu na zdraví zaměstnance přerušována bezpečnostními přestávkami v trvání 5 až 10 minut nejpozději po každých 2 hodinách od započetí výkonu práce nebo musí být zajištěno střídání činností nebo zaměstnanců; dojde-li ke střídání činností, nesmí být zaměstnanec exponován faktoru zařazenému v rizikové kategorii podle zákona o ochraně veřejného zdraví, pro který se zajišťuje střídání. Poslední bezpečnostní přestávka nesmí být zařazena později než 1 hodinu před ukončením směny.</t>
  </si>
  <si>
    <t>(5) Při hodnocení rizika biologických činitelů ve zdravotnickém zařízení nebo zařízení, kde je vykonávána odborná veterinární činnost, včetně pracovišť laboratoří, diagnostických laboratoří a prostorů pro pokusná zvířata, musí být věnována zvláštní pozornost nebezpečí představovanému biologickým činitelem, o kterém je známo, že je přítomen, nebo je podezření, že může být přítomen u lidí, zvířat nebo v materiálech, které jsou jim odebírány, jakož i dalším rizikům daným povahou práce v těchto zařízeních.</t>
  </si>
  <si>
    <t>(1) K osvětlení pracoviště včetně spojovacích cest se užívá denní, elektrické nebo sdružené osvětlení14). Osvětlení nesmí být příčinou vyššího oslňování, než jaké připouštějí české technické normy. V průběhu dne musí být na pracovištích použito osvětlení denním světlem, mimo případů uvedených v odstavci 5. Osvětlení pracoviště a spojovacích cest mezi jednotlivými pracovišti denním, elektrickým nebo sdruženým osvětlením musí odpovídat náročnosti vykonávané práce na zrakovou činnost a ochranu zdraví v souladu s normovými hodnotami a požadavky.</t>
  </si>
  <si>
    <t>(2) Pracoviště, které je osvětlováno denním osvětlením, pokud na něm může docházet ke zvýšené tepelné zátěži nebo oslnění, musí mít osvětlovací otvory vybaveny clonícími zařízeními umožňujícími regulaci přímého slunečního záření. U svislých a šikmých osvětlovacích otvorů na pracovišti umožňujících pohled ven nesmí bránit jejich výplně tomuto výhledu a musí umožňovat čistý, nedeformovaný a barevně nezkreslený výhled.</t>
  </si>
  <si>
    <t>(3) Pracovním prostorem se pro účely tohoto nařízení rozumí funkčně vymezený prostor s pracovišti s trvalou prací. Pracovní prostor s vyhovujícím denním osvětlením musí splňovat minimálně tyto hodnoty:</t>
  </si>
  <si>
    <t>b) celkové elektrické osvětlení vyjádřené udržovanou osvětleností musí být nejméně Ēm = 200 lx s rovnoměrností osvětlení UO ≥ 0,4 v převažující rovině místa zrakového úkolu, nestanoví-li česká technická norma upravující hodnoty elektrického osvětlení18) vyšší hodnoty.</t>
  </si>
  <si>
    <t>(4) Pracovní prostor se sdruženým osvětlením, ve kterém nelze technicky zajistit vyhovující denní osvětlení, musí splňovat v převažující rovině místa zrakového úkolu minimálně tyto hodnoty:</t>
  </si>
  <si>
    <t>b) celkové doplňující elektrické osvětlení vyjádřené udržovanou osvětleností nejméně Ēm = 300 lx s rovnoměrností osvětlení UO ≥ 0,4 v posuzovaných prostorech se svislými a šikmými osvětlovacími otvory nebo vyjádřené udržovanou osvětleností nejméně Ēm = 200 lx s rovnoměrností osvětlení UO ≥ 0,4 pro vodorovné osvětlovací otvory, pokud česká technická norma upravující hodnoty sdruženého osvětlení17) nestanoví vyšší hodnoty.</t>
  </si>
  <si>
    <t>b) které musí být z technologických důvodů bez denního osvětlení, kdy zpracovávaný materiál, povaha výrobků nebo činnosti vyžadují vyloučení denního světla nebo zvláštní požadavky na osvětlení, zejména použití technologicky nutných vlnových délek spektrálního složení světla, kterých nelze docílit denním osvětlením,</t>
  </si>
  <si>
    <t>c) jehož konstrukční požadavky neumožňují zřídit dostačující počet nebo dostatečnou velikost osvětlovacích otvorů; jedná se zejména o pracoviště za účelem obrany státu v režimu vyššího stupně zabezpečení a o pracoviště v prostorech a stavbách podléhajících památkové ochraně,</t>
  </si>
  <si>
    <t>d) kde je nutné zajištění ochrany zdraví zaměstnance před pronikáním chemické látky, aerosolu nebo prachu z výrobní nebo jiné činnosti, jejichž zdrojem je technologie.</t>
  </si>
  <si>
    <t>(6) Zaměstnavatel musí zajistit, aby práce na nově zřizovaných pracovištích s nevyhovujícím denním nebo sdruženým osvětlením, jde-li o zaměstnance pracující v jednosměnném provozu na ranní směně, netvořila více než polovinu směny nebo aby po nejvýše 2 pracovních dnech trvalé práce na pracovištích podle odstavce 5 písm. b) až d) následovala nejméně jedna celá směna v prostoru splňujícím požadavky podle odstavce 3 nebo 4 nebo následoval jeden den odpočinku.</t>
  </si>
  <si>
    <t>(7) Na pracovišti uvedeném v odstavci 5 musí být elektrické osvětlení prostoru vyjádřené udržovanou osvětleností nejméně Ēm = 300 lx s rovnoměrností osvětlení UO ≥ 0,4, pokud česká technická norma upravující hodnoty elektrického osvětlení18) nestanoví vyšší hodnoty. Normové požadavky a hodnoty udržované osvětlenosti Ēm uvedené v české technické normě upravující hodnoty elektrického osvětlení18) se navýší nejméně o jeden stupeň řady osvětlenosti; obdobně se navýší i hodnoty válcové osvětlenosti Ēm, z, osvětlenosti stěn Ēm, wall a osvětlenosti stropů Ēm, ceiling stanovené v české technické normě upravující hodnoty elektrického osvětlení18).</t>
  </si>
  <si>
    <t>(1) Místnosti pro odpočinek podle § 55 odst. 3 nebo funkčně vymezené části místnosti pro odpočinek musí mít vyhovující denní osvětlení podle § 45 odst. 3 písm. a).</t>
  </si>
  <si>
    <t>(2) Osvětlovací soustavy denního osvětlení, osvětlovací soustavy zajišťující elektrické osvětlení a části vnitřních prostor pracoviště odrážející světlo musí být pravidelně čištěny a trvale udržovány v takovém stavu, aby byly splněny požadavky podle § 45 odst. 3, 4, 5 a 7.</t>
  </si>
  <si>
    <t>(3) Osvětlovací otvory včetně ochranných prvků proti slunečnímu záření musí umožňovat jejich bezpečné používání, údržbu a čištění a nesmí ohrožovat další osoby zdržující se v budově nebo v jejím okolí během údržby a čištění. Zaměstnanci musí být umožněno manipulovat s okny a světlíky, pokud jsou otevíratelné; jejich regulační zařízení musí být možné otevírat, zavírat, nastavovat nebo zajišťovat z podlahy bezpečným způsobem. Jsou-li okna a světlíky otevřeny, musí být zajištěny tak, aby se předešlo úrazu. Umožnění manipulace s okny a světlíky není nezbytné tam, kde je větrání zajišťováno automatickým regulačním systémem.</t>
  </si>
  <si>
    <t>(4) Požadované normové hodnoty elektrického osvětlení se v projektu ověřují podle návrhu osvětlení14) včetně jeho výpočtu. Po realizaci záměru se provede měření v souladu s postupy stanovenými v českých technických normách upravujících měření elektrického osvětlení31). Měření provede na základě objednávky investora akreditovaná nebo autorizovaná laboratoř nebo držitel osvědčení o odborné způsobilosti v oboru fotometrie37). Od požadavku na měření je možné ustoupit za předpokladu, pokud typy a rozmístění svítidel uvedených v návrhu osvětlení se prokazatelně shodují s instalovanou osvětlovací soupravou a zároveň je podle výpočtu udržovaná osvětlenost Ēm ≥ 1,2násobku udržované osvětlenosti Ēm požadované českou technickou normou upravující hodnoty elektrického osvětlení18) pro konkrétní zrakový úkol a činnost. Hodnoty indexu podání barev Ra a náhradní teploty chromatičnosti Tcp se porovnávají s katalogovými údaji světelných zdrojů a jejich souladu s českou technickou normou upravující hodnoty elektrického osvětlení18) nebo měřením. Požadované hodnoty denního osvětlení se kontrolují výpočtem nebo měřením v souladu s postupy stanovenými v českých technických normách upravujících měření denního osvětlení32). Při volbě rozmístění měřicích bodů se postupuje podle postupu stanoveného v českých technických normách upravujících měření denního a elektrického osvětlení31),32).</t>
  </si>
  <si>
    <t>(5) Stanovení hodnoty indexu oslnění RUG musí být součástí návrhu elektrického osvětlení, který bude obsahovat výpočet RUG použitím rovnice uvedené v české technické normě upravující elektrické osvětlení18) a vyhodnocuje se pro sedící osobu ve výšce 1,2 m a pro stojící osobu ve výšce 1,7 m. Výsledek výpočtu se zaokrouhlí na celé číslo směrem dolů.</t>
  </si>
  <si>
    <t>(6) Pro dosažení zrakového výkonu musí mít pracovní prostory barevný tón světla neutrálně bílý. V prostorech s udržovanou osvětleností Ēm ≥ 1 000 lx nebo se zvláštními nároky na zrakový výkon se připouští barevný tón světla chladně bílý.</t>
  </si>
  <si>
    <t>(7) Poměr udržovaných osvětleností při celkovém nebo odstupňovaném osvětlení mezi sousedními propojenými místnostmi nebo halami nesmí být menší než 0,2.</t>
  </si>
  <si>
    <t>(9) Pracoviště včetně spojovacích cest, na kterých je zaměstnanec při výpadku elektrického osvětlení vystaven ve zvýšené míře možnosti úrazu nebo jiného poškození zdraví, musí být vybaveno vyhovujícím nouzovým osvětlením podle české technické normy upravující nouzové osvětlení19).</t>
  </si>
  <si>
    <t>Osvětlení vnitřních pracovišť bez trvalé práce</t>
  </si>
  <si>
    <t>(1) Na pracovišti, na kterém je vykonávána práce v rozsahu menším než 4 hodiny ve směně, musí být zajištěno elektrické osvětlení v souladu s českou technickou normou upravující elektrické osvětlení18).</t>
  </si>
  <si>
    <t>(2) Požadované normové hodnoty elektrického osvětlení se v projektu ověřují podle návrhu osvětlení14) včetně jeho výpočtu.</t>
  </si>
  <si>
    <t>Prostor určený pro práci ve zdravotnickém zařízení a zařízení, kde je vykonávána odborná veterinární činnost, v laboratořích, diagnostických laboratořích a v prostorech pro pokusná zvířata</t>
  </si>
  <si>
    <t>(1) Prostor určený pro práci ve zdravotnickém zařízení nebo zařízení, kde je vykonávána odborná veterinární činnost, mimo diagnostických laboratoří, v němž je vykonávána vědomá činnost s biologickými činiteli skupin 2, 3 nebo 4, musí splňovat bezpečnostní opatření stanovená v příloze č. 7 k tomuto nařízení, části B, tabulce č. 1 vyplývajícím z povahy činností a posouzení zdravotních rizik podle § 37.</t>
  </si>
  <si>
    <t>(2) Prostor ve zdravotnickém zařízení nebo v zařízení, kde je vykonávána odborná veterinární činnost, určený pro izolaci pacientů nebo zvířat, u nichž je podezření na nákazu biologickým činitelem skupin 3 nebo 4, musí odpovídat požadavkům stanoveným v příloze č. 7 k tomuto nařízení, části B, tabulce č. 1 vyplývajícím z posouzení zdravotních rizik podle § 37.</t>
  </si>
  <si>
    <t>(3) Prostor laboratoře, v níž se pracuje s materiálem, u něhož není jisté, zda obsahuje biologické činitele, které mohou být příčinou onemocnění člověka, musí odpovídat požadavkům zabezpečení pro biologické činitele skupiny 2 stanoveným v příloze č. 7 k tomuto nařízení, části B, tabulce č. 1 vyplývajícím z povahy činností a posouzení zdravotních rizik podle § 37.</t>
  </si>
  <si>
    <t>(4) Prostor laboratoře a diagnostické laboratoře, prostor pro pokusná zvířata, která byla záměrně infikována biologickým činitelem skupin 2, 3 nebo 4 a jsou nositelem nebo podezřelá z nosičství takového činitele, musí odpovídat požadavkům stanoveným k úrovni zabezpečení podle skupiny biologického činitele v příloze č. 7 k tomuto nařízení, části B, tabulce č. 1 vyplývajícím z povahy činností a posouzení zdravotních rizik podle § 37.</t>
  </si>
  <si>
    <t>Práce v průmyslových procesech</t>
  </si>
  <si>
    <t>Prostor pracoviště průmyslového procesu podle § 37 odst. 6 musí odpovídat požadavkům stanoveným k úrovni zabezpečení podle skupiny biologického činitele podle přílohy č. 7 k tomuto nařízení, části B, tabulky č. 1 a 2 a vyplývajícím z povahy činností a posouzení zdravotních rizik podle § 37.</t>
  </si>
  <si>
    <t>(5) Pokud vzhledem k povaze práce není nezbytná po jejím ukončení celková očista těla, musí být pro zaměstnance zajištěna umývárna nebo dostačující počet umyvadel s tekoucí teplou vodou. Obklady stěn sprchy a umývárny musí být provedeny do výšky 2 m. Sprcha a umývárna se umisťují v samostatných místnostech, odděleně podle pohlaví, a pokud je to možné tak, aby navazovaly přímo dveřmi na šatnu. Na pracovišti do 5 zaměstnanců celkem lze používání umývárny nebo sprchy muži a ženami oddělit časově. Pro pracoviště, na němž se vykonává práce s olovem, látkami uvedenými v § 16, azbestem a vědomá činnost s biologickými činiteli skupiny 2, 3 nebo 4, se zřizuje hygienická smyčka, kterou je oddělený prostor s omezeným přístupem, pokud možno vzájemně blokovanými dveřmi, jehož neexponovaná část musí být oddělena od exponované části průchozí sprchou mezi šatnou pro pracovní a civilní oděv. Hygienická smyčka se dále zřizuje pro pracoviště, na němž se vykonává práce při činnostech epidemiologicky závažných9), u níž je požadována nebo je nezbytná očista celého těla před započetím nebo po ukončení práce z důvodu zamezení kontaminace pracovního prostředí nebo zaměstnance. Požadavky pro pracoviště, kdy je nutno zřídit vstupní hygienickou smyčku pro vědomou činnost s biologickými činiteli skupiny 2, 3 nebo 4, jsou stanoveny v příloze č. 7 k tomuto nařízení, části B, tabulce č. 1 a 2. Požadavky na počet umyvadel a sprch podle míry znečištění kůže a pracovního oděvu zaměstnance při práci jsou upraveny v příloze č. 10 k tomuto nařízení, tabulce č. 2 a odpovídají nejpočetněji zastoupené směně.</t>
  </si>
  <si>
    <t>(6) Záchod musí být zajištěn pro zaměstnance tak, aby nebyl od pracoviště vzdálen více než 120 m; při ztíženém přístupu, při nerovnosti povrchu, chůzi do kopce, členitosti přístupové cesty nesmí být vzdálen více než 75 m. Zpravidla se zřizuje jako kabinový splachovací a v každém podlaží, v němž je pracoviště určené pro trvalou práci. Zřizuje se odděleně podle pohlaví; na pracovišti do 5 zaměstnanců celkem lze zřizovat jeden společný záchod. Suchý nebo chemický záchod nelze zřizovat pro pracoviště určené pro trvalou práci, s výjimkou mobilního pracoviště, a pro pracoviště určené k výkonu činnosti epidemiologicky závažné. Záchodová předsíň se zřizuje před místností se záchodem a pisoárem. Pisoáry se zřizují v samostatné místnosti nebo společně se záchodovými kabinami. Pro zaměstnance vykonávajícího činnost epidemiologicky závažnou musí být v předsíni záchodu umývadlo s tekoucí teplou vodou podle zákona o ochraně veřejného zdraví9), pro ostatní pracoviště umývadlo s tekoucí vodou. U suchého nebo chemického záchodu musí být zajištěny přiměřené podmínky pro umytí rukou zaměstnance.</t>
  </si>
  <si>
    <t>(3) Místnost pro odpočinek se zřizuje, pokud to vyžaduje bezpečnost a ochrana zdraví při práci, zejména s ohledem na vykonávanou činnost a v blízkosti pracoviště. Místnost pro odpočinek musí být dostatečně velká, větraná, osvětlena denním světlem podle § 45a odst. 1 a vytápěna nejméně na 20 °C. Vybavuje se sedacím nábytkem s opěrkami zad a stoly tak, aby jejich počet odpovídal počtu zaměstnanců nejpočetněji zastoupené směny. Pokud má sloužit i pro konzumaci jídla, musí mít v dostatečném množství zajištěnu tekoucí pitnou a teplou vodu a musí být vybavena umývadlem, kuchyňským dřezem a zařízením na ohřívání a uchovávání jídla. Na místnost pro odpočinek, která musí být z technologických důvodů umístěna pod úrovní terénu, se nevztahuje požadavek zajištění denního osvětlení a přirozeného větrání.</t>
  </si>
  <si>
    <t xml:space="preserve"> (brutto)</t>
  </si>
  <si>
    <t xml:space="preserve"> [W.m-2]</t>
  </si>
  <si>
    <t xml:space="preserve"> [m.s-1]</t>
  </si>
  <si>
    <t xml:space="preserve"> [%]</t>
  </si>
  <si>
    <t xml:space="preserve"> [°C]</t>
  </si>
  <si>
    <t xml:space="preserve"> [litr/1 °C]</t>
  </si>
  <si>
    <t xml:space="preserve"> Rh (%)</t>
  </si>
  <si>
    <t xml:space="preserve">relativní vlhkost </t>
  </si>
  <si>
    <t xml:space="preserve">% </t>
  </si>
  <si>
    <t xml:space="preserve">56 - 60 </t>
  </si>
  <si>
    <t xml:space="preserve">rychlost vzduchu </t>
  </si>
  <si>
    <t xml:space="preserve">do 0,49 </t>
  </si>
  <si>
    <t xml:space="preserve">Suchá teplota </t>
  </si>
  <si>
    <t xml:space="preserve">Doba práce </t>
  </si>
  <si>
    <t xml:space="preserve">Doba práce podle celkového energetického - brutto výdeje / třídy EV </t>
  </si>
  <si>
    <t xml:space="preserve">EV-I. </t>
  </si>
  <si>
    <t xml:space="preserve">EV-II. </t>
  </si>
  <si>
    <t xml:space="preserve">EV - III. </t>
  </si>
  <si>
    <t xml:space="preserve">EV - IV. </t>
  </si>
  <si>
    <t xml:space="preserve">EV-V. </t>
  </si>
  <si>
    <t xml:space="preserve">EV-VI. </t>
  </si>
  <si>
    <t xml:space="preserve">EV - VII. </t>
  </si>
  <si>
    <t xml:space="preserve">EV -VIII. </t>
  </si>
  <si>
    <t xml:space="preserve">110 -129 </t>
  </si>
  <si>
    <t xml:space="preserve">130 -149 </t>
  </si>
  <si>
    <t xml:space="preserve">150 -169 </t>
  </si>
  <si>
    <t xml:space="preserve">170 -189 </t>
  </si>
  <si>
    <t xml:space="preserve">190 - 209 </t>
  </si>
  <si>
    <t xml:space="preserve">210 - 229 </t>
  </si>
  <si>
    <t xml:space="preserve">230 - 259 </t>
  </si>
  <si>
    <t xml:space="preserve">260 - 280 </t>
  </si>
  <si>
    <t xml:space="preserve">(°C) </t>
  </si>
  <si>
    <t xml:space="preserve">(minuty) </t>
  </si>
  <si>
    <t xml:space="preserve">(W.m-2) </t>
  </si>
  <si>
    <t xml:space="preserve">0,50 - 0,99 </t>
  </si>
  <si>
    <t xml:space="preserve">EV - II. </t>
  </si>
  <si>
    <t xml:space="preserve">EV-VII. </t>
  </si>
  <si>
    <t xml:space="preserve">EV-VIII. </t>
  </si>
  <si>
    <t xml:space="preserve">1,00 - 1,49 </t>
  </si>
  <si>
    <t xml:space="preserve">1,50 - 1,99 </t>
  </si>
  <si>
    <t xml:space="preserve">EV-III. </t>
  </si>
  <si>
    <t xml:space="preserve">2,0 a více </t>
  </si>
  <si>
    <t xml:space="preserve">EV -VI. </t>
  </si>
  <si>
    <t xml:space="preserve">61 - 65 </t>
  </si>
  <si>
    <t xml:space="preserve"> 61 - 65 </t>
  </si>
  <si>
    <t xml:space="preserve">66 - 70 </t>
  </si>
  <si>
    <t xml:space="preserve">71 - 75 </t>
  </si>
  <si>
    <t xml:space="preserve">76 - 80 </t>
  </si>
  <si>
    <t xml:space="preserve">81 - 85 </t>
  </si>
  <si>
    <t xml:space="preserve">86 - 90 </t>
  </si>
  <si>
    <t xml:space="preserve">91 - 95 </t>
  </si>
  <si>
    <t xml:space="preserve">96 - 99 </t>
  </si>
  <si>
    <t xml:space="preserve"> %</t>
  </si>
  <si>
    <t xml:space="preserve">Proudění </t>
  </si>
  <si>
    <t xml:space="preserve"> vzduchu</t>
  </si>
  <si>
    <t xml:space="preserve"> m.s-1</t>
  </si>
  <si>
    <t xml:space="preserve">Teplota vzduchu ta (°C) </t>
  </si>
  <si>
    <t xml:space="preserve"> registrační číslo používané v Chemical Abstracts Service</t>
  </si>
  <si>
    <t xml:space="preserve"> mg.m-3</t>
  </si>
  <si>
    <t xml:space="preserve"> přípustný expoziční limit</t>
  </si>
  <si>
    <t xml:space="preserve"> ppm</t>
  </si>
  <si>
    <t xml:space="preserve"> nejvyšší přípustná koncentrace</t>
  </si>
  <si>
    <t>Časová použitelnost limitu</t>
  </si>
  <si>
    <t xml:space="preserve"> (V)</t>
  </si>
  <si>
    <t>do 11. 7. 2026</t>
  </si>
  <si>
    <t>I, S, T</t>
  </si>
  <si>
    <t xml:space="preserve"> 1-butanol</t>
  </si>
  <si>
    <t xml:space="preserve"> 2-butanol</t>
  </si>
  <si>
    <t xml:space="preserve"> isobutyl-alkohol</t>
  </si>
  <si>
    <t xml:space="preserve"> (2-methylpropanol)</t>
  </si>
  <si>
    <t xml:space="preserve"> terc. butanol</t>
  </si>
  <si>
    <t xml:space="preserve"> (2-methyl-2-propanol)</t>
  </si>
  <si>
    <t xml:space="preserve"> 78-92-2</t>
  </si>
  <si>
    <t xml:space="preserve"> 78-83-1</t>
  </si>
  <si>
    <t xml:space="preserve"> 75-65-0</t>
  </si>
  <si>
    <t xml:space="preserve"> 123-73-9</t>
  </si>
  <si>
    <t>2,2'-dichloro-4,4'-methylenedianilin (MOCA)</t>
  </si>
  <si>
    <t>4500(1)</t>
  </si>
  <si>
    <t xml:space="preserve"> 1,4-dinitrobenzen</t>
  </si>
  <si>
    <t xml:space="preserve"> 1,3-dinitrobenzen</t>
  </si>
  <si>
    <t xml:space="preserve"> 1,2-dinitrobenzen</t>
  </si>
  <si>
    <t xml:space="preserve"> 100-25-4</t>
  </si>
  <si>
    <t xml:space="preserve"> 99-65-0</t>
  </si>
  <si>
    <t xml:space="preserve"> 528-29-0</t>
  </si>
  <si>
    <t xml:space="preserve"> 2,3-dinitrotoluen</t>
  </si>
  <si>
    <t xml:space="preserve"> 2,4-dinitrotoluen</t>
  </si>
  <si>
    <t xml:space="preserve"> 2,5-dinitrotoluen</t>
  </si>
  <si>
    <t xml:space="preserve"> 2,6-dinitrotoluen</t>
  </si>
  <si>
    <t xml:space="preserve"> 3,4-dinitrotoluen</t>
  </si>
  <si>
    <t xml:space="preserve"> 3,5-dinitrotoluen</t>
  </si>
  <si>
    <t xml:space="preserve"> 602-01-7</t>
  </si>
  <si>
    <t xml:space="preserve"> 121-14-2</t>
  </si>
  <si>
    <t xml:space="preserve"> 619-15-8</t>
  </si>
  <si>
    <t xml:space="preserve"> 606-20-2</t>
  </si>
  <si>
    <t xml:space="preserve"> 610-39-9</t>
  </si>
  <si>
    <t xml:space="preserve"> 618-85-9</t>
  </si>
  <si>
    <t xml:space="preserve"> 2,4-dimethylpentan</t>
  </si>
  <si>
    <t xml:space="preserve"> 2,2,3-trimethylbutan</t>
  </si>
  <si>
    <t xml:space="preserve"> 3,3-dimethylpentan</t>
  </si>
  <si>
    <t xml:space="preserve"> 2,3-dimethylpentan</t>
  </si>
  <si>
    <t xml:space="preserve"> 3-methylhexan</t>
  </si>
  <si>
    <t xml:space="preserve"> 2,2-dimethylpentan</t>
  </si>
  <si>
    <t xml:space="preserve"> 2-methylhexan</t>
  </si>
  <si>
    <t xml:space="preserve"> 3-ethylpentan isoheptan</t>
  </si>
  <si>
    <t xml:space="preserve"> 108-08-7</t>
  </si>
  <si>
    <t xml:space="preserve"> 464-06-2</t>
  </si>
  <si>
    <t xml:space="preserve"> 562-49-2</t>
  </si>
  <si>
    <t xml:space="preserve"> 565-59-3</t>
  </si>
  <si>
    <t xml:space="preserve"> 589-34-4</t>
  </si>
  <si>
    <t xml:space="preserve"> 590-35-2</t>
  </si>
  <si>
    <t xml:space="preserve"> 591-76-4</t>
  </si>
  <si>
    <t xml:space="preserve"> 617-78-7</t>
  </si>
  <si>
    <t xml:space="preserve"> 31394-54-4</t>
  </si>
  <si>
    <t>hexan isomery</t>
  </si>
  <si>
    <t xml:space="preserve"> (s výjimkou n-hexanu)</t>
  </si>
  <si>
    <t xml:space="preserve"> 2-methylpentan</t>
  </si>
  <si>
    <t xml:space="preserve"> 3-methylpentan</t>
  </si>
  <si>
    <t xml:space="preserve"> 2,2-dimethylbutan</t>
  </si>
  <si>
    <t xml:space="preserve"> 2,3-dimethylbutan</t>
  </si>
  <si>
    <t xml:space="preserve"> isohexan; směs isomerů hexanu</t>
  </si>
  <si>
    <t xml:space="preserve"> 96-14-0</t>
  </si>
  <si>
    <t xml:space="preserve"> 75-83-2</t>
  </si>
  <si>
    <t xml:space="preserve"> 79-29-8</t>
  </si>
  <si>
    <t xml:space="preserve"> 73513-42-5</t>
  </si>
  <si>
    <t>viz α--chlortoluen</t>
  </si>
  <si>
    <t>B, D, K, P</t>
  </si>
  <si>
    <t xml:space="preserve"> 0,002 mg Cd/g kreatininu v moči</t>
  </si>
  <si>
    <t>do 11. 7. 2027</t>
  </si>
  <si>
    <t>0,1 (V)</t>
  </si>
  <si>
    <t xml:space="preserve"> o-kresol</t>
  </si>
  <si>
    <t xml:space="preserve"> m-kresol</t>
  </si>
  <si>
    <t xml:space="preserve"> p-kresol</t>
  </si>
  <si>
    <t xml:space="preserve"> 95-48-7</t>
  </si>
  <si>
    <t xml:space="preserve"> 108-39-4</t>
  </si>
  <si>
    <t xml:space="preserve"> 106-44-5</t>
  </si>
  <si>
    <t>kyanidy, jako CN</t>
  </si>
  <si>
    <t>kyanovodík jako CN</t>
  </si>
  <si>
    <t>59(4)</t>
  </si>
  <si>
    <t xml:space="preserve"> (1 min)</t>
  </si>
  <si>
    <t xml:space="preserve"> (mlha koncentrované kyseliny)</t>
  </si>
  <si>
    <t xml:space="preserve"> 0,05(R)</t>
  </si>
  <si>
    <t xml:space="preserve">  0,1(R)</t>
  </si>
  <si>
    <t xml:space="preserve"> 20324-32-7</t>
  </si>
  <si>
    <t xml:space="preserve"> 1-methylcyklohexanol</t>
  </si>
  <si>
    <t xml:space="preserve"> 2-methylcyklohexanol,</t>
  </si>
  <si>
    <t xml:space="preserve"> směs isomerů</t>
  </si>
  <si>
    <t xml:space="preserve"> 3-methylcyklohexanol,</t>
  </si>
  <si>
    <t xml:space="preserve"> 4-methylcyklohexanol,</t>
  </si>
  <si>
    <t xml:space="preserve"> 590-67-0</t>
  </si>
  <si>
    <t xml:space="preserve"> 583-59-5</t>
  </si>
  <si>
    <t xml:space="preserve"> 591-23-1</t>
  </si>
  <si>
    <t xml:space="preserve"> 589-91-3</t>
  </si>
  <si>
    <t>4,4’-methylen-bis-(2-chloranilin) (MOCA)</t>
  </si>
  <si>
    <t>viz 2,2’-dichloro-4,4’-methylendianilin</t>
  </si>
  <si>
    <t>0,01(R)</t>
  </si>
  <si>
    <t xml:space="preserve"> 2-nitrotoluen</t>
  </si>
  <si>
    <t xml:space="preserve"> 3-nitrotoluen</t>
  </si>
  <si>
    <t xml:space="preserve"> 4-nitrotoluen</t>
  </si>
  <si>
    <t xml:space="preserve"> 88-72-2</t>
  </si>
  <si>
    <t xml:space="preserve"> 99-08-1</t>
  </si>
  <si>
    <t xml:space="preserve"> 99-99-0</t>
  </si>
  <si>
    <t>olova sloučeniny, jako Pb</t>
  </si>
  <si>
    <t xml:space="preserve"> (kromě alkylsloučenin)</t>
  </si>
  <si>
    <t>B (2), T</t>
  </si>
  <si>
    <t>oxid hořečnatý</t>
  </si>
  <si>
    <t xml:space="preserve"> 78-78-4</t>
  </si>
  <si>
    <t xml:space="preserve"> všechny isoméry a směsi isomerů (s výjimkou 3-methyl-1-butanolu)</t>
  </si>
  <si>
    <t xml:space="preserve"> 1-pentanol</t>
  </si>
  <si>
    <t xml:space="preserve"> 2-pentanol</t>
  </si>
  <si>
    <t xml:space="preserve"> 3-pentanol</t>
  </si>
  <si>
    <t xml:space="preserve"> 2-methyl-1-butanol</t>
  </si>
  <si>
    <t xml:space="preserve"> 3-methyl-2-butanol</t>
  </si>
  <si>
    <t xml:space="preserve"> 2-methyl-2-butanol</t>
  </si>
  <si>
    <t xml:space="preserve"> 2,2-dimethyl-1-propanol</t>
  </si>
  <si>
    <t xml:space="preserve"> 94624-12-1</t>
  </si>
  <si>
    <t xml:space="preserve"> 71-41-0</t>
  </si>
  <si>
    <t xml:space="preserve"> 6032-29-7</t>
  </si>
  <si>
    <t xml:space="preserve"> 584-02-1</t>
  </si>
  <si>
    <t xml:space="preserve"> 137-32-6</t>
  </si>
  <si>
    <t xml:space="preserve"> 598-75-4</t>
  </si>
  <si>
    <t xml:space="preserve"> 75-85-4</t>
  </si>
  <si>
    <t xml:space="preserve"> 75-84-3</t>
  </si>
  <si>
    <t>3 -methyl-1 -butanol</t>
  </si>
  <si>
    <t>pentylacetát všechny isoméry a směsi isomerů 2(nebo 3)-methylbutyl-acetát</t>
  </si>
  <si>
    <t xml:space="preserve"> 1-pentylacetát</t>
  </si>
  <si>
    <t xml:space="preserve"> isopentylacetát</t>
  </si>
  <si>
    <t xml:space="preserve"> 2-methylbutylacetát</t>
  </si>
  <si>
    <t xml:space="preserve"> 3-pentylacetát</t>
  </si>
  <si>
    <t xml:space="preserve"> pentylacetát, terc.</t>
  </si>
  <si>
    <t xml:space="preserve"> 1-methylbutylacetát</t>
  </si>
  <si>
    <t xml:space="preserve"> 628-63-7</t>
  </si>
  <si>
    <t xml:space="preserve"> 123-92-2</t>
  </si>
  <si>
    <t xml:space="preserve"> 624-41-9</t>
  </si>
  <si>
    <t xml:space="preserve"> 620-11-1</t>
  </si>
  <si>
    <t xml:space="preserve"> 625-16-1</t>
  </si>
  <si>
    <t xml:space="preserve"> 626-38-0</t>
  </si>
  <si>
    <t>viz tetrachorethylen</t>
  </si>
  <si>
    <t>ß-propiolakton</t>
  </si>
  <si>
    <t>selenu sloučeniny, jako Se</t>
  </si>
  <si>
    <t xml:space="preserve"> (kromě selenovodíku)</t>
  </si>
  <si>
    <t>B(2) D, T</t>
  </si>
  <si>
    <t>O,O,O',O'-tetraethyldifosforodithiolát</t>
  </si>
  <si>
    <t xml:space="preserve"> o-xylen</t>
  </si>
  <si>
    <t xml:space="preserve"> p-xylen</t>
  </si>
  <si>
    <t xml:space="preserve"> m-xylen</t>
  </si>
  <si>
    <t xml:space="preserve"> 95-47-6</t>
  </si>
  <si>
    <t xml:space="preserve"> 106-42-3</t>
  </si>
  <si>
    <t xml:space="preserve"> 108-38-3</t>
  </si>
  <si>
    <t>I - dráždí sliznice (oči, dýchací cesty), resp. kůži.</t>
  </si>
  <si>
    <t xml:space="preserve"> +</t>
  </si>
  <si>
    <t xml:space="preserve"> + ....... +</t>
  </si>
  <si>
    <t xml:space="preserve"> ≤1</t>
  </si>
  <si>
    <t xml:space="preserve"> ———</t>
  </si>
  <si>
    <t xml:space="preserve"> —————</t>
  </si>
  <si>
    <t xml:space="preserve">PELt = </t>
  </si>
  <si>
    <t xml:space="preserve"> ———— </t>
  </si>
  <si>
    <t xml:space="preserve"> ——————— </t>
  </si>
  <si>
    <t xml:space="preserve">PELs = </t>
  </si>
  <si>
    <t xml:space="preserve"> (například čedičová, skleněná, strusková)</t>
  </si>
  <si>
    <t xml:space="preserve">umělá minerální vláknab) </t>
  </si>
  <si>
    <t xml:space="preserve"> (vlákna všech rozměrů)</t>
  </si>
  <si>
    <t xml:space="preserve">kp = </t>
  </si>
  <si>
    <t xml:space="preserve">Energetický </t>
  </si>
  <si>
    <t xml:space="preserve"> výdej</t>
  </si>
  <si>
    <t xml:space="preserve"> w</t>
  </si>
  <si>
    <t xml:space="preserve"> W</t>
  </si>
  <si>
    <t xml:space="preserve">kJ.min-1 </t>
  </si>
  <si>
    <t xml:space="preserve">Průměrný počet pohybů za </t>
  </si>
  <si>
    <t xml:space="preserve"> průměrnou osmihodinovou směnu</t>
  </si>
  <si>
    <t xml:space="preserve">Průměrný minutový počet pohybů </t>
  </si>
  <si>
    <t xml:space="preserve"> za průměrnou osmihodinovou směnu</t>
  </si>
  <si>
    <t xml:space="preserve">KROK 1: </t>
  </si>
  <si>
    <t xml:space="preserve">NEPŘIJATELNÁ POLOHA </t>
  </si>
  <si>
    <t xml:space="preserve">PODMÍNĚNĚ PŘIJATELNÁ POLOHA </t>
  </si>
  <si>
    <t xml:space="preserve"> Záklon hlavy bez podpory celé hlavy.</t>
  </si>
  <si>
    <t xml:space="preserve"> Úklon a rotace hlavy větší než 15°.</t>
  </si>
  <si>
    <t xml:space="preserve"> Předklon hlavy větší než 25° při frekvenci pohybů větší nebo rovné 2/min.</t>
  </si>
  <si>
    <t xml:space="preserve"> Záklon hlavy s frekvencí pohybů větší nebo rovné 2/min.</t>
  </si>
  <si>
    <t xml:space="preserve"> Záklon hlavy do 15° při frekvenci pohybů menší než 2/min (KROK 2 B).</t>
  </si>
  <si>
    <t xml:space="preserve"> Úklony a rotace hlavy do 15° s frekvencí menší než 2/min (KROK 2 B).</t>
  </si>
  <si>
    <t xml:space="preserve"> B) Nepřijatelná, je-li stroj používán po dobu delší než polovinu pracovní směny.</t>
  </si>
  <si>
    <t xml:space="preserve"> Vzpažení paže větší než 60°.</t>
  </si>
  <si>
    <t xml:space="preserve"> Extrémní polohy kloubů horních končetin, jejichž rozsah se blíží maximálnímu rozpětí.</t>
  </si>
  <si>
    <t xml:space="preserve"> Zapažení při frekvenci pohybu větší nebo rovné 2/min.</t>
  </si>
  <si>
    <t xml:space="preserve"> Polohy kloubů v rozsahu, který se blíží maximálním rozpětím s frekvencí pohybů větší nebo rovné 2/min.</t>
  </si>
  <si>
    <t xml:space="preserve"> Zapažení při frekvenci pohybů menší než 2/min (KROK 2 B).</t>
  </si>
  <si>
    <t xml:space="preserve"> Polohy kloubů v rozsahu, který se blíží maximálním rozpětím s frekvencí pohybů menší než 2/min.</t>
  </si>
  <si>
    <t xml:space="preserve">NEPŘIJATELNÉ POLOHY </t>
  </si>
  <si>
    <t xml:space="preserve"> Extrémní polohy kloubů dolních končetin, jejichž rozsah se blíží maximálnímu rozpětí (např. extrémní flexe kolene, extrémní dorzální a palmární flexe v kotníku, vnitřní nebo zevní rotace kloubů dolních končetin).</t>
  </si>
  <si>
    <t xml:space="preserve"> Extrémní polohy kloubů dolních končetin, jejichž rozsah se blíží maximálnímu rozpětí.</t>
  </si>
  <si>
    <t xml:space="preserve"> Nevhodné polohy dolních končetin (extrémní flexe kolene, extrémní dorzální a palmární flexe v kotníku, vnitřní nebo zevní rotace kloubů dolních končetin).</t>
  </si>
  <si>
    <t xml:space="preserve"> Vnitřní a zevní a rotace kloubů dolních končetin spojená s frekvencí pohybů větší nebo rovné 2/min.</t>
  </si>
  <si>
    <t xml:space="preserve"> Vnitřní a zevní a rotace kloubů dolních končetin spojená s frekvencí pohybů větší nebo rovné 2/ min.</t>
  </si>
  <si>
    <t xml:space="preserve">PODMÍNĚNĚ PŘIJATELNÉ POLOHY </t>
  </si>
  <si>
    <t xml:space="preserve"> Vnitřní a zevní a rotace kloubů spojená s frekvencí pohybů menší než 2/ min.</t>
  </si>
  <si>
    <t xml:space="preserve"> [min.]</t>
  </si>
  <si>
    <t>(*) Biologičtí činitelé skupiny 3 označení v seznamu biologických činitelů jako 3 (*) mohou pro zaměstnance představovat omezené riziko nákazy, neboť se za běžných podmínek nepřenášejí vzduchem, a proto lze upustit od některých požadavků stanovených v příloze č. 7 k tomuto nařízení části B tabulce č. 1 ve zvláštních případech, na základě hodnocení rizik a s přihlédnutím k povaze daných specifických činností a množství daného biologického činitele.</t>
  </si>
  <si>
    <t>(**) Biologičtí činitelé skupiny 3 označení v seznamu biologických činitelů jako 3 (**) mohou pro zaměstnance představovat omezené riziko nákazy, neboť se za běžných podmínek nepřenášejí vzduchem, a proto lze upustit od některých požadavků stanovených v příloze č. 7 k tomuto nařízení části B tabulce č. 1 ve zvláštních případech, na základě hodnocení rizik a s přihlédnutím k povaze daných specifických činností a množství daného biologického činitele.</t>
  </si>
  <si>
    <t>Tabulka č. 1: Požadavky na pracoviště zdravotnického zařízení a zařízení, kde je vykonávána odborná veterinární činnost, pracoviště laboratoří, diagnostických laboratoří a prostory pro pokusná zvířata</t>
  </si>
  <si>
    <t>Úroveň zabezpečení podle skupiny biologického činitele</t>
  </si>
  <si>
    <t>Pracoviště</t>
  </si>
  <si>
    <t>Pracoviště musí být odděleno od ostatních činností v téže budově</t>
  </si>
  <si>
    <t>ano, pokud tak vyplývá z hodnocení zdravotních rizik podle § 37</t>
  </si>
  <si>
    <t>Pracoviště musí být možno neprodyšně uzavřít za účelem zaplynování</t>
  </si>
  <si>
    <t>Prostory</t>
  </si>
  <si>
    <t>S infikovaným materiálem a infikovanými zvířaty musí být manipulováno v mikrobiologickém bezpečnostním boxu, izolaci nebo v jiném zabezpečeném prostoru</t>
  </si>
  <si>
    <t>ano, v případě infekce vzduchem</t>
  </si>
  <si>
    <t>Vybavení</t>
  </si>
  <si>
    <t>Vzduch na pracoviště přiváděný a z něho odváděný je filtrován vysoce účinným vzdušným filtrem (HEPAa)) nebo podobným zařízením</t>
  </si>
  <si>
    <t>ano, u odváděného vzduchu</t>
  </si>
  <si>
    <t>ano, u přiváděného i odváděného vzduchu</t>
  </si>
  <si>
    <t>Na pracovišti musí být udržován podtlak</t>
  </si>
  <si>
    <t>Nepropustné a snadno umyvatelné povrchy</t>
  </si>
  <si>
    <t>ano, u laboratorních stolů a podlahy</t>
  </si>
  <si>
    <t>ano, u laboratorních stolů, podlahy a jiných povrchů určených z hodnocení zdravotních rizik podle § 37</t>
  </si>
  <si>
    <t>ano, u laboratorních stolů, podlahy, zdí a stropu</t>
  </si>
  <si>
    <t>Povrchy odolné vůči kyselinám, zásadám, rozpouštědlům a dezinfekčním prostředkům</t>
  </si>
  <si>
    <t>Systém práce</t>
  </si>
  <si>
    <t>Přístup je omezen pouze na určené zaměstnance</t>
  </si>
  <si>
    <t>ano, hygienickou smyčkou</t>
  </si>
  <si>
    <t>Účinná kontrola vektorů, například hlodavců a hmyzu</t>
  </si>
  <si>
    <t>ano, uskladnění s chráněným přístupem</t>
  </si>
  <si>
    <t>Zaměstnanci se musí před opuštěním uzavřeného prostoru osprchovat</t>
  </si>
  <si>
    <t>Odpad</t>
  </si>
  <si>
    <t>ano, na místě</t>
  </si>
  <si>
    <t>Ostatní opatření</t>
  </si>
  <si>
    <t>Laboratoř musí mít své vlastní vybavení</t>
  </si>
  <si>
    <t>Je instalován průhled nebo jiné alternativní zařízení, jímž lze pozorovat zaměstnance v laboratoři</t>
  </si>
  <si>
    <t>a) HEPA: vysoce účinný filtr pro odlučování částic ze vzduchu.</t>
  </si>
  <si>
    <t>Tabulka č. 2: Požadavky na pracoviště průmyslových procesů</t>
  </si>
  <si>
    <t>Obecná opatření</t>
  </si>
  <si>
    <t>Práce s životaschopnými mikroorganismy musí být prováděny v systému, který fyzicky odděluje proces od prostředí</t>
  </si>
  <si>
    <t>S plyny unikajícími z uzavřeného systému musí být nakládáno tímto způsobem:</t>
  </si>
  <si>
    <t>snížit únik na minimum</t>
  </si>
  <si>
    <t>zabránit úniku</t>
  </si>
  <si>
    <t>Sběr vzorků, přidávání materiálů do uzavřeného systému a přenos životaschopných mikroorganismů do jiného uzavřeného systému musí být prováděny tímto způsobem:</t>
  </si>
  <si>
    <t>Objemné kapalné kultury nesmí být přemísťovány z uzavřených systémů, pokud životaschopné mikroorganismy nebyly:</t>
  </si>
  <si>
    <t>Těsnění a uzávěry musí být navrženy tak, aby:</t>
  </si>
  <si>
    <t>snížily únik na minimum</t>
  </si>
  <si>
    <t>zabránily úniku</t>
  </si>
  <si>
    <t>Kontrolovaný prostor musí být navržen tak, aby zachytil celý obsah uzavřeného systému, pokud dojde k jeho úniku</t>
  </si>
  <si>
    <t>Kontrolovaný prostor musí být utěsnitelný, aby umožňoval zaplynování</t>
  </si>
  <si>
    <t>Pro zaměstnance musí být zajištěny umývárny a dekontaminační zařízení</t>
  </si>
  <si>
    <t>Přiváděný a odváděný vzduch z kontrolovaného prostoru má být filtrován filtry HEPAa)</t>
  </si>
  <si>
    <t>V kontrolovaném prostoru musí být udržován podtlak</t>
  </si>
  <si>
    <t>Ano</t>
  </si>
  <si>
    <t>Kontrolovaný prostor musí být dostatečně větrán s cílem omezit kontaminaci vzduchu na minimum</t>
  </si>
  <si>
    <t>Uzavřené systémyb) musí být umístěny uvnitř kontrolovaného prostoru</t>
  </si>
  <si>
    <t>ano, a to uvnitř prostoru k tomu účelu vybudovaného</t>
  </si>
  <si>
    <t>Musí být rozmístěny značky pro biologické nebezpečí</t>
  </si>
  <si>
    <t>Přístup musí být omezen pouze na určené zaměstnance</t>
  </si>
  <si>
    <t>Zaměstnanci se musí před opuštěním kontrolovaného prostoru osprchovat</t>
  </si>
  <si>
    <t>Zaměstnanci musí nosit ochranný oděv</t>
  </si>
  <si>
    <t>ano, pracovní oděv</t>
  </si>
  <si>
    <t>úplné převlečení</t>
  </si>
  <si>
    <t>Odpadní vodu z výlevek a sprch je nutné před vypuštěním zachytit a inaktivovat</t>
  </si>
  <si>
    <t>Zpracování odpadní vody před konečným vypuštěním</t>
  </si>
  <si>
    <t>b) Uzavřený systém: systém, který fyzicky odděluje proces od okolního prostředí (například inkubátory, nádrže).</t>
  </si>
  <si>
    <t xml:space="preserve">Způsob ovládání, minimální a maximální síly (N) </t>
  </si>
  <si>
    <t xml:space="preserve">min. </t>
  </si>
  <si>
    <t xml:space="preserve">max. </t>
  </si>
  <si>
    <t xml:space="preserve">poloh 24, nejmenší úhel mezi polohami 15° </t>
  </si>
  <si>
    <t xml:space="preserve"> při hmatové kontrole: nejvyšší počet poloh 8, nejmenší úhel mezi polohami 45°</t>
  </si>
  <si>
    <t xml:space="preserve">vnější průměr věnce se volí podle rychlosti otáčení, při větší </t>
  </si>
  <si>
    <t xml:space="preserve"> rychlosti menší průměr </t>
  </si>
  <si>
    <t xml:space="preserve">50 na 1 kabinu </t>
  </si>
  <si>
    <t xml:space="preserve"> 25 na 1 pisoár</t>
  </si>
  <si>
    <t xml:space="preserve">Uložení </t>
  </si>
  <si>
    <t xml:space="preserve"> pracovního oděvu</t>
  </si>
  <si>
    <t xml:space="preserve"> Směrnice Rady 89/654/EHS ze dne 30. listopadu 1989 o minimálních požadavcích na bezpečnost a ochranu zdraví na pracovišti.</t>
  </si>
  <si>
    <t xml:space="preserve"> Směrnice EP a Rady 2009/148/ES ze dne 30. listopadu 2009 o ochraně zaměstnanců před riziky spojenými s expozicí azbestu při práci.</t>
  </si>
  <si>
    <t xml:space="preserve"> Směrnice Rady 90/269/EHS ze dne 29. května 1990 o minimálních požadavcích na bezpečnost a ochranu zdraví pro ruční manipulaci s břemeny spojenou s rizikem, zejména poškození páteře, pro zaměstnance.</t>
  </si>
  <si>
    <t xml:space="preserve"> Směrnice Rady 90/270/EHS ze dne 29. května 1990 o minimálních požadavcích na bezpečnost a ochranu zdraví pro práci se zobrazovacími jednotkami.</t>
  </si>
  <si>
    <t xml:space="preserve"> Směrnice Rady 98/24/ES ze dne 7. dubna 1998 o bezpečnosti a ochraně zdraví zaměstnanců před riziky spojenými s chemickými činiteli používanými při práci.</t>
  </si>
  <si>
    <t xml:space="preserve"> Směrnice Komise 2000/39/ES ze dne 8. června 2000 o stanovení prvního seznamu směrných limitních hodnot expozice na pracovišti prováděním směrnice Rady 98/24/ES o bezpečnosti a ochraně zdraví zaměstnanců před riziky spojenými s chemickými činiteli používanými při práci.</t>
  </si>
  <si>
    <t xml:space="preserve"> Směrnice Evropského parlamentu a Rady 2004/37/ES ze dne 29. dubna 2004 o ochraně zdraví zaměstnanců před riziky spojenými s expozicí karcinogenům nebo mutagenům při práci (šestá samostatná směrnice ve smyslu čl. 16. odst. 1 směrnice Rady 89/391/EHS).</t>
  </si>
  <si>
    <t xml:space="preserve"> Směrnice Komise 2006/15/ES ze dne 7. února 2006 o stanovení druhého seznamu směrných limitních hodnot expozice na pracovišti k provedení směrnice Rady 98/24/ES a o změně směrnic 91/322/EHS a 2000/39/ES.</t>
  </si>
  <si>
    <t xml:space="preserve"> Směrnice Komise 2009/161/EU ze dne 17. prosince 2009, kterou se stanoví třetí seznam směrných limitních hodnot expozice na pracovišti k provedení směrnice Rady 98/24/ES a kterou se mění směrnice Komise 2000/39/ES. </t>
  </si>
  <si>
    <t xml:space="preserve"> Směrnice Evropského parlamentu a Rady 2000/54/ES ze dne 18. září 2000 o ochraně zaměstnanců před riziky spojenými s expozicí biologickým činitelům při práci.</t>
  </si>
  <si>
    <t xml:space="preserve"> Směrnice Komise (EU) 2017/164, ze dne 31. ledna 2017, kterou se stanoví čtvrtý seznam směrných limitních hodnot expozice na pracovišti podle směrnice Rady 98/24/ES a kterou se mění směrnice Komise 91/322/EHS, 2000/39/ES a 2009/161/EU.</t>
  </si>
  <si>
    <t xml:space="preserve"> Směrnice Evropského parlamentu a Rady (EU) 2017/2398 ze dne 12. prosince 2017, kterou se mění směrnice 2004/37/ES o ochraně zaměstnanců před riziky spojenými s expozicí karcinogenům nebo mutagenům při práci.</t>
  </si>
  <si>
    <t xml:space="preserve"> Směrnice Evropského parlamentu a Rady (EU) 2019/130 ze dne 16. ledna 2019, kterou se mění směrnice 2004/37/ES o ochraně zaměstnanců před riziky spojenými s expozicí karcinogenům nebo mutagenům při práci.</t>
  </si>
  <si>
    <t xml:space="preserve"> Směrnice Komise (EU) 2020/739 ze dne 3. června 2020, kterou se mění příloha III směrnice Evropského parlamentu a Rady 2000/54/ES, pokud jde o zařazení SARS-CoV-2 na seznam biologických činitelů, o nichž je známo, že vyvolávají u člověka nakažlivé nemoci, a kterou se mění směrnice Komise (EU) 2019/1833. </t>
  </si>
  <si>
    <t xml:space="preserve"> Směrnice Komise (EU) 2019/1833 ze dne 24. října 2019, kterou se mění přílohy I, III, V a VI směrnice Evropského parlamentu a Rady 2000/54/ES, pokud jde o úpravy čistě technického rázu.</t>
  </si>
  <si>
    <t xml:space="preserve"> Směrnice Evropského parlamentu a Rady (EU) 2019/983 ze dne 5. června 2019, kterou se mění směrnice 2004/37/ES o ochraně zaměstnanců před riziky spojenými s expozicí karcinogenům nebo mutagenům při práci.</t>
  </si>
  <si>
    <t xml:space="preserve"> Směrnice Komise (EU) 2019/1831 ze dne 24. října 2019, kterou se stanoví pátý seznam směrných limitních hodnot expozice na pracovišti podle směrnice Rady 98/24/ES a kterou se mění směrnice Komise 2000/39/ES.</t>
  </si>
  <si>
    <t xml:space="preserve"> Směrnice Komise 91/322/EHS ze dne 29. května 1991 o stanovení směrných limitních hodnot prováděním směrnice Rady 80/1107/EHS o ochraně zaměstnanců před riziky spojenými s expozicí chemickým, fyzikálním a biologickým činitelům při práci.</t>
  </si>
  <si>
    <t xml:space="preserve"> Směrnice Evropského parlamentu a Rady (EU) 2022/431 ze dne 9. března 2022, kterou se mění směrnice 2004/37/ES o ochraně zaměstnanců před riziky spojenými s expozicí karcinogenům, mutagenům nebo reprotoxickým látkám při práci.</t>
  </si>
  <si>
    <t xml:space="preserve"> Směrnice Rady 92/91/EHS ze dne 3. listopadu 1992 o minimálních požadavcích na zlepšení bezpečnosti a ochrany zdraví zaměstnanců v těžebním vrtném průmyslu (jedenáctá samostatná směrnice ve smyslu čl. 16 odst. 1 směrnice 89/391/EHS).</t>
  </si>
  <si>
    <t xml:space="preserve"> Směrnice Rady 92/104/ES ze dne 3. prosince 1992 o minimálních požadavcích na zlepšení bezpečnosti a ochrany zdraví zaměstnanců v povrchovém a hlubinném těžebním průmyslu (dvanáctá samostatná směrnice ve smyslu čl. 16 odst. 1 směrnice 89/391/EHS).</t>
  </si>
  <si>
    <t xml:space="preserve">7) Zákon č. 18/1997 Sb., o mírovém využívání jaderné energie a ionizujícího záření (atomový zákon) a o změně a doplnění některých zákonů, ve znění pozdějších předpisů. </t>
  </si>
  <si>
    <t xml:space="preserve"> Nařízení vlády č. 1/2008 Sb., o ochraně zdraví před neionizujícím zářením, ve znění nařízení vlády č. 106/2010 Sb.</t>
  </si>
  <si>
    <t xml:space="preserve"> Nařízení vlády č. 272/2011 Sb., o ochraně zdraví před nepříznivými účinky hluku a vibrací.</t>
  </si>
  <si>
    <t xml:space="preserve">23) ČSN EN 124 64-2 Světlo a osvětlení - Osvětlení pracovních prostorů - Část 2: Venkovní pracovní prostory. </t>
  </si>
  <si>
    <t xml:space="preserve"> ČSN EN 13201-1 až 4 Osvětlování pozemních komunikací.</t>
  </si>
  <si>
    <t xml:space="preserve"> Vyhláška č. 432/2003 Sb., kterou se stanoví podmínky pro zařazování prací do kategorií, limitní hodnoty ukazatelů biologických expozičních testů, podmínky odběru biologického materiálu pro provádění biologických expozičních testů a náležitosti hlášení prací s azbestem a biologickými činiteli, ve znění pozdějších předpisů.</t>
  </si>
  <si>
    <t>37) Nařízení vlády č. 592/2006 Sb., o podmínkách akreditace a provádění zkoušek z odborné způsobilosti, ve znění pozdějších předpisů.</t>
  </si>
  <si>
    <t xml:space="preserve">Změna legislativy :                                                                                                                                                                                     </t>
  </si>
  <si>
    <t>zákona č.218/2025 Sb., č.77/2025 Sb. ,č.314/2025 Sb. a zákona č.152/2025 Sb.</t>
  </si>
  <si>
    <t>Provádění opatření před zavlečením infekčních onemocnění ze zahraničí a při rozsáhlé mimořádné situaci v oblasti veřejného zdraví</t>
  </si>
  <si>
    <t>(1) Ochranná opatření před zavlečením vysoce nakažlivých infekčních onemocnění ze zahraničí a při rozsáhlé mimořádné situaci v oblasti veřejného zdraví podle čl. 25 odst. 1 písm. b) nebo čl. 28 nařízení Evropského parlamentu a Rady (EU) 2016/399110) (dále jen „rozsáhlá mimořádná situace v oblasti veřejného zdraví“) stanoví a o jejich ukončení rozhodne Ministerstvo zdravotnictví. Osoba, která má ve vlastnictví, správě nebo užívání prostory, zařízení nebo pozemky, na nichž mají být ochranná opatření prováděna, je povinna v nezbytném rozsahu poskytnout příslušnému orgánu ochrany veřejného zdraví součinnost při organizování a provádění ochranných opatření. O druhu a způsobu provedení protiepidemického opatření, kterému se podrobí fyzická osoba, rozhodne a poskytovatele zdravotních služeb, který je provede, rozhodnutím stanoví místně příslušný orgán ochrany veřejného zdraví. Místní příslušnost orgánu ochrany veřejného zdraví se řídí místem, kde se fyzická osoba v době zjištění rozhodných skutečností zdržuje.</t>
  </si>
  <si>
    <t>h) stanoví ochranná opatření před zavlečením vysoce nakažlivých infekčních onemocnění a při rozsáhlé mimořádné situaci v oblasti veřejného zdraví, a rozhoduje o jejich ukončení,</t>
  </si>
  <si>
    <t>z) uplatňuje stanovisko k územnímu rozvojovému plánu z hlediska ochrany veřejného zdraví včetně hodnocení a řízení zdravotních rizik,</t>
  </si>
  <si>
    <t>za) v případě rozsáhlé mimořádné situace v oblasti veřejného zdraví zašle Ministerstvu vnitra návrh na dočasné znovuzavedení nebo prodloužení ochrany vnitřních hranic, je-li takové opatření nezbytné.</t>
  </si>
  <si>
    <t>i) veřejnému ochránci práv, ochránci práv dětí, jejich zástupci a jimi pověřeným zaměstnancům Kanceláře veřejného ochránce práv a ochránce práv dětí v souvislosti s plněním úkolů při výkonu jim svěřené působnosti podle zvláštního zákona.</t>
  </si>
  <si>
    <t>(3) Na vyžádání Úřadu práce - krajské pobočky nebo pobočky pro hlavní město Prahu (dále jen „krajská pobočka Úřadu práce“) jsou orgány ochrany veřejného zdraví oprávněny, jde-li o ubytovací služby podle § 21a věty třetí, sdělit individuální údaje vztahující se k fyzickým osobám, o kterých se při postupu podle tohoto zákona dozvěděly, a předat krajské pobočce Úřadu práce pro účely řízení o dávce pomoci v hmotné nouzi potřebné údaje. Pro tyto účely dále orgán ochrany veřejného zdraví bezodkladně předá krajské pobočce Úřadu práce ve svém správním obvodu kopii vykonatelného rozhodnutí o uložení pokuty nebo nápravného opatření podle § 84 osobě uvedené v § 21a větě třetí a informuje krajskou pobočku Úřadu práce o obnovení činnosti v případě, že bylo vykonatelným rozhodnutím orgánu ochrany veřejného zdraví podle § 84 odst. 1 písm. b) pozastaveno poskytování ubytovací služby podle § 21a věty třetí.</t>
  </si>
  <si>
    <t>(2) Pravomocné rozhodnutí o přestupku podle § 92n odst. 1 písm. b) se zapisuje do evidence přestupků vedené Rejstříkem trestů.</t>
  </si>
  <si>
    <t>(3) Přestupek podle § 92n odst. 1 písm. b) je spáchán opakovaně, jestliže od nabytí právní moci rozhodnutí o stejném přestupku, z něhož byl obviněný uznán vinným, do jeho spáchání neuplynulo 12 měsíců.</t>
  </si>
  <si>
    <t>110) Nařízení Evropského parlamentu a Rady (EU) 2016/399 ze dne 9. března 2016, kterým se stanoví kodex Unie o pravidlech upravujících přeshraniční pohyb osob (Schengenský hraniční kodex), v platném znění.</t>
  </si>
  <si>
    <r>
      <t xml:space="preserve">ve znění zákona č. 81/2018 Sb., </t>
    </r>
    <r>
      <rPr>
        <sz val="12"/>
        <color indexed="8"/>
        <rFont val="Times New Roman"/>
        <family val="1"/>
        <charset val="238"/>
      </rPr>
      <t>zákona č.220/2021Sb.</t>
    </r>
    <r>
      <rPr>
        <b/>
        <sz val="12"/>
        <color indexed="8"/>
        <rFont val="Times New Roman"/>
        <family val="1"/>
        <charset val="238"/>
      </rPr>
      <t xml:space="preserve"> , </t>
    </r>
    <r>
      <rPr>
        <sz val="12"/>
        <color indexed="8"/>
        <rFont val="Times New Roman"/>
        <family val="1"/>
        <charset val="238"/>
      </rPr>
      <t>zákona č. 349/2023 sb.</t>
    </r>
  </si>
  <si>
    <t>zákona č.218/2025 Sb. a zákona č.173/2025 Sb.</t>
  </si>
  <si>
    <t>a) návykovou látkou alkohol, tabák, nikotin, omamné a psychotropní látky, psychomodulační látky, zařazené psychoaktivní látky a jiné látky s psychoaktivními účinky, jejichž užívání může vést nebo se podílet na vzniku a rozvoji duševních poruch a poruch chování,</t>
  </si>
  <si>
    <t>q) nikotinovým sáčkem bez obsahu tabáku výrobek bez tabáku obsahující nikotin pro orální užití, který není upraven přímo použitelným předpisem Evropské unie1),</t>
  </si>
  <si>
    <t>r) zbožím souvisejícím s psychomodulačními látkami pomůcky určené k užívání nebo používání psychomodulačních látek a další zboží a výrobky, které jsou s užíváním nebo používáním psychomodulačních látek spojeny,</t>
  </si>
  <si>
    <t>s) výrobkem obsahujícím nikotin výrobek obsahující nikotin nebo jeho sloučeniny, který není léčivým přípravkem dle zákona o léčivech.</t>
  </si>
  <si>
    <t>OMEZENÍ DOSTUPNOSTI TABÁKOVÝCH VÝROBKŮ, KUŘÁCKÝCH POMŮCEK, BYLINNÝCH VÝROBKŮ URČENÝCH KE KOUŘENÍ, ELEKTRONICKÝCH CIGARET, NIKOTINOVÝCH SÁČKŮ BEZ OBSAHU TABÁKU A VÝROBKŮ OBSAHUJÍCÍCH NIKOTIN</t>
  </si>
  <si>
    <t>Zákaz prodeje tabákových výrobků, kuřáckých pomůcek, bylinných výrobků určených ke kouření, elektronických cigaret, nikotinových sáčků bez obsahu tabáku a výrobků obsahujících nikotin</t>
  </si>
  <si>
    <t>(1) Zakazuje se prodávat tabákové výrobky, kuřácké pomůcky, bylinné výrobky určené ke kouření, elektronické cigarety, nikotinové sáčky bez obsahu tabáku a výrobky obsahující nikotin mimo prodejnu specializovanou na prodej tohoto zboží, prodejnu, která je potravinářským podnikem, prodejnu s převažujícím sortimentem denního a jiného periodického tisku, provozovnu stravovacích služeb, ubytovací zařízení, stánek s občerstvením, který má pevnou konstrukci a splňuje podmínky pro provozování potravinářského podniku za účelem provozování stravovacích služeb podle zákona o ochraně veřejného zdraví (dále jen „stánek s občerstvením“), stánek pevné konstrukce s převažujícím sortimentem denního a jiného periodického tisku, stánek specializující se na prodej tohoto zboží umístěný uvnitř stavby určené pro obchod a dopravní prostředek letecké dopravy.</t>
  </si>
  <si>
    <t>(2) Bez ohledu na ustanovení odstavce 1 se zakazuje prodávat tabákové výrobky, kuřácké pomůcky, bylinné výrobky určené ke kouření, elektronické cigarety, nikotinové sáčky bez obsahu tabáku a výrobky obsahující nikotin</t>
  </si>
  <si>
    <t>(3) Zakazuje se prodávat tabákové výrobky, kuřácké pomůcky, bylinné výrobky určené ke kouření, elektronické cigarety, nikotinové sáčky bez obsahu tabáku a výrobky obsahující nikotin prostřednictvím prodejního automatu, nelze-li vyloučit prodej těchto výrobků osobě mladší 18 let; za tím účelem musí prodejce prodávající prostřednictvím automatu zajistit ověření věku kupujícího osobou k tomu určenou.</t>
  </si>
  <si>
    <t>(4) Zakazuje se prodávat nebo podávat, jakož bezúplatně přenechat nebo přenechat jako formu protiplnění, tabákové výrobky, bylinné výrobky určené ke kouření, elektronické cigarety, nikotinové sáčky bez obsahu tabáku a výrobky obsahující nikotin osobě mladší 18 let. Zakazuje se prodávat nebo podávat, jakož i bezúplatně přenechat nebo přenechat jako formu protiplnění, kuřácké pomůcky a pomůcky sloužící k aplikaci nebo užívání elektronických cigaret, nikotinových sáčků bez obsahu tabáku a výrobků obsahujících nikotin osobě mladší 18 let.</t>
  </si>
  <si>
    <t>Některé podmínky prodeje tabákových výrobků, kuřáckých pomůcek, bylinných výrobků určených ke kouření, elektronických cigaret, nikotinových sáčků bez obsahu tabáku a výrobků obsahujících nikotin</t>
  </si>
  <si>
    <t>(1) Prodejce tabákových výrobků, kuřáckých pomůcek, bylinných výrobků určených ke kouření, elektronických cigaret, nikotinových sáčků bez obsahu tabáku nebo výrobků obsahujících nikotin je povinen zajistit, aby toto zboží nabízené k prodeji bylo umístěno na vyčleněném místě odděleně od ostatního nabízeného sortimentu zboží.</t>
  </si>
  <si>
    <t>(2) Prodejce je povinen na místech prodeje tabákových výrobků, kuřáckých pomůcek, bylinných výrobků určených ke kouření, elektronických cigaret, nikotinových sáčků bez obsahu tabáku a výrobků obsahujících nikotin umístit pro spotřebitele zjevně viditelný text zákazu prodeje tohoto zboží osobám mladším 18 let. Text zákazu prodeje musí být pořízen v českém jazyce černými tiskacími písmeny na bílém podkladě o velikosti písmen nejméně 2 cm.</t>
  </si>
  <si>
    <t>(3) Osoba prodávající tabákové výrobky, kuřácké pomůcky, bylinné výrobky určené ke kouření, elektronické cigarety, nikotinové sáčky bez obsahu tabáku nebo výrobky obsahující nikotin musí být starší 18 let, nejde-li o osobu, u níž je tento prodej součástí soustavné přípravy na budoucí povolání v oborech vzdělání se zaměřením na gastronomii, hotelnictví a turismus, obchod, potravinářství nebo potravinářskou chemii.</t>
  </si>
  <si>
    <t>Prodej tabákových výrobků, kuřáckých pomůcek, bylinných výrobků určených ke kouření, elektronických cigaret, nikotinových sáčků bez obsahu tabáku a výrobků obsahujících nikotin prostřednictvím prostředku komunikace na dálku</t>
  </si>
  <si>
    <t>(1) Tabákové výrobky, kuřácké pomůcky, bylinné výrobky určené ke kouření, elektronické cigarety, nikotinové sáčky bez obsahu tabáku a výrobky obsahující nikotin lze prodávat prostřednictvím prostředku komunikace na dálku, pokud je vyloučen jejich prodej osobám mladším 18 let; za tím účelem musí být prodejce těchto výrobků prostřednictvím prostředku komunikace na dálku vybaven počítačovým systémem, který elektronicky jednoznačně ověří věk spotřebitele (dále jen „systém ověřování věku“). Prodejce je povinen v okamžiku prodeje ověřit, že kupující spotřebitel není mladší 18 let3).</t>
  </si>
  <si>
    <t>(2) Prodejce tabákových výrobků, kuřáckých pomůcek, bylinných výrobků určených ke kouření, elektronických cigaret, nikotinových sáčků bez obsahu tabáku a výrobků obsahujících nikotin prostřednictvím prostředku komunikace na dálku je povinen před prodejem těchto výrobků spotřebitele informovat o zákazu prodeje osobám mladším 18 let zjevně viditelným textem způsobem přiměřeným možnostem prostředku komunikace na dálku.</t>
  </si>
  <si>
    <t>(3) Prodejce tabákových výrobků, kuřáckých pomůcek, bylinných výrobků určených ke kouření, elektronických cigaret, nikotinových sáčků bez obsahu tabáku a výrobků obsahujících nikotin prostřednictvím prostředku komunikace na dálku je povinen uvést v místě nabídky prodeje těchto výrobků své jméno, adresu sídla a identifikační číslo osoby.</t>
  </si>
  <si>
    <t>(4) Prodejce tabákových výrobků, kuřáckých pomůcek, bylinných výrobků určených ke kouření, elektronických cigaret, nikotinových sáčků bez obsahu tabáku a výrobků obsahujících nikotin prostřednictvím prostředku komunikace na dálku je povinen písemně oznámit údaje3) o systému ověřování věku a jeho fungování Ministerstvu zdravotnictví, a to, jde-li o</t>
  </si>
  <si>
    <t>b) prodej tabákových výrobků, elektronických cigaret, nikotinových sáčků bez obsahu tabáku a výrobků obsahujících nikotin na území České republiky, do 15 dnů přede dnem zahájení tohoto prodeje,</t>
  </si>
  <si>
    <t>(7) Prodejce tabákových výrobků, kuřáckých pomůcek, bylinných výrobků určených ke kouření, elektronických cigaret, nikotinových sáčků bez obsahu tabáku a výrobků obsahujících nikotin prostřednictvím prostředku komunikace na dálku nesmí použít osobní údaje spotřebitele získané v souvislosti s tímto prodejem pro jiné účely než pro danou koupi nebo tyto údaje předat jiné osobě4).</t>
  </si>
  <si>
    <t>(1) Prodejce, jehož sídlo, ústřední správa nebo místo podnikatelské činnosti je na území České republiky a který provozuje přeshraniční prodej tabákových výrobků, elektronických cigaret, které lze použít pro užívání výparů obsahujících nikotin, nikotinových sáčků bez obsahu tabáku a výrobků obsahujících nikotin prostřednictvím prostředku komunikace na dálku, nesmí prodávat tyto výrobky spotřebiteli v jiném členském státě Evropské unie nebo ve smluvním státě Dohody o Evropském hospodářském prostoru, kde je takový prodej zakázán5).</t>
  </si>
  <si>
    <t>(2) Prodejce uvedený v odstavci 1 je povinen při přeshraničním prodeji tabákových výrobků, elektronických cigaret, které lze použít pro užívání výparů obsahujících nikotin, nikotinových sáčků bez obsahu tabáku a výrobků obsahujících nikotin prostřednictvím prostředku komunikace na dálku v okamžiku prodeje ověřit, že kupující spotřebitel splňuje požadavek minimálního věku stanoveného podle vnitrostátního práva členského státu Evropské unie nebo smluvního státu Dohody o Evropském hospodářském prostoru, kde se spotřebitel nachází3).</t>
  </si>
  <si>
    <t>(3) Prodejce, jehož sídlo, ústřední správa nebo místo podnikatelské činnosti je v jiném členském státě Evropské unie, ve smluvním státě Dohody o Evropském hospodářském prostoru nebo ve třetí zemi, je při přeshraničním prodeji tabákových výrobků, bylinných výrobků určených ke kouření, elektronických cigaret, nikotinových sáčků bez obsahu tabáku a výrobků obsahujících nikotin prostřednictvím prostředku komunikace na dálku spotřebiteli nacházejícímu se na území České republiky povinen dodržet podmínky stanovené v § 6 odst. 1 až 5 a 7 obdobně.</t>
  </si>
  <si>
    <t>Omezení dostupnosti psychomodulačních látek</t>
  </si>
  <si>
    <t>Zákaz prodeje psychomodulačních látek</t>
  </si>
  <si>
    <t>(1) Zakazuje se</t>
  </si>
  <si>
    <t>a) prodávat psychomodulační látky a zboží související s psychomodulačními látkami mimo prodejnu specializovanou na prodej psychomodulačních látek,</t>
  </si>
  <si>
    <t>b) vstup do prodejny specializované na prodej psychomodulačních látek a zboží souvisejícího s psychomodulačními látkami osobám mladším 18 let,</t>
  </si>
  <si>
    <t>c) prodávat nebo podávat psychomodulační látky osobě mladší 18 let,</t>
  </si>
  <si>
    <t>d) prodávat psychomodulační látky prostřednictvím prodejního automatu.</t>
  </si>
  <si>
    <t>(2) Dále se zakazuje prodávat psychomodulační látky</t>
  </si>
  <si>
    <t>a) v potravinářském podniku6a),</t>
  </si>
  <si>
    <t>b) ve zdravotnickém zařízení a v prostorech souvisejících s jeho provozem,</t>
  </si>
  <si>
    <t>c) ve škole a školském zařízení,</t>
  </si>
  <si>
    <t>d) v zařízení sociálně-právní ochrany dětí, v provozovně, kde je provozována živnost, jejímž předmětem je péče o děti do 3 let, v prostoru, kde je poskytována služba péče o dítě v dětské skupině, nebo v zařízení, ve kterém je uskutečňována mimoškolní výchova a vzdělávání, nezařazeném do rejstříku škol a školských zařízení,</t>
  </si>
  <si>
    <t>e) na akci určené pro osoby mladší 18 let,</t>
  </si>
  <si>
    <t>f) v tranzitním prostoru letiště.</t>
  </si>
  <si>
    <t>§ 16b</t>
  </si>
  <si>
    <t>Některé podmínky prodeje psychomodulačních látek</t>
  </si>
  <si>
    <t>(1) Pokud prodejce nabízí více druhů psychomodulačních látek, musí být jejich nabídka vhodným způsobem vzájemně oddělena.</t>
  </si>
  <si>
    <t>(2) Prodejce je povinen na místech prodeje psychomodulačních látek umístit pro spotřebitele zjevně viditelné informační sdělení zákazu prodeje tohoto zboží osobám mladším 18 let. Text zákazu prodeje musí být pořízen černými tiskacími písmeny na bílém podkladě o velikosti písmen nejméně 2 cm. Text zákazu prodeje je uveden v tomto znění: „Prodej psychomodulačních látek osobám do 18 let je zakázán.“.</t>
  </si>
  <si>
    <t>(3) Při vstupu do prodejny podle § 16a odst. 1 písm. b) je prodejce povinen umístit zjevně viditelné informační sdělení o zákazu vstupu osobám mladším 18 let. Text zákazu vstupu musí být pořízen černými tiskacími písmeny na bílém podkladě o velikosti písmen nejméně 2 cm. Text zákazu vstupu je uveden v tomto znění: „Vstup osobám do 18 let je zakázán.“.</t>
  </si>
  <si>
    <t>(4) Osoba prodávající psychomodulační látky a osoba předávající psychomodulační látky při prodeji prostřednictvím prostředku komunikace na dálku musí být starší 18 let.</t>
  </si>
  <si>
    <t>§ 16c</t>
  </si>
  <si>
    <t>Prodej psychomodulačních látek prostřednictvím prostředku komunikace na dálku</t>
  </si>
  <si>
    <t>(1) Při prodeji psychomodulačních látek prostřednictvím prostředku komunikace na dálku lze psychomodulační látky prodávat pouze prostřednictvím takového prostředku komunikace na dálku, který je specializovaný výhradně na prodej psychomodulačních látek a zboží souvisejícího s psychomodulačními látkami.</t>
  </si>
  <si>
    <t>(2) Prodávat psychomodulační látky prostřednictvím prostředku komunikace na dálku může pouze právnická nebo podnikající fyzická osoba, která je k tomu oprávněna podle zákona o návykových látkách6b) a současně je oprávněna provozovat a provozuje prodejnu, ve které prodává psychomodulační látky podle zákona o návykových látkách6c).</t>
  </si>
  <si>
    <t>(3) Psychomodulační látky lze prodávat prostřednictvím prostředku komunikace na dálku, pokud je vyloučen jejich prodej osobám mladším 18 let; za tím účelem musí prodejce těchto výrobků prostřednictvím prostředku komunikace na dálku využít kvalifikovaný systém podle zákona o elektronické identifikaci6d). Prodejce je povinen zajistit, že v okamžiku prodeje zboží dojde k ověření, že kupující spotřebitel není mladší 18 let. Pro splnění povinnosti podle věty druhé zpřístupní kvalifikovaný správce prodejci psychomodulačních látek prostřednictvím komunikace na dálku údaje o věku kupujícího6e).</t>
  </si>
  <si>
    <t>(4) Prodejce psychomodulačních látek prostřednictvím prostředku komunikace na dálku je povinen zajistit předání zboží do vlastních rukou kupujícího. V případě, že prodejce psychomodulačních látek prostřednictvím prostředku komunikace na dálku zasílá zboží kupujícímu prostřednictvím podnikající fyzické osoby nebo právnické osoby zajišťující doručení psychomodulační látky zakoupené prostřednictvím prostředku komunikace na dálku, je povinen doručovat zboží prostřednictvím takové osoby, která zajistí předání zboží do vlastních rukou kupujícího.</t>
  </si>
  <si>
    <t>(5) Pro účely tohoto zákona se předáním zboží do vlastních rukou kupujícího rozumí předání zboží kupujícímu, při kterém</t>
  </si>
  <si>
    <t>a) zboží nelze předat jiné osobě než kupujícímu, s výjimkou přebírající osoby, která je starší 18 let a disponuje identifikačním číslem objednávky zboží,</t>
  </si>
  <si>
    <t>b) je za fyzické přítomnosti kupujícího nebo přebírající osoby podle písmene a) ověřena jeho nebo její totožnost a následně kupující nebo přebírající osoba podle písmene a) při převzetí zboží svým vlastnoručním podpisem písemně stvrdí jeho převzetí,</t>
  </si>
  <si>
    <t>c) je zakázáno předání zboží bez přítomnosti fyzické osoby jednající za osobu zajišťující doručení psychomodulační látky, zejména předání zboží prostřednictvím výdejních automatů.</t>
  </si>
  <si>
    <t>(6) Prodejce psychomodulačních látek prostřednictvím prostředku komunikace na dálku je povinen vést evidenci předání zboží, která obsahuje následující údaje:</t>
  </si>
  <si>
    <t>a) místo, den a přesný čas, kdy bylo zboží předáno,</t>
  </si>
  <si>
    <t>b) jméno kupujícího nebo přebírající osoby podle odstavce 5 písm. a) a číslo jeho nebo jejího osobního dokladu,</t>
  </si>
  <si>
    <t>c) vlastnoruční podpis kupujícího nebo přebírající osoby podle odstavce 5 písm. a) potvrzující převzetí zboží,</t>
  </si>
  <si>
    <t>d) jméno fyzické osoby, která ověřila totožnost kupujícího nebo přebírající osoby podle odstavce 5 písm. a) a zboží mu nebo jí předala, jakož i její podpis potvrzující, že se tak stalo.</t>
  </si>
  <si>
    <t>(7) V případě, že zboží předává osoba zajišťující doručení psychomodulační látky podle odstavce 4 věty druhé, eviduje předání zboží podle odstavce 6 osoba zajišťující doručení psychomodulační látky, která je povinna bezprostředně po předání zboží evidované údaje předat prodejci.</t>
  </si>
  <si>
    <t>(8) K prokazování totožnosti kupujícího nebo přebírající osoby podle odstavce 5 písm. a) a b) lze použít pouze</t>
  </si>
  <si>
    <t>a) platný občanský průkaz nebo cestovní doklad, jde-li o občana České republiky,</t>
  </si>
  <si>
    <t>b) platný občanský průkaz, cestovní doklad nebo pobytový doklad, jde-li o občana jiného členského státu Evropské unie, nebo o občana zemí schengenského prostoru,</t>
  </si>
  <si>
    <t>c) platný osobní doklad, který umožňuje pobyt v České republice nebo cestovní doklad, jde-li o občana třetí země.</t>
  </si>
  <si>
    <t>(9) Pokud prodejce psychomodulačních látek prostřednictvím prostředku komunikace na dálku nabízí více druhů psychomodulačních látek, musí být jejich nabídka vzájemně oddělena.</t>
  </si>
  <si>
    <t>(10) Prodejce psychomodulačních látek prostřednictvím prostředku komunikace na dálku je povinen před prodejem těchto výrobků spotřebitele informovat o zákazu prodeje osobám mladším 18 let zjevně viditelným textem způsobem přiměřeným možnostem prostředku komunikace na dálku.</t>
  </si>
  <si>
    <t>(11) Prodejce psychomodulačních látek prostřednictvím prostředku komunikace na dálku je povinen uvést v místě nabídky prodeje těchto výrobků své jméno, adresu sídla a identifikační číslo osoby.</t>
  </si>
  <si>
    <t>(12) Prodejce psychomodulačních látek prostřednictvím prostředku komunikace na dálku nesmí použít osobní údaje spotřebitele získané v souvislosti s tímto prodejem pro jiné účely než pro danou koupi nebo tyto údaje předat jiné osobě.</t>
  </si>
  <si>
    <t>(13) Přeshraniční prodej psychomodulačních látek prostřednictvím prostředku komunikace na dálku je zakázán.</t>
  </si>
  <si>
    <t>(1) Obec může obecně závaznou vyhláškou zakázat kouření, používání elektronických cigaret, užívání psychomodulačních látek nebo zařazených psychoaktivních látek na veřejném prostranství, které se nachází v blízkosti školy, školského zařízení nebo jiného prostoru vyhrazeného pro aktivity osob mladších 18 let.</t>
  </si>
  <si>
    <t>a) zakázat konzumaci alkoholických nápojů, užívání psychomodulačních látek nebo zařazených psychoaktivních látek na veřejně přístupném místě nebo veřejnosti přístupné akci, pokud je toto místo nebo akce přístupná osobám mladším 18 let,</t>
  </si>
  <si>
    <t>b) omezit nebo zakázat v určitých dnech nebo hodinách nebo na určitém místě prodej, podávání a konzumaci alkoholických nápojů, užívání psychomodulačních látek nebo zařazených psychoaktivních látek v případě konání kulturní, sportovní nebo jiné společenské akce přístupné veřejnosti.</t>
  </si>
  <si>
    <t>(1) Vyzvat osobu podle § 20 odst. 1 ke splnění povinnosti podrobit se orientačnímu vyšetření nebo odbornému lékařskému vyšetření je oprávněn v rámci své působnosti a za podmínek stanovených jinými právními předpisy příslušník Policie České republiky, příslušník Vojenské policie, příslušník nebo občanský zaměstnanec Vězeňské služby, příslušník Generální inspekce bezpečnostních sborů, úředník Probační a mediační služby, pracovník zařízení pro výkon ústavní výchovy nebo ochranné výchovy a pro preventivně výchovnou péči12) nebo azylového zařízení, který je k tomu písemně pověřen ředitelem takového zařízení, strážník obecní policie nebo osoba pověřená kontrolou podle jiného právního předpisu. Příslušník Policie České republiky a strážník obecní policie je oprávněn vyzvat osobu mladší 18 let podrobit se orientačnímu vyšetření nebo odbornému lékařskému vyšetření za podmínek stanovených v § 20 odst. 1 písm. d).</t>
  </si>
  <si>
    <t>(1) Orientační vyšetření provádí příslušník Policie České republiky, příslušník Vojenské policie, strážník obecní policie, příslušník nebo občanský zaměstnanec Vězeňské služby, příslušník Generální inspekce bezpečnostních sborů, úředník Probační a mediační služby, pracovník zařízení pro výkon ústavní výchovy nebo ochranné výchovy a pro preventivně výchovnou péči12) nebo azylového zařízení, který je k tomu písemně pověřen ředitelem takového zařízení, zaměstnavatel, osoba pověřená kontrolou nebo zdravotnický pracovník.</t>
  </si>
  <si>
    <t>(1) Náklady na odborné lékařské vyšetření hradí poskytovateli zdravotních služeb Policie České republiky, Vojenská policie, obecní policie, Vězeňská služba, Generální inspekce bezpečnostních sborů, Probační a mediační služba, zařízení pro výkon ústavní výchovy nebo ochranné výchovy a pro preventivně výchovnou péči12), Ministerstvo vnitra za azylové zařízení podle zákona o azylu, zaměstnavatel, kontrolní orgán nebo poskytovatel zdravotních služeb, v rámci jejichž působnosti byla učiněna výzva k vyšetření podle § 21 odst. 1 nebo výzva k vyšetření podle § 21 odst. 2, nejde-li o případ diferenciální diagnózy hrazené z veřejného zdravotního pojištění9).</t>
  </si>
  <si>
    <t>(3) Náklady na dopravu vyšetřované osoby do zdravotnického zařízení za účelem provedení odborného lékařského vyšetření hradí v případě, že se prokáže přítomnost alkoholu nebo jiné návykové látky, vyšetřovaná osoba; pokud je vyšetřovaná osoba nezletilá, která není plně svéprávná, hradí tyto náklady její zákonný zástupce. Neprokáže-li se přítomnost alkoholu nebo jiné návykové látky, náklady nese Policie České republiky, Vojenská policie, obecní policie, Vězeňská služba, Generální inspekce bezpečnostních sborů, Probační a mediační služba, zařízení pro výkon ústavní výchovy nebo ochranné výchovy a pro preventivně výchovnou péči12), Ministerstvo vnitra za azylové zařízení podle zákona o azylu, zaměstnavatel, kontrolní orgán nebo poskytovatel zdravotních služeb, v rámci jejichž působnosti byla učiněna výzva k vyšetření podle § 21 odst. 1 nebo výzva k vyšetření podle § 21 odst. 2, nejde-li o případ diferenciální diagnózy hrazené z veřejného zdravotního pojištění9).</t>
  </si>
  <si>
    <t>Ustanovení této hlavy se nepoužijí na užívání tabákových výrobků, bylinných výrobků určených ke kouření, elektronických cigaret, nikotinových sáčků bez obsahu tabáku a výrobků obsahujících nikotin.</t>
  </si>
  <si>
    <t>(3) Orgán ochrany veřejného zdraví vykonává kontrolu dodržování povinností stanovených v § 3 odst. 1, § 3 odst. 2 písm. a) až c), § 3 odst. 3, § 5, pokud jde o stánky s občerstvením, provozovny stravovacích služeb a ubytovací zařízení, § 8 odst. 1 písm. e) až g) a k), § 8 odst. 2 v prostorech, kde kontroluje zákaz kouření, § 9, § 10 písm. a) až c), § 11 odst. 1, § 11 odst. 2 písm. a) až c), e) a g), § 11 odst. 3 a 4, § 13, pokud jde o stánky s občerstvením, provozovny stravovacích služeb a ubytovací zařízení, § 16 a § 16a odst. 2 písm. a), b) a d).</t>
  </si>
  <si>
    <t>(5) Státní zemědělská a potravinářská inspekce vykonává kontrolu dodržování povinností stanovených v § 3 odst. 1 a 3, pokud jde o tabákové výrobky, nikotinové sáčky bez obsahu tabáku a výrobky obsahující nikotin, § 4 odst. 1, pokud jde o potravinářské výrobky, § 5 odst. 1 a 2, § 6 odst. 1 až 5 a § 7, pokud jde o tabákové výrobky, nikotinové sáčky bez obsahu tabáku a výrobky obsahující nikotin, § 11 odst. 1, § 11 odst. 2 písm. e) a g), § 11 odst. 4, § 13 odst. 1, § 15 odst. 1 až 3 a § 16a až 16c; při kontrole dodržování povinností stanovených v § 3 odst. 3, § 6 odst. 1, § 7 odst. 2 a 3, § 15 odst. 1, § 16a odst. 1 písm. b) a c) a § 16c odst. 3 až 5 je Státní zemědělská a potravinářská inspekce oprávněna provádět kontrolní nákupy prostřednictvím osob mladších 18 let.</t>
  </si>
  <si>
    <t>(6) Česká školní inspekce vykonává kontrolu dodržování povinností stanovených v § 3 odst. 2 písm. b) a d), § 8 odst. 1 písm. f), § 8 odst. 2, § 9, § 11 odst. 2 písm. b) a d), § 11 odst. 3 a § 16a odst. 2 písm. c) a d), pokud jde o školy a školská zařízení zapsané v rejstříku škol a školských zařízení.</t>
  </si>
  <si>
    <t>(8) Obecní živnostenský úřad vykonává kontrolu dodržování povinností stanovených v § 3 odst. 1 a 3, § 5 odst. 1 a 2, § 11 odst. 1, § 11 odst. 2 písm. e), § 11 odst. 4, § 13 odst. 1, § 16a a 16b.</t>
  </si>
  <si>
    <t>(2) Tabákové výrobky, bylinné výrobky určené ke kouření, psychomodulační látky a lihoviny zjištěné na místě, kde je zakázán jejich prodej, kontrolní orgán uvedený v § 30 odst. 1 písm. c) nebo d) zajistí.</t>
  </si>
  <si>
    <t>(3) Kuřácké pomůcky, elektronické cigarety, nikotinové sáčky bez obsahu tabáku, výrobky obsahující nikotin a alkoholické nápoje, s výjimkou lihovin, zjištěné na místě, kde je zakázán jejich prodej, kontrolní orgán uvedený v § 30 odst. 1 písm. c) nebo d) může zajistit, jestliže to vyžaduje ochrana veřejného zdraví nebo jiný obecný zájem.</t>
  </si>
  <si>
    <t>(7) Kontrolní orgán, který zajistil zboží podle odstavce 2 nebo 3, které je předmětem spotřební daně, toto zboží předá ke skladování správci spotřební daně. Správce spotřební daně zajištěné zboží skladuje do doby, než o zajištěném zboží rozhodne správní orgán podle § 40 odst. 1.</t>
  </si>
  <si>
    <t>Působnost orgánů Celní správy České republiky a orgánů Finanční správy České republiky</t>
  </si>
  <si>
    <t>(1) Pokud při výkonu své jiné působnosti orgán Celní správy České republiky zjistí, že mohlo dojít k porušení některé z povinností uvedených v § 3 odst. 1 a 3, § 4 odst. 2, § 6 odst. 1 až 5 a 7, § 11 odst. 1, § 11 odst. 2 písm. e), § 11 odst. 4, § 12 odst. 2 a 15, sdělí tuto skutečnost bezodkladně orgánu podle § 40 odst. 1.</t>
  </si>
  <si>
    <t>(2) Pokud při výkonu své jiné působnosti orgán Finanční správy České republiky zjistí, že mohlo dojít k porušení některé z povinností uvedených v § 3 odst. 1 a 3, § 6 odst. 1 až 5 a 7, § 11 odst. 1, § 11 odst. 2 písm. e), § 11 odst. 4 a 15, sdělí tuto skutečnost bezodkladně orgánu podle § 40 odst. 1.</t>
  </si>
  <si>
    <t>(3) Tabákové výrobky, bylinné výrobky určené ke kouření a lihoviny zjištěné na místě, kde je zakázán jejich prodej, orgán uvedený v odstavcích 1 a 2 zadrží postupem podle zákona upravujícího Celní správu České republiky.</t>
  </si>
  <si>
    <t>(4) Kuřácké pomůcky, elektronické cigarety, nikotinové sáčky bez obsahu tabáku, výrobky obsahující nikotin a alkoholické nápoje, s výjimkou lihovin, zjištěné na místě, kde je zakázán jejich prodej, orgán uvedený v odstavcích 1 a 2 může zadržet postupem podle zákona upravujícího Celní správu České republiky, jestliže to vyžaduje ochrana veřejného zdraví nebo jiný obecný zájem.</t>
  </si>
  <si>
    <t>(5) Zadrženou věc podle odstavců 3 a 4, která je předmětem spotřební daně, skladuje orgán Celní správy České republiky do doby, než o zadržené věci rozhodne správní orgán podle § 40 odst. 1.</t>
  </si>
  <si>
    <t>Působnost Policie České republiky, obecní policie a Vojenské policie</t>
  </si>
  <si>
    <t>(3) Při plnění úkolů Vojenské policie podle zákona o Vojenské policii Vojenská policie kontroluje dodržování všech povinností stanovených tímto zákonem, s výjimkou povinností podle § 4, 6, 7, 12, 15 a 23 až 29.</t>
  </si>
  <si>
    <t>(4) Zjistí-li Policie České republiky, obecní policie nebo Vojenská policie tabákové výrobky, bylinné výrobky určené ke kouření nebo lihoviny na místě, kde je zakázán jejich prodej, sdělí tuto skutečnost bez zbytečného odkladu správci spotřební daně, v případě tabákových výrobků a lihovin sdělí tuto skutečnost rovněž Státní zemědělské a potravinářské inspekci. Povinnost uvedená ve větě první neplatí po dobu, po kterou by tím došlo k ohrožení plnění úkolů Policie České republiky nebo Vojenské policie nebo k ohrožení účelu trestního řízení.</t>
  </si>
  <si>
    <t>a) v rozporu s § 3 odst. 1, 2 nebo 3, § 11 odst. 1, 2, 3 nebo 4 nebo § 16a odst. 1 písm. a) a d) nebo § 16a odst. 2 prodá tabákový výrobek, kuřáckou pomůcku, bylinný výrobek určený ke kouření, elektronickou cigaretu, nikotinový sáček bez obsahu tabáku, výrobek obsahující nikotin, psychomodulační látku nebo alkoholický nápoj,</t>
  </si>
  <si>
    <t>b) v rozporu s § 3 odst. 4 nebo § 16a odst. 1 písm. c) prodá nebo podá tabákový výrobek, bylinný výrobek určený ke kouření, elektronickou cigaretu, nikotinový sáček bez obsahu tabáku, výrobek obsahující nikotin nebo psychomodulační látku osobě mladší 18 let nebo v rozporu s § 16a odst. 1 písm. b) takové osobě umožní vstup do prodejny specializované na prodej psychomodulačních látek,</t>
  </si>
  <si>
    <t>h) používá elektronickou cigaretu nebo užívá psychomodulační látku na místě, na němž je její používání zakázáno obecně závaznou vyhláškou obce podle § 17 odst. 1 a 2,</t>
  </si>
  <si>
    <t>i) v rozporu s § 11 odst. 5 prodá nebo podá alkoholický nápoj osobě mladší 18 let,</t>
  </si>
  <si>
    <t>j) v rozporu s § 11 odst. 6 prodá nebo podá alkoholický nápoj osobě, o níž lze důvodně předpokládat, že alkoholický nápoj vzápětí požije a následně bude vykonávat činnost, při níž by vzhledem k předchozímu požití alkoholického nápoje mohla ohrozit zdraví lidí nebo poškodit majetek,</t>
  </si>
  <si>
    <t>k) v rozporu s § 11 odst. 7 prodá alkoholický nápoj osobě zjevně ovlivněné alkoholem nebo jinou návykovou látkou,</t>
  </si>
  <si>
    <t>l) v rozporu s § 12 odst. 1 prodá nebo vyrobí hračku napodobující tvar a vzhled obalu alkoholického nápoje,</t>
  </si>
  <si>
    <t>m) ve stavu zjevně pod vlivem alkoholu nebo jiné návykové látky, v němž ohrožuje sebe nebo jinou osobu, majetek nebo veřejný pořádek, vstoupí na místo, na které je podle § 18 odst. 1 osobám v tomto stavu vstupovat zakázáno, nebo se na takovém místě zdržuje,</t>
  </si>
  <si>
    <t>n) v rozporu s § 19</t>
  </si>
  <si>
    <t>o) v rozporu s § 20 se odmítne podrobit orientačnímu vyšetření nebo odbornému lékařskému vyšetření, k nimž byla vyzvána podle § 21,</t>
  </si>
  <si>
    <t>p) nabídne nebo poskytne spotřebiteli výhody v rozporu s § 3 odst. 5, nebo</t>
  </si>
  <si>
    <t>q) v rozporu s § 18a poskytne bezplatně nebo formou jiné výhody tabákové výrobky, kuřácké pomůcky, bylinné výrobky určené ke kouření, elektronické cigarety, náhradní náplně elektronických cigaret nebo nikotinové sáčky bez obsahu tabáku v souvislosti s prodejem jakéhokoliv zboží nebo služeb.</t>
  </si>
  <si>
    <t>a) 5000 Kč, jde-li o přestupek podle odstavce 1 písm. d) až h) nebo l),</t>
  </si>
  <si>
    <t>b) 10000 Kč, jde-li o přestupek podle odstavce 1 písm. j) nebo k),</t>
  </si>
  <si>
    <t>c) 20000 Kč, jde-li o přestupek podle odstavce 1 písm. m),</t>
  </si>
  <si>
    <t>e) 30000 Kč, jde-li o přestupek podle odstavce 1 písm. a), týkající se prodeje kuřácké pomůcky, elektronické cigarety, nikotinového sáčku bez obsahu tabáku, výrobku obsahující nikotin nebo alkoholického nápoje, s výjimkou lihovin,</t>
  </si>
  <si>
    <t>f) 50000 Kč, jde-li o přestupek podle odstavce 1 písm. n) nebo o),</t>
  </si>
  <si>
    <t>g) 100000 Kč, jde-li o přestupek podle odstavce 1 písm. a), týkající se prodeje tabákového výrobku, bylinného výrobku určeného ke kouření, psychomodulační látky nebo lihoviny,</t>
  </si>
  <si>
    <t>h) 150000 Kč, jde-li o přestupek podle odstavce 1 písm. b), i), p) nebo q).</t>
  </si>
  <si>
    <t>(3) Je-li spáchán přestupek podle odstavce 1 písm. b) nebo i) vůči osobě mladší 15 let, horní hranice sazby pokuty podle odstavce 2 písm. h) se zvyšuje na dvojnásobek.</t>
  </si>
  <si>
    <t>a) 1 roku, jde-li o přestupek podle odstavce 1 písm. j) nebo k),</t>
  </si>
  <si>
    <t>b) 2 let, jde-li o přestupek podle odstavce 1 písm. n) nebo o).</t>
  </si>
  <si>
    <t>a) v rozporu s § 3 odst. 1, § 3 odst. 2 písm. a), b), c), e) nebo f), § 3 odst. 3, § 16a odst. 1 písm. a) nebo d), nebo § 16a odst. 2 písm. a), b), c), d) nebo f) prodá tabákový výrobek, kuřáckou pomůcku, bylinný výrobek určený ke kouření, elektronickou cigaretu, nikotinový sáček bez obsahu tabáku, výrobek obsahující nikotin nebo psychomodulační látku,</t>
  </si>
  <si>
    <t>b) v rozporu s § 3 odst. 2 písm. d) nebo § 16a odst. 2 písm. e) prodá tabákový výrobek, kuřáckou pomůcku, bylinný výrobek určený ke kouření, elektronickou cigaretu, nikotinový sáček bez obsahu tabáku, výrobek obsahující nikotin nebo psychomodulační látku na akci určené pro osoby mladší 18 let,</t>
  </si>
  <si>
    <t>c) v rozporu s § 3 odst. 4 nebo § 16a odst. 1 písm. c) prodá nebo podá tabákový výrobek, bylinný výrobek určený ke kouření, elektronickou cigaretu, nikotinový sáček bez obsahu tabáku, výrobek obsahující nikotin nebo psychomodulační látku osobě mladší 18 let,</t>
  </si>
  <si>
    <t>f) nezajistí, aby tabákový výrobek, kuřácká pomůcka, bylinný výrobek určený ke kouření, elektronická cigareta, nikotinový sáček bez obsahu tabáku nebo výrobek obsahující nikotin byly umístěny na vyčleněném místě podle § 5 odst. 1 nebo nesplní povinnost podle § 16b odst. 1,</t>
  </si>
  <si>
    <t>g) nesplní označovací povinnost podle § 5 odst. 2, § 13 odst. 1 nebo § 16b odst. 2,</t>
  </si>
  <si>
    <t>h) v rozporu s § 5 odst. 3, § 13 odst. 2 nebo § 16b odst. 4 nezajistí prodej tabákových výrobků, kuřáckých pomůcek, bylinných výrobků určených ke kouření, elektronických cigaret, nikotinových sáčků bez obsahu tabáku, výrobků obsahujících nikotin, psychomodulačních látek nebo alkoholických nápojů anebo podávání alkoholických nápojů osobou starší 18 let,</t>
  </si>
  <si>
    <t>i) nesplní některou z povinností týkajících se prodeje tabákových výrobků, kuřáckých pomůcek, bylinných výrobků určených ke kouření, elektronických cigaret, nikotinových sáčků bez obsahu tabáku, výrobků obsahujících nikotin, psychomodulačních látek nebo alkoholických nápojů prostřednictvím prostředku komunikace na dálku podle § 6 odst. 1 až 5 nebo 7, § 7, 15 nebo 16c,</t>
  </si>
  <si>
    <t>p) v rozporu s § 16 nevyzve osobu mladší 18 let, která je zjevně pod vlivem alkoholu, aby místo prodeje alkoholických nápojů opustila,</t>
  </si>
  <si>
    <t>q) nepřijme opatření podle § 32 odst. 2,</t>
  </si>
  <si>
    <t>r) při prodeji tabákových výrobků, kuřáckých pomůcek, bylinných výrobků určených ke kouření, elektronických cigaret, náhradních náplní elektronických cigaret nebo nikotinových sáčků bez obsahu tabáku v prodejnách uvedených v § 3 odst. 1 poruší zákaz podle § 3 odst. 5,</t>
  </si>
  <si>
    <t>s) poruší zákaz podle § 18a,</t>
  </si>
  <si>
    <t>t) v rozporu s § 16a odst. 1 písm. b) umožní vstup do prodejny specializované na prodej psychomodulačních látek a zboží souvisejícího s psychomodulačními látkami osobě mladší 18 let, nebo</t>
  </si>
  <si>
    <t>u) nesplní povinnost podle § 16b odst. 3.</t>
  </si>
  <si>
    <t>c) 300000 Kč, jde-li o přestupek podle odstavce 1 písm. p),</t>
  </si>
  <si>
    <t>d) 800000 Kč, jde-li o přestupek podle odstavce 1 písm. a), i), j), t) nebo u),</t>
  </si>
  <si>
    <t>e) 1000000 Kč, jde-li o přestupek podle odstavce 1 písm. c), l), q), s) nebo t).</t>
  </si>
  <si>
    <t>a) 6 měsíců, jde-li o přestupek podle odstavce 1 písm. p),</t>
  </si>
  <si>
    <t>Přestupky na úseku předání psychomodulačních látek</t>
  </si>
  <si>
    <t>(1) Podnikající fyzická osoba nebo právnická osoba zajišťující doručení psychomodulační látky zakoupené prostřednictvím prostředku komunikace na dálku se dopustí přestupku tím, že</t>
  </si>
  <si>
    <t>a) předá psychomodulační látku v rozporu s § 16c odst. 4 a 5,</t>
  </si>
  <si>
    <t>b) předá psychomodulační látku osobě mladší 18 let v rozporu s § 16c odst. 4 a 5,</t>
  </si>
  <si>
    <t>c) neeviduje předání zboží nebo nepředá evidované údaje prodejci podle § 16c odst. 7.</t>
  </si>
  <si>
    <t>(2) Za přestupky v odstavci 1 lze uložit pokutu do 800000 Kč.</t>
  </si>
  <si>
    <t>Jsou-li splněny podmínky pro uložení propadnutí věci, která je tabákovým výrobkem, bylinným výrobkem určeným ke kouření, psychomodulační látkou nebo lihovinou, za přestupek podle § 35 odst. 1 písm. a) nebo § 36 odst. 1 písm. a) nebo j), její propadnutí se uloží.</t>
  </si>
  <si>
    <t>(1) Propadlé anebo zabrané tabákové výrobky, bylinné výrobky určené ke kouření a psychomodulační látky se zničí. Jiná propadlá nebo zabraná věc se může zničit podle povahy této věci.</t>
  </si>
  <si>
    <t>a) obec v přenesené působnosti, jde-li o přestupky podle § 35 odst. 1, § 36 odst. 1 písm. a) až d), f) až n) a p) a § 36 odst. 2 až 9,</t>
  </si>
  <si>
    <t>b) orgán ochrany veřejného zdraví, jde-li o přestupky podle § 35 odst. 1 písm. a), e) a g), § 36 odst. 1 písm. a), f) až h), j) a p), § 36 odst. 4 písm. a) až c), § 36 odst. 5 písm. a) a b) a § 36 odst. 8,</t>
  </si>
  <si>
    <t>c) Česká obchodní inspekce, jde-li o přestupky podle § 35 odst. 1 písm. a), p) a q) a § 36 odst. 1 písm. a), d) až j), l), o), p) až t), a to v rozsahu výkonu kontroly povinností podle § 30 odst. 4,</t>
  </si>
  <si>
    <t>d) Státní zemědělská a potravinářská inspekce, jde-li o přestupky podle § 35 odst. 1 písm. a), d) a l), § 36 odst. 1 písm. a), e) až j), o), t) a u), § 36 odst. 8 a § 36a,</t>
  </si>
  <si>
    <t>f) Státní úřad inspekce práce a oblastní inspektoráty práce, jde-li o přestupky podle § 35 odst. 1 písm. n) a o),</t>
  </si>
  <si>
    <t>g) obecní živnostenský úřad, jde-li o přestupky podle § 35 odst. 1 písm. a) a § 36 odst. 1 písm. a), f), g) a j),</t>
  </si>
  <si>
    <t>h) orgán, který udělil poskytovateli zdravotních služeb oprávnění k poskytování zdravotních služeb, jde-li o přestupky podle § 36 odst. 4 písm. g) a h).</t>
  </si>
  <si>
    <t>a) orgán Policie České republiky, jde-li o přestupky podle § 35 odst. 1 písm. a), e) až g), j), k), m) až o),</t>
  </si>
  <si>
    <t>b) obecní policie, jde-li o přestupky podle § 35 odst. 1 písm. a), e) až g), j), k), m) až o),</t>
  </si>
  <si>
    <t>d) obecní živnostenský úřad, jde-li o přestupky podle § 35 odst. 1 písm. a),</t>
  </si>
  <si>
    <t>e) Vojenská policie, jde-li o přestupky podle § 35 odst. 1 písm. e) až g), k), l) a n) až p), spáchané osobou podle § 3 písm. b) nebo c) zákona o Vojenské policii.</t>
  </si>
  <si>
    <t>(3) Státní zemědělská a potravinářská inspekce, Česká obchodní inspekce, Česká školní inspekce a orgán veřejného zdraví, který pokutu uložil podle odstavce 2 písm. c) vybírají pokutu, kterou uložily.</t>
  </si>
  <si>
    <t>Přechodná ustanovení zavedena zákonem č. 321/2024 Sb. Čl. XII</t>
  </si>
  <si>
    <t>1. Osoby nakládající s psychomodulačními látkami jsou povinny přizpůsobit svou činnost podmínkám stanoveným zákonem č. 65/2017 Sb., ve znění účinném ode dne nabytí účinnosti tohoto zákona, do 90 dnů ode dne nabytí účinnosti tohoto zákona.</t>
  </si>
  <si>
    <t>2. Prodejce nebo jiný provozovatel prodejny prodávající výrobky obsahující nikotin je povinen přizpůsobit svou činnost podmínkám stanoveným zákonem č. 65/2017 Sb., ve znění účinném ode dne nabytí účinnosti tohoto zákona, do 30 dnů ode dne nabytí účinnosti tohoto zákona.</t>
  </si>
  <si>
    <t>Přechodná ustanovení zavedena zákonem č. 218/2025 Sb. Čl. CXXIII</t>
  </si>
  <si>
    <t>1. Dojde-li k porušení povinnosti podle zákona č. 65/2017 Sb., ve znění účinném přede dnem nabytí účinnosti tohoto zákona, postupuje se v řízení o přestupku podle zákona č. 65/2017 Sb., ve znění účinném přede dnem nabytí účinnosti tohoto zákona.</t>
  </si>
  <si>
    <t>2. Řízení o přestupku podle zákona č. 65/2017 Sb., ve znění účinném přede dnem nabytí účinnosti tohoto zákona, která byla zahájena přede dnem nabytí účinnosti tohoto zákona a která nebyla přede dnem nabytí účinnosti tohoto zákona pravomocně ukončena, dokončí orgán příslušný podle zákona č. 65/2017 Sb., ve znění účinném přede dnem nabytí účinnosti tohoto zákona.</t>
  </si>
  <si>
    <t>6a) Čl. 3 odst. 2 nařízení Evropského parlamentu a Rady č. 178/2002 ze dne 28. ledna 2002, kterým se stanoví obecné zásady a požadavky potravinového práva, zřizuje se Evropský úřad pro bezpečnost potravin a stanoví postupy týkající se bezpečnosti potravin, v platném znění.</t>
  </si>
  <si>
    <t>6b) § 33b zákona č. 167/1998 Sb., o návykových látkách a o změně některých dalších zákonů.</t>
  </si>
  <si>
    <t>6c) § 33a odst. 1 písm. c) zákona č. 167/1998 Sb.</t>
  </si>
  <si>
    <t>6d) § 2 a 3 zákona č. 250/2017 Sb., o elektronické identifikaci, ve znění pozdějších předpisů.</t>
  </si>
  <si>
    <t>6e) § 22 odst. 3 zákona č. 250/2017 Sb.</t>
  </si>
  <si>
    <t xml:space="preserve"> Zákon č. 96/2004 Sb., o podmínkách získávání a uznávání způsobilosti k výkonu nelékařských zdravotnických povolání a k výkonu činností souvisejících s poskytováním zdravotní péče a o změně některých souvisejících zákonů (zákon o nelékařských zdravotnických povoláních), ve znění pozdějších předpisů.</t>
  </si>
  <si>
    <r>
      <t xml:space="preserve">ve znění zákona č. 374/2021 Sb. a </t>
    </r>
    <r>
      <rPr>
        <b/>
        <sz val="12"/>
        <color theme="1"/>
        <rFont val="Times New Roman"/>
        <family val="1"/>
        <charset val="238"/>
      </rPr>
      <t>zákona č.292/2025 Sb.</t>
    </r>
  </si>
  <si>
    <t>(1) Ministerstva a jiné státní orgány a právnické osoby, jakož i fyzické osoby vykonávající podnikatelskou činnost podle zvláštních předpisů (dále jen "podnikající fyzické osoby") zabezpečují plnění povinností vyplývajících pro ně z tohoto zákona, předpisů vydaných na jeho základě nebo z jiných předpisů upravujících povinnosti na úseku požární ochrany (dále jen "předpisy o požární ochraně") jako nedílnou součást své řídící, hospodářské nebo jiné základní činnosti a neodkladně odstraňují zjištěné nedostatky.</t>
  </si>
  <si>
    <t>(2) Pokud je ve stavbě provozováno více zařízení sociálních služeb, která poskytují služby sociální péče formou pobytových služeb podle zákona o sociálních službách, a součet ubytovací kapacity těchto zařízení je nad 50 osob, postupuje se podle odstavce 1 písm. a).</t>
  </si>
  <si>
    <t>(1) Nemovitou národní kulturní památku, která je vybavena elektrickou požární signalizací, lze na žádost provozovatele elektrické požární signalizace připojit prostřednictvím zařízení dálkového přenosu na pult centralizované ochrany umístěný na krajském operačním a informačním středisku hasičského záchranného sboru kraje.</t>
  </si>
  <si>
    <t>(3) Nemovitou kulturní památku uvedenou v dohodě uzavřené mezi Generálním ředitelstvím Hasičského záchranného sboru České republiky (dále jen „generální ředitelství“) a Ministerstvem kultury lze připojit na pult centralizované ochrany umístěný na krajském operačním a informačním středisku hasičského záchranného sboru kraje za obdobných podmínek jako nemovitou národní kulturní památku.</t>
  </si>
  <si>
    <t>(4) Fyzická osoba je povinna umožnit výkon státního požárního dozoru a ve stanovené lhůtě splnit opatření uložená orgánem státního požárního dozoru.</t>
  </si>
  <si>
    <t>t) je dotčeným orgánem při posuzování zralosti projektů společného zájmu energetické infrastruktury a uplatňuje závazné stanovisko pro stavby projektů společného zájmu energetické infrastruktury14) z hlediska požární ochrany.</t>
  </si>
  <si>
    <t>b) posuzováním</t>
  </si>
  <si>
    <t>1. dokumentace pro povolení stavby, zařízení nebo udržovacích prací podle stavebního zákona, včetně změn této dokumentace,</t>
  </si>
  <si>
    <t>2. dokumentace pro provádění stavby,</t>
  </si>
  <si>
    <t>3. dokumentace pro rámcové povolení,</t>
  </si>
  <si>
    <t>4. dokumentace nebo jiného podkladu ke změně v účelu užívání stavby,</t>
  </si>
  <si>
    <t>5. dokumentace ke změně dokončené stavby,</t>
  </si>
  <si>
    <t>e) schvalováním posouzení požárního nebezpečí činností a schválením dokumentace zdolávání požárů,</t>
  </si>
  <si>
    <t>(3) Výsledkem posuzování podkladů, dokumentace a ověřování splnění stanovených požadavků podle odstavce 1 písm. b) a c) je závazné stanovisko dotčeného orgánu na úseku požární ochrany, které slouží jako podklad pro řízení nebo jiný postup vedený podle stavebního zákona.</t>
  </si>
  <si>
    <t>(4) Podklady, dokumentaci a projektovou dokumentaci podle odstavce 1 písm. b) předkládá orgánu vykonávajícímu státní požární dozor stavebník nebo stavební úřad elektronicky.</t>
  </si>
  <si>
    <t>(5) Posuzování podle odstavce 1 písm. b) se provádí v rozsahu požárně bezpečnostního řešení podle zvláštního právního předpisu13), a to pouze u staveb, u kterých je vykonáván státní požární dozor.</t>
  </si>
  <si>
    <t>(6) Nadřízeným správním orgánem příslušným ke zrušení, potvrzení nebo změně závazného stanoviska vydaného podle odstavce 3 hasičským záchranným sborem kraje je u stavby</t>
  </si>
  <si>
    <t>JEDNOTKY POŽÁRNÍ OCHRANY</t>
  </si>
  <si>
    <t>a) jednotka hasičského záchranného sboru zřízená jako jednotka hasičského záchranného sboru kraje, jednotka generálního ředitelství, jednotka školy podle § 9 zákona o hasičském záchranném sboru nebo jednotka záchranného útvaru hasičského záchranného sboru, která je složena z příslušníků hasičského záchranného sboru (dále jen "příslušník") určených k výkonu služby na stanicích hasičského záchranného sboru,</t>
  </si>
  <si>
    <t>§ 69c</t>
  </si>
  <si>
    <t>Výjimka pro členy dobrovolných jednotek požární ochrany</t>
  </si>
  <si>
    <t>Pokud je činnost členů dobrovolných jednotek požární ochrany v souvislosti se zásahem vykonávána na základě dohody o pracích konaných mimo pracovní poměr, zaměstnavatel není povinen rozvrhnout zaměstnanci pracovní dobu.</t>
  </si>
  <si>
    <t>NÁHRADA ŠKODY</t>
  </si>
  <si>
    <t>4. vyhláška ministerstva vnitra č. 248/1951 Ú. l., kterou se upravují podrobnosti o náhradě škody v oboru ochrany před požáry a jinými živelními pohromami,</t>
  </si>
  <si>
    <t>5. vyhláška ministerstva vnitra č. 91/1952 Ú. l., kterou se vydává služební a disciplinární řád pro příslušníky požárních sborů, požárních hlídek a pro příslušníky velitelství požární ochrany,</t>
  </si>
  <si>
    <t>6. vyhláška ministra vnitra č. 169/1955 Ú. l., o zajištění a organizaci požární ochrany v závodech, ve znění vyhlášky ministra vnitra č. 119/1958 Ú. l. a vyhlášky ministerstva vnitra České socialistické republiky č. 60/1976 Sb.,</t>
  </si>
  <si>
    <t>7. vyhláška ministerstva vnitra č. 198/1958 Ú. l., o opatřování, rozdělování a zkoušení věcných prostředků požární ochrany,</t>
  </si>
  <si>
    <t>8. vyhláška ministerstva vnitra č. 106/1959 Ú. l., o organizaci požární ochrany, ve znění zákona České národní rady č. 146/1971 Sb. (pol. 42 přílohy C),</t>
  </si>
  <si>
    <t>9. vyhláška ministerstva vnitra č. 70/1960 Sb., o zajištění pohotovosti hasicích zařízení,</t>
  </si>
  <si>
    <t>10. vyhláška ministerstva školství a kultury a ministerstva vnitra č. 87/1960 Sb., o zavedení bezpečného filmu,</t>
  </si>
  <si>
    <t>11. vyhláška ministerstva vnitra České socialistické republiky č. 60/1976 Sb., kterou se vydávají zásady školení pracovníků o požární ochraně,</t>
  </si>
  <si>
    <t>12. vyhláška ministerstva vnitra České socialistické republiky č. 35/1977 Sb., o požární bezpečnosti při skladování a používání topné nafty, ve znění vyhlášky č. 46/1981 Sb.,</t>
  </si>
  <si>
    <t>13. směrnice ministerstva vnitra České socialistické republiky čj. PO-2065 ze dne 3. července 1972 o ochraně úrody před požáry, registrované v částce 14/1972 Sb.</t>
  </si>
  <si>
    <t>1. pro příslušníky směrnice ministerstva vnitra České socialistické republiky čj. PO-2403 ze dne 1. října 1976 o jmenování a povyšování pracovníků požární ochrany do hodností, registrované v částce 25/1976 Sb.,</t>
  </si>
  <si>
    <t>Přechodná ustanovení zavedena zákonem č. 284/2021 Sb. Čl. III</t>
  </si>
  <si>
    <t>3. Zařízení sociálních služeb poskytující služby sociální péče formou pobytových služeb přede dnem nabytí účinnosti tohoto zákona musí zajistit splnění povinnosti podle § 8 odst. 1 a 2 do 3 let ode dne nabytí účinnosti tohoto zákona. Další požadavky na požární bezpečnost tímto nejsou dotčeny.</t>
  </si>
  <si>
    <t>4. Zařízení sociálních služeb poskytující služby sociální péče formou pobytových služeb přede dnem nabytí účinnosti tohoto zákona musí být v části stavby, v níž je služba poskytována, vybaveno elektrickou požární signalizací, pokud je ve stavbě poskytována obdobná sociální péče dalším provozovatelem a součet ubytovací kapacity je nad 50 osob.</t>
  </si>
  <si>
    <t>5. Osoba, která splňuje podmínky podle § 40 odst. 3 zákona o požární ochraně, je oprávněna po dobu 5 let od nabytí účinnosti tohoto zákona zpracovávat požárně bezpečnostní řešení stavby kategorie III a aplikovat odlišný postup podle § 99 zákona o požární ochraně.</t>
  </si>
  <si>
    <t>6. Osoba, která je oprávněna ke zpracování požárně bezpečnostního řešení podle dosavadní právní úpravy, je oprávněna po dobu 2 let od nabytí účinnosti tohoto zákona zpracovávat požárně bezpečnostních řešení stavby kategorie I a II.</t>
  </si>
  <si>
    <t xml:space="preserve">Počet jednotek PO a doba jejich dojezdu </t>
  </si>
  <si>
    <t xml:space="preserve"> na místo zásahu</t>
  </si>
  <si>
    <t xml:space="preserve"> Zákon č. 250/2000 Sb., o rozpočtových pravidlech územních rozpočtů.</t>
  </si>
  <si>
    <t xml:space="preserve"> Zákon č. 71/1967 Sb., o správním řízení (správní řád).</t>
  </si>
  <si>
    <t xml:space="preserve"> Nařízení vlády č. 108/1994 Sb., kterým se provádí zákoník práce a některé další zákony.</t>
  </si>
  <si>
    <t>►je dodržován zákaz kouření, ve  vyjmenovaných prostorách   (písmeno a - l )</t>
  </si>
  <si>
    <t>►je dodržován zákaz prodeje osobám mladším 18 let</t>
  </si>
  <si>
    <t>zákon o požární ochraně</t>
  </si>
  <si>
    <t>Z 250/2021 Sb.</t>
  </si>
  <si>
    <t>o bezpečnosti práce v souvislosti s provozem vyhrazených technických zařízení a o změně souvisejících zákonů</t>
  </si>
  <si>
    <t>Zákon č. 250/2021 Sb.</t>
  </si>
  <si>
    <t>ze dne 9. června 2021</t>
  </si>
  <si>
    <t>BEZPEČNOST PROVOZU VYHRAZENÝCH TECHNICKÝCH ZAŘÍZENÍ</t>
  </si>
  <si>
    <t>(1) Tento zákon zapracovává příslušné předpisy Evropské unie1) a upravuje</t>
  </si>
  <si>
    <t>a) požadavky na bezpečnost provozu vyhrazených technických zařízení a ochranu zdraví při práci po celou dobu používání vyhrazených technických zařízení; v případě určených druhů již provozovaných vyhrazených technických zařízení stanoví i požadavky na jejich montáž a uvádění do provozu,</t>
  </si>
  <si>
    <t>b) výkon státní správy na úseku bezpečnosti provozu vyhrazených technických zařízení,</t>
  </si>
  <si>
    <t>c) práva a povinnosti osob, které u vyhrazených technických zařízení provádějí jejich obsluhu, montáž, údržbu, kontrolu, revize, opravy, plnění nádob plyny nebo je provozují,</t>
  </si>
  <si>
    <t>d) předpoklady a způsob ověřování odborné způsobilosti osob k činnostem na vyhrazených technických zařízeních a předpoklady a způsob ověřování odborné způsobilosti k výkonu činností osob vykonávajících obsluhu a práci na elektrických zařízeních bez napětí, v blízkosti elektrických zařízení pod napětím a na elektrických zařízeních pod napětím.</t>
  </si>
  <si>
    <t>(2) Tento zákon se nevztahuje na</t>
  </si>
  <si>
    <t>a) posuzování shody výrobků před jejich uvedením na trh nebo do provozu, u nichž jsou požadavky na jejich ověření stanoveny jiným právním předpisem2),</t>
  </si>
  <si>
    <t>b) činnost, pracoviště a technická zařízení, podléhající dozoru orgánu veřejné správy podle jiných právních předpisů.</t>
  </si>
  <si>
    <t>a) vyhrazeným technickým zařízením tlakové, zdvihací, elektrické nebo plynové zařízení, které při provozu svým charakterem nebo akumulovanou energií, v důsledku nesprávného použití, výskytem provozních rizik vyvolávajících nebezpečné situace nebo nedodržením podmínek bezpečného provozu představuje závažné riziko ohrožení života, zdraví a bezpečnosti fyzických osob,</t>
  </si>
  <si>
    <t>b) revizním technikem odborně způsobilá fyzická osoba oprávněná provádět revize a zkoušky vyhrazených technických zařízení, která má pro tuto činnost osvědčení o odborné způsobilosti vydané podle tohoto zákona,</t>
  </si>
  <si>
    <t>c) revizí posouzení provozní a technické bezpečnosti vyhrazeného technického zařízení uváděného do provozu nebo již provozovaného, při kterém se prohlídkou, zkouškou nebo měřením ověřuje, zda zařízení odpovídá právním a ostatním předpisům k zajištění bezpečnosti a ochrany zdraví při práci3), popřípadě posouzení technické dokumentace a odborné způsobilosti obsluhy,</t>
  </si>
  <si>
    <t>d) montáží činnost, při které jsou jednotlivé dílčí části spojovány v technologický celek, jeho část, nebo je jeho část spojována s pevnou nebo pohyblivou částí; montáží se rozumí i demontáž a zpětná montáž,</t>
  </si>
  <si>
    <t>e) opravou zásah do již provozovaného vyhrazeného technického zařízení, kterým je odstraňován jeho poruchový stav nebo opotřebení, při němž může dojít k výměně, demontáži a zpětné montáži funkčních částí s cílem obnovit jeho použitelný stav beze změny základních technických nebo bezpečnostních parametrů zařízení,</t>
  </si>
  <si>
    <t>f) údržbou činnost prováděná na vyhrazeném technickém zařízení nebo jeho částech za účelem zajištění bezpečného a provozuschopného stavu tohoto zařízení, pokud se nejedná o opravu nebo montáž vyhrazeného technického zařízení,</t>
  </si>
  <si>
    <t>g) průvodní dokumentací soubor dokumentů, dodaných výrobcem nebo dodavatelem vyhrazeného technického zařízení, v českém jazyce, který musí být k dispozici po celou dobu provozu zařízení,</t>
  </si>
  <si>
    <t>h) provozní dokumentací soubor dokumentů obsahující záznamy o kontrolách, zkouškách a revizích, místní provozní řád, provozní deník, doklady o kvalifikaci obsluhy, záznamy o opravách a údržbě, harmonogramy, záznamy o činnostech prováděných na provozovaném vyhrazeném technickém zařízení a jiné specifické dokumenty, vznikající při provozu daného vyhrazeného technického zařízení v rozsahu požadovaném právními a ostatními předpisy k zajištění bezpečnosti a ochrany zdraví při práci3),</t>
  </si>
  <si>
    <t>i) rekonstrukcí nahrazení stávající nevyhovující části již provozovaného vyhrazeného technického zařízení novou nebo modernější částí zařízení, přičemž dojde ke změně základních technických nebo bezpečnostních parametrů zařízení, a to zpravidla podle technické dokumentace.</t>
  </si>
  <si>
    <t>Vyhrazená technická zařízení</t>
  </si>
  <si>
    <t>(1) Vyhrazená technická zařízení se zařazují podle míry rizika, které svým provozem vyvolávají, do tříd, skupin a podskupin.</t>
  </si>
  <si>
    <t>(2) Vyhrazená technická zařízení s nejvyšší mírou rizika se zařazují do I. třídy; vyhrazená plynová zařízení se podle své základní technologické funkce zařazují do skupin.</t>
  </si>
  <si>
    <t>(3) Zvýšená míra rizika vyhrazeného technického zařízení je určena podle míry ohrožení života, zdraví a bezpečnosti fyzických osob při provozu tohoto zařízení.</t>
  </si>
  <si>
    <t>(4) Základní technologická funkce vyhrazeného technického zařízení se určuje podle účelu jeho použití, přičemž se zohledňuje míra rizika vyhrazeného technického zařízení v závislosti na jeho fyzikálních a technických vlastnostech, závažnosti možných následků nehodové události pro život, zdraví a bezpečnost fyzických osob nebo podle počtu fyzických osob v ohrožení.</t>
  </si>
  <si>
    <t>(5) Stav vyhrazených technických zařízení se při jejich kontrole, zkouškách nebo revizích až do doby jejich rekonstrukce posuzuje podle právních a ostatních předpisů k zajištění bezpečnosti a ochrany zdraví při práci3) platných a účinných v době uvedení těchto zařízení do provozu.</t>
  </si>
  <si>
    <t>Výkon státní správy</t>
  </si>
  <si>
    <t>Státní správu v oblasti bezpečnosti provozu vyhrazených technických zařízení vykonává Ministerstvo práce a sociálních věcí (dále jen „ministerstvo“), Státní úřad inspekce práce a oblastní inspektoráty práce.</t>
  </si>
  <si>
    <t>(1) K plnění úkolů v oblasti bezpečnosti provozu vyhrazených technických zařízení podle tohoto zákona a právních předpisů vydaných k jeho provedení může ministerstvo zřídit státní příspěvkovou organizaci (dále jen „pověřená organizace“). Ministerstvo vydá zřizovací listinu pověřené organizace. Zřizovací listina musí obsahovat tyto údaje:</t>
  </si>
  <si>
    <t>a) název, sídlo a identifikační číslo pověřené organizace,</t>
  </si>
  <si>
    <t>b) vymezení účelu, pro který se pověřená organizace zřizuje,</t>
  </si>
  <si>
    <t>c) předmět hlavní činnosti, popřípadě jiné činnosti,</t>
  </si>
  <si>
    <t>d) označení statutárního orgánu a vymezení základní organizační struktury pověřené organizace,</t>
  </si>
  <si>
    <t>e) vymezení majetku České republiky, který ministerstvo svěřuje pověřené organizaci při jejím zřízení.</t>
  </si>
  <si>
    <t>(2) Ministerstvo je nadřízeným správním orgánem pověřené organizace.</t>
  </si>
  <si>
    <t>(3) Statutární orgán pověřené organizace jmenuje a odvolává ministr práce a sociálních věcí.</t>
  </si>
  <si>
    <t>(4) Ministerstvo může rozhodnout o zrušení pověřené organizace. V rozhodnutí stanoví den jejího zániku a zároveň určí způsob vypořádání práv a povinností vykonávaných pověřenou organizací; nestane-li se tak, přecházejí práva a povinnosti rušené pověřené organizace na ministerstvo. Zrušení pověřené organizace oznamuje ministerstvo v Ústředním věstníku České republiky do 30 dnů ode dne, kdy k uvedené skutečnosti došlo.</t>
  </si>
  <si>
    <t>Pověřená organizace</t>
  </si>
  <si>
    <t>(1) Pověřená organizace při výkonu činnosti v oblasti bezpečnosti provozu vyhrazených technických zařízení</t>
  </si>
  <si>
    <t>a) podává na vyžádání odborná stanoviska o tom, zda jsou při projektování, konstrukci, montáži, provozu, obsluze, opravách, údržbě a revizi vyhrazených technických zařízení splněny požadavky bezpečnosti provozu vyhrazených technických zařízení,</t>
  </si>
  <si>
    <t>b) provádí u vyhrazených technických zařízení I. třídy prohlídky a zkoušky nebo se na těchto zařízeních zúčastňuje zkoušek, na základě kterých vydává osvědčení, zda vyhrazená technická zařízení splňují požadavky právních a ostatních předpisů k zajištění bezpečnosti a ochrany zdraví při práci3), a potvrzuje úspěšné výsledky zkoušek; u vyhrazených tlakových zařízení po opravách, a to parních a kapalinových kotlů s pracovním nebo nejvyšším dovoleným tlakem 16 bar a vyšším a tlakových nádob s pracovním nebo nejvyšším dovoleným tlakem 25 bar a vyšším provádí prohlídky a zkoušky nebo se zúčastňuje zkoušek na vyhrazených technických zařízeních bez ohledu na zařazení do třídy,</t>
  </si>
  <si>
    <t>c) prověřuje odbornou způsobilost právnických osob a podnikajících fyzických osob k montáži, opravám, revizím, zkouškám vyhrazených technických zařízení a k plnění nádob plyny a vydává jim k tomu oprávnění podle § 8,</t>
  </si>
  <si>
    <t>d) prověřuje odbornou způsobilost fyzické osoby k montáži, opravám, revizím a zkouškám vyhrazených technických zařízení a uděluje o tom osvědčení podle § 11,</t>
  </si>
  <si>
    <t>e) prověřuje odbornou způsobilost obsluhy jako topiče parních a kapalinových kotlů,</t>
  </si>
  <si>
    <t>f) vede evidenci právnických osob a podnikajících fyzických osob, které získaly oprávnění podle § 8, a poskytuje tyto informace pro potřeby jiných orgánů podle jiných právních předpisů a veřejnosti,</t>
  </si>
  <si>
    <t>(2) Zaměstnanci pověřené organizace jsou povinni zachovávat mlčenlivost o skutečnostech, o nichž se dozvěděli v souvislosti s výkonem činnosti podle tohoto zákona, a nezneužívat takto získaných informací. Povinnost mlčenlivosti zaměstnance pověřené organizace trvá i po skončení jeho pracovněprávního vztahu. Zaměstnanci pověřené organizace jsou této povinnosti zproštěni jen z důvodů stanovených jiným zákonem, nebo vysloví-li souhlas osoba, jíž se předmětná skutečnost dotýká. Této povinnosti mohou být zaměstnanci pověřené organizace zproštěni ve veřejném zájmu statutárním orgánem pověřené organizace. Ustanovení jiných zákonů o zproštění povinnosti mlčenlivosti tím nejsou dotčena.</t>
  </si>
  <si>
    <t>(3) Činnosti pověřené organizace podléhají poplatku podle tohoto zákona. Ve věcech správy poplatků za odbornou činnost pověřené organizace spadajících do její působnosti je pověřená organizace podřízena ministerstvu.</t>
  </si>
  <si>
    <t>(4) Není-li pověřená organizace zřízena, vykonává činnosti podle odstavce 1 ministerstvo.</t>
  </si>
  <si>
    <t>Odborná způsobilost právnických osob a podnikajících fyzických osob k montáži, opravám, revizím, zkouškám vyhrazených technických zařízení a k plnění nádob plyny</t>
  </si>
  <si>
    <t>(1) Montáž, opravy, revize, zkoušky vyhrazených technických zařízení a plnění nádob plyny jsou oprávněny vykonávat pouze odborně způsobilé právnické osoby a podnikající fyzické osoby. Právnická osoba může vykonávat činnost podle věty první, zabezpečí-li její výkon odborně způsobilou fyzickou osobou pro danou činnost. To platí i pro podnikající fyzickou osobu, která sama nesplňuje požadavky na odbornou způsobilost.</t>
  </si>
  <si>
    <t>(2) Činnosti na vyhrazených technických zařízeních podle odstavce 1 mohou vykonávat právnické osoby a podnikající fyzické osoby, které jsou držiteli oprávnění podle § 8 a 9.</t>
  </si>
  <si>
    <t>Vydání oprávnění k montáži, opravám, revizím, zkouškám vyhrazených technických zařízení a k plnění nádob plyny</t>
  </si>
  <si>
    <t>(1) Žádost o vydání oprávnění k montáži, opravám, revizím, zkouškám vyhrazených technických zařízení a k plnění nádob plyny se podává pověřené organizaci; žádost musí být písemná. Součástí žádosti je označení toho, kdo žádost podává, a rozsah požadovaného oprávnění. K žádosti se připojují doklady o splnění všech předpokladů pro stanovení, zda je žadatel odborně způsobilý pro požadovaný rozsah činností na vyhrazených technických zařízeních.</t>
  </si>
  <si>
    <t>(2) Podmínkou pro vydání oprávnění k montáži, opravám, revizím, zkouškám vyhrazených technických zařízení a k plnění nádob plyny je</t>
  </si>
  <si>
    <t>a) určení jedné nebo více fyzických osob, které splňují předpoklady odborné způsobilosti pro požadovaný rozsah činností na vyhrazených technických zařízeních4) a které budou odpovídat za řádný výkon montáže, oprav, revizí, zkoušek vyhrazených technických zařízení a plnění nádob plyny u žadatele (dále jen „odpovědná odborná osoba“),</t>
  </si>
  <si>
    <t>b) zajištění výkonu jednotlivých činností při montáži, opravách, revizích, zkouškách vyhrazených technických zařízení a plnění nádob plyny odborně způsobilou osobou,</t>
  </si>
  <si>
    <t>c) potřebné technické vybavení k montáži, opravám, revizím a zkouškám vyhrazených technických zařízení a k plnění nádob plyny.</t>
  </si>
  <si>
    <t>(3) Pověřená organizace prověří, zda jsou splněny podmínky pro řádné zajištění činnosti v požadovaném rozsahu podle odstavce 2.</t>
  </si>
  <si>
    <t>(4) Splňuje-li žadatel podmínky pro řádné zajištění činnosti v požadovaném rozsahu, rozhodne pověřená organizace o tom, že právnické osobě nebo podnikající fyzické osobě vydá oprávnění. Platnost oprávnění je 10 let ode dne nabytí právní moci rozhodnutí o vydání oprávnění.</t>
  </si>
  <si>
    <t>(5) Právnická osoba a podnikající fyzická osoba, které bylo vydáno oprávnění k montáži, opravám, revizím, zkouškám vyhrazených technických zařízení nebo k plnění nádob plyny, je povinna oznámit pověřené organizaci změny údajů uváděných v evidenci odborně způsobilých osob podle § 10 bez zbytečného odkladu, nejpozději do 15 dnů od jejich vzniku; tyto osoby jsou dále povinny pověřené organizaci oznámit všechny skutečnosti a změny související s plněním podmínek vydaného oprávnění.</t>
  </si>
  <si>
    <t>(6) Dojde-li ke změně údajů uvedených v oprávnění, vydá pověřená organizace nové rozhodnutí.</t>
  </si>
  <si>
    <t>Oprávnění k montáži, opravám, revizím, zkouškám vyhrazených technických zařízení a k plnění nádob plyny</t>
  </si>
  <si>
    <t>(1) Náležitosti rozhodnutí o vydání oprávnění podle § 8 jsou</t>
  </si>
  <si>
    <t>a) jméno, popřípadě jména, a příjmení odpovědné odborné osoby podle § 8 odst. 2 písm. a), její bydliště nebo místo trvalého pobytu a datum narození,</t>
  </si>
  <si>
    <t>b) činnosti, pro které se oprávnění vydává, jejich rozsah a podmínky organizačně-technického výkonu,</t>
  </si>
  <si>
    <t>c) doba platnosti oprávnění.</t>
  </si>
  <si>
    <t>(2) K zániku oprávnění dochází dnem,</t>
  </si>
  <si>
    <t>a) kdy držitel oprávnění oznámí pověřené organizaci, že ukončil jakoukoli činnost v rozsahu oprávnění k montáži, opravám, revizím, zkouškám vyhrazených technických zařízení nebo k plnění nádob plyny,</t>
  </si>
  <si>
    <t>b) kdy držitel oprávnění zanikne, popřípadě podnikající fyzická osoba zemře nebo je prohlášena za mrtvou, nedojde-li k pokračování živnosti,</t>
  </si>
  <si>
    <t>c) kdy dojde ke zrušení živnostenského oprávnění k jakékoli činnosti v rozsahu oprávnění k montáži, opravám, revizím, zkouškám vyhrazených technických zařízení nebo k plnění nádob plyny,</t>
  </si>
  <si>
    <t>d) k němuž uplyne doba platnosti oprávnění, nebo</t>
  </si>
  <si>
    <t>e) kdy nabude právní moci rozhodnutí o odnětí oprávnění.</t>
  </si>
  <si>
    <t>Den zániku oprávnění, stejně tak jako skutečnost, že došlo k odnětí nebo omezení oprávnění podle jiného právního předpisu5), včetně dne, kdy k odnětí došlo, pověřená organizace bezodkladně vyznačí v evidenci odborně způsobilých právnických osob a podnikajících fyzických osob k montáži, opravám, revizím, zkouškám vyhrazených technických zařízení a k plnění nádob plyny.</t>
  </si>
  <si>
    <t>Evidence odborně způsobilých právnických osob a podnikajících fyzických osob k montáži, opravám, revizím, zkouškám vyhrazených technických zařízení a k plnění nádob plyny</t>
  </si>
  <si>
    <t>(1) Pověřená organizace vede evidenci odborně způsobilých právnických osob a podnikajících fyzických osob k montáži, opravám, revizím, zkouškám vyhrazených technických zařízení a k plnění nádob plyny, jejímž účelem je vedení údajů o počtu a odbornosti právnických osob a podnikajících fyzických osob s oprávněním k montáži, opravám, revizím, zkouškám vyhrazených technických zařízení a k plnění nádob plyny a bezplatné poskytování těchto informací pro potřeby jiných orgánů podle jiných právních předpisů a veřejnosti. Tato evidence je informačním systémem veřejné správy. Správcem a provozovatelem evidence je pověřená organizace.</t>
  </si>
  <si>
    <t>(2) Do evidence odborně způsobilých právnických osob a podnikajících fyzických osob k montáži, opravám, revizím, zkouškám vyhrazených technických zařízení a k plnění nádob plyny se zapisují tyto údaje:</t>
  </si>
  <si>
    <t>a) jméno, popřípadě jména, a příjmení fyzické osoby nebo název právnické osoby,</t>
  </si>
  <si>
    <t>b) identifikační číslo, pokud bylo přiděleno,</t>
  </si>
  <si>
    <t>c) sídlo podnikatele,</t>
  </si>
  <si>
    <t>d) jméno, popřípadě jména, a příjmení odpovědné odborné osoby podle § 8 odst. 2 písm. a),</t>
  </si>
  <si>
    <t>e) evidenční číslo, činnosti a rozsah oprávnění s datem jeho zániku.</t>
  </si>
  <si>
    <t>(3) Údaje podle odstavce 2 jsou veřejně přístupné způsobem umožňujícím dálkový přístup u pověřené organizace; údaje se v evidenci odborně způsobilých právnických osob a podnikajících fyzických osob k montáži, opravám, revizím, zkouškám vyhrazených technických zařízení a k plnění nádob plyny uchovávají po dobu platnosti oprávnění stanovené v § 8 odst. 4. Po skončení platnosti oprávnění je pověřená organizace povinna uchovávat evidované údaje v neveřejné evidenci po dobu 20 let.</t>
  </si>
  <si>
    <t>(4) Pověřená organizace v evidenci odborně způsobilých právnických osob a podnikajících fyzických osob k montáži, opravám, revizím, zkouškám vyhrazených technických zařízení a k plnění nádob plyny bezodkladně vyznačí změny údajů oznamovaných podle § 8 odst. 5.</t>
  </si>
  <si>
    <t>Odborná způsobilost fyzických osob k činnostem na vyhrazených technických zařízeních</t>
  </si>
  <si>
    <t>(1) Předpokladem odborné způsobilosti fyzické osoby provádějící revize a zkoušky vyhrazených technických zařízení, montáž, opravy vyhrazených plynových zařízení nebo obsluhu vyhrazených tlakových zařízení - parních a kapalinových kotlů je</t>
  </si>
  <si>
    <t>a) dosažení věku 18 let a plná svéprávnost,</t>
  </si>
  <si>
    <t>b) zdravotní způsobilost k vykonávaným činnostem,</t>
  </si>
  <si>
    <t>c) odborné vzdělání v oboru a stupni podle míry rizika a činnosti vykonávané na vyhrazeném technickém zařízení,</t>
  </si>
  <si>
    <t>d) odborná praxe v délce, oboru a stupni vzdělání podle míry rizika a činnosti vykonávané na vyhrazeném technickém zařízení,</t>
  </si>
  <si>
    <t>e) osvědčení o odborné způsobilosti k činnostem na vyhrazených technických zařízeních, provádějí-li revize a zkoušky vyhrazených technických zařízení, montáž, opravy vyhrazených plynových zařízení nebo obsluhu vyhrazených tlakových zařízení - parních a kapalinových kotlů.</t>
  </si>
  <si>
    <t>(2) Žadatelem o vykonání zkoušky z odborné způsobilosti k činnostem na vyhrazených technických zařízeních (dále jen „zkouška z odborné způsobilosti“) může být fyzická osoba splňující předpoklady odborné způsobilosti podle odstavce 1 písm. a) až d) a požadavky stanovené pro jednotlivé druhy vyhrazených technických zařízení, na nichž bude činnosti vykonávat. Splnění předpokladů podle věty první ověří pověřená organizace s ohledem na druh a rozsah požadovaného osvědčení před zahájením zkoušky z odborné způsobilosti.</t>
  </si>
  <si>
    <t>(3) Osvědčení o odborné způsobilosti k činnostem na vyhrazených technických zařízeních je udělováno na základě úspěšného prověření odborné způsobilosti k činnostem na vyhrazených technických zařízeních zkouškou u pověřené organizace. Platnost osvědčení o odborné způsobilosti k činnostem na vyhrazených technických zařízeních je 5 let ode dne jeho udělení.</t>
  </si>
  <si>
    <t>(4) Náležitosti osvědčení o odborné způsobilosti k činnostem na vyhrazených technických zařízeních jsou</t>
  </si>
  <si>
    <t>a) jméno, popřípadě jména, a příjmení fyzické osoby,</t>
  </si>
  <si>
    <t>b) identifikační číslo fyzické osoby, pokud bylo přiděleno,</t>
  </si>
  <si>
    <t>c) adresa bydliště nebo místo trvalého pobytu,</t>
  </si>
  <si>
    <t>d) evidenční číslo osvědčení a rozsah odborné způsobilosti k činnostem na vyhrazených technických zařízeních,</t>
  </si>
  <si>
    <t>e) datum úspěšného vykonání zkoušky z odborné způsobilosti,</t>
  </si>
  <si>
    <t>f) doba platnosti osvědčení.</t>
  </si>
  <si>
    <t>(5) Ke skončení platnosti osvědčení o odborné způsobilosti k činnostem na vyhrazených technických zařízeních dochází rovněž dnem,</t>
  </si>
  <si>
    <t>a) kdy držitel osvědčení oznámí pověřené organizaci, že ukončil činnost v rozsahu osvědčení k revizím a zkouškám vyhrazených technických zařízení, montáži, opravám vyhrazených plynových zařízení nebo obsluze vyhrazených tlakových zařízení - parních a kapalinových kotlů,</t>
  </si>
  <si>
    <t>b) kdy držitel osvědčení zemře nebo je prohlášen za mrtvého,</t>
  </si>
  <si>
    <t>c) k němuž uplyne doba platnosti osvědčení, nebo</t>
  </si>
  <si>
    <t>d) kdy nabude právní moci rozhodnutí o odnětí osvědčení.</t>
  </si>
  <si>
    <t>Den skončení platnosti osvědčení, jakož i skutečnost, že došlo k odnětí osvědčení podle jiného právního předpisu5), vyznačí pověřená organizace bezodkladně v evidenci revizních techniků.</t>
  </si>
  <si>
    <t>(6) Odborně způsobilá fyzická osoba, které bylo uděleno osvědčení podle odstavce 3, nebo které byla uznána odborná kvalifikace podle odstavce 7, je povinna oznámit pověřené organizaci změny údajů uváděných v evidenci revizních techniků podle § 18 bez zbytečného odkladu, nejpozději do 15 dnů od jejich vzniku.</t>
  </si>
  <si>
    <t>(7) Při uznávání odborné kvalifikace, kterou fyzická osoba získala v jiném členském státě Evropské unie, jiném smluvním státě Dohody o Evropském hospodářském prostoru nebo ve Švýcarské konfederaci, se postupuje podle zákona o uznávání odborné kvalifikace. Uznávacím orgánem je ministerstvo. Před zahájením dočasného nebo příležitostného výkonu činnosti na území České republiky fyzickou osobou, která je oprávněna vykonávat obdobnou činnost v členském státě Evropské unie, jiném smluvním státě Dohody o Evropském hospodářském prostoru nebo Švýcarské konfederaci, ministerstvo její odbornou kvalifikaci ověří6).</t>
  </si>
  <si>
    <t>Zkouška z odborné způsobilosti</t>
  </si>
  <si>
    <t>(1) Zkouška z odborné způsobilosti se vykonává u pověřené organizace nejpozději do 30 dnů od podání přihlášky k provedení této zkoušky a je veřejná. Celkový výsledek zkoušky podle věty první se hodnotí stupni vyhověl nebo nevyhověl a je sdělen žadateli bez zbytečného odkladu po vykonání zkoušky z odborné způsobilosti.</t>
  </si>
  <si>
    <t>(2) Zkouška z odborné způsobilosti probíhá před zkušební komisí, která má nejméně 3 členy s odbornou způsobilostí pro činnosti na vyhrazených technických zařízeních v rozsahu požadovaného osvědčení, přičemž předsedou komise je vždy zaměstnanec pověřené organizace. Bližší podmínky pro činnost zkušební komise stanoví statut a jednací řád pověřené organizace.</t>
  </si>
  <si>
    <t>(3) Zkouška z odborné způsobilosti se skládá z písemné a ústní části. Obsah a rozsah zkoušky podle věty první je stanoven podle rozsahu požadovaného osvědčení. Písemná část zkoušky se hodnotí samostatně, a to stupni vyhověl nebo nevyhověl, a žadatel musí pro stupeň vyhověl dosáhnout nejméně 80 % správných odpovědí. K ústní části zkoušky lze přistoupit pouze tehdy, byla-li písemná část zkoušky hodnocena stupněm vyhověl. V ústní části zkoušky z odborné způsobilosti musí žadatel odpovědět správně nejméně na 80 % položených otázek.</t>
  </si>
  <si>
    <t>(4) Žadateli, který je v písemné i ústní části zkoušky z odborné způsobilosti hodnocen stupněm vyhověl, je uděleno osvědčení v příslušném rozsahu. O průběhu a výsledku této zkoušky je sepsán protokol, jehož jedno vyhotovení náleží žadateli a jedno pověřené organizaci.</t>
  </si>
  <si>
    <t>(5) Pokud je žadatel u zkoušky z odborné způsobilosti celkově hodnocen stupněm nevyhověl, může se opakovaně dostavit ke zkoušce z odborné způsobilosti, ne však dříve než 15 dnů po neúspěšném vykonání zkoušky. Počet opakování zkoušky z odborné způsobilosti není omezen.</t>
  </si>
  <si>
    <t>Předmět a subjekt poplatku</t>
  </si>
  <si>
    <t>(1) Předmětem poplatku je odborná činnost pověřené organizace související s</t>
  </si>
  <si>
    <t>a) vydáním odborného stanoviska podle tohoto zákona o tom, zda jsou při projektování, konstrukci, montáži, provozu, obsluze, opravách, údržbě a revizi vyhrazených technických zařízení splněny požadavky právních a ostatních předpisů k zajištění bezpečnosti a ochrany zdraví při práci3), a zpracováváním tohoto stanoviska,</t>
  </si>
  <si>
    <t>b) provedením prohlídek, řízení a vyhodnocení zkoušek, kterými se osvědčuje, zda vyhrazená technická zařízení a materiály použité k jejich zhotovení splňují požadavky právních a ostatních předpisů k zajištění bezpečnosti a ochrany zdraví při práci3), a ve stanovených případech s potvrzením úspěšných výsledků zkoušek podle tohoto zákona,</t>
  </si>
  <si>
    <t>c) prověřením odborné způsobilosti právnických osob a podnikajících fyzických osob k montáži, opravám, revizím a zkouškám vyhrazených technických zařízení a k plnění nádob plyny podle tohoto zákona,</t>
  </si>
  <si>
    <t>d) vydáním oprávnění k montáži, opravám, revizím, zkouškám vyhrazených technických zařízení a k plnění nádob plyny podle tohoto zákona,</t>
  </si>
  <si>
    <t>e) změnou oprávnění k montáži, opravám, revizím, zkouškám vyhrazených technických zařízení a k plnění nádob plyny za účelem rozšíření rozsahu oprávnění podle tohoto zákona,</t>
  </si>
  <si>
    <t>f) změnou údajů v oprávnění k montáži, opravám, revizím, zkouškám vyhrazených technických zařízení a k plnění nádob plyny podle tohoto zákona,</t>
  </si>
  <si>
    <t>g) prověřením odborné způsobilosti fyzických osob ke zkouškám, revizím, opravám a montážím pro jeden druh, třídu nebo skupinu vyhrazeného technického zařízení podle tohoto zákona,</t>
  </si>
  <si>
    <t>h) prověřením odborné způsobilosti fyzických osob ke zkouškám, revizím, opravám a montážím pro jeden druh, třídu nebo skupinu vyhrazeného technického zařízení podle tohoto zákona po uplynutí 5 let platnosti ode dne udělení osvědčení,</t>
  </si>
  <si>
    <t>i) prověřením odborné způsobilosti fyzických osob ke zkouškám, revizím, opravám a montážím vyhrazených technických zařízení pro druhý a každý jeden další druh, třídu nebo skupinu vyhrazených technických zařízení podle tohoto zákona za účelem rozšíření rozsahu osvědčení, nebo po uplynutí 5 let platnosti ode dne udělení osvědčení,</t>
  </si>
  <si>
    <t>j) udělením osvědčení o odborné způsobilosti fyzických osob ke zkouškám, revizím, opravám a montážím vyhrazených technických zařízení podle tohoto zákona,</t>
  </si>
  <si>
    <t>k) změnou údajů v osvědčení o odborné způsobilosti fyzických osob ke zkouškám, revizím, opravám, montážím nebo obsluze vyhrazených technických zařízení podle tohoto zákona,</t>
  </si>
  <si>
    <t>l) prověřením odborné způsobilosti fyzických osob k obsluze vyhrazených tlakových zařízení - kotlů (dále jen „kotel“) a udělením osvědčení za základní zkoušku včetně příslušné zkoušky doplňkové podle tohoto zákona, a to pro 1., 2., 3. a 4. třídu kotlů, a doplňkovou zkouškou pro jinou třídu kotlů,</t>
  </si>
  <si>
    <t>m) doplňkovou zkouškou na jiné palivo než uvedené v osvědčení,</t>
  </si>
  <si>
    <t>n) prověřením odborné způsobilosti fyzických osob k obsluze kotlů a udělením osvědčení podle tohoto zákona po uplynutí 5 let platnosti ode dne udělení osvědčení za základní zkoušku včetně příslušné zkoušky doplňkové, a to pro 1., 2., 3. a 4. třídu kotlů,</t>
  </si>
  <si>
    <t>(2) Poplatníkem poplatku za odbornou činnost pověřené organizace je osoba, která požaduje provedení odborné činnosti pověřenou organizací.</t>
  </si>
  <si>
    <t>Sazba poplatku</t>
  </si>
  <si>
    <t>(1) Sazba poplatku činí v případě odborné činnosti pověřené organizace podle</t>
  </si>
  <si>
    <t>a) § 13 odst. 1 písm. a) za</t>
  </si>
  <si>
    <t>1. vydání odborného stanoviska podle tohoto zákona o tom, zda jsou při projektování, konstrukci, montáži, provozu, obsluze, opravách, údržbě a revizi vyhrazených technických zařízení splněny požadavky právních a ostatních předpisů k zajištění bezpečnosti a ochrany zdraví při práci3) nejvýše 2500 Kč,</t>
  </si>
  <si>
    <t>2. zpracování stanoviska dle bodu 1 nejvýše 1600 Kč za každou započatou hodinu,</t>
  </si>
  <si>
    <t>b) § 13 odst. 1 písm. b) nejvýše 1600 Kč za každou započatou hodinu,</t>
  </si>
  <si>
    <t>c) § 13 odst. 1 písm. c) nejvýše 1600 Kč za každou započatou hodinu,</t>
  </si>
  <si>
    <t>d) § 13 odst. 1 písm. d) nejvýše 3800 Kč,</t>
  </si>
  <si>
    <t>e) § 13 odst. 1 písm. e) nejvýše 900 Kč,</t>
  </si>
  <si>
    <t>f) § 13 odst. 1 písm. f) nejvýše 200 Kč,</t>
  </si>
  <si>
    <t>g) § 13 odst. 1 písm. g) nejvýše 4300 Kč,</t>
  </si>
  <si>
    <t>h) § 13 odst. 1 písm. h) nejvýše 2000 Kč,</t>
  </si>
  <si>
    <t>i) § 13 odst. 1 písm. i) nejvýše 1000 Kč,</t>
  </si>
  <si>
    <t>j) § 13 odst. 1 písm. j) nejvýše 300 Kč,</t>
  </si>
  <si>
    <t>k) § 13 odst. 1 písm. k) nejvýše 200 Kč,</t>
  </si>
  <si>
    <t>l) § 13 odst. 1 písm. l)</t>
  </si>
  <si>
    <t>1. pro 1. třídu kotlů nejvýše 5700 Kč,</t>
  </si>
  <si>
    <t>2. pro 2. třídu kotlů nejvýše 4900 Kč,</t>
  </si>
  <si>
    <t>3. pro 3. třídu kotlů nejvýše 3500 Kč,</t>
  </si>
  <si>
    <t>4. pro 4. třídu kotlů nejvýše 2500 Kč,</t>
  </si>
  <si>
    <t>5. pro jinou třídu kotlů za doplňkovou zkoušku ve výši rozdílu poplatků jednotlivých tříd kotlů podle bodů 1 až 4,</t>
  </si>
  <si>
    <t>m) § 13 odst. 1 písm. m) nejvýše 900 Kč,</t>
  </si>
  <si>
    <t>n) § 13 odst. 1 písm. n)</t>
  </si>
  <si>
    <t>1. pro 1. třídu kotlů nejvýše 2300 Kč,</t>
  </si>
  <si>
    <t>2. pro 2. třídu kotlů nejvýše 1900 Kč,</t>
  </si>
  <si>
    <t>3. pro 3. třídu kotlů nejvýše 1400 Kč,</t>
  </si>
  <si>
    <t>4. pro 4. třídu kotlů nejvýše 1100 Kč,</t>
  </si>
  <si>
    <t>(2) Je-li požadováno více odborných činností, činí sazba poplatku součet příslušných sazeb podle § 13 odst. 1.</t>
  </si>
  <si>
    <t>Splatnost poplatku</t>
  </si>
  <si>
    <t>Poplatek za odbornou činnost pověřené organizace podle § 13 odst. 1 je splatný v den uplatnění požadavku na provedení odborné činnosti pověřenou organizací.</t>
  </si>
  <si>
    <t>Správce poplatků a rozpočtové určení poplatků</t>
  </si>
  <si>
    <t>(1) Správu poplatků za odbornou činnost vykonává pověřená organizace.</t>
  </si>
  <si>
    <t>(2) Poplatek za odbornou činnost pověřené organizace je příjmem pověřené organizace.</t>
  </si>
  <si>
    <t>(3) Rozpočet pověřené organizace se pro účely správy poplatku za odbornou činnost považuje za veřejný rozpočet.</t>
  </si>
  <si>
    <t>Revize</t>
  </si>
  <si>
    <t>Revizi smí provádět výhradně revizní technik, který je držitelem osvědčení v rozsahu odpovídajícím revidovanému vyhrazenému technickému zařízení; provádí-li revizní technik revizi jako živnost podle jiného právního předpisu, musí být též držitelem oprávnění podle § 7 odst. 2.</t>
  </si>
  <si>
    <t>Evidence revizních techniků</t>
  </si>
  <si>
    <t>(1) Pověřená organizace vede evidenci revizních techniků, jejímž účelem je vedení údajů o jejich počtu a odbornosti a bezplatné poskytování těchto informací pro potřeby jiných orgánů podle jiných právních předpisů a veřejnosti. Tato evidence je informačním systémem veřejné správy. Pověřená organizace je správcem a provozovatelem evidence.</t>
  </si>
  <si>
    <t>(2) Do evidence revizních techniků se zapisují tyto údaje:</t>
  </si>
  <si>
    <t>a) jméno, popřípadě jména, a příjmení revizního technika,</t>
  </si>
  <si>
    <t>d) evidenční číslo a rozsah osvědčení o odborné způsobilosti k činnostem na vyhrazených technických zařízeních,</t>
  </si>
  <si>
    <t>e) datum skončení platnosti osvědčení.</t>
  </si>
  <si>
    <t>(3) V případě fyzické osoby, jíž byla odborná kvalifikace uznána ve smyslu § 11 odst. 7, se do evidence revizních techniků zapisují tyto údaje:</t>
  </si>
  <si>
    <t>c) evidenční číslo a rozsah osvědčení o odborné způsobilosti k činnostem na vyhrazených technických zařízeních, pokud je jeho držitelem,</t>
  </si>
  <si>
    <t>d) adresa bydliště nebo místo trvalého pobytu,</t>
  </si>
  <si>
    <t>e) datum úspěšného vykonání zkoušky z odborné způsobilosti, pokud je osoba držitelem osvědčení o odborné způsobilosti k činnostem na vyhrazených technických zařízeních,</t>
  </si>
  <si>
    <t>f) číslo jednací rozhodnutí o uznání odborné kvalifikace podle § 11 odst. 7.</t>
  </si>
  <si>
    <t>(4) Evidence revizních techniků je veřejná, s výjimkou údajů podle odstavce 2 písm. c) a odstavce 3 písm. d). Údaje podle odstavce 2 písm. a) až b), d) a e) a odstavce 3 písm. a) až c), e) a f) jsou veřejně přístupné způsobem umožňujícím dálkový přístup u pověřené organizace.</t>
  </si>
  <si>
    <t>(5) Pověřená organizace v evidenci revizních techniků bezodkladně vyznačí změny údajů oznamovaných podle § 11 odst. 6.</t>
  </si>
  <si>
    <t>(6) Údaje v evidenci revizních techniků uvedené v odstavcích 2 a 3 je pověřená organizace povinna uchovávat po dobu 20 let od skončení platnosti osvědčení o odborné způsobilosti k činnostem na vyhrazených technických zařízeních.</t>
  </si>
  <si>
    <t>Odborná způsobilost k výkonu činností osob vykonávajících obsluhu a práci na elektrických zařízeních bez napětí, v blízkosti elektrických zařízení pod napětím a na elektrických zařízeních pod napětím</t>
  </si>
  <si>
    <t>(1) Pro účely odborné způsobilosti k výkonu činností osob vykonávajících obsluhu a práci na elektrických zařízeních bez napětí, v blízkosti elektrických zařízení pod napětím a na elektrických zařízeních pod napětím rozeznáváme osoby znalé, osoby poučené a osoby školené (seznámené), které nejsou znalé ani poučené a jsou školené ve smyslu jiného právního předpisu7). Za osoby znalé se považují osoby pro samostatnou činnost, osoby pro řízení činnosti a revizní technici. Odbornou způsobilost revizních techniků a její nabývání stanovuje § 11.</t>
  </si>
  <si>
    <t>(2) Osoba znalá pro samostatnou činnost a osoba znalá pro řízení činnosti</t>
  </si>
  <si>
    <t>a) je povinna splňovat tyto předpoklady odborné způsobilosti:</t>
  </si>
  <si>
    <t>1. dosažení věku 18 let a plná svéprávnost,</t>
  </si>
  <si>
    <t>2. zdravotní způsobilost k vykonávaným činnostem,</t>
  </si>
  <si>
    <t>3. odborné vzdělání v elektrotechnickém oboru nebo ukončené vzdělání v jiném oboru, který obsahově splňuje požadavky na elektrotechnické vzdělání, nebo doklad o úspěšném složení zkoušky z příslušné úplné profesní kvalifikace zveřejněné v Národní soustavě kvalifikací pod oborem kvalifikace „Elektrotechnika, telekomunikační a výpočetní technika“ podle jiného právního předpisu8); v případě osoby znalé pro samostatnou činnost je přípustná i profesní kvalifikace zveřejněná v Národní soustavě kvalifikací pod oborem kvalifikace „Elektrotechnika, telekomunikační a výpočetní technika“ podle jiného právního předpisu8), a to na základě posouzení rizik pro konkrétní činnosti na elektrickém zařízení, které provede právnická nebo podnikající fyzická osoba, pro kterou jsou tyto činnosti vykonávány,</t>
  </si>
  <si>
    <t>4. odborná praxe v délce, dle oboru a stupně vzdělání, míry rizika a činnosti vykonávané na elektrickém zařízení,</t>
  </si>
  <si>
    <t>5. úspěšné složení zkoušky z odborné způsobilosti fyzické osoby k výkonu činností osob vykonávajících obsluhu a práci na elektrických zařízeních bez napětí, v blízkosti elektrických zařízení pod napětím a na elektrických zařízeních pod napětím (dále jen „zkouška z odborné způsobilosti k výkonu činností v elektrotechnice“),</t>
  </si>
  <si>
    <t>b) je držitelkou dokladu o úspěšném složení zkoušky z odborné způsobilosti k výkonu činností v elektrotechnice; doklad podle věty první má platnost 3 roky ode dne vydání a je získán složením zkoušky po příslušném zaškolení na danou odbornou činnost. Zaškolení a rozsah zkoušky odpovídá rozsahu požadované způsobilosti k vykonávaným činnostem v elektrotechnice. Osoba znalá pro řízení činnosti je oprávněna provádět veškeré činnosti jako osoba znalá pro samostatnou činnost a projektování vyhrazených elektrických zařízení, které není předmětem autorizace podle zvláštního zákona9),</t>
  </si>
  <si>
    <t>c) skládá písemnou a ústní část zkoušky z odborné způsobilosti k výkonu činností v elektrotechnice. Výsledek zkoušky podle věty první se hodnotí stupni vyhověl nebo nevyhověl. K ústní části zkoušky lze přistoupit pouze tehdy, byla-li písemná část hodnocena stupněm vyhověl. V každé části zkoušky musí žadatel pro stupeň vyhověl dosáhnout nejméně 80 % správných odpovědí. Za provedení zkoušek a správnost vydaného dokladu o úspěšném složení zkoušky z odborné způsobilosti k výkonu činností v elektrotechnice odpovídá předseda komise. O průběhu a výsledku zkoušky z odborné způsobilosti k výkonu činností v elektrotechnice se vydá doklad podle písmena b), jehož jedno vyhotovení náleží zkoušené osobě a jedno právnické osobě nebo podnikající fyzické osobě, pro niž jsou činnosti vykonávány. Jestliže je žadatel o vykonání zkoušky z odborné způsobilosti k výkonu činností v elektrotechnice celkově hodnocen stupněm nevyhověl, může se opakovaně dostavit ke zkoušce z odborné způsobilosti k výkonu činností v elektrotechnice, ne však dříve než 15 dnů po neúspěšném vykonání zkoušky. Počet opakování zkoušky z odborné způsobilosti k výkonu činností v elektrotechnice není omezen.</t>
  </si>
  <si>
    <t>(3) Osoba poučená</t>
  </si>
  <si>
    <t>1. plná svéprávnost,</t>
  </si>
  <si>
    <t>3. provedení poučení a ověření znalostí pověřenou osobou znalou,</t>
  </si>
  <si>
    <t>b) je držitelkou dokladu o provedení poučení a ověření znalostí v rozsahu osoby poučené. Dokladem o provedení poučení a ověření znalostí v rozsahu osoby poučené je zápis, který podepíše osoba poučená spolu s osobou znalou, která provedla poučení a ověření znalostí. V zápise bude rovněž stanovena lhůta ne delší než 3 roky, ve které je nutno poučení a ověření znalostí opakovat. Lhůta bude stanovena osobou znalou, která poučení a ověření znalostí provedla. Ověření znalostí se hodnotí stupni vyhověl nebo nevyhověl, pro stupeň vyhověl je nutno dosáhnout 80 % správných odpovědí při ověřování znalostí. Za ověření znalostí a správnost vydaného zápisu odpovídá osoba znalá, která poučení a ověření znalostí provedla.</t>
  </si>
  <si>
    <t>(4) Zkoušky z odborné způsobilosti, poučení a ověřování znalostí k výkonu činností v elektrotechnice zajišťují právnické osoby nebo podnikající fyzické osoby pro fyzické osoby, které pro ně vykonávají obsluhu a práci na elektrických zařízeních bez napětí, v blízkosti elektrických zařízení pod napětím a na elektrických zařízeních pod napětím. Osoby samostatně výdělečně činné jsou povinny zajistit zkoušky z odborné způsobilosti samy pro sebe. Je-li zkouška z odborné způsobilosti zajišťována externí právnickou nebo podnikající fyzickou osobou, musí tato mít v předmětu podnikání zajišťování školení a zkoušení nebo ověřování znalostí. Fyzické osoby provádějící přezkoušení musí splňovat odbornou způsobilost podle tohoto zákona a příslušného prováděcího předpisu.</t>
  </si>
  <si>
    <t>(1) Právnická osoba a podnikající fyzická osoba, která provádí montáž, opravy, revize a zkoušky vyhrazených technických zařízení, plnění nádob plyny, musí při těchto činnostech postupovat v souladu s právními a ostatními předpisy k zajištění bezpečnosti a ochrany zdraví při práci3) tak, aby se vyhrazené technické zařízení nestalo příčinou ohrožení života a zdraví osob, majetku nebo životního prostředí. To platí i pro právnickou osobu a podnikající fyzickou osobu provozující vyhrazená technická zařízení (dále jen „provozovatel“).</t>
  </si>
  <si>
    <t>(2) Osoby podle odstavce 1 zajistí, aby</t>
  </si>
  <si>
    <t>a) při uvádění do provozu a při provozování vyhrazených technických zařízení byla provedena bezpečnostní opatření, prohlídky, kontroly, revize a zkoušky,</t>
  </si>
  <si>
    <t>b) prohlídky a zkoušky podle § 6 odst. 1 písm. b) byly provedeny před uvedením vyhrazeného technického zařízení do provozu zaměstnanci pověřené organizace nebo za jejich přítomnosti,</t>
  </si>
  <si>
    <t>c) montáž, opravy, revize a zkoušky vyhrazených technických zařízení, plnění nádob plyny byly prováděny právnickými osobami nebo podnikajícími fyzickými osobami a jsou držiteli oprávnění k těmto činnostem,</t>
  </si>
  <si>
    <t>d) zkoušky, revize, montáž, opravy nebo obsluhu vyhrazených technických zařízení vykonávaly jen fyzické osoby, které jsou odborně způsobilé a ve stanovených případech byly též držiteli osvědčení o odborné způsobilosti k činnostem na vyhrazených technických zařízeních.</t>
  </si>
  <si>
    <t>(3) Provozovatel je povinen zajistit, aby bylo vyhrazené technické zařízení používáno pouze, pokud je vyloučen stav ohrožující bezpečnost práce a provozu. Za stav ohrožující bezpečnost práce a provozu vyhrazeného technického zařízení se považuje</t>
  </si>
  <si>
    <t>a) provoz vyhrazeného technického zařízení, u něhož není doložena zpráva o provedené revizi, která byla provedena ve stanovených lhůtách a v rozsahu, nebo není doložen ve stanovených případech souhlas, vydaný pověřenou organizací, že předmětné zařízení je schopno bezpečného provozu,</t>
  </si>
  <si>
    <t>b) provoz vyhrazeného technického zařízení v rozporu s průvodní nebo provozní dokumentací,</t>
  </si>
  <si>
    <t>c) chybí-li průvodní dokumentace nebo provozní dokumentace k vyhrazenému technickému zařízení, pokud byla vydána.</t>
  </si>
  <si>
    <t>(4) Není-li průvodní dokumentace nebo provozní dokumentace k vyhrazenému technickému zařízení k dispozici, stanoví rozsah kontroly zařízení provozovatel místním provozním předpisem k zajištění bezpečnosti a ochrany zdraví při práci.</t>
  </si>
  <si>
    <t>(5) Provozovatel je povinen zajistit, aby u jím provozovaného vyhrazeného technického zařízení byly odstraněny závady ohrožující bezpečný a spolehlivý provoz zjištěné při revizi nebo kontrole bez zbytečného odkladu po vyhotovení revizní zprávy, záznamu o kontrole, nebo po provedení kontroly. Ostatní závady musí být odstraněny v závislosti na míře jejich závažnosti v termínech uložených v opatření orgánu inspekce práce na základě jeho kontroly, není-li takové kontroly v termínech stanovených provozovatelem.</t>
  </si>
  <si>
    <t>(6) Po rekonstrukci musí provozovatel ověřit bezpečnost vyhrazeného technického zařízení včetně provedení zkoušek a výchozí revize.</t>
  </si>
  <si>
    <t>(7) Není-li provozovatel vlastníkem vyhrazeného technického zařízení, je povinen zajišťovat řádné používání a provoz tohoto zařízení, a to ode dne prokázaného převzetí vyhrazeného technického zařízení.</t>
  </si>
  <si>
    <t>(8) Minimální požadavky na bezpečný provoz technického zařízení stanovené jinými právními předpisy10) nejsou dotčeny.</t>
  </si>
  <si>
    <t>(1) Na elektrickém zařízení, které je součástí přenosové a distribuční soustavy držitele licence na přenos elektřiny a držitele licence na distribuci elektřiny podle jiného právního předpisu11) a u elektrických přípojek provozovaných držitelem licence na distribuci elektřiny, nemusí být prováděny pravidelné revize, pokud je bezpečnost elektrických zařízení zajišťována pravidelnými kontrolami a údržbou podle řádu preventivní údržby. Řád preventivní údržby obsahuje minimálně</t>
  </si>
  <si>
    <t>a) specifikaci vyhrazených technických zařízení, na které se vztahuje,</t>
  </si>
  <si>
    <t>b) specifikaci minimálních kvalifikačních požadavků osob provádějících činnosti a úkony podle řádu preventivní údržby,</t>
  </si>
  <si>
    <t>c) pracovní postupy pro jednotlivé skupiny vyhrazených technických zařízení, na které se vztahuje,</t>
  </si>
  <si>
    <t>d) lhůty pro provádění jednotlivých pracovních postupů,</t>
  </si>
  <si>
    <t>e) specifikaci záznamů o provedených úkonech a způsob jejich archivace,</t>
  </si>
  <si>
    <t>f) členění závad podle stupně jejich závažnosti,</t>
  </si>
  <si>
    <t>g) lhůty pro odstranění závad.</t>
  </si>
  <si>
    <t>(2) U zařízení přepravní soustavy nebo distribuční soustavy plynu držitele licence na přepravu plynu nebo držitele licence na distribuci plynu podle jiného právního předpisu11) a u plynovodních přípojek provozovaných držitelem licence na distribuci plynu nemusí být prováděny pravidelné provozní revize a kontroly, pokud</t>
  </si>
  <si>
    <t>a) na základě technického stavu vyhrazeného plynového zařízení plánuje a provádí kontroly, údržbu a všechny další činnosti na vyhrazeném plynovém zařízení, v souladu s právními a ostatními předpisy k zajištění bezpečnosti a ochrany zdraví při práci3),</t>
  </si>
  <si>
    <t>b) o stavu vyhrazeného technického zařízení a o všech činnostech na zařízení vede průběžně evidenci doplňovanou o aktuální informace o všech rozhodných skutečnostech majících dopad na bezpečnost provozu vyhrazeného technického zařízení a ochranu zdraví zaměstnanců,</t>
  </si>
  <si>
    <t>c) provozuje systém nepřetržitého dispečerského sledování a řízení provozu příslušné přepravní nebo distribuční soustavy plynu a příjmu informací o poruchových stavech zařízení, včetně informací od veřejnosti, systém nepřetržité pohotovostní služby, pro řešení poruchových stavů vyhrazených plynových zařízení v rámci územní působnosti provozovatele, vede evidenci úniků a údajů o jejich odstranění,</t>
  </si>
  <si>
    <t>d) vyhodnocuje informace o stavu vyhrazeného technického zařízení získané z činností provedených podle písmen a) až c) a v případě zjištění nevyhovujícího stavu stanoví a realizuje odpovídající opatření k nápravě,</t>
  </si>
  <si>
    <t>e) zajistí havarijní plán a provádí jednou ročně jeho aktualizaci, nebo</t>
  </si>
  <si>
    <t>f) zajistí zpracování metrologického řádu.</t>
  </si>
  <si>
    <t>Hlášení vzniku havárie</t>
  </si>
  <si>
    <t>Provozovatel je povinen bez zbytečného odkladu ohlásit oblastnímu inspektorátu práce příslušnému podle místa, kde k havárii došlo, vznik mimořádné, částečně nebo zcela neovladatelné, časově a prostorově ohraničené události, v jejímž důsledku došlo ke škodě na majetku zjevně přesahující částku 5000000 Kč, která vznikla v souvislosti s provozem vyhrazených technických zařízení, nebo kdy jsou příčinou vzniku této události vyhrazená technická zařízení.</t>
  </si>
  <si>
    <t>a) jaká tlaková, zdvihací, elektrická a plynová vyhrazená technická zařízení představují zvýšenou míru ohrožení života, zdraví a bezpečnosti fyzických osob, a jejich zařazení do tříd, skupin a podskupin,</t>
  </si>
  <si>
    <t>b) požadavky kladené na bezpečnost provozu, umístění, montáž, opravy, provoz, prohlídky, revize, zkoušky a provozní dokumentaci vyhrazených technických zařízení,</t>
  </si>
  <si>
    <t>c) kdy pověřená organizace provádí prohlídky a zkoušky nebo se zúčastňuje zkoušek na vyhrazených technických zařízeních, na základě kterých uděluje osvědčení, zda tato zařízení splňují požadavky o zajištění bezpečnosti vyhrazených technických zařízení nebo vydává potvrzení o výsledcích zkoušek na vyhrazených technických zařízeních,</t>
  </si>
  <si>
    <t>d) způsob a obsah zkoušky z odborné způsobilosti, jakož i způsob následného prověřování odborné způsobilosti,</t>
  </si>
  <si>
    <t>e) způsob a obsah zkoušky z odborné způsobilosti a náležitosti dokladu o úspěšném vykonání zkoušky z odborné způsobilosti k výkonu činností v elektrotechnice,</t>
  </si>
  <si>
    <t>f) požadavky kladené na</t>
  </si>
  <si>
    <t>1. způsobilost právnických osob a podnikajících fyzických osob z hlediska potřebného technického vybavení,</t>
  </si>
  <si>
    <t>2. odborné způsobilosti, jakož i na odbornou způsobilost fyzických osob, které pro právnické osoby a podnikající fyzické osoby činnosti na vyhrazených technických zařízeních vykonávají,</t>
  </si>
  <si>
    <t>g) požadavky kladené na fyzické osoby, které zajišťují odborný výkon činností na vyhrazených technických zařízeních podle jednotlivých druhů, pokud jde o jejich montáž, opravy, revize nebo plnění nádob plyny v rozsahu oprávnění podle § 8 odst. 2 vůči příslušnému vyhrazenému technickému zařízení,</t>
  </si>
  <si>
    <t>h) požadavky kladené na odbornou způsobilost</t>
  </si>
  <si>
    <t>1. fyzických osob k činnostem na vyhrazených technických zařízeních podle § 11,</t>
  </si>
  <si>
    <t>2. k výkonu některých činností fyzických osob vykonávajících obsluhu a práci na elektrických vyhrazených technických zařízeních bez napětí, v blízkosti elektrických zařízení pod napětím a na elektrických zařízeních pod napětím podle § 19 včetně stupně, popřípadě oboru odborného vzdělání a délky a oboru odborné praxe a nejnižšího vzdělání a nejnižší délky praxe v příslušném oboru,</t>
  </si>
  <si>
    <t>i) sazby poplatků za odbornou činnost pověřené organizace pro jednotlivé činnosti.</t>
  </si>
  <si>
    <t>(1) Osvědčení o odborné způsobilosti k činnostem na vyhrazených technických zařízeních vydaná přede dnem nabytí účinnosti tohoto zákona se považují za osvědčení podle tohoto zákona a zůstávají v platnosti po dobu, na kterou byla vydána.</t>
  </si>
  <si>
    <t>(2) Platnost oprávnění vydaných Institutem technické inspekce Praha organizacím a podnikajícím fyzickým osobám přede dnem nabytí účinnosti tohoto zákona skončí nejpozději uplynutím 3 let ode dne nabytí účinnosti tohoto zákona; oprávnění vydaná Technickou inspekcí České republiky přede dnem nabytí účinnosti tohoto zákona zůstávají v platnosti po dobu, na kterou byla vydána, nejvýše však po dobu 5 let ode dne nabytí účinnosti tohoto zákona.</t>
  </si>
  <si>
    <t>(3) Technická inspekce České republiky podle opatření Ministerstva práce a sociálních věcí ze dne 24. listopadu 2009 č. j. 2009/83749 o provedení změny a vydání úplného znění zřizovací listiny státní příspěvkové organizace „Institut technické inspekce Praha“ organizace státního odborného dozoru IČO 00638919 se považuje ode dne nabytí účinnosti tohoto zákona za pověřenou organizaci podle § 5 a 6.</t>
  </si>
  <si>
    <t>(4) Do vydání prováděcího právního předpisu k provedení § 21 písm. a) a b) zákona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zákona č. 362/2007 Sb. a zákona č. 189/2008 Sb., se postupuje podle</t>
  </si>
  <si>
    <t>a) částí první, čtvrté, osmé, desáté a čtrnácté vyhlášky č. 48/1982 Sb., kterou se stanoví základní požadavky k zajištění bezpečnosti práce a technických zařízení, ve znění vyhlášky č. 324/1990 Sb., vyhlášky č. 207/1991 Sb., nařízení vlády č. 352/2000 Sb. a vyhlášky č. 192/2005 Sb., a</t>
  </si>
  <si>
    <t>b) vyhlášky č. 91/1993 Sb., k zajištění bezpečnosti práce v nízkotlakých kotelnách.</t>
  </si>
  <si>
    <t>1. Zákon č. 174/1968 Sb., o státním odborném dozoru nad bezpečností práce.</t>
  </si>
  <si>
    <t>2. Čl. III zákona č. 575/1990 Sb., o opatřeních v soustavě ústředních orgánů státní správy České republiky.</t>
  </si>
  <si>
    <t>3. Zákon č. 159/1992 Sb., kterým se mění a doplňuje zákon č. 174/1968 Sb., o státním odborném dozoru nad bezpečností práce, ve znění zákona České národní rady č. 575/1990 Sb.</t>
  </si>
  <si>
    <t>4. Čl. II a III a příloha k zákonu č. 47/1994 Sb., kterým se mění a doplňuje zákon České národní rady č. 2/1969 Sb., o zřízení ministerstev a jiných ústředních orgánů státní správy České republiky, ve znění pozdějších předpisů, a zákon č. 174/1968 Sb., o státním odborném dozoru nad bezpečností práce, ve znění pozdějších předpisů.</t>
  </si>
  <si>
    <t>5. Část třetí zákona č. 71/2000 Sb., kterým se mění zákon č. 22/1997 Sb., o technických požadavcích na výrobky a o změně a doplnění některých zákonů, a některé další zákony, ve znění pozdějších předpisů.</t>
  </si>
  <si>
    <t>6. Čl. I a III zákona č. 124/2000 Sb., kterým se mění zákon č. 174/1968 Sb., o státním odborném dozoru nad bezpečností práce, ve znění pozdějších předpisů, zákon č. 61/1988 Sb., o hornické činnosti, výbušninách a státní báňské správě, ve znění pozdějších předpisů, a zákon č. 455/1991 Sb., o živnostenském podnikání (živnostenský zákon), ve znění pozdějších předpisů.</t>
  </si>
  <si>
    <t>7. Část devatenáctá zákona č. 151/2002 Sb., kterým se mění některé zákony v souvislosti s přijetím soudního řádu správního.</t>
  </si>
  <si>
    <t>8. Část dvacátá čtvrtá zákona č. 320/2002 Sb., o změně a zrušení některých zákonů v souvislosti s ukončením činnosti okresních úřadů.</t>
  </si>
  <si>
    <t>9. Část pátá zákona č. 436/2004 Sb., kterým se mění některé zákony v souvislosti s přijetím zákona o zaměstnanosti.</t>
  </si>
  <si>
    <t>10. Část první zákona č. 253/2005 Sb., kterým se mění některé zákony v souvislosti s přijetím zákona o inspekci práce.</t>
  </si>
  <si>
    <t>11. Část osmnáctá zákona č. 189/2008 Sb., kterým se mění zákon č. 18/2004 Sb., o uznávání odborné kvalifikace a jiné způsobilosti státních příslušníků členských států Evropské unie a o změně některých zákonů (zákon o uznávání odborné kvalifikace), ve znění pozdějších předpisů, a další související zákony.</t>
  </si>
  <si>
    <t>12. Část první zákona č. 223/2009 Sb., kterým se mění některé zákony v souvislosti s přijetím zákona o volném pohybu služeb.</t>
  </si>
  <si>
    <t>13. Část třetí zákona č. 341/2011 Sb., o Generální inspekci bezpečnostních sborů a o změně souvisejících zákonů.</t>
  </si>
  <si>
    <t>14. Část druhá zákona č. 264/2016 Sb., kterým se mění některé zákony v souvislosti s přijetím atomového zákona.</t>
  </si>
  <si>
    <t>15. Vyhláška č. 50/1978 Sb., o odborné způsobilosti v elektrotechnice.</t>
  </si>
  <si>
    <t>16. Části sedmá, devátá a jedenáctá vyhlášky č. 48/1982 Sb., kterou se stanoví základní požadavky k zajištění bezpečnosti práce a technických zařízení.</t>
  </si>
  <si>
    <t>17. Vyhláška č. 98/1982 Sb., kterou se mění a doplňuje vyhláška č. 50/1978 Sb., o odborné způsobilosti v elektrotechnice.</t>
  </si>
  <si>
    <t>18. Vyhláška č. 398/2001 Sb., o stanovení poplatků za činnosti organizací státního odborného dozoru při provádění dozoru nad bezpečností vyhrazených technických zařízení.</t>
  </si>
  <si>
    <t>19. Vyhláška č. 112/2005 Sb., kterou se mění vyhláška Ministerstva práce a sociálních věcí č. 398/2001 Sb., o stanovení poplatků za činnost organizací státního odborného dozoru při provádění dozoru nad bezpečností vyhrazených technických zařízení.</t>
  </si>
  <si>
    <t>20. Vyhláška č. 461/2013 Sb., kterou se mění vyhláška Ministerstva práce a sociálních věcí č. 398/2001 Sb., o stanovení poplatků za činnost organizací státního odborného dozoru při provádění dozoru nad bezpečností vyhrazených technických zařízení, ve znění vyhlášky č. 112/2005 Sb.</t>
  </si>
  <si>
    <t>21. Vyhláška č. 85/1978 Sb., o kontrolách, revizích a zkouškách plynových zařízení.</t>
  </si>
  <si>
    <t>22. Vyhláška č. 21/1979 Sb., kterou se určují vyhrazená plynová zařízení a stanoví některé podmínky k zajištění jejich bezpečnosti.</t>
  </si>
  <si>
    <t>23. Vyhláška č. 18/1979 Sb., kterou se určují vyhrazená tlaková zařízení a stanoví některé podmínky k zajištění jejich bezpečnosti.</t>
  </si>
  <si>
    <t>24. Vyhláška č. 19/1979 Sb., kterou se určují vyhrazená zdvihací zařízení a stanoví některé podmínky k zajištění jejich bezpečnosti.</t>
  </si>
  <si>
    <t>25. Vyhláška č. 73/2010 Sb., o stanovení vyhrazených elektrických zařízení do tříd a skupin a o bližších podmínkách jejich bezpečnosti (vyhláška o vyhrazených elektrických zařízeních).</t>
  </si>
  <si>
    <t>Změna zákona o ozbrojených silách České republiky</t>
  </si>
  <si>
    <t>Zákon č. 219/1999 Sb., o ozbrojených silách České republiky, ve znění zákona č. 352/2001 Sb., zákona č. 320/2002 Sb., zákona č. 253/2005 Sb., zákona č. 413/2005 Sb., zákona č. 546/2005 Sb., zákona č. 274/2008 Sb., zákona č. 41/2009 Sb., zákona č. 147/2010 Sb., zákona č. 375/2011 Sb., zákona č. 253/2012 Sb., zákona č. 250/2014 Sb., zákona č. 46/2016 Sb. a zákona č. 183/2017 Sb., se mění takto:</t>
  </si>
  <si>
    <t>1. V § 2 odst. 11 se za slova „Určená technická zařízení“ doplňují slova „podléhající státnímu odbornému dozoru ministerstva“.</t>
  </si>
  <si>
    <t>2. V § 2 odst. 11 se slovo „provozována“ nahrazuje slovem „používána“.</t>
  </si>
  <si>
    <t>3. V § 7 odst. 1 písm. d) větě první se za slova „jejich provozu“ doplňují slova „u ozbrojených sil a právnických osob zřízených nebo založených Ministerstvem obrany“.</t>
  </si>
  <si>
    <t>4. V § 7 odst. 1 písm. d) bodě 4 se za slova „odborné způsobilosti“ vkládají slova „právnických a podnikajících fyzických osob“.</t>
  </si>
  <si>
    <t>5. V § 7 odst. 1 písm. d) se na konci textu bodu 4 doplňují slova „ , k plnění nádob plyny a vydávání a odebírání oprávnění k těmto činnostem“.</t>
  </si>
  <si>
    <t>6. V § 7 odst. 1 písm. d) se na konci textu bodu 5 doplňují slova „a vydávání a odebírání osvědčení k těmto činnostem“.</t>
  </si>
  <si>
    <t>7. V části šesté hlavě druhé dílu 2 oddíly 4 a 5 včetně nadpisů zní:</t>
  </si>
  <si>
    <t>„Oddíl 4</t>
  </si>
  <si>
    <t>Určená technická zařízení</t>
  </si>
  <si>
    <t>Předpoklady odborné způsobilosti k činnostem s určenými technickými zařízeními</t>
  </si>
  <si>
    <t>(1) Montáž, opravy, revize, zkoušky určených technických zařízení a plnění nádob plyny jsou oprávněny vykonávat pouze odborně způsobilé osoby. Právnická osoba může vykonávat činnost podle věty první, zabezpečí-li její výkon odborně způsobilou fyzickou osobou pro danou činnost. To platí i pro podnikající fyzickou osobu, která sama nesplňuje požadavky na odbornou způsobilost.</t>
  </si>
  <si>
    <t>(2) Předpoklady odborné způsobilosti fyzických osob k činnostem na určených technických zařízeních jsou</t>
  </si>
  <si>
    <t>c) odborné vzdělání v oboru a stupni podle míry rizika a činnosti vykonávané na určeném technickém zařízení,</t>
  </si>
  <si>
    <t>d) odborná praxe v délce, oboru a stupni vzdělání podle míry rizika a činnosti vykonávané na určeném technickém zařízení a potřebné technické vybavení,</t>
  </si>
  <si>
    <t>e) osvědčení o odborné způsobilosti k činnostem na určených technických zařízeních, provádějí-li revize a zkoušky určených technických zařízení, montáž, opravy určených plynových zařízení nebo obsluhu určených tlakových zařízení - parních a kapalinových kotlů.</t>
  </si>
  <si>
    <t>Náležitosti oprávnění a osvědčení</t>
  </si>
  <si>
    <t>(1) Náležitosti oprávnění a osvědčení jsou</t>
  </si>
  <si>
    <t>c) sídlo žadatele,</t>
  </si>
  <si>
    <t>d) evidenční číslo oprávnění nebo osvědčení přidělené ministerstvem,</t>
  </si>
  <si>
    <t>e) jméno, popřípadě jména, a příjmení odpovědné odborné osoby a dalších osob splňujících předpoklady odborné způsobilosti pro požadovaný rozsah činností na určených technických zařízeních, které budou odpovídat za řádný výkon montáže, oprav, revizí a zkoušek určených technických zařízení,</t>
  </si>
  <si>
    <t>f) činnosti, pro které se oprávnění vydává, a jejich rozsah,</t>
  </si>
  <si>
    <t>g) doba platnosti oprávnění nebo osvědčení.</t>
  </si>
  <si>
    <t>(2) Oprávnění a osvědčení k činnostem na určených technických zařízeních podle § 7 odst. 1 písm. d) bodů 4 a 5 se vydávají na základě písemné žádosti a mají platnost 5 let ode dne vydání.</t>
  </si>
  <si>
    <t>§ 36b</t>
  </si>
  <si>
    <t>Ministerstvo je oprávněno</t>
  </si>
  <si>
    <t>a) vykonávat kontrolu plnění opatření v oblasti státního dozoru podle § 7 odst. 1 písm. d) tohoto zákona, je-li při jejím zahájení přítomen člen statutárního orgánu kontrolované osoby, zástupce kontrolované osoby, zaměstnanec kontrolované osoby, nebo jiná fyzická osoba, která vykonává nebo zabezpečuje činnost, která je předmětem činnosti kontrolované osoby; na místech, na kterých by mohlo dojít k bezprostřednímu ohrožení života nebo zdraví osoby provádějící kontrolu, může být kontrola vykonána jen za doprovodu fyzické osoby pověřené k tomu kontrolovanou osobou,</t>
  </si>
  <si>
    <t>b) v případech hodných zvláštního zřetele, popřípadě nebezpečí hrozícího z prodlení, nařizovat kontrolované osobě provedení měření, prohlídek, zkoušek nebo revizí,</t>
  </si>
  <si>
    <t>c) ukládat kontrolované osobě opatření k odstranění nedostatků zjištěných při kontrole a určovat přiměřené lhůty k jejich odstranění; může rovněž navrhovat potřebná technická a jiná opatření k odstranění rizik.</t>
  </si>
  <si>
    <t>§ 36c</t>
  </si>
  <si>
    <t>Zánik oprávnění a osvědčení</t>
  </si>
  <si>
    <t>K zániku oprávnění nebo osvědčení dochází dnem</t>
  </si>
  <si>
    <t>a) kdy držitel oprávnění oznámí ministerstvu, že ukončil jakoukoli činnost v rozsahu oprávnění nebo osvědčení k montáži, opravám, revizím, zkouškám určených technických zařízení,</t>
  </si>
  <si>
    <t>b) kdy držitel oprávnění nebo osvědčení zanikne, popřípadě podnikající fyzická osoba zemře nebo je prohlášena za mrtvou, nedojde-li k pokračování živnosti,</t>
  </si>
  <si>
    <t>c) kdy dojde ke zrušení živnostenského oprávnění k jakékoli činnosti v rozsahu oprávnění nebo osvědčení k montáži, opravám, revizím, zkouškám určených technických zařízení,</t>
  </si>
  <si>
    <t>e) odebrání oprávnění nebo osvědčení ministerstvem, pokud jeho držitel přestane plnit podmínky, za kterých bylo oprávnění nebo osvědčení vydáno.</t>
  </si>
  <si>
    <t>§ 36d</t>
  </si>
  <si>
    <t>Ministerstvo stanoví vyhláškou</t>
  </si>
  <si>
    <t>a) vymezení určených technických zařízení používaných s vojenskou výstrojí, vojenskou výzbrojí, vojenskou technikou a ve vojenských objektech,</t>
  </si>
  <si>
    <t>b) pravidla provádění zkoušek určených technických zařízení,</t>
  </si>
  <si>
    <t>c) požadavky na bezpečnost, umístění, montáž, opravy, provoz, prohlídky, revize, zkoušky a provozní dokumentaci určených technických zařízení,</t>
  </si>
  <si>
    <t>d) případy, ve kterých a kdy provádí prohlídky a zkoušky nebo se zúčastňuje zkoušek na určených technických zařízeních, na základě kterých vydává stanoviska, zda tato zařízení splňují požadavky na zajištění bezpečnosti určených technických zařízení,</t>
  </si>
  <si>
    <t>e) způsob provádění zkoušky z odborné způsobilosti, její obsah a náležitosti dokladu o úspěšném vykonání zkoušky z odborné způsobilosti,</t>
  </si>
  <si>
    <t>f) požadavky na</t>
  </si>
  <si>
    <t>2. odborné způsobilosti podle jednotlivých druhů určených technických zařízení, jakož i na odbornou způsobilost fyzických osob, které pro právnické osoby a podnikající fyzické osoby činnosti na určených technických zařízeních vykonávají,</t>
  </si>
  <si>
    <t>g) požadavky kladené na fyzické osoby, které zajišťují odborný výkon činností na určených technických zařízeních podle jednotlivých druhů, pokud jde o jejich montáž, opravy, revize nebo plnění nádob plyny v rozsahu oprávnění ministerstva vůči příslušnému určenému technickému zařízení,</t>
  </si>
  <si>
    <t>1. fyzických osob k činnostem na určených technických zařízeních podle § 36 odst. 2,</t>
  </si>
  <si>
    <t>2. k výkonu některých činností fyzických osob vykonávajících obsluhu a práci na elektrických určených technických zařízeních bez napětí, v blízkosti elektrických zařízení pod napětím a na elektrických zařízeních pod napětím včetně stupně, popřípadě oboru odborného vzdělání a délky a oboru odborné praxe a nejnižšího vzdělání a nejnižší délky praxe v příslušném oboru.</t>
  </si>
  <si>
    <t>Schvalování technické způsobilosti vojenských zbraní a munice a jejich evidence</t>
  </si>
  <si>
    <t>§ 36e</t>
  </si>
  <si>
    <t>(1) Technickou způsobilost vojenských zbraní a munice, které byly konstruovány, vyrobeny nebo upraveny pro plnění úkolů ozbrojených sil, schvaluje ministerstvo.</t>
  </si>
  <si>
    <t>(2) Technické prohlídky a zkoušky vojenských zbraní a munice, které jsou používány ozbrojenými silami k plnění jejich úkolů, se provádějí ve vojenských zařízeních určených ministerstvem.</t>
  </si>
  <si>
    <t>(3) Ministerstvo eviduje vojenské zbraně a munici, které jsou používány ozbrojenými silami k plnění jejich úkolů, ve vojenském centrálním registru zbraní a munice. Vojenský centrální registr zbraní a munice není veřejně přístupný.“.</t>
  </si>
  <si>
    <t>Zákon č. 251/2005 Sb., o inspekci práce, ve znění zákona č. 230/2006 Sb., zákona č. 264/2006 Sb., zákona č. 213/2007 Sb., zákona č. 362/2007 Sb., zákona č. 294/2008 Sb., zákona č. 382/2008 Sb., zákona č. 281/2009 Sb., zákona č. 73/2011 Sb., zákona č. 341/2011 Sb., zákona č. 350/2011 Sb., zákona č. 365/2011 Sb., zákona č. 367/2011 Sb., zákona č. 64/2014 Sb., zákona č. 136/2014 Sb., zákona č. 247/2014 Sb., zákona č. 250/2014 Sb., zákona č. 81/2015 Sb., zákona č. 47/2016 Sb., zákona č. 88/2016 Sb., zákona č. 93/2017 Sb., zákona č. 205/2017 Sb., zákona č. 206/2017 Sb., zákona č. 225/2017 Sb., zákona č. 327/2017 Sb., zákona č. 176/2019 Sb. a zákona č. 285/2020 Sb., se mění takto:</t>
  </si>
  <si>
    <t>1. V § 4 odst. 1 písm. i) a j) a § 5 odst. 1 písm. k) se slova „nebo zákazu podle § 7 odst. 1 písm. f)“ nahrazují slovy „ , zákazu podle § 7 odst. 1 písm. f) nebo odnětí či omezení podle § 7 odst. 1 písm. g)“.</t>
  </si>
  <si>
    <t>2. V § 7 odst. 1 se za písmeno f) vkládá nové písmeno g), které zní:</t>
  </si>
  <si>
    <t>„g) vydat rozhodnutí o odnětí nebo omezení oprávnění nebo osvědčení o odborné způsobilosti k činnostem na vyhrazených technických zařízeních vydaného podle zákona o bezpečnosti práce v souvislosti s provozem vyhrazených technických zařízení, pokud jeho držitel neprovede řádně prohlídku, revizi nebo zkoušku ve stanoveném rozsahu,“.</t>
  </si>
  <si>
    <t>Dosavadní písmeno g) se označuje jako písmeno h).</t>
  </si>
  <si>
    <t>3. V § 8 písm. b) se text „f)“ nahrazuje textem „f) a g)“.</t>
  </si>
  <si>
    <t>4. V § 20 odstavec 1 zní:</t>
  </si>
  <si>
    <t>„(1) Fyzická osoba se dopustí přestupku na úseku bezpečnosti vyhrazených technických zařízení tím, že</t>
  </si>
  <si>
    <t>c) nedodrží určenou lhůtu pro odstranění závad zjištěných při kontrole.“.</t>
  </si>
  <si>
    <t>Poznámky pod čarou č. 64 a 65 se zrušují.</t>
  </si>
  <si>
    <t>5. V § 20 odst. 2 písm. c) se slova „ , jakož i zákaz činnosti a odnětí oprávnění nebo osvědčení vydaného organizací státního odborného dozoru“ zrušují.</t>
  </si>
  <si>
    <t>6. V § 33 odstavec 1 zní:</t>
  </si>
  <si>
    <t>„(1) Právnická osoba a podnikající fyzická osoba se dopustí přestupku na úseku vyhrazených technických zařízení tím, že</t>
  </si>
  <si>
    <t>e) jako provozovatel vyhrazeného technického zařízení neohlásí havárii v rozporu s § 22 zákona o bezpečnosti práce v souvislosti s provozem vyhrazených technických zařízení.“.</t>
  </si>
  <si>
    <t>7. V § 33 odst. 2 písm. a) se text „c)“ nahrazuje textem „c) a d)“.</t>
  </si>
  <si>
    <t>8. V § 33 odst. 2 písm. c) se za text „písm. a)“ vkládá text „a e)“ a slova „ , jakož i zákaz činnosti a odnětí oprávnění nebo osvědčení vydaného organizací státního odborného dozoru“ se zrušují.</t>
  </si>
  <si>
    <t>Změna zákona o zajištění dalších podmínek bezpečnosti a ochrany zdraví při práci</t>
  </si>
  <si>
    <t>Zákon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zákona č. 362/2007 Sb., zákona č. 189/2008 Sb., zákona č. 223/2009 Sb., zákona č. 365/2011 Sb., zákona č. 375/2011 Sb., zákona č. 225/2012 Sb. a zákona č. 88/2016 Sb., se mění takto:</t>
  </si>
  <si>
    <t>1. V § 10 se doplňuje odstavec 6, který zní:</t>
  </si>
  <si>
    <t>„(6) Ministerstvo může osvědčení odejmout v případě, že nebylo vydáno v souladu s tímto zákonem a jeho prováděcími právními předpisy. Za vydání osvědčení podle věty první ministerstvo zruší akreditaci akreditované osobě, která takové osvědčení vydala.“.</t>
  </si>
  <si>
    <t>2. V § 10a se za odstavec 3 vkládá nový odstavec 4, který zní:</t>
  </si>
  <si>
    <t>„(4) V případě fyzické osoby, jíž byla odborná kvalifikace uznána ve smyslu § 10 odst. 5, se do evidence odborně způsobilých osob zapisují tyto údaje:</t>
  </si>
  <si>
    <t>e) číslo jednací rozhodnutí o uznání odborné způsobilosti podle § 10 odst. 5.“.</t>
  </si>
  <si>
    <t>Dosavadní odstavce 4 a 5 se označují jako odstavce 5 a 6.</t>
  </si>
  <si>
    <t>3. V § 10a se na konci textu odstavce 5 doplňují slova „a odstavce 4 písm. b) a c)“.</t>
  </si>
  <si>
    <t>4. V § 10a odst. 6 se slova „odstavci 3“ nahrazují slovy „odstavcích 3 a 4“.</t>
  </si>
  <si>
    <t>5. V § 11 odst. 1 se za slova „technických zařízeních“ doplňují slova „stanovených prováděcím právním předpisem“ a slova „která představují zvýšenou míru ohrožení života a zdraví zaměstnanců,“ se zrušují.</t>
  </si>
  <si>
    <t>6. V § 11 odstavec 3 zní:</t>
  </si>
  <si>
    <t>„(3) Ustanovení § 10 odst. 5 platí obdobně.“.</t>
  </si>
  <si>
    <t>7. V § 11 se odstavce 4 a 5 zrušují.</t>
  </si>
  <si>
    <t>8. V § 20 odst. 3 se za větu první vkládá věta „Ministerstvo zruší akreditaci též v případech, kdy je činnost akreditované podnikající fyzické nebo právnické osoby podle odstavce 1 vykonávána v rozporu s vydaným rozhodnutím o akreditaci, o jeho změně nebo prodloužení, nebo v rozporu s dobrými mravy.“.</t>
  </si>
  <si>
    <t>9. V § 21 písm. b) bodě 1 se slova „představují zvýšenou míru ohrožení života a zdraví zaměstnanců“ nahrazují slovy „vyžadují zvláštní odbornou způsobilost podle § 11“ a na konci textu bodu se slova „vyžadující zvláštní odbornou způsobilost“ zrušují.</t>
  </si>
  <si>
    <t>Tento zákon nabývá účinnosti dnem 1. července 2022.</t>
  </si>
  <si>
    <t>Vondráček v. r.</t>
  </si>
  <si>
    <t>Babiš v. r.</t>
  </si>
  <si>
    <t>1) Směrnice Evropského parlamentu a Rady 2009/104/ES ze dne 16. září 2009 o minimálních požadavcích na bezpečnost a ochranu zdraví pro používání pracovního zařízení zaměstnanci při práci (druhá samostatná směrnice ve smyslu čl. 16 odst. 1 směrnice 89/391/EHS).</t>
  </si>
  <si>
    <t>2) Zákon č. 22/1997 Sb., o technických požadavcích na výrobky a o změně a doplnění některých zákonů, ve znění pozdějších předpisů.</t>
  </si>
  <si>
    <t xml:space="preserve"> Zákon č. 90/2016 Sb., o posuzování shody stanovených výrobků při jejich dodávání na trh, ve znění pozdějších předpisů.</t>
  </si>
  <si>
    <t>3) § 349 odst. 1 zákona č. 262/2006 Sb., zákoník práce, ve znění pozdějších předpisů.</t>
  </si>
  <si>
    <t>4) Směrnice Evropského parlamentu a Rady 2006/123/ES ze dne 12. prosince 2006 o službách na vnitřním trhu.</t>
  </si>
  <si>
    <t>5) § 7 odst. 1 písm. g) zákona č. 251/2005 Sb., o inspekci práce, ve znění pozdějších předpisů.</t>
  </si>
  <si>
    <t>6) Směrnice Evropského parlamentu a Rady 2005/36/ES ze dne 7. září 2005 o uznávání odborných kvalifikací, ve znění směrnic 2006/100/ES, 2013/25/EU, 2013/55/EU, ve znění nařízení č. 1430/2007, č. 755/2008, č. 1137/2008, č. 279/2009, č. 213/2011, č. 623/2012 a ve znění rozhodnutí Komise 2016/790 a 2017/2113.</t>
  </si>
  <si>
    <t>7) § 103 odst. 2 zákona č. 262/2006 Sb., zákoník práce, ve znění zákona č. 365/2011 Sb.</t>
  </si>
  <si>
    <t>8) Zákon č. 179/2006 Sb., o ověřování a uznávání výsledků dalšího vzdělávání a o změně některých zákonů (zákon o uznávání výsledků dalšího vzdělávání), ve znění pozdějších předpisů.</t>
  </si>
  <si>
    <t>9) Zákon č. 360/1992 Sb., o výkonu povolání autorizovaných architektů a o výkonu povolání autorizovaných inženýrů a techniků činných ve výstavbě, ve znění pozdějších předpisů.</t>
  </si>
  <si>
    <t xml:space="preserve">10) Zákon č. 309/2006 Sb., kterým se upravují další požadavky bezpečnosti a ochrany zdraví při práci v pracovněprávních vztazích a o zajištění bezpečnosti a ochrany zdraví při činnosti nebo poskytování služeb mimo pracovněprávní vztahy (zákon o zajištění dalších podmínek bezpečnosti a ochrany zdraví při práci), ve znění pozdějších předpisů. </t>
  </si>
  <si>
    <t xml:space="preserve"> Nařízení vlády č. 378/2001 Sb., kterým se stanoví bližší požadavky na bezpečný provoz a používání strojů, technických zařízení, přístrojů a nářadí.</t>
  </si>
  <si>
    <t xml:space="preserve"> Nařízení vlády č. 101/2005 Sb., o podrobnějších požadavcích na pracoviště a pracovní prostředí.</t>
  </si>
  <si>
    <t>11) Zákon č. 458/2000 Sb., o podmínkách podnikání a o výkonu státní správy v energetických odvětvích a o změně některých zákonů (energetický zákon), ve znění pozdějších předpisů.</t>
  </si>
  <si>
    <t>zrušena  zákonem 205/2021Sb. k 1.7.2022</t>
  </si>
  <si>
    <t>Z 250/2021Sb.</t>
  </si>
  <si>
    <r>
      <t xml:space="preserve">zákon č.251/2005 Sb.                   zákon o inspekci práce                                                                                         </t>
    </r>
    <r>
      <rPr>
        <sz val="12"/>
        <color indexed="12"/>
        <rFont val="Times New Roman"/>
        <family val="1"/>
        <charset val="238"/>
      </rPr>
      <t>(ve znění č.318/2025 Sb.)</t>
    </r>
  </si>
  <si>
    <r>
      <t xml:space="preserve">                                                                                                                                                                                     </t>
    </r>
    <r>
      <rPr>
        <b/>
        <sz val="12"/>
        <rFont val="Times New Roman"/>
        <family val="1"/>
        <charset val="238"/>
      </rPr>
      <t xml:space="preserve"> účinnost k 1.11.2025</t>
    </r>
  </si>
  <si>
    <r>
      <t xml:space="preserve">zákon č.309/2006 Sb.                  zákon o zajištění alších podmínek BOZP                                                             </t>
    </r>
    <r>
      <rPr>
        <sz val="12"/>
        <color indexed="12"/>
        <rFont val="Times New Roman"/>
        <family val="1"/>
        <charset val="238"/>
      </rPr>
      <t>(ve znění č. 318/2025 Sb.)</t>
    </r>
  </si>
  <si>
    <r>
      <t xml:space="preserve">                                                                                                                                                                                    </t>
    </r>
    <r>
      <rPr>
        <b/>
        <sz val="12"/>
        <rFont val="Times New Roman"/>
        <family val="1"/>
        <charset val="238"/>
      </rPr>
      <t xml:space="preserve"> účinnost k 1.11.2025</t>
    </r>
  </si>
  <si>
    <r>
      <t xml:space="preserve">zákon č.250/2021 Sb.                  zákon o bezpečnosti práce v provozech vyhrazených technických zařízení        </t>
    </r>
    <r>
      <rPr>
        <sz val="12"/>
        <color indexed="12"/>
        <rFont val="Times New Roman"/>
        <family val="1"/>
        <charset val="238"/>
      </rPr>
      <t>(ve znění č. 318/2025 Sb.)</t>
    </r>
  </si>
  <si>
    <r>
      <t xml:space="preserve">nařízení vlády č.591/2006 Sb.     NV o bližších min. požadavcích na BOZP na staveništích                               </t>
    </r>
    <r>
      <rPr>
        <sz val="12"/>
        <color rgb="FF0000FF"/>
        <rFont val="Times New Roman"/>
        <family val="1"/>
        <charset val="238"/>
      </rPr>
      <t xml:space="preserve">   (ve znění č.319/2025 Sb.)</t>
    </r>
  </si>
  <si>
    <r>
      <t xml:space="preserve">                                                                                                                                                                                       </t>
    </r>
    <r>
      <rPr>
        <b/>
        <sz val="12"/>
        <rFont val="Times New Roman"/>
        <family val="1"/>
        <charset val="238"/>
      </rPr>
      <t>účinnost k 1.11.2025</t>
    </r>
  </si>
  <si>
    <r>
      <t xml:space="preserve">vyhláška č.206/2012 Sb.            vyhláška o odborné způsobilosti při nakládání s POR                                      </t>
    </r>
    <r>
      <rPr>
        <sz val="12"/>
        <color rgb="FF0000FF"/>
        <rFont val="Times New Roman"/>
        <family val="1"/>
        <charset val="238"/>
      </rPr>
      <t xml:space="preserve">   (ve znění č.199/2023 Sb.)</t>
    </r>
  </si>
  <si>
    <r>
      <t xml:space="preserve">                                                                                                                                                                                       </t>
    </r>
    <r>
      <rPr>
        <b/>
        <sz val="12"/>
        <rFont val="Times New Roman"/>
        <family val="1"/>
        <charset val="238"/>
      </rPr>
      <t>účinnost k 1.7.2023</t>
    </r>
  </si>
  <si>
    <r>
      <t xml:space="preserve">vyhláška č.246/2001 Sb.            vyhláška o požární prevenci                                                                               </t>
    </r>
    <r>
      <rPr>
        <sz val="12"/>
        <color rgb="FF0000FF"/>
        <rFont val="Times New Roman"/>
        <family val="1"/>
        <charset val="238"/>
      </rPr>
      <t xml:space="preserve">   (ve znění č.377/2021 Sb.)</t>
    </r>
  </si>
  <si>
    <r>
      <t xml:space="preserve">                                                                                                                                                                                       </t>
    </r>
    <r>
      <rPr>
        <b/>
        <sz val="12"/>
        <rFont val="Times New Roman"/>
        <family val="1"/>
        <charset val="238"/>
      </rPr>
      <t>účinnost k 1.1.2022</t>
    </r>
  </si>
  <si>
    <r>
      <t xml:space="preserve">zákon č.326/2004 Sb.                   zákon o SRS                                                                                                         </t>
    </r>
    <r>
      <rPr>
        <sz val="12"/>
        <color indexed="12"/>
        <rFont val="Times New Roman"/>
        <family val="1"/>
        <charset val="238"/>
      </rPr>
      <t>(ve znění č.70/2025 Sb.)</t>
    </r>
  </si>
  <si>
    <r>
      <t xml:space="preserve">                                                                                                                                                                                     </t>
    </r>
    <r>
      <rPr>
        <b/>
        <sz val="12"/>
        <rFont val="Times New Roman"/>
        <family val="1"/>
        <charset val="238"/>
      </rPr>
      <t xml:space="preserve"> účinnost k 1.4.2025</t>
    </r>
  </si>
  <si>
    <r>
      <t xml:space="preserve">zákon č.350/2011 Sb.                  chemický zákon                                                                                                     </t>
    </r>
    <r>
      <rPr>
        <sz val="12"/>
        <color indexed="12"/>
        <rFont val="Times New Roman"/>
        <family val="1"/>
        <charset val="238"/>
      </rPr>
      <t>(ve znění č. 543/2020 Sb.)</t>
    </r>
  </si>
  <si>
    <r>
      <t xml:space="preserve">                                                                                                                                                                                    </t>
    </r>
    <r>
      <rPr>
        <b/>
        <sz val="12"/>
        <rFont val="Times New Roman"/>
        <family val="1"/>
        <charset val="238"/>
      </rPr>
      <t xml:space="preserve"> účinnost k 1.1.2021</t>
    </r>
  </si>
  <si>
    <r>
      <t xml:space="preserve">nařízení vlády č.361/2007 Sb.     NV  stanoví podmínky ochrany zdraví při práci                                      </t>
    </r>
    <r>
      <rPr>
        <sz val="12"/>
        <color rgb="FF0000FF"/>
        <rFont val="Times New Roman"/>
        <family val="1"/>
        <charset val="238"/>
      </rPr>
      <t xml:space="preserve">              (ve znění č20/2025 Sb.)</t>
    </r>
  </si>
  <si>
    <r>
      <t xml:space="preserve">                                                                                                                                                                                       </t>
    </r>
    <r>
      <rPr>
        <b/>
        <sz val="12"/>
        <rFont val="Times New Roman"/>
        <family val="1"/>
        <charset val="238"/>
      </rPr>
      <t>účinnost k 15.2.2025</t>
    </r>
  </si>
  <si>
    <r>
      <t xml:space="preserve">nařízení vlády č.276/2015 Sb.     NV o  odškodňování bolesti a ztížení společenského uplatnění způsobené pracovním úrazem                                                        </t>
    </r>
    <r>
      <rPr>
        <sz val="12"/>
        <color rgb="FF0000FF"/>
        <rFont val="Times New Roman"/>
        <family val="1"/>
        <charset val="238"/>
      </rPr>
      <t xml:space="preserve">         </t>
    </r>
    <r>
      <rPr>
        <b/>
        <sz val="12"/>
        <color rgb="FF0000FF"/>
        <rFont val="Times New Roman"/>
        <family val="1"/>
        <charset val="238"/>
      </rPr>
      <t xml:space="preserve">   nebo nemoci z povolání                                                                                                                                                </t>
    </r>
    <r>
      <rPr>
        <sz val="12"/>
        <color rgb="FF0000FF"/>
        <rFont val="Times New Roman"/>
        <family val="1"/>
        <charset val="238"/>
      </rPr>
      <t>(ve znění č.428/2025 Sb.)</t>
    </r>
  </si>
  <si>
    <r>
      <t xml:space="preserve">                                                                                                                                                                                       </t>
    </r>
    <r>
      <rPr>
        <b/>
        <sz val="12"/>
        <rFont val="Times New Roman"/>
        <family val="1"/>
        <charset val="238"/>
      </rPr>
      <t>účinnost k 8.11.2025</t>
    </r>
  </si>
  <si>
    <r>
      <t xml:space="preserve">nařízení vlády č.591/2006 Sb.     NV kterým se stanoví seznam nemocí z povolání                          </t>
    </r>
    <r>
      <rPr>
        <sz val="12"/>
        <color rgb="FF0000FF"/>
        <rFont val="Times New Roman"/>
        <family val="1"/>
        <charset val="238"/>
      </rPr>
      <t xml:space="preserve">                        (ve znění č.428/2025 Sb.)</t>
    </r>
  </si>
  <si>
    <r>
      <rPr>
        <sz val="12"/>
        <color indexed="8"/>
        <rFont val="Times New Roman"/>
        <family val="1"/>
        <charset val="238"/>
      </rPr>
      <t xml:space="preserve">ve znění zákona č. 470/2024 Sb., 230/2024 Sb.,84/2025 Sb. a 120/2025 Sb. a </t>
    </r>
    <r>
      <rPr>
        <b/>
        <sz val="12"/>
        <color indexed="8"/>
        <rFont val="Times New Roman"/>
        <family val="1"/>
        <charset val="238"/>
      </rPr>
      <t>zákona č.318/2025Sb.</t>
    </r>
  </si>
  <si>
    <t>d) neprojedná se zaměstnancem nebo na jeho žádost se zástupci zaměstnanců jeho stížnost na výkon práv a povinností vyplývajících z pracovněprávního vztahu39),</t>
  </si>
  <si>
    <t>e) omezí zaměstnance v nakládání s informacemi o výši a struktuře jeho mzdy, platu nebo odměny z dohody.</t>
  </si>
  <si>
    <t>b) písm. d) a e) lze uložit pokutu až do výše 400000 Kč.</t>
  </si>
  <si>
    <t>d) poruší některou z povinností stanovených v § 37, 37a, 77a nebo v § 77b zákoníku práce,</t>
  </si>
  <si>
    <t>f) nesplní informační povinnost podle § 279 odst. 1 písm. j) zákoníku práce,</t>
  </si>
  <si>
    <t>g) poruší povinnost stanovenou v § 35 zákoníku práce.</t>
  </si>
  <si>
    <t>a) písm. a), c) a g) lze uložit pokutu až do výše 2000000 Kč,</t>
  </si>
  <si>
    <t>b) nesplní některou povinnost podle § 317 odst. 2 nebo 3 zákoníku práce.</t>
  </si>
  <si>
    <t>n) jako ručitel neuspokojí mzdové nároky zaměstnanců podle § 324a odst. 4 zákoníku práce,</t>
  </si>
  <si>
    <t>o) poruší povinnost při sjednání, stanovení nebo určení mzdy nebo platu,</t>
  </si>
  <si>
    <t>p) poruší povinnost při výplatě mzdy nebo platu v cizí měně podle § 143 odst. 2 nebo 3 zákoníku práce.</t>
  </si>
  <si>
    <t>a) písm. a), j), o) a p) lze uložit pokutu až do výše 500 000 Kč,</t>
  </si>
  <si>
    <t>z) nesplní některou z povinností zhotovitele podle § 16 zákona o zajištění dalších podmínek bezpečnosti a ochrany zdraví při práci,</t>
  </si>
  <si>
    <t>za) nesplní některou z povinností koordinátora bezpečnosti a ochrany zdraví při práci na staveništi podle § 10 odst. 4, § 14 odst. 5 nebo § 18 zákona o zajištění dalších podmínek bezpečnosti a ochrany zdraví při práci,</t>
  </si>
  <si>
    <t>zf) v rozporu s § 15 odst. 2 nebo 3 zákona o zajištění dalších podmínek bezpečnosti a ochrany zdraví při práci nezajistí zpracování plánu bezpečnosti a ochrany zdraví při práci na staveništi před zahájením prací nebo nezajistí jeho aktualizaci při realizaci stavby,</t>
  </si>
  <si>
    <t>zg) v rozporu s § 14 zákona o zajištění dalších podmínek bezpečnosti a ochrany zdraví při práci nezajistí součinnost všech zhotovitelů včetně osob podle § 12 zákona o zajištění dalších podmínek bezpečnosti a ochrany zdraví při práci, popřípadě jiné osoby, s koordinátorem bezpečnosti a ochrany zdraví při práci na staveništi při přípravě a realizaci stavby,</t>
  </si>
  <si>
    <t>zh) v rozporu s § 14 zákona o zajištění dalších podmínek bezpečnosti a ochrany zdraví při práci nezajistí podepsání plánu bezpečnosti a ochrany zdraví při práci na staveništi,</t>
  </si>
  <si>
    <t>zi) v rozporu s § 14 zákona o zajištění dalších podmínek bezpečnosti a ochrany zdraví při práci nezajistí, aby byli všichni zhotovitelé včetně osob podle § 12 zákona o zajištění dalších podmínek bezpečnosti a ochrany zdraví při práci, popřípadě jiné osoby, vázáni plněním opatření stanovených koordinátorem bezpečnosti a ochrany zdraví při práci na staveništi.</t>
  </si>
  <si>
    <t>b) písm. l), m), n), p), y) a zd) až zi) lze uložit pokutu až do výše 400 000 Kč,</t>
  </si>
  <si>
    <t>b) nesplní některou povinnost podle § 317 odst. 2 až 3 zákoníku práce.</t>
  </si>
  <si>
    <t>zd) v rozporu s § 15 odst. 2 nebo 3 zákona o zajištění dalších podmínek bezpečnosti a ochrany zdraví při práci nezajistí zpracování plánu bezpečnosti a ochrany zdraví při práci na staveništi před zahájením prací nebo nezajistí jeho aktualizaci při realizaci stavby,</t>
  </si>
  <si>
    <t>ze) v rozporu s § 14 zákona o zajištění dalších podmínek bezpečnosti a ochrany zdraví při práci nezajistí součinnost všech zhotovitelů včetně osob podle § 12 zákona o zajištění dalších podmínek bezpečnosti a ochrany zdraví při práci, popřípadě jiné osoby, s koordinátorem bezpečnosti a ochrany zdraví při práci na staveništi při přípravě a realizaci stavby,</t>
  </si>
  <si>
    <t>zf) v rozporu s § 14 zákona o zajištění dalších podmínek bezpečnosti a ochrany zdraví při práci nezajistí podepsání plánu bezpečnosti a ochrany zdraví při práci na staveništi,</t>
  </si>
  <si>
    <t>zg) v rozporu s § 14 zákona o zajištění dalších podmínek bezpečnosti a ochrany zdraví při práci nezajistí, aby byli všichni zhotovitelé včetně osob podle § 12 zákona o zajištění dalších podmínek bezpečnosti a ochrany zdraví při práci, popřípadě jiné osoby, vázáni plněním opatření stanovených koordinátorem bezpečnosti a ochrany zdraví při práci na staveništi.</t>
  </si>
  <si>
    <t>b) písm. l), m), n), p), y) a zc) až zg) lze uložit pokutu až do výše 400 000 Kč,</t>
  </si>
  <si>
    <t>2a</t>
  </si>
  <si>
    <t>2b</t>
  </si>
  <si>
    <t>2c</t>
  </si>
  <si>
    <t>2d</t>
  </si>
  <si>
    <t>2e</t>
  </si>
  <si>
    <t>2f</t>
  </si>
  <si>
    <t>4.a</t>
  </si>
  <si>
    <t>4.b</t>
  </si>
  <si>
    <t>4.c</t>
  </si>
  <si>
    <t>.5a</t>
  </si>
  <si>
    <t>5b</t>
  </si>
  <si>
    <t>5c</t>
  </si>
  <si>
    <t>5d</t>
  </si>
  <si>
    <t>5e</t>
  </si>
  <si>
    <t>5f</t>
  </si>
  <si>
    <t>9a</t>
  </si>
  <si>
    <t>9b</t>
  </si>
  <si>
    <t>9c</t>
  </si>
  <si>
    <t>9.3a</t>
  </si>
  <si>
    <t>9.3b</t>
  </si>
  <si>
    <t>9.3c</t>
  </si>
  <si>
    <t>12a</t>
  </si>
  <si>
    <t>12b</t>
  </si>
  <si>
    <t>12c</t>
  </si>
  <si>
    <t>12d</t>
  </si>
  <si>
    <t>►jsou plněny další úkoly zadavatele stavby, jejího zhotovitele, popř. fyzické osoby, která se podílí na zhotovení stavby,je zadavatel povinně písemně určit jadnoho nebo více koordinátorů  bezpečnosti a ochrany zdraví při práci na staveništi (část třetí, zákona 309/2006 Sb.)</t>
  </si>
  <si>
    <t>► Zadavatel stavby je povinen vytvořit podmínky pro činnost koordinátora, předat koordinátorovi veškeré podklady a informace pro jeho činnost, zejména pro zpracování plánu bezpečnosti a ochrany zdraví při práci na staveništi (</t>
  </si>
  <si>
    <t>►jsou zajištěné plány pro případ havárií, mimořádných událostí apod</t>
  </si>
  <si>
    <r>
      <rPr>
        <sz val="12"/>
        <color theme="1"/>
        <rFont val="Times New Roman"/>
        <family val="1"/>
        <charset val="238"/>
      </rPr>
      <t>zákona č.284/2021 Sb. a</t>
    </r>
    <r>
      <rPr>
        <b/>
        <sz val="12"/>
        <color theme="1"/>
        <rFont val="Times New Roman"/>
        <family val="1"/>
        <charset val="238"/>
      </rPr>
      <t xml:space="preserve"> zákona č. 318/2025 Sb.</t>
    </r>
  </si>
  <si>
    <t>f) pracoviště byla vybavena v rozsahu dohodnutém s příslušným poskytovatelem pracovnělékařských služeb prostředky pro poskytnutí první pomoci a vybavena prostředky pro přivolání poskytovatele zdravotnické záchranné služby.</t>
  </si>
  <si>
    <t>h) určení a úprava ploch pro uskladnění, zejména nebezpečných látek, směsí a materiálů,</t>
  </si>
  <si>
    <t>(2) Překročí-li výsledky měření rizikových faktorů stanovené nejvyšší přípustné hodnoty, je zaměstnavatel povinen zjistit příčiny tohoto stavu a přijmout opatření k odstranění rizika pro zaměstnance. Nelze-li odstranit výskyt biologických činitelů skupin druhé až čtvrté podle zvláštního právního předpisu4), je zaměstnavatel povinen postupovat podle § 104 zákoníku práce, pokud se nepodaří snížit hodnoty rizikových faktorů pod stanovené nejvyšší přípustné hodnoty a odstranit tak riziko pro zaměstnance. Není-li možné ochranu zdraví zaměstnance zajistit opatřeními podle odstavce 1, popřípadě jinými opatřeními podle tohoto zákona nebo zvláštního právního předpisu34), je zaměstnavatel povinen zdroj rizikového faktoru vyřadit z provozu, a není-li to možné, práci zastavit.</t>
  </si>
  <si>
    <t>(3) Zaměstnavatel je povinen zajistit, aby práce s azbestem, s chemickými karcinogeny a biologickými činiteli a pracovní procesy s rizikem chemické karcinogenity byly v rozsahu stanoveném prováděcím právním předpisem vždy prováděny v kontrolovaných pásmech, která budou označena a zajištěna tak, aby do nich nevstupovali zaměstnanci, kteří v něm nevykonávají práci, opravy, údržbu, zkoušky, revize, kontrolu nebo dozor. Kontrolovaným pásmem je zřetelně a viditelně označený prostor, stavebně oddělený od pracovního prostředí, je-li to možné, kde se provádějí činnosti, které na základě vyhodnocení rizika představují riziko pro zdraví a bezpečnost zaměstnanců, a který je zajištěný proti vstupu nepovolané osoby. Do kontrolovaných pásem mohou být zaměstnavatelem zařazeny i další práce, při kterých jsou zaměstnanci vystaveni působení rizikových faktorů, pokud je toho třeba k ochraně zdraví zaměstnanců.</t>
  </si>
  <si>
    <t>f) výčet biologických činitelů, chemických látek a směsí, se kterými se v kontrolovaném pásmu zachází, nebo jiných rizikových faktorů,</t>
  </si>
  <si>
    <t>(7) Rizikové faktory pracovních podmínek, jejich členění, hygienické limity, způsob jejich zjišťování a hodnocení, kontrolovaná pásma a minimální rozsah opatření k ochraně zdraví zaměstnance stanoví prováděcí právní předpis.</t>
  </si>
  <si>
    <t>(1) Zakázány jsou práce s 2-naftylaminem a jeho solemi, 4-aminobifenylem a jeho solemi, benzidinem a jeho solemi, 4-nitrodifenylem a polychlorovanými bifenyly, s výjimkou mono- a dichlorovaných bifenylů, a práce se směsmi obsahujícími více než 0,1 % 2-naftylaminu a jeho solí, 4-aminobifenylu a jeho solí, benzidinu a jeho solí nebo 4-nitrodifenylu nebo více než 0,005 % polychlorovaných bifenylů. Zákaz těchto prací neplatí, jde-li o výzkumné laboratorní práce, analytické práce, práce při likvidaci nepotřebných zásob, odpadů a zařízení, která obsahují tyto látky a směsi, a práce při zneškodňování uvedených látek, pokud vznikají jako nežádoucí průvodní látka při zpracování jiné látky nebo směsi.</t>
  </si>
  <si>
    <t>a) nejvýše 25 zaměstnanců, může zajišťovat úkoly v prevenci rizik sám, má-li znalosti, které odpovídají požadavkům zkoušky z odborné způsobilosti podle § 10 odst. 1 v rozsahu odpovídajícím odbornému nebo profesnímu zaměření činnosti zaměstnavatele,</t>
  </si>
  <si>
    <t>a) poskytnout odborně způsobilé osobě k zajišťování úkolů v prevenci rizik zejména potřebné prostředky a dobu potřebnou k výkonu její činnosti, zvláště ve vztahu k zaměstnancům v pracovním poměru na dobu určitou, mladistvým zaměstnancům, těhotným zaměstnankyním, zaměstnankyním, které kojí, nebo zaměstnankyním-matkám dítěte do konce devátého měsíce po porodu a zaměstnancům agentury práce dočasně přiděleným k výkonu práce k jinému zaměstnavateli,</t>
  </si>
  <si>
    <t>(5) Při zajišťování úkolů v prevenci rizik postupuje odborně způsobilá osoba v součinnosti s odborně způsobilými fyzickými osobami vykonávajícími svoji působnost podle zvláštních právních předpisů, s odborovou organizací a zástupcem pro oblast bezpečnosti a ochrany zdraví při práci11).</t>
  </si>
  <si>
    <t>(7) Plní-li na jednom pracovišti zaměstnavatele úkoly v prevenci rizik více než 1 odborně způsobilá osoba, zaměstnavatel písemně určí, kdo bude provádět koordinaci jejich činnosti.</t>
  </si>
  <si>
    <t>(8) Péče vedoucích zaměstnanců o bezpečnost a ochranu zdraví při práci podle § 101 odst. 2 a § 302 písm. c) zákoníku práce není odstavcem 3 dotčena.</t>
  </si>
  <si>
    <t>b) odborná praxe v délce alespoň 3 let, jestliže fyzická osoba získala vzdělání uvedené v písmenu a), nebo v délce alespoň 1 rok, jestliže fyzická osoba získala vysokoškolské vzdělání stavebního zaměření nebo vysokoškolské vzdělání v oblasti bezpečnosti a ochrany zdraví při práci; za odbornou praxi se považuje doba činnosti vykonávané při přípravě nebo realizaci staveb,</t>
  </si>
  <si>
    <t>a) pro každý kalendářní rok vede v listinné nebo elektronické podobě chronologický seznam smluv o výkonu své činnosti jako odborně způsobilé fyzické osoby k zajišťování úkolů v prevenci rizik a koordinátora, který opatřuje svým jménem, popřípadě jmény, příjmením a číslem osvědčení, a uchovává jej po dobu 5 let ode dne skončení kalendářního roku, k němuž byl veden,</t>
  </si>
  <si>
    <t>b) opatřuje zpracované dokumenty související s výkonem své činnosti jako odborně způsobilé fyzické osoby k zajišťování úkolů v prevenci rizik a koordinátora svým jménem, popřípadě jmény, příjmením a číslem osvědčení, a</t>
  </si>
  <si>
    <t>b) odborné vzdělání stanovené prováděcím právním předpisem,</t>
  </si>
  <si>
    <t>c) odborná praxe v délce a v oboru stanoveném prováděcím právním předpisem,</t>
  </si>
  <si>
    <t>d) splnění požadavků podle odstavce 3 určených osobou, která uvádí na trh nebo distribuuje, popřípadě uvádí do provozu výrobky, které by mohly ve zvýšené míře ohrozit oprávněný zájem17),</t>
  </si>
  <si>
    <t>e) osvědčení o úspěšně vykonané zkoušce ze zvláštní odborné způsobilosti.</t>
  </si>
  <si>
    <t>(4) Zadavatel stavby je povinen vytvořit podmínky pro činnost koordinátora, předat koordinátorovi veškeré podklady a informace pro jeho činnost, zejména pro zpracování plánu bezpečnosti a ochrany zdraví při práci na staveništi (dále jen „plán“), včetně informace o fyzických osobách, které se mohou s jeho vědomím zdržovat na staveništi, a poskytovat mu potřebnou součinnost. Zadavatel stavby je dále povinen tento plán podepsat a zavázat všechny zhotovitele včetně osob podle § 12, popřípadě jiné osoby, k součinnosti s koordinátorem po celou dobu přípravy a realizace stavby a k plnění veškerých opatření stanovených koordinátorem. Ustanovení § 17 není větami první a druhou dotčeno.</t>
  </si>
  <si>
    <t>(5) Koordinátor po celou dobu svého určení stanovuje opatření k zajištění bezpečnosti a ochrany zdraví při práci a koordinuje</t>
  </si>
  <si>
    <t>a) spolupráci mezi zhotoviteli, a to včetně těch, kteří se na staveništi střídají,</t>
  </si>
  <si>
    <t>b) činnosti zhotovitelů za účelem ochrany zaměstnanců a prevence pracovních úrazů a rizik a</t>
  </si>
  <si>
    <t>c) vzájemnou informovanost zhotovitelů o aktuálním stavu prací a přijatých opatřeních pro zajištění bezpečnosti a ochrany zdraví na staveništi.</t>
  </si>
  <si>
    <t>(6) Povinnost koordinátora podle odstavce 5 se vztahuje také na osoby podle § 12.</t>
  </si>
  <si>
    <t>(7) Koordinátor zajišťuje ode dne jeho určení povinnost zhotovitelů podle § 101 odst. 3 a 4 písm. a) zákoníku práce prostřednictvím průběžného seznamování zhotovitelů s plánem a jeho aktualizacemi.</t>
  </si>
  <si>
    <t>(8) Koordinátor je povinen zachovávat mlčenlivost o všech informacích a skutečnostech, o nichž se v souvislosti s činností dozvěděl a které nelze sdělovat dalším osobám, nestanoví-li zvláštní právní předpis jinak.</t>
  </si>
  <si>
    <t>(9) Při přípravě a realizaci staveb</t>
  </si>
  <si>
    <t>b) které provádí stavebník sám pro sebe svépomocí podle zvláštního právního předpisu21),</t>
  </si>
  <si>
    <t>c) nevyžadujících povolení záměru podle stavebního zákona, nebo</t>
  </si>
  <si>
    <t>d) sítí technické infrastruktury35)</t>
  </si>
  <si>
    <t>1. v elektroenergetice o nízkém napětí,</t>
  </si>
  <si>
    <t>2. v plynárenství o tlakové hladině do 4 bar,</t>
  </si>
  <si>
    <t>3. elektronických komunikací,</t>
  </si>
  <si>
    <t>(2) Budou-li na staveništi vykonávány práce a činnosti vystavující fyzickou osobu zvýšenému ohrožení života nebo poškození zdraví, které jsou stanoveny prováděcím právním předpisem, stejně jako v případech podle odstavce 1, zadavatel stavby zajistí, aby byl při přípravě stavby zpracován plán podle druhu a velikosti plně vyhovující potřebám zajištění bezpečné a zdraví neohrožující práce, a aby byl při realizaci stavby aktualizován. Plán zpracovává a aktualizuje koordinátor. V plánu musí být uvedeny základní informace o stavbě a staveništi, pracovní postupy navrhované pro jednotlivé práce a pracovní činnosti s ohledem na rizika plánovaných prací, zahrnující konkrétní požadavky pro jejich bezpečné provádění, jejich předpokládané časové trvání a posloupnost nebo souběh; plán musí být přizpůsobován skutečnému stavu a podstatným změnám stavby během její realizace. Vláda stanoví nařízením bližší požadavky na obsah a rozsah plánu.</t>
  </si>
  <si>
    <t>(3) Budou-li na staveništi vykonávány záchranné a likvidační práce v souvislosti s řešením mimořádné události podle zvláštního zákona36) nebo práce při odstraňování následků havárií, požárů, výbuchů a poruch zejména sítí a zařízení technické infrastruktury37), které představují závažné riziko ohrožení života, zdraví a bezpečnosti fyzických osob, majetku nebo životního prostředí, zajistí zadavatel stavby zpracování plánu v omezeném rozsahu tak, aby bylo zajištěno bezpečné a zdraví neohrožující provádění prací. Za plán v omezeném rozsahu se považují vypracované pracovní a technologické postupy pro záchranné a likvidační práce v souvislosti s řešením událostí uvedených ve větě první, na jejichž činnostech se dotčené osoby podílejí. Plán v omezeném rozsahu je na staveništi používán pouze do doby odstranění události, pro kterou byl zpracován. Tento plán v omezeném rozsahu zpracovává a aktualizuje koordinátor.</t>
  </si>
  <si>
    <t>(4) Na práce údržby technologického zařízení, při níž nejsou prováděny stavební práce na staveništi, nelze-li je podle jejich povahy podřadit pod činnosti podle § 3 odst. 1, se plán nezpracovává.</t>
  </si>
  <si>
    <t>(5) Zadavatel stavby postupuje při výběru zhotovitele v souladu s požadavky na bezpečnost a ochranu zdraví při práci s ohledem na práce a činnosti vystavující zaměstnance zvýšenému ohrožení života nebo zdraví na staveništi uvedenými v plánu.</t>
  </si>
  <si>
    <t>(6) Koordinátor je povinen dát bezodkladně pokyn zhotoviteli nebo osobě podle § 12 k přerušení prací, pokud jsou fyzické osoby vystaveny bezprostřednímu ohrožení bezpečnosti, života nebo zdraví. Koordinátor o této skutečnosti informuje stavbyvedoucího38). Práce musí být přerušeny až do doby zjednání nápravy.</t>
  </si>
  <si>
    <t>a) nejpozději do 8 dnů před zahájením prací na staveništi písemně informovat určeného koordinátora o konkrétních pracovních a technologických postupech, které pro realizaci stavby zvolil, o řešení rizik vznikajících při těchto postupech, včetně opatření přijatých k jejich odstranění,</t>
  </si>
  <si>
    <t>b) poskytovat koordinátorovi součinnost potřebnou pro plnění jeho úkolů po celou dobu svého zapojení do přípravy a realizace stavby, zejména mu včas předávat informace a podklady potřebné pro zhotovení plánu a jeho změny, brát v úvahu podněty a pokyny koordinátora, zúčastňovat se zpracování plánu, tento plán dodržovat, zúčastňovat se kontrolních dnů a postupovat podle dohodnutých opatření, a to v rozsahu, způsobem a ve lhůtách uvedených v plánu,</t>
  </si>
  <si>
    <t>c) plnit opatření stanovená koordinátorem a vyžadovat plnění těchto opatření od ostatních zhotovitelů včetně osob podle § 12, které pro ně vykonávají činnosti podle § 3 odst. 1,</t>
  </si>
  <si>
    <t>d) na pokyn koordinátora podle § 15 odst. 6 přerušit práci.</t>
  </si>
  <si>
    <t>5. udělit zhotoviteli nebo osobě podle § 12 pokyn podle § 15 odst. 6,</t>
  </si>
  <si>
    <t>(1) O udělení, pozastavení, změně, zrušení nebo prodloužení akreditace podnikající fyzické nebo právnické osoby k provádění zkoušky z odborné způsobilosti, periodické zkoušky nebo zvláštní odborné způsobilosti (dále jen „akreditace“) rozhoduje ministerstvo. Akreditace vzniká též marným uplynutím lhůty a způsobem podle § 28 až 30 zákona o volném pohybu služeb. První akreditace se uděluje na dobu 3 let. Tato doba bude následně na žádost držitele akreditace nebo oprávnění prodloužena o 10 let, jestliže držitel akreditace nebo oprávnění prokazatelně zkoušky z odborné způsobilosti, periodické zkoušky nebo zvláštní odborné způsobilosti podle tohoto zákona v uvedené době soustavně prováděl. Držitel akreditace nebo oprávnění podá žádost o prodloužení nejméně 60 dní před uplynutím platnosti akreditace nebo oprávnění.</t>
  </si>
  <si>
    <t>(2) Součástí žádosti o udělení nebo změnu akreditace je písemná dokumentace o způsobu provádění zkoušek z odborné způsobilosti, periodických zkoušek nebo zkoušek ze zvláštní odborné způsobilosti a etický kodex zkušební komise (dále jen „projekt zkoušek“). Ministerstvo před udělením, změnou nebo prodloužením akreditace posoudí, zda právnická osoba nebo podnikající fyzická osoba bude schopna plnit požadavky stanovené pro provádění zkoušek podle prováděcího právního předpisu; v rozhodnutí o udělení akreditace může ministerstvo vymezit rozsah provádění těchto zkoušek, zejména ve vztahu k maximálnímu počtu zkoušených osob.</t>
  </si>
  <si>
    <t>(3) Jsou-li splněny podmínky pro udělení akreditace, je na udělení akreditace právní nárok.</t>
  </si>
  <si>
    <t>(4) Ministerstvo zruší akreditaci, jestliže</t>
  </si>
  <si>
    <t>a) akreditovaná podnikající fyzická nebo právnická osoba podle odstavce 1 vykonává akreditovanou činnost v rozporu s vydaným rozhodnutím o akreditaci,</t>
  </si>
  <si>
    <t>b) odborný garant držitele akreditace nebo členové zkušební komise neplní své povinnosti podle udělené akreditace v souladu s právními předpisy, nebo</t>
  </si>
  <si>
    <t>c) testové nebo ústní otázky pro zkoušku nebo periodickou zkoušku z odborné způsobilosti nejsou aktualizovány podle účinné právní úpravy ke dni nabytí její účinnosti.</t>
  </si>
  <si>
    <t>(5) Ministerstvo dále zruší akreditaci, jestliže</t>
  </si>
  <si>
    <t>a) držitel akreditace přestane splňovat podmínky pro udělení akreditace,</t>
  </si>
  <si>
    <t>b) akreditace byla udělena na základě nepravdivých údajů,</t>
  </si>
  <si>
    <t>c) změna podmínek způsobu, obsahu a provádění zkoušek způsobí ohrožení kvality vykonávané činnosti držitelem akreditace,</t>
  </si>
  <si>
    <t>d) držitel akreditace nemá po dobu delší než 60 kalendářních dnů po sobě jdoucích odborného garanta, nebo</t>
  </si>
  <si>
    <t>e) držitel akreditace o zrušení akreditace požádá.</t>
  </si>
  <si>
    <t>(6) Ministerstvo může akreditaci zrušit, jestliže držitel akreditace</t>
  </si>
  <si>
    <t>a) poruší povinnost informovat ministerstvo o změnách, které nastaly v době platnosti akreditace pro provádění zkoušek odborné způsobilosti a které se týkají držitele akreditace nebo odborného garanta,</t>
  </si>
  <si>
    <t>b) poruší povinnost postupovat při ověřování odborné způsobilosti zkouškou v souladu s příslušnou písemnou dokumentací o způsobu, obsahu, průběhu, hodnocení a výsledku zkoušek z odborné způsobilosti,</t>
  </si>
  <si>
    <t>c) v době pozastavení platnosti akreditace pro provádění zkoušek odborné způsobilosti nadále vykonává činnosti spočívající v ověřování odborné způsobilosti, nebo</t>
  </si>
  <si>
    <t>d) vydá osvědčení v rozporu se schváleným postupem v projektu.</t>
  </si>
  <si>
    <t>(7) Akreditace je nepřevoditelná a nepřechází na právního nástupce.</t>
  </si>
  <si>
    <t>(8) Zkoušky z odborné způsobilosti nebo zvláštní odborné způsobilosti podle tohoto zákona může provádět i fyzická nebo právnická osoba usazená v jiném členském státě Evropské unie, jiném smluvním státě Dohody o Evropském hospodářském prostoru nebo ve Švýcarské konfederaci, pokud akreditace nebo jiné oprávnění z tohoto státu k provádění obdobných zkoušek zaručuje úroveň bezpečnosti a ochrany zdraví při práci jako tento zákon a právní předpisy vydané k jeho provedení. O oprávnění těchto osob rozhoduje ministerstvo podle odstavce 1.</t>
  </si>
  <si>
    <t>(9) Ministerstvo může kontrolovat30) dodržování podmínek, na základě kterých byly akreditace podle odstavce 1 nebo oprávnění podle odstavce 4 uděleny.</t>
  </si>
  <si>
    <t>(10) Udělení, změna nebo prodloužení akreditace a prodloužení oprávnění podle odstavce 1 a udělení oprávnění podle odstavce 4 podléhá správnímu poplatku. Žadatel přiloží ke své žádosti o udělení, změnu nebo prodloužení akreditace a prodloužení oprávnění nebo o udělení oprávnění doklad o zaplacení tohoto správního poplatku.</t>
  </si>
  <si>
    <t>(11) Náklady spojené s provedením zkoušky z odborné způsobilosti, periodické zkoušky nebo zkoušky ze zvláštní odborné způsobilosti a za vydání osvědčení podle § 10 odst. 1 písm. c), § 10 odst. 2 písm. c) nebo § 11 odst. 2 písm. e), stanovených držitelem akreditace, uhradí uchazeč o vykonání zkoušky držiteli akreditace nejpozději v den konání zkoušky před jejím zahájením.</t>
  </si>
  <si>
    <t>Přechodná ustanovení zavedena zákonem č. 318/2025 Sb. Čl. II</t>
  </si>
  <si>
    <t>1. Osoba, které byla přede dnem nabytí účinnosti tohoto zákona udělena akreditace, je povinna do 6 měsíců ode dne nabytí účinnosti tohoto zákona podat žádost o změnu akreditace, jejíž součástí bude etický kodex zkušební komise podle § 20 odst. 2 zákona č. 309/2006 Sb., ve znění účinném ode dne nabytí účinnosti tohoto zákona. Marným uplynutím této lhůty akreditace zaniká.</t>
  </si>
  <si>
    <t>2. Povinnost předložit etický kodex zkušební komise podle § 20 odst. 2 zákona č. 309/2006 Sb., ve znění účinném ode dne nabytí účinnosti tohoto zákona, má též osoba, k jejíž žádosti bylo přede dnem nabytí účinnosti tohoto zákona zahájeno řízení o udělení akreditace a toto řízení nebylo do dne nabytí účinnosti tohoto zákona pravomocně skončeno.</t>
  </si>
  <si>
    <t xml:space="preserve"> Klaus v. r.</t>
  </si>
  <si>
    <t xml:space="preserve"> Paroubek v. r.</t>
  </si>
  <si>
    <t xml:space="preserve"> Směrnice Rady 89/654/EHS ze dne 30. listopadu 1989 o minimálních požadavcích na bezpečnost a ochranu zdraví na pracovišti (první samostatná směrnice ve smyslu čl. 16 odst. 1 směrnice 89/391/EHS). Směrnice Rady 90/269/EHS ze dne 29. května 1990 o minimálních požadavcích na bezpečnost a ochranu zdraví pro ruční manipulaci s břemeny spojenou s rizikem, zejména poškození páteře, pro zaměstnance (čtvrtá samostatná směrnice ve smyslu čl. 16 odst. 1 směrnice 89/391/EHS).</t>
  </si>
  <si>
    <t xml:space="preserve"> Směrnice Rady 90/270/EHS ze dne 29. května 1990 o minimálních požadavcích na bezpečnost a ochranu zdraví pro práci se zobrazovacími jednotkami (pátá samostatná směrnice ve smyslu čl. 16 odst. 1 směrnice 89/391/EHS). Směrnice Rady 92/57/EHS ze dne 24. června 1992 o minimálních požadavcích na bezpečnost a ochranu zdraví na dočasných nebo mobilních staveništích (osmá samostatná směrnice ve smyslu čl. 16 odst. 1 směrnice 89/391/EHS).</t>
  </si>
  <si>
    <t xml:space="preserve"> Směrnice Rady 92/58/EHS ze dne 24. června 1992 o minimálních požadavcích na bezpečnostní nebo zdravotní značky na pracovišti (devátá samostatná směrnice ve smyslu čl. 16 odst. 1 směrnice 89/391/EHS). Směrnice Rady 92/85/EHS ze dne 19. října 1992 o zavádění opatření pro zlepšení bezpečnosti a ochrany zdraví při práci těhotných zaměstnankyň a zaměstnankyň krátce po porodu nebo kojících zaměstnankyň (desátá směrnice ve smyslu čl. 16 odst. 1 směrnice 89/391/EHS).</t>
  </si>
  <si>
    <t xml:space="preserve"> Směrnice Evropského parlamentu a Rady 1999/92/ES ze dne 16. prosince 1999 o minimálních požadavcích na zlepšení bezpečnosti a ochrany zdraví zaměstnanců vystavených riziku výbušných prostředí (patnáctá samostatná směrnice ve smyslu čl. 16 odst. 1 směrnice 89/391/EHS).</t>
  </si>
  <si>
    <t xml:space="preserve"> Směrnice Evropského parlamentu a Rady 2000/54/ES ze dne 18. září 2000 o ochraně zaměstnanců před riziky spojenými s expozicí biologickým činitelům při práci (sedmá samostatná směrnice ve smyslu čl. 16 odst. 1 směrnice 89/391/EHS).</t>
  </si>
  <si>
    <t xml:space="preserve"> Směrnice Evropského parlamentu a Rady 2002/44/ES ze dne 25. června 2002 o minimálních požadavcích na bezpečnost a ochranu zdraví před expozicí zaměstnanců rizikům spojeným s fyzikálními činiteli (vibracemi) (šestnáctá samostatná směrnice ve smyslu čl. 16 odst. 1 směrnice 89/391/EHS).</t>
  </si>
  <si>
    <t xml:space="preserve"> Směrnice Evropského parlamentu a Rady 2004/37/ES ze dne 29. dubna 2004 o ochraně zaměstnanců před riziky spojenými s expozicí karcinogenům nebo mutagenům při práci (šestá samostatná směrnice ve smyslu čl. 16 odst. 1 směrnice 89/391/EHS).</t>
  </si>
  <si>
    <t xml:space="preserve"> Směrnice Evropského parlamentu a Rady 2009/104/ES ze dne 16. září 2009 o minimálních požadavcích na bezpečnost a ochranu zdraví pro používání pracovního zařízení zaměstnanci při práci (druhá samostatná směrnice ve smyslu čl. 16 odst. 1 směrnice 89/391/EHS). Směrnice Evropského parlamentu a Rady 2009/148/ES ze dne 30. listopadu 2009 o ochraně zaměstnanců před riziky spojenými s expozicí azbestu při práci.</t>
  </si>
  <si>
    <t>5) § 40 zákona č. 258/2000 Sb., ve znění pozdějších předpisů.</t>
  </si>
  <si>
    <t>11) § 108 a 286 zákoníku práce.</t>
  </si>
  <si>
    <t>20) § 159 odst. 1 zákona č. 283/2021 Sb., stavební zákon.</t>
  </si>
  <si>
    <t>21) § 159 odst. 2 a 3 zákona č. 283/2021 Sb., stavební zákon, ve znění zákona č. 152/2023 Sb.</t>
  </si>
  <si>
    <t>30) Zákon č. 255/2012 Sb., o kontrole (kontrolní řád), ve znění pozdějších předpisů.</t>
  </si>
  <si>
    <t>34) Například zákon č. 258/2000 Sb., ve znění pozdějších předpisů.</t>
  </si>
  <si>
    <t>35) § 10 stavebního zákona.</t>
  </si>
  <si>
    <t>36) Zákon č. 239/2000 Sb., o integrovaném záchranném systému a o změně některých zákonů, ve znění pozdějších předpisů.</t>
  </si>
  <si>
    <t>37) § 10 odst. 1 písm. b) zákona č. 283/2021 Sb., stavební zákon, ve znění zákona č. 152/2023 Sb.</t>
  </si>
  <si>
    <t>38) § 14 písm. f) zákona č. 283/2021 Sb., stavební zákon, ve znění zákona č. 152/2023 Sb.</t>
  </si>
  <si>
    <t>ve znění zákona č.318/2025 Sb.</t>
  </si>
  <si>
    <t>g) vede evidenci revizních techniků a poskytuje tyto informace pro potřeby jiných orgánů podle jiných právních předpisů a veřejnosti,</t>
  </si>
  <si>
    <t>h) provádí vzdělávací činnost v rozsahu § 1 odst. 1 písm. a), c) a d) a vydává doklad o absolvování tohoto vzdělávání.</t>
  </si>
  <si>
    <t>o) vydáním každé stránky opisu stanoviska, osvědčení nebo oprávnění podle tohoto zákona,</t>
  </si>
  <si>
    <t>p) prováděním vzdělávací činnosti v rozsahu § 1 odst. 1 písm. a), c) a d) a vydáním dokladu o absolvování tohoto vzdělávání,</t>
  </si>
  <si>
    <t>q) vydáním každé stránky opisu dokladu o absolvování vzdělávání podle písmene p).</t>
  </si>
  <si>
    <t>o) § 13 odst. 1 písm. o) nejvýše 200 Kč,</t>
  </si>
  <si>
    <t>p) § 13 odst. 1 písm. p) nejvýše 4100 Kč,</t>
  </si>
  <si>
    <t>q) § 13 odst. 1 písm. q) nejvýše 200 Kč.</t>
  </si>
  <si>
    <r>
      <t>ve znění nařízení vlády č. 136/2016 Sb. a</t>
    </r>
    <r>
      <rPr>
        <b/>
        <sz val="12"/>
        <rFont val="Times New Roman"/>
        <family val="1"/>
        <charset val="238"/>
      </rPr>
      <t xml:space="preserve"> NV č.319/2025 Sb.</t>
    </r>
  </si>
  <si>
    <t>a) dává podněty a stanovuje technická řešení nebo organizační opatření, která jsou z hlediska zajištění bezpečného a zdraví neohrožujícího pracovního prostředí a podmínek výkonu práce vhodná pro plánování jednotlivých prací, zejména těch, které se uskutečňují současně nebo v návaznosti; dbá, aby doporučované řešení bylo technicky realizovatelné a v souladu s právními a ostatními předpisy k zajištění bezpečnosti a ochrany zdraví při práci a aby bylo, s přihlédnutím k účelu stanovenému zadavatelem stavby, ekonomicky přiměřené,</t>
  </si>
  <si>
    <t>c) zpracovává plán tak, aby obsahoval přiměřeně povaze a rozsahu stavby a místním a provozním podmínkám staveniště údaje, informace a postupy zpracované v podrobnostech nezbytných pro zajištění bezpečné a zdraví neohrožující práce, přehledné schematické znázornění časového trvání, posloupnosti anebo souběhu a věcné vazby jednotlivých opatření k zajištění bezpečnosti a ochrany zdraví při práci na staveništi, a nechá odsouhlasit a podepsat,</t>
  </si>
  <si>
    <t>c) provádí zápisy o zjištěných nedostatcích v bezpečnosti a ochraně zdraví při práci na staveništi, na něž prokazatelně upozornil všechny dotčené zhotovitele, a dále zapisuje údaje o tom, zda a jakým způsobem byly tyto nedostatky odstraněny.</t>
  </si>
  <si>
    <t xml:space="preserve"> Ing. Topolánek v. r.</t>
  </si>
  <si>
    <t xml:space="preserve"> Místopředseda vlády a ministr práce a sociálních věcí:</t>
  </si>
  <si>
    <t xml:space="preserve"> RNDr. Nečas v. r.</t>
  </si>
  <si>
    <t>d) nepoužívané otvory, prohlubně, jámy, propadliny a jiná místa, kde hrozí nebezpečí pádu fyzických osob, musí být zakryty, ohrazeny podle přílohy č. 3 části III. bodu 2. k tomuto nařízení nebo zasypány,</t>
  </si>
  <si>
    <t>f) při osvětlování staveniště musí být minimalizováno světelné znečištění okolního prostředí.</t>
  </si>
  <si>
    <t>9. U vnitřních komunikací na staveništi musí být dodrženy následující zásady:</t>
  </si>
  <si>
    <t>a) před zahájením dopravy na staveništi a při každé její podstatné změně musí být provedena kontrola komunikací, průjezdných profilů, provozních podmínek a provedena úprava nevyhovujících komunikací,</t>
  </si>
  <si>
    <t>b) je zakázána jízda vozidla pod podjezdem nebo jinou pevnou překážkou, pokud výška vozidla včetně nákladu není nižší podjezdu nebo překážky nejméně o 0,3 m. Podjezdy, které mají světlou výšku nižší než 4,3 m, musí být označeny jako na veřejných komunikacích,</t>
  </si>
  <si>
    <t>c) minimální šířka komunikace pro pěší na staveništi musí být 0,75 m, při obousměrném provozu 1,5 m. Komunikace s větším sklonem než 1 : 3 musí mít alespoň na jedné straně jednotyčové zábradlí o výšce 1,1 m,</t>
  </si>
  <si>
    <t>d) podchodné výšky musí být minimálně 2,1 m; ve výjimečném případě lze tuto výšku snížit na 1,8 m, přičemž je nutno provést potřebná bezpečnostní opatření zejména vyznačením nebo nátěrem,</t>
  </si>
  <si>
    <t>e) překážky na komunikacích ovlivňující bezpečný průjezd, jakož i zákaz vjezdu a konec cesty, musí být označeny příslušnými bezpečnostními značkami a tabulkami,</t>
  </si>
  <si>
    <t>f) všechny překážky na komunikacích vyšší než 0,1 m, kudy přecházejí osoby nebo slouží dopravě, musí být opatřeny přechody a přejezdy o odpovídající únosnosti,</t>
  </si>
  <si>
    <t>g) na komunikacích, kde hrozí zvýšené nebezpečí pádu osob, vyjetí nebo sjetí vozidel nebo mechanizačních prostředků, u konců cest a zakázaných vjezdů, musí být provedeno bezpečnostní opatření, například ohrazením nebo svodidly.</t>
  </si>
  <si>
    <t>5. Přitahování nebo stavění prvku šikmým tahem je dovoleno pouze k tomu určeným zařízením.</t>
  </si>
  <si>
    <t>5. V místě odebírání nebo nakládání materiálu ve výšce je zajištěna ochrana fyzických osob proti pádu z výšky13). Pokud by střední tyč zábradlí nebo zarážka u podlahy znemožňovaly bezpečnou manipulaci s přepravovaným břemenem, lze je v nezbytném rozsahu vynechat popřípadě odstranit. Postup podle zvláštního právního předpisu tím není dotčen21).</t>
  </si>
  <si>
    <t>1. Na základě údajů uvedených v projektové dokumentaci musí být vytýčeny trasy technické infrastruktury8), zejména energetických a komunikačních vedení, vodovodní a stokové sítě, v místě jejich střetu se stavbou, popřípadě jiné podzemní a nadzemní překážky nacházející se na staveništi. Pokud se projektová dokumentace nezpracovává, zajistí zadavatel stavby vytýčení a vyznačení tras a jiných podzemních a nadzemních překážek jiným vhodným způsobem.</t>
  </si>
  <si>
    <t>2. Výkopy v zastavěném území, na veřejných prostranstvích a v uzavřených objektech, kde probíhají současně i jiné činnosti, musí být zakryty, nebo u okraje, kde hrozí nebezpečí pádu fyzických osob do výkopu, zajištěny zábradlím podle zvláštního právního předpisu28), přičemž prostor mezi horní tyčí a zarážkou u podlahy je nutno zajistit proti propadnutí osob způsobem odpovídajícím místním a provozním podmínkám bez ohledu na hloubku výkopu. Ve vzdálenosti větší než 1,5 m od hrany výkopu lze zajištění provést vhodnou zábranou zamezující přístupu osob do prostoru ohroženého pádem do hloubky. Za vhodnou zábranu se považuje zábradlí, u něhož nemusí být dodrženy požadavky na pevnost ani na zajištění prostoru pod horní tyčí proti propadnutí, přenosné dílcové zábradlí, bezpečnostní značení označující riziko pádu osob upevněné ve výšce horní tyče zábradlí, překážka nejméně 0,6 m vysoká nebo zemina z výkopu, uložená v sypkém stavu do výše nejméně 0,9 m. Zábradlí a zábrany smí být přerušeny pouze v místech přechodů nebo přejezdů. Pokud výkop tvoří překážku na veřejně přístupné komunikaci pro pěší, musí být zajištěn vždy zábradlím podle věty první, přičemž zarážka u podlahy slouží zároveň jako zarážka pro slepeckou hůl.</t>
  </si>
  <si>
    <t>4. Svislé boční stěny strojně hloubených výkopů musí být v místech, do kterých vstupují osoby, zajištěny proti sesutí pažením nebo ochranným rámem, bezpečnostní klecí, rozpěrnou konstrukcí nebo jinou technickou konstrukcí při hloubce výkopu větší než 0,8 m. V zeminách nesoudržných, podmáčených nebo jinak náchylných k sesutí a v místech, kde je nutno počítat s opakovanými otřesy, musí být stěny těchto výkopů zabezpečeny podle stanoveného technologického postupu i při hloubkách menších, než je stanoveno ve větě první. Při hloubce do 1,3 m v zastavěném území a do 1,5 m v nezastavěném území lze na základě geologického posouzení nebo geologického průzkumu zpracovaného geologem s odbornou způsobilostí v oboru inženýrská geologie42) s ohledem na druh zeminy a posouzení rizik stanovit v projektové dokumentaci hloubku pažení odchylně od hloubky uvedené ve větě první; povinnost podle věty druhé tím není dotčena. Pokud je určen koordinátor, zpracovává posouzení rizik podle věty třetí.</t>
  </si>
  <si>
    <t>5. Nejmenší světlá šířka výkopů se svislými stěnami, do kterých vstupují fyzické osoby, při hloubce výkopu nad 0,8 m do 1,2 m včetně činí 0,6 m a při hloubce výkopu nad 1,2 m činí 0,8 m. Rozměry výkopů musí být voleny tak, aby umožňovaly bezpečné provedení všech návazných montážních prací spojených zejména s uložením potrubí, osazením tvarovek a armatur, napojením přípojek, provedením spojů nebo svařováním.</t>
  </si>
  <si>
    <t>8. Je zakázáno sestupovat do výkopů nebo vystupovat z výkopů po vodorovných rozpěrných prvcích, jakož i po jiných částech konstrukce pažení.</t>
  </si>
  <si>
    <t>5. Při práci na svazích se sklonem strmějším než 1:1 a ve výšce větší než 3 m je nutno provést opatření proti sklouznutí fyzických osob nebo sesunutí materiálu.</t>
  </si>
  <si>
    <t>3. Přepravuje-li se zemina pro zásyp výkopu hlubšího než 1,5 m kolečkem, musí být při okraji výkopu zřízena pevná zarážka zabraňující sjetí kolečka do výkopu. Vyžaduje-li manipulace s kolečkem odstranění části zábradlí, postupuje se podle zvláštního právního předpisu13).</t>
  </si>
  <si>
    <t>2. Je zakázáno vstupovat na rozpěrnou vodorovnou konstrukci bednění.</t>
  </si>
  <si>
    <t>3. Podpěrné konstrukce musí být navrženy a montovány tak, aby je bylo možno při odbedňování postupně odstraňovat a uvolňovat bez nebezpečí.</t>
  </si>
  <si>
    <t>4. Únosnost podpěrných konstrukcí a bednění musí být doložena statickým výpočtem s výjimkou prvků bez konstrukčního rizika.</t>
  </si>
  <si>
    <t>5. Před zahájením betonářských prací musí být bednění jako celek a jeho části, zejména podpěry, řádně prohlédnuty a zjištěné závady odstraněny. O předání a převzetí hotové konstrukce bednění a její kontrole provede fyzická osoba pověřená zhotovitelem k řízení betonářských prací písemný záznam.</t>
  </si>
  <si>
    <t>2. Pro přístup a pro ruční přepravu betonové směsi musí být vybudovány bezpečné přístupové komunikace13), například pracovní nebo přístupová lešení. Dočasné komunikační prostory vedoucí přes prostory s uloženou výztuží musí mít rovný povrch, aby bylo zabráněno chůzi fyzických osob bezprostředně po uložené výztuži.</t>
  </si>
  <si>
    <t>IX.5 Práce železářské</t>
  </si>
  <si>
    <t>1. Montážní práce smí být zahájeny pouze po náležitém převzetí montážního pracoviště fyzickou osobou určenou k řízení montážních prací a odpovědnou za jejich provádění. O předání montážního pracoviště se vyhotoví písemný záznam. Zhotovitel montážních prací zajistí, aby montážní pracoviště umožňovalo bezpečné provádění montážních prací bez ohrožení fyzických osob a konstrukcí a splňovalo požadavky stanovené v příloze č. 1 k tomuto nařízení.</t>
  </si>
  <si>
    <t>1. Bourací práce, při nichž jsou dotčeny nosné prvky stavební konstrukce, se smí provádět pouze podle technologického postupu stanoveného v dokumentaci bouracích prací7). Při bouracích pracích, pro něž se dokumentace bouracích prací podle zvláštního právního předpisu nezpracovává, zajistí zhotovitel zpracování technologického postupu na základě provedeného průzkumu stávajícího stavu bourané stavby, jejího statického posouzení a zjištění vedení, popřípadě staveb a zařízení technického vybavení a stavu dotčených sousedních staveb. K průzkumu se využijí stávající dostupné dokumentace o stavbě samé a o stavbách sousedních, vyjádření vlastníků popřípadě správců technické infrastruktury a vlastní ohledání staveniště. Na základě statického posouzení se zajišťuje, aby v průběhu prací nedošlo k nekontrolovanému porušení stability stavby nebo její části. O provedeném průzkumu vyhotoví zhotovitel zápis.</t>
  </si>
  <si>
    <t>4. Stálý dozor podle předchozího bodu je dále nutno zajistit, jestliže bourací práce probíhají na dvou nebo více místech v rámci jedné bourané stavby současně.</t>
  </si>
  <si>
    <t>6. Před zahájením bouracích prací je nutno vymezit ohrožený prostor a zajistit jej proti vstupu nepovolaných fyzických osob, dále je nutno bezpečně zajistit vstupy do bourané stavby jakož i na jednotlivá pracoviště a přijmout nezbytná opatření k ochraně veřejného zájmu43), jenž by mohl být těmito pracemi ohrožen.</t>
  </si>
  <si>
    <t>10. Bourací práce nesmí být zahájeny, pokud k tomu nebyl osobou určenou zhotovitelem vydán písemný příkaz a pokud nebylo pracoviště vybaveno pomocnými konstrukcemi, materiálem a pomůckami stanovenými v technologickém postupu.</t>
  </si>
  <si>
    <t>21. Při ručním bourání nosných a nenosných konstrukcí se musí postupovat zásadně vertikálním směrem shora dolů.</t>
  </si>
  <si>
    <t>5. zasklívání a manipulace s tabulemi skla o ploše přesahující 3 m2 nejméně třemi fyzickými osobami,</t>
  </si>
  <si>
    <t>6. Práce vykonávané v ochranných pásmech energetických vedení popřípadě zařízení technického vybavení, s výjimkou staveb sítí technické infrastruktury v elektroenergetice o nízkém napětí nebo v plynárenství o tlakové hladině do 4 bar držitelů licencí na distribuci podle energetického zákona.</t>
  </si>
  <si>
    <t>4) Vyhláška č. 146/2024 Sb., o požadavcích na výstavbu.</t>
  </si>
  <si>
    <t>7) Zákon č. 283/2021 Sb., stavební zákon, ve znění pozdějších předpisů.</t>
  </si>
  <si>
    <t>8) § 10 odst. 1 písm. b) a § 164 odst. 1 písm. f) stavebního zákona.</t>
  </si>
  <si>
    <t>9) Část šestá hlava VII stavebního zákona.</t>
  </si>
  <si>
    <t>11) § 6 odst. 3 stavebního zákona.</t>
  </si>
  <si>
    <t>12) Zákon č. 49/1997 Sb., o civilním letectví, ve znění pozdějších předpisů.</t>
  </si>
  <si>
    <t>15) Nařízení vlády č. 375/2017 Sb., o vzhledu, umístění a provedení bezpečnostních značek a značení a zavedení signálů.</t>
  </si>
  <si>
    <t>16) Vyhláška č. 294/2015 Sb., kterou se provádějí pravidla provozu na pozemních komunikacích, ve znění pozdějších předpisů.</t>
  </si>
  <si>
    <t>17) Například zákon č. 458/2000 Sb., o podmínkách podnikání a o výkonu státní správy v energetických odvětvích a o změně některých zákonů (energetický zákon), ve znění pozdějších předpisů, zákon č. 127/2005 Sb., o elektronických komunikacích a o změně některých souvisejících zákonů (zákon o elektronických komunikacích), ve znění pozdějších předpisů.</t>
  </si>
  <si>
    <t xml:space="preserve">18) Zákon č. 258/2000 Sb., o ochraně veřejného zdraví a o změně některých souvisejících zákonů, ve znění zákona č. 254/2001 Sb., zákona č. 274/2001 Sb., zákona č. 86/2002 Sb., zákona č. 13/2002 Sb., zákona č. 76/2002 Sb., zákona č. 120/2002 Sb., zákona č. 320/2002 Sb., zákona č. 274/2003 Sb., zákona č. 356/2003 Sb., zákona č. 167/2004 Sb., zákona č. 326/2004 Sb., zákona č. 562/2004 Sb., zákona č. 125/2005 Sb., zákona č. 253/2005 Sb., zákona č. 381/2005 Sb., zákona č. 392/2005 Sb., zákona č. 444/2005 Sb., zákona č. 59/2006 Sb., zákona č. 74/2006 Sb., zákona č. 186/2006 Sb., zákona č. 189/2006 Sb., zákona č. 222/2006 Sb., zákona č. 342/2006 Sb. a zákona č. 264/2006 Sb. </t>
  </si>
  <si>
    <t xml:space="preserve"> Zákon č. 356/2003 Sb., o chemických látkách a chemických přípravcích a o změně některých zákonů, ve znění zákona č. 186/2004 Sb., zákona č. 125/2005 Sb., zákona č. 345/2005 Sb. a zákona č. 222/2006 Sb. </t>
  </si>
  <si>
    <t xml:space="preserve"> Nařízení vlády č. 101/2005 Sb., o podrobnějších požadavcích na pracoviště a pracovní prostředí. </t>
  </si>
  <si>
    <t xml:space="preserve"> Nařízení vlády č. 378/2001 Sb., kterým se stanoví bližší požadavky na bezpečný provoz a používání strojů, technických zařízení, přístrojů a nářadí. </t>
  </si>
  <si>
    <t xml:space="preserve"> Vyhláška č. 231/2004 Sb., kterou se stanoví podrobný obsah bezpečnostního listu k nebezpečné chemické látce a chemickému přípravku, ve znění vyhlášky č. 460/2005 Sb.</t>
  </si>
  <si>
    <t>26) Zákon č. 254/2001 Sb., o vodách a o změně některých zákonů (vodní zákon), ve znění pozdějších předpisů.</t>
  </si>
  <si>
    <t>27) § 164 odst. 1 písm. f) stavebního zákona.</t>
  </si>
  <si>
    <t>37) Zákon č. 18/1997 Sb., o mírovém využívání jaderné energie a ionizujícího záření (atomový zákon) a o změně a doplnění některých zákonů, ve znění pozdějších předpisů.</t>
  </si>
  <si>
    <t>42) Zákon č. 62/1988 Sb., o geologických pracích, ve znění pozdějších předpisů.</t>
  </si>
  <si>
    <t>43) Např. nařízení vlády č. 361/2007 Sb.</t>
  </si>
  <si>
    <t>ve znění vyhlášky č.199/2023 Sb.</t>
  </si>
  <si>
    <t>(2) Obory vzdělání poskytující střední vzdělání s maturitní zkouškou, po jejichž absolvování se osoba po dobu 3 let považuje za držitele osvědčení druhého stupně, jsou</t>
  </si>
  <si>
    <t>e) 41 - 45 - M/01 Mechanizace a služby.</t>
  </si>
  <si>
    <t>(3) Vysokoškolské studijní programy, po jejichž absolvování se osoba po dobu 3 let považuje za držitele osvědčení druhého stupně, jsou studijní programy, v rámci kterých tato osoba vykonala zkoušku z předmětů se zaměřením na rostlinnou produkci a ochranu rostlin.</t>
  </si>
  <si>
    <t>(5) Zkouška, která je podmínkou pro vydání osvědčení třetího stupně, se provádí ve formě písemného testu s celkovým počtem 40 otázek, který připravuje Ústav ve spolupráci s Ministerstvem zdravotnictví, a ústního přezkoušení před zkušební komisí. Zkušební komise je dvoučlenná; jejími členy jsou osoba, která splňuje kvalifikační předpoklady pro odborného školitele a zástupce orgánu ochrany veřejného zdraví2). Písemný test obsahuje 25 otázek z oblasti nakládání s přípravky a 15 otázek z oblasti ochrany veřejného zdraví. Čas pro zpracování písemného testu je 90 minut. Písemný test je složen úspěšně, pokud zkoušený zodpoví správně nejméně 22 otázek z oblasti nakládání s přípravky a nejméně 13 otázek z oblasti ochrany veřejného zdraví; jinak se ústní přezkoušení nekoná a zkoušený opakuje písemný test v jiném termínu. Zkoušku je možné absolvovat nejpozději do 12 měsíců ode dne absolvování základního kurzu pro vydání osvědčení třetího stupně.</t>
  </si>
  <si>
    <t>f) jméno, popřípadě jména, příjmení a podpis zkoušející osoby, která splňuje kvalifikační předpoklady pro odborného školitele, popřípadě jména, příjmení a podpisy členů zkušební komise a</t>
  </si>
  <si>
    <t>(2) Jedno vyhotovení protokolu o výsledku zkoušky podle odstavce 1 se předává zkoušenému. Protokol o výsledku zkoušky se nepořizuje v případě, kdy je bezprostředně po provedení zkoušky zkoušenému vydáno osvědčení příslušného stupně.</t>
  </si>
  <si>
    <t>(3) Neprodleně po ukončení kurzu organizovaného zaměstnavatelem je zaměstnavatel povinen poskytnout Ústavu v elektronické podobě následující údaje o osobách, které kurz absolvovaly a považují se tak za držitele osvědčení prvního stupně:</t>
  </si>
  <si>
    <t>a) jméno, popřípadě jména, příjmení, místo trvalého pobytu nebo bydliště, datum a místo narození a</t>
  </si>
  <si>
    <t>b) datum absolvování kurzu.</t>
  </si>
  <si>
    <t>(4) Pro účely prokázání absolvování kurzu organizovaného zaměstnavatelem při kontrole je zaměstnavatel po dobu 3 let ode dne konání kurzu organizovaného zaměstnavatelem povinen uchovávat seznam osob, které tento kurz absolvovaly. Tento seznam musí obsahovat jméno, příjmení, datum a místo narození a místo trvalého pobytu nebo bydliště všech osob, které kurz absolvovaly, jejich podpisy a jméno, příjmení a podpis držitele osvědčení druhého nebo třetího stupně, který poskytoval znalosti v rámci pořádaného kurzu.</t>
  </si>
  <si>
    <t>ve znění vyhlášky č. 377/2021 Sb.</t>
  </si>
  <si>
    <t>(6) Je-li podmínkami územního rozhodnutí stanoveno předložení dokumentace pro provádění stavby podle zvláštního právního předpisu12) (dále jen „prováděcí dokumentace“), musí být splněny požadavky uvedené v § 10 odst. 2.</t>
  </si>
  <si>
    <t xml:space="preserve"> Mgr. Gross v. r.</t>
  </si>
  <si>
    <t xml:space="preserve"> pn kg/m2</t>
  </si>
  <si>
    <t>Současná právní úprava požární ochrany (dále jen „PO")</t>
  </si>
  <si>
    <t xml:space="preserve">Dokumentace PO - bezpečnostní dokumentace, doklady prokazující dodržování technických podmínek a </t>
  </si>
  <si>
    <t xml:space="preserve"> návodů vztahující se k požární bezpečnosti výrobků nebo činností</t>
  </si>
  <si>
    <t xml:space="preserve"> Přílohy I - Řád pro mezinárodní železniční přepravu nebezpečného zboží (RID) Přípojku B - Jednotné právní předpisy pro smlouvu o mezinárodní železniční přepravě zboží (CIM) k Úmluvě o mezinárodní železniční přepravě (COTIF) ze dne 9. května 1980.</t>
  </si>
  <si>
    <t xml:space="preserve"> Zákon č. 22/1997 Sb.</t>
  </si>
  <si>
    <t xml:space="preserve"> Nařízení vlády č. 178/1997 Sb., kterým se stanoví technické požadavky na stavební výrobky, ve znění nařízení vlády č. 81/1999 Sb.</t>
  </si>
  <si>
    <t>60/7</t>
  </si>
  <si>
    <t>►jestliže hospodaříte na výměře větší než 200 ha,jste povinni předávat údaje v el. podobě Ústavudo konce měsíce následujícího po aplikacci</t>
  </si>
  <si>
    <t>ve znění zákona č. 183/2017 Sb., č. 299/2017 Sb. , č.45/2019 Sb.</t>
  </si>
  <si>
    <t>zákona č. 543/2020 Sb.</t>
  </si>
  <si>
    <t>(1) Dovozce nebo následný uživatel23), který jako první uvádí na trh Evropské unie na území České republiky směs, která má nebezpečné fyzikálně-chemické vlastnosti nebo nebezpečné vlastnosti ovlivňující zdraví, je povinen před prvním uvedením této směsi na trh poskytnout Ministerstvu zdravotnictví prostřednictvím portálu spravovaného Evropskou agenturou pro chemické látky informace o jejím vlivu na zdraví v rozsahu a způsobem stanoveným v příloze VIII přímo použitelného předpisu Evropské unie o klasifikaci, balení a označování látek a směsí21).</t>
  </si>
  <si>
    <t>(2) Distributor, který na území České republiky uvádí na trh směs, která má nebezpečné fyzikálně-chemické vlastnosti nebo nebezpečné vlastnosti ovlivňující zdraví, je povinen před prvním uvedením této směsi na trh poskytnout Ministerstvu zdravotnictví prostřednictvím portálu spravovaného Evropskou agenturou pro chemické látky informace o jejím vlivu na zdraví v rozsahu a způsobem stanoveným v příloze VIII přímo použitelného předpisu Evropské unie o klasifikaci, balení a označování látek a směsí21), pokud tyto informace nebyly poskytnuty podle odstavce 1 nebo distributor mění označení této směsi. Povinnost podle předchozí věty může za distributora splnit dodavatel, pokud se tak dohodnou; odpovědnost za splnění této povinnosti má nadále distributor.</t>
  </si>
  <si>
    <t>(5) Dovozce, následný uživatel nebo distributor podle odstavců 1 a 2 je v případě, že dojde ke změně podle oddílu 4.1 části B přílohy VIII přímo použitelného předpisu Evropské unie o klasifikaci, balení a označování látek a směsí21), povinen provést před uvedením směsi v pozměněné podobě na trh aktualizaci informací poskytnutých podle odstavce 1 nebo 2 v rozsahu a způsobem stanoveným v této příloze. Výrobce nebo distributor podle odstavců 3 a 4 je povinen každou změnu informací poskytnutých Ministerstvu zdravotnictví oznámit ve lhůtě 45 dnů od změny informací.</t>
  </si>
  <si>
    <t>(6) Prováděcí právní předpis stanoví rozsah informací požadovaných podle odstavců 3 a 4.</t>
  </si>
  <si>
    <t>(7) Dodavatel předmětu je povinen před uvedením předmětu na trh poskytovat informace podle čl. 33 odst. 1 přímo použitelného předpisu Evropské unie o registraci, hodnocení, povolování a omezování chemických látek29) do databáze vedené Evropskou agenturou pro chemické látky30).</t>
  </si>
  <si>
    <t>b) přijímá a shromažďuje informace předkládané podle § 22 odst. 1 až 5 a čl. 45 přímo použitelného předpisu Evropské unie o klasifikaci, balení a označování látek a směsí21) a umožňuje dálkový přístup k nim Toxikologickému informačnímu středisku,</t>
  </si>
  <si>
    <t>e) v rozporu s přímo použitelným předpisem Evropské unie o klasifikaci, označování a balení látek a směsí21) neuvede příslušné třídy nebo kategorie nebezpečnosti v nabídce nebezpečné látky nebo informace o nebezpečnosti v nabídce směsi, která umožňuje uzavření kupní smlouvy bez znalosti informací uvedených na štítku nebo obalu látky nebo směsi,</t>
  </si>
  <si>
    <t>(12) Dovozce, následný uživatel nebo distributor, který jako první uvádí na trh na území České republiky směs, která má nebezpečné fyzikálně-chemické vlastnosti nebo nebezpečné vlastnosti ovlivňující zdraví, se dopustí přestupku tím, že neposkytne ve stanoveném rozsahu a stanoveným způsobem Ministerstvu zdravotnictví informace podle § 22 odst. 1 nebo 2.</t>
  </si>
  <si>
    <t>(14) Dovozce, následný uživatel, výrobce nebo distributor se dopustí přestupku tím, že neoznámí ve stanoveném rozsahu a stanoveným způsobem změnu informací poskytnutých Ministerstvu zdravotnictví podle § 22 odst. 5.</t>
  </si>
  <si>
    <t>(21) Dodavatel předmětu se dopustí přestupku tím, že neposkytne informace do databáze Evropské agentury pro chemické látky podle § 22 odst. 7.</t>
  </si>
  <si>
    <t>(22) Osoba se dopustí přestupku tím, že jako zaměstnavatel v rozporu s čl. 35 přímo použitelného předpisu Evropské unie o registraci, hodnocení, povolování a omezování chemických látek20) neumožní zaměstnancům a jejich zástupcům přístup ke stanoveným informacím.</t>
  </si>
  <si>
    <t>(23) Osoba se dopustí přestupku tím, že v rozporu s čl. 5 odst. 2 přímo použitelného předpisu Evropské unie o perzistentních organických znečišťujících látkách25) neposkytne Ministerstvu životního prostředí informace o zásobách obsahujících látky uvedené v příloze I nebo II tohoto předpisu.</t>
  </si>
  <si>
    <t>(24) Za přestupky lze uložit pokutu</t>
  </si>
  <si>
    <t>e) do 500000 Kč, jde-li o přestupek podle odstavce 1 písm. b), odstavce 14 nebo odstavců 21 až 23.</t>
  </si>
  <si>
    <t xml:space="preserve"> Zákon č. 350/2011 Sb., o chemických látkách a chemických směsích a o změně některých zákonů (chemický zákon).“.</t>
  </si>
  <si>
    <t>Přechodná ustanovení zavedena zákonem č. 543/2020 Sb. Čl. XIII</t>
  </si>
  <si>
    <t>1. V případě směsi, která byla uvedena na trh po dni nabytí účinnosti tohoto zákona, poskytují dovozce, následný uživatel nebo distributor ode dne nabytí účinnosti tohoto zákona Ministerstvu zdravotnictví informace podle § 22 odst. 1, 2 a 5 zákona č. 350/2011 Sb., ve znění účinném ode dne nabytí účinnosti tohoto zákona.</t>
  </si>
  <si>
    <t>2. V případě směsi, která byla uvedena na trh přede dnem nabytí účinnosti tohoto zákona a informace o této směsi nebo jejich změny nebyly ke dni účinnosti tohoto zákona poskytnuty podle § 22 odst. 1, 2 nebo 5 zákona č. 350/2011 Sb., ve znění účinném přede dnem nabytí účinnosti tohoto zákona, poskytnou dovozce, dodavatel nebo následný uživatel Ministerstvu zdravotnictví informace podle § 22 odst. 1, 2 nebo 5 zákona č. 350/2011 Sb., ve znění účinném přede dnem nabytí účinnosti tohoto zákona, do 45 dnů ode dne nabytí účinnosti tohoto zákona.</t>
  </si>
  <si>
    <t>3. V případě směsi, která byla uvedena na trh přede dnem nabytí účinnosti tohoto zákona, a informace o této směsi nebo jejich změny byly ke dni účinnosti tohoto zákona poskytnuty podle § 22 odst. 1, 2 nebo 5 zákona č. 350/2011 Sb., ve znění účinném přede dnem nabytí účinnosti tohoto zákona, poskytnou dovozce, následný uživatel nebo distributor Ministerstvu zdravotnictví informace podle § 22 odst. 1, 2 nebo 5 zákona č. 350/2011 Sb., ve znění účinném ode dne nabytí účinnosti tohoto zákona, do dne 1. ledna 2025, pokud je směs k tomuto datu stále na trhu. Změny týkající se této směsi, které nastaly po dni nabytí účinnosti tohoto zákona, poskytují dovozce, následný uživatel nebo distributor ode dne nabytí účinnosti tohoto zákona Ministerstvu zdravotnictví podle § 22 odst. 5 zákona č. 350/2011 Sb., ve znění účinném ode dne nabytí účinnosti tohoto zákona.</t>
  </si>
  <si>
    <t xml:space="preserve">Kategorie nebezpečnosti látky </t>
  </si>
  <si>
    <t xml:space="preserve"> % objemová</t>
  </si>
  <si>
    <t xml:space="preserve"> % hmotnostní</t>
  </si>
  <si>
    <t xml:space="preserve"> Směrnice Evropského parlamentu a Rady 1999/45/ES o sbližování právních a správních předpisů členských států týkajících se klasifikace, balení a označování nebezpečných přípravků, v platném znění.</t>
  </si>
  <si>
    <t xml:space="preserve"> Směrnice Evropského parlamentu a Rady 2004/9/ES ze dne 11. února 2004 o inspekci a ověřování správné laboratorní praxe.</t>
  </si>
  <si>
    <t xml:space="preserve"> Směrnice Evropského parlamentu a Rady 2004/10/ES ze dne 11. února 2004 o harmonizaci právních a správních předpisů týkajících se používání zásad správné laboratorní praxe a ověřování jejich používání při zkouškách chemických látek.</t>
  </si>
  <si>
    <t xml:space="preserve"> Nařízení Evropského parlamentu a Rady (ES) č. 649/2012 ze dne 4. července 2012 o vývozu a dovozu nebezpečných chemických látek, v platném znění.</t>
  </si>
  <si>
    <t xml:space="preserve"> Nařízení Evropského parlamentu a Rady (ES) č. 648/2004 ze dne 31. března 2004 o detergentech, v platném znění.</t>
  </si>
  <si>
    <t xml:space="preserve"> Nařízení Evropského parlamentu a Rady (EU) 2019/1021 ze dne 20. června 2019 o perzistentních organických znečišťujících látkách.</t>
  </si>
  <si>
    <t xml:space="preserve"> Nařízení Evropského parlamentu a Rady (EU) 2017/852 ze dne 17. května 2017 o rtuti a o zrušení nařízení (ES) č. 1102/2008.</t>
  </si>
  <si>
    <t xml:space="preserve"> Nařízení Komise (ES) č. 440/2008 ze dne 30. května 2008, kterým se stanoví zkušební metody podle nařízení Evropského parlamentu a Rady (ES) č. 1907/2006 o registraci, hodnocení, povolování a omezování chemických látek, v platném znění.</t>
  </si>
  <si>
    <t xml:space="preserve"> Nařízení Komise (ES) č. 340/2008 ze dne 16. dubna 2008 o poplatcích a platbách Evropské agentuře pro chemické látky podle nařízení Evropského parlamentu a Rady (ES) č. 1907/2006 o registraci, hodnocení, povolování a omezování chemických látek (REACH).</t>
  </si>
  <si>
    <t xml:space="preserve"> Nařízení Evropského parlamentu a Rady (ES) č. 1107/2009 ze dne 21. října 2009 o uvádění přípravků na ochranu rostlin na trh a o zrušení směrnic Rady 79/117/EHS a 91/414/EHS, v platném znění.</t>
  </si>
  <si>
    <t xml:space="preserve"> Nařízení vlády č. 194/2001 Sb., kterým se stanoví technické požadavky na aerosolové rozprašovače, ve znění pozdějších předpisů.</t>
  </si>
  <si>
    <t xml:space="preserve"> Úmluva o mezinárodní přepravě (COTIF), vyhlášená pod č. 8/1985 Sb., ve znění pozdějších předpisů.</t>
  </si>
  <si>
    <t>19) Čl. 31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 směrnice Rady 76/769/EHS a směrnic Komise , ,  a , v platném znění.</t>
  </si>
  <si>
    <t>20) Nařízení Evropského parlamentu a Rady (ES) č. 1907/2006 ze dne 18. prosince 2006 o registraci, hodnocení, povolování a omezování chemických látek, o zřízení Evropské agentury pro chemické látky, o změně směrnice 1999/45/ES a o zrušení nařízení Rady (EHS) č. 793/93, nařízení Komise (ES) č. , směrnice Rady  a směrnic Komise , ,  a , v platném znění.</t>
  </si>
  <si>
    <t xml:space="preserve">22) Příloha II rozhodnutí Rady OECD o vzájemném uznávání údajů pro hodnocení chemických látek [C(81)30 v konečném znění] ze dne 12. května 1981, ve znění rozhodnutí Rady OECD [C(97)186 v konečném znění] ze dne 26. listopadu 1997. </t>
  </si>
  <si>
    <t xml:space="preserve"> Přílohy I a II rozhodnutí – doporučení Rady OECD o shodě se zásadami správné laboratorní praxe [C(89)87 v konečném znění] ze dne 2. října 1989, ve znění rozhodnutí Rady OECD [C(95)8 v konečném znění] ze dne 9. března 1995.</t>
  </si>
  <si>
    <t>25) Nařízení Evropského parlamentu a Rady (EU) 2019/1021 ze dne 20. června 2019 o perzistentních organických znečišťujících látkách.</t>
  </si>
  <si>
    <t>29) Čl. 33 odst. 1 nařízení Evropského parlamentu a Rady (ES) č. 1907/2006 ze dne 18. prosince 2006 o registraci, hodnocení, povolování a omezování chemických látek, zřízení Evropské agentury pro chemické látky, o změně směrnice 1999/45/ES a o zrušení nařízení Rady (EHS) č. 793/93, nařízení Komise (ES) č. 1488/94, směrnice Rady 76/769/EHS a směrnic Komise 91/155/EHS, 93/67/EHS, 93/105/ES a 2000/21/ES.</t>
  </si>
  <si>
    <t>30) Čl. 9 odst. 2 směrnice Evropského parlamentu a Rady (ES) č. 98/2008 ze dne 19. listopadu 2008 o odpadech a o zrušení některých směrnic, ve znění směrnice Evropského parlamentu a Rady (EU) 2018/851 ze dne 30. května 2018.</t>
  </si>
  <si>
    <t>45/1</t>
  </si>
  <si>
    <t>45a6</t>
  </si>
  <si>
    <t>►mají pracovní prostory barevný tón světla neutálně bílý</t>
  </si>
  <si>
    <r>
      <rPr>
        <sz val="12"/>
        <rFont val="Times New Roman"/>
        <family val="1"/>
        <charset val="238"/>
      </rPr>
      <t>ve znění nařízení vlády č. 224/2016 Sb., č. 451/2022 Sb</t>
    </r>
    <r>
      <rPr>
        <b/>
        <sz val="12"/>
        <rFont val="Times New Roman"/>
        <family val="1"/>
        <charset val="238"/>
      </rPr>
      <t xml:space="preserve"> a 428/2025 Sb. </t>
    </r>
  </si>
  <si>
    <t>(1) Hodnota bodu činí 1 % průměrné mzdy v národním hospodářství zjištěné na základě údajů Českého statistického úřadu za první až třetí čtvrtletí kalendářního roku předcházejícího kalendářnímu roku, v němž vznikla povinnost provést hodnocení bolesti a ztížení společenského uplatnění.</t>
  </si>
  <si>
    <t>(2) Náhrada za bolest a ztížení společenského uplatnění se stanoví tak, že bodové ohodnocení bolesti nebo ztížení společenského uplatnění se násobí hodnotou bodu v korunách českých.</t>
  </si>
  <si>
    <t>(4) Bodové ohodnocení bolesti vzniklé v souvislosti s operací zlomenin kostí nebo operací u jiných systémů nebo orgánů se hodnotí jako otevřená rána podle položky přílohy č. 1 k tomuto nařízení. Bolest vzniklá v souvislosti s každou další operací se hodnotí jako nově vzniklá bolest.</t>
  </si>
  <si>
    <t>(4) Při stanovení výše náhrady za ztížení společenského uplatnění v případě podle odstavce 3 se z nově určeného bodového ohodnocení ztížení společenského uplatnění odečte výše bodového ohodnocení dříve přiznaná prostým odečtem.</t>
  </si>
  <si>
    <t>Přechodné ustanovení zavedeno nařízením vlády č. 451/2022 Sb. Čl. II</t>
  </si>
  <si>
    <t>Pokud byly bolest nebo ztížení společenského uplatnění způsobeny v důsledku pracovního úrazu nebo nemoci z povolání přede dnem nabytí účinnosti tohoto nařízení a nebylo-li přede dnem nabytí účinnosti tohoto nařízení rozhodnuto o stanovení náhrady za bolest nebo náhrady za ztížení společenského uplatnění, stanoví se náhrada za bolest nebo náhrada za ztížení společenského uplatnění podle nařízení vlády č. 276/2015 Sb., ve znění účinném ode dne nabytí účinnosti tohoto nařízení.</t>
  </si>
  <si>
    <t>Rána povrchní á 1 cm - kůže</t>
  </si>
  <si>
    <t>Rána povrchní á 1 cm - kůže + podkoží</t>
  </si>
  <si>
    <t xml:space="preserve"> za každých dalších 10 cm2 připočítat 2 body </t>
  </si>
  <si>
    <t xml:space="preserve"> za každých dalších 100 cm2připočítat 2 body u oděrek povrchových a 4 body u oděrek hlubokých</t>
  </si>
  <si>
    <t xml:space="preserve"> - s porušením okraje víčka a tarsální ploténky</t>
  </si>
  <si>
    <t>Poranění hrudní páteře</t>
  </si>
  <si>
    <t xml:space="preserve">Zlomenina distálního článku </t>
  </si>
  <si>
    <t xml:space="preserve"> - palce a ukazováku - bez posunu</t>
  </si>
  <si>
    <t xml:space="preserve"> - vnitřního nebo zevního menisku</t>
  </si>
  <si>
    <t>Nemoc z chemických látek podle položky 1-58 seznamu nemocí z povolání</t>
  </si>
  <si>
    <t>1.1-58.1</t>
  </si>
  <si>
    <t>1.2-58.2</t>
  </si>
  <si>
    <t>201 - 400</t>
  </si>
  <si>
    <t>1.3-58.3</t>
  </si>
  <si>
    <t>401 - 600</t>
  </si>
  <si>
    <t>1.4-58.4</t>
  </si>
  <si>
    <t>Zhoubný nádor z chemických látek podle položky 1 - 58 seznamu nemocí z povolání</t>
  </si>
  <si>
    <t>800 - 1000</t>
  </si>
  <si>
    <t>100 - 400</t>
  </si>
  <si>
    <t>100 - 200</t>
  </si>
  <si>
    <t>50 - 300</t>
  </si>
  <si>
    <t>Percepční kochleární vada sluchu způsobená hlukemZtráta sluchu v % podle Fowlera</t>
  </si>
  <si>
    <t xml:space="preserve"> K základní sazbě se připočítá za každých 5% ztráty 30 bodů, za tinitus 100 bodů</t>
  </si>
  <si>
    <t xml:space="preserve"> nejvýše však 300 bodů</t>
  </si>
  <si>
    <t>50 - 100</t>
  </si>
  <si>
    <t>Sekundární Raynaudův syndrom prstů rukou při práci s vibrujícími nástroji a zařízenímiZa každý článek prstu, který při vodním chladovém testu bělí</t>
  </si>
  <si>
    <t xml:space="preserve"> nejvýše však 150 bodů</t>
  </si>
  <si>
    <t>101 - 150</t>
  </si>
  <si>
    <t>30 - 80</t>
  </si>
  <si>
    <t>81 - 130</t>
  </si>
  <si>
    <t>50 - 125</t>
  </si>
  <si>
    <t>126 - 200</t>
  </si>
  <si>
    <t>Poškození úponu šlach na jeden epikondyl pažní kosti</t>
  </si>
  <si>
    <t>81 - 120</t>
  </si>
  <si>
    <t>30 - 90</t>
  </si>
  <si>
    <t>91 - 150</t>
  </si>
  <si>
    <t>Chronická onemocnění bederní páteře způsobená dlouhodobým přetěžováním těžkou fyzickou prací spojená s pracovní neschopností pro tuto diagnózu o celkové době trvání alespoň 12 měsíců, jejichž závažnost byla vyhodnocena</t>
  </si>
  <si>
    <t>a) v klinickém neurologickém vyšetření při hodnocení 7 parametrů, kterými jsou palpační bolestivost v lumbálním segmentu, Thomayerův příznak, Lasègueův příznak, alterace reflexů L2/4 nebo L5/S2, motorický deficit v příslušném myotomu, sensitivní deficit v příslušném dermatomu a EMG průkaz axonální leze v příslušném nervovém kořenu, a na základě tohoto vyšetření byla zjištěna abnormalita u osoby ve věku do 50 let alespoň ve 4 parametrech, ve věku od 50 do 60 let alespoň v 5 parametrech a nad 60 let věku alespoň v 6 parametrech, a současně</t>
  </si>
  <si>
    <t>b) v radiologickém vyšetření při hodnocení morfologických změn v segmentech L3/4, L4/5 a L5/S1, kdy v každém z těchto 3 segmentů se hodnotí 5 parametrů, kterými jsou snížení meziobratlové ploténky, protruze meziobratlové ploténky, Modicovy změny stupně II nebo III obratlových těl, posun obratlového těla a artróza meziobratlových kloubů, a na základě tohoto vyšetření byla zjištěna abnormalita u osoby ve věku do 50 let alespoň v 5 parametrech, ve věku od 50 do 60 let alespoň v 6 parametrech a nad 60 let věku alespoň v 7 parametrech z celkově 15 hodnocených parametrů.</t>
  </si>
  <si>
    <t>200 - 400</t>
  </si>
  <si>
    <t>401 - 700</t>
  </si>
  <si>
    <t>Kapitola III. Nemoci z povolání týkající se dýchacích cest, plic, pohrudnice, pobřišnice a gastrointestinálního traktu</t>
  </si>
  <si>
    <t>100 -300</t>
  </si>
  <si>
    <t>0 - 200</t>
  </si>
  <si>
    <t>d) akutní a subakutní formy silikózy</t>
  </si>
  <si>
    <t>600 - 1000</t>
  </si>
  <si>
    <t>Nemoci dýchacích cest, plic, pohrudnice, pobřišnice a gastrointestinálního traktu způsobené prachem z azbestu</t>
  </si>
  <si>
    <t>201 - 300</t>
  </si>
  <si>
    <t>301 - 400</t>
  </si>
  <si>
    <t>d) Rakovina plic, rakovina hrtanu, rakovina vaječní-ků, rakovina žaludku, rakovina tlustého střeva nebo rakovina konečníku, vždy spojená s azbestózou nebo hyalinózou pleury</t>
  </si>
  <si>
    <t>201 - 600</t>
  </si>
  <si>
    <t>- bez poruchy nosní průchodnosti v klidu mimo kontakt s vyvolávající noxou, bez léčby topickými korti-kosteroidy</t>
  </si>
  <si>
    <t>101 - 200</t>
  </si>
  <si>
    <t>- střední až velká intenzita velkého rozsahu (ruce a předloktí, diseminace)(při trvání nemoci do 3 měsíců se hodnotí v dolní polovině navrhovaného pásma, při trvání nemoci déle než 3 měsíce se hodnotí v horní polovině navrhovaného pásma)</t>
  </si>
  <si>
    <t>Nemoci přenosné z člověka na člověka a parazitární, včetně nemoci způsobené koronavirem SARS-CoV-2</t>
  </si>
  <si>
    <t>Nemoci přenosné a parazitární vzniklé v zahraničí, včetně nemoci způsobené koronavirem SARS-CoV-2</t>
  </si>
  <si>
    <t>100 - 150</t>
  </si>
  <si>
    <t>150 - 200</t>
  </si>
  <si>
    <t>125 - 175</t>
  </si>
  <si>
    <t>Kostní defekt v klenbě lební v rozsahu 2-10 cm2</t>
  </si>
  <si>
    <t>Ztráta obou varlat (nebo jednoho při kryptorchizmu druhého nebo poškození jiného původu) nebo obou vaječníků (nebo jednoho při poškození druhého jiného původu)</t>
  </si>
  <si>
    <t>Omezení pohyblivosti ramenního kloubu (i po poranění svalů paže)</t>
  </si>
  <si>
    <t>Úplná ztuhlost prstu (III., IV. nebo V.)</t>
  </si>
  <si>
    <t>Ztráta jedné dolní končetiny v kyčelním kloubu nebo mezi kyčelním a kolenním kloubem</t>
  </si>
  <si>
    <t>homonymní pravostranná</t>
  </si>
  <si>
    <t>nasální jednostranná</t>
  </si>
  <si>
    <t>temporální jednostranná</t>
  </si>
  <si>
    <t>horní jednostranná</t>
  </si>
  <si>
    <t>Nemoc z chemických látek podle položky 1-58 seznamu nemocí z povolání.</t>
  </si>
  <si>
    <t xml:space="preserve"> Počet bodů se navrhuje podle závažnosti poškození orgánů nebo systémů, které jsou danou chemickou látkou, její sloučeninou nebo směsí postiženy</t>
  </si>
  <si>
    <t xml:space="preserve"> (Zejména difúzní toxické encefalopatie s organicky podmíněnými psychickými poruchami, případně s extrapyramidovým parkinsonským syndromem)</t>
  </si>
  <si>
    <t xml:space="preserve"> (Zejména toxické polyneuropatie ev. ve spojení s rysy myelopatickými, polyradikulo-patickými či myopatickými)</t>
  </si>
  <si>
    <t>Rakovina sliznice nosní, vedlejších dutin nosních nebo hrtanu</t>
  </si>
  <si>
    <t>1000 - 2000</t>
  </si>
  <si>
    <t>1200 - 2400</t>
  </si>
  <si>
    <t>1600 - 4000</t>
  </si>
  <si>
    <t>400 - 5800</t>
  </si>
  <si>
    <t>Aseptické nekrózy zápěstních nebo záprstních kůstek na nedominantní horní končetině</t>
  </si>
  <si>
    <t>Aseptické nekrózy zápěstních nebo záprstních kůstek na dominantní horní končetině</t>
  </si>
  <si>
    <t>Artróza loketního kloubu na nedominantní horní končetině</t>
  </si>
  <si>
    <t>Artróza loketního kloubu na dominantní horní končetině</t>
  </si>
  <si>
    <t>Artróza ručních nebo zápěstních kloubů na nedominantní horní končetině</t>
  </si>
  <si>
    <t>artróza ručních nebo zápěstních kloubů na dominantní horní končetině</t>
  </si>
  <si>
    <t>Poškození šlach nebo šlachových pochev na nedominantní horní končetině</t>
  </si>
  <si>
    <t>Poškození šlach nebo šlachových pochev na dominantní horní končetině</t>
  </si>
  <si>
    <t>Poškození úponů šlach najeden epikondyl kosti pažní nedominantní horní končetině</t>
  </si>
  <si>
    <t>Poškození úponů šlach najeden epikondyl kosti pažní dominantní horní končetině</t>
  </si>
  <si>
    <t>Poškození svalů na nedominantní horní končetině</t>
  </si>
  <si>
    <t>Poškození svalů na dominantní horní končetině</t>
  </si>
  <si>
    <t>Artróza ručních nebo zápěstních kloubů na dominantní horní končetině</t>
  </si>
  <si>
    <t>Artróza ramenního kloubu na nedominantní horní končetině</t>
  </si>
  <si>
    <t>Artróza ramenního kloubu na dominantní horní končetině</t>
  </si>
  <si>
    <t>Poškození loketního nervu na nedominantní horní končetině</t>
  </si>
  <si>
    <t>Poškození loketního nervu na dominantní horní končetině</t>
  </si>
  <si>
    <t>Poškození u středního nervu na nedominantní horní končetině</t>
  </si>
  <si>
    <t>Poškození středního nervu na dominantní horní končetině</t>
  </si>
  <si>
    <t>Poškození vřetenního nervu na nedominantní horní končetině</t>
  </si>
  <si>
    <t>Poškození vřetenního nervu na dominantní horní končetině</t>
  </si>
  <si>
    <t>2000 - 3500</t>
  </si>
  <si>
    <t xml:space="preserve"> a) s typickými rtg znaky prašných změn od četnosti znaků p3, q2, r2 a výše a všechny formy komplikované pneumokoniózy (A, B, C) podle klasifikace Mezinárodní organizace práce</t>
  </si>
  <si>
    <t xml:space="preserve"> b) ve spojení s aktivní tuberkulózou (mykobakteriózou), rtg znaky prašných změn od četností p1, q1, r1 a výše podle klasifikace Mezinárodní organizace práce</t>
  </si>
  <si>
    <t xml:space="preserve"> c) s přihlédnutím k dynamice vývoje, rtg znaky prašných změn od četnosti p2, q1, r1 a výše podle klasifikace Mezinárodní organizace práce</t>
  </si>
  <si>
    <t>Silikóza akutní a subakutní</t>
  </si>
  <si>
    <t xml:space="preserve"> a) azbestóza, rtg znaky prašných změn od četnosti znaků s2, t2, u2 a výše podle klasifikace Mezinárodní organizace práce</t>
  </si>
  <si>
    <t xml:space="preserve"> b) hyalinóza pohrudnice s ventilační poruchou restrikčního typu</t>
  </si>
  <si>
    <t xml:space="preserve"> c) mezoteliom</t>
  </si>
  <si>
    <t xml:space="preserve"> d) rakovina plic, rakovina hrtanu, rakovina vaječníků, rakovina žaludku, rakovina tlustého střeva nebo rakovina konečníku, vždy spojená s azbestózou nebo hyalinózou pleury</t>
  </si>
  <si>
    <t>Rakovina plic, rakovina hrtanu, rakovina vaječníků, rakovina tlustého střeva nebo rakovina konečníku, vždy spojená s azbestózou nebo hyalinózou pleury</t>
  </si>
  <si>
    <t>Nemoci dýchacích cest a plic způsobené vdechováním kobaltu, cínu, barya, grafitu, hliníku, berylia, antimonu nebo oxidu titaničitého (Podle povahy nemoci navrhovat počet bodů analogicky s některou z běžnějších nosologických jednotek uvedených v příloze č. 4.)</t>
  </si>
  <si>
    <t>Nemoci přenosné a parazitární, včetně nemoci způsobené koronavirem SARS-CoV-2</t>
  </si>
  <si>
    <t>1000 - 1400</t>
  </si>
  <si>
    <t>Nemoci přenosné a parazitární získané v zahraničí, včetně nemoci způsobené koronavirem SARS-CoV-2</t>
  </si>
  <si>
    <r>
      <t xml:space="preserve">                                               </t>
    </r>
    <r>
      <rPr>
        <sz val="12"/>
        <color rgb="FF000000"/>
        <rFont val="Times New Roman"/>
        <family val="1"/>
        <charset val="238"/>
      </rPr>
      <t xml:space="preserve"> ve znění 451/2022 Sb., 506/2021 Sb.</t>
    </r>
    <r>
      <rPr>
        <b/>
        <sz val="12"/>
        <color rgb="FF000000"/>
        <rFont val="Times New Roman"/>
        <family val="1"/>
        <charset val="238"/>
      </rPr>
      <t xml:space="preserve"> č.428/2025 Sb.</t>
    </r>
  </si>
  <si>
    <t>(3) Pro uznávání nemocí z povolání podle tohoto nařízení poskytovateli zdravotních služeb platí jiné právní předpisy1).</t>
  </si>
  <si>
    <t xml:space="preserve"> Prof. Ing. Klaus CSc. v. r.</t>
  </si>
  <si>
    <t xml:space="preserve"> Ministr práce a sociálních věcí:</t>
  </si>
  <si>
    <t xml:space="preserve"> Ing. Vodička v. r.</t>
  </si>
  <si>
    <t>KAPITOLA I</t>
  </si>
  <si>
    <t>K položkám č. 1 až 58: Nemoci vznikají při plnění pracovních nebo služebních úkolů nebo v přímé souvislosti s nimi (dále jen „při práci“), při nichž je prokázána taková expozice chemickým látkám, jejich sloučeninám a směsím látek, která je podle současných lékařských poznatků příčinou nemoci.</t>
  </si>
  <si>
    <t>Nemoc z fosgenu</t>
  </si>
  <si>
    <t>Nemoc z polychlorovaných bifenylů, dibenzo-dioxinů a dibenzofuranů</t>
  </si>
  <si>
    <t>KAPITOLA II</t>
  </si>
  <si>
    <t>Percepční kochleární vada sluchu způsobená hlukem.U osob do dosažení 30 let věku při celkové ztrátě sluchu dosahující hranici 40 % dle Fowlera.</t>
  </si>
  <si>
    <t xml:space="preserve"> U osob starších 30 let věku se hranice zvyšuje o 1 % za každé 2 roky věku. U osob starších 50 let věku celková ztráta sluchu dosahující hranici 50 % dle Fowlera.</t>
  </si>
  <si>
    <t>Sekundární Raynaudův syndrom prstů ruky způsobený při práci s vibrujícími nástroji a zařízeními.Objektivně prokázaný Raynaudův syndrom nejméně dvou článků prstů ruky v chladu, ověřený plethysmografickým vyšetřením.</t>
  </si>
  <si>
    <t>K položkám č. 6 až 8: Nemoci vznikají při práci s pneumatickým nářadím ručně ovládaným nebo při práci s vibrujícími nástroji s takovými hodnotami zrychlení vibrací, které jsou podle současných lékařských poznatků příčinou nemoci.</t>
  </si>
  <si>
    <t>Nemoci periferních nervů horních končetin charakteru ischemických nebo úžinových neuropatií při práci s vibrujícími nástroji a zařízeními. Ischemické poškození středového nervu, loketního nervu nebo obou nervů, s klinickými příznaky a s patologickým EMG nálezem, odpovídajícími nejméně středně těžké poruše.Poškození nervů horních končetin charakteru úžinového syndromu s klinickými příznaky a s patologickým EMG nálezem, odpovídajícími nejméně středně těžké poruše.</t>
  </si>
  <si>
    <t>K položkám č. 9 a 10: Nemoci vznikají při práci, při které jsou příslušné struktury přetěžovány natolik, že přetěžování je podle současných lékařských poznatků příčinou nemoci.</t>
  </si>
  <si>
    <t>Chronická onemocnění bederní páteře způsobená dlouhodobým přetěžováním těžkou fyzickou prací, spojená s pracovní neschopností pro tuto diagnózu o celkové době trvání alespoň 12 měsíců, jejichž závažnost byla vyhodnocena1. v klinickém neurologickém vyšetření při hodnocení 7 parametrů, kterými jsou palpační bolestivost v lumbálním segmentu, Thomayerův příznak, Lasègueův příznak, alterace reflexů L2/4 nebo L5/S2, motorický deficit v příslušném myotomu, sensitivní deficit v příslušném dermatomu a EMG průkaz axonální leze v příslušném nervovém kořenu, a na základě tohoto vyšetření byla zjištěna abnormalita u osoby ve věku do 50 let alespoň ve 4 parametrech, ve věku od 50 do 60 let alespoň v 5 parametrech a nad 60 let věku alespoň v 6 parametrech a současně</t>
  </si>
  <si>
    <t xml:space="preserve"> 2. v radiologickém vyšetření při hodnocení morfologických změn v segmentech L3/4, L4/5 a L5/S1 při hodnocení 5 parametrů, kterými jsou snížení meziobratlové ploténky, protruze meziobratlové ploténky, Modicovy změny stupně II nebo III obratlových těl, posun obratlového těla a artróza meziobratlových kloubů, a na základě tohoto vyšetření byla zjištěna abnormalita u osoby ve věku do 50 let alespoň v 5 parametrech, ve věku od 50 do 60 let alespoň v 6 parametrech a nad 60 let věku alespoň v 7 parametrech z celkově 15 hodnocených parametrů.</t>
  </si>
  <si>
    <t>Nemoci vznikají při těžké fyzické práci, při které jsou příslušné struktury dlouhodobě přetěžovány natolik, že přetěžování je podle současných lékařských poznatků příčinou nemoci.</t>
  </si>
  <si>
    <t>KAPITOLA III</t>
  </si>
  <si>
    <t>Nemoci z povolání týkající se dýchacích cest, plic, pohrudnice, pobřišnice a gastrointestinálního traktu</t>
  </si>
  <si>
    <t>Silikóza, nebo pneumokonióza uhlokopů:a) s typickými rtg znaky prašných změn od četnosti znaků p 3/3, q 2/2, r 2/2 a výše a všechny formy komplikované pneumokoniózy (A, B, C) dle klasifikace Mezinárodní organizace práce,</t>
  </si>
  <si>
    <t xml:space="preserve"> b) s aktivní tuberkulózou (mykobakteriózou), rtg p 1/1, q 1/1, r 1/1 a výše dle klasifikace Mezinárodní organizace práce,</t>
  </si>
  <si>
    <t xml:space="preserve"> c) od četnosti znaků p 2/2, q 1/1, r 1/1 při splnění kritérií pro dynamiku onemocnění,</t>
  </si>
  <si>
    <t xml:space="preserve"> d) akutní a subakutní formy silikózy.</t>
  </si>
  <si>
    <t>Nemoci vznikají při práci, u níž je prokázána taková expozice prachu s obsahem volného krystalického oxidu křemičitého, která je podle současných lékařských poznatků příčinou nemoci. K položce č. 1 písm. c):Nemoci vznikají u osob do dosažení 40 let věku, pracujících na pracovištích, na kterých jsou prokazatelně překračovány přípustné expoziční limity pro daný typ fibrogenního prachu, přitom expozice fibrogennímu prachu nepřesáhla 15 let (3000 směn).</t>
  </si>
  <si>
    <t>Nemoci způsobené prachem azbestu:a) azbestóza, rtg znaky prašných změn od četnosti znaků s 2/2, t 2/2, u 2/2 a výše dle klasifikace Mezinárodní organizace práce,</t>
  </si>
  <si>
    <t xml:space="preserve"> b) hyalinóza pohrudnice s ventilační poruchou restrikčního typu,</t>
  </si>
  <si>
    <t xml:space="preserve"> c) mezoteliom,</t>
  </si>
  <si>
    <t xml:space="preserve"> d) rakovina plic, rakovina hrtanu, rakovina vaječníků, rakovina žaludku, rakovina tlustého střeva nebo rakovina konečníku, vždy ve spojení s azbestózou od četnosti znaků s 1/1, t 1/1, u 1/1 dle klasifikace Mezinárodní organizace práce nebo s hyalinózou pleury*).</t>
  </si>
  <si>
    <t>*) Bod 1 přílohy I směrnice Evropského parlamentu a Rady 2009/148/ES ze dne 30. listopadu 2009 o ochraně zaměstnanců před riziky spojenými s expozicí azbestu při práci (kodifikované znění), ve znění směrnice Evropského parlamentu a Rady (EU) 2023/2668 ze dne 22. listopadu 2023, kterou se mění směrnice 2009/148/ES o ochraně zaměstnanců před riziky spojenými s expozicí azbestu při práci.</t>
  </si>
  <si>
    <t>KAPITOLA IV</t>
  </si>
  <si>
    <t>Nemoci přenosné a parazitární s přenosem z člověka na člověka nebo s dalšími způsoby přenosu (vyjma nemoci způsobené koronavirem SARS-CoV-2)</t>
  </si>
  <si>
    <t xml:space="preserve"> Nemoci vznikají při práci, u níž je prokázáno riziko nákazy.</t>
  </si>
  <si>
    <t>Nemoci přenosné a parazitární vzniklé v zahraničí (vyjma nemoci způsobené koronavirem SARS-CoV-2)</t>
  </si>
  <si>
    <t>Nemoci způsobené koronavirem SARS-CoV-2 přenosné z člověka na člověka a dalšími způsoby přenosu; případně vzniklé v zahraničí.Objektivně prokázané onemocnění, jehož závažnost byla vyhodnocena nejméně jako středně těžká nebo onemocnění probíhalo s komplikacemi.</t>
  </si>
  <si>
    <t>KAPITOLA VI</t>
  </si>
  <si>
    <t xml:space="preserve">1) Zákon č. 373/2011 Sb., o specifických zdravotních službách, ve znění pozdějších předpisů. </t>
  </si>
  <si>
    <t xml:space="preserve"> Vyhláška č. 104/2012 Sb., o stanovení bližších požadavků na postup při posuzování a uznávání nemocí z povolání a okruh osob, kterým se předává lékařský posudek o nemoci z povolání, podmínky, za nichž nemoc nelze nadále uznat za nemoc z povolání, a náležitosti lékařského posudku (vyhláška o posuzování nemocí z povolání).</t>
  </si>
  <si>
    <r>
      <rPr>
        <sz val="12"/>
        <color indexed="8"/>
        <rFont val="Times New Roman"/>
        <family val="1"/>
        <charset val="238"/>
      </rPr>
      <t>zákona č. 299/2017 Sb.</t>
    </r>
    <r>
      <rPr>
        <b/>
        <sz val="12"/>
        <color indexed="8"/>
        <rFont val="Times New Roman"/>
        <family val="1"/>
        <charset val="238"/>
      </rPr>
      <t xml:space="preserve"> ,</t>
    </r>
    <r>
      <rPr>
        <sz val="12"/>
        <color indexed="8"/>
        <rFont val="Times New Roman"/>
        <family val="1"/>
        <charset val="238"/>
      </rPr>
      <t>zákona č.369/2019 Sb.</t>
    </r>
  </si>
  <si>
    <r>
      <rPr>
        <sz val="12"/>
        <color theme="1"/>
        <rFont val="Times New Roman"/>
        <family val="1"/>
        <charset val="238"/>
      </rPr>
      <t>zákona č. 273/2022 Sb.</t>
    </r>
    <r>
      <rPr>
        <b/>
        <sz val="12"/>
        <color theme="1"/>
        <rFont val="Times New Roman"/>
        <family val="1"/>
        <charset val="238"/>
      </rPr>
      <t xml:space="preserve"> a zákona č.70/2025 Sb.</t>
    </r>
  </si>
  <si>
    <t>g) prahem škodlivosti hodnota populační hustoty škodlivého organismu na pozemku nebo v objektu, při které je ekonomicky odůvodněné provést ochranné opatření, aby se na tomto pozemku nebo v objektu omezil negativní vliv škodlivého organismu na snížení výnosu nebo kvality rostlin nebo rostlinných produktů,</t>
  </si>
  <si>
    <t>h) kalamitním prahem škodlivého organismu hodnota populační hustoty škodlivého organismu na pozemku nebo v objektu, při které v důsledku negativního vlivu tohoto organismu dochází k významnému snížení výnosu nebo kvality rostlin nebo rostlinných produktů, k ohrožení životního prostředí většího rozsahu nebo vzniká riziko ohrožení zdraví lidí anebo zvířat,</t>
  </si>
  <si>
    <t>i) oblastmi využívanými širokou veřejností nebo zranitelnými skupinami obyvatel79) zejména veřejné parky nebo zahrady, veřejná prostranství uvnitř obcí, veřejná pohřebiště, sportoviště, rekreační plochy, areály škol nebo školní pozemky, dětská hřiště, areály zdravotnických zařízení, zařízení poskytujících léčebnou péči nebo kulturních zařízení,</t>
  </si>
  <si>
    <t>j) nechemickými metodami alternativní metody k použití chemických přípravků na ochranu rostlin založené na agronomických postupech, nebo fyzikální, mechanické nebo biologické metody ochrany před škodlivými organismy,</t>
  </si>
  <si>
    <t>k) zařízením pro aplikaci přípravků zařízení konkrétně určené pro aplikaci přípravků, včetně příslušenství nezbytného pro účinný provoz takového zařízení, jako jsou zejména trysky, tlakoměry, filtry, sítka a čisticí zařízení pro nádrže.</t>
  </si>
  <si>
    <t>b) zveřejňuje prahy škodlivosti a bez zbytečného odkladu aktuální informace o výskytu škodlivých organismů včetně upozornění na dosažení jejich prahů škodlivosti a</t>
  </si>
  <si>
    <t>(3) Prahy škodlivosti Ústav zveřejňuje po posouzení, které vychází ze současného vědeckého poznání a s přihlédnutím k doporučení Rostlinolékařské rady Ministerstva zemědělství. Při svém posouzení Ústav hodnotí zejména</t>
  </si>
  <si>
    <t>a) míru možných výnosových ztrát působených škodlivým organismem,</t>
  </si>
  <si>
    <t>b) biologii škodlivého organismu a biologii rostliny, kterou tento škodlivý organismus může napadnout nebo poškodit, a</t>
  </si>
  <si>
    <t>c) citlivost vývojových fází rostliny na napadení nebo poškození škodlivým organismem.</t>
  </si>
  <si>
    <t>Kalamitní práh a kalamitní stav škodlivého organismu</t>
  </si>
  <si>
    <t>(1) Seznam škodlivých organismů, které opakovaně dosahují kalamitního prahu, a jejich kalamitní prahy stanoví prováděcí právní předpis.</t>
  </si>
  <si>
    <t>(2) Dosažení nebo překročení kalamitního prahu škodlivého organismu jiného než stanoveného podle odstavce 1 Ústav konstatuje na základě vlastního posouzení, je-li to odůvodněno současným vědeckým poznáním. Při svém posouzení Ústav hodnotí zejména</t>
  </si>
  <si>
    <t>a) schopnost a rychlost škodlivého organismu způsobit hospodářsky významnou škodu na porostech pěstovaných rostlin nebo ohrozit zdraví lidí, zvířat anebo životní prostředí na základě biologických a epidemiologických vlastností škodlivého organismu a</t>
  </si>
  <si>
    <t>b) dostupnost a účinnost metod na snížení populační hustoty škodlivého organismu.</t>
  </si>
  <si>
    <t>(3) Po zjištění dosažení nebo překročení kalamitního prahu škodlivého organismu podle odstavce 1 nebo 2 Ústav posoudí možný územní rozsah hospodářsky významné škody na porostech pěstovaných rostlin nebo ohrožení zdraví lidí, zvířat anebo životního prostředí. Hrozí-li na rozsáhlém území vznik hospodářsky významné škody nebo ohrožení zdraví lidí, zvířat anebo životního prostředí, Ústav</t>
  </si>
  <si>
    <t>a) vydá nařízení postupem podle § 76 odst. 2 vět druhé až čtvrté, kterým vyhlásí kalamitní stav škodlivého organismu a vymezí území, na které se kalamitní stav škodlivého organismu vztahuje (dále jen „dotčené území“),</t>
  </si>
  <si>
    <t>b) provádí po dobu platnosti nařízení podle písmene a) v dotčeném území průzkum výskytu škodlivého organismu tak, aby byly vhodnými metodami, ve vhodných intervalech a v dostatečném rozsahu sledovány změny jeho populační hustoty, a výsledky tohoto průzkumu zveřejňuje a</t>
  </si>
  <si>
    <t>c) nařídí při zohlednění podmínek ochrany lidského zdraví a životního prostředí v dotčeném území mimořádná rostlinolékařská opatření podle § 76 odst. 2 písm. b), pokud tak bude možné zastavit nebo omezit šíření škodlivého organismu z dotčeného území.</t>
  </si>
  <si>
    <t>(4) Dotčené území Ústav vymezí zejména na základě</t>
  </si>
  <si>
    <t>a) biologických a epidemiologických vlastností škodlivého organismu, zejména jeho schopnosti a rychlosti šíření,</t>
  </si>
  <si>
    <t>b) počtu druhů rostlin, které je škodlivý organismus schopen napadnout nebo poškodit, a</t>
  </si>
  <si>
    <t>c) dostupnosti a účinnosti metod na snížení populační hustoty škodlivého organismu.</t>
  </si>
  <si>
    <t>(5) Informace týkající se rostlinolékařského pasu, které má oprávněný provozovatel zaznamenat podle čl. 69 odst. 3 písm. c) nařízení (EU) 2016/2031, stanoví prováděcí právní předpis.</t>
  </si>
  <si>
    <t>(1) Ústav na základě žádosti profesionálního provozovatele vydá formou dokladu rostlinolékařský pas v souladu s čl. 84 odst. 2 nebo čl. 93 nařízení (EU) 2016/2031; ustanovení čl. 84 odst. 1 nařízení (EU) 2016/2031 tím není dotčeno.</t>
  </si>
  <si>
    <t>(2) V případě souběžného obchodu nesmí být odstraněny původní etikety, kterými byl přípravek v rámci výroby a uvádění na trh označen. Původní číslo šarže, datum výroby výrobce formulace a dvourozměrný čárový kód, je-li tímto kódem přípravek označen, nesmějí být přelepeny a musejí na obalu zůstat viditelné. Dvourozměrným čárovým kódem se pro účely tohoto zákona rozumí standardizovaný datový nosič, který umožní kódování jedinečného identifikátoru. Jedinečným identifikátorem se pro účely tohoto zákona rozumí definovaná kombinace strukturovaných dat umožňující interoperabilitu a sledovatelnost v distribučním řetězci.</t>
  </si>
  <si>
    <t>d) zjistí, že držitel povolení opakovaně nesplnil podmínky nařízené na základě pravomocného rozhodnutí o mimořádném rostlinolékařském opatření podle § 76 odst. 1 písm. f) a g) ve lhůtě stanovené v tomto rozhodnutí,</t>
  </si>
  <si>
    <t>e) je třeba na základě nových údajů předložených držitelem povolení změnit stávající technickou specifikaci uvedenou v rozhodnutí,</t>
  </si>
  <si>
    <t>f) rozhodnutí o povolení přípravku je platné, ale schválení účinné látky pozbylo platnosti a není vedeno řízení o obnovení schválení účinné látky nebo obnovení povolení přípravku, nebo</t>
  </si>
  <si>
    <t>g) platnost schválení účinné látky přípravku byla obnovena, ale žádost o související obnovu povolení přípravku nebo související dokumentace nebyla podána v termínu stanoveném přímo použitelným předpisem Evropské unie o uvádění přípravků na ochranu rostlin na trh67).</t>
  </si>
  <si>
    <t>(4) Ústav povoluje rozšíření povolení na menšinová použití nařízením, které vydá způsobem podle § 76 odst. 2 vět druhé až čtvrté.</t>
  </si>
  <si>
    <t>V případě vzájemného uznávání povolení podle přímo použitelného předpisu Evropské unie se nevyžaduje vydání závazného stanoviska Ministerstva zdravotnictví.</t>
  </si>
  <si>
    <t>(1) Pokud je přípravek pro dané použití povolen podle přímo použitelného předpisu Evropské unie o uvádění přípravků na ochranu rostlin na trh v členském státě, který patří do stejné zóny pro povolení přípravků jako Česká republika, Ústav takový přípravek povolí pro dané použití pro vlastní potřebu formou vzájemného uznávání nebo vzájemného uznávání rozšířeného povolení na menšinová použití.</t>
  </si>
  <si>
    <t>(2) Při povolení podle odstavce 1 se přebírají závěry posouzení vlivů na zdraví lidí členského státu, kde je přípravek povolen, a nevyžaduje se závazné stanovisko Ministerstva zdravotnictví.</t>
  </si>
  <si>
    <t>(3) Povolení přípravku pro jeho použití podle odstavce 1 vydá Ústav nařízením způsobem podle § 76 odst. 2 vět druhé až čtvrté.</t>
  </si>
  <si>
    <t>(4) Postupem podle odstavce 1 není dotčeno řešení mimořádných situací podle přímo použitelného předpisu Evropské unie upravujícího uvádění přípravků na ochranu rostlin na trh76).</t>
  </si>
  <si>
    <t>2. oddělené skladování přípravků nebo pomocných prostředků s prošlou dobou použitelnosti, přípravků nebo pomocných prostředků, které vrací svému dodavateli, nebo přípravků nebo pomocných prostředků, které nejsou povoleny Ústavem,</t>
  </si>
  <si>
    <t>(2) Osoba uvedená v odstavci 1 smí skladovat přípravky určené pro profesionální uživatele, pouze pokud je obdržela od registrovaného distributora, nebo pokud je držitelem povolení.</t>
  </si>
  <si>
    <t>(10) Přípravek pro profesionální uživatele, který je uváděn na trh, musí být viditelně označen dvourozměrným čárovým kódem. Technickou specifikaci jedinečného identifikátoru a čárového kódu a výčet v nich obsažených informací stanoví prováděcí právní předpis.</t>
  </si>
  <si>
    <t>o) provádět opakovaně vnitřní kontroly, kterými distributor ověřuje zavádění a dodržování správné distribuční praxe, a přijímá potřebná nápravná opatření; v rámci vnitřních kontrol provádět nejméně jedenkrát ročně kontrolu za účelem porovnání stavu přijatých a na trh uváděných přípravků nebo pomocných prostředků s aktuálním skladovým stavem přípravků nebo pomocných prostředků a dále zaznamenávat veškeré nesrovnalosti zjištěné v rámci tohoto porovnání,</t>
  </si>
  <si>
    <t>p) stanovit a zveřejnit pracovní dobu distributorem provozovaných skladů a distribučních středisek a zajistit, aby po celou pracovní dobu byla na místě odpovědná osoba oprávněná jednat za distributora se zákazníky a se zástupci Ústavu nebo orgánů Celní správy České republiky provádějícími kontrolu, a</t>
  </si>
  <si>
    <t>r) vést záznamy o přípravcích pro profesionální uživatele označených dvourozměrným čárovým kódem, které registrovaný distributor uvádí na trh, skladuje, označuje nebo vrací svému dodavateli, v elektronické podobě, která umožní propojení záznamů s příslušnými dvourozměrnými čárovými kódy a dálkový přenos požadovaných údajů do úložiště dat vedeného podle § 60a, a uchovávat tyto záznamy po dobu nejméně 5 let od jejich vzniku.</t>
  </si>
  <si>
    <t>(1) Přípravky mohou být používány pouze v souladu s jejich etiketou, případně v souladu s nařízením Ústavu o rozšíření povolení na menšinová použití, nařízením Ústavu vydaným v případě mimořádných stavů při ochraně rostlin nebo nařízením Ústavu vydaným podle § 38b. Profesionální uživatel smí používat přípravky pro profesionální uživatele získané od registrovaného distributora, nebo u kterých je držitelem povolení. Při aplikaci přípravků nesmí být</t>
  </si>
  <si>
    <t>(4) Ústav zveřejňuje způsobem umožňujícím dálkový přístup údaje o množství účinných látek obsažených ve spotřebovaných přípravcích a v přípravcích uvedených na trh sumarizované podle přílohy III nařízení Evropského parlamentu a Rady (ES) č. 1185/2009 o statistice pesticidů. Profesionální uživatel je povinen poskytnout na výzvu Ústavu údaje o spotřebě přípravků.</t>
  </si>
  <si>
    <t>b) přípravky pro hubení hlodavců (rodenticidy), pokud nebyla tato aplikace oznámena Ústavu, a to nejpozději 3 dny před zahájením aplikace přípravku.</t>
  </si>
  <si>
    <t>(2) Před aplikací přípravků uvedených v odstavci 1 profesionální uživatel je povinen zjistit prostřednictvím evidence hospodářství podle objektů určených k chovu evidovaných zvířat podle zákona o zemědělství informace k umístění stanovišť včelstev v dosahu alespoň 2 km od hranice pozemku, na němž má být aplikace provedena, a nejpozději 2 dny před provedením aplikace oznámit dotčeným chovatelům včel, jejichž adresa elektronické pošty je uvedena v evidenci hospodářství podle objektů určených k chovu evidovaných zvířat podle zákona o zemědělství, aplikaci přípravku.</t>
  </si>
  <si>
    <t>(5) Zjistí-li chovatel včel, že došlo k úhynu včel, nebo zjistí-li uživatel honitby nebo osoba, jíž přísluší výkon rybářského práva, že došlo k úhynu zvěře, ryb nebo jiného necílového organismu v důsledku použití přípravku, oznámí to neprodleně krajské veterinární správě. Krajská veterinární správa v součinnosti s Ústavem provede místní šetření; má-li pochybnosti o příčině úhynu v souvislosti s použitím přípravku, zajistí odběr vzorků způsobem stanoveným prováděcím právním předpisem, jejich vyšetření odborným ústavem a informování chovatele včel nebo uživatele honitby nebo osoby, jíž přísluší výkon rybářského práva, o výsledku tohoto vyšetření. Záznam o výsledku místního šetření a výsledek vyšetření vzorků poskytne též Ústavu, České inspekci životního prostředí a chovatelům včel, popřípadě uživateli honitby nebo osobě, jíž přísluší výkon rybářského práva, pokud jsou tyto osoby důsledky použití přípravků dotčené.</t>
  </si>
  <si>
    <t>b) náležitosti oznámení podle odstavce 1 písm. b) a odstavce 2,</t>
  </si>
  <si>
    <t>(1) Letecká aplikace přípravků je zakázána, není-li dále stanoveno jinak. Za leteckou aplikaci přípravku se pro účely tohoto zákona nepovažuje aplikace přípravku ve formě granulí nebo kapslí bezpilotním letadlem z výšky nepřekračující 5 metrů nad pozemkem.</t>
  </si>
  <si>
    <t>c) jde-li o přípravek, který je klasifikován jako akutně toxický kategorie 1, 2 nebo 3, nebo toxický pro specifické cílové orgány po jednorázové nebo opakované expozici v kategorii 1, karcinogenní, mutagenní v zárodečných buňkách nebo toxický pro reprodukci kategorie 1 nebo senzibilizující dýchací cesty podle přímo použitelného předpisu Evropské unie82) nebo jehož leteckou aplikaci vylučuje závazné stanovisko krajské hygienické stanice.</t>
  </si>
  <si>
    <t>(3) Distributor pomocného prostředku, který hodlá uvést na trh pomocný prostředek podle nařízení Evropského parlamentu a Rady (EU) 2019/515 ze dne 19. března 2019 o vzájemném uznávání zboží uvedeného v souladu s právními předpisy na trh v jiném členském státě a o zrušení nařízení (ES) č. 764/2008 [dále jen „nařízení (EU) 2019/515“], je povinen před jeho prvním uvedením na trh v České republice zaslat Ústavu oznámení o uvedení tohoto vzájemně uznaného pomocného prostředku na trh.</t>
  </si>
  <si>
    <t>(4) Oznámení podle odstavce 3</t>
  </si>
  <si>
    <t>a) má formu prohlášení pro vzájemné uznávání podle nařízení (EU) 2019/515, nebo</t>
  </si>
  <si>
    <t>b) obsahuje alespoň</t>
  </si>
  <si>
    <t>1. obchodní název vzájemně uznaného pomocného prostředku,</t>
  </si>
  <si>
    <t>2. obchodní název výrobce nebo distributora vzájemně uznaného pomocného prostředku,</t>
  </si>
  <si>
    <t>3. stručný popis a určení vzájemně uznaného pomocného prostředku a</t>
  </si>
  <si>
    <t>4. členský stát, v němž je vzájemně uznaný pomocný prostředek uveden na trh v souladu s právními předpisy.</t>
  </si>
  <si>
    <t>g) obsahuje makroorganismy, které jsou původní pro zoogeografickou oblast, do níž náleží území České republiky; jestliže tato podmínka není splněna, musí žadatel předložit vyjádření Agentury ochrany přírody a krajiny České republiky vydané formou závazného stanoviska41).</t>
  </si>
  <si>
    <t>(1) Na pomocné prostředky se § 31 až 32, § 33 odst. 4 a 5, § 35 odst. 1 písm. d), § 35 odst. 2, 5 a 6, § 37 a § 46d až 49 vztahují obdobně.</t>
  </si>
  <si>
    <t>(4) Distributoři jsou povinni zasílat údaje podle § 60a odst. 2 o přípravcích pro profesionální uživatele označených dvourozměrným čárovým kódem prostřednictvím dálkového přístupu do úložiště dat vedeného podle § 60a. Způsob zasílání údajů do úložiště dat, technické podmínky, strukturu datové věty a četnost zasílání údajů stanoví prováděcí právní předpis.</t>
  </si>
  <si>
    <t>(5) Profesionální uživatelé jsou povinni vést záznamy o používání přípravků88) nebo pomocných prostředků při podnikání ve zvláštní knize s průběžně očíslovanými stránkami nebo v elektronické podobě za současného zabezpečení jejich uchování. Záznamy v elektronické podobě musí být vedeny ve strojově čitelném formátu. Za rovnocenné se považuje vedení záznamů v evidenci hnojiv vedené pro účely zákona o hnojivech nebo, jde-li o použití feromonů nebo repelentů proti okusu zvěří, v evidenci vedené pro účely lesního hospodářství. Obsah a rozsah záznamů o používání přípravků nebo pomocných prostředků stanoví prováděcí právní předpis.</t>
  </si>
  <si>
    <t>(6) Záznamy o používání přípravků nebo pomocných prostředků se provádějí bezodkladně, nejpozději následující pracovní den po aplikaci přípravku nebo pomocného prostředku, s výjimkou záznamu o ověření účinnosti opatření, který se provede podle účinku použitého přípravku nebo pomocného prostředku. Pokud je aplikace přípravku nebo pomocného prostředku prováděna profesionálním uživatelem na pozemcích, které nevlastní ani jiným způsobem neužívá, povinnost vést záznamy má také uživatel tohoto pozemku.</t>
  </si>
  <si>
    <t>(7) Zemědělští podnikatelé hospodařící na výměře větší než 200 ha v součtu kultur orná půda, vinice, chmelnice a ovocný sad podle evidence využití půdy podle uživatelských vztahů podle zákona o zemědělství, s výjimkou ploch pro účely výzkumu, vývoje a pokusnictví, jsou povinni záznamy o používání přípravků nebo pomocných prostředků, pokud nejsou vedeny v elektronické podobě, převést do elektronické podoby umožňující jejich následné elektronické zpracování a předávat je Ústavu v elektronické podobě do konce měsíce následujícího po aplikaci způsobem a ve formátu stanoveném prováděcím právním předpisem.</t>
  </si>
  <si>
    <t>§ 60a</t>
  </si>
  <si>
    <t>Úložiště dat</t>
  </si>
  <si>
    <t>(1) Úložiště dat je informačním systémem veřejné správy o uvádění přípravků pro profesionální uživatele na trh, který zřizuje a spravuje ministerstvo.</t>
  </si>
  <si>
    <t>(2) V úložišti dat jsou k jednotlivým přípravkům pro profesionální uživatele vedeny následující údaje:</t>
  </si>
  <si>
    <t>a) jedinečný identifikátor, obchodní název, číslo šarže a datum výroby výrobce formulace přípravku,</t>
  </si>
  <si>
    <t>b) obchodní firma nebo název dodavatele přípravku nebo jméno, popřípadě jména, a příjmení fyzické osoby, pokud dodavatel přípravku není zapsán do obchodního rejstříku, adresa sídla nebo místa podnikání dodavatele přípravku, popřípadě jeho identifikační číslo, přijaté množství přípravku a datum přijetí přípravku,</t>
  </si>
  <si>
    <t>c) obchodní firma nebo název odběratele přípravku nebo jméno, popřípadě jména, a příjmení fyzické osoby, pokud odběratel přípravku není zapsán do obchodního rejstříku, adresa sídla nebo místa podnikání odběratele přípravku, popřípadě jeho identifikační číslo, dodané množství přípravku a datum dodání přípravku a</t>
  </si>
  <si>
    <t>d) obchodní firma nebo název distributora poskytujícího údaje nebo jméno, popřípadě jména, a příjmení fyzické osoby, pokud distributor není zapsán do obchodního rejstříku, adresa sídla nebo místa podnikání distributora poskytujícího údaje a registrační číslo přidělené Ústavem, popřípadě identifikační číslo distributora poskytujícího údaje.</t>
  </si>
  <si>
    <t>c) jmenuje Rostlinolékařskou radu Ministerstva zemědělství jako odborný poradní orgán pro oblast ochrany rostlin v zemědělství a lesnictví, jehož úkolem je předkládat doporučení týkající se zejména ochrany státu před zavlékáním a šířením určitých škodlivých organismů a jejich potlačování, minimalizace rizik spojených s opatřeními na ochranu rostlin, priorit ve výzkumu, poradenství, rozvoje mezinárodních vztahů a koordinace aktivit na úseku rostlinolékařské péče,</t>
  </si>
  <si>
    <t>j) schvaluje pohotovostní plány pro prioritní škodlivé organismy podle čl. 25 nařízení (EU) 2016/2031 a akční plány pro prioritní škodlivé organismy podle čl. 27 nařízení (EU) 2016/2031, vypracované nebo aktualizované Ústavem, a zveřejňuje je na svých internetových stránkách,</t>
  </si>
  <si>
    <t>e) vyhlašuje programy zkoušení přípravků a pomocných prostředků s cílem stanovit jejich optimální použití v souladu se zásadami integrované ochrany v podmínkách České republiky a porovnat účinnost povolených přípravků a toto zkoušení provádí,</t>
  </si>
  <si>
    <t>f) vydává závazné stanovisko, v němž pro účely řízení podle zákona o ochraně přírody a krajiny posuzuje splnění požadavků rostlinolékařské péče104).</t>
  </si>
  <si>
    <t>(1) Obecní úřady obcí s rozšířenou působností projednávají ve svých obvodech v přenesené působnosti přestupky týkající se § 3 odst. 1 písm. a), jde-li o škodlivé organismy, které se šíří z neobdělávané zemědělské půdy a neudržované nezemědělské půdy a které ohrožují životní prostředí nebo zdraví lidí nebo zvířat, a ukládají odstranění zjištěných nedostatků se stanovením lhůty. U statutárních měst členěných na městské části vykonávají tuto činnost městské části.</t>
  </si>
  <si>
    <t>(2) Na území hlavního města Prahy vykonávají úřady městských částí státní správu na úseku rostlinolékařské péče v rozsahu svěřeném tímto zákonem obecním úřadům obcí s rozšířenou působností.</t>
  </si>
  <si>
    <t>(2) Mimořádná rostlinolékařská opatření nařizuje Ústav individuálně určeným fyzickým nebo právnickým osobám, a to po provedení potřebného odborného šetření nebo, hrozí-li nebezpečí z prodlení, neprodleně. Pokud se tato opatření týkají blíže neurčeného množství fyzických a nebo právnických osob, nařizuje je právním předpisem o mimořádných rostlinolékařských opatřeních, který se označuje názvem nařízení Ústavu. Způsob vyhlášení nařízení Ústavu a podmínky nabytí jeho platnosti a účinnosti stanoví zákon o Sbírce právních předpisů územních samosprávných celků a některých správních úřadů104). Nařízení Ústavu se neprodleně zveřejní též na internetových stránkách Ústavu, popřípadě též v regionálním nebo celostátním tisku a v rozhlasovém nebo televizním vysílání. Provozovatel rozhlasového nebo televizního vysílání je povinen umožnit bezplatně zástupci Ústavu zveřejnění opatření obsažených v nařízení Ústavu. Mimořádná rostlinolékařská opatření se nařizují</t>
  </si>
  <si>
    <t>b) při kalamitním stavu škodlivého organismu, pokud v těchto případech Ústav uznal na základě odborného šetření vyhlášení mimořádných rostlinolékařských opatření za potřebné,</t>
  </si>
  <si>
    <t>(6) Osobě dotčené mimořádným rostlinolékařským opatřením uvedeným v odstavci 1 písm. b), c), d) se poskytne na její písemnou žádost náhrada nákladů a ztrát, které jí vznikly v důsledku provedení těchto opatření. Náhrada se poskytne z prostředků státního rozpočtu na základě rozhodnutí Ústavu, a to za</t>
  </si>
  <si>
    <t>(7) Náhrada podle odstavce 6 se neposkytne osobě, která nesplnila povinnost vyplývající z tohoto zákona nebo ze souvisejícího zvláštního právního předpisu,6) a tím způsobila nutnost nařízení mimořádného rostlinolékařského opatření, nebo která nařízené mimořádné rostlinolékařské opatření nesplnila.</t>
  </si>
  <si>
    <t>(8) Osoba, které má být náhrada podle odstavce 6 poskytnuta, musí o náhradu požádat do 1 roku od vzniku nákladů a ztrát, za které má být náhrada poskytnuta, jinak nárok zaniká. Náhrada se poskytuje ve výši účelně vynaložených nákladů a způsobených ztrát a její výši je osoba, které má být náhrada poskytnuta, povinna prokázat.</t>
  </si>
  <si>
    <t>(9) Žádost o náhradu nákladů a ztrát podle odstavce 6 kromě obecných náležitostí žádosti podle správního řádu obsahuje</t>
  </si>
  <si>
    <t>(10) K žádosti podle odstavce 6 se přiloží doklady</t>
  </si>
  <si>
    <t>l) označí dřevěný obalový materiál, dřevo nebo jiný předmět nebo opraví dřevěný obalový materiál v rozporu s § 68 odst. 5 nebo 6 nebo nařízením (EU) 2016/2031,</t>
  </si>
  <si>
    <t>m) při pořádání základního kurzu nebo doplňujícího školení nesplní povinnost podle § 86 odst. 1, § 86a odst. 1 nebo 2 nebo § 86b odst. 2 nebo 3,</t>
  </si>
  <si>
    <t>n) jako držitel povolení nevyznačí na obalu přípravku prodlouženou dobu použitelnosti nebo nesplní některou z povinností vztahujících se k oznámení podle § 47,</t>
  </si>
  <si>
    <t>o) jako distributor pomocného prostředku nesplní oznamovací povinnost podle § 54 odst. 3 nebo 4, nebo</t>
  </si>
  <si>
    <t>p) při pořádání kurzu organizovaného zaměstnavatelem nesplní povinnost podle § 86 odst. 1 nebo § 86b odst. 3.</t>
  </si>
  <si>
    <t>v) nesplní některou z povinností při propagaci přípravků podle přímo použitelného předpisu Evropské unie upravujícího uvádění přípravků na trh,</t>
  </si>
  <si>
    <t>w) skladuje přípravky nebo pomocné prostředky v rozporu s § 46, nebo</t>
  </si>
  <si>
    <t>x) jako distributor nesplní oznamovací povinnost týkající se zasílání údajů o přípravcích pro profesionální uživatele označených dvourozměrným čárovým kódem podle § 60 odst. 4 nebo některou z povinností stanovených prováděcím právním předpisem vydaným k jeho provedení.</t>
  </si>
  <si>
    <t>(1) Přestupky podle tohoto zákona projednává Ústav nebo obecní úřad obce s rozšířenou působností podle § 73 odst. 1.</t>
  </si>
  <si>
    <t>a) výkonu odborných rostlinolékařských činností podle § 4 odst. 1 písm. a), § 6 odst. 1, § 13 odst. 3, § 14 odst. 2, § 21, § 26 odst. 1, § 28 odst. 1 a 6 a § 29 odst. 2,</t>
  </si>
  <si>
    <t>(1) Fyzická osoba, která v rámci svých profesních činností nakládá s přípravky pod dohledem držitele osvědčení druhého stupně nebo třetího stupně, musí být držitelem osvědčení prvního stupně. Toto osvědčení fyzické osobě vydá po absolvování základního kurzu vzdělávací zařízení pověřené ministerstvem. Osvědčení se vydává s platností na dobu 3 let. Po uplynutí platnosti tohoto osvědčení vydá vzdělávací zařízení na základě absolvování doplňujícího školení nové osvědčení prvního stupně s platností na dobu 3 let. Za držitele osvědčení prvního stupně se považuje též osoba v období 3 let po ukončení středního vzdělání s výučním listem, a to v oborech stanovených prováděcím právním předpisem. Dále se za držitele osvědčení prvního stupně považuje osoba, která absolvovala zaměstnavatelem organizovaný kurz, sloužící k doplnění znalostí pro aplikaci přípravků, a to pro výkon práce pro tohoto zaměstnavatele. Toto osvědčení platí po dobu 1 roku. K poskytování znalostí v rámci tohoto kurzu je oprávněn držitel osvědčení druhého nebo třetího stupně. Zaměstnavatel je povinen písemně oznámit Ústavu místo a čas pořádání kurzu nejméně 5 dnů před konáním kurzu. Prováděcí právní předpis stanoví způsob prokázání absolvování tohoto kurzu.</t>
  </si>
  <si>
    <t>(2) Osoba, která v rámci svých profesních činností používá přípravky, musí zajistit, aby nakládání s přípravky řídila a vykonávala nad ním dohled fyzická osoba, jež je držitelem osvědčení druhého stupně. Držitel osvědčení druhého stupně je způsobilý i pro činnosti držitele osvědčení prvního stupně. Osvědčení druhého stupně vydá vzdělávací zařízení pověřené ministerstvem fyzické osobě, která absolvuje základní kurz a úspěšně vykoná zkoušku. Osvědčení se vydává s platností na dobu 5 let. Platnost tohoto osvědčení lze prodloužit na dalších 5 let od data uplynutí platnosti dosavadního osvědčení na základě absolvování doplňujícího školení nebo předložení dokladu o absolvování jiného obsahem a rozsahem srovnatelného školení zveřejněného ministerstvem. Doplňující školení nebo odborné školení lze absolvovat nejvýše 1 rok před koncem platnosti dosavadního osvědčení. Za držitele osvědčení druhého stupně se považuje též osoba v období 3 let po ukončení středního vzdělání s maturitní zkouškou nebo studia na vysoké škole, a to v oborech stanovených prováděcím právním předpisem.</t>
  </si>
  <si>
    <t>c) pořádá základní kurzy k získání osvědčení prvního, druhého a třetího stupně, doplňující školení k prodloužení osvědčení druhého a třetího stupně a doplňující školení k získání nového osvědčení prvního stupně,</t>
  </si>
  <si>
    <t>(4) Vzdělávací zařízení prodlouží platnost osvědčení druhého stupně a Ústav prodlouží platnost osvědčení třetího stupně o dalších 5 let od uplynutí data platnosti dosavadního osvědčení na základě žádosti držitele osvědčení podané před uplynutím doby jeho platnosti, pokud žadatel v posledních 12 měsících platnosti původního osvědčení splnil podmínky prodloužení platnosti osvědčení podle odstavce 2 nebo 3. Žádost o prodloužení platnosti osvědčení druhého stupně se podává vzdělávacímu zařízení. Žádost o prodloužení platnosti osvědčení třetího stupně se podává Ústavu přímo nebo prostřednictvím vzdělávacího zařízení, u kterého žadatel absolvoval doplňující školení; toto vzdělávací zařízení v takovém případě neprodleně postoupí žádost Ústavu spolu s dokladem o absolvování doplňujícího školení.</t>
  </si>
  <si>
    <t>a) název vzdělávacího zařízení, které provádělo základní kurz,</t>
  </si>
  <si>
    <t>b) název vzdělávacího zařízení, které provádělo doplňující školení,</t>
  </si>
  <si>
    <t>c) datum vydání osvědčení,</t>
  </si>
  <si>
    <t>d) jméno, popřípadě jména, příjmení, místo trvalého pobytu nebo bydliště a datum a místo narození osoby, které bylo osvědčení vydáno, a identifikační číslo zaměstnavatele nebo jiného provozovatele, který zajišťuje dohled nad touto osobou při nakládání s přípravky v rámci profesních činností, pokud mu bylo identifikační číslo přiděleno.</t>
  </si>
  <si>
    <t>(2) K poskytování odborných rostlinolékařských znalostí v rámci základních kurzů a doplňujících školení, týkajících se rostlinolékařské péče, je oprávněn pouze odborný školitel; odborným školitelem může být jen fyzická osoba, která je držitelem platného osvědčení o odborné způsobilosti podle § 86 odst. 3 a</t>
  </si>
  <si>
    <t>K poskytování znalostí týkajících se ochrany zdraví lidí v rámci základních kurzů a doplňujících školení jsou oprávněny pouze fyzické osoby pověřené Ministerstvem zdravotnictví.</t>
  </si>
  <si>
    <t>(1) Vzdělávací zařízení zajištuje po dohodě s Ústavem a místně příslušnými orgány ochrany veřejného zdraví23a) konání zkoušek stanovených pro získání osvědčení druhého stupně a vyhlašuje termíny pro jejich konání, a to nejméně 6 měsíců přede dnem jejich konání. Ústav zajišťuje po dohodě s místně příslušnými orgány ochrany veřejného zdraví23a) konání zkoušek stanovených pro získání osvědčení třetího stupně a vyhlašuje termíny pro jejich konání, a to nejméně 6 měsíců přede dnem jejich konání.</t>
  </si>
  <si>
    <t>(2) Zkoušejícím u zkoušek stanovených pro získání osvědčení druhého a třetího stupně zkoušek může být pouze osoba, která splňuje kvalifikační předpoklady pro odborného školitele.</t>
  </si>
  <si>
    <t>(4) Ústav vede evidenci o osvědčeních o odborné způsobilosti pro nakládání s přípravky.</t>
  </si>
  <si>
    <t>a) o ochranných opatřeních proti škodlivým organismům rostlin k provedení § 4a odst. 1, § 6 odst. 1, § 13 odst. 3, § 14 odst. 5, § 28 odst. 2 a 4 a § 29 odst. 3,</t>
  </si>
  <si>
    <t>(3) Ministerstvo vydá ve spolupráci s Ministerstvem zdravotnictví a Ministerstvem životního prostředí vyhlášku o přípravcích a pomocných prostředcích k provedení § 31a odst. 3, § 34 odst. 3, § 43 odst. 1, § 45 odst. 13, § 46b odst. 3 a 10, § 46c odst. 2, § 49 odst. 1 a 6, § 54a odst. 1, § 55 a § 60 odst. 4, 5 a 7.</t>
  </si>
  <si>
    <t>Přechodné ustanovení zavedeno zákonem č. 273/2022 Sb. Čl. II</t>
  </si>
  <si>
    <t>Povinnosti uvedené v § 46b odst. 10, § 46c odst. 1 písm. r) a § 60 odst. 4 zákona č. 326/2004 Sb., ve znění účinném ode dne nabytí účinnosti tohoto zákona, se nevztahují na přípravky na ochranu rostlin pro profesionální uživatele vyrobené přede dnem nabytí účinnosti tohoto zákona.</t>
  </si>
  <si>
    <t>104) Zákon č. 35/2021 Sb., o Sbírce právních předpisů územních samosprávných celků a některých správních úřadů.</t>
  </si>
  <si>
    <t xml:space="preserve"> Zákon č. 552/1991 Sb.</t>
  </si>
  <si>
    <t xml:space="preserve"> Zákon č. 455/1991 Sb., o živnostenském podnikání (živnostenský zákon), ve znění pozdějších předpisů.</t>
  </si>
  <si>
    <t xml:space="preserve"> Zákon č. 252/1997 Sb., o zemědělství, ve znění pozdějších předpisů.</t>
  </si>
  <si>
    <t xml:space="preserve"> Zákon č. 314/2002 Sb., o stanovení obcí s pověřeným obecním úřadem a stanovení obcí s rozšířenou působností.</t>
  </si>
  <si>
    <t xml:space="preserve"> Směrnice Rady 69/465/EHS ze dne 8. prosince 1969 o ochraně proti háďátku bramborovému.</t>
  </si>
  <si>
    <t xml:space="preserve"> Směrnice Rady 69/466/EHS ze dne 8. prosince 1969 o ochraně proti štítence zhoubné.</t>
  </si>
  <si>
    <t xml:space="preserve"> Směrnice Rady 74/647/EHS ze dne 9. prosince 1974 o ochraně proti obalečům škodícím na hvozdících.</t>
  </si>
  <si>
    <t xml:space="preserve"> Směrnice Rady  ze dne 4. října 1985 o ochraně proti bakteriální kroužkovitosti bramboru.</t>
  </si>
  <si>
    <t xml:space="preserve"> Směrnice Rady 98/57/ES ze dne 20. července 1998 o ochraně proti Ralstonia solanacearum (Smith) Yabuuchi et al.</t>
  </si>
  <si>
    <t xml:space="preserve"> Čl. 19 odst. 2 nařízení Komise (ES) č. 1975/2006 ze dne 7. prosince 2006, kterým se stanoví prováděcí pravidla k nařízení Rady (ES) č. 1698/2005, pokud jde o provádění kontrolních postupů a podmíněnosti s ohledem na opatření na podporu rozvoje venkova, v platném znění.</t>
  </si>
  <si>
    <t xml:space="preserve"> Zákon č. 240/2000 Sb., o krizovém řízení a o změně některých zákonů (krizový zákon), ve znění zákona č. 320/2002 Sb. </t>
  </si>
  <si>
    <t xml:space="preserve"> Zákon č. 241/2000 Sb., o hospodářských opatřeních pro krizové stavy a o změně některých souvisejících zákonů, ve znění zákona č. 320/2002 Sb.</t>
  </si>
  <si>
    <t>104) § 13a odst. 2 písm. c), § 13a odst. 4, § 13b odst. 2 a § 13d odst. 3 zákona č. 114/1992 Sb., ve znění pozdějších předpisů.</t>
  </si>
  <si>
    <t>pracovní úrazovost v ČR v rooce 2024 (odkaz)</t>
  </si>
  <si>
    <t xml:space="preserve">analytická zpráva o pracovní úrauovosti v České republice za rok 2024  </t>
  </si>
  <si>
    <t>každý rok Vám přinášíme informace z oblasti bezpečnosti práce. Jedná se o podrbnou situaci v pracovních úrazech v rámci celé ČR a podle jednotilivých krajů, a zdrojů pracovních úrazů. Grafy a tabulky jsou rozdělěné na smrtelné a vážné pracovní úrazy. V grafech jsou zachyceny i zdroje, délka pracovních úrazů a pod. pro vlastní znhodnocení podniku je vhodné podívat se na nečastější chyby a nedostatky a porovnat je se skutečností ve své podniku.</t>
  </si>
  <si>
    <t>Vydal Výzkumný institut práce a sociálních věcí, v. v. i. Jeruzalémská 1283/9, 110 00 Praha 1 Vyšlo v roce 2025, 1. vydání, počet stran 35 Tisk: RILSA</t>
  </si>
  <si>
    <r>
      <t xml:space="preserve">                !!!!! Upozornění !!!!!             </t>
    </r>
    <r>
      <rPr>
        <sz val="14"/>
        <color indexed="48"/>
        <rFont val="Arial"/>
        <family val="2"/>
        <charset val="238"/>
      </rPr>
      <t>Verze 01 /2026   platná k 12.6.2026</t>
    </r>
  </si>
  <si>
    <t>NAŘÍZENÍ VLÁDY  č. 322/2025 Sb.</t>
  </si>
  <si>
    <t>ze dne 20. srpna 2025</t>
  </si>
  <si>
    <t>o povinnostech zaměstnavatele při pracovních úrazech</t>
  </si>
  <si>
    <t>Vláda nařizuje podle § 105 odst. 7 zákona č. 262/2006 Sb., zákoník práce, ve znění zákona č. 185/2011 Sb., zákona č. 365/2011 Sb. a zákona č. 318/2025 Sb.:</t>
  </si>
  <si>
    <t>Toto nařízení zapracovává příslušné předpisy Evropské unie1), navazuje na přímo použitelné předpisy Evropské unie2) a upravuje způsob a náležitosti evidence úrazů, ohlášení pracovního úrazu a zaslání záznamu o pracovním úrazu, členění pracovních úrazů a okruh orgánů a osob, kterým se ohlašuje pracovní úraz a zasílá záznam o pracovním úrazu.</t>
  </si>
  <si>
    <t>Členění pracovních úrazů</t>
  </si>
  <si>
    <t>Pracovní úrazy se člení na</t>
  </si>
  <si>
    <t>a) smrtelný pracovní úraz, kterým se rozumí takové poškození zdraví, na jehož následky úrazem postižený zaměstnanec nejpozději do 1 roku ode dne, kdy k pracovnímu úrazu došlo, zemřel,</t>
  </si>
  <si>
    <t>b) závažný pracovní úraz, kterým se rozumí úraz, u kterého trvá hospitalizace úrazem postiženého zaměstnance více než 5 po sobě jdoucích kalendářních dnů, nebo lze-li vzhledem k povaze zranění takovou dobu hospitalizace předpokládat, nebo životu nebezpečný nebo hromadný pracovní úraz podle jiného právního předpisu upravujícího bezpečnost a ochranu zdraví při práci a bezpečnost provozu při hornické činnosti a při činnosti prováděné hornickým způsobem3),</t>
  </si>
  <si>
    <t>c) pracovní úraz, u kterého došlo ke zranění zaměstnance s dočasnou pracovní neschopností delší než 3 kalendářní dny, přičemž se nejedná o úraz závažný nebo smrtelný,</t>
  </si>
  <si>
    <t>d) pracovní úraz, u kterého nebyla způsobena dočasná pracovní neschopnost nebo byla způsobena dočasná pracovní neschopnost nepřesahující 3 kalendářní dny.</t>
  </si>
  <si>
    <t>Kniha úrazů</t>
  </si>
  <si>
    <t>(1) Zaměstnavatel vede evidenci o všech úrazech v knize úrazů4) v elektronické nebo listinné podobě. Evidence obsahuje tyto údaje:</t>
  </si>
  <si>
    <t>a) jméno, popřípadě jména, a příjmení (dále jen „jméno“) úrazem postiženého zaměstnance5),</t>
  </si>
  <si>
    <t>b) datum a čas úrazu,</t>
  </si>
  <si>
    <t>e) celkový počet zraněných osob,</t>
  </si>
  <si>
    <t>f) druh zranění a zraněnou část těla podle přílohy č. 1 k tomuto nařízení, je-li tato informace zaměstnavateli známa,</t>
  </si>
  <si>
    <t>g) popis úrazového děje,</t>
  </si>
  <si>
    <t>h) druh úrazu podle § 2,</t>
  </si>
  <si>
    <t>i) zdroje úrazu,</t>
  </si>
  <si>
    <t>j) příčiny úrazu,</t>
  </si>
  <si>
    <t>k) jména svědků úrazu a</t>
  </si>
  <si>
    <t>l) jméno a pracovní zařazení toho, kdo údaje zaznamenal.</t>
  </si>
  <si>
    <t>(2) Pokud byl úrazem postižený zaměstnanec vyslán6) nebo dočasně přidělen7) k jinému zaměstnavateli a došlo-li k úrazu u tohoto zaměstnavatele, oznámí tento zaměstnavatel úraz bez zbytečného odkladu zaměstnavateli úrazem postiženého zaměstnance. Údaje podle odstavce 1 do knih úrazů zaznamenají oba zaměstnavatelé.</t>
  </si>
  <si>
    <t>(3) Zaměstnavatel vydá zaměstnanci na jeho žádost potvrzenou kopii nebo výpis údajů o jeho úrazu z knihy úrazů. V případě smrtelného úrazu zaměstnavatel vydá tyto písemnosti rodinným příslušníkům zaměstnance na jejich žádost.</t>
  </si>
  <si>
    <t>Ohlášení pracovního úrazu a zaslání záznamu o pracovním úrazu</t>
  </si>
  <si>
    <t>Ohlášení pracovního úrazu a zaslání záznamu o pracovním úrazu příslušnému oblastnímu inspektorátu práce nebo příslušnému obvodnímu báňskému úřadu podle § 5 odst. 1 a § 6 odst. 1 zaměstnavatel provede elektronicky prostřednictvím portálu Státního úřadu inspekce práce vedeného podle zákona o inspekci práce (dále jen „portál úřadu“), a to s náležitostmi podle příloh č. 2 a 3 k tomuto nařízení a ve formátu a struktuře zveřejněné tímto úřadem.</t>
  </si>
  <si>
    <t>Ohlášení pracovního úrazu</t>
  </si>
  <si>
    <t>(1) Zaměstnavatel úrazem postiženého zaměstnance ohlásí závažný nebo smrtelný pracovní úraz bez zbytečného odkladu prostřednictvím portálu úřadu</t>
  </si>
  <si>
    <t>a) oblastnímu inspektorátu práce podle místa, kde k pracovnímu úrazu došlo, pokud se podle jiného právního předpisu8) na něj, zaměstnance, fyzickou nebo právnickou osobu anebo na jejich činnost vztahuje působnost orgánů inspekce práce, nebo</t>
  </si>
  <si>
    <t>b) obvodnímu báňskému úřadu podle místa, kde k pracovnímu úrazu došlo, podléhá-li jeho činnost, pracoviště nebo technické zařízení vrchnímu dozoru orgánů státní báňské správy podle jiného právního předpisu9).</t>
  </si>
  <si>
    <t>(2) Zaměstnavatel úrazem postiženého zaměstnance ohlásí pracovní úraz bez zbytečného odkladu odborové organizaci a zástupci pro oblast bezpečnosti a ochrany zdraví při práci10), pokud u zaměstnavatele působí.</t>
  </si>
  <si>
    <t>(3) Zaměstnavatel úrazem postiženého zaměstnance ohlásí pracovní úraz bez zbytečného odkladu územně příslušnému útvaru Policie České republiky podle místa, kde k pracovnímu úrazu došlo, nasvědčují-li zjištěné skutečnosti tomu, že v souvislosti s pracovním úrazem byl spáchán trestný čin, nebo v případě smrtelného pracovního úrazu.</t>
  </si>
  <si>
    <t>(4) Zaměstnavatel smrtelným úrazem postiženého zaměstnance ohlásí pracovní úraz bez zbytečného odkladu zdravotní pojišťovně, u níž byl zaměstnanec při vzniku pracovního úrazu pojištěn.</t>
  </si>
  <si>
    <t>(5) Ohlášení podle odstavců 2 až 4 zašle zaměstnavatel elektronicky nebo v listinné podobě. Pro náležitosti ohlášení se použije příloha č. 2 k tomuto nařízení obdobně.</t>
  </si>
  <si>
    <t>Zaslání záznamu o pracovním úrazu</t>
  </si>
  <si>
    <t>(1) Zaměstnavatel úrazem postiženého zaměstnance zašle prostřednictvím portálu úřadu záznam o pracovním úrazu, s výjimkou pracovního úrazu podle § 2 písm. d), nejpozději do 15 pracovních dnů ode dne, kdy se o pracovním úrazu dozvěděl,</t>
  </si>
  <si>
    <t>(2) Pro účely zajištění podpisu úrazem postiženého zaměstnance, svědků, zástupce zaměstnanců pro bezpečnost a ochranu zdraví při práci, zástupce odborové organizace a zaměstnavatele zaměstnavatel zaslaný záznam o pracovním úrazu podle odstavce 1 vytiskne z portálu úřadu a nechá jej podepsat nebo jej v elektronické podobě uloží a zajistí jeho podepsání uznávanými elektronickými podpisy. Zaměstnavatel je povinen uchovávat podepsaný záznam o pracovním úrazu zaměstnance po dobu 10 let.</t>
  </si>
  <si>
    <t>(3) Po jedné kopii záznamu o pracovním úrazu podle odstavce 2 předá zaměstnavatel bez zbytečného odkladu úrazem postiženému zaměstnanci, zástupci zaměstnanců pro bezpečnost a ochranu zdraví při práci a zástupci odborové organizace, pokud u zaměstnavatele působí. V případě smrtelného pracovního úrazu předá jednu kopii rodinným příslušníkům úrazem postiženého zaměstnance.</t>
  </si>
  <si>
    <t>Zaměstnavatel zašle záznam o pracovním úrazu podle § 6 odst. 2 elektronicky nebo v listinné podobě nejpozději do 15 pracovních dnů ode dne, kdy se o pracovním úrazu dozvěděl,</t>
  </si>
  <si>
    <t>a) územně příslušnému útvaru Policie České republiky podle místa, kde k pracovnímu úrazu došlo, nasvědčují-li zjištěné skutečnosti tomu, že v souvislosti s pracovním úrazem byl spáchán trestný čin, nebo v případě smrtelného pracovního úrazu,</t>
  </si>
  <si>
    <t>b) zdravotní pojišťovně, u které byl pracovním úrazem postižený zaměstnanec při vzniku pracovního úrazu pojištěn.</t>
  </si>
  <si>
    <t>Zaměstnavatel zašle záznam o pracovním úrazu podle § 6 odst. 2 elektronicky nebo v listinné podobě pro účely likvidace pojistných událostí z důvodu zákonného pojištění odpovědnosti zaměstnavatele za škodu při pracovním úrazu nebo nemoci z povolání i organizační jednotce pojišťovny, u které je pro tento účel pojištěn.</t>
  </si>
  <si>
    <t>Aktualizace záznamu o pracovním úrazu</t>
  </si>
  <si>
    <t>(1) Dozví-li se zaměstnavatel o skutečnostech, které vedou ke změně údajů uvedených v odeslaném záznamu o pracovním úrazu podle § 6 odst. 1, bez zbytečného odkladu aktualizuje záznam o pracovním úrazu v portálu úřadu a zašle jej prostřednictvím portálu úřadu oblastnímu inspektorátu práce nebo obvodnímu báňskému úřadu podle místa, kde k pracovnímu úrazu došlo.</t>
  </si>
  <si>
    <t>(2) Ustanovení § 6 až 8 o záznamu o pracovním úrazu se pro aktualizovaný záznam o pracovním úrazu použijí obdobně.</t>
  </si>
  <si>
    <t>Povinnosti zaměstnavatele v případě pracovního úrazu, ke kterému došlo přede dnem nabytí účinnosti tohoto nařízení, se řídí nařízením vlády č. 201/2010 Sb., ve znění účinném přede dnem nabytí účinnosti tohoto nařízení.</t>
  </si>
  <si>
    <t>1. Nařízení vlády č. 201/2010 Sb., o způsobu evidence úrazů, hlášení a zasílání záznamu o úrazu.</t>
  </si>
  <si>
    <t>2. Nařízení vlády č. 170/2014 Sb., kterým se mění nařízení vlády č. 201/2010 Sb., o způsobu evidence úrazů, hlášení a zasílání záznamu o úrazu.</t>
  </si>
  <si>
    <t>Toto nařízení nabývá účinnosti dnem 1. ledna 2026.</t>
  </si>
  <si>
    <t>prof. PhDr. Fiala, Ph.D., LL.M., v. r.</t>
  </si>
  <si>
    <t>Místopředseda vlády a ministr práce a sociálních věcí:</t>
  </si>
  <si>
    <t>Ing. Jurečka v. r.</t>
  </si>
  <si>
    <t>Klasifikace druhu zranění a pro zraněnou část těla</t>
  </si>
  <si>
    <t>A) KLASIFIKACE DRUHU ZRANĚNÍ PODLE METODIKY EVROPSKÉ STATISTIKY PRACOVNÍCH ÚRAZŮ (ESAW) [NAŘÍZENÍ KOMISE (EU) č. 349/2011 ze dne 11. dubna 2011, čl. 2 odst. 1]</t>
  </si>
  <si>
    <t xml:space="preserve">Číselný kód </t>
  </si>
  <si>
    <t>druh zranění</t>
  </si>
  <si>
    <t>Neznámý nebo neurčený druh zranění</t>
  </si>
  <si>
    <t>Rány a povrchová zranění</t>
  </si>
  <si>
    <t>Povrchové zranění</t>
  </si>
  <si>
    <t>Otevřené rány</t>
  </si>
  <si>
    <t>Jiné typy ran a povrchových zranění</t>
  </si>
  <si>
    <t>Zlomeniny kostí</t>
  </si>
  <si>
    <t>Zavřené zlomeniny</t>
  </si>
  <si>
    <t>Otevřené zlomeniny</t>
  </si>
  <si>
    <t>Jiné typy zlomenin kostí</t>
  </si>
  <si>
    <t>Vykloubení, vyvrtnutí, natažení</t>
  </si>
  <si>
    <t>Vykloubení nebo neúplné vykloubení</t>
  </si>
  <si>
    <t>Vyvrtnutí nebo natažení</t>
  </si>
  <si>
    <t>Jiné typy vykloubení, vyvrtnutí, natažení</t>
  </si>
  <si>
    <t>Traumatická amputace (ztráta části těla)</t>
  </si>
  <si>
    <t>Otřes mozku a vnitřní zranění</t>
  </si>
  <si>
    <t>Otřes mozku a vnitrolebeční zranění</t>
  </si>
  <si>
    <t>Vnitřní zranění</t>
  </si>
  <si>
    <t>Jiné typy otřesů mozku a vnitřních zranění</t>
  </si>
  <si>
    <t>Popáleniny, opařeniny a omrzliny</t>
  </si>
  <si>
    <t>Popáleniny a opařeniny (tepelné)</t>
  </si>
  <si>
    <t>Chemické popáleniny (poleptání)</t>
  </si>
  <si>
    <t>Omrzliny</t>
  </si>
  <si>
    <t>Jiné typy popálenin, opařenin a omrzlin</t>
  </si>
  <si>
    <t>Otravy a infekce</t>
  </si>
  <si>
    <t>Akutní otravy</t>
  </si>
  <si>
    <t>Akutní infekce</t>
  </si>
  <si>
    <t>Jiné typy otrav a infekcí</t>
  </si>
  <si>
    <t>Tonutí a dušení</t>
  </si>
  <si>
    <t>Dušení</t>
  </si>
  <si>
    <t>Tonutí bez smrtelných následků</t>
  </si>
  <si>
    <t>Jiné typy tonutí a dušení</t>
  </si>
  <si>
    <t>Účinky zvuku, vibrací a tlaku</t>
  </si>
  <si>
    <t>Akutní ztráta sluchu</t>
  </si>
  <si>
    <t>Působení tlaku (barotrauma)</t>
  </si>
  <si>
    <t>Jiné účinky zvuku, vibrací a tlaku</t>
  </si>
  <si>
    <t>Účinky extrémních teplot, světla a ozáření</t>
  </si>
  <si>
    <t>Úpal z tepla a slunečního záření</t>
  </si>
  <si>
    <t>Účinky ozáření (netepelné)</t>
  </si>
  <si>
    <t>Účinky snížené teploty</t>
  </si>
  <si>
    <t>Jiné účinky extrémních teplot, světla a ozáření</t>
  </si>
  <si>
    <t>Šok</t>
  </si>
  <si>
    <t>Šoky po agresích a hrozbách</t>
  </si>
  <si>
    <t>Traumatické šoky</t>
  </si>
  <si>
    <t>Jiné typy šoků</t>
  </si>
  <si>
    <t>Vícenásobné zranění</t>
  </si>
  <si>
    <t>Jiná specifická zranění nezahrnutá do jiných kategorií</t>
  </si>
  <si>
    <t>B) KLASIFIKACE PRO ZRANĚNOU ČÁST TĚLA PODLE METODIKY EVROPSKÉ STATISTIKY PRACOVNÍCH ÚRAZŮ (ESAW) [NAŘÍZENÍ KOMISE (EU) č. 349/2011 ze dne 11. dubna 2011, čl. 2 odst. 1]</t>
  </si>
  <si>
    <t>zraněná část těla</t>
  </si>
  <si>
    <t>Zraněná část těla nespecifikovaná</t>
  </si>
  <si>
    <t>Hlava bez podrobnějšího rozlišení, dále nespecifikovaná</t>
  </si>
  <si>
    <t>Hlava, mozek, lebeční nervy a cévy</t>
  </si>
  <si>
    <t>Tvář</t>
  </si>
  <si>
    <t>Oko</t>
  </si>
  <si>
    <t>Ucho</t>
  </si>
  <si>
    <t>Zuby</t>
  </si>
  <si>
    <t>Hlava - více postižených oblastí</t>
  </si>
  <si>
    <t>Hlava - jiné části výše neuvedené</t>
  </si>
  <si>
    <t>Krk včetně páteře a krčních obratlů</t>
  </si>
  <si>
    <t>Krk - jiné části dosud neuvedené</t>
  </si>
  <si>
    <t>Záda včetně páteře a zádových obratlů</t>
  </si>
  <si>
    <t>Záda - jiné části výše neuvedené</t>
  </si>
  <si>
    <t>Trup a orgány bez podrobnějšího rozlišení</t>
  </si>
  <si>
    <t>Hrudní koš, žebra včetně kloubů a lopatek</t>
  </si>
  <si>
    <t>Oblast hrudníku včetně orgánů</t>
  </si>
  <si>
    <t>Pánevní a břišní oblast včetně orgánů</t>
  </si>
  <si>
    <t>Trup - více postižených oblastí</t>
  </si>
  <si>
    <t>Trup - jiné části výše neuvedené</t>
  </si>
  <si>
    <t>Horní končetiny bez podrobnějšího rozlišení</t>
  </si>
  <si>
    <t>Rameno a ramenní klouby</t>
  </si>
  <si>
    <t>Ruka včetně lokte</t>
  </si>
  <si>
    <t>Ruka od zápěstí dolů</t>
  </si>
  <si>
    <t>Prst</t>
  </si>
  <si>
    <t>Zápěstí</t>
  </si>
  <si>
    <t>Horní končetiny - více postižených oblastí</t>
  </si>
  <si>
    <t>Horní končetiny - jiné části výše neuvedené</t>
  </si>
  <si>
    <t>Dolní končetiny bez podrobnějšího rozlišení</t>
  </si>
  <si>
    <t>Bedra, bederní klouby</t>
  </si>
  <si>
    <t>Noha včetně kolena</t>
  </si>
  <si>
    <t>Kotník</t>
  </si>
  <si>
    <t>Noha od kotníku dolů</t>
  </si>
  <si>
    <t>Prst na noze</t>
  </si>
  <si>
    <t>Dolní končetiny - více postižených oblastí</t>
  </si>
  <si>
    <t>Dolní končetiny - jiné části výše neuvedené</t>
  </si>
  <si>
    <t>Celé tělo a více oblastí bez podrobnějšího rozlišení</t>
  </si>
  <si>
    <t>Celé tělo (systémové účinky)</t>
  </si>
  <si>
    <t>Tělo - více postižených oblastí</t>
  </si>
  <si>
    <t>Tělo - jiná zraněná část těla výše neuvedená</t>
  </si>
  <si>
    <t>Náležitosti ohlášení pracovního úrazu</t>
  </si>
  <si>
    <t>I. Údaje o zaměstnavateli úrazem postiženého zaměstnance</t>
  </si>
  <si>
    <t>a) jméno,</t>
  </si>
  <si>
    <t>b) IČO nebo datum narození, pokud nemá osoba přidělené IČO,</t>
  </si>
  <si>
    <t>c) adresa sídla, odštěpného závodu nebo adresa místa pobytu.</t>
  </si>
  <si>
    <t>II. Údaje o úrazem postiženém zaměstnanci</t>
  </si>
  <si>
    <t>b) datum narození,</t>
  </si>
  <si>
    <t>c) pohlaví,</t>
  </si>
  <si>
    <t>d) státní občanství,</t>
  </si>
  <si>
    <t>e) adresa místa pobytu a adresa pro doručování, pokud je odlišná,</t>
  </si>
  <si>
    <t>f) vztah zaměstnance k zaměstnavateli, zda je</t>
  </si>
  <si>
    <t>1. v pracovním poměru,</t>
  </si>
  <si>
    <t>2. ve služebním poměru,</t>
  </si>
  <si>
    <t>3. v právním vztahu založeném dohodou o pracích konaných mimo pracovní poměr,</t>
  </si>
  <si>
    <t>4. osobou vykonávající činnosti nebo poskytující služby mimo pracovněprávní vztah (§ 12 zákona č. 309/2006 Sb.), nebo</t>
  </si>
  <si>
    <t>5. ostatní,</t>
  </si>
  <si>
    <t>g) den vzniku právního vztahu podle části II. písm. f) bodů 1 až 3.</t>
  </si>
  <si>
    <t>III. Adresa pracoviště nebo jiného místa, kde k pracovnímu úrazu došlo, pokud je odlišná od sídla zaměstnavatele.</t>
  </si>
  <si>
    <t>IV. Charakteristika pracoviště nebo jiného místa, kde k pracovnímu úrazu došlo.</t>
  </si>
  <si>
    <t>V. Činnost, při které k pracovnímu úrazu došlo.</t>
  </si>
  <si>
    <t>VI. Druh zaměstnancem vykonávané práce podle skupin Klasifikace zaměstnání (CZ-ISCO)a).</t>
  </si>
  <si>
    <t>VII. I. Údaje o pracovním úrazu</t>
  </si>
  <si>
    <t>a) datum a čas pracovního úrazu,</t>
  </si>
  <si>
    <t>b) v případě smrtelného pracovního úrazu datum úmrtí,</t>
  </si>
  <si>
    <t>c) druh zranění označený podle přílohy č. 1 k tomuto nařízení,</t>
  </si>
  <si>
    <t>d) zraněná část těla označená podle přílohy č. 1 k tomuto nařízení,</t>
  </si>
  <si>
    <t>e) počet zraněných osob celkem,</t>
  </si>
  <si>
    <t>f) informace o tom, zda se jedná o hromadný pracovní úraz.</t>
  </si>
  <si>
    <t>VIII. Popis úrazového děje, místa, příčin a okolností, za nichž k pracovnímu úrazu došlo.</t>
  </si>
  <si>
    <t>IX. Údaje o osobě oznamující pracovní úraz za zaměstnavatele</t>
  </si>
  <si>
    <t>b) telefonní číslo a e-mailová adresa,</t>
  </si>
  <si>
    <t>c) pracovní zařazení nebo vztah k zaměstnavateli.</t>
  </si>
  <si>
    <t>a) Sdělení Českého statistického úřadu č. 206/2010 Sb., o zavedení Klasifikace zaměstnání (CZ-ISCO), ve znění pozdějších sdělení.</t>
  </si>
  <si>
    <t>Náležitosti záznamu o pracovním úrazu</t>
  </si>
  <si>
    <t>c) adresa sídla, odštěpného závodu nebo adresa místa pobytu,</t>
  </si>
  <si>
    <t>d) ekonomická činnost zaměstnavatele podle Klasifikace ekonomických činností (CZ- NACE)b), v jejímž rámci k pracovnímu úrazu došlo.</t>
  </si>
  <si>
    <t>II. Pokud se úraz nestal na pracovišti zaměstnavatele úrazem postiženého zaměstnance, údaje o subjektu, na jehož pracovišti k pracovnímu úrazu došlo</t>
  </si>
  <si>
    <t>d) ekonomická činnost podle Klasifikace ekonomických činností (CZ-NACE)b), v jejímž rámci k pracovnímu úrazu došlo.</t>
  </si>
  <si>
    <t>III. Údaje o úrazem postiženém zaměstnanci</t>
  </si>
  <si>
    <t>g) den vzniku právního vztahu podle části III. písm. f) bodů 1 až 3,</t>
  </si>
  <si>
    <t>h) informace o druhu vykonávané práce zaměstnance, a to podle skupin Klasifikace zaměstnání (CZ-ISCO)a),</t>
  </si>
  <si>
    <t>i) doba trvání dočasné pracovní neschopnosti následkem úrazu.</t>
  </si>
  <si>
    <t>IV. Činnost, při které k pracovnímu úrazu došlo.</t>
  </si>
  <si>
    <t>V. Adresa pracoviště nebo jiného místa, kde k pracovnímu úrazu došlo.</t>
  </si>
  <si>
    <t>VI. Charakteristika pracoviště nebo jiného místa, kde k pracovnímu úrazu došlo.</t>
  </si>
  <si>
    <t>VII. Údaje o pracovním úrazu</t>
  </si>
  <si>
    <t>a) druh pracovního úrazu podle členění podle § 2,</t>
  </si>
  <si>
    <t>b) datum a čas pracovního úrazu,</t>
  </si>
  <si>
    <t>c) v případě smrtelného pracovního úrazu datum úmrtí úrazem postiženého zaměstnance,</t>
  </si>
  <si>
    <t>d) druh zranění podle přílohy č. 1 k tomuto nařízení,</t>
  </si>
  <si>
    <t>e) zraněná část těla podle přílohy č. 1 k tomuto nařízení,</t>
  </si>
  <si>
    <t>f) počet zraněných osob celkem,</t>
  </si>
  <si>
    <t>g) zdroj pracovního úrazu,</t>
  </si>
  <si>
    <t>h) příčina pracovního úrazu,</t>
  </si>
  <si>
    <t>i) informace o tom, zda se jedná o hromadný pracovní úraz.</t>
  </si>
  <si>
    <t>IX. Informace o tom, zda byla provedena kontrola přítomnosti alkoholu u úrazem postiženého zaměstnance a popřípadě výsledek této kontroly.</t>
  </si>
  <si>
    <t>X. Informace o tom, zda byla provedena kontrola přítomnosti jiných návykových látek u úrazem postiženého zaměstnance a popřípadě výsledek této kontroly.</t>
  </si>
  <si>
    <t>XI. Předpisy, které byly v souvislosti s pracovním úrazem porušeny, a kým byly porušeny.</t>
  </si>
  <si>
    <t>XII. Opatření přijatá k zabránění opakování pracovního úrazu.</t>
  </si>
  <si>
    <t>XIII. Vyjádření úrazem postiženého zaměstnance, svědků pracovního úrazu a zástupce zaměstnanců pro bezpečnost a ochranu zdraví při práci a zástupce odborové organizace, pokud u zaměstnavatele působí.</t>
  </si>
  <si>
    <t>XIV. Údaje o osobě oznamující pracovní úraz za zaměstnavatele</t>
  </si>
  <si>
    <t>XV. Datum vyhotovení záznamu o pracovním úrazu a jméno</t>
  </si>
  <si>
    <t>a) úrazem postiženého zaměstnance,</t>
  </si>
  <si>
    <t>b) zástupce zaměstnanců pro bezpečnost a ochranu zdraví při práci, pokud u zaměstnavatele působí,</t>
  </si>
  <si>
    <t>c) zástupce odborové organizace, pokud u zaměstnavatele působí, a</t>
  </si>
  <si>
    <t>d) zaměstnavatele úrazem postiženého zaměstnance,</t>
  </si>
  <si>
    <t>kteří záznam v souladu s § 6 odst. 2 podepíší.</t>
  </si>
  <si>
    <t>b) Sdělení Českého statistického úřadu č. 244/2007 Sb., o zavedení Klasifikace ekonomických činností (CZ-NACE).</t>
  </si>
  <si>
    <t>1) Směrnice Rady 89/391/EHS ze dne 12. června 1989 o zavádění opatření pro zlepšení bezpečnosti a ochrany zdraví zaměstnanců při práci, ve znění nařízení Evropského parlamentu a Rady (ES) č. 1882/2003 ze dne 29. září 2003, směrnice Evropského parlamentu a Rady 2007/30/ES a nařízení Evropského parlamentu a Rady (ES) č. 1137/2008 ze dne 22. října 2008.</t>
  </si>
  <si>
    <t xml:space="preserve"> Směrnice Rady 2009/13/ES ze dne 16. února 2009, kterou se provádí dohoda k Úmluvě o práci na moři z roku 2006 uzavřená Svazem provozovatelů námořních plavidel Evropského společenství (ECSA) a Evropskou federací pracovníků v dopravě (ETF) a kterou se mění směrnice 1999/63/ES, ve znění směrnice Rady (EU) 2018/131.</t>
  </si>
  <si>
    <t xml:space="preserve"> Směrnice Rady 92/91/EHS ze dne 3. listopadu 1992 o minimálních požadavcích na zlepšení bezpečnosti a ochrany zdraví zaměstnanců v těžebním vrtném průmyslu (jedenáctá samostatná směrnice ve smyslu čl. 16 odst. 1 směrnice 89/391/EHS), ve znění směrnice Evropského parlamentu a Rady 2007/30/ES.</t>
  </si>
  <si>
    <t xml:space="preserve"> Směrnice Rady 92/104/EHS ze dne 3. prosince 1992 o minimálních požadavcích na zlepšení bezpečnosti a ochrany zdraví zaměstnanců v povrchovém a hlubinném těžebním průmyslu (dvanáctá samostatná směrnice ve smyslu čl. 16 odst. 1 směrnice 89/391/EHS), ve znění směrnice Evropského parlamentu a Rady 2007/30/ES.</t>
  </si>
  <si>
    <t>2) Nařízení Evropského parlamentu a Rady (ES) č. 1338/2008 ze dne 16. prosince 2008 o statistice Společenství v oblasti veřejného zdraví a bezpečnosti a ochrany zdraví při práci, v platném znění.</t>
  </si>
  <si>
    <t xml:space="preserve"> Nařízení Komise (EU) č. 349/2011 ze dne 11. dubna 2011, kterým se provádí nařízení Evropského parlamentu a Rady (ES) č. 1338/2008 o statistice Společenství v oblasti veřejného zdraví a bezpečnosti a ochrany zdraví při práci, pokud jde o statistiku pracovních úrazů, v platném znění.</t>
  </si>
  <si>
    <t>3) Například § 19 vyhlášky č. 26/1989 Sb., o bezpečnosti a ochraně zdraví při práci a bezpečnosti provozu při hornické činnosti a při činnosti prováděné hornickým způsobem na povrchu, ve znění pozdějších předpisů, § 21 vyhlášky č. 22/1989 Sb., o bezpečnosti a ochraně zdraví při práci a bezpečnosti provozu při hornické činnosti a při dobývání nevyhrazených nerostů v podzemí, ve znění pozdějších předpisů, § 11 vyhlášky č. 55/1996 Sb., o požadavcích k zajištění bezpečnosti a ochrany zdraví při práci a bezpečnosti provozu při činnosti prováděné hornickým způsobem v podzemí, ve znění pozdějších předpisů.</t>
  </si>
  <si>
    <t>5) § 13 zákona č. 309/2006 Sb., o zajištění dalších podmínek bezpečnosti a ochrany zdraví při práci, ve znění pozdějších předpisů.</t>
  </si>
  <si>
    <t>6) § 42 zákoníku práce.</t>
  </si>
  <si>
    <t>7) § 43a a § 307a zákoníku práce.</t>
  </si>
  <si>
    <t>8) § 6 zákona č. 251/2005 Sb., o inspekci práce, ve znění pozdějších předpisů.</t>
  </si>
  <si>
    <t>9) Například § 39 odst. 1 a 2 zákona č. 61/1988 Sb., o hornické činnosti, výbušninách a o státní báňské správě, ve znění pozdějších předpisů.</t>
  </si>
  <si>
    <t xml:space="preserve">►Zaměstnavatel vede evidenci o všech úrazech v knize úrazů4) v elektronické nebo listinné podobě. </t>
  </si>
  <si>
    <t>a)  příslušnému  oblastnímu  inspektorátu  práce,  došlo-li  k  úrazu u fyzické  nebo  právnické  osoby,  která  podle jiného právního předpisu podléhá  jeho  kontrolní působnosti^11), a trvá-li hospitalizace úrazem  postiženého  zaměstnance  více  než 5 dnů nebo lze-li vzhledem k povaze zranění takovou dobu hospitalizace předpokládat,</t>
  </si>
  <si>
    <t>b) příslušnému obvodnímu báňskému úřadu, podléhá-li činnost, pracoviště nebo   technické   zařízení   vrchnímu  dozoru  podle  jiného  právníh  předpisu^12),  jde-li  o  závažný  pracovní  úraz podle jiného právního předpisu^13),</t>
  </si>
  <si>
    <t xml:space="preserve"> b)  zdravotní  pojišťovně,  u  které  byl  smrtelným  pracovním  úrazem postižený zaměstnanec pojištěn.
</t>
  </si>
  <si>
    <t>►obsahuje zápis všechny potřebné údaje vyjmenované v nařízení vlédy 322/2025 §3</t>
  </si>
  <si>
    <t xml:space="preserve">►provede zaměstnavatel ohlášení pracovního úrazu a zaslání záznamu o pracovním úrazu příslušnému oblastnímu inspektorátu práce nebo příslušnému obvodnímu báňskému úřadu podle § 5 odst. 1 a § 6 odst. </t>
  </si>
  <si>
    <t>►Podává zaměstnavatel hlášení  elektronicky prostřednictvím portálu Státního úřadu inspekce práce vedeného podle zákona o inspekci práce (dále jen „portál úřadu“), a to s náležitostmi podle příloh č. 2 a 3 k tomuto nařízení a ve formátu a struktuře zveřejněné tímto úřadem.</t>
  </si>
  <si>
    <t>►Ohlášení podle odstavců 2 až 4 zašle zaměstnavatel elektronicky nebo v listinné podobě. Pro náležitosti ohlášení se použije příloha č. 2 k tomuto nařízení obdobně.</t>
  </si>
  <si>
    <t>►Zaměstnavatel úrazem postiženého zaměstnance zašle prostřednictvím portálu úřadu záznam o pracovním úrazu, s výjimkou pracovního úrazu podle § 2 písm. d), nejpozději do 15 pracovních dnů ode dne, kdy se o pracovním úrazu dozvěděl,</t>
  </si>
  <si>
    <t>►Zaměstnavatel úrazem postiženého zaměstnance ohlásí závažný nebo smrtelný pracovní úraz bez zbytečného odkladu prostřednictvím portálu úřadu</t>
  </si>
  <si>
    <t>účinnost legislativy k 12.6.2026</t>
  </si>
  <si>
    <t>Z 133/1985 Sb.</t>
  </si>
  <si>
    <t>zrušeno NV č.322/2025 Sb. k 1.1.2026</t>
  </si>
  <si>
    <t>NV 322/2025 Sb.</t>
  </si>
  <si>
    <t>nařízení vlády o povinnostech zaměstnavatele při pracovních úrazech</t>
  </si>
  <si>
    <t>V   239/1998 Sb.</t>
  </si>
  <si>
    <r>
      <rPr>
        <u/>
        <sz val="10"/>
        <color rgb="FFFF0000"/>
        <rFont val="Arial"/>
        <family val="2"/>
        <charset val="238"/>
      </rPr>
      <t>Nařízení vlády č.322/2025 Sb</t>
    </r>
    <r>
      <rPr>
        <u/>
        <sz val="10"/>
        <color indexed="12"/>
        <rFont val="Arial"/>
        <family val="2"/>
        <charset val="238"/>
      </rPr>
      <t>., kterým se stanoví způsob evidence, hlášení a zasílání záznamu o úrazu, vzor záznamu o úrazu a okruh orgánů a institucí, kterým se ohlašuje pracovní úraz a zasílá záznam o úrazu</t>
    </r>
  </si>
  <si>
    <t>Změna znění legislativy v období od 01.2026 do 12.6.2026 :</t>
  </si>
  <si>
    <t xml:space="preserve">BOZP v zemědělském podniku - verze 01/2026
</t>
  </si>
  <si>
    <t>Verze 01/ 2026  platná ke dni 12.6.2026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</si>
</sst>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4" formatCode="_-* #,##0.00\ &quot;Kč&quot;_-;\-* #,##0.00\ &quot;Kč&quot;_-;_-* &quot;-&quot;??\ &quot;Kč&quot;_-;_-@_-"/>
    <numFmt numFmtId="164" formatCode="_-* #,##0.00\ _K_č_-;\-* #,##0.00\ _K_č_-;_-* &quot;-&quot;??\ _K_č_-;_-@_-"/>
  </numFmts>
  <fonts count="136" x14ac:knownFonts="1">
    <font>
      <sz val="10"/>
      <name val="Arial"/>
      <charset val="238"/>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0"/>
      <name val="Arial"/>
      <family val="2"/>
      <charset val="238"/>
    </font>
    <font>
      <u/>
      <sz val="10"/>
      <color indexed="12"/>
      <name val="Arial"/>
      <family val="2"/>
      <charset val="238"/>
    </font>
    <font>
      <b/>
      <sz val="10"/>
      <name val="Arial"/>
      <family val="2"/>
    </font>
    <font>
      <b/>
      <sz val="12"/>
      <name val="Arial"/>
      <family val="2"/>
    </font>
    <font>
      <sz val="10"/>
      <name val="Arial"/>
      <family val="2"/>
    </font>
    <font>
      <b/>
      <sz val="12"/>
      <name val="Arial"/>
      <family val="2"/>
      <charset val="238"/>
    </font>
    <font>
      <sz val="12"/>
      <name val="Arial"/>
      <family val="2"/>
      <charset val="238"/>
    </font>
    <font>
      <sz val="11"/>
      <name val="Arial"/>
      <family val="2"/>
      <charset val="238"/>
    </font>
    <font>
      <b/>
      <i/>
      <sz val="12"/>
      <name val="Arial"/>
      <family val="2"/>
      <charset val="238"/>
    </font>
    <font>
      <b/>
      <i/>
      <sz val="10"/>
      <name val="Arial"/>
      <family val="2"/>
      <charset val="238"/>
    </font>
    <font>
      <b/>
      <sz val="10"/>
      <name val="Arial"/>
      <family val="2"/>
      <charset val="238"/>
    </font>
    <font>
      <i/>
      <sz val="12"/>
      <name val="Arial"/>
      <family val="2"/>
      <charset val="238"/>
    </font>
    <font>
      <i/>
      <sz val="11"/>
      <name val="Arial"/>
      <family val="2"/>
      <charset val="238"/>
    </font>
    <font>
      <i/>
      <u/>
      <sz val="10"/>
      <color indexed="12"/>
      <name val="Arial"/>
      <family val="2"/>
      <charset val="238"/>
    </font>
    <font>
      <b/>
      <i/>
      <sz val="11"/>
      <name val="Arial"/>
      <family val="2"/>
      <charset val="238"/>
    </font>
    <font>
      <i/>
      <sz val="10"/>
      <name val="Arial"/>
      <family val="2"/>
      <charset val="238"/>
    </font>
    <font>
      <b/>
      <sz val="10"/>
      <name val="Arial"/>
      <family val="2"/>
      <charset val="238"/>
    </font>
    <font>
      <sz val="12"/>
      <name val="Times New Roman"/>
      <family val="1"/>
      <charset val="238"/>
    </font>
    <font>
      <sz val="8"/>
      <name val="Arial"/>
      <family val="2"/>
      <charset val="238"/>
    </font>
    <font>
      <sz val="10"/>
      <name val="Arial"/>
      <family val="2"/>
      <charset val="238"/>
    </font>
    <font>
      <b/>
      <u/>
      <sz val="10"/>
      <color indexed="12"/>
      <name val="Arial"/>
      <family val="2"/>
      <charset val="238"/>
    </font>
    <font>
      <b/>
      <u/>
      <sz val="10"/>
      <color indexed="53"/>
      <name val="Arial"/>
      <family val="2"/>
      <charset val="238"/>
    </font>
    <font>
      <sz val="12"/>
      <color indexed="10"/>
      <name val="Arial"/>
      <family val="2"/>
      <charset val="238"/>
    </font>
    <font>
      <sz val="12"/>
      <name val="Arial"/>
      <family val="2"/>
    </font>
    <font>
      <b/>
      <sz val="11"/>
      <name val="Courier"/>
      <family val="3"/>
    </font>
    <font>
      <b/>
      <sz val="11"/>
      <name val="Arial"/>
      <family val="2"/>
      <charset val="238"/>
    </font>
    <font>
      <b/>
      <sz val="16"/>
      <name val="Arial"/>
      <family val="2"/>
      <charset val="238"/>
    </font>
    <font>
      <sz val="10"/>
      <color indexed="9"/>
      <name val="Arial"/>
      <family val="2"/>
      <charset val="238"/>
    </font>
    <font>
      <sz val="8"/>
      <name val="Courier"/>
      <family val="3"/>
    </font>
    <font>
      <b/>
      <sz val="12"/>
      <name val="Arial"/>
      <family val="2"/>
      <charset val="238"/>
    </font>
    <font>
      <b/>
      <sz val="12"/>
      <color indexed="10"/>
      <name val="Arial"/>
      <family val="2"/>
      <charset val="238"/>
    </font>
    <font>
      <b/>
      <sz val="11"/>
      <name val="Arial"/>
      <family val="2"/>
      <charset val="238"/>
    </font>
    <font>
      <u/>
      <sz val="10"/>
      <color indexed="12"/>
      <name val="Arial"/>
      <family val="2"/>
      <charset val="238"/>
    </font>
    <font>
      <b/>
      <u/>
      <sz val="10"/>
      <name val="Arial"/>
      <family val="2"/>
      <charset val="238"/>
    </font>
    <font>
      <u/>
      <sz val="10"/>
      <name val="Arial"/>
      <family val="2"/>
      <charset val="238"/>
    </font>
    <font>
      <sz val="10"/>
      <color indexed="12"/>
      <name val="Arial"/>
      <family val="2"/>
      <charset val="238"/>
    </font>
    <font>
      <b/>
      <u/>
      <sz val="12"/>
      <name val="Arial"/>
      <family val="2"/>
      <charset val="238"/>
    </font>
    <font>
      <b/>
      <i/>
      <sz val="12"/>
      <color indexed="8"/>
      <name val="Arial"/>
      <family val="2"/>
      <charset val="238"/>
    </font>
    <font>
      <b/>
      <i/>
      <sz val="12"/>
      <color indexed="51"/>
      <name val="Arial"/>
      <family val="2"/>
      <charset val="238"/>
    </font>
    <font>
      <b/>
      <i/>
      <sz val="12"/>
      <color indexed="10"/>
      <name val="Arial"/>
      <family val="2"/>
      <charset val="238"/>
    </font>
    <font>
      <b/>
      <i/>
      <sz val="12"/>
      <name val="Arial"/>
      <family val="2"/>
      <charset val="238"/>
    </font>
    <font>
      <b/>
      <i/>
      <sz val="8"/>
      <name val="Courier"/>
      <family val="1"/>
      <charset val="238"/>
    </font>
    <font>
      <b/>
      <i/>
      <vertAlign val="superscript"/>
      <sz val="12"/>
      <name val="Arial"/>
      <family val="2"/>
      <charset val="238"/>
    </font>
    <font>
      <b/>
      <sz val="10"/>
      <name val="Times New Roman"/>
      <family val="1"/>
      <charset val="238"/>
    </font>
    <font>
      <b/>
      <u/>
      <sz val="10"/>
      <color indexed="10"/>
      <name val="Arial"/>
      <family val="2"/>
      <charset val="238"/>
    </font>
    <font>
      <b/>
      <sz val="12"/>
      <name val="Times New Roman"/>
      <family val="1"/>
      <charset val="238"/>
    </font>
    <font>
      <sz val="10"/>
      <color indexed="10"/>
      <name val="Arial"/>
      <family val="2"/>
      <charset val="238"/>
    </font>
    <font>
      <sz val="11"/>
      <name val="Arial"/>
      <family val="2"/>
      <charset val="238"/>
    </font>
    <font>
      <u/>
      <sz val="10"/>
      <name val="Arial"/>
      <family val="2"/>
      <charset val="238"/>
    </font>
    <font>
      <sz val="12"/>
      <name val="Arial"/>
      <family val="2"/>
      <charset val="238"/>
    </font>
    <font>
      <b/>
      <sz val="14"/>
      <name val="Arial"/>
      <family val="2"/>
    </font>
    <font>
      <sz val="14"/>
      <color indexed="10"/>
      <name val="Arial"/>
      <family val="2"/>
      <charset val="238"/>
    </font>
    <font>
      <b/>
      <sz val="12"/>
      <color indexed="8"/>
      <name val="Times New Roman"/>
      <family val="1"/>
      <charset val="238"/>
    </font>
    <font>
      <sz val="16"/>
      <name val="Arial"/>
      <family val="2"/>
      <charset val="238"/>
    </font>
    <font>
      <b/>
      <sz val="16"/>
      <name val="Times New Roman"/>
      <family val="1"/>
      <charset val="238"/>
    </font>
    <font>
      <sz val="10"/>
      <name val="Times New Roman"/>
      <family val="1"/>
      <charset val="238"/>
    </font>
    <font>
      <b/>
      <sz val="14"/>
      <color indexed="62"/>
      <name val="Arial"/>
      <family val="2"/>
      <charset val="238"/>
    </font>
    <font>
      <sz val="12"/>
      <color indexed="8"/>
      <name val="Times New Roman"/>
      <family val="1"/>
      <charset val="238"/>
    </font>
    <font>
      <b/>
      <sz val="10.5"/>
      <name val="Arial"/>
      <family val="2"/>
      <charset val="238"/>
    </font>
    <font>
      <sz val="10"/>
      <color indexed="8"/>
      <name val="Arial"/>
      <family val="2"/>
      <charset val="238"/>
    </font>
    <font>
      <sz val="14"/>
      <color indexed="48"/>
      <name val="Arial"/>
      <family val="2"/>
      <charset val="238"/>
    </font>
    <font>
      <sz val="11"/>
      <color theme="1"/>
      <name val="Calibri"/>
      <family val="2"/>
      <charset val="238"/>
      <scheme val="minor"/>
    </font>
    <font>
      <u/>
      <sz val="11"/>
      <color theme="10"/>
      <name val="Calibri"/>
      <family val="2"/>
      <charset val="238"/>
    </font>
    <font>
      <u/>
      <sz val="11"/>
      <color theme="10"/>
      <name val="Calibri"/>
      <family val="2"/>
      <charset val="238"/>
      <scheme val="minor"/>
    </font>
    <font>
      <sz val="12"/>
      <color theme="1"/>
      <name val="Times New Roman"/>
      <family val="1"/>
      <charset val="238"/>
    </font>
    <font>
      <b/>
      <sz val="12"/>
      <color rgb="FFFF0000"/>
      <name val="Arial"/>
      <family val="2"/>
      <charset val="238"/>
    </font>
    <font>
      <b/>
      <sz val="14"/>
      <color rgb="FFFF0000"/>
      <name val="Times New Roman"/>
      <family val="1"/>
      <charset val="238"/>
    </font>
    <font>
      <b/>
      <sz val="12"/>
      <color theme="1"/>
      <name val="Times New Roman"/>
      <family val="1"/>
      <charset val="238"/>
    </font>
    <font>
      <sz val="12"/>
      <color rgb="FFFF0000"/>
      <name val="Times New Roman"/>
      <family val="1"/>
      <charset val="238"/>
    </font>
    <font>
      <sz val="12"/>
      <color theme="1"/>
      <name val="Calibri"/>
      <family val="2"/>
      <charset val="238"/>
      <scheme val="minor"/>
    </font>
    <font>
      <b/>
      <i/>
      <sz val="12"/>
      <color rgb="FFFF0000"/>
      <name val="Times New Roman"/>
      <family val="1"/>
      <charset val="238"/>
    </font>
    <font>
      <b/>
      <sz val="12"/>
      <color rgb="FF0070C0"/>
      <name val="Times New Roman"/>
      <family val="1"/>
      <charset val="238"/>
    </font>
    <font>
      <sz val="10"/>
      <color rgb="FF000000"/>
      <name val="Arial"/>
      <family val="2"/>
      <charset val="238"/>
    </font>
    <font>
      <b/>
      <vertAlign val="superscript"/>
      <sz val="10"/>
      <color rgb="FF000000"/>
      <name val="Arial"/>
      <family val="2"/>
      <charset val="238"/>
    </font>
    <font>
      <b/>
      <sz val="8"/>
      <color rgb="FF070707"/>
      <name val="Arial"/>
      <family val="2"/>
      <charset val="238"/>
    </font>
    <font>
      <b/>
      <sz val="16"/>
      <color rgb="FFFF0000"/>
      <name val="Arial"/>
      <family val="2"/>
      <charset val="238"/>
    </font>
    <font>
      <u/>
      <sz val="10"/>
      <color rgb="FFFF0000"/>
      <name val="Arial"/>
      <family val="2"/>
      <charset val="238"/>
    </font>
    <font>
      <sz val="11"/>
      <color theme="1"/>
      <name val="Times New Roman"/>
      <family val="1"/>
      <charset val="238"/>
    </font>
    <font>
      <b/>
      <sz val="10"/>
      <color rgb="FF070707"/>
      <name val="Arial"/>
      <family val="2"/>
      <charset val="238"/>
    </font>
    <font>
      <b/>
      <sz val="10"/>
      <color rgb="FF000000"/>
      <name val="Arial"/>
      <family val="2"/>
      <charset val="238"/>
    </font>
    <font>
      <b/>
      <u/>
      <sz val="10"/>
      <color rgb="FFFF0000"/>
      <name val="Arial"/>
      <family val="2"/>
      <charset val="238"/>
    </font>
    <font>
      <b/>
      <sz val="12"/>
      <color rgb="FF000000"/>
      <name val="Times New Roman"/>
      <family val="1"/>
      <charset val="238"/>
    </font>
    <font>
      <b/>
      <sz val="11"/>
      <color rgb="FF000000"/>
      <name val="Times New Roman"/>
      <family val="1"/>
      <charset val="238"/>
    </font>
    <font>
      <b/>
      <sz val="12"/>
      <color rgb="FFFF0000"/>
      <name val="Times New Roman"/>
      <family val="1"/>
      <charset val="238"/>
    </font>
    <font>
      <sz val="11"/>
      <color rgb="FF000000"/>
      <name val="Arial"/>
      <family val="2"/>
      <charset val="238"/>
    </font>
    <font>
      <b/>
      <sz val="11"/>
      <color rgb="FF000000"/>
      <name val="Arial"/>
      <family val="2"/>
      <charset val="238"/>
    </font>
    <font>
      <sz val="10"/>
      <name val="Calibri"/>
      <family val="2"/>
      <charset val="238"/>
    </font>
    <font>
      <sz val="10"/>
      <name val="Verdana"/>
      <family val="2"/>
      <charset val="238"/>
    </font>
    <font>
      <sz val="12"/>
      <color rgb="FF000000"/>
      <name val="Times New Roman"/>
      <family val="1"/>
      <charset val="238"/>
    </font>
    <font>
      <b/>
      <sz val="8.5"/>
      <color rgb="FF070707"/>
      <name val="Times New Roman"/>
      <family val="1"/>
      <charset val="238"/>
    </font>
    <font>
      <b/>
      <vertAlign val="superscript"/>
      <sz val="12"/>
      <color rgb="FF000000"/>
      <name val="Times New Roman"/>
      <family val="1"/>
      <charset val="238"/>
    </font>
    <font>
      <b/>
      <sz val="10"/>
      <color rgb="FFFF0000"/>
      <name val="Arial"/>
      <family val="2"/>
      <charset val="238"/>
    </font>
    <font>
      <b/>
      <vertAlign val="superscript"/>
      <sz val="10"/>
      <color rgb="FF05507A"/>
      <name val="Arial"/>
      <family val="2"/>
      <charset val="238"/>
    </font>
    <font>
      <b/>
      <sz val="10"/>
      <color rgb="FF05507A"/>
      <name val="Arial"/>
      <family val="2"/>
      <charset val="238"/>
    </font>
    <font>
      <sz val="12"/>
      <color rgb="FF000000"/>
      <name val="Arial"/>
      <family val="2"/>
      <charset val="238"/>
    </font>
    <font>
      <u/>
      <sz val="10"/>
      <color theme="10"/>
      <name val="Arial"/>
      <family val="2"/>
      <charset val="238"/>
    </font>
    <font>
      <sz val="14"/>
      <color rgb="FFFF0000"/>
      <name val="Arial"/>
      <family val="2"/>
      <charset val="238"/>
    </font>
    <font>
      <b/>
      <u/>
      <sz val="14"/>
      <color rgb="FFFF0000"/>
      <name val="Arial"/>
      <family val="2"/>
      <charset val="238"/>
    </font>
    <font>
      <sz val="12"/>
      <color rgb="FF0000FF"/>
      <name val="Times New Roman"/>
      <family val="1"/>
      <charset val="238"/>
    </font>
    <font>
      <b/>
      <sz val="12"/>
      <color rgb="FF08A8F8"/>
      <name val="Times New Roman"/>
      <family val="1"/>
      <charset val="238"/>
    </font>
    <font>
      <vertAlign val="superscript"/>
      <sz val="12"/>
      <name val="Times New Roman"/>
      <family val="1"/>
      <charset val="238"/>
    </font>
    <font>
      <vertAlign val="superscript"/>
      <sz val="12"/>
      <color rgb="FF000000"/>
      <name val="Times New Roman"/>
      <family val="1"/>
      <charset val="238"/>
    </font>
    <font>
      <b/>
      <sz val="12"/>
      <color rgb="FF202020"/>
      <name val="Times New Roman"/>
      <family val="1"/>
      <charset val="238"/>
    </font>
    <font>
      <b/>
      <sz val="12"/>
      <color rgb="FF070707"/>
      <name val="Times New Roman"/>
      <family val="1"/>
      <charset val="238"/>
    </font>
    <font>
      <sz val="20"/>
      <name val="Arial"/>
      <family val="2"/>
      <charset val="238"/>
    </font>
    <font>
      <u/>
      <sz val="18"/>
      <color rgb="FFFF0000"/>
      <name val="Arial"/>
      <family val="2"/>
      <charset val="238"/>
    </font>
    <font>
      <b/>
      <sz val="14"/>
      <name val="Arial"/>
      <family val="2"/>
      <charset val="238"/>
    </font>
    <font>
      <sz val="14"/>
      <name val="Arial"/>
      <family val="2"/>
      <charset val="238"/>
    </font>
    <font>
      <sz val="11"/>
      <color rgb="FF000000"/>
      <name val="Times New Roman"/>
      <family val="1"/>
      <charset val="238"/>
    </font>
    <font>
      <sz val="12"/>
      <color rgb="FF08A8F8"/>
      <name val="Times New Roman"/>
      <family val="1"/>
      <charset val="238"/>
    </font>
    <font>
      <sz val="12"/>
      <color rgb="FFFF8400"/>
      <name val="Times New Roman"/>
      <family val="1"/>
      <charset val="238"/>
    </font>
    <font>
      <u/>
      <sz val="12"/>
      <color indexed="12"/>
      <name val="Times New Roman"/>
      <family val="1"/>
      <charset val="238"/>
    </font>
    <font>
      <sz val="12"/>
      <color rgb="FF404040"/>
      <name val="Times New Roman"/>
      <family val="1"/>
      <charset val="238"/>
    </font>
    <font>
      <b/>
      <sz val="12"/>
      <color rgb="FF000000"/>
      <name val="Arial"/>
      <family val="2"/>
      <charset val="238"/>
    </font>
    <font>
      <u/>
      <sz val="12"/>
      <color indexed="12"/>
      <name val="Arial"/>
      <family val="2"/>
      <charset val="238"/>
    </font>
    <font>
      <sz val="12"/>
      <color rgb="FF070707"/>
      <name val="Times New Roman"/>
      <family val="1"/>
      <charset val="238"/>
    </font>
    <font>
      <i/>
      <sz val="12"/>
      <name val="Times New Roman"/>
      <family val="1"/>
      <charset val="238"/>
    </font>
    <font>
      <sz val="10"/>
      <color rgb="FFFF0000"/>
      <name val="Arial"/>
      <family val="2"/>
      <charset val="238"/>
    </font>
    <font>
      <b/>
      <sz val="14"/>
      <color theme="1"/>
      <name val="Times New Roman"/>
      <family val="1"/>
      <charset val="238"/>
    </font>
    <font>
      <b/>
      <u/>
      <sz val="14"/>
      <color indexed="12"/>
      <name val="Arial"/>
      <family val="2"/>
      <charset val="238"/>
    </font>
    <font>
      <b/>
      <i/>
      <sz val="12"/>
      <color rgb="FFFF0000"/>
      <name val="Arial"/>
      <family val="2"/>
      <charset val="238"/>
    </font>
    <font>
      <sz val="12"/>
      <color rgb="FFFF0000"/>
      <name val="Arial"/>
      <family val="2"/>
      <charset val="238"/>
    </font>
    <font>
      <b/>
      <sz val="14"/>
      <name val="Times New Roman"/>
      <family val="1"/>
      <charset val="238"/>
    </font>
    <font>
      <b/>
      <sz val="12"/>
      <color rgb="FF0000FF"/>
      <name val="Times New Roman"/>
      <family val="1"/>
      <charset val="238"/>
    </font>
    <font>
      <sz val="12"/>
      <color indexed="12"/>
      <name val="Times New Roman"/>
      <family val="1"/>
      <charset val="238"/>
    </font>
    <font>
      <b/>
      <sz val="12"/>
      <color indexed="17"/>
      <name val="Times New Roman"/>
      <family val="1"/>
      <charset val="238"/>
    </font>
    <font>
      <b/>
      <sz val="12"/>
      <color rgb="FF00B050"/>
      <name val="Times New Roman"/>
      <family val="1"/>
      <charset val="238"/>
    </font>
    <font>
      <sz val="12"/>
      <color rgb="FF00B050"/>
      <name val="Times New Roman"/>
      <family val="1"/>
      <charset val="238"/>
    </font>
    <font>
      <u/>
      <sz val="10"/>
      <color rgb="FF0000CC"/>
      <name val="Arial"/>
      <family val="2"/>
      <charset val="238"/>
    </font>
    <font>
      <sz val="16"/>
      <name val="Times New Roman"/>
      <family val="1"/>
      <charset val="238"/>
    </font>
    <font>
      <sz val="11"/>
      <color rgb="FF7030A0"/>
      <name val="Arial"/>
      <family val="2"/>
      <charset val="238"/>
    </font>
  </fonts>
  <fills count="32">
    <fill>
      <patternFill patternType="none"/>
    </fill>
    <fill>
      <patternFill patternType="gray125"/>
    </fill>
    <fill>
      <patternFill patternType="solid">
        <fgColor indexed="22"/>
        <bgColor indexed="64"/>
      </patternFill>
    </fill>
    <fill>
      <patternFill patternType="solid">
        <fgColor indexed="11"/>
        <bgColor indexed="64"/>
      </patternFill>
    </fill>
    <fill>
      <patternFill patternType="solid">
        <fgColor indexed="9"/>
        <bgColor indexed="64"/>
      </patternFill>
    </fill>
    <fill>
      <patternFill patternType="solid">
        <fgColor indexed="41"/>
        <bgColor indexed="64"/>
      </patternFill>
    </fill>
    <fill>
      <patternFill patternType="solid">
        <fgColor indexed="52"/>
        <bgColor indexed="64"/>
      </patternFill>
    </fill>
    <fill>
      <patternFill patternType="solid">
        <fgColor indexed="45"/>
        <bgColor indexed="64"/>
      </patternFill>
    </fill>
    <fill>
      <patternFill patternType="solid">
        <fgColor indexed="14"/>
        <bgColor indexed="64"/>
      </patternFill>
    </fill>
    <fill>
      <patternFill patternType="solid">
        <fgColor indexed="13"/>
        <bgColor indexed="64"/>
      </patternFill>
    </fill>
    <fill>
      <patternFill patternType="solid">
        <fgColor indexed="42"/>
        <bgColor indexed="64"/>
      </patternFill>
    </fill>
    <fill>
      <patternFill patternType="solid">
        <fgColor indexed="44"/>
        <bgColor indexed="64"/>
      </patternFill>
    </fill>
    <fill>
      <patternFill patternType="solid">
        <fgColor indexed="43"/>
        <bgColor indexed="64"/>
      </patternFill>
    </fill>
    <fill>
      <patternFill patternType="solid">
        <fgColor indexed="40"/>
        <bgColor indexed="64"/>
      </patternFill>
    </fill>
    <fill>
      <patternFill patternType="solid">
        <fgColor indexed="15"/>
        <bgColor indexed="64"/>
      </patternFill>
    </fill>
    <fill>
      <patternFill patternType="solid">
        <fgColor indexed="47"/>
        <bgColor indexed="64"/>
      </patternFill>
    </fill>
    <fill>
      <patternFill patternType="solid">
        <fgColor indexed="61"/>
        <bgColor indexed="64"/>
      </patternFill>
    </fill>
    <fill>
      <patternFill patternType="solid">
        <fgColor indexed="10"/>
        <bgColor indexed="64"/>
      </patternFill>
    </fill>
    <fill>
      <patternFill patternType="solid">
        <fgColor indexed="50"/>
        <bgColor indexed="64"/>
      </patternFill>
    </fill>
    <fill>
      <patternFill patternType="solid">
        <fgColor indexed="57"/>
        <bgColor indexed="64"/>
      </patternFill>
    </fill>
    <fill>
      <patternFill patternType="solid">
        <fgColor indexed="49"/>
        <bgColor indexed="64"/>
      </patternFill>
    </fill>
    <fill>
      <patternFill patternType="solid">
        <fgColor indexed="48"/>
        <bgColor indexed="64"/>
      </patternFill>
    </fill>
    <fill>
      <patternFill patternType="solid">
        <fgColor indexed="51"/>
        <bgColor indexed="64"/>
      </patternFill>
    </fill>
    <fill>
      <patternFill patternType="solid">
        <fgColor indexed="53"/>
        <bgColor indexed="64"/>
      </patternFill>
    </fill>
    <fill>
      <patternFill patternType="solid">
        <fgColor indexed="46"/>
        <bgColor indexed="64"/>
      </patternFill>
    </fill>
    <fill>
      <patternFill patternType="solid">
        <fgColor rgb="FFFFFF00"/>
        <bgColor indexed="64"/>
      </patternFill>
    </fill>
    <fill>
      <patternFill patternType="solid">
        <fgColor theme="0"/>
        <bgColor indexed="64"/>
      </patternFill>
    </fill>
    <fill>
      <patternFill patternType="solid">
        <fgColor theme="9" tint="0.59999389629810485"/>
        <bgColor indexed="64"/>
      </patternFill>
    </fill>
    <fill>
      <patternFill patternType="solid">
        <fgColor rgb="FFF0F0F0"/>
        <bgColor indexed="64"/>
      </patternFill>
    </fill>
    <fill>
      <patternFill patternType="solid">
        <fgColor theme="0" tint="-0.249977111117893"/>
        <bgColor indexed="64"/>
      </patternFill>
    </fill>
    <fill>
      <patternFill patternType="solid">
        <fgColor rgb="FFFFFF99"/>
        <bgColor indexed="64"/>
      </patternFill>
    </fill>
    <fill>
      <patternFill patternType="solid">
        <fgColor rgb="FFFFFFFF"/>
        <bgColor indexed="64"/>
      </patternFill>
    </fill>
  </fills>
  <borders count="89">
    <border>
      <left/>
      <right/>
      <top/>
      <bottom/>
      <diagonal/>
    </border>
    <border>
      <left/>
      <right/>
      <top/>
      <bottom style="medium">
        <color indexed="64"/>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bottom style="thin">
        <color indexed="64"/>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thin">
        <color indexed="64"/>
      </left>
      <right/>
      <top style="thin">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style="thin">
        <color indexed="64"/>
      </bottom>
      <diagonal/>
    </border>
    <border>
      <left/>
      <right/>
      <top style="thin">
        <color indexed="64"/>
      </top>
      <bottom style="medium">
        <color indexed="64"/>
      </bottom>
      <diagonal/>
    </border>
    <border>
      <left/>
      <right style="thin">
        <color indexed="64"/>
      </right>
      <top style="medium">
        <color indexed="64"/>
      </top>
      <bottom style="thin">
        <color indexed="64"/>
      </bottom>
      <diagonal/>
    </border>
    <border>
      <left/>
      <right style="medium">
        <color indexed="64"/>
      </right>
      <top style="thin">
        <color indexed="64"/>
      </top>
      <bottom/>
      <diagonal/>
    </border>
    <border>
      <left/>
      <right style="medium">
        <color indexed="64"/>
      </right>
      <top/>
      <bottom/>
      <diagonal/>
    </border>
    <border>
      <left style="thin">
        <color indexed="64"/>
      </left>
      <right style="medium">
        <color indexed="64"/>
      </right>
      <top/>
      <bottom/>
      <diagonal/>
    </border>
    <border>
      <left/>
      <right style="medium">
        <color indexed="64"/>
      </right>
      <top style="thin">
        <color indexed="64"/>
      </top>
      <bottom style="thin">
        <color indexed="64"/>
      </bottom>
      <diagonal/>
    </border>
    <border>
      <left style="thin">
        <color indexed="64"/>
      </left>
      <right style="medium">
        <color indexed="64"/>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bottom style="medium">
        <color indexed="64"/>
      </bottom>
      <diagonal/>
    </border>
    <border>
      <left style="medium">
        <color indexed="64"/>
      </left>
      <right style="thin">
        <color indexed="64"/>
      </right>
      <top style="medium">
        <color indexed="64"/>
      </top>
      <bottom/>
      <diagonal/>
    </border>
    <border>
      <left/>
      <right/>
      <top style="medium">
        <color indexed="64"/>
      </top>
      <bottom style="thin">
        <color indexed="64"/>
      </bottom>
      <diagonal/>
    </border>
    <border>
      <left style="thin">
        <color indexed="64"/>
      </left>
      <right style="medium">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bottom/>
      <diagonal/>
    </border>
    <border>
      <left/>
      <right style="thin">
        <color indexed="64"/>
      </right>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bottom style="medium">
        <color indexed="64"/>
      </bottom>
      <diagonal/>
    </border>
    <border>
      <left style="medium">
        <color indexed="64"/>
      </left>
      <right/>
      <top/>
      <bottom/>
      <diagonal/>
    </border>
    <border>
      <left style="medium">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64"/>
      </left>
      <right/>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medium">
        <color rgb="FF808080"/>
      </left>
      <right style="medium">
        <color rgb="FF808080"/>
      </right>
      <top style="medium">
        <color rgb="FF808080"/>
      </top>
      <bottom style="medium">
        <color rgb="FF808080"/>
      </bottom>
      <diagonal/>
    </border>
    <border>
      <left style="medium">
        <color rgb="FF808080"/>
      </left>
      <right/>
      <top style="medium">
        <color rgb="FF808080"/>
      </top>
      <bottom/>
      <diagonal/>
    </border>
    <border>
      <left/>
      <right style="medium">
        <color rgb="FF808080"/>
      </right>
      <top style="medium">
        <color rgb="FF808080"/>
      </top>
      <bottom/>
      <diagonal/>
    </border>
    <border>
      <left style="medium">
        <color rgb="FF808080"/>
      </left>
      <right/>
      <top/>
      <bottom style="medium">
        <color rgb="FF808080"/>
      </bottom>
      <diagonal/>
    </border>
    <border>
      <left/>
      <right style="medium">
        <color rgb="FF808080"/>
      </right>
      <top/>
      <bottom style="medium">
        <color rgb="FF808080"/>
      </bottom>
      <diagonal/>
    </border>
    <border>
      <left style="medium">
        <color rgb="FF808080"/>
      </left>
      <right/>
      <top style="medium">
        <color rgb="FF808080"/>
      </top>
      <bottom style="medium">
        <color rgb="FF808080"/>
      </bottom>
      <diagonal/>
    </border>
    <border>
      <left/>
      <right/>
      <top style="medium">
        <color rgb="FF808080"/>
      </top>
      <bottom style="medium">
        <color rgb="FF808080"/>
      </bottom>
      <diagonal/>
    </border>
    <border>
      <left/>
      <right style="medium">
        <color rgb="FF808080"/>
      </right>
      <top style="medium">
        <color rgb="FF808080"/>
      </top>
      <bottom style="medium">
        <color rgb="FF808080"/>
      </bottom>
      <diagonal/>
    </border>
    <border>
      <left style="medium">
        <color rgb="FF808080"/>
      </left>
      <right style="medium">
        <color rgb="FF808080"/>
      </right>
      <top style="medium">
        <color rgb="FF808080"/>
      </top>
      <bottom/>
      <diagonal/>
    </border>
    <border>
      <left style="medium">
        <color rgb="FF808080"/>
      </left>
      <right style="medium">
        <color rgb="FF808080"/>
      </right>
      <top/>
      <bottom/>
      <diagonal/>
    </border>
    <border>
      <left style="medium">
        <color rgb="FF808080"/>
      </left>
      <right style="medium">
        <color rgb="FF808080"/>
      </right>
      <top/>
      <bottom style="medium">
        <color rgb="FF808080"/>
      </bottom>
      <diagonal/>
    </border>
    <border>
      <left/>
      <right/>
      <top style="medium">
        <color rgb="FF808080"/>
      </top>
      <bottom/>
      <diagonal/>
    </border>
    <border>
      <left style="medium">
        <color rgb="FF808080"/>
      </left>
      <right/>
      <top/>
      <bottom/>
      <diagonal/>
    </border>
    <border>
      <left/>
      <right style="medium">
        <color rgb="FF808080"/>
      </right>
      <top/>
      <bottom/>
      <diagonal/>
    </border>
    <border>
      <left/>
      <right/>
      <top/>
      <bottom style="medium">
        <color rgb="FF808080"/>
      </bottom>
      <diagonal/>
    </border>
    <border>
      <left style="thin">
        <color indexed="64"/>
      </left>
      <right style="thin">
        <color indexed="64"/>
      </right>
      <top style="medium">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thin">
        <color indexed="64"/>
      </bottom>
      <diagonal/>
    </border>
    <border>
      <left style="medium">
        <color indexed="64"/>
      </left>
      <right/>
      <top style="thin">
        <color indexed="64"/>
      </top>
      <bottom style="thin">
        <color indexed="64"/>
      </bottom>
      <diagonal/>
    </border>
  </borders>
  <cellStyleXfs count="950">
    <xf numFmtId="0" fontId="0" fillId="0" borderId="0"/>
    <xf numFmtId="164" fontId="5" fillId="0" borderId="0" applyFont="0" applyFill="0" applyBorder="0" applyAlignment="0" applyProtection="0"/>
    <xf numFmtId="0" fontId="6" fillId="0" borderId="0" applyNumberFormat="0" applyFill="0" applyBorder="0" applyAlignment="0" applyProtection="0">
      <alignment vertical="top"/>
      <protection locked="0"/>
    </xf>
    <xf numFmtId="0" fontId="67" fillId="0" borderId="0" applyNumberFormat="0" applyFill="0" applyBorder="0" applyAlignment="0" applyProtection="0">
      <alignment vertical="top"/>
      <protection locked="0"/>
    </xf>
    <xf numFmtId="0" fontId="67" fillId="0" borderId="0" applyNumberFormat="0" applyFill="0" applyBorder="0" applyAlignment="0" applyProtection="0">
      <alignment vertical="top"/>
      <protection locked="0"/>
    </xf>
    <xf numFmtId="0" fontId="68" fillId="0" borderId="0" applyNumberFormat="0" applyFill="0" applyBorder="0" applyAlignment="0" applyProtection="0"/>
    <xf numFmtId="0" fontId="37" fillId="0" borderId="0" applyNumberFormat="0" applyFill="0" applyBorder="0" applyAlignment="0" applyProtection="0">
      <alignment vertical="top"/>
      <protection locked="0"/>
    </xf>
    <xf numFmtId="0" fontId="67" fillId="0" borderId="0" applyNumberFormat="0" applyFill="0" applyBorder="0" applyAlignment="0" applyProtection="0">
      <alignment vertical="top"/>
      <protection locked="0"/>
    </xf>
    <xf numFmtId="0" fontId="67" fillId="0" borderId="0" applyNumberFormat="0" applyFill="0" applyBorder="0" applyAlignment="0" applyProtection="0">
      <alignment vertical="top"/>
      <protection locked="0"/>
    </xf>
    <xf numFmtId="44" fontId="5" fillId="0" borderId="0" applyFont="0" applyFill="0" applyBorder="0" applyAlignment="0" applyProtection="0"/>
    <xf numFmtId="0" fontId="64" fillId="0" borderId="0"/>
    <xf numFmtId="0" fontId="66" fillId="0" borderId="0"/>
    <xf numFmtId="0" fontId="66" fillId="0" borderId="0"/>
    <xf numFmtId="0" fontId="66" fillId="0" borderId="0"/>
    <xf numFmtId="0" fontId="66" fillId="0" borderId="0"/>
    <xf numFmtId="0" fontId="66" fillId="0" borderId="0"/>
    <xf numFmtId="0" fontId="66" fillId="0" borderId="0"/>
    <xf numFmtId="0" fontId="24" fillId="0" borderId="0"/>
    <xf numFmtId="0" fontId="24" fillId="0" borderId="0"/>
    <xf numFmtId="0" fontId="24" fillId="0" borderId="0"/>
    <xf numFmtId="0" fontId="66" fillId="0" borderId="0"/>
    <xf numFmtId="0" fontId="66" fillId="0" borderId="0"/>
    <xf numFmtId="0" fontId="66" fillId="0" borderId="0"/>
    <xf numFmtId="0" fontId="66" fillId="0" borderId="0"/>
    <xf numFmtId="0" fontId="66" fillId="0" borderId="0"/>
    <xf numFmtId="0" fontId="66" fillId="0" borderId="0"/>
    <xf numFmtId="0" fontId="66" fillId="0" borderId="0"/>
    <xf numFmtId="0" fontId="24" fillId="0" borderId="0"/>
    <xf numFmtId="0" fontId="24" fillId="0" borderId="0"/>
    <xf numFmtId="0" fontId="66" fillId="0" borderId="0"/>
    <xf numFmtId="0" fontId="66" fillId="0" borderId="0"/>
    <xf numFmtId="0" fontId="66" fillId="0" borderId="0"/>
    <xf numFmtId="0" fontId="66" fillId="0" borderId="0"/>
    <xf numFmtId="0" fontId="24" fillId="0" borderId="0"/>
    <xf numFmtId="0" fontId="66" fillId="0" borderId="0"/>
    <xf numFmtId="0" fontId="24" fillId="0" borderId="0"/>
    <xf numFmtId="0" fontId="66" fillId="0" borderId="0"/>
    <xf numFmtId="0" fontId="24" fillId="0" borderId="0"/>
    <xf numFmtId="0" fontId="24" fillId="0" borderId="0"/>
    <xf numFmtId="0" fontId="66" fillId="0" borderId="0"/>
    <xf numFmtId="0" fontId="24" fillId="0" borderId="0"/>
    <xf numFmtId="0" fontId="24" fillId="0" borderId="0"/>
    <xf numFmtId="0" fontId="5" fillId="0" borderId="0"/>
    <xf numFmtId="0" fontId="24" fillId="0" borderId="0"/>
    <xf numFmtId="0" fontId="24" fillId="0" borderId="0"/>
    <xf numFmtId="0" fontId="4" fillId="0" borderId="0"/>
    <xf numFmtId="0" fontId="67" fillId="0" borderId="0" applyNumberFormat="0" applyFill="0" applyBorder="0" applyAlignment="0" applyProtection="0">
      <alignment vertical="top"/>
      <protection locked="0"/>
    </xf>
    <xf numFmtId="0" fontId="100" fillId="0" borderId="0" applyNumberFormat="0" applyFill="0" applyBorder="0" applyAlignment="0" applyProtection="0">
      <alignment vertical="top"/>
      <protection locked="0"/>
    </xf>
    <xf numFmtId="0" fontId="6" fillId="0" borderId="0" applyNumberFormat="0" applyFill="0" applyBorder="0" applyAlignment="0" applyProtection="0">
      <alignment vertical="top"/>
      <protection locked="0"/>
    </xf>
    <xf numFmtId="0" fontId="6" fillId="0" borderId="0" applyNumberFormat="0" applyFill="0" applyBorder="0" applyAlignment="0" applyProtection="0">
      <alignment vertical="top"/>
      <protection locked="0"/>
    </xf>
    <xf numFmtId="0" fontId="6" fillId="0" borderId="0" applyNumberFormat="0" applyFill="0" applyBorder="0" applyAlignment="0" applyProtection="0">
      <alignment vertical="top"/>
      <protection locked="0"/>
    </xf>
    <xf numFmtId="0" fontId="24" fillId="0" borderId="0"/>
    <xf numFmtId="0" fontId="24" fillId="0" borderId="0"/>
    <xf numFmtId="0" fontId="4" fillId="0" borderId="0"/>
    <xf numFmtId="0" fontId="4" fillId="0" borderId="0"/>
    <xf numFmtId="0" fontId="4" fillId="0" borderId="0"/>
    <xf numFmtId="0" fontId="2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24" fillId="0" borderId="0"/>
    <xf numFmtId="0" fontId="2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24" fillId="0" borderId="0"/>
    <xf numFmtId="0" fontId="2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24" fillId="0" borderId="0"/>
    <xf numFmtId="0" fontId="24" fillId="0" borderId="0"/>
    <xf numFmtId="0" fontId="24" fillId="0" borderId="0"/>
    <xf numFmtId="0" fontId="4" fillId="0" borderId="0"/>
    <xf numFmtId="0" fontId="4" fillId="0" borderId="0"/>
    <xf numFmtId="0" fontId="4" fillId="0" borderId="0"/>
    <xf numFmtId="0" fontId="4" fillId="0" borderId="0"/>
    <xf numFmtId="0" fontId="24" fillId="0" borderId="0"/>
    <xf numFmtId="0" fontId="24" fillId="0" borderId="0"/>
    <xf numFmtId="0" fontId="4" fillId="0" borderId="0"/>
    <xf numFmtId="0" fontId="4" fillId="0" borderId="0"/>
    <xf numFmtId="0" fontId="4" fillId="0" borderId="0"/>
    <xf numFmtId="0" fontId="4" fillId="0" borderId="0"/>
    <xf numFmtId="0" fontId="24" fillId="0" borderId="0"/>
    <xf numFmtId="0" fontId="4" fillId="0" borderId="0"/>
    <xf numFmtId="0" fontId="4" fillId="0" borderId="0"/>
    <xf numFmtId="0" fontId="24" fillId="0" borderId="0"/>
    <xf numFmtId="0" fontId="24" fillId="0" borderId="0"/>
    <xf numFmtId="0" fontId="24" fillId="0" borderId="0"/>
    <xf numFmtId="0" fontId="4" fillId="0" borderId="0"/>
    <xf numFmtId="0" fontId="4" fillId="0" borderId="0"/>
    <xf numFmtId="0" fontId="4" fillId="0" borderId="0"/>
    <xf numFmtId="0" fontId="4" fillId="0" borderId="0"/>
    <xf numFmtId="0" fontId="24" fillId="0" borderId="0"/>
    <xf numFmtId="0" fontId="24" fillId="0" borderId="0"/>
    <xf numFmtId="0" fontId="4" fillId="0" borderId="0"/>
    <xf numFmtId="0" fontId="4" fillId="0" borderId="0"/>
    <xf numFmtId="0" fontId="24" fillId="0" borderId="0" applyNumberFormat="0" applyFont="0">
      <alignment vertical="justify" wrapText="1"/>
    </xf>
    <xf numFmtId="0" fontId="4" fillId="0" borderId="0"/>
    <xf numFmtId="0" fontId="4" fillId="0" borderId="0"/>
    <xf numFmtId="0" fontId="4" fillId="0" borderId="0"/>
    <xf numFmtId="0" fontId="4" fillId="0" borderId="0"/>
    <xf numFmtId="0" fontId="5" fillId="0" borderId="0"/>
    <xf numFmtId="0" fontId="24" fillId="0" borderId="0"/>
    <xf numFmtId="0" fontId="3" fillId="0" borderId="0"/>
    <xf numFmtId="0" fontId="5"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5" fillId="0" borderId="0"/>
    <xf numFmtId="0" fontId="5"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3" fillId="0" borderId="0"/>
    <xf numFmtId="0" fontId="5" fillId="0" borderId="0"/>
    <xf numFmtId="0" fontId="5" fillId="0" borderId="0"/>
    <xf numFmtId="0" fontId="5"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5" fillId="0" borderId="0"/>
    <xf numFmtId="0" fontId="5"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5"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5" fillId="0" borderId="0"/>
    <xf numFmtId="0" fontId="5" fillId="0" borderId="0"/>
    <xf numFmtId="0" fontId="5" fillId="0" borderId="0"/>
    <xf numFmtId="0" fontId="5" fillId="0" borderId="0"/>
    <xf numFmtId="0" fontId="3" fillId="0" borderId="0"/>
    <xf numFmtId="0" fontId="3"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xf numFmtId="0" fontId="5" fillId="0" borderId="0"/>
    <xf numFmtId="0" fontId="5" fillId="0" borderId="0"/>
    <xf numFmtId="0" fontId="5"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5" fillId="0" borderId="0" applyNumberFormat="0" applyFont="0">
      <alignment vertical="justify" wrapText="1"/>
    </xf>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5"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5"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5" fillId="0" borderId="0"/>
    <xf numFmtId="0" fontId="2" fillId="0" borderId="0"/>
    <xf numFmtId="0" fontId="2" fillId="0" borderId="0"/>
    <xf numFmtId="0" fontId="2" fillId="0" borderId="0"/>
    <xf numFmtId="0" fontId="2" fillId="0" borderId="0"/>
    <xf numFmtId="0" fontId="2" fillId="0" borderId="0"/>
    <xf numFmtId="0" fontId="2" fillId="0" borderId="0"/>
    <xf numFmtId="0" fontId="1" fillId="0" borderId="0"/>
  </cellStyleXfs>
  <cellXfs count="2089">
    <xf numFmtId="0" fontId="0" fillId="0" borderId="0" xfId="0"/>
    <xf numFmtId="0" fontId="7" fillId="0" borderId="1" xfId="0" applyFont="1" applyBorder="1" applyAlignment="1">
      <alignment horizontal="center"/>
    </xf>
    <xf numFmtId="0" fontId="8" fillId="0" borderId="1" xfId="0" applyFont="1" applyBorder="1" applyAlignment="1">
      <alignment horizontal="center" vertical="center"/>
    </xf>
    <xf numFmtId="0" fontId="10" fillId="2" borderId="2" xfId="0" applyFont="1" applyFill="1" applyBorder="1" applyAlignment="1">
      <alignment vertical="center" wrapText="1"/>
    </xf>
    <xf numFmtId="0" fontId="11" fillId="0" borderId="3" xfId="0" applyFont="1" applyBorder="1" applyAlignment="1">
      <alignment wrapText="1"/>
    </xf>
    <xf numFmtId="0" fontId="11" fillId="0" borderId="4" xfId="0" applyFont="1" applyBorder="1" applyAlignment="1">
      <alignment wrapText="1"/>
    </xf>
    <xf numFmtId="0" fontId="11" fillId="0" borderId="5" xfId="0" applyFont="1" applyBorder="1" applyAlignment="1">
      <alignment wrapText="1"/>
    </xf>
    <xf numFmtId="0" fontId="13" fillId="0" borderId="6" xfId="0" applyFont="1" applyBorder="1" applyAlignment="1">
      <alignment vertical="top" wrapText="1"/>
    </xf>
    <xf numFmtId="0" fontId="12" fillId="0" borderId="7" xfId="0" applyFont="1" applyBorder="1" applyAlignment="1">
      <alignment vertical="top" wrapText="1"/>
    </xf>
    <xf numFmtId="0" fontId="6" fillId="0" borderId="0" xfId="2" applyBorder="1" applyAlignment="1" applyProtection="1">
      <alignment horizontal="center" vertical="top" wrapText="1"/>
    </xf>
    <xf numFmtId="0" fontId="12" fillId="0" borderId="5" xfId="0" applyFont="1" applyBorder="1" applyAlignment="1">
      <alignment horizontal="center" wrapText="1"/>
    </xf>
    <xf numFmtId="0" fontId="11" fillId="0" borderId="8" xfId="0" applyFont="1" applyBorder="1" applyAlignment="1">
      <alignment wrapText="1"/>
    </xf>
    <xf numFmtId="0" fontId="11" fillId="0" borderId="6" xfId="0" applyFont="1" applyBorder="1" applyAlignment="1">
      <alignment wrapText="1"/>
    </xf>
    <xf numFmtId="0" fontId="13" fillId="0" borderId="9" xfId="0" applyFont="1" applyBorder="1" applyAlignment="1">
      <alignment horizontal="center" vertical="center" wrapText="1"/>
    </xf>
    <xf numFmtId="0" fontId="12" fillId="0" borderId="10" xfId="0" applyFont="1" applyBorder="1" applyAlignment="1">
      <alignment vertical="top" wrapText="1"/>
    </xf>
    <xf numFmtId="0" fontId="12" fillId="0" borderId="4" xfId="0" applyFont="1" applyBorder="1" applyAlignment="1">
      <alignment horizontal="center" wrapText="1"/>
    </xf>
    <xf numFmtId="0" fontId="11" fillId="0" borderId="11" xfId="0" applyFont="1" applyBorder="1" applyAlignment="1">
      <alignment wrapText="1"/>
    </xf>
    <xf numFmtId="0" fontId="11" fillId="0" borderId="12" xfId="0" applyFont="1" applyBorder="1" applyAlignment="1">
      <alignment wrapText="1"/>
    </xf>
    <xf numFmtId="0" fontId="11" fillId="0" borderId="13" xfId="0" applyFont="1" applyBorder="1" applyAlignment="1">
      <alignment wrapText="1"/>
    </xf>
    <xf numFmtId="0" fontId="11" fillId="0" borderId="14" xfId="0" applyFont="1" applyBorder="1" applyAlignment="1">
      <alignment wrapText="1"/>
    </xf>
    <xf numFmtId="0" fontId="11" fillId="0" borderId="2" xfId="0" applyFont="1" applyBorder="1" applyAlignment="1">
      <alignment wrapText="1"/>
    </xf>
    <xf numFmtId="0" fontId="15" fillId="0" borderId="0" xfId="0" applyFont="1"/>
    <xf numFmtId="0" fontId="0" fillId="0" borderId="0" xfId="0" applyAlignment="1">
      <alignment horizontal="left" vertical="center"/>
    </xf>
    <xf numFmtId="0" fontId="13" fillId="0" borderId="12" xfId="0" applyFont="1" applyBorder="1" applyAlignment="1">
      <alignment horizontal="left" vertical="top" wrapText="1"/>
    </xf>
    <xf numFmtId="0" fontId="13" fillId="0" borderId="6" xfId="0" applyFont="1" applyBorder="1" applyAlignment="1">
      <alignment horizontal="left" vertical="top" wrapText="1"/>
    </xf>
    <xf numFmtId="0" fontId="13" fillId="0" borderId="9" xfId="0" applyFont="1" applyBorder="1" applyAlignment="1">
      <alignment horizontal="left" vertical="top" wrapText="1"/>
    </xf>
    <xf numFmtId="0" fontId="6" fillId="0" borderId="0" xfId="2" applyAlignment="1" applyProtection="1"/>
    <xf numFmtId="0" fontId="11" fillId="0" borderId="0" xfId="0" applyFont="1" applyAlignment="1">
      <alignment wrapText="1"/>
    </xf>
    <xf numFmtId="0" fontId="11" fillId="0" borderId="10" xfId="0" applyFont="1" applyBorder="1" applyAlignment="1">
      <alignment wrapText="1"/>
    </xf>
    <xf numFmtId="0" fontId="12" fillId="0" borderId="0" xfId="0" applyFont="1" applyAlignment="1">
      <alignment horizontal="center" wrapText="1"/>
    </xf>
    <xf numFmtId="0" fontId="13" fillId="0" borderId="8" xfId="0" applyFont="1" applyBorder="1" applyAlignment="1">
      <alignment vertical="top" wrapText="1"/>
    </xf>
    <xf numFmtId="0" fontId="11" fillId="0" borderId="9" xfId="0" applyFont="1" applyBorder="1" applyAlignment="1">
      <alignment wrapText="1"/>
    </xf>
    <xf numFmtId="0" fontId="10" fillId="2" borderId="2" xfId="0" applyFont="1" applyFill="1" applyBorder="1" applyAlignment="1">
      <alignment vertical="top" wrapText="1"/>
    </xf>
    <xf numFmtId="0" fontId="11" fillId="0" borderId="7" xfId="0" applyFont="1" applyBorder="1" applyAlignment="1">
      <alignment wrapText="1"/>
    </xf>
    <xf numFmtId="0" fontId="0" fillId="0" borderId="7" xfId="0" applyBorder="1"/>
    <xf numFmtId="0" fontId="16" fillId="0" borderId="2" xfId="0" applyFont="1" applyBorder="1" applyAlignment="1">
      <alignment wrapText="1"/>
    </xf>
    <xf numFmtId="0" fontId="13" fillId="0" borderId="12" xfId="0" applyFont="1" applyBorder="1" applyAlignment="1">
      <alignment horizontal="justify"/>
    </xf>
    <xf numFmtId="0" fontId="16" fillId="0" borderId="12" xfId="0" applyFont="1" applyBorder="1" applyAlignment="1">
      <alignment wrapText="1"/>
    </xf>
    <xf numFmtId="0" fontId="18" fillId="0" borderId="0" xfId="2" applyFont="1" applyBorder="1" applyAlignment="1" applyProtection="1">
      <alignment horizontal="center" vertical="top" wrapText="1"/>
    </xf>
    <xf numFmtId="0" fontId="17" fillId="0" borderId="5" xfId="0" applyFont="1" applyBorder="1" applyAlignment="1">
      <alignment horizontal="center" wrapText="1"/>
    </xf>
    <xf numFmtId="0" fontId="16" fillId="0" borderId="9" xfId="0" applyFont="1" applyBorder="1" applyAlignment="1">
      <alignment wrapText="1"/>
    </xf>
    <xf numFmtId="0" fontId="16" fillId="0" borderId="5" xfId="0" applyFont="1" applyBorder="1" applyAlignment="1">
      <alignment wrapText="1"/>
    </xf>
    <xf numFmtId="0" fontId="11" fillId="0" borderId="14" xfId="0" applyFont="1" applyBorder="1" applyAlignment="1">
      <alignment vertical="top" wrapText="1"/>
    </xf>
    <xf numFmtId="0" fontId="16" fillId="0" borderId="4" xfId="0" applyFont="1" applyBorder="1" applyAlignment="1">
      <alignment wrapText="1"/>
    </xf>
    <xf numFmtId="0" fontId="16" fillId="0" borderId="13" xfId="0" applyFont="1" applyBorder="1" applyAlignment="1">
      <alignment wrapText="1"/>
    </xf>
    <xf numFmtId="0" fontId="13" fillId="0" borderId="16" xfId="0" applyFont="1" applyBorder="1" applyAlignment="1">
      <alignment horizontal="left" vertical="top" wrapText="1"/>
    </xf>
    <xf numFmtId="0" fontId="19" fillId="0" borderId="15" xfId="0" applyFont="1" applyBorder="1" applyAlignment="1">
      <alignment horizontal="left" vertical="top" wrapText="1"/>
    </xf>
    <xf numFmtId="0" fontId="13" fillId="0" borderId="12" xfId="0" applyFont="1" applyBorder="1" applyAlignment="1">
      <alignment horizontal="justify" wrapText="1"/>
    </xf>
    <xf numFmtId="0" fontId="13" fillId="0" borderId="0" xfId="0" applyFont="1" applyAlignment="1">
      <alignment horizontal="center" vertical="top" wrapText="1"/>
    </xf>
    <xf numFmtId="0" fontId="11" fillId="0" borderId="13" xfId="0" applyFont="1" applyBorder="1" applyAlignment="1">
      <alignment vertical="top" wrapText="1"/>
    </xf>
    <xf numFmtId="0" fontId="0" fillId="0" borderId="0" xfId="0" applyAlignment="1">
      <alignment horizontal="center"/>
    </xf>
    <xf numFmtId="0" fontId="16" fillId="0" borderId="10" xfId="0" applyFont="1" applyBorder="1" applyAlignment="1">
      <alignment vertical="top" wrapText="1"/>
    </xf>
    <xf numFmtId="0" fontId="16" fillId="0" borderId="2" xfId="0" applyFont="1" applyBorder="1" applyAlignment="1">
      <alignment vertical="top" wrapText="1"/>
    </xf>
    <xf numFmtId="0" fontId="13" fillId="0" borderId="2" xfId="0" applyFont="1" applyBorder="1" applyAlignment="1">
      <alignment horizontal="left" vertical="top" wrapText="1"/>
    </xf>
    <xf numFmtId="0" fontId="16" fillId="0" borderId="10" xfId="0" applyFont="1" applyBorder="1" applyAlignment="1">
      <alignment wrapText="1"/>
    </xf>
    <xf numFmtId="0" fontId="10" fillId="0" borderId="15" xfId="0" applyFont="1" applyBorder="1" applyAlignment="1">
      <alignment horizontal="left" vertical="top" wrapText="1"/>
    </xf>
    <xf numFmtId="0" fontId="10" fillId="0" borderId="3" xfId="0" applyFont="1" applyBorder="1" applyAlignment="1">
      <alignment horizontal="left" vertical="top" wrapText="1"/>
    </xf>
    <xf numFmtId="0" fontId="13" fillId="0" borderId="2" xfId="0" applyFont="1" applyBorder="1" applyAlignment="1">
      <alignment horizontal="justify"/>
    </xf>
    <xf numFmtId="0" fontId="11" fillId="0" borderId="17" xfId="0" applyFont="1" applyBorder="1" applyAlignment="1">
      <alignment wrapText="1"/>
    </xf>
    <xf numFmtId="0" fontId="11" fillId="0" borderId="16" xfId="0" applyFont="1" applyBorder="1" applyAlignment="1">
      <alignment wrapText="1"/>
    </xf>
    <xf numFmtId="0" fontId="10" fillId="0" borderId="7" xfId="0" applyFont="1" applyBorder="1" applyAlignment="1">
      <alignment horizontal="left" vertical="top" wrapText="1"/>
    </xf>
    <xf numFmtId="0" fontId="10" fillId="0" borderId="0" xfId="0" applyFont="1" applyAlignment="1">
      <alignment horizontal="left" vertical="top" wrapText="1"/>
    </xf>
    <xf numFmtId="0" fontId="10" fillId="0" borderId="5" xfId="0" applyFont="1" applyBorder="1" applyAlignment="1">
      <alignment horizontal="left" vertical="top" wrapText="1"/>
    </xf>
    <xf numFmtId="0" fontId="13" fillId="0" borderId="0" xfId="0" applyFont="1" applyAlignment="1">
      <alignment horizontal="left" vertical="top" wrapText="1"/>
    </xf>
    <xf numFmtId="0" fontId="11" fillId="0" borderId="10" xfId="0" applyFont="1" applyBorder="1" applyAlignment="1">
      <alignment vertical="top" wrapText="1"/>
    </xf>
    <xf numFmtId="0" fontId="13" fillId="0" borderId="12" xfId="0" applyFont="1" applyBorder="1" applyAlignment="1">
      <alignment vertical="top" wrapText="1"/>
    </xf>
    <xf numFmtId="44" fontId="10" fillId="0" borderId="0" xfId="9" applyFont="1" applyFill="1" applyBorder="1" applyAlignment="1">
      <alignment vertical="top" wrapText="1"/>
    </xf>
    <xf numFmtId="44" fontId="10" fillId="0" borderId="3" xfId="9" applyFont="1" applyFill="1" applyBorder="1" applyAlignment="1">
      <alignment vertical="top" wrapText="1"/>
    </xf>
    <xf numFmtId="44" fontId="10" fillId="0" borderId="4" xfId="9" applyFont="1" applyFill="1" applyBorder="1" applyAlignment="1">
      <alignment vertical="top" wrapText="1"/>
    </xf>
    <xf numFmtId="0" fontId="11" fillId="0" borderId="2" xfId="0" applyFont="1" applyBorder="1" applyAlignment="1">
      <alignment vertical="top" wrapText="1"/>
    </xf>
    <xf numFmtId="0" fontId="11" fillId="0" borderId="10" xfId="0" applyFont="1" applyBorder="1" applyAlignment="1">
      <alignment horizontal="center" vertical="top" wrapText="1"/>
    </xf>
    <xf numFmtId="0" fontId="11" fillId="0" borderId="10" xfId="0" applyFont="1" applyBorder="1" applyAlignment="1">
      <alignment horizontal="center" vertical="center" wrapText="1"/>
    </xf>
    <xf numFmtId="44" fontId="10" fillId="0" borderId="5" xfId="9" applyFont="1" applyFill="1" applyBorder="1" applyAlignment="1">
      <alignment vertical="top" wrapText="1"/>
    </xf>
    <xf numFmtId="0" fontId="12" fillId="0" borderId="0" xfId="0" applyFont="1" applyAlignment="1">
      <alignment vertical="top" wrapText="1"/>
    </xf>
    <xf numFmtId="0" fontId="6" fillId="0" borderId="0" xfId="2" applyFill="1" applyBorder="1" applyAlignment="1" applyProtection="1">
      <alignment horizontal="center" vertical="top" wrapText="1"/>
    </xf>
    <xf numFmtId="0" fontId="13" fillId="0" borderId="0" xfId="0" applyFont="1" applyAlignment="1">
      <alignment horizontal="justify"/>
    </xf>
    <xf numFmtId="0" fontId="13" fillId="0" borderId="0" xfId="0" applyFont="1" applyAlignment="1">
      <alignment horizontal="center" vertical="center" wrapText="1"/>
    </xf>
    <xf numFmtId="0" fontId="7" fillId="0" borderId="18" xfId="0" applyFont="1" applyBorder="1" applyAlignment="1">
      <alignment horizontal="center"/>
    </xf>
    <xf numFmtId="0" fontId="13" fillId="0" borderId="2" xfId="0" applyFont="1" applyBorder="1" applyAlignment="1">
      <alignment vertical="top" wrapText="1"/>
    </xf>
    <xf numFmtId="0" fontId="0" fillId="2" borderId="0" xfId="0" applyFill="1"/>
    <xf numFmtId="0" fontId="11" fillId="0" borderId="6" xfId="0" applyFont="1" applyBorder="1" applyAlignment="1">
      <alignment vertical="top" wrapText="1"/>
    </xf>
    <xf numFmtId="0" fontId="6" fillId="0" borderId="3" xfId="2" applyFill="1" applyBorder="1" applyAlignment="1" applyProtection="1">
      <alignment horizontal="center" vertical="top" wrapText="1"/>
    </xf>
    <xf numFmtId="0" fontId="13" fillId="0" borderId="8" xfId="0" applyFont="1" applyBorder="1" applyAlignment="1">
      <alignment horizontal="left" vertical="top" wrapText="1"/>
    </xf>
    <xf numFmtId="0" fontId="0" fillId="4" borderId="0" xfId="0" applyFill="1"/>
    <xf numFmtId="0" fontId="8" fillId="4" borderId="0" xfId="0" applyFont="1" applyFill="1" applyAlignment="1">
      <alignment horizontal="left" vertical="top"/>
    </xf>
    <xf numFmtId="0" fontId="6" fillId="4" borderId="0" xfId="2" applyFill="1" applyBorder="1" applyAlignment="1" applyProtection="1">
      <alignment vertical="top" wrapText="1"/>
    </xf>
    <xf numFmtId="0" fontId="6" fillId="4" borderId="0" xfId="2" applyFill="1" applyBorder="1" applyAlignment="1" applyProtection="1">
      <alignment horizontal="center" vertical="top" wrapText="1"/>
    </xf>
    <xf numFmtId="0" fontId="0" fillId="4" borderId="9" xfId="0" applyFill="1" applyBorder="1" applyAlignment="1">
      <alignment horizontal="center" vertical="center"/>
    </xf>
    <xf numFmtId="0" fontId="8" fillId="4" borderId="13" xfId="0" applyFont="1" applyFill="1" applyBorder="1" applyAlignment="1">
      <alignment horizontal="left" vertical="top"/>
    </xf>
    <xf numFmtId="0" fontId="8" fillId="4" borderId="14" xfId="0" applyFont="1" applyFill="1" applyBorder="1" applyAlignment="1">
      <alignment horizontal="left" vertical="top"/>
    </xf>
    <xf numFmtId="0" fontId="8" fillId="4" borderId="8" xfId="0" applyFont="1" applyFill="1" applyBorder="1" applyAlignment="1">
      <alignment horizontal="left" vertical="top"/>
    </xf>
    <xf numFmtId="0" fontId="11" fillId="4" borderId="3" xfId="0" applyFont="1" applyFill="1" applyBorder="1" applyAlignment="1">
      <alignment wrapText="1"/>
    </xf>
    <xf numFmtId="0" fontId="11" fillId="4" borderId="4" xfId="0" applyFont="1" applyFill="1" applyBorder="1" applyAlignment="1">
      <alignment wrapText="1"/>
    </xf>
    <xf numFmtId="0" fontId="11" fillId="4" borderId="14" xfId="0" applyFont="1" applyFill="1" applyBorder="1" applyAlignment="1">
      <alignment wrapText="1"/>
    </xf>
    <xf numFmtId="0" fontId="11" fillId="4" borderId="8" xfId="0" applyFont="1" applyFill="1" applyBorder="1" applyAlignment="1">
      <alignment wrapText="1"/>
    </xf>
    <xf numFmtId="0" fontId="12" fillId="4" borderId="7" xfId="0" applyFont="1" applyFill="1" applyBorder="1" applyAlignment="1">
      <alignment vertical="top" wrapText="1"/>
    </xf>
    <xf numFmtId="0" fontId="12" fillId="4" borderId="5" xfId="0" applyFont="1" applyFill="1" applyBorder="1" applyAlignment="1">
      <alignment vertical="top" wrapText="1"/>
    </xf>
    <xf numFmtId="0" fontId="13" fillId="4" borderId="12" xfId="0" applyFont="1" applyFill="1" applyBorder="1" applyAlignment="1">
      <alignment vertical="top" wrapText="1"/>
    </xf>
    <xf numFmtId="0" fontId="11" fillId="4" borderId="2" xfId="0" applyFont="1" applyFill="1" applyBorder="1" applyAlignment="1">
      <alignment vertical="top" wrapText="1"/>
    </xf>
    <xf numFmtId="0" fontId="13" fillId="4" borderId="9" xfId="0" applyFont="1" applyFill="1" applyBorder="1" applyAlignment="1">
      <alignment vertical="top" wrapText="1"/>
    </xf>
    <xf numFmtId="0" fontId="12" fillId="4" borderId="5" xfId="0" applyFont="1" applyFill="1" applyBorder="1" applyAlignment="1">
      <alignment horizontal="center" wrapText="1"/>
    </xf>
    <xf numFmtId="0" fontId="11" fillId="4" borderId="6" xfId="0" applyFont="1" applyFill="1" applyBorder="1" applyAlignment="1">
      <alignment wrapText="1"/>
    </xf>
    <xf numFmtId="0" fontId="11" fillId="4" borderId="11" xfId="0" applyFont="1" applyFill="1" applyBorder="1" applyAlignment="1">
      <alignment wrapText="1"/>
    </xf>
    <xf numFmtId="0" fontId="11" fillId="4" borderId="12" xfId="0" applyFont="1" applyFill="1" applyBorder="1" applyAlignment="1">
      <alignment wrapText="1"/>
    </xf>
    <xf numFmtId="0" fontId="11" fillId="4" borderId="13" xfId="0" applyFont="1" applyFill="1" applyBorder="1" applyAlignment="1">
      <alignment wrapText="1"/>
    </xf>
    <xf numFmtId="0" fontId="11" fillId="4" borderId="2" xfId="0" applyFont="1" applyFill="1" applyBorder="1" applyAlignment="1">
      <alignment wrapText="1"/>
    </xf>
    <xf numFmtId="0" fontId="12" fillId="4" borderId="10" xfId="0" applyFont="1" applyFill="1" applyBorder="1" applyAlignment="1">
      <alignment vertical="top" wrapText="1"/>
    </xf>
    <xf numFmtId="0" fontId="6" fillId="4" borderId="3" xfId="2" applyFill="1" applyBorder="1" applyAlignment="1" applyProtection="1">
      <alignment horizontal="center" vertical="top" wrapText="1"/>
    </xf>
    <xf numFmtId="0" fontId="12" fillId="4" borderId="4" xfId="0" applyFont="1" applyFill="1" applyBorder="1" applyAlignment="1">
      <alignment horizontal="center" wrapText="1"/>
    </xf>
    <xf numFmtId="0" fontId="11" fillId="4" borderId="5" xfId="0" applyFont="1" applyFill="1" applyBorder="1" applyAlignment="1">
      <alignment wrapText="1"/>
    </xf>
    <xf numFmtId="0" fontId="11" fillId="4" borderId="9" xfId="0" applyFont="1" applyFill="1" applyBorder="1" applyAlignment="1">
      <alignment wrapText="1"/>
    </xf>
    <xf numFmtId="0" fontId="10" fillId="4" borderId="13" xfId="0" applyFont="1" applyFill="1" applyBorder="1" applyAlignment="1">
      <alignment vertical="center" wrapText="1"/>
    </xf>
    <xf numFmtId="0" fontId="13" fillId="4" borderId="6" xfId="0" applyFont="1" applyFill="1" applyBorder="1" applyAlignment="1">
      <alignment vertical="top" wrapText="1"/>
    </xf>
    <xf numFmtId="0" fontId="8" fillId="4" borderId="7" xfId="0" applyFont="1" applyFill="1" applyBorder="1" applyAlignment="1">
      <alignment horizontal="left" vertical="top"/>
    </xf>
    <xf numFmtId="0" fontId="11" fillId="4" borderId="7" xfId="0" applyFont="1" applyFill="1" applyBorder="1" applyAlignment="1">
      <alignment wrapText="1"/>
    </xf>
    <xf numFmtId="0" fontId="8" fillId="4" borderId="10" xfId="0" applyFont="1" applyFill="1" applyBorder="1" applyAlignment="1">
      <alignment horizontal="left" vertical="top"/>
    </xf>
    <xf numFmtId="0" fontId="8" fillId="4" borderId="3" xfId="0" applyFont="1" applyFill="1" applyBorder="1" applyAlignment="1">
      <alignment horizontal="left" vertical="top"/>
    </xf>
    <xf numFmtId="0" fontId="13" fillId="4" borderId="10" xfId="0" applyFont="1" applyFill="1" applyBorder="1" applyAlignment="1">
      <alignment vertical="top" wrapText="1"/>
    </xf>
    <xf numFmtId="0" fontId="8" fillId="4" borderId="5" xfId="0" applyFont="1" applyFill="1" applyBorder="1" applyAlignment="1">
      <alignment horizontal="left" vertical="top"/>
    </xf>
    <xf numFmtId="0" fontId="13" fillId="4" borderId="2" xfId="0" applyFont="1" applyFill="1" applyBorder="1" applyAlignment="1">
      <alignment vertical="top" wrapText="1"/>
    </xf>
    <xf numFmtId="0" fontId="8" fillId="4" borderId="16" xfId="0" applyFont="1" applyFill="1" applyBorder="1" applyAlignment="1">
      <alignment horizontal="left" vertical="top"/>
    </xf>
    <xf numFmtId="0" fontId="8" fillId="4" borderId="15" xfId="0" applyFont="1" applyFill="1" applyBorder="1" applyAlignment="1">
      <alignment horizontal="left" vertical="top"/>
    </xf>
    <xf numFmtId="0" fontId="8" fillId="4" borderId="11" xfId="0" applyFont="1" applyFill="1" applyBorder="1" applyAlignment="1">
      <alignment horizontal="left" vertical="top"/>
    </xf>
    <xf numFmtId="0" fontId="13" fillId="0" borderId="13" xfId="0" applyFont="1" applyBorder="1" applyAlignment="1">
      <alignment horizontal="left" vertical="top" wrapText="1"/>
    </xf>
    <xf numFmtId="0" fontId="11" fillId="0" borderId="13" xfId="0" applyFont="1" applyBorder="1" applyAlignment="1">
      <alignment horizontal="center" vertical="center" wrapText="1"/>
    </xf>
    <xf numFmtId="0" fontId="0" fillId="0" borderId="0" xfId="0" applyAlignment="1">
      <alignment vertical="justify" wrapText="1"/>
    </xf>
    <xf numFmtId="0" fontId="0" fillId="0" borderId="0" xfId="0" applyAlignment="1">
      <alignment vertical="justify"/>
    </xf>
    <xf numFmtId="0" fontId="9" fillId="0" borderId="19" xfId="0" applyFont="1" applyBorder="1"/>
    <xf numFmtId="0" fontId="28" fillId="0" borderId="0" xfId="0" applyFont="1"/>
    <xf numFmtId="0" fontId="13" fillId="0" borderId="9" xfId="0" applyFont="1" applyBorder="1" applyAlignment="1">
      <alignment vertical="top" wrapText="1"/>
    </xf>
    <xf numFmtId="0" fontId="13" fillId="0" borderId="20" xfId="0" applyFont="1" applyBorder="1" applyAlignment="1">
      <alignment vertical="top" wrapText="1"/>
    </xf>
    <xf numFmtId="0" fontId="11" fillId="0" borderId="21" xfId="0" applyFont="1" applyBorder="1" applyAlignment="1">
      <alignment wrapText="1"/>
    </xf>
    <xf numFmtId="0" fontId="11" fillId="0" borderId="20" xfId="0" applyFont="1" applyBorder="1" applyAlignment="1">
      <alignment wrapText="1"/>
    </xf>
    <xf numFmtId="0" fontId="12" fillId="4" borderId="16" xfId="0" applyFont="1" applyFill="1" applyBorder="1" applyAlignment="1">
      <alignment vertical="top" wrapText="1"/>
    </xf>
    <xf numFmtId="0" fontId="6" fillId="4" borderId="15" xfId="2" applyFill="1" applyBorder="1" applyAlignment="1" applyProtection="1">
      <alignment horizontal="center" vertical="top" wrapText="1"/>
    </xf>
    <xf numFmtId="0" fontId="12" fillId="4" borderId="11" xfId="0" applyFont="1" applyFill="1" applyBorder="1" applyAlignment="1">
      <alignment horizontal="center" wrapText="1"/>
    </xf>
    <xf numFmtId="0" fontId="12" fillId="4" borderId="0" xfId="0" applyFont="1" applyFill="1" applyAlignment="1">
      <alignment vertical="top" wrapText="1"/>
    </xf>
    <xf numFmtId="0" fontId="11" fillId="4" borderId="10" xfId="0" applyFont="1" applyFill="1" applyBorder="1" applyAlignment="1">
      <alignment wrapText="1"/>
    </xf>
    <xf numFmtId="0" fontId="12" fillId="4" borderId="0" xfId="0" applyFont="1" applyFill="1" applyAlignment="1">
      <alignment horizontal="center" wrapText="1"/>
    </xf>
    <xf numFmtId="0" fontId="11" fillId="4" borderId="16" xfId="0" applyFont="1" applyFill="1" applyBorder="1" applyAlignment="1">
      <alignment wrapText="1"/>
    </xf>
    <xf numFmtId="0" fontId="0" fillId="4" borderId="13" xfId="0" applyFill="1" applyBorder="1"/>
    <xf numFmtId="0" fontId="0" fillId="4" borderId="2" xfId="0" applyFill="1" applyBorder="1"/>
    <xf numFmtId="0" fontId="12" fillId="4" borderId="15" xfId="0" applyFont="1" applyFill="1" applyBorder="1" applyAlignment="1">
      <alignment vertical="top" wrapText="1"/>
    </xf>
    <xf numFmtId="0" fontId="12" fillId="4" borderId="3" xfId="0" applyFont="1" applyFill="1" applyBorder="1" applyAlignment="1">
      <alignment vertical="top" wrapText="1"/>
    </xf>
    <xf numFmtId="0" fontId="0" fillId="4" borderId="22" xfId="0" applyFill="1" applyBorder="1" applyAlignment="1">
      <alignment horizontal="center" vertical="center"/>
    </xf>
    <xf numFmtId="0" fontId="0" fillId="0" borderId="12" xfId="0" applyBorder="1"/>
    <xf numFmtId="0" fontId="10" fillId="2" borderId="6" xfId="0" applyFont="1" applyFill="1" applyBorder="1" applyAlignment="1">
      <alignment vertical="center" wrapText="1"/>
    </xf>
    <xf numFmtId="0" fontId="10" fillId="2" borderId="10" xfId="0" applyFont="1" applyFill="1" applyBorder="1" applyAlignment="1">
      <alignment vertical="center" wrapText="1"/>
    </xf>
    <xf numFmtId="0" fontId="8" fillId="2" borderId="13" xfId="0" applyFont="1" applyFill="1" applyBorder="1" applyAlignment="1">
      <alignment horizontal="left" vertical="top"/>
    </xf>
    <xf numFmtId="0" fontId="8" fillId="2" borderId="14" xfId="0" applyFont="1" applyFill="1" applyBorder="1" applyAlignment="1">
      <alignment horizontal="left" vertical="top"/>
    </xf>
    <xf numFmtId="0" fontId="8" fillId="2" borderId="8" xfId="0" applyFont="1" applyFill="1" applyBorder="1" applyAlignment="1">
      <alignment horizontal="left" vertical="top"/>
    </xf>
    <xf numFmtId="0" fontId="32" fillId="4" borderId="0" xfId="0" applyFont="1" applyFill="1"/>
    <xf numFmtId="0" fontId="24" fillId="0" borderId="0" xfId="0" applyFont="1" applyAlignment="1">
      <alignment horizontal="left" vertical="center" wrapText="1"/>
    </xf>
    <xf numFmtId="0" fontId="13" fillId="0" borderId="11" xfId="0" applyFont="1" applyBorder="1" applyAlignment="1">
      <alignment horizontal="left" vertical="top" wrapText="1"/>
    </xf>
    <xf numFmtId="0" fontId="13" fillId="4" borderId="12" xfId="0" applyFont="1" applyFill="1" applyBorder="1" applyAlignment="1">
      <alignment horizontal="left" vertical="top" wrapText="1"/>
    </xf>
    <xf numFmtId="0" fontId="13" fillId="4" borderId="6" xfId="0" applyFont="1" applyFill="1" applyBorder="1" applyAlignment="1">
      <alignment horizontal="left" vertical="top" wrapText="1"/>
    </xf>
    <xf numFmtId="0" fontId="13" fillId="4" borderId="9" xfId="0" applyFont="1" applyFill="1" applyBorder="1" applyAlignment="1">
      <alignment horizontal="left" vertical="top" wrapText="1"/>
    </xf>
    <xf numFmtId="0" fontId="13" fillId="4" borderId="8" xfId="0" applyFont="1" applyFill="1" applyBorder="1" applyAlignment="1">
      <alignment horizontal="left" vertical="top" wrapText="1"/>
    </xf>
    <xf numFmtId="0" fontId="10" fillId="2" borderId="10" xfId="0" applyFont="1" applyFill="1" applyBorder="1" applyAlignment="1">
      <alignment horizontal="left" vertical="center" wrapText="1"/>
    </xf>
    <xf numFmtId="0" fontId="11" fillId="4" borderId="15" xfId="0" applyFont="1" applyFill="1" applyBorder="1" applyAlignment="1">
      <alignment wrapText="1"/>
    </xf>
    <xf numFmtId="0" fontId="11" fillId="0" borderId="23" xfId="0" applyFont="1" applyBorder="1" applyAlignment="1">
      <alignment wrapText="1"/>
    </xf>
    <xf numFmtId="0" fontId="11" fillId="4" borderId="0" xfId="0" applyFont="1" applyFill="1" applyAlignment="1">
      <alignment wrapText="1"/>
    </xf>
    <xf numFmtId="0" fontId="6" fillId="4" borderId="0" xfId="2" applyFill="1" applyBorder="1" applyAlignment="1" applyProtection="1">
      <alignment horizontal="left" vertical="center" wrapText="1"/>
    </xf>
    <xf numFmtId="0" fontId="8" fillId="4" borderId="4" xfId="0" applyFont="1" applyFill="1" applyBorder="1" applyAlignment="1">
      <alignment horizontal="left" vertical="top"/>
    </xf>
    <xf numFmtId="0" fontId="8" fillId="2" borderId="10" xfId="0" applyFont="1" applyFill="1" applyBorder="1" applyAlignment="1">
      <alignment horizontal="left" vertical="top"/>
    </xf>
    <xf numFmtId="0" fontId="8" fillId="2" borderId="3" xfId="0" applyFont="1" applyFill="1" applyBorder="1" applyAlignment="1">
      <alignment horizontal="left" vertical="top"/>
    </xf>
    <xf numFmtId="0" fontId="8" fillId="2" borderId="4" xfId="0" applyFont="1" applyFill="1" applyBorder="1" applyAlignment="1">
      <alignment horizontal="left" vertical="top"/>
    </xf>
    <xf numFmtId="0" fontId="30" fillId="4" borderId="14" xfId="0" applyFont="1" applyFill="1" applyBorder="1"/>
    <xf numFmtId="0" fontId="30" fillId="4" borderId="8" xfId="0" applyFont="1" applyFill="1" applyBorder="1"/>
    <xf numFmtId="0" fontId="30" fillId="4" borderId="3" xfId="0" applyFont="1" applyFill="1" applyBorder="1"/>
    <xf numFmtId="0" fontId="30" fillId="4" borderId="4" xfId="0" applyFont="1" applyFill="1" applyBorder="1"/>
    <xf numFmtId="0" fontId="0" fillId="4" borderId="0" xfId="0" applyFill="1" applyAlignment="1">
      <alignment horizontal="center" vertical="center"/>
    </xf>
    <xf numFmtId="0" fontId="10" fillId="2" borderId="8" xfId="0" applyFont="1" applyFill="1" applyBorder="1" applyAlignment="1">
      <alignment horizontal="left" vertical="center" wrapText="1"/>
    </xf>
    <xf numFmtId="0" fontId="10" fillId="2" borderId="4" xfId="0" applyFont="1" applyFill="1" applyBorder="1" applyAlignment="1">
      <alignment horizontal="left" vertical="center" wrapText="1"/>
    </xf>
    <xf numFmtId="0" fontId="10" fillId="2" borderId="2" xfId="0" applyFont="1" applyFill="1" applyBorder="1" applyAlignment="1">
      <alignment horizontal="left" vertical="top" wrapText="1"/>
    </xf>
    <xf numFmtId="0" fontId="13" fillId="4" borderId="2" xfId="0" applyFont="1" applyFill="1" applyBorder="1" applyAlignment="1">
      <alignment vertical="center" wrapText="1"/>
    </xf>
    <xf numFmtId="0" fontId="24" fillId="0" borderId="16" xfId="0" applyFont="1" applyBorder="1" applyAlignment="1">
      <alignment wrapText="1"/>
    </xf>
    <xf numFmtId="0" fontId="24" fillId="0" borderId="10" xfId="0" applyFont="1" applyBorder="1" applyAlignment="1">
      <alignment wrapText="1"/>
    </xf>
    <xf numFmtId="0" fontId="30" fillId="4" borderId="14" xfId="0" applyFont="1" applyFill="1" applyBorder="1" applyAlignment="1">
      <alignment horizontal="left" vertical="center"/>
    </xf>
    <xf numFmtId="0" fontId="30" fillId="4" borderId="8" xfId="0" applyFont="1" applyFill="1" applyBorder="1" applyAlignment="1">
      <alignment horizontal="left" vertical="center"/>
    </xf>
    <xf numFmtId="0" fontId="6" fillId="4" borderId="14" xfId="2" applyFill="1" applyBorder="1" applyAlignment="1" applyProtection="1">
      <alignment horizontal="left" vertical="center" wrapText="1"/>
    </xf>
    <xf numFmtId="0" fontId="12" fillId="4" borderId="8" xfId="0" applyFont="1" applyFill="1" applyBorder="1" applyAlignment="1">
      <alignment horizontal="left" vertical="center" wrapText="1"/>
    </xf>
    <xf numFmtId="0" fontId="6" fillId="4" borderId="3" xfId="2" applyFill="1" applyBorder="1" applyAlignment="1" applyProtection="1">
      <alignment horizontal="left" vertical="center" wrapText="1"/>
    </xf>
    <xf numFmtId="0" fontId="12" fillId="4" borderId="4" xfId="0" applyFont="1" applyFill="1" applyBorder="1" applyAlignment="1">
      <alignment horizontal="left" vertical="center" wrapText="1"/>
    </xf>
    <xf numFmtId="0" fontId="12" fillId="4" borderId="5" xfId="0" applyFont="1" applyFill="1" applyBorder="1" applyAlignment="1">
      <alignment horizontal="left" vertical="center" wrapText="1"/>
    </xf>
    <xf numFmtId="0" fontId="30" fillId="4" borderId="3" xfId="0" applyFont="1" applyFill="1" applyBorder="1" applyAlignment="1">
      <alignment horizontal="left" vertical="center"/>
    </xf>
    <xf numFmtId="0" fontId="30" fillId="4" borderId="4" xfId="0" applyFont="1" applyFill="1" applyBorder="1" applyAlignment="1">
      <alignment horizontal="left" vertical="center"/>
    </xf>
    <xf numFmtId="0" fontId="30" fillId="4" borderId="11" xfId="0" applyFont="1" applyFill="1" applyBorder="1" applyAlignment="1">
      <alignment horizontal="left" vertical="center"/>
    </xf>
    <xf numFmtId="0" fontId="12" fillId="4" borderId="0" xfId="0" applyFont="1" applyFill="1" applyAlignment="1">
      <alignment horizontal="left" vertical="center" wrapText="1"/>
    </xf>
    <xf numFmtId="0" fontId="30" fillId="4" borderId="15" xfId="0" applyFont="1" applyFill="1" applyBorder="1" applyAlignment="1">
      <alignment horizontal="left" vertical="center"/>
    </xf>
    <xf numFmtId="0" fontId="30" fillId="4" borderId="0" xfId="0" applyFont="1" applyFill="1" applyAlignment="1">
      <alignment horizontal="left" vertical="center"/>
    </xf>
    <xf numFmtId="0" fontId="30" fillId="4" borderId="5" xfId="0" applyFont="1" applyFill="1" applyBorder="1" applyAlignment="1">
      <alignment horizontal="left" vertical="center"/>
    </xf>
    <xf numFmtId="0" fontId="10" fillId="2" borderId="6" xfId="0" applyFont="1" applyFill="1" applyBorder="1" applyAlignment="1">
      <alignment vertical="top" wrapText="1"/>
    </xf>
    <xf numFmtId="0" fontId="34" fillId="4" borderId="12" xfId="0" applyFont="1" applyFill="1" applyBorder="1" applyAlignment="1">
      <alignment vertical="top" wrapText="1"/>
    </xf>
    <xf numFmtId="0" fontId="10" fillId="2" borderId="13" xfId="0" applyFont="1" applyFill="1" applyBorder="1" applyAlignment="1">
      <alignment vertical="top" wrapText="1"/>
    </xf>
    <xf numFmtId="0" fontId="10" fillId="2" borderId="8" xfId="0" applyFont="1" applyFill="1" applyBorder="1" applyAlignment="1">
      <alignment vertical="top" wrapText="1"/>
    </xf>
    <xf numFmtId="0" fontId="13" fillId="4" borderId="11" xfId="0" applyFont="1" applyFill="1" applyBorder="1" applyAlignment="1">
      <alignment vertical="top" wrapText="1"/>
    </xf>
    <xf numFmtId="0" fontId="13" fillId="4" borderId="8" xfId="0" applyFont="1" applyFill="1" applyBorder="1" applyAlignment="1">
      <alignment vertical="top" wrapText="1"/>
    </xf>
    <xf numFmtId="0" fontId="13" fillId="4" borderId="5" xfId="0" applyFont="1" applyFill="1" applyBorder="1" applyAlignment="1">
      <alignment vertical="top" wrapText="1"/>
    </xf>
    <xf numFmtId="0" fontId="7" fillId="4" borderId="0" xfId="0" applyFont="1" applyFill="1" applyAlignment="1">
      <alignment horizontal="left" vertical="center" wrapText="1"/>
    </xf>
    <xf numFmtId="0" fontId="37" fillId="0" borderId="0" xfId="2" applyFont="1" applyAlignment="1" applyProtection="1"/>
    <xf numFmtId="0" fontId="24" fillId="0" borderId="0" xfId="0" applyFont="1"/>
    <xf numFmtId="0" fontId="11" fillId="0" borderId="15" xfId="0" applyFont="1" applyBorder="1" applyAlignment="1">
      <alignment wrapText="1"/>
    </xf>
    <xf numFmtId="0" fontId="11" fillId="4" borderId="24" xfId="0" applyFont="1" applyFill="1" applyBorder="1" applyAlignment="1">
      <alignment wrapText="1"/>
    </xf>
    <xf numFmtId="0" fontId="36" fillId="4" borderId="0" xfId="0" applyFont="1" applyFill="1" applyAlignment="1">
      <alignment vertical="top" wrapText="1"/>
    </xf>
    <xf numFmtId="0" fontId="12" fillId="4" borderId="11" xfId="0" applyFont="1" applyFill="1" applyBorder="1" applyAlignment="1">
      <alignment vertical="top" wrapText="1"/>
    </xf>
    <xf numFmtId="0" fontId="36" fillId="4" borderId="5" xfId="0" applyFont="1" applyFill="1" applyBorder="1" applyAlignment="1">
      <alignment vertical="top" wrapText="1"/>
    </xf>
    <xf numFmtId="0" fontId="38" fillId="4" borderId="15" xfId="2" applyFont="1" applyFill="1" applyBorder="1" applyAlignment="1" applyProtection="1">
      <alignment horizontal="center" vertical="top" wrapText="1"/>
    </xf>
    <xf numFmtId="0" fontId="0" fillId="4" borderId="11" xfId="0" applyFill="1" applyBorder="1"/>
    <xf numFmtId="0" fontId="39" fillId="4" borderId="0" xfId="2" applyFont="1" applyFill="1" applyBorder="1" applyAlignment="1" applyProtection="1">
      <alignment horizontal="center" vertical="top" wrapText="1"/>
    </xf>
    <xf numFmtId="0" fontId="24" fillId="4" borderId="5" xfId="0" applyFont="1" applyFill="1" applyBorder="1"/>
    <xf numFmtId="0" fontId="36" fillId="4" borderId="15" xfId="0" applyFont="1" applyFill="1" applyBorder="1" applyAlignment="1">
      <alignment vertical="top" wrapText="1"/>
    </xf>
    <xf numFmtId="0" fontId="36" fillId="4" borderId="3" xfId="0" applyFont="1" applyFill="1" applyBorder="1" applyAlignment="1">
      <alignment vertical="top" wrapText="1"/>
    </xf>
    <xf numFmtId="0" fontId="35" fillId="4" borderId="0" xfId="0" applyFont="1" applyFill="1" applyAlignment="1">
      <alignment vertical="center" wrapText="1"/>
    </xf>
    <xf numFmtId="0" fontId="15" fillId="4" borderId="0" xfId="0" applyFont="1" applyFill="1" applyAlignment="1">
      <alignment wrapText="1"/>
    </xf>
    <xf numFmtId="0" fontId="10" fillId="4" borderId="14" xfId="0" applyFont="1" applyFill="1" applyBorder="1" applyAlignment="1">
      <alignment horizontal="left" vertical="center" wrapText="1"/>
    </xf>
    <xf numFmtId="0" fontId="10" fillId="2" borderId="10" xfId="0" applyFont="1" applyFill="1" applyBorder="1" applyAlignment="1">
      <alignment vertical="top" wrapText="1"/>
    </xf>
    <xf numFmtId="0" fontId="10" fillId="2" borderId="7" xfId="0" applyFont="1" applyFill="1" applyBorder="1" applyAlignment="1">
      <alignment vertical="center" wrapText="1"/>
    </xf>
    <xf numFmtId="0" fontId="10" fillId="4" borderId="10" xfId="0" applyFont="1" applyFill="1" applyBorder="1" applyAlignment="1">
      <alignment vertical="top" wrapText="1"/>
    </xf>
    <xf numFmtId="0" fontId="11" fillId="4" borderId="10" xfId="0" applyFont="1" applyFill="1" applyBorder="1" applyAlignment="1">
      <alignment vertical="top" wrapText="1"/>
    </xf>
    <xf numFmtId="0" fontId="0" fillId="4" borderId="14" xfId="0" applyFill="1" applyBorder="1"/>
    <xf numFmtId="0" fontId="12" fillId="4" borderId="11" xfId="0" applyFont="1" applyFill="1" applyBorder="1" applyAlignment="1">
      <alignment vertical="center" wrapText="1"/>
    </xf>
    <xf numFmtId="0" fontId="6" fillId="4" borderId="0" xfId="2" applyFill="1" applyBorder="1" applyAlignment="1" applyProtection="1">
      <alignment vertical="center" wrapText="1"/>
    </xf>
    <xf numFmtId="0" fontId="12" fillId="4" borderId="5" xfId="0" applyFont="1" applyFill="1" applyBorder="1" applyAlignment="1">
      <alignment vertical="center" wrapText="1"/>
    </xf>
    <xf numFmtId="0" fontId="0" fillId="4" borderId="0" xfId="0" applyFill="1" applyAlignment="1">
      <alignment vertical="center"/>
    </xf>
    <xf numFmtId="0" fontId="8" fillId="4" borderId="0" xfId="0" applyFont="1" applyFill="1" applyAlignment="1">
      <alignment vertical="center"/>
    </xf>
    <xf numFmtId="0" fontId="8" fillId="4" borderId="3" xfId="0" applyFont="1" applyFill="1" applyBorder="1" applyAlignment="1">
      <alignment vertical="center"/>
    </xf>
    <xf numFmtId="0" fontId="12" fillId="4" borderId="0" xfId="0" applyFont="1" applyFill="1" applyAlignment="1">
      <alignment vertical="center" wrapText="1"/>
    </xf>
    <xf numFmtId="0" fontId="8" fillId="4" borderId="5" xfId="0" applyFont="1" applyFill="1" applyBorder="1" applyAlignment="1">
      <alignment vertical="center"/>
    </xf>
    <xf numFmtId="0" fontId="29" fillId="4" borderId="14" xfId="0" applyFont="1" applyFill="1" applyBorder="1" applyAlignment="1">
      <alignment horizontal="left" vertical="center"/>
    </xf>
    <xf numFmtId="0" fontId="12" fillId="4" borderId="14" xfId="0" applyFont="1" applyFill="1" applyBorder="1" applyAlignment="1">
      <alignment horizontal="left" vertical="center" wrapText="1"/>
    </xf>
    <xf numFmtId="0" fontId="10" fillId="2" borderId="13" xfId="0" applyFont="1" applyFill="1" applyBorder="1" applyAlignment="1">
      <alignment vertical="center" wrapText="1"/>
    </xf>
    <xf numFmtId="0" fontId="10" fillId="4" borderId="14" xfId="0" applyFont="1" applyFill="1" applyBorder="1" applyAlignment="1">
      <alignment vertical="center" wrapText="1"/>
    </xf>
    <xf numFmtId="0" fontId="10" fillId="2" borderId="0" xfId="0" applyFont="1" applyFill="1" applyAlignment="1">
      <alignment vertical="center" wrapText="1"/>
    </xf>
    <xf numFmtId="0" fontId="29" fillId="4" borderId="3" xfId="0" applyFont="1" applyFill="1" applyBorder="1" applyAlignment="1">
      <alignment horizontal="left" vertical="center"/>
    </xf>
    <xf numFmtId="0" fontId="12" fillId="4" borderId="3" xfId="0" applyFont="1" applyFill="1" applyBorder="1" applyAlignment="1">
      <alignment horizontal="left" vertical="center" wrapText="1"/>
    </xf>
    <xf numFmtId="0" fontId="29" fillId="4" borderId="0" xfId="0" applyFont="1" applyFill="1" applyAlignment="1">
      <alignment horizontal="justify"/>
    </xf>
    <xf numFmtId="0" fontId="30" fillId="4" borderId="0" xfId="0" applyFont="1" applyFill="1"/>
    <xf numFmtId="0" fontId="30" fillId="4" borderId="5" xfId="0" applyFont="1" applyFill="1" applyBorder="1"/>
    <xf numFmtId="0" fontId="29" fillId="4" borderId="0" xfId="0" applyFont="1" applyFill="1" applyAlignment="1">
      <alignment horizontal="left" vertical="center"/>
    </xf>
    <xf numFmtId="0" fontId="13" fillId="0" borderId="4" xfId="0" applyFont="1" applyBorder="1" applyAlignment="1">
      <alignment horizontal="left" vertical="top" wrapText="1"/>
    </xf>
    <xf numFmtId="0" fontId="13" fillId="0" borderId="5" xfId="0" applyFont="1" applyBorder="1" applyAlignment="1">
      <alignment horizontal="left" vertical="top" wrapText="1"/>
    </xf>
    <xf numFmtId="0" fontId="33" fillId="4" borderId="0" xfId="0" applyFont="1" applyFill="1" applyAlignment="1">
      <alignment horizontal="left" vertical="center"/>
    </xf>
    <xf numFmtId="0" fontId="29" fillId="4" borderId="3" xfId="0" applyFont="1" applyFill="1" applyBorder="1" applyAlignment="1">
      <alignment horizontal="justify"/>
    </xf>
    <xf numFmtId="0" fontId="29" fillId="4" borderId="15" xfId="0" applyFont="1" applyFill="1" applyBorder="1" applyAlignment="1">
      <alignment horizontal="left" vertical="center"/>
    </xf>
    <xf numFmtId="0" fontId="24" fillId="4" borderId="16" xfId="0" applyFont="1" applyFill="1" applyBorder="1" applyAlignment="1">
      <alignment wrapText="1"/>
    </xf>
    <xf numFmtId="0" fontId="10" fillId="2" borderId="15" xfId="0" applyFont="1" applyFill="1" applyBorder="1" applyAlignment="1">
      <alignment horizontal="left" vertical="center" wrapText="1"/>
    </xf>
    <xf numFmtId="0" fontId="29" fillId="4" borderId="5" xfId="0" applyFont="1" applyFill="1" applyBorder="1" applyAlignment="1">
      <alignment vertical="center"/>
    </xf>
    <xf numFmtId="0" fontId="10" fillId="2" borderId="14" xfId="0" applyFont="1" applyFill="1" applyBorder="1" applyAlignment="1">
      <alignment vertical="center" wrapText="1"/>
    </xf>
    <xf numFmtId="44" fontId="10" fillId="2" borderId="8" xfId="9" applyFont="1" applyFill="1" applyBorder="1" applyAlignment="1">
      <alignment vertical="top" wrapText="1"/>
    </xf>
    <xf numFmtId="0" fontId="13" fillId="0" borderId="3" xfId="0" applyFont="1" applyBorder="1" applyAlignment="1">
      <alignment vertical="top" wrapText="1"/>
    </xf>
    <xf numFmtId="0" fontId="13" fillId="0" borderId="4" xfId="0" applyFont="1" applyBorder="1" applyAlignment="1">
      <alignment vertical="top" wrapText="1"/>
    </xf>
    <xf numFmtId="0" fontId="13" fillId="0" borderId="15" xfId="0" applyFont="1" applyBorder="1" applyAlignment="1">
      <alignment horizontal="left" vertical="top" wrapText="1"/>
    </xf>
    <xf numFmtId="0" fontId="13" fillId="0" borderId="3" xfId="0" applyFont="1" applyBorder="1" applyAlignment="1">
      <alignment horizontal="left" vertical="top" wrapText="1"/>
    </xf>
    <xf numFmtId="0" fontId="10" fillId="2" borderId="8" xfId="0" applyFont="1" applyFill="1" applyBorder="1" applyAlignment="1">
      <alignment vertical="center" wrapText="1"/>
    </xf>
    <xf numFmtId="0" fontId="10" fillId="2" borderId="14" xfId="0" applyFont="1" applyFill="1" applyBorder="1" applyAlignment="1">
      <alignment horizontal="left" vertical="center" wrapText="1"/>
    </xf>
    <xf numFmtId="0" fontId="10" fillId="2" borderId="3" xfId="0" applyFont="1" applyFill="1" applyBorder="1" applyAlignment="1">
      <alignment horizontal="left" vertical="center" wrapText="1"/>
    </xf>
    <xf numFmtId="0" fontId="7" fillId="0" borderId="19" xfId="0" applyFont="1" applyBorder="1" applyAlignment="1">
      <alignment horizontal="center"/>
    </xf>
    <xf numFmtId="0" fontId="13" fillId="0" borderId="0" xfId="0" applyFont="1" applyAlignment="1">
      <alignment vertical="top" wrapText="1"/>
    </xf>
    <xf numFmtId="0" fontId="13" fillId="0" borderId="4" xfId="0" applyFont="1" applyBorder="1" applyAlignment="1">
      <alignment horizontal="justify" vertical="top"/>
    </xf>
    <xf numFmtId="0" fontId="17" fillId="0" borderId="0" xfId="0" applyFont="1" applyAlignment="1">
      <alignment vertical="top" wrapText="1"/>
    </xf>
    <xf numFmtId="0" fontId="10" fillId="0" borderId="11" xfId="0" applyFont="1" applyBorder="1" applyAlignment="1">
      <alignment horizontal="left" vertical="top" wrapText="1"/>
    </xf>
    <xf numFmtId="0" fontId="10" fillId="2" borderId="4" xfId="0" applyFont="1" applyFill="1" applyBorder="1" applyAlignment="1">
      <alignment vertical="top" wrapText="1"/>
    </xf>
    <xf numFmtId="0" fontId="13" fillId="4" borderId="4" xfId="0" applyFont="1" applyFill="1" applyBorder="1" applyAlignment="1">
      <alignment horizontal="left" vertical="top" wrapText="1"/>
    </xf>
    <xf numFmtId="0" fontId="13" fillId="4" borderId="2" xfId="0" applyFont="1" applyFill="1" applyBorder="1" applyAlignment="1">
      <alignment horizontal="left" vertical="top" wrapText="1"/>
    </xf>
    <xf numFmtId="0" fontId="13" fillId="4" borderId="11" xfId="0" applyFont="1" applyFill="1" applyBorder="1" applyAlignment="1">
      <alignment horizontal="left" vertical="top" wrapText="1"/>
    </xf>
    <xf numFmtId="0" fontId="13" fillId="4" borderId="5" xfId="0" applyFont="1" applyFill="1" applyBorder="1" applyAlignment="1">
      <alignment horizontal="left" vertical="top" wrapText="1"/>
    </xf>
    <xf numFmtId="0" fontId="13" fillId="4" borderId="14" xfId="0" applyFont="1" applyFill="1" applyBorder="1" applyAlignment="1">
      <alignment horizontal="left" vertical="top" wrapText="1"/>
    </xf>
    <xf numFmtId="0" fontId="11" fillId="4" borderId="4" xfId="0" applyFont="1" applyFill="1" applyBorder="1" applyAlignment="1">
      <alignment vertical="top" wrapText="1"/>
    </xf>
    <xf numFmtId="0" fontId="11" fillId="4" borderId="11" xfId="0" applyFont="1" applyFill="1" applyBorder="1" applyAlignment="1">
      <alignment vertical="top" wrapText="1"/>
    </xf>
    <xf numFmtId="0" fontId="13" fillId="4" borderId="8" xfId="0" applyFont="1" applyFill="1" applyBorder="1" applyAlignment="1">
      <alignment horizontal="left" vertical="center" wrapText="1"/>
    </xf>
    <xf numFmtId="0" fontId="13" fillId="4" borderId="11" xfId="0" applyFont="1" applyFill="1" applyBorder="1" applyAlignment="1">
      <alignment horizontal="left" vertical="center" wrapText="1"/>
    </xf>
    <xf numFmtId="0" fontId="6" fillId="0" borderId="5" xfId="2" applyBorder="1" applyAlignment="1" applyProtection="1">
      <alignment horizontal="center" vertical="top" wrapText="1"/>
    </xf>
    <xf numFmtId="0" fontId="13" fillId="0" borderId="5" xfId="0" applyFont="1" applyBorder="1" applyAlignment="1">
      <alignment horizontal="center" vertical="top" wrapText="1"/>
    </xf>
    <xf numFmtId="0" fontId="13" fillId="4" borderId="0" xfId="0" applyFont="1" applyFill="1" applyAlignment="1">
      <alignment horizontal="center" vertical="center" wrapText="1"/>
    </xf>
    <xf numFmtId="0" fontId="45" fillId="0" borderId="8" xfId="0" applyFont="1" applyBorder="1" applyAlignment="1">
      <alignment horizontal="left" vertical="top" wrapText="1"/>
    </xf>
    <xf numFmtId="0" fontId="45" fillId="0" borderId="2" xfId="0" applyFont="1" applyBorder="1" applyAlignment="1">
      <alignment horizontal="left" vertical="top" wrapText="1"/>
    </xf>
    <xf numFmtId="0" fontId="10" fillId="2" borderId="16" xfId="0" applyFont="1" applyFill="1" applyBorder="1" applyAlignment="1">
      <alignment horizontal="left" vertical="center" wrapText="1"/>
    </xf>
    <xf numFmtId="0" fontId="0" fillId="4" borderId="10" xfId="0" applyFill="1" applyBorder="1"/>
    <xf numFmtId="0" fontId="0" fillId="4" borderId="12" xfId="0" applyFill="1" applyBorder="1"/>
    <xf numFmtId="0" fontId="0" fillId="4" borderId="16" xfId="0" applyFill="1" applyBorder="1"/>
    <xf numFmtId="0" fontId="24" fillId="0" borderId="7" xfId="0" applyFont="1" applyBorder="1" applyAlignment="1">
      <alignment wrapText="1"/>
    </xf>
    <xf numFmtId="0" fontId="0" fillId="4" borderId="13" xfId="0" applyFill="1" applyBorder="1" applyAlignment="1">
      <alignment vertical="center" wrapText="1" readingOrder="1"/>
    </xf>
    <xf numFmtId="0" fontId="24" fillId="4" borderId="14" xfId="0" applyFont="1" applyFill="1" applyBorder="1" applyAlignment="1">
      <alignment wrapText="1"/>
    </xf>
    <xf numFmtId="0" fontId="0" fillId="4" borderId="14" xfId="0" applyFill="1" applyBorder="1" applyAlignment="1">
      <alignment vertical="center" wrapText="1" readingOrder="1"/>
    </xf>
    <xf numFmtId="0" fontId="11" fillId="4" borderId="13" xfId="0" applyFont="1" applyFill="1" applyBorder="1" applyAlignment="1">
      <alignment vertical="center" wrapText="1"/>
    </xf>
    <xf numFmtId="0" fontId="11" fillId="4" borderId="14" xfId="0" applyFont="1" applyFill="1" applyBorder="1" applyAlignment="1">
      <alignment vertical="center" wrapText="1"/>
    </xf>
    <xf numFmtId="0" fontId="8" fillId="2" borderId="14" xfId="0" applyFont="1" applyFill="1" applyBorder="1" applyAlignment="1">
      <alignment vertical="center" wrapText="1" readingOrder="1"/>
    </xf>
    <xf numFmtId="0" fontId="45" fillId="4" borderId="14" xfId="0" applyFont="1" applyFill="1" applyBorder="1" applyAlignment="1">
      <alignment horizontal="left" vertical="top" wrapText="1"/>
    </xf>
    <xf numFmtId="0" fontId="10" fillId="2" borderId="7" xfId="0" applyFont="1" applyFill="1" applyBorder="1" applyAlignment="1">
      <alignment horizontal="left" vertical="top" wrapText="1"/>
    </xf>
    <xf numFmtId="0" fontId="10" fillId="2" borderId="0" xfId="0" applyFont="1" applyFill="1" applyAlignment="1">
      <alignment horizontal="left" vertical="top" wrapText="1"/>
    </xf>
    <xf numFmtId="0" fontId="10" fillId="2" borderId="6" xfId="0" applyFont="1" applyFill="1" applyBorder="1" applyAlignment="1">
      <alignment horizontal="left" vertical="center" wrapText="1"/>
    </xf>
    <xf numFmtId="0" fontId="10" fillId="4" borderId="3" xfId="0" applyFont="1" applyFill="1" applyBorder="1" applyAlignment="1">
      <alignment vertical="top" wrapText="1"/>
    </xf>
    <xf numFmtId="0" fontId="10" fillId="4" borderId="4" xfId="0" applyFont="1" applyFill="1" applyBorder="1" applyAlignment="1">
      <alignment vertical="top" wrapText="1"/>
    </xf>
    <xf numFmtId="0" fontId="13" fillId="4" borderId="0" xfId="0" applyFont="1" applyFill="1" applyAlignment="1">
      <alignment vertical="top" wrapText="1"/>
    </xf>
    <xf numFmtId="0" fontId="16" fillId="0" borderId="8" xfId="0" applyFont="1" applyBorder="1" applyAlignment="1">
      <alignment wrapText="1"/>
    </xf>
    <xf numFmtId="0" fontId="16" fillId="0" borderId="3" xfId="0" applyFont="1" applyBorder="1" applyAlignment="1">
      <alignment wrapText="1"/>
    </xf>
    <xf numFmtId="0" fontId="0" fillId="4" borderId="14" xfId="0" applyFill="1" applyBorder="1" applyAlignment="1">
      <alignment wrapText="1"/>
    </xf>
    <xf numFmtId="0" fontId="15" fillId="4" borderId="14" xfId="0" applyFont="1" applyFill="1" applyBorder="1" applyAlignment="1">
      <alignment horizontal="center" wrapText="1"/>
    </xf>
    <xf numFmtId="0" fontId="0" fillId="4" borderId="3" xfId="0" applyFill="1" applyBorder="1" applyAlignment="1">
      <alignment vertical="center" wrapText="1"/>
    </xf>
    <xf numFmtId="0" fontId="10" fillId="4" borderId="0" xfId="0" applyFont="1" applyFill="1" applyAlignment="1">
      <alignment horizontal="left" vertical="center" wrapText="1"/>
    </xf>
    <xf numFmtId="0" fontId="10" fillId="4" borderId="5" xfId="0" applyFont="1" applyFill="1" applyBorder="1" applyAlignment="1">
      <alignment horizontal="left" vertical="center" wrapText="1"/>
    </xf>
    <xf numFmtId="0" fontId="0" fillId="4" borderId="3" xfId="0" applyFill="1" applyBorder="1" applyAlignment="1">
      <alignment wrapText="1"/>
    </xf>
    <xf numFmtId="0" fontId="0" fillId="4" borderId="14" xfId="0" applyFill="1" applyBorder="1" applyAlignment="1">
      <alignment horizontal="left" vertical="center" wrapText="1"/>
    </xf>
    <xf numFmtId="0" fontId="0" fillId="4" borderId="8" xfId="0" applyFill="1" applyBorder="1" applyAlignment="1">
      <alignment horizontal="left" vertical="center" wrapText="1"/>
    </xf>
    <xf numFmtId="0" fontId="16" fillId="0" borderId="16" xfId="0" applyFont="1" applyBorder="1" applyAlignment="1">
      <alignment wrapText="1"/>
    </xf>
    <xf numFmtId="0" fontId="11" fillId="0" borderId="0" xfId="0" applyFont="1" applyAlignment="1">
      <alignment vertical="top" wrapText="1"/>
    </xf>
    <xf numFmtId="0" fontId="11" fillId="0" borderId="7" xfId="0" applyFont="1" applyBorder="1" applyAlignment="1">
      <alignment vertical="top" wrapText="1"/>
    </xf>
    <xf numFmtId="44" fontId="10" fillId="4" borderId="13" xfId="9" applyFont="1" applyFill="1" applyBorder="1" applyAlignment="1">
      <alignment vertical="top" wrapText="1"/>
    </xf>
    <xf numFmtId="44" fontId="10" fillId="4" borderId="14" xfId="9" applyFont="1" applyFill="1" applyBorder="1" applyAlignment="1">
      <alignment vertical="top" wrapText="1"/>
    </xf>
    <xf numFmtId="0" fontId="11" fillId="4" borderId="14" xfId="0" applyFont="1" applyFill="1" applyBorder="1" applyAlignment="1">
      <alignment horizontal="center" vertical="top" wrapText="1"/>
    </xf>
    <xf numFmtId="44" fontId="10" fillId="2" borderId="8" xfId="9" applyFont="1" applyFill="1" applyBorder="1" applyAlignment="1">
      <alignment horizontal="left" vertical="center" wrapText="1"/>
    </xf>
    <xf numFmtId="0" fontId="36" fillId="4" borderId="14" xfId="0" applyFont="1" applyFill="1" applyBorder="1" applyAlignment="1">
      <alignment vertical="top" wrapText="1"/>
    </xf>
    <xf numFmtId="0" fontId="16" fillId="4" borderId="14" xfId="0" applyFont="1" applyFill="1" applyBorder="1" applyAlignment="1">
      <alignment wrapText="1"/>
    </xf>
    <xf numFmtId="0" fontId="36" fillId="4" borderId="13" xfId="0" applyFont="1" applyFill="1" applyBorder="1" applyAlignment="1">
      <alignment vertical="top" wrapText="1"/>
    </xf>
    <xf numFmtId="0" fontId="10" fillId="4" borderId="8" xfId="0" applyFont="1" applyFill="1" applyBorder="1" applyAlignment="1">
      <alignment vertical="center" wrapText="1"/>
    </xf>
    <xf numFmtId="0" fontId="10" fillId="4" borderId="10" xfId="0" applyFont="1" applyFill="1" applyBorder="1" applyAlignment="1">
      <alignment vertical="center" wrapText="1"/>
    </xf>
    <xf numFmtId="0" fontId="11" fillId="4" borderId="3" xfId="0" applyFont="1" applyFill="1" applyBorder="1" applyAlignment="1">
      <alignment vertical="center" wrapText="1"/>
    </xf>
    <xf numFmtId="0" fontId="10" fillId="4" borderId="3" xfId="0" applyFont="1" applyFill="1" applyBorder="1" applyAlignment="1">
      <alignment vertical="center" wrapText="1"/>
    </xf>
    <xf numFmtId="0" fontId="33" fillId="4" borderId="3" xfId="0" applyFont="1" applyFill="1" applyBorder="1" applyAlignment="1">
      <alignment horizontal="left" vertical="center"/>
    </xf>
    <xf numFmtId="0" fontId="24" fillId="4" borderId="10" xfId="0" applyFont="1" applyFill="1" applyBorder="1" applyAlignment="1">
      <alignment wrapText="1"/>
    </xf>
    <xf numFmtId="0" fontId="10" fillId="2" borderId="0" xfId="0" applyFont="1" applyFill="1" applyAlignment="1">
      <alignment horizontal="left" vertical="center" wrapText="1"/>
    </xf>
    <xf numFmtId="0" fontId="10" fillId="2" borderId="15" xfId="0" applyFont="1" applyFill="1" applyBorder="1" applyAlignment="1">
      <alignment horizontal="left" wrapText="1"/>
    </xf>
    <xf numFmtId="0" fontId="13" fillId="4" borderId="8" xfId="0" applyFont="1" applyFill="1" applyBorder="1" applyAlignment="1">
      <alignment wrapText="1"/>
    </xf>
    <xf numFmtId="0" fontId="13" fillId="4" borderId="11" xfId="0" applyFont="1" applyFill="1" applyBorder="1" applyAlignment="1">
      <alignment wrapText="1"/>
    </xf>
    <xf numFmtId="0" fontId="0" fillId="4" borderId="14" xfId="0" applyFill="1" applyBorder="1" applyAlignment="1">
      <alignment vertical="center" wrapText="1"/>
    </xf>
    <xf numFmtId="0" fontId="0" fillId="4" borderId="13" xfId="0" applyFill="1" applyBorder="1" applyAlignment="1">
      <alignment vertical="center" wrapText="1"/>
    </xf>
    <xf numFmtId="0" fontId="10" fillId="2" borderId="3" xfId="0" applyFont="1" applyFill="1" applyBorder="1" applyAlignment="1">
      <alignment vertical="center" wrapText="1"/>
    </xf>
    <xf numFmtId="0" fontId="11" fillId="4" borderId="10" xfId="0" applyFont="1" applyFill="1" applyBorder="1" applyAlignment="1">
      <alignment vertical="center" wrapText="1"/>
    </xf>
    <xf numFmtId="0" fontId="0" fillId="4" borderId="10" xfId="0" applyFill="1" applyBorder="1" applyAlignment="1">
      <alignment vertical="center" wrapText="1"/>
    </xf>
    <xf numFmtId="0" fontId="10" fillId="2" borderId="3" xfId="0" applyFont="1" applyFill="1" applyBorder="1" applyAlignment="1">
      <alignment horizontal="center" vertical="center" wrapText="1"/>
    </xf>
    <xf numFmtId="0" fontId="13" fillId="4" borderId="4" xfId="0" applyFont="1" applyFill="1" applyBorder="1" applyAlignment="1">
      <alignment vertical="top" wrapText="1"/>
    </xf>
    <xf numFmtId="0" fontId="13" fillId="4" borderId="3" xfId="0" applyFont="1" applyFill="1" applyBorder="1" applyAlignment="1">
      <alignment vertical="top" wrapText="1"/>
    </xf>
    <xf numFmtId="0" fontId="8" fillId="2" borderId="22" xfId="0" applyFont="1" applyFill="1" applyBorder="1" applyAlignment="1">
      <alignment horizontal="left" vertical="center" wrapText="1"/>
    </xf>
    <xf numFmtId="0" fontId="13" fillId="4" borderId="14" xfId="0" applyFont="1" applyFill="1" applyBorder="1" applyAlignment="1">
      <alignment vertical="top" wrapText="1"/>
    </xf>
    <xf numFmtId="0" fontId="13" fillId="4" borderId="8" xfId="0" applyFont="1" applyFill="1" applyBorder="1" applyAlignment="1">
      <alignment horizontal="justify"/>
    </xf>
    <xf numFmtId="0" fontId="13" fillId="0" borderId="11" xfId="0" applyFont="1" applyBorder="1" applyAlignment="1">
      <alignment vertical="top" wrapText="1"/>
    </xf>
    <xf numFmtId="0" fontId="13" fillId="0" borderId="5" xfId="0" applyFont="1" applyBorder="1" applyAlignment="1">
      <alignment vertical="top" wrapText="1"/>
    </xf>
    <xf numFmtId="0" fontId="10" fillId="2" borderId="16" xfId="0" applyFont="1" applyFill="1" applyBorder="1" applyAlignment="1">
      <alignment vertical="top" wrapText="1"/>
    </xf>
    <xf numFmtId="0" fontId="6" fillId="0" borderId="0" xfId="2" quotePrefix="1" applyAlignment="1" applyProtection="1"/>
    <xf numFmtId="0" fontId="6" fillId="4" borderId="0" xfId="2" applyFill="1" applyBorder="1" applyAlignment="1" applyProtection="1"/>
    <xf numFmtId="0" fontId="28" fillId="4" borderId="0" xfId="0" applyFont="1" applyFill="1"/>
    <xf numFmtId="0" fontId="7" fillId="4" borderId="0" xfId="0" applyFont="1" applyFill="1" applyAlignment="1">
      <alignment horizontal="center"/>
    </xf>
    <xf numFmtId="0" fontId="16" fillId="0" borderId="6" xfId="0" applyFont="1" applyBorder="1" applyAlignment="1">
      <alignment wrapText="1"/>
    </xf>
    <xf numFmtId="0" fontId="6" fillId="0" borderId="0" xfId="2" applyBorder="1" applyAlignment="1" applyProtection="1"/>
    <xf numFmtId="0" fontId="12" fillId="4" borderId="7" xfId="0" applyFont="1" applyFill="1" applyBorder="1" applyAlignment="1">
      <alignment horizontal="left" vertical="top" wrapText="1"/>
    </xf>
    <xf numFmtId="0" fontId="10" fillId="4" borderId="15" xfId="0" applyFont="1" applyFill="1" applyBorder="1" applyAlignment="1">
      <alignment vertical="center" wrapText="1"/>
    </xf>
    <xf numFmtId="0" fontId="6" fillId="0" borderId="0" xfId="2" applyFill="1" applyAlignment="1" applyProtection="1"/>
    <xf numFmtId="0" fontId="12" fillId="5" borderId="0" xfId="0" applyFont="1" applyFill="1" applyAlignment="1">
      <alignment horizontal="center" vertical="top" wrapText="1"/>
    </xf>
    <xf numFmtId="0" fontId="12" fillId="5" borderId="5" xfId="0" applyFont="1" applyFill="1" applyBorder="1" applyAlignment="1">
      <alignment horizontal="center" vertical="top" wrapText="1"/>
    </xf>
    <xf numFmtId="0" fontId="12" fillId="5" borderId="7" xfId="0" applyFont="1" applyFill="1" applyBorder="1" applyAlignment="1">
      <alignment horizontal="center" vertical="top" wrapText="1"/>
    </xf>
    <xf numFmtId="0" fontId="52" fillId="4" borderId="0" xfId="0" applyFont="1" applyFill="1" applyAlignment="1">
      <alignment vertical="top" wrapText="1"/>
    </xf>
    <xf numFmtId="0" fontId="53" fillId="4" borderId="0" xfId="2" applyFont="1" applyFill="1" applyBorder="1" applyAlignment="1" applyProtection="1">
      <alignment horizontal="center" vertical="top" wrapText="1"/>
    </xf>
    <xf numFmtId="0" fontId="52" fillId="4" borderId="5" xfId="0" applyFont="1" applyFill="1" applyBorder="1" applyAlignment="1">
      <alignment horizontal="center" wrapText="1"/>
    </xf>
    <xf numFmtId="0" fontId="45" fillId="4" borderId="12" xfId="0" applyFont="1" applyFill="1" applyBorder="1" applyAlignment="1">
      <alignment horizontal="left" vertical="top" wrapText="1"/>
    </xf>
    <xf numFmtId="0" fontId="54" fillId="4" borderId="11" xfId="0" applyFont="1" applyFill="1" applyBorder="1" applyAlignment="1">
      <alignment wrapText="1"/>
    </xf>
    <xf numFmtId="0" fontId="54" fillId="4" borderId="12" xfId="0" applyFont="1" applyFill="1" applyBorder="1" applyAlignment="1">
      <alignment wrapText="1"/>
    </xf>
    <xf numFmtId="0" fontId="5" fillId="0" borderId="0" xfId="0" applyFont="1"/>
    <xf numFmtId="0" fontId="12" fillId="4" borderId="7" xfId="0" applyFont="1" applyFill="1" applyBorder="1" applyAlignment="1">
      <alignment vertical="center" wrapText="1"/>
    </xf>
    <xf numFmtId="0" fontId="10" fillId="4" borderId="16" xfId="0" applyFont="1" applyFill="1" applyBorder="1" applyAlignment="1">
      <alignment vertical="center" wrapText="1"/>
    </xf>
    <xf numFmtId="0" fontId="0" fillId="4" borderId="15" xfId="0" applyFill="1" applyBorder="1"/>
    <xf numFmtId="0" fontId="0" fillId="0" borderId="15" xfId="0" applyBorder="1"/>
    <xf numFmtId="0" fontId="12" fillId="6" borderId="0" xfId="0" applyFont="1" applyFill="1" applyAlignment="1">
      <alignment vertical="top" wrapText="1"/>
    </xf>
    <xf numFmtId="0" fontId="6" fillId="6" borderId="0" xfId="2" applyFill="1" applyBorder="1" applyAlignment="1" applyProtection="1">
      <alignment vertical="top" wrapText="1"/>
    </xf>
    <xf numFmtId="0" fontId="12" fillId="6" borderId="5" xfId="0" applyFont="1" applyFill="1" applyBorder="1" applyAlignment="1">
      <alignment vertical="top" wrapText="1"/>
    </xf>
    <xf numFmtId="0" fontId="12" fillId="7" borderId="7" xfId="0" applyFont="1" applyFill="1" applyBorder="1" applyAlignment="1">
      <alignment vertical="top" wrapText="1"/>
    </xf>
    <xf numFmtId="0" fontId="6" fillId="7" borderId="0" xfId="2" applyFill="1" applyBorder="1" applyAlignment="1" applyProtection="1">
      <alignment horizontal="center" vertical="top" wrapText="1"/>
    </xf>
    <xf numFmtId="0" fontId="12" fillId="7" borderId="5" xfId="0" applyFont="1" applyFill="1" applyBorder="1" applyAlignment="1">
      <alignment horizontal="center" wrapText="1"/>
    </xf>
    <xf numFmtId="0" fontId="12" fillId="8" borderId="7" xfId="0" applyFont="1" applyFill="1" applyBorder="1" applyAlignment="1">
      <alignment vertical="top" wrapText="1"/>
    </xf>
    <xf numFmtId="0" fontId="6" fillId="8" borderId="0" xfId="2" applyFill="1" applyBorder="1" applyAlignment="1" applyProtection="1">
      <alignment horizontal="center" vertical="top" wrapText="1"/>
    </xf>
    <xf numFmtId="0" fontId="12" fillId="8" borderId="5" xfId="0" applyFont="1" applyFill="1" applyBorder="1" applyAlignment="1">
      <alignment horizontal="center" wrapText="1"/>
    </xf>
    <xf numFmtId="0" fontId="12" fillId="9" borderId="7" xfId="0" applyFont="1" applyFill="1" applyBorder="1" applyAlignment="1">
      <alignment vertical="top" wrapText="1"/>
    </xf>
    <xf numFmtId="0" fontId="6" fillId="9" borderId="0" xfId="2" applyFill="1" applyBorder="1" applyAlignment="1" applyProtection="1">
      <alignment horizontal="center" vertical="top" wrapText="1"/>
    </xf>
    <xf numFmtId="0" fontId="12" fillId="9" borderId="5" xfId="0" applyFont="1" applyFill="1" applyBorder="1" applyAlignment="1">
      <alignment horizontal="center" wrapText="1"/>
    </xf>
    <xf numFmtId="0" fontId="6" fillId="5" borderId="3" xfId="2" applyFill="1" applyBorder="1" applyAlignment="1" applyProtection="1">
      <alignment horizontal="center" vertical="top" wrapText="1"/>
    </xf>
    <xf numFmtId="0" fontId="12" fillId="5" borderId="4" xfId="0" applyFont="1" applyFill="1" applyBorder="1" applyAlignment="1">
      <alignment horizontal="center" wrapText="1"/>
    </xf>
    <xf numFmtId="0" fontId="12" fillId="10" borderId="7" xfId="0" applyFont="1" applyFill="1" applyBorder="1" applyAlignment="1">
      <alignment vertical="top" wrapText="1"/>
    </xf>
    <xf numFmtId="0" fontId="6" fillId="10" borderId="0" xfId="2" applyFill="1" applyBorder="1" applyAlignment="1" applyProtection="1">
      <alignment horizontal="center" vertical="top" wrapText="1"/>
    </xf>
    <xf numFmtId="0" fontId="12" fillId="10" borderId="5" xfId="0" applyFont="1" applyFill="1" applyBorder="1" applyAlignment="1">
      <alignment horizontal="center" wrapText="1"/>
    </xf>
    <xf numFmtId="0" fontId="12" fillId="11" borderId="7" xfId="0" applyFont="1" applyFill="1" applyBorder="1" applyAlignment="1">
      <alignment vertical="top" wrapText="1"/>
    </xf>
    <xf numFmtId="0" fontId="6" fillId="11" borderId="0" xfId="2" applyFill="1" applyBorder="1" applyAlignment="1" applyProtection="1">
      <alignment horizontal="center" vertical="top" wrapText="1"/>
    </xf>
    <xf numFmtId="0" fontId="12" fillId="11" borderId="5" xfId="0" applyFont="1" applyFill="1" applyBorder="1" applyAlignment="1">
      <alignment horizontal="center" wrapText="1"/>
    </xf>
    <xf numFmtId="0" fontId="12" fillId="2" borderId="7" xfId="0" applyFont="1" applyFill="1" applyBorder="1" applyAlignment="1">
      <alignment vertical="top" wrapText="1"/>
    </xf>
    <xf numFmtId="0" fontId="6" fillId="2" borderId="0" xfId="2" applyFill="1" applyBorder="1" applyAlignment="1" applyProtection="1">
      <alignment horizontal="center" vertical="top" wrapText="1"/>
    </xf>
    <xf numFmtId="0" fontId="12" fillId="2" borderId="5" xfId="0" applyFont="1" applyFill="1" applyBorder="1" applyAlignment="1">
      <alignment horizontal="center" wrapText="1"/>
    </xf>
    <xf numFmtId="0" fontId="12" fillId="2" borderId="10" xfId="0" applyFont="1" applyFill="1" applyBorder="1" applyAlignment="1">
      <alignment vertical="top" wrapText="1"/>
    </xf>
    <xf numFmtId="0" fontId="6" fillId="2" borderId="3" xfId="2" applyFill="1" applyBorder="1" applyAlignment="1" applyProtection="1">
      <alignment horizontal="center" vertical="top" wrapText="1"/>
    </xf>
    <xf numFmtId="0" fontId="12" fillId="2" borderId="4" xfId="0" applyFont="1" applyFill="1" applyBorder="1" applyAlignment="1">
      <alignment horizontal="center" wrapText="1"/>
    </xf>
    <xf numFmtId="0" fontId="6" fillId="12" borderId="0" xfId="2" applyFill="1" applyBorder="1" applyAlignment="1" applyProtection="1">
      <alignment horizontal="center" vertical="top" wrapText="1"/>
    </xf>
    <xf numFmtId="0" fontId="12" fillId="12" borderId="5" xfId="0" applyFont="1" applyFill="1" applyBorder="1" applyAlignment="1">
      <alignment horizontal="center" wrapText="1"/>
    </xf>
    <xf numFmtId="0" fontId="12" fillId="11" borderId="10" xfId="0" applyFont="1" applyFill="1" applyBorder="1" applyAlignment="1">
      <alignment vertical="top" wrapText="1"/>
    </xf>
    <xf numFmtId="0" fontId="6" fillId="11" borderId="3" xfId="2" applyFill="1" applyBorder="1" applyAlignment="1" applyProtection="1">
      <alignment horizontal="center" vertical="top" wrapText="1"/>
    </xf>
    <xf numFmtId="0" fontId="12" fillId="11" borderId="4" xfId="0" applyFont="1" applyFill="1" applyBorder="1" applyAlignment="1">
      <alignment horizontal="center" wrapText="1"/>
    </xf>
    <xf numFmtId="0" fontId="12" fillId="13" borderId="7" xfId="0" applyFont="1" applyFill="1" applyBorder="1" applyAlignment="1">
      <alignment vertical="top" wrapText="1"/>
    </xf>
    <xf numFmtId="0" fontId="6" fillId="13" borderId="0" xfId="2" applyFill="1" applyBorder="1" applyAlignment="1" applyProtection="1">
      <alignment horizontal="center" vertical="top" wrapText="1"/>
    </xf>
    <xf numFmtId="0" fontId="12" fillId="13" borderId="5" xfId="0" applyFont="1" applyFill="1" applyBorder="1" applyAlignment="1">
      <alignment horizontal="center" wrapText="1"/>
    </xf>
    <xf numFmtId="0" fontId="12" fillId="14" borderId="7" xfId="0" applyFont="1" applyFill="1" applyBorder="1" applyAlignment="1">
      <alignment vertical="top" wrapText="1"/>
    </xf>
    <xf numFmtId="0" fontId="6" fillId="14" borderId="0" xfId="2" applyFill="1" applyBorder="1" applyAlignment="1" applyProtection="1">
      <alignment horizontal="center" vertical="top" wrapText="1"/>
    </xf>
    <xf numFmtId="0" fontId="12" fillId="14" borderId="5" xfId="0" applyFont="1" applyFill="1" applyBorder="1" applyAlignment="1">
      <alignment horizontal="center" wrapText="1"/>
    </xf>
    <xf numFmtId="0" fontId="10" fillId="4" borderId="11" xfId="0" applyFont="1" applyFill="1" applyBorder="1" applyAlignment="1">
      <alignment vertical="center" wrapText="1"/>
    </xf>
    <xf numFmtId="0" fontId="8" fillId="4" borderId="7" xfId="0" applyFont="1" applyFill="1" applyBorder="1" applyAlignment="1">
      <alignment horizontal="center" vertical="center" wrapText="1"/>
    </xf>
    <xf numFmtId="0" fontId="8" fillId="4" borderId="0" xfId="0" applyFont="1" applyFill="1" applyAlignment="1">
      <alignment horizontal="center" vertical="center" wrapText="1"/>
    </xf>
    <xf numFmtId="0" fontId="8" fillId="4" borderId="5" xfId="0" applyFont="1" applyFill="1" applyBorder="1" applyAlignment="1">
      <alignment horizontal="center" vertical="center" wrapText="1"/>
    </xf>
    <xf numFmtId="0" fontId="8" fillId="4" borderId="6" xfId="0" applyFont="1" applyFill="1" applyBorder="1" applyAlignment="1">
      <alignment vertical="center"/>
    </xf>
    <xf numFmtId="0" fontId="0" fillId="0" borderId="6" xfId="0" applyBorder="1"/>
    <xf numFmtId="0" fontId="13" fillId="4" borderId="0" xfId="0" applyFont="1" applyFill="1" applyAlignment="1">
      <alignment horizontal="left" vertical="top" wrapText="1"/>
    </xf>
    <xf numFmtId="0" fontId="12" fillId="6" borderId="7" xfId="0" applyFont="1" applyFill="1" applyBorder="1" applyAlignment="1">
      <alignment vertical="top" wrapText="1"/>
    </xf>
    <xf numFmtId="0" fontId="6" fillId="6" borderId="0" xfId="2" applyFill="1" applyBorder="1" applyAlignment="1" applyProtection="1">
      <alignment horizontal="center" vertical="top" wrapText="1"/>
    </xf>
    <xf numFmtId="0" fontId="12" fillId="6" borderId="5" xfId="0" applyFont="1" applyFill="1" applyBorder="1" applyAlignment="1">
      <alignment horizontal="center" wrapText="1"/>
    </xf>
    <xf numFmtId="0" fontId="8" fillId="4" borderId="11" xfId="0" applyFont="1" applyFill="1" applyBorder="1" applyAlignment="1">
      <alignment vertical="center"/>
    </xf>
    <xf numFmtId="0" fontId="10" fillId="4" borderId="3" xfId="0" applyFont="1" applyFill="1" applyBorder="1" applyAlignment="1">
      <alignment horizontal="left" vertical="center" wrapText="1"/>
    </xf>
    <xf numFmtId="0" fontId="11" fillId="4" borderId="3" xfId="0" applyFont="1" applyFill="1" applyBorder="1" applyAlignment="1">
      <alignment horizontal="left" vertical="center" wrapText="1"/>
    </xf>
    <xf numFmtId="0" fontId="11" fillId="4" borderId="4" xfId="0" applyFont="1" applyFill="1" applyBorder="1" applyAlignment="1">
      <alignment horizontal="left" vertical="center" wrapText="1"/>
    </xf>
    <xf numFmtId="0" fontId="10" fillId="4" borderId="8" xfId="0" applyFont="1" applyFill="1" applyBorder="1" applyAlignment="1">
      <alignment horizontal="left" vertical="center" wrapText="1"/>
    </xf>
    <xf numFmtId="0" fontId="10" fillId="4" borderId="13" xfId="0" applyFont="1" applyFill="1" applyBorder="1" applyAlignment="1">
      <alignment vertical="top" wrapText="1"/>
    </xf>
    <xf numFmtId="0" fontId="10" fillId="4" borderId="14" xfId="0" applyFont="1" applyFill="1" applyBorder="1" applyAlignment="1">
      <alignment vertical="top" wrapText="1"/>
    </xf>
    <xf numFmtId="0" fontId="8" fillId="4" borderId="12" xfId="0" applyFont="1" applyFill="1" applyBorder="1" applyAlignment="1">
      <alignment vertical="center"/>
    </xf>
    <xf numFmtId="0" fontId="13" fillId="4" borderId="4" xfId="0" applyFont="1" applyFill="1" applyBorder="1" applyAlignment="1">
      <alignment horizontal="justify"/>
    </xf>
    <xf numFmtId="0" fontId="29" fillId="4" borderId="7" xfId="0" applyFont="1" applyFill="1" applyBorder="1" applyAlignment="1">
      <alignment horizontal="justify"/>
    </xf>
    <xf numFmtId="0" fontId="31" fillId="4" borderId="14" xfId="0" applyFont="1" applyFill="1" applyBorder="1" applyAlignment="1">
      <alignment horizontal="left" vertical="center" wrapText="1"/>
    </xf>
    <xf numFmtId="0" fontId="31" fillId="4" borderId="8" xfId="0" applyFont="1" applyFill="1" applyBorder="1" applyAlignment="1">
      <alignment horizontal="left" vertical="center" wrapText="1"/>
    </xf>
    <xf numFmtId="0" fontId="13" fillId="4" borderId="5" xfId="0" applyFont="1" applyFill="1" applyBorder="1" applyAlignment="1">
      <alignment vertical="center" wrapText="1"/>
    </xf>
    <xf numFmtId="0" fontId="8" fillId="4" borderId="0" xfId="0" applyFont="1" applyFill="1" applyAlignment="1">
      <alignment horizontal="left" vertical="center"/>
    </xf>
    <xf numFmtId="0" fontId="8" fillId="4" borderId="5" xfId="0" applyFont="1" applyFill="1" applyBorder="1" applyAlignment="1">
      <alignment horizontal="left" vertical="center"/>
    </xf>
    <xf numFmtId="0" fontId="10" fillId="2" borderId="4" xfId="0" applyFont="1" applyFill="1" applyBorder="1" applyAlignment="1">
      <alignment vertical="center" wrapText="1"/>
    </xf>
    <xf numFmtId="0" fontId="33" fillId="4" borderId="14" xfId="0" applyFont="1" applyFill="1" applyBorder="1" applyAlignment="1">
      <alignment horizontal="left" vertical="center"/>
    </xf>
    <xf numFmtId="0" fontId="29" fillId="4" borderId="14" xfId="0" applyFont="1" applyFill="1" applyBorder="1" applyAlignment="1">
      <alignment horizontal="justify"/>
    </xf>
    <xf numFmtId="0" fontId="13" fillId="0" borderId="6" xfId="0" applyFont="1" applyBorder="1" applyAlignment="1">
      <alignment horizontal="justify" vertical="top"/>
    </xf>
    <xf numFmtId="0" fontId="16" fillId="0" borderId="6" xfId="0" applyFont="1" applyBorder="1" applyAlignment="1">
      <alignment vertical="top" wrapText="1"/>
    </xf>
    <xf numFmtId="0" fontId="13" fillId="0" borderId="13" xfId="0" applyFont="1" applyBorder="1" applyAlignment="1">
      <alignment vertical="top" wrapText="1"/>
    </xf>
    <xf numFmtId="0" fontId="16" fillId="0" borderId="13" xfId="0" applyFont="1" applyBorder="1" applyAlignment="1">
      <alignment vertical="top" wrapText="1"/>
    </xf>
    <xf numFmtId="0" fontId="10" fillId="4" borderId="15" xfId="0" applyFont="1" applyFill="1" applyBorder="1" applyAlignment="1">
      <alignment horizontal="left" vertical="top" wrapText="1"/>
    </xf>
    <xf numFmtId="44" fontId="10" fillId="0" borderId="14" xfId="9" applyFont="1" applyFill="1" applyBorder="1" applyAlignment="1">
      <alignment vertical="top" wrapText="1"/>
    </xf>
    <xf numFmtId="44" fontId="10" fillId="0" borderId="8" xfId="9" applyFont="1" applyFill="1" applyBorder="1" applyAlignment="1">
      <alignment vertical="top" wrapText="1"/>
    </xf>
    <xf numFmtId="44" fontId="10" fillId="4" borderId="0" xfId="9" applyFont="1" applyFill="1" applyBorder="1" applyAlignment="1">
      <alignment vertical="top" wrapText="1"/>
    </xf>
    <xf numFmtId="44" fontId="10" fillId="4" borderId="5" xfId="9" applyFont="1" applyFill="1" applyBorder="1" applyAlignment="1">
      <alignment vertical="top" wrapText="1"/>
    </xf>
    <xf numFmtId="0" fontId="8" fillId="4" borderId="10" xfId="0" applyFont="1" applyFill="1" applyBorder="1" applyAlignment="1">
      <alignment vertical="center"/>
    </xf>
    <xf numFmtId="0" fontId="0" fillId="4" borderId="3" xfId="0" applyFill="1" applyBorder="1" applyAlignment="1">
      <alignment vertical="center"/>
    </xf>
    <xf numFmtId="0" fontId="13" fillId="0" borderId="10" xfId="0" applyFont="1" applyBorder="1" applyAlignment="1">
      <alignment horizontal="left" vertical="top" wrapText="1"/>
    </xf>
    <xf numFmtId="0" fontId="13" fillId="4" borderId="25" xfId="0" applyFont="1" applyFill="1" applyBorder="1" applyAlignment="1">
      <alignment horizontal="center" vertical="center" wrapText="1"/>
    </xf>
    <xf numFmtId="0" fontId="13" fillId="4" borderId="26" xfId="0" applyFont="1" applyFill="1" applyBorder="1" applyAlignment="1">
      <alignment horizontal="center" vertical="center" wrapText="1"/>
    </xf>
    <xf numFmtId="0" fontId="13" fillId="4" borderId="27" xfId="0" applyFont="1" applyFill="1" applyBorder="1" applyAlignment="1">
      <alignment horizontal="center" vertical="center" wrapText="1"/>
    </xf>
    <xf numFmtId="0" fontId="13" fillId="4" borderId="28" xfId="0" applyFont="1" applyFill="1" applyBorder="1" applyAlignment="1">
      <alignment horizontal="center" vertical="center" wrapText="1"/>
    </xf>
    <xf numFmtId="0" fontId="13" fillId="4" borderId="29" xfId="0" applyFont="1" applyFill="1" applyBorder="1" applyAlignment="1">
      <alignment horizontal="center" vertical="center" wrapText="1"/>
    </xf>
    <xf numFmtId="0" fontId="7" fillId="4" borderId="10" xfId="0" applyFont="1" applyFill="1" applyBorder="1" applyAlignment="1">
      <alignment horizontal="center"/>
    </xf>
    <xf numFmtId="0" fontId="7" fillId="4" borderId="3" xfId="0" applyFont="1" applyFill="1" applyBorder="1" applyAlignment="1">
      <alignment horizontal="center"/>
    </xf>
    <xf numFmtId="0" fontId="7" fillId="4" borderId="7" xfId="0" applyFont="1" applyFill="1" applyBorder="1" applyAlignment="1">
      <alignment horizontal="center"/>
    </xf>
    <xf numFmtId="0" fontId="29" fillId="4" borderId="13" xfId="0" applyFont="1" applyFill="1" applyBorder="1" applyAlignment="1">
      <alignment horizontal="left" vertical="center"/>
    </xf>
    <xf numFmtId="44" fontId="10" fillId="0" borderId="15" xfId="9" applyFont="1" applyFill="1" applyBorder="1" applyAlignment="1">
      <alignment vertical="top" wrapText="1"/>
    </xf>
    <xf numFmtId="44" fontId="13" fillId="0" borderId="6" xfId="9" applyFont="1" applyFill="1" applyBorder="1" applyAlignment="1">
      <alignment vertical="top" wrapText="1"/>
    </xf>
    <xf numFmtId="0" fontId="11" fillId="4" borderId="30" xfId="0" applyFont="1" applyFill="1" applyBorder="1" applyAlignment="1">
      <alignment wrapText="1"/>
    </xf>
    <xf numFmtId="0" fontId="8" fillId="2" borderId="10" xfId="0" applyFont="1" applyFill="1" applyBorder="1" applyAlignment="1">
      <alignment vertical="center" wrapText="1"/>
    </xf>
    <xf numFmtId="0" fontId="10" fillId="4" borderId="3" xfId="0" applyFont="1" applyFill="1" applyBorder="1" applyAlignment="1">
      <alignment vertical="top"/>
    </xf>
    <xf numFmtId="0" fontId="13" fillId="4" borderId="3" xfId="0" applyFont="1" applyFill="1" applyBorder="1" applyAlignment="1">
      <alignment horizontal="center" vertical="top"/>
    </xf>
    <xf numFmtId="0" fontId="13" fillId="4" borderId="4" xfId="0" applyFont="1" applyFill="1" applyBorder="1" applyAlignment="1">
      <alignment vertical="top"/>
    </xf>
    <xf numFmtId="0" fontId="10" fillId="2" borderId="10" xfId="0" applyFont="1" applyFill="1" applyBorder="1" applyAlignment="1">
      <alignment vertical="top"/>
    </xf>
    <xf numFmtId="0" fontId="13" fillId="4" borderId="10" xfId="0" applyFont="1" applyFill="1" applyBorder="1" applyAlignment="1">
      <alignment horizontal="center" vertical="top"/>
    </xf>
    <xf numFmtId="0" fontId="13" fillId="4" borderId="3" xfId="0" applyFont="1" applyFill="1" applyBorder="1" applyAlignment="1">
      <alignment vertical="top"/>
    </xf>
    <xf numFmtId="0" fontId="12" fillId="0" borderId="5" xfId="0" applyFont="1" applyBorder="1" applyAlignment="1">
      <alignment vertical="top" wrapText="1"/>
    </xf>
    <xf numFmtId="0" fontId="34" fillId="0" borderId="12" xfId="0" applyFont="1" applyBorder="1" applyAlignment="1">
      <alignment vertical="top" wrapText="1"/>
    </xf>
    <xf numFmtId="0" fontId="12" fillId="0" borderId="3" xfId="0" applyFont="1" applyBorder="1" applyAlignment="1">
      <alignment vertical="top" wrapText="1"/>
    </xf>
    <xf numFmtId="0" fontId="51" fillId="0" borderId="0" xfId="0" applyFont="1"/>
    <xf numFmtId="0" fontId="8" fillId="0" borderId="31" xfId="0" applyFont="1" applyBorder="1" applyAlignment="1">
      <alignment horizontal="center" vertical="center"/>
    </xf>
    <xf numFmtId="0" fontId="7" fillId="0" borderId="31" xfId="0" applyFont="1" applyBorder="1" applyAlignment="1">
      <alignment horizontal="center"/>
    </xf>
    <xf numFmtId="0" fontId="7" fillId="0" borderId="32" xfId="0" applyFont="1" applyBorder="1" applyAlignment="1">
      <alignment vertical="center"/>
    </xf>
    <xf numFmtId="0" fontId="10" fillId="2" borderId="17" xfId="0" applyFont="1" applyFill="1" applyBorder="1" applyAlignment="1">
      <alignment vertical="top" wrapText="1"/>
    </xf>
    <xf numFmtId="0" fontId="11" fillId="4" borderId="33" xfId="0" applyFont="1" applyFill="1" applyBorder="1" applyAlignment="1">
      <alignment wrapText="1"/>
    </xf>
    <xf numFmtId="0" fontId="11" fillId="4" borderId="1" xfId="0" applyFont="1" applyFill="1" applyBorder="1" applyAlignment="1">
      <alignment wrapText="1"/>
    </xf>
    <xf numFmtId="0" fontId="0" fillId="3" borderId="34" xfId="0" applyFill="1" applyBorder="1" applyAlignment="1">
      <alignment horizontal="center" vertical="center"/>
    </xf>
    <xf numFmtId="0" fontId="10" fillId="0" borderId="22" xfId="0" applyFont="1" applyBorder="1" applyAlignment="1">
      <alignment vertical="top" wrapText="1"/>
    </xf>
    <xf numFmtId="0" fontId="11" fillId="0" borderId="22" xfId="0" applyFont="1" applyBorder="1" applyAlignment="1">
      <alignment wrapText="1"/>
    </xf>
    <xf numFmtId="0" fontId="11" fillId="0" borderId="35" xfId="0" applyFont="1" applyBorder="1" applyAlignment="1">
      <alignment wrapText="1"/>
    </xf>
    <xf numFmtId="0" fontId="13" fillId="4" borderId="36" xfId="0" applyFont="1" applyFill="1" applyBorder="1" applyAlignment="1">
      <alignment horizontal="center" vertical="center" wrapText="1"/>
    </xf>
    <xf numFmtId="0" fontId="0" fillId="3" borderId="37" xfId="0" applyFill="1" applyBorder="1" applyAlignment="1">
      <alignment horizontal="center" vertical="center"/>
    </xf>
    <xf numFmtId="0" fontId="13" fillId="4" borderId="38" xfId="0" applyFont="1" applyFill="1" applyBorder="1" applyAlignment="1">
      <alignment horizontal="center" vertical="center" wrapText="1"/>
    </xf>
    <xf numFmtId="0" fontId="10" fillId="2" borderId="33" xfId="0" applyFont="1" applyFill="1" applyBorder="1" applyAlignment="1">
      <alignment horizontal="left" vertical="center" wrapText="1"/>
    </xf>
    <xf numFmtId="0" fontId="11" fillId="4" borderId="1" xfId="0" applyFont="1" applyFill="1" applyBorder="1" applyAlignment="1">
      <alignment horizontal="center" vertical="center" wrapText="1"/>
    </xf>
    <xf numFmtId="0" fontId="12" fillId="7" borderId="10" xfId="0" applyFont="1" applyFill="1" applyBorder="1" applyAlignment="1">
      <alignment vertical="top" wrapText="1"/>
    </xf>
    <xf numFmtId="0" fontId="6" fillId="7" borderId="3" xfId="2" applyFill="1" applyBorder="1" applyAlignment="1" applyProtection="1">
      <alignment horizontal="center" vertical="top" wrapText="1"/>
    </xf>
    <xf numFmtId="0" fontId="12" fillId="7" borderId="4" xfId="0" applyFont="1" applyFill="1" applyBorder="1" applyAlignment="1">
      <alignment horizontal="center" wrapText="1"/>
    </xf>
    <xf numFmtId="0" fontId="12" fillId="8" borderId="10" xfId="0" applyFont="1" applyFill="1" applyBorder="1" applyAlignment="1">
      <alignment vertical="top" wrapText="1"/>
    </xf>
    <xf numFmtId="0" fontId="6" fillId="8" borderId="3" xfId="2" applyFill="1" applyBorder="1" applyAlignment="1" applyProtection="1">
      <alignment horizontal="center" vertical="top" wrapText="1"/>
    </xf>
    <xf numFmtId="0" fontId="12" fillId="8" borderId="4" xfId="0" applyFont="1" applyFill="1" applyBorder="1" applyAlignment="1">
      <alignment horizontal="center" wrapText="1"/>
    </xf>
    <xf numFmtId="0" fontId="12" fillId="10" borderId="10" xfId="0" applyFont="1" applyFill="1" applyBorder="1" applyAlignment="1">
      <alignment vertical="top" wrapText="1"/>
    </xf>
    <xf numFmtId="0" fontId="6" fillId="10" borderId="3" xfId="2" applyFill="1" applyBorder="1" applyAlignment="1" applyProtection="1">
      <alignment horizontal="center" vertical="top" wrapText="1"/>
    </xf>
    <xf numFmtId="0" fontId="12" fillId="10" borderId="4" xfId="0" applyFont="1" applyFill="1" applyBorder="1" applyAlignment="1">
      <alignment horizontal="center" wrapText="1"/>
    </xf>
    <xf numFmtId="0" fontId="12" fillId="12" borderId="7" xfId="0" applyFont="1" applyFill="1" applyBorder="1" applyAlignment="1">
      <alignment vertical="top" wrapText="1"/>
    </xf>
    <xf numFmtId="0" fontId="12" fillId="12" borderId="10" xfId="0" applyFont="1" applyFill="1" applyBorder="1" applyAlignment="1">
      <alignment vertical="top" wrapText="1"/>
    </xf>
    <xf numFmtId="0" fontId="6" fillId="12" borderId="3" xfId="2" applyFill="1" applyBorder="1" applyAlignment="1" applyProtection="1">
      <alignment horizontal="center" vertical="top" wrapText="1"/>
    </xf>
    <xf numFmtId="0" fontId="12" fillId="12" borderId="4" xfId="0" applyFont="1" applyFill="1" applyBorder="1" applyAlignment="1">
      <alignment horizontal="center" wrapText="1"/>
    </xf>
    <xf numFmtId="0" fontId="12" fillId="13" borderId="10" xfId="0" applyFont="1" applyFill="1" applyBorder="1" applyAlignment="1">
      <alignment vertical="top" wrapText="1"/>
    </xf>
    <xf numFmtId="0" fontId="6" fillId="13" borderId="3" xfId="2" applyFill="1" applyBorder="1" applyAlignment="1" applyProtection="1">
      <alignment horizontal="center" vertical="top" wrapText="1"/>
    </xf>
    <xf numFmtId="0" fontId="12" fillId="13" borderId="4" xfId="0" applyFont="1" applyFill="1" applyBorder="1" applyAlignment="1">
      <alignment horizontal="center" wrapText="1"/>
    </xf>
    <xf numFmtId="0" fontId="13" fillId="4" borderId="39" xfId="0" applyFont="1" applyFill="1" applyBorder="1" applyAlignment="1">
      <alignment horizontal="center" vertical="center" wrapText="1"/>
    </xf>
    <xf numFmtId="0" fontId="29" fillId="4" borderId="7" xfId="0" applyFont="1" applyFill="1" applyBorder="1" applyAlignment="1">
      <alignment horizontal="left" vertical="center"/>
    </xf>
    <xf numFmtId="0" fontId="12" fillId="4" borderId="7" xfId="0" applyFont="1" applyFill="1" applyBorder="1" applyAlignment="1">
      <alignment horizontal="left" vertical="center" wrapText="1"/>
    </xf>
    <xf numFmtId="0" fontId="33" fillId="4" borderId="7" xfId="0" applyFont="1" applyFill="1" applyBorder="1" applyAlignment="1">
      <alignment horizontal="left" vertical="center"/>
    </xf>
    <xf numFmtId="0" fontId="13" fillId="0" borderId="7" xfId="0" applyFont="1" applyBorder="1" applyAlignment="1">
      <alignment horizontal="left" vertical="top" wrapText="1"/>
    </xf>
    <xf numFmtId="44" fontId="10" fillId="0" borderId="7" xfId="9" applyFont="1" applyFill="1" applyBorder="1" applyAlignment="1">
      <alignment vertical="top" wrapText="1"/>
    </xf>
    <xf numFmtId="44" fontId="10" fillId="0" borderId="0" xfId="9" applyFont="1" applyFill="1" applyBorder="1" applyAlignment="1">
      <alignment horizontal="center" vertical="top" wrapText="1"/>
    </xf>
    <xf numFmtId="44" fontId="10" fillId="0" borderId="5" xfId="9" applyFont="1" applyFill="1" applyBorder="1" applyAlignment="1">
      <alignment horizontal="center" vertical="top" wrapText="1"/>
    </xf>
    <xf numFmtId="0" fontId="0" fillId="4" borderId="34" xfId="0" applyFill="1" applyBorder="1" applyAlignment="1">
      <alignment horizontal="center" vertical="center"/>
    </xf>
    <xf numFmtId="0" fontId="10" fillId="2" borderId="40" xfId="0" applyFont="1" applyFill="1" applyBorder="1" applyAlignment="1">
      <alignment horizontal="left" vertical="center" wrapText="1"/>
    </xf>
    <xf numFmtId="0" fontId="11" fillId="4" borderId="40" xfId="0" applyFont="1" applyFill="1" applyBorder="1" applyAlignment="1">
      <alignment wrapText="1"/>
    </xf>
    <xf numFmtId="0" fontId="11" fillId="4" borderId="41" xfId="0" applyFont="1" applyFill="1" applyBorder="1" applyAlignment="1">
      <alignment wrapText="1"/>
    </xf>
    <xf numFmtId="0" fontId="11" fillId="4" borderId="41" xfId="0" applyFont="1" applyFill="1" applyBorder="1" applyAlignment="1">
      <alignment horizontal="center" vertical="center" wrapText="1"/>
    </xf>
    <xf numFmtId="0" fontId="11" fillId="4" borderId="42" xfId="0" applyFont="1" applyFill="1" applyBorder="1" applyAlignment="1">
      <alignment horizontal="center" vertical="center" wrapText="1"/>
    </xf>
    <xf numFmtId="0" fontId="0" fillId="4" borderId="37" xfId="0" applyFill="1" applyBorder="1" applyAlignment="1">
      <alignment horizontal="center" vertical="center"/>
    </xf>
    <xf numFmtId="0" fontId="11" fillId="4" borderId="19" xfId="0" applyFont="1" applyFill="1" applyBorder="1" applyAlignment="1">
      <alignment horizontal="center" vertical="center" wrapText="1"/>
    </xf>
    <xf numFmtId="0" fontId="0" fillId="7" borderId="43" xfId="0" applyFill="1" applyBorder="1" applyAlignment="1">
      <alignment horizontal="center" vertical="center"/>
    </xf>
    <xf numFmtId="0" fontId="0" fillId="7" borderId="37" xfId="0" applyFill="1" applyBorder="1" applyAlignment="1">
      <alignment horizontal="center" vertical="center"/>
    </xf>
    <xf numFmtId="0" fontId="0" fillId="15" borderId="43" xfId="0" applyFill="1" applyBorder="1" applyAlignment="1">
      <alignment horizontal="center" vertical="center"/>
    </xf>
    <xf numFmtId="0" fontId="0" fillId="15" borderId="37" xfId="0" applyFill="1" applyBorder="1" applyAlignment="1">
      <alignment horizontal="center" vertical="center"/>
    </xf>
    <xf numFmtId="0" fontId="0" fillId="9" borderId="43" xfId="0" applyFill="1" applyBorder="1" applyAlignment="1">
      <alignment horizontal="center" vertical="center"/>
    </xf>
    <xf numFmtId="0" fontId="0" fillId="14" borderId="43" xfId="0" applyFill="1" applyBorder="1" applyAlignment="1">
      <alignment horizontal="center" vertical="center"/>
    </xf>
    <xf numFmtId="0" fontId="0" fillId="14" borderId="37" xfId="0" applyFill="1" applyBorder="1" applyAlignment="1">
      <alignment horizontal="center" vertical="center"/>
    </xf>
    <xf numFmtId="0" fontId="0" fillId="11" borderId="43" xfId="0" applyFill="1" applyBorder="1" applyAlignment="1">
      <alignment horizontal="center" vertical="center"/>
    </xf>
    <xf numFmtId="0" fontId="0" fillId="11" borderId="37" xfId="0" applyFill="1" applyBorder="1" applyAlignment="1">
      <alignment horizontal="center" vertical="center"/>
    </xf>
    <xf numFmtId="0" fontId="0" fillId="16" borderId="43" xfId="0" applyFill="1" applyBorder="1" applyAlignment="1">
      <alignment horizontal="center" vertical="center"/>
    </xf>
    <xf numFmtId="0" fontId="0" fillId="16" borderId="37" xfId="0" applyFill="1" applyBorder="1" applyAlignment="1">
      <alignment horizontal="center" vertical="center"/>
    </xf>
    <xf numFmtId="0" fontId="0" fillId="2" borderId="43" xfId="0" applyFill="1" applyBorder="1" applyAlignment="1">
      <alignment horizontal="center" vertical="center"/>
    </xf>
    <xf numFmtId="0" fontId="0" fillId="2" borderId="37" xfId="0" applyFill="1" applyBorder="1" applyAlignment="1">
      <alignment horizontal="center" vertical="center"/>
    </xf>
    <xf numFmtId="0" fontId="0" fillId="17" borderId="43" xfId="0" applyFill="1" applyBorder="1" applyAlignment="1">
      <alignment horizontal="center" vertical="center"/>
    </xf>
    <xf numFmtId="0" fontId="0" fillId="17" borderId="37" xfId="0" applyFill="1" applyBorder="1" applyAlignment="1">
      <alignment horizontal="center" vertical="center"/>
    </xf>
    <xf numFmtId="0" fontId="0" fillId="6" borderId="43" xfId="0" applyFill="1" applyBorder="1" applyAlignment="1">
      <alignment horizontal="center" vertical="center"/>
    </xf>
    <xf numFmtId="0" fontId="0" fillId="6" borderId="37" xfId="0" applyFill="1" applyBorder="1" applyAlignment="1">
      <alignment horizontal="center" vertical="center"/>
    </xf>
    <xf numFmtId="0" fontId="0" fillId="4" borderId="43" xfId="0" applyFill="1" applyBorder="1" applyAlignment="1">
      <alignment horizontal="center" vertical="center"/>
    </xf>
    <xf numFmtId="0" fontId="13" fillId="4" borderId="19" xfId="0" applyFont="1" applyFill="1" applyBorder="1" applyAlignment="1">
      <alignment horizontal="center" vertical="center" wrapText="1"/>
    </xf>
    <xf numFmtId="0" fontId="0" fillId="18" borderId="43" xfId="0" applyFill="1" applyBorder="1" applyAlignment="1">
      <alignment horizontal="center" vertical="center"/>
    </xf>
    <xf numFmtId="0" fontId="0" fillId="18" borderId="37" xfId="0" applyFill="1" applyBorder="1" applyAlignment="1">
      <alignment horizontal="center" vertical="center"/>
    </xf>
    <xf numFmtId="0" fontId="0" fillId="19" borderId="43" xfId="0" applyFill="1" applyBorder="1" applyAlignment="1">
      <alignment horizontal="center" vertical="center"/>
    </xf>
    <xf numFmtId="0" fontId="0" fillId="19" borderId="37" xfId="0" applyFill="1" applyBorder="1" applyAlignment="1">
      <alignment horizontal="center" vertical="center"/>
    </xf>
    <xf numFmtId="0" fontId="0" fillId="20" borderId="43" xfId="0" applyFill="1" applyBorder="1" applyAlignment="1">
      <alignment horizontal="center" vertical="center"/>
    </xf>
    <xf numFmtId="0" fontId="0" fillId="21" borderId="34" xfId="0" applyFill="1" applyBorder="1" applyAlignment="1">
      <alignment horizontal="center" vertical="center"/>
    </xf>
    <xf numFmtId="0" fontId="0" fillId="21" borderId="37" xfId="0" applyFill="1" applyBorder="1" applyAlignment="1">
      <alignment horizontal="center" vertical="center"/>
    </xf>
    <xf numFmtId="0" fontId="10" fillId="2" borderId="13" xfId="0" applyFont="1" applyFill="1" applyBorder="1" applyAlignment="1">
      <alignment horizontal="left" vertical="top" wrapText="1"/>
    </xf>
    <xf numFmtId="0" fontId="10" fillId="4" borderId="8" xfId="0" applyFont="1" applyFill="1" applyBorder="1" applyAlignment="1">
      <alignment vertical="top" wrapText="1"/>
    </xf>
    <xf numFmtId="0" fontId="10" fillId="2" borderId="14" xfId="0" applyFont="1" applyFill="1" applyBorder="1" applyAlignment="1">
      <alignment vertical="top" wrapText="1"/>
    </xf>
    <xf numFmtId="0" fontId="12" fillId="5" borderId="3" xfId="0" applyFont="1" applyFill="1" applyBorder="1" applyAlignment="1">
      <alignment vertical="top" wrapText="1"/>
    </xf>
    <xf numFmtId="0" fontId="33" fillId="4" borderId="5" xfId="0" applyFont="1" applyFill="1" applyBorder="1" applyAlignment="1">
      <alignment vertical="center"/>
    </xf>
    <xf numFmtId="0" fontId="29" fillId="4" borderId="7" xfId="0" applyFont="1" applyFill="1" applyBorder="1" applyAlignment="1">
      <alignment vertical="center"/>
    </xf>
    <xf numFmtId="0" fontId="29" fillId="4" borderId="10" xfId="0" applyFont="1" applyFill="1" applyBorder="1" applyAlignment="1">
      <alignment horizontal="left" vertical="center"/>
    </xf>
    <xf numFmtId="0" fontId="31" fillId="4" borderId="13" xfId="0" applyFont="1" applyFill="1" applyBorder="1" applyAlignment="1">
      <alignment horizontal="left" vertical="center" wrapText="1"/>
    </xf>
    <xf numFmtId="0" fontId="10" fillId="2" borderId="14" xfId="0" applyFont="1" applyFill="1" applyBorder="1" applyAlignment="1">
      <alignment wrapText="1"/>
    </xf>
    <xf numFmtId="0" fontId="10" fillId="2" borderId="13" xfId="0" applyFont="1" applyFill="1" applyBorder="1" applyAlignment="1">
      <alignment horizontal="left" vertical="center" wrapText="1"/>
    </xf>
    <xf numFmtId="44" fontId="10" fillId="0" borderId="7" xfId="9" applyFont="1" applyFill="1" applyBorder="1" applyAlignment="1">
      <alignment horizontal="center" vertical="top" wrapText="1"/>
    </xf>
    <xf numFmtId="44" fontId="10" fillId="4" borderId="7" xfId="9" applyFont="1" applyFill="1" applyBorder="1" applyAlignment="1">
      <alignment vertical="top" wrapText="1"/>
    </xf>
    <xf numFmtId="0" fontId="16" fillId="0" borderId="7" xfId="0" applyFont="1" applyBorder="1" applyAlignment="1">
      <alignment wrapText="1"/>
    </xf>
    <xf numFmtId="0" fontId="13" fillId="4" borderId="14" xfId="0" applyFont="1" applyFill="1" applyBorder="1" applyAlignment="1">
      <alignment horizontal="left" vertical="center" wrapText="1"/>
    </xf>
    <xf numFmtId="0" fontId="6" fillId="0" borderId="31" xfId="2" applyBorder="1" applyAlignment="1" applyProtection="1">
      <alignment horizontal="center" vertical="center"/>
    </xf>
    <xf numFmtId="0" fontId="6" fillId="0" borderId="31" xfId="2" applyBorder="1" applyAlignment="1" applyProtection="1">
      <alignment horizontal="center"/>
    </xf>
    <xf numFmtId="0" fontId="6" fillId="0" borderId="32" xfId="2" applyBorder="1" applyAlignment="1" applyProtection="1">
      <alignment vertical="center"/>
    </xf>
    <xf numFmtId="0" fontId="6" fillId="0" borderId="19" xfId="2" applyBorder="1" applyAlignment="1" applyProtection="1">
      <alignment horizontal="center"/>
    </xf>
    <xf numFmtId="0" fontId="6" fillId="0" borderId="1" xfId="2" applyBorder="1" applyAlignment="1" applyProtection="1">
      <alignment horizontal="center"/>
    </xf>
    <xf numFmtId="0" fontId="6" fillId="0" borderId="18" xfId="2" applyBorder="1" applyAlignment="1" applyProtection="1">
      <alignment horizontal="center"/>
    </xf>
    <xf numFmtId="0" fontId="6" fillId="0" borderId="1" xfId="2" applyBorder="1" applyAlignment="1" applyProtection="1">
      <alignment horizontal="center" vertical="center"/>
    </xf>
    <xf numFmtId="0" fontId="6" fillId="0" borderId="19" xfId="2" applyBorder="1" applyAlignment="1" applyProtection="1"/>
    <xf numFmtId="0" fontId="14" fillId="0" borderId="27" xfId="0" applyFont="1" applyBorder="1" applyAlignment="1">
      <alignment horizontal="center" vertical="center" wrapText="1"/>
    </xf>
    <xf numFmtId="0" fontId="13" fillId="0" borderId="27" xfId="0" applyFont="1" applyBorder="1" applyAlignment="1">
      <alignment horizontal="center" vertical="center" wrapText="1"/>
    </xf>
    <xf numFmtId="0" fontId="13" fillId="0" borderId="38" xfId="0" applyFont="1" applyBorder="1" applyAlignment="1">
      <alignment horizontal="center" vertical="center" wrapText="1"/>
    </xf>
    <xf numFmtId="0" fontId="69" fillId="0" borderId="0" xfId="0" applyFont="1" applyAlignment="1">
      <alignment wrapText="1"/>
    </xf>
    <xf numFmtId="0" fontId="12" fillId="4" borderId="1" xfId="0" applyFont="1" applyFill="1" applyBorder="1" applyAlignment="1">
      <alignment vertical="top" wrapText="1"/>
    </xf>
    <xf numFmtId="0" fontId="6" fillId="4" borderId="1" xfId="2" applyFill="1" applyBorder="1" applyAlignment="1" applyProtection="1">
      <alignment horizontal="center" vertical="top" wrapText="1"/>
    </xf>
    <xf numFmtId="0" fontId="12" fillId="4" borderId="44" xfId="0" applyFont="1" applyFill="1" applyBorder="1" applyAlignment="1">
      <alignment horizontal="center" wrapText="1"/>
    </xf>
    <xf numFmtId="0" fontId="13" fillId="4" borderId="20" xfId="0" applyFont="1" applyFill="1" applyBorder="1" applyAlignment="1">
      <alignment horizontal="left" vertical="top" wrapText="1"/>
    </xf>
    <xf numFmtId="0" fontId="11" fillId="4" borderId="21" xfId="0" applyFont="1" applyFill="1" applyBorder="1" applyAlignment="1">
      <alignment wrapText="1"/>
    </xf>
    <xf numFmtId="0" fontId="11" fillId="4" borderId="20" xfId="0" applyFont="1" applyFill="1" applyBorder="1" applyAlignment="1">
      <alignment wrapText="1"/>
    </xf>
    <xf numFmtId="0" fontId="11" fillId="4" borderId="17" xfId="0" applyFont="1" applyFill="1" applyBorder="1" applyAlignment="1">
      <alignment wrapText="1"/>
    </xf>
    <xf numFmtId="0" fontId="0" fillId="4" borderId="45" xfId="0" applyFill="1" applyBorder="1" applyAlignment="1">
      <alignment horizontal="center" vertical="center"/>
    </xf>
    <xf numFmtId="0" fontId="0" fillId="4" borderId="46" xfId="0" applyFill="1" applyBorder="1" applyAlignment="1">
      <alignment horizontal="center" vertical="center"/>
    </xf>
    <xf numFmtId="0" fontId="24" fillId="4" borderId="29" xfId="0" applyFont="1" applyFill="1" applyBorder="1" applyAlignment="1">
      <alignment wrapText="1"/>
    </xf>
    <xf numFmtId="0" fontId="13" fillId="4" borderId="47" xfId="0" applyFont="1" applyFill="1" applyBorder="1" applyAlignment="1">
      <alignment horizontal="center" vertical="center" wrapText="1"/>
    </xf>
    <xf numFmtId="0" fontId="11" fillId="4" borderId="27" xfId="0" applyFont="1" applyFill="1" applyBorder="1" applyAlignment="1">
      <alignment wrapText="1"/>
    </xf>
    <xf numFmtId="0" fontId="0" fillId="4" borderId="28" xfId="0" applyFill="1" applyBorder="1"/>
    <xf numFmtId="0" fontId="11" fillId="4" borderId="28" xfId="0" applyFont="1" applyFill="1" applyBorder="1" applyAlignment="1">
      <alignment wrapText="1"/>
    </xf>
    <xf numFmtId="0" fontId="24" fillId="4" borderId="27" xfId="0" applyFont="1" applyFill="1" applyBorder="1" applyAlignment="1">
      <alignment horizontal="center" vertical="center" wrapText="1"/>
    </xf>
    <xf numFmtId="0" fontId="11" fillId="4" borderId="25" xfId="0" applyFont="1" applyFill="1" applyBorder="1" applyAlignment="1">
      <alignment wrapText="1"/>
    </xf>
    <xf numFmtId="0" fontId="11" fillId="4" borderId="26" xfId="0" applyFont="1" applyFill="1" applyBorder="1" applyAlignment="1">
      <alignment wrapText="1"/>
    </xf>
    <xf numFmtId="0" fontId="0" fillId="4" borderId="27" xfId="0" applyFill="1" applyBorder="1"/>
    <xf numFmtId="0" fontId="13" fillId="4" borderId="48" xfId="0" applyFont="1" applyFill="1" applyBorder="1" applyAlignment="1">
      <alignment horizontal="center" vertical="center" wrapText="1"/>
    </xf>
    <xf numFmtId="0" fontId="12" fillId="4" borderId="33" xfId="0" applyFont="1" applyFill="1" applyBorder="1" applyAlignment="1">
      <alignment vertical="top" wrapText="1"/>
    </xf>
    <xf numFmtId="0" fontId="10" fillId="4" borderId="4" xfId="0" applyFont="1" applyFill="1" applyBorder="1" applyAlignment="1">
      <alignment vertical="center" wrapText="1"/>
    </xf>
    <xf numFmtId="0" fontId="0" fillId="25" borderId="0" xfId="0" applyFill="1" applyAlignment="1">
      <alignment vertical="justify" wrapText="1"/>
    </xf>
    <xf numFmtId="0" fontId="0" fillId="26" borderId="0" xfId="0" applyFill="1"/>
    <xf numFmtId="0" fontId="11" fillId="0" borderId="49" xfId="0" applyFont="1" applyBorder="1" applyAlignment="1">
      <alignment wrapText="1"/>
    </xf>
    <xf numFmtId="0" fontId="13" fillId="0" borderId="47" xfId="0" applyFont="1" applyBorder="1" applyAlignment="1">
      <alignment horizontal="center" vertical="center" wrapText="1"/>
    </xf>
    <xf numFmtId="0" fontId="24" fillId="4" borderId="29" xfId="0" applyFont="1" applyFill="1" applyBorder="1" applyAlignment="1">
      <alignment horizontal="center" vertical="center" wrapText="1"/>
    </xf>
    <xf numFmtId="0" fontId="13" fillId="4" borderId="20" xfId="0" applyFont="1" applyFill="1" applyBorder="1" applyAlignment="1">
      <alignment vertical="top" wrapText="1"/>
    </xf>
    <xf numFmtId="0" fontId="0" fillId="4" borderId="50" xfId="0" applyFill="1" applyBorder="1" applyAlignment="1">
      <alignment horizontal="center" vertical="center"/>
    </xf>
    <xf numFmtId="0" fontId="0" fillId="4" borderId="51" xfId="0" applyFill="1" applyBorder="1" applyAlignment="1">
      <alignment horizontal="center" vertical="center"/>
    </xf>
    <xf numFmtId="0" fontId="13" fillId="0" borderId="21" xfId="0" applyFont="1" applyBorder="1" applyAlignment="1">
      <alignment vertical="top" wrapText="1"/>
    </xf>
    <xf numFmtId="0" fontId="24" fillId="4" borderId="27" xfId="0" applyFont="1" applyFill="1" applyBorder="1" applyAlignment="1">
      <alignment vertical="center" wrapText="1"/>
    </xf>
    <xf numFmtId="0" fontId="11" fillId="4" borderId="44" xfId="0" applyFont="1" applyFill="1" applyBorder="1" applyAlignment="1">
      <alignment wrapText="1"/>
    </xf>
    <xf numFmtId="0" fontId="11" fillId="4" borderId="52" xfId="0" applyFont="1" applyFill="1" applyBorder="1" applyAlignment="1">
      <alignment wrapText="1"/>
    </xf>
    <xf numFmtId="0" fontId="13" fillId="0" borderId="29" xfId="0" applyFont="1" applyBorder="1" applyAlignment="1">
      <alignment horizontal="center" vertical="center" wrapText="1"/>
    </xf>
    <xf numFmtId="0" fontId="12" fillId="0" borderId="33" xfId="0" applyFont="1" applyBorder="1" applyAlignment="1">
      <alignment vertical="top" wrapText="1"/>
    </xf>
    <xf numFmtId="0" fontId="6" fillId="0" borderId="1" xfId="2" applyBorder="1" applyAlignment="1" applyProtection="1">
      <alignment horizontal="center" vertical="top" wrapText="1"/>
    </xf>
    <xf numFmtId="0" fontId="12" fillId="0" borderId="44" xfId="0" applyFont="1" applyBorder="1" applyAlignment="1">
      <alignment horizontal="center" wrapText="1"/>
    </xf>
    <xf numFmtId="0" fontId="0" fillId="0" borderId="50" xfId="0" applyBorder="1" applyAlignment="1">
      <alignment horizontal="center" vertical="center"/>
    </xf>
    <xf numFmtId="0" fontId="0" fillId="0" borderId="43" xfId="0" applyBorder="1" applyAlignment="1">
      <alignment horizontal="center" vertical="center"/>
    </xf>
    <xf numFmtId="0" fontId="0" fillId="0" borderId="37" xfId="0" applyBorder="1" applyAlignment="1">
      <alignment horizontal="center" vertical="center"/>
    </xf>
    <xf numFmtId="0" fontId="0" fillId="0" borderId="45" xfId="0" applyBorder="1" applyAlignment="1">
      <alignment horizontal="center" vertical="center"/>
    </xf>
    <xf numFmtId="0" fontId="13" fillId="0" borderId="20" xfId="0" applyFont="1" applyBorder="1" applyAlignment="1">
      <alignment horizontal="left" vertical="top" wrapText="1"/>
    </xf>
    <xf numFmtId="0" fontId="11" fillId="0" borderId="44" xfId="0" applyFont="1" applyBorder="1" applyAlignment="1">
      <alignment wrapText="1"/>
    </xf>
    <xf numFmtId="0" fontId="11" fillId="0" borderId="52" xfId="0" applyFont="1" applyBorder="1" applyAlignment="1">
      <alignment wrapText="1"/>
    </xf>
    <xf numFmtId="0" fontId="11" fillId="0" borderId="33" xfId="0" applyFont="1" applyBorder="1" applyAlignment="1">
      <alignment wrapText="1"/>
    </xf>
    <xf numFmtId="0" fontId="11" fillId="4" borderId="49" xfId="0" applyFont="1" applyFill="1" applyBorder="1" applyAlignment="1">
      <alignment wrapText="1"/>
    </xf>
    <xf numFmtId="0" fontId="13" fillId="4" borderId="27" xfId="0" applyFont="1" applyFill="1" applyBorder="1" applyAlignment="1">
      <alignment vertical="top" wrapText="1"/>
    </xf>
    <xf numFmtId="0" fontId="12" fillId="14" borderId="33" xfId="0" applyFont="1" applyFill="1" applyBorder="1" applyAlignment="1">
      <alignment vertical="top" wrapText="1"/>
    </xf>
    <xf numFmtId="0" fontId="6" fillId="14" borderId="1" xfId="2" applyFill="1" applyBorder="1" applyAlignment="1" applyProtection="1">
      <alignment horizontal="center" vertical="top" wrapText="1"/>
    </xf>
    <xf numFmtId="0" fontId="12" fillId="14" borderId="44" xfId="0" applyFont="1" applyFill="1" applyBorder="1" applyAlignment="1">
      <alignment horizontal="center" wrapText="1"/>
    </xf>
    <xf numFmtId="0" fontId="13" fillId="4" borderId="21" xfId="0" applyFont="1" applyFill="1" applyBorder="1" applyAlignment="1">
      <alignment horizontal="left" vertical="top" wrapText="1"/>
    </xf>
    <xf numFmtId="0" fontId="12" fillId="11" borderId="33" xfId="0" applyFont="1" applyFill="1" applyBorder="1" applyAlignment="1">
      <alignment vertical="top" wrapText="1"/>
    </xf>
    <xf numFmtId="0" fontId="6" fillId="11" borderId="1" xfId="2" applyFill="1" applyBorder="1" applyAlignment="1" applyProtection="1">
      <alignment horizontal="center" vertical="top" wrapText="1"/>
    </xf>
    <xf numFmtId="0" fontId="12" fillId="11" borderId="44" xfId="0" applyFont="1" applyFill="1" applyBorder="1" applyAlignment="1">
      <alignment horizontal="center" wrapText="1"/>
    </xf>
    <xf numFmtId="0" fontId="12" fillId="2" borderId="33" xfId="0" applyFont="1" applyFill="1" applyBorder="1" applyAlignment="1">
      <alignment vertical="top" wrapText="1"/>
    </xf>
    <xf numFmtId="0" fontId="6" fillId="2" borderId="1" xfId="2" applyFill="1" applyBorder="1" applyAlignment="1" applyProtection="1">
      <alignment horizontal="center" vertical="top" wrapText="1"/>
    </xf>
    <xf numFmtId="0" fontId="12" fillId="2" borderId="44" xfId="0" applyFont="1" applyFill="1" applyBorder="1" applyAlignment="1">
      <alignment horizontal="center" wrapText="1"/>
    </xf>
    <xf numFmtId="0" fontId="12" fillId="9" borderId="33" xfId="0" applyFont="1" applyFill="1" applyBorder="1" applyAlignment="1">
      <alignment vertical="top" wrapText="1"/>
    </xf>
    <xf numFmtId="0" fontId="6" fillId="9" borderId="1" xfId="2" applyFill="1" applyBorder="1" applyAlignment="1" applyProtection="1">
      <alignment horizontal="center" vertical="top" wrapText="1"/>
    </xf>
    <xf numFmtId="0" fontId="12" fillId="9" borderId="44" xfId="0" applyFont="1" applyFill="1" applyBorder="1" applyAlignment="1">
      <alignment horizontal="center" wrapText="1"/>
    </xf>
    <xf numFmtId="0" fontId="0" fillId="2" borderId="22" xfId="0" applyFill="1" applyBorder="1"/>
    <xf numFmtId="0" fontId="11" fillId="4" borderId="35" xfId="0" applyFont="1" applyFill="1" applyBorder="1" applyAlignment="1">
      <alignment wrapText="1"/>
    </xf>
    <xf numFmtId="0" fontId="0" fillId="4" borderId="53" xfId="0" applyFill="1" applyBorder="1" applyAlignment="1">
      <alignment horizontal="center" vertical="center"/>
    </xf>
    <xf numFmtId="0" fontId="13" fillId="4" borderId="30" xfId="0" applyFont="1" applyFill="1" applyBorder="1" applyAlignment="1">
      <alignment horizontal="center" vertical="center" wrapText="1"/>
    </xf>
    <xf numFmtId="0" fontId="0" fillId="4" borderId="54" xfId="0" applyFill="1" applyBorder="1" applyAlignment="1">
      <alignment horizontal="center" vertical="center"/>
    </xf>
    <xf numFmtId="0" fontId="13" fillId="4" borderId="21" xfId="0" applyFont="1" applyFill="1" applyBorder="1" applyAlignment="1">
      <alignment horizontal="left" vertical="center" wrapText="1"/>
    </xf>
    <xf numFmtId="0" fontId="0" fillId="4" borderId="20" xfId="0" applyFill="1" applyBorder="1"/>
    <xf numFmtId="0" fontId="0" fillId="4" borderId="17" xfId="0" applyFill="1" applyBorder="1"/>
    <xf numFmtId="0" fontId="0" fillId="4" borderId="48" xfId="0" applyFill="1" applyBorder="1"/>
    <xf numFmtId="0" fontId="12" fillId="0" borderId="17" xfId="0" applyFont="1" applyBorder="1" applyAlignment="1">
      <alignment vertical="top" wrapText="1"/>
    </xf>
    <xf numFmtId="0" fontId="6" fillId="0" borderId="23" xfId="2" applyFill="1" applyBorder="1" applyAlignment="1" applyProtection="1">
      <alignment horizontal="center" vertical="top" wrapText="1"/>
    </xf>
    <xf numFmtId="0" fontId="12" fillId="0" borderId="21" xfId="0" applyFont="1" applyBorder="1" applyAlignment="1">
      <alignment horizontal="center" wrapText="1"/>
    </xf>
    <xf numFmtId="0" fontId="0" fillId="0" borderId="55" xfId="0" applyBorder="1"/>
    <xf numFmtId="0" fontId="0" fillId="0" borderId="54" xfId="0" applyBorder="1" applyAlignment="1">
      <alignment horizontal="center" vertical="center"/>
    </xf>
    <xf numFmtId="0" fontId="13" fillId="4" borderId="21" xfId="0" applyFont="1" applyFill="1" applyBorder="1" applyAlignment="1">
      <alignment vertical="top" wrapText="1"/>
    </xf>
    <xf numFmtId="0" fontId="8" fillId="4" borderId="33" xfId="0" applyFont="1" applyFill="1" applyBorder="1" applyAlignment="1">
      <alignment horizontal="left" vertical="top"/>
    </xf>
    <xf numFmtId="0" fontId="8" fillId="4" borderId="1" xfId="0" applyFont="1" applyFill="1" applyBorder="1" applyAlignment="1">
      <alignment horizontal="left" vertical="top"/>
    </xf>
    <xf numFmtId="0" fontId="8" fillId="4" borderId="44" xfId="0" applyFont="1" applyFill="1" applyBorder="1" applyAlignment="1">
      <alignment horizontal="left" vertical="top"/>
    </xf>
    <xf numFmtId="0" fontId="11" fillId="4" borderId="19" xfId="0" applyFont="1" applyFill="1" applyBorder="1" applyAlignment="1">
      <alignment wrapText="1"/>
    </xf>
    <xf numFmtId="0" fontId="12" fillId="0" borderId="1" xfId="0" applyFont="1" applyBorder="1" applyAlignment="1">
      <alignment vertical="top" wrapText="1"/>
    </xf>
    <xf numFmtId="0" fontId="6" fillId="0" borderId="1" xfId="2" applyFill="1" applyBorder="1" applyAlignment="1" applyProtection="1">
      <alignment horizontal="center" vertical="top" wrapText="1"/>
    </xf>
    <xf numFmtId="0" fontId="13" fillId="0" borderId="30" xfId="0" applyFont="1" applyBorder="1" applyAlignment="1">
      <alignment horizontal="center" vertical="center" wrapText="1"/>
    </xf>
    <xf numFmtId="0" fontId="16" fillId="4" borderId="27" xfId="0" applyFont="1" applyFill="1" applyBorder="1" applyAlignment="1">
      <alignment horizontal="center" vertical="center" wrapText="1"/>
    </xf>
    <xf numFmtId="0" fontId="39" fillId="4" borderId="1" xfId="2" applyFont="1" applyFill="1" applyBorder="1" applyAlignment="1" applyProtection="1">
      <alignment horizontal="center" vertical="top" wrapText="1"/>
    </xf>
    <xf numFmtId="0" fontId="24" fillId="4" borderId="44" xfId="0" applyFont="1" applyFill="1" applyBorder="1"/>
    <xf numFmtId="0" fontId="16" fillId="4" borderId="38" xfId="0" applyFont="1" applyFill="1" applyBorder="1" applyAlignment="1">
      <alignment horizontal="center" vertical="center" wrapText="1"/>
    </xf>
    <xf numFmtId="0" fontId="36" fillId="4" borderId="33" xfId="0" applyFont="1" applyFill="1" applyBorder="1" applyAlignment="1">
      <alignment vertical="top" wrapText="1"/>
    </xf>
    <xf numFmtId="0" fontId="12" fillId="4" borderId="44" xfId="0" applyFont="1" applyFill="1" applyBorder="1" applyAlignment="1">
      <alignment vertical="top" wrapText="1"/>
    </xf>
    <xf numFmtId="0" fontId="0" fillId="0" borderId="51" xfId="0" applyBorder="1" applyAlignment="1">
      <alignment horizontal="center" vertical="center"/>
    </xf>
    <xf numFmtId="0" fontId="13" fillId="0" borderId="28" xfId="0" applyFont="1" applyBorder="1" applyAlignment="1">
      <alignment horizontal="center" vertical="center" wrapText="1"/>
    </xf>
    <xf numFmtId="0" fontId="0" fillId="0" borderId="53" xfId="0" applyBorder="1" applyAlignment="1">
      <alignment horizontal="center" vertical="center"/>
    </xf>
    <xf numFmtId="0" fontId="13" fillId="0" borderId="21" xfId="0" applyFont="1" applyBorder="1" applyAlignment="1">
      <alignment horizontal="left" vertical="top" wrapText="1"/>
    </xf>
    <xf numFmtId="0" fontId="0" fillId="4" borderId="26" xfId="0" applyFill="1" applyBorder="1"/>
    <xf numFmtId="0" fontId="9" fillId="4" borderId="30" xfId="0" applyFont="1" applyFill="1" applyBorder="1"/>
    <xf numFmtId="0" fontId="45" fillId="4" borderId="27" xfId="0" applyFont="1" applyFill="1" applyBorder="1" applyAlignment="1">
      <alignment horizontal="center" vertical="center" wrapText="1"/>
    </xf>
    <xf numFmtId="0" fontId="0" fillId="4" borderId="43" xfId="0" applyFill="1" applyBorder="1" applyAlignment="1">
      <alignment horizontal="center" vertical="center" wrapText="1"/>
    </xf>
    <xf numFmtId="0" fontId="0" fillId="0" borderId="45" xfId="0" applyBorder="1" applyAlignment="1">
      <alignment horizontal="center" vertical="center" wrapText="1"/>
    </xf>
    <xf numFmtId="0" fontId="13" fillId="4" borderId="21" xfId="0" applyFont="1" applyFill="1" applyBorder="1" applyAlignment="1">
      <alignment horizontal="justify"/>
    </xf>
    <xf numFmtId="0" fontId="13" fillId="4" borderId="44" xfId="0" applyFont="1" applyFill="1" applyBorder="1" applyAlignment="1">
      <alignment horizontal="left" vertical="top" wrapText="1"/>
    </xf>
    <xf numFmtId="0" fontId="0" fillId="4" borderId="1" xfId="0" applyFill="1" applyBorder="1"/>
    <xf numFmtId="0" fontId="0" fillId="0" borderId="27" xfId="0" applyBorder="1"/>
    <xf numFmtId="0" fontId="0" fillId="0" borderId="50" xfId="0" applyBorder="1" applyAlignment="1">
      <alignment horizontal="center" wrapText="1"/>
    </xf>
    <xf numFmtId="0" fontId="0" fillId="4" borderId="1" xfId="0" applyFill="1" applyBorder="1" applyAlignment="1">
      <alignment vertical="center"/>
    </xf>
    <xf numFmtId="0" fontId="13" fillId="4" borderId="33" xfId="0" applyFont="1" applyFill="1" applyBorder="1" applyAlignment="1">
      <alignment vertical="top" wrapText="1"/>
    </xf>
    <xf numFmtId="0" fontId="8" fillId="4" borderId="1" xfId="0" applyFont="1" applyFill="1" applyBorder="1" applyAlignment="1">
      <alignment vertical="center"/>
    </xf>
    <xf numFmtId="0" fontId="12" fillId="4" borderId="1" xfId="0" applyFont="1" applyFill="1" applyBorder="1" applyAlignment="1">
      <alignment vertical="center" wrapText="1"/>
    </xf>
    <xf numFmtId="0" fontId="6" fillId="4" borderId="1" xfId="2" applyFill="1" applyBorder="1" applyAlignment="1" applyProtection="1">
      <alignment vertical="center" wrapText="1"/>
    </xf>
    <xf numFmtId="0" fontId="12" fillId="4" borderId="44" xfId="0" applyFont="1" applyFill="1" applyBorder="1" applyAlignment="1">
      <alignment vertical="center" wrapText="1"/>
    </xf>
    <xf numFmtId="0" fontId="29" fillId="4" borderId="1" xfId="0" applyFont="1" applyFill="1" applyBorder="1" applyAlignment="1">
      <alignment vertical="center"/>
    </xf>
    <xf numFmtId="0" fontId="29" fillId="4" borderId="44" xfId="0" applyFont="1" applyFill="1" applyBorder="1" applyAlignment="1">
      <alignment vertical="center"/>
    </xf>
    <xf numFmtId="0" fontId="11" fillId="4" borderId="27" xfId="0" applyFont="1" applyFill="1" applyBorder="1" applyAlignment="1">
      <alignment horizontal="center" vertical="center" wrapText="1"/>
    </xf>
    <xf numFmtId="0" fontId="24" fillId="4" borderId="27" xfId="0" applyFont="1" applyFill="1" applyBorder="1" applyAlignment="1">
      <alignment wrapText="1"/>
    </xf>
    <xf numFmtId="0" fontId="11" fillId="4" borderId="27" xfId="0" applyFont="1" applyFill="1" applyBorder="1" applyAlignment="1">
      <alignment horizontal="left" vertical="center" wrapText="1"/>
    </xf>
    <xf numFmtId="0" fontId="11" fillId="4" borderId="29" xfId="0" applyFont="1" applyFill="1" applyBorder="1" applyAlignment="1">
      <alignment horizontal="center" vertical="center" wrapText="1"/>
    </xf>
    <xf numFmtId="0" fontId="11" fillId="4" borderId="28" xfId="0" applyFont="1" applyFill="1" applyBorder="1" applyAlignment="1">
      <alignment horizontal="center" vertical="center" wrapText="1"/>
    </xf>
    <xf numFmtId="0" fontId="33" fillId="4" borderId="44" xfId="0" applyFont="1" applyFill="1" applyBorder="1" applyAlignment="1">
      <alignment vertical="center"/>
    </xf>
    <xf numFmtId="0" fontId="12" fillId="4" borderId="1" xfId="0" applyFont="1" applyFill="1" applyBorder="1" applyAlignment="1">
      <alignment horizontal="left" vertical="center" wrapText="1"/>
    </xf>
    <xf numFmtId="0" fontId="6" fillId="4" borderId="1" xfId="2" applyFill="1" applyBorder="1" applyAlignment="1" applyProtection="1">
      <alignment horizontal="left" vertical="center" wrapText="1"/>
    </xf>
    <xf numFmtId="0" fontId="12" fillId="4" borderId="44" xfId="0" applyFont="1" applyFill="1" applyBorder="1" applyAlignment="1">
      <alignment horizontal="left" vertical="center" wrapText="1"/>
    </xf>
    <xf numFmtId="0" fontId="29" fillId="4" borderId="1" xfId="0" applyFont="1" applyFill="1" applyBorder="1" applyAlignment="1">
      <alignment horizontal="left" vertical="center"/>
    </xf>
    <xf numFmtId="0" fontId="30" fillId="4" borderId="1" xfId="0" applyFont="1" applyFill="1" applyBorder="1" applyAlignment="1">
      <alignment horizontal="left" vertical="center"/>
    </xf>
    <xf numFmtId="0" fontId="30" fillId="4" borderId="44" xfId="0" applyFont="1" applyFill="1" applyBorder="1" applyAlignment="1">
      <alignment horizontal="left" vertical="center"/>
    </xf>
    <xf numFmtId="0" fontId="29" fillId="4" borderId="1" xfId="0" applyFont="1" applyFill="1" applyBorder="1" applyAlignment="1">
      <alignment horizontal="justify"/>
    </xf>
    <xf numFmtId="0" fontId="30" fillId="4" borderId="1" xfId="0" applyFont="1" applyFill="1" applyBorder="1"/>
    <xf numFmtId="0" fontId="30" fillId="4" borderId="44" xfId="0" applyFont="1" applyFill="1" applyBorder="1"/>
    <xf numFmtId="0" fontId="24" fillId="4" borderId="17" xfId="0" applyFont="1" applyFill="1" applyBorder="1" applyAlignment="1">
      <alignment wrapText="1"/>
    </xf>
    <xf numFmtId="0" fontId="24" fillId="4" borderId="38" xfId="0" applyFont="1" applyFill="1" applyBorder="1" applyAlignment="1">
      <alignment wrapText="1"/>
    </xf>
    <xf numFmtId="0" fontId="11" fillId="4" borderId="42" xfId="0" applyFont="1" applyFill="1" applyBorder="1" applyAlignment="1">
      <alignment wrapText="1"/>
    </xf>
    <xf numFmtId="0" fontId="13" fillId="0" borderId="52" xfId="0" applyFont="1" applyBorder="1" applyAlignment="1">
      <alignment horizontal="left" vertical="top" wrapText="1"/>
    </xf>
    <xf numFmtId="0" fontId="0" fillId="0" borderId="33" xfId="0" applyBorder="1"/>
    <xf numFmtId="0" fontId="13" fillId="4" borderId="1" xfId="0" applyFont="1" applyFill="1" applyBorder="1" applyAlignment="1">
      <alignment vertical="top" wrapText="1"/>
    </xf>
    <xf numFmtId="0" fontId="13" fillId="4" borderId="44" xfId="0" applyFont="1" applyFill="1" applyBorder="1" applyAlignment="1">
      <alignment vertical="top" wrapText="1"/>
    </xf>
    <xf numFmtId="0" fontId="15" fillId="4" borderId="25" xfId="0" applyFont="1" applyFill="1" applyBorder="1" applyAlignment="1">
      <alignment horizontal="center" wrapText="1"/>
    </xf>
    <xf numFmtId="0" fontId="24" fillId="4" borderId="27" xfId="0" applyFont="1" applyFill="1" applyBorder="1" applyAlignment="1">
      <alignment horizontal="left" vertical="center" wrapText="1"/>
    </xf>
    <xf numFmtId="0" fontId="24" fillId="4" borderId="29" xfId="0" applyFont="1" applyFill="1" applyBorder="1" applyAlignment="1">
      <alignment horizontal="left" vertical="center" wrapText="1"/>
    </xf>
    <xf numFmtId="0" fontId="24" fillId="4" borderId="26" xfId="0" applyFont="1" applyFill="1" applyBorder="1" applyAlignment="1">
      <alignment horizontal="left" vertical="center" wrapText="1"/>
    </xf>
    <xf numFmtId="0" fontId="24" fillId="4" borderId="47" xfId="0" applyFont="1" applyFill="1" applyBorder="1" applyAlignment="1">
      <alignment horizontal="left" vertical="center" wrapText="1"/>
    </xf>
    <xf numFmtId="0" fontId="24" fillId="4" borderId="30" xfId="0" applyFont="1" applyFill="1" applyBorder="1" applyAlignment="1">
      <alignment horizontal="left" vertical="center" wrapText="1"/>
    </xf>
    <xf numFmtId="0" fontId="23" fillId="4" borderId="27" xfId="0" applyFont="1" applyFill="1" applyBorder="1" applyAlignment="1">
      <alignment horizontal="left" vertical="center" wrapText="1"/>
    </xf>
    <xf numFmtId="0" fontId="40" fillId="4" borderId="27" xfId="2" applyFont="1" applyFill="1" applyBorder="1" applyAlignment="1" applyProtection="1">
      <alignment horizontal="left"/>
    </xf>
    <xf numFmtId="0" fontId="24" fillId="4" borderId="28" xfId="0" applyFont="1" applyFill="1" applyBorder="1" applyAlignment="1">
      <alignment horizontal="left" vertical="center" wrapText="1"/>
    </xf>
    <xf numFmtId="0" fontId="24" fillId="4" borderId="39" xfId="0" applyFont="1" applyFill="1" applyBorder="1" applyAlignment="1">
      <alignment horizontal="left" vertical="center" wrapText="1"/>
    </xf>
    <xf numFmtId="0" fontId="24" fillId="4" borderId="38" xfId="0" applyFont="1" applyFill="1" applyBorder="1" applyAlignment="1">
      <alignment horizontal="left" vertical="center" wrapText="1"/>
    </xf>
    <xf numFmtId="0" fontId="0" fillId="4" borderId="50" xfId="0" applyFill="1" applyBorder="1" applyAlignment="1">
      <alignment horizontal="center" vertical="center" wrapText="1"/>
    </xf>
    <xf numFmtId="0" fontId="0" fillId="4" borderId="51" xfId="0" applyFill="1" applyBorder="1" applyAlignment="1">
      <alignment horizontal="center" vertical="center" wrapText="1"/>
    </xf>
    <xf numFmtId="0" fontId="0" fillId="4" borderId="45" xfId="0" applyFill="1" applyBorder="1" applyAlignment="1">
      <alignment horizontal="center" vertical="center" wrapText="1"/>
    </xf>
    <xf numFmtId="0" fontId="0" fillId="4" borderId="53" xfId="0" applyFill="1" applyBorder="1" applyAlignment="1">
      <alignment horizontal="center" vertical="center" wrapText="1"/>
    </xf>
    <xf numFmtId="0" fontId="0" fillId="4" borderId="37" xfId="0" applyFill="1" applyBorder="1" applyAlignment="1">
      <alignment horizontal="center" vertical="center" wrapText="1"/>
    </xf>
    <xf numFmtId="0" fontId="0" fillId="4" borderId="56" xfId="0" applyFill="1" applyBorder="1" applyAlignment="1">
      <alignment horizontal="center" vertical="center"/>
    </xf>
    <xf numFmtId="0" fontId="29" fillId="4" borderId="57" xfId="0" applyFont="1" applyFill="1" applyBorder="1" applyAlignment="1">
      <alignment horizontal="left" vertical="center"/>
    </xf>
    <xf numFmtId="0" fontId="30" fillId="4" borderId="57" xfId="0" applyFont="1" applyFill="1" applyBorder="1" applyAlignment="1">
      <alignment horizontal="left" vertical="center"/>
    </xf>
    <xf numFmtId="0" fontId="30" fillId="4" borderId="58" xfId="0" applyFont="1" applyFill="1" applyBorder="1" applyAlignment="1">
      <alignment horizontal="left" vertical="center"/>
    </xf>
    <xf numFmtId="0" fontId="10" fillId="2" borderId="59" xfId="0" applyFont="1" applyFill="1" applyBorder="1" applyAlignment="1">
      <alignment vertical="center" wrapText="1"/>
    </xf>
    <xf numFmtId="0" fontId="11" fillId="4" borderId="59" xfId="0" applyFont="1" applyFill="1" applyBorder="1" applyAlignment="1">
      <alignment vertical="center" wrapText="1"/>
    </xf>
    <xf numFmtId="0" fontId="11" fillId="4" borderId="57" xfId="0" applyFont="1" applyFill="1" applyBorder="1" applyAlignment="1">
      <alignment vertical="center" wrapText="1"/>
    </xf>
    <xf numFmtId="0" fontId="11" fillId="4" borderId="57" xfId="0" applyFont="1" applyFill="1" applyBorder="1" applyAlignment="1">
      <alignment wrapText="1"/>
    </xf>
    <xf numFmtId="0" fontId="13" fillId="4" borderId="32" xfId="0" applyFont="1" applyFill="1" applyBorder="1" applyAlignment="1">
      <alignment horizontal="center" vertical="center" wrapText="1"/>
    </xf>
    <xf numFmtId="0" fontId="0" fillId="4" borderId="60" xfId="0" applyFill="1" applyBorder="1" applyAlignment="1">
      <alignment horizontal="center" vertical="center" wrapText="1"/>
    </xf>
    <xf numFmtId="0" fontId="29" fillId="4" borderId="33" xfId="0" applyFont="1" applyFill="1" applyBorder="1" applyAlignment="1">
      <alignment horizontal="left" vertical="center"/>
    </xf>
    <xf numFmtId="0" fontId="0" fillId="4" borderId="54" xfId="0" applyFill="1" applyBorder="1" applyAlignment="1">
      <alignment horizontal="center" vertical="center" wrapText="1"/>
    </xf>
    <xf numFmtId="0" fontId="33" fillId="4" borderId="1" xfId="0" applyFont="1" applyFill="1" applyBorder="1" applyAlignment="1">
      <alignment horizontal="left" vertical="center"/>
    </xf>
    <xf numFmtId="0" fontId="13" fillId="4" borderId="61" xfId="0" applyFont="1" applyFill="1" applyBorder="1" applyAlignment="1">
      <alignment horizontal="left" vertical="top" wrapText="1"/>
    </xf>
    <xf numFmtId="0" fontId="11" fillId="4" borderId="58" xfId="0" applyFont="1" applyFill="1" applyBorder="1" applyAlignment="1">
      <alignment wrapText="1"/>
    </xf>
    <xf numFmtId="0" fontId="11" fillId="4" borderId="61" xfId="0" applyFont="1" applyFill="1" applyBorder="1" applyAlignment="1">
      <alignment wrapText="1"/>
    </xf>
    <xf numFmtId="0" fontId="11" fillId="4" borderId="59" xfId="0" applyFont="1" applyFill="1" applyBorder="1" applyAlignment="1">
      <alignment wrapText="1"/>
    </xf>
    <xf numFmtId="0" fontId="24" fillId="4" borderId="62" xfId="0" applyFont="1" applyFill="1" applyBorder="1" applyAlignment="1">
      <alignment horizontal="left" vertical="center" wrapText="1"/>
    </xf>
    <xf numFmtId="0" fontId="24" fillId="0" borderId="28" xfId="0" applyFont="1" applyBorder="1" applyAlignment="1">
      <alignment horizontal="left" vertical="center" wrapText="1"/>
    </xf>
    <xf numFmtId="0" fontId="24" fillId="4" borderId="28" xfId="0" applyFont="1" applyFill="1" applyBorder="1" applyAlignment="1">
      <alignment wrapText="1"/>
    </xf>
    <xf numFmtId="0" fontId="11" fillId="4" borderId="29" xfId="0" applyFont="1" applyFill="1" applyBorder="1" applyAlignment="1">
      <alignment horizontal="left" vertical="center" wrapText="1"/>
    </xf>
    <xf numFmtId="0" fontId="13" fillId="0" borderId="44" xfId="0" applyFont="1" applyBorder="1" applyAlignment="1">
      <alignment horizontal="left" vertical="top" wrapText="1"/>
    </xf>
    <xf numFmtId="0" fontId="24" fillId="0" borderId="17" xfId="0" applyFont="1" applyBorder="1" applyAlignment="1">
      <alignment wrapText="1"/>
    </xf>
    <xf numFmtId="0" fontId="0" fillId="4" borderId="63" xfId="0" applyFill="1" applyBorder="1" applyAlignment="1">
      <alignment horizontal="center" vertical="center"/>
    </xf>
    <xf numFmtId="0" fontId="24" fillId="4" borderId="38" xfId="0" applyFont="1" applyFill="1" applyBorder="1" applyAlignment="1">
      <alignment horizontal="center" vertical="center" wrapText="1"/>
    </xf>
    <xf numFmtId="0" fontId="42" fillId="0" borderId="21" xfId="0" applyFont="1" applyBorder="1" applyAlignment="1">
      <alignment horizontal="left" vertical="top" wrapText="1"/>
    </xf>
    <xf numFmtId="0" fontId="13" fillId="0" borderId="58" xfId="0" applyFont="1" applyBorder="1" applyAlignment="1">
      <alignment horizontal="left" vertical="top" wrapText="1"/>
    </xf>
    <xf numFmtId="0" fontId="11" fillId="0" borderId="58" xfId="0" applyFont="1" applyBorder="1" applyAlignment="1">
      <alignment wrapText="1"/>
    </xf>
    <xf numFmtId="0" fontId="11" fillId="0" borderId="61" xfId="0" applyFont="1" applyBorder="1" applyAlignment="1">
      <alignment wrapText="1"/>
    </xf>
    <xf numFmtId="0" fontId="11" fillId="0" borderId="59" xfId="0" applyFont="1" applyBorder="1" applyAlignment="1">
      <alignment wrapText="1"/>
    </xf>
    <xf numFmtId="0" fontId="11" fillId="4" borderId="38" xfId="0" applyFont="1" applyFill="1" applyBorder="1" applyAlignment="1">
      <alignment horizontal="center" vertical="center" wrapText="1"/>
    </xf>
    <xf numFmtId="0" fontId="14" fillId="0" borderId="28" xfId="0" applyFont="1" applyBorder="1" applyAlignment="1">
      <alignment vertical="top" wrapText="1"/>
    </xf>
    <xf numFmtId="0" fontId="11" fillId="0" borderId="28" xfId="0" applyFont="1" applyBorder="1" applyAlignment="1">
      <alignment vertical="top" wrapText="1"/>
    </xf>
    <xf numFmtId="0" fontId="11" fillId="0" borderId="27" xfId="0" applyFont="1" applyBorder="1" applyAlignment="1">
      <alignment vertical="top" wrapText="1"/>
    </xf>
    <xf numFmtId="0" fontId="11" fillId="4" borderId="27" xfId="0" applyFont="1" applyFill="1" applyBorder="1" applyAlignment="1">
      <alignment vertical="top" wrapText="1"/>
    </xf>
    <xf numFmtId="0" fontId="11" fillId="4" borderId="28" xfId="0" applyFont="1" applyFill="1" applyBorder="1" applyAlignment="1">
      <alignment horizontal="center" vertical="top" wrapText="1"/>
    </xf>
    <xf numFmtId="0" fontId="11" fillId="0" borderId="29" xfId="0" applyFont="1" applyBorder="1" applyAlignment="1">
      <alignment vertical="top" wrapText="1"/>
    </xf>
    <xf numFmtId="0" fontId="14" fillId="0" borderId="29" xfId="0" applyFont="1" applyBorder="1" applyAlignment="1">
      <alignment horizontal="center" vertical="center" wrapText="1"/>
    </xf>
    <xf numFmtId="0" fontId="11" fillId="0" borderId="26" xfId="0" applyFont="1" applyBorder="1" applyAlignment="1">
      <alignment vertical="top" wrapText="1"/>
    </xf>
    <xf numFmtId="0" fontId="16" fillId="0" borderId="30" xfId="0" applyFont="1" applyBorder="1" applyAlignment="1">
      <alignment wrapText="1"/>
    </xf>
    <xf numFmtId="0" fontId="13" fillId="0" borderId="26" xfId="0" applyFont="1" applyBorder="1" applyAlignment="1">
      <alignment horizontal="center" vertical="center" wrapText="1"/>
    </xf>
    <xf numFmtId="44" fontId="10" fillId="0" borderId="1" xfId="9" applyFont="1" applyFill="1" applyBorder="1" applyAlignment="1">
      <alignment vertical="top" wrapText="1"/>
    </xf>
    <xf numFmtId="44" fontId="10" fillId="0" borderId="44" xfId="9" applyFont="1" applyFill="1" applyBorder="1" applyAlignment="1">
      <alignment vertical="top" wrapText="1"/>
    </xf>
    <xf numFmtId="0" fontId="11" fillId="0" borderId="33" xfId="0" applyFont="1" applyBorder="1" applyAlignment="1">
      <alignment horizontal="center" vertical="center" wrapText="1"/>
    </xf>
    <xf numFmtId="0" fontId="11" fillId="0" borderId="52" xfId="0" applyFont="1" applyBorder="1" applyAlignment="1">
      <alignment horizontal="center" vertical="center" wrapText="1"/>
    </xf>
    <xf numFmtId="0" fontId="0" fillId="0" borderId="46" xfId="0" applyBorder="1" applyAlignment="1">
      <alignment horizontal="center" vertical="center"/>
    </xf>
    <xf numFmtId="0" fontId="0" fillId="0" borderId="60" xfId="0" applyBorder="1"/>
    <xf numFmtId="0" fontId="16" fillId="4" borderId="3" xfId="0" applyFont="1" applyFill="1" applyBorder="1" applyAlignment="1">
      <alignment wrapText="1"/>
    </xf>
    <xf numFmtId="0" fontId="13" fillId="0" borderId="52" xfId="0" applyFont="1" applyBorder="1" applyAlignment="1">
      <alignment horizontal="justify" wrapText="1"/>
    </xf>
    <xf numFmtId="0" fontId="16" fillId="0" borderId="52" xfId="0" applyFont="1" applyBorder="1" applyAlignment="1">
      <alignment wrapText="1"/>
    </xf>
    <xf numFmtId="0" fontId="16" fillId="0" borderId="33" xfId="0" applyFont="1" applyBorder="1" applyAlignment="1">
      <alignment wrapText="1"/>
    </xf>
    <xf numFmtId="0" fontId="0" fillId="0" borderId="60" xfId="0" applyBorder="1" applyAlignment="1">
      <alignment horizontal="center" vertical="center"/>
    </xf>
    <xf numFmtId="0" fontId="10" fillId="0" borderId="33" xfId="0" applyFont="1" applyBorder="1" applyAlignment="1">
      <alignment horizontal="left" vertical="top" wrapText="1"/>
    </xf>
    <xf numFmtId="0" fontId="10" fillId="0" borderId="1" xfId="0" applyFont="1" applyBorder="1" applyAlignment="1">
      <alignment horizontal="left" vertical="top" wrapText="1"/>
    </xf>
    <xf numFmtId="0" fontId="10" fillId="0" borderId="44" xfId="0" applyFont="1" applyBorder="1" applyAlignment="1">
      <alignment horizontal="left" vertical="top" wrapText="1"/>
    </xf>
    <xf numFmtId="0" fontId="11" fillId="0" borderId="17" xfId="0" applyFont="1" applyBorder="1" applyAlignment="1">
      <alignment vertical="top" wrapText="1"/>
    </xf>
    <xf numFmtId="0" fontId="11" fillId="0" borderId="48" xfId="0" applyFont="1" applyBorder="1" applyAlignment="1">
      <alignment vertical="top" wrapText="1"/>
    </xf>
    <xf numFmtId="44" fontId="10" fillId="4" borderId="1" xfId="9" applyFont="1" applyFill="1" applyBorder="1" applyAlignment="1">
      <alignment vertical="top" wrapText="1"/>
    </xf>
    <xf numFmtId="44" fontId="10" fillId="4" borderId="44" xfId="9" applyFont="1" applyFill="1" applyBorder="1" applyAlignment="1">
      <alignment vertical="top" wrapText="1"/>
    </xf>
    <xf numFmtId="0" fontId="11" fillId="4" borderId="33" xfId="0" applyFont="1" applyFill="1" applyBorder="1" applyAlignment="1">
      <alignment vertical="top" wrapText="1"/>
    </xf>
    <xf numFmtId="0" fontId="11" fillId="4" borderId="38" xfId="0" applyFont="1" applyFill="1" applyBorder="1" applyAlignment="1">
      <alignment vertical="top" wrapText="1"/>
    </xf>
    <xf numFmtId="0" fontId="11" fillId="0" borderId="3" xfId="0" applyFont="1" applyBorder="1" applyAlignment="1">
      <alignment vertical="top" wrapText="1"/>
    </xf>
    <xf numFmtId="0" fontId="11" fillId="0" borderId="30" xfId="0" applyFont="1" applyBorder="1" applyAlignment="1">
      <alignment vertical="top" wrapText="1"/>
    </xf>
    <xf numFmtId="0" fontId="24" fillId="0" borderId="0" xfId="17"/>
    <xf numFmtId="0" fontId="24" fillId="4" borderId="0" xfId="17" applyFill="1"/>
    <xf numFmtId="0" fontId="13" fillId="4" borderId="48" xfId="17" applyFont="1" applyFill="1" applyBorder="1" applyAlignment="1">
      <alignment horizontal="center" vertical="center" wrapText="1"/>
    </xf>
    <xf numFmtId="0" fontId="11" fillId="4" borderId="17" xfId="17" applyFont="1" applyFill="1" applyBorder="1" applyAlignment="1">
      <alignment wrapText="1"/>
    </xf>
    <xf numFmtId="0" fontId="11" fillId="4" borderId="20" xfId="17" applyFont="1" applyFill="1" applyBorder="1" applyAlignment="1">
      <alignment wrapText="1"/>
    </xf>
    <xf numFmtId="0" fontId="11" fillId="4" borderId="21" xfId="17" applyFont="1" applyFill="1" applyBorder="1" applyAlignment="1">
      <alignment wrapText="1"/>
    </xf>
    <xf numFmtId="0" fontId="13" fillId="4" borderId="20" xfId="17" applyFont="1" applyFill="1" applyBorder="1" applyAlignment="1">
      <alignment horizontal="left" vertical="top" wrapText="1"/>
    </xf>
    <xf numFmtId="0" fontId="12" fillId="4" borderId="21" xfId="17" applyFont="1" applyFill="1" applyBorder="1" applyAlignment="1">
      <alignment horizontal="center" wrapText="1"/>
    </xf>
    <xf numFmtId="0" fontId="37" fillId="4" borderId="23" xfId="6" applyFill="1" applyBorder="1" applyAlignment="1" applyProtection="1">
      <alignment horizontal="center" vertical="top" wrapText="1"/>
    </xf>
    <xf numFmtId="0" fontId="24" fillId="4" borderId="30" xfId="17" applyFill="1" applyBorder="1"/>
    <xf numFmtId="0" fontId="11" fillId="4" borderId="3" xfId="17" applyFont="1" applyFill="1" applyBorder="1" applyAlignment="1">
      <alignment wrapText="1"/>
    </xf>
    <xf numFmtId="0" fontId="8" fillId="2" borderId="2" xfId="17" applyFont="1" applyFill="1" applyBorder="1" applyAlignment="1">
      <alignment vertical="top" wrapText="1"/>
    </xf>
    <xf numFmtId="0" fontId="8" fillId="4" borderId="3" xfId="17" applyFont="1" applyFill="1" applyBorder="1" applyAlignment="1">
      <alignment vertical="top" wrapText="1"/>
    </xf>
    <xf numFmtId="0" fontId="8" fillId="4" borderId="10" xfId="17" applyFont="1" applyFill="1" applyBorder="1" applyAlignment="1">
      <alignment vertical="top" wrapText="1"/>
    </xf>
    <xf numFmtId="0" fontId="24" fillId="0" borderId="43" xfId="17" applyBorder="1" applyAlignment="1">
      <alignment horizontal="center" vertical="center" wrapText="1"/>
    </xf>
    <xf numFmtId="0" fontId="13" fillId="4" borderId="38" xfId="17" applyFont="1" applyFill="1" applyBorder="1" applyAlignment="1">
      <alignment horizontal="center" vertical="center" wrapText="1"/>
    </xf>
    <xf numFmtId="0" fontId="13" fillId="4" borderId="20" xfId="17" applyFont="1" applyFill="1" applyBorder="1" applyAlignment="1">
      <alignment vertical="center" wrapText="1"/>
    </xf>
    <xf numFmtId="0" fontId="12" fillId="4" borderId="44" xfId="17" applyFont="1" applyFill="1" applyBorder="1" applyAlignment="1">
      <alignment horizontal="center" wrapText="1"/>
    </xf>
    <xf numFmtId="0" fontId="37" fillId="4" borderId="1" xfId="6" applyFill="1" applyBorder="1" applyAlignment="1" applyProtection="1">
      <alignment horizontal="center" vertical="top" wrapText="1"/>
    </xf>
    <xf numFmtId="0" fontId="12" fillId="4" borderId="33" xfId="17" applyFont="1" applyFill="1" applyBorder="1" applyAlignment="1">
      <alignment vertical="top" wrapText="1"/>
    </xf>
    <xf numFmtId="0" fontId="13" fillId="4" borderId="27" xfId="17" applyFont="1" applyFill="1" applyBorder="1" applyAlignment="1">
      <alignment horizontal="center" vertical="center" wrapText="1"/>
    </xf>
    <xf numFmtId="0" fontId="11" fillId="4" borderId="13" xfId="17" applyFont="1" applyFill="1" applyBorder="1" applyAlignment="1">
      <alignment wrapText="1"/>
    </xf>
    <xf numFmtId="0" fontId="11" fillId="4" borderId="6" xfId="17" applyFont="1" applyFill="1" applyBorder="1" applyAlignment="1">
      <alignment wrapText="1"/>
    </xf>
    <xf numFmtId="0" fontId="11" fillId="4" borderId="8" xfId="17" applyFont="1" applyFill="1" applyBorder="1" applyAlignment="1">
      <alignment wrapText="1"/>
    </xf>
    <xf numFmtId="0" fontId="13" fillId="4" borderId="12" xfId="17" applyFont="1" applyFill="1" applyBorder="1" applyAlignment="1">
      <alignment vertical="center" wrapText="1"/>
    </xf>
    <xf numFmtId="0" fontId="12" fillId="4" borderId="5" xfId="17" applyFont="1" applyFill="1" applyBorder="1" applyAlignment="1">
      <alignment horizontal="center" wrapText="1"/>
    </xf>
    <xf numFmtId="0" fontId="37" fillId="4" borderId="0" xfId="6" applyFill="1" applyBorder="1" applyAlignment="1" applyProtection="1">
      <alignment horizontal="center" vertical="top" wrapText="1"/>
    </xf>
    <xf numFmtId="0" fontId="12" fillId="4" borderId="0" xfId="17" applyFont="1" applyFill="1" applyAlignment="1">
      <alignment vertical="top" wrapText="1"/>
    </xf>
    <xf numFmtId="0" fontId="24" fillId="4" borderId="43" xfId="17" applyFill="1" applyBorder="1" applyAlignment="1">
      <alignment horizontal="center" vertical="center"/>
    </xf>
    <xf numFmtId="0" fontId="24" fillId="4" borderId="27" xfId="17" applyFill="1" applyBorder="1"/>
    <xf numFmtId="0" fontId="12" fillId="4" borderId="7" xfId="17" applyFont="1" applyFill="1" applyBorder="1" applyAlignment="1">
      <alignment vertical="top" wrapText="1"/>
    </xf>
    <xf numFmtId="0" fontId="8" fillId="4" borderId="5" xfId="17" applyFont="1" applyFill="1" applyBorder="1" applyAlignment="1">
      <alignment horizontal="left" vertical="top"/>
    </xf>
    <xf numFmtId="0" fontId="8" fillId="4" borderId="0" xfId="17" applyFont="1" applyFill="1" applyAlignment="1">
      <alignment horizontal="left" vertical="top"/>
    </xf>
    <xf numFmtId="0" fontId="8" fillId="4" borderId="7" xfId="17" applyFont="1" applyFill="1" applyBorder="1" applyAlignment="1">
      <alignment horizontal="left" vertical="top"/>
    </xf>
    <xf numFmtId="0" fontId="24" fillId="4" borderId="28" xfId="17" applyFill="1" applyBorder="1"/>
    <xf numFmtId="0" fontId="11" fillId="4" borderId="14" xfId="17" applyFont="1" applyFill="1" applyBorder="1" applyAlignment="1">
      <alignment wrapText="1"/>
    </xf>
    <xf numFmtId="0" fontId="10" fillId="2" borderId="8" xfId="17" applyFont="1" applyFill="1" applyBorder="1" applyAlignment="1">
      <alignment vertical="center" wrapText="1"/>
    </xf>
    <xf numFmtId="0" fontId="10" fillId="4" borderId="8" xfId="17" applyFont="1" applyFill="1" applyBorder="1" applyAlignment="1">
      <alignment vertical="center" wrapText="1"/>
    </xf>
    <xf numFmtId="0" fontId="10" fillId="4" borderId="14" xfId="17" applyFont="1" applyFill="1" applyBorder="1" applyAlignment="1">
      <alignment vertical="center" wrapText="1"/>
    </xf>
    <xf numFmtId="0" fontId="10" fillId="4" borderId="13" xfId="17" applyFont="1" applyFill="1" applyBorder="1" applyAlignment="1">
      <alignment vertical="center" wrapText="1"/>
    </xf>
    <xf numFmtId="0" fontId="24" fillId="4" borderId="39" xfId="17" applyFill="1" applyBorder="1" applyAlignment="1">
      <alignment horizontal="center" vertical="center" wrapText="1"/>
    </xf>
    <xf numFmtId="0" fontId="13" fillId="4" borderId="6" xfId="17" applyFont="1" applyFill="1" applyBorder="1" applyAlignment="1">
      <alignment vertical="center" wrapText="1"/>
    </xf>
    <xf numFmtId="0" fontId="11" fillId="4" borderId="26" xfId="17" applyFont="1" applyFill="1" applyBorder="1" applyAlignment="1">
      <alignment wrapText="1"/>
    </xf>
    <xf numFmtId="0" fontId="10" fillId="2" borderId="9" xfId="17" applyFont="1" applyFill="1" applyBorder="1" applyAlignment="1">
      <alignment vertical="center" wrapText="1"/>
    </xf>
    <xf numFmtId="0" fontId="8" fillId="4" borderId="4" xfId="17" applyFont="1" applyFill="1" applyBorder="1" applyAlignment="1">
      <alignment horizontal="left" vertical="top"/>
    </xf>
    <xf numFmtId="0" fontId="8" fillId="4" borderId="3" xfId="17" applyFont="1" applyFill="1" applyBorder="1" applyAlignment="1">
      <alignment horizontal="left" vertical="top"/>
    </xf>
    <xf numFmtId="0" fontId="8" fillId="4" borderId="10" xfId="17" applyFont="1" applyFill="1" applyBorder="1" applyAlignment="1">
      <alignment horizontal="left" vertical="center"/>
    </xf>
    <xf numFmtId="0" fontId="13" fillId="4" borderId="29" xfId="17" applyFont="1" applyFill="1" applyBorder="1" applyAlignment="1">
      <alignment vertical="center" wrapText="1"/>
    </xf>
    <xf numFmtId="0" fontId="12" fillId="4" borderId="4" xfId="17" applyFont="1" applyFill="1" applyBorder="1" applyAlignment="1">
      <alignment horizontal="center" wrapText="1"/>
    </xf>
    <xf numFmtId="0" fontId="37" fillId="4" borderId="3" xfId="6" applyFill="1" applyBorder="1" applyAlignment="1" applyProtection="1">
      <alignment horizontal="center" vertical="top" wrapText="1"/>
    </xf>
    <xf numFmtId="0" fontId="12" fillId="4" borderId="3" xfId="17" applyFont="1" applyFill="1" applyBorder="1" applyAlignment="1">
      <alignment vertical="top" wrapText="1"/>
    </xf>
    <xf numFmtId="0" fontId="13" fillId="0" borderId="12" xfId="17" applyFont="1" applyBorder="1" applyAlignment="1">
      <alignment vertical="center" wrapText="1"/>
    </xf>
    <xf numFmtId="0" fontId="11" fillId="4" borderId="10" xfId="17" applyFont="1" applyFill="1" applyBorder="1" applyAlignment="1">
      <alignment wrapText="1"/>
    </xf>
    <xf numFmtId="0" fontId="11" fillId="4" borderId="2" xfId="17" applyFont="1" applyFill="1" applyBorder="1" applyAlignment="1">
      <alignment wrapText="1"/>
    </xf>
    <xf numFmtId="0" fontId="11" fillId="4" borderId="4" xfId="17" applyFont="1" applyFill="1" applyBorder="1" applyAlignment="1">
      <alignment wrapText="1"/>
    </xf>
    <xf numFmtId="0" fontId="13" fillId="0" borderId="9" xfId="17" applyFont="1" applyBorder="1" applyAlignment="1">
      <alignment vertical="center" wrapText="1"/>
    </xf>
    <xf numFmtId="0" fontId="13" fillId="4" borderId="9" xfId="17" applyFont="1" applyFill="1" applyBorder="1" applyAlignment="1">
      <alignment vertical="center" wrapText="1"/>
    </xf>
    <xf numFmtId="0" fontId="12" fillId="4" borderId="1" xfId="17" applyFont="1" applyFill="1" applyBorder="1" applyAlignment="1">
      <alignment vertical="top" wrapText="1"/>
    </xf>
    <xf numFmtId="0" fontId="11" fillId="4" borderId="25" xfId="17" applyFont="1" applyFill="1" applyBorder="1" applyAlignment="1">
      <alignment wrapText="1"/>
    </xf>
    <xf numFmtId="0" fontId="11" fillId="4" borderId="28" xfId="17" applyFont="1" applyFill="1" applyBorder="1" applyAlignment="1">
      <alignment wrapText="1"/>
    </xf>
    <xf numFmtId="0" fontId="10" fillId="2" borderId="12" xfId="17" applyFont="1" applyFill="1" applyBorder="1" applyAlignment="1">
      <alignment vertical="center" wrapText="1"/>
    </xf>
    <xf numFmtId="0" fontId="8" fillId="4" borderId="8" xfId="17" applyFont="1" applyFill="1" applyBorder="1" applyAlignment="1">
      <alignment horizontal="left" vertical="top"/>
    </xf>
    <xf numFmtId="0" fontId="8" fillId="4" borderId="14" xfId="17" applyFont="1" applyFill="1" applyBorder="1" applyAlignment="1">
      <alignment horizontal="left" vertical="top"/>
    </xf>
    <xf numFmtId="0" fontId="8" fillId="4" borderId="13" xfId="17" applyFont="1" applyFill="1" applyBorder="1" applyAlignment="1">
      <alignment horizontal="left" vertical="top"/>
    </xf>
    <xf numFmtId="0" fontId="24" fillId="4" borderId="27" xfId="17" applyFill="1" applyBorder="1" applyAlignment="1">
      <alignment horizontal="center" vertical="center" wrapText="1"/>
    </xf>
    <xf numFmtId="0" fontId="11" fillId="4" borderId="13" xfId="17" applyFont="1" applyFill="1" applyBorder="1" applyAlignment="1">
      <alignment horizontal="center" vertical="center" wrapText="1"/>
    </xf>
    <xf numFmtId="0" fontId="11" fillId="4" borderId="16" xfId="17" applyFont="1" applyFill="1" applyBorder="1" applyAlignment="1">
      <alignment wrapText="1"/>
    </xf>
    <xf numFmtId="0" fontId="11" fillId="4" borderId="12" xfId="17" applyFont="1" applyFill="1" applyBorder="1" applyAlignment="1">
      <alignment wrapText="1"/>
    </xf>
    <xf numFmtId="0" fontId="11" fillId="4" borderId="11" xfId="17" applyFont="1" applyFill="1" applyBorder="1" applyAlignment="1">
      <alignment wrapText="1"/>
    </xf>
    <xf numFmtId="0" fontId="13" fillId="4" borderId="11" xfId="17" applyFont="1" applyFill="1" applyBorder="1" applyAlignment="1">
      <alignment vertical="center" wrapText="1"/>
    </xf>
    <xf numFmtId="0" fontId="10" fillId="2" borderId="6" xfId="17" applyFont="1" applyFill="1" applyBorder="1" applyAlignment="1">
      <alignment vertical="center" wrapText="1"/>
    </xf>
    <xf numFmtId="0" fontId="11" fillId="4" borderId="30" xfId="17" applyFont="1" applyFill="1" applyBorder="1" applyAlignment="1">
      <alignment wrapText="1"/>
    </xf>
    <xf numFmtId="0" fontId="13" fillId="4" borderId="2" xfId="17" applyFont="1" applyFill="1" applyBorder="1" applyAlignment="1">
      <alignment vertical="center" wrapText="1"/>
    </xf>
    <xf numFmtId="0" fontId="13" fillId="4" borderId="8" xfId="17" applyFont="1" applyFill="1" applyBorder="1" applyAlignment="1">
      <alignment vertical="center" wrapText="1"/>
    </xf>
    <xf numFmtId="0" fontId="10" fillId="2" borderId="2" xfId="17" applyFont="1" applyFill="1" applyBorder="1" applyAlignment="1">
      <alignment vertical="center" wrapText="1"/>
    </xf>
    <xf numFmtId="0" fontId="10" fillId="4" borderId="4" xfId="17" applyFont="1" applyFill="1" applyBorder="1" applyAlignment="1">
      <alignment vertical="center" wrapText="1"/>
    </xf>
    <xf numFmtId="0" fontId="10" fillId="4" borderId="3" xfId="17" applyFont="1" applyFill="1" applyBorder="1" applyAlignment="1">
      <alignment vertical="center" wrapText="1"/>
    </xf>
    <xf numFmtId="0" fontId="10" fillId="4" borderId="10" xfId="17" applyFont="1" applyFill="1" applyBorder="1" applyAlignment="1">
      <alignment vertical="center" wrapText="1"/>
    </xf>
    <xf numFmtId="0" fontId="13" fillId="4" borderId="12" xfId="17" applyFont="1" applyFill="1" applyBorder="1" applyAlignment="1">
      <alignment horizontal="left" vertical="top" wrapText="1"/>
    </xf>
    <xf numFmtId="0" fontId="13" fillId="4" borderId="6" xfId="17" applyFont="1" applyFill="1" applyBorder="1" applyAlignment="1">
      <alignment horizontal="left" vertical="top" wrapText="1"/>
    </xf>
    <xf numFmtId="0" fontId="11" fillId="4" borderId="27" xfId="17" applyFont="1" applyFill="1" applyBorder="1" applyAlignment="1">
      <alignment wrapText="1"/>
    </xf>
    <xf numFmtId="0" fontId="24" fillId="4" borderId="29" xfId="17" applyFill="1" applyBorder="1" applyAlignment="1">
      <alignment wrapText="1"/>
    </xf>
    <xf numFmtId="0" fontId="13" fillId="4" borderId="29" xfId="17" applyFont="1" applyFill="1" applyBorder="1" applyAlignment="1">
      <alignment horizontal="center" vertical="center" wrapText="1"/>
    </xf>
    <xf numFmtId="0" fontId="13" fillId="4" borderId="2" xfId="17" applyFont="1" applyFill="1" applyBorder="1" applyAlignment="1">
      <alignment horizontal="left" vertical="top" wrapText="1"/>
    </xf>
    <xf numFmtId="0" fontId="24" fillId="4" borderId="39" xfId="17" applyFill="1" applyBorder="1" applyAlignment="1">
      <alignment wrapText="1"/>
    </xf>
    <xf numFmtId="0" fontId="12" fillId="4" borderId="10" xfId="17" applyFont="1" applyFill="1" applyBorder="1" applyAlignment="1">
      <alignment vertical="top" wrapText="1"/>
    </xf>
    <xf numFmtId="0" fontId="13" fillId="4" borderId="47" xfId="17" applyFont="1" applyFill="1" applyBorder="1" applyAlignment="1">
      <alignment horizontal="center" vertical="center" wrapText="1"/>
    </xf>
    <xf numFmtId="0" fontId="24" fillId="4" borderId="47" xfId="17" applyFill="1" applyBorder="1" applyAlignment="1">
      <alignment wrapText="1"/>
    </xf>
    <xf numFmtId="0" fontId="10" fillId="2" borderId="6" xfId="17" applyFont="1" applyFill="1" applyBorder="1" applyAlignment="1">
      <alignment horizontal="left" vertical="center" wrapText="1"/>
    </xf>
    <xf numFmtId="0" fontId="10" fillId="4" borderId="8" xfId="17" applyFont="1" applyFill="1" applyBorder="1" applyAlignment="1">
      <alignment horizontal="center" vertical="center" wrapText="1"/>
    </xf>
    <xf numFmtId="0" fontId="10" fillId="4" borderId="14" xfId="17" applyFont="1" applyFill="1" applyBorder="1" applyAlignment="1">
      <alignment horizontal="center" vertical="center" wrapText="1"/>
    </xf>
    <xf numFmtId="0" fontId="10" fillId="4" borderId="13" xfId="17" applyFont="1" applyFill="1" applyBorder="1" applyAlignment="1">
      <alignment horizontal="center" vertical="center" wrapText="1"/>
    </xf>
    <xf numFmtId="0" fontId="9" fillId="0" borderId="19" xfId="17" applyFont="1" applyBorder="1"/>
    <xf numFmtId="0" fontId="7" fillId="0" borderId="18" xfId="17" applyFont="1" applyBorder="1" applyAlignment="1">
      <alignment horizontal="center"/>
    </xf>
    <xf numFmtId="0" fontId="7" fillId="0" borderId="1" xfId="17" applyFont="1" applyBorder="1" applyAlignment="1">
      <alignment horizontal="center"/>
    </xf>
    <xf numFmtId="0" fontId="8" fillId="0" borderId="1" xfId="17" applyFont="1" applyBorder="1" applyAlignment="1">
      <alignment horizontal="center" vertical="center"/>
    </xf>
    <xf numFmtId="0" fontId="7" fillId="0" borderId="19" xfId="17" applyFont="1" applyBorder="1" applyAlignment="1">
      <alignment horizontal="center"/>
    </xf>
    <xf numFmtId="0" fontId="7" fillId="0" borderId="32" xfId="17" applyFont="1" applyBorder="1" applyAlignment="1">
      <alignment vertical="center"/>
    </xf>
    <xf numFmtId="0" fontId="7" fillId="0" borderId="31" xfId="17" applyFont="1" applyBorder="1" applyAlignment="1">
      <alignment horizontal="center"/>
    </xf>
    <xf numFmtId="0" fontId="8" fillId="0" borderId="31" xfId="17" applyFont="1" applyBorder="1" applyAlignment="1">
      <alignment horizontal="center" vertical="center"/>
    </xf>
    <xf numFmtId="0" fontId="6" fillId="4" borderId="15" xfId="2" quotePrefix="1" applyFill="1" applyBorder="1" applyAlignment="1" applyProtection="1"/>
    <xf numFmtId="0" fontId="6" fillId="0" borderId="15" xfId="2" applyBorder="1" applyAlignment="1" applyProtection="1">
      <alignment wrapText="1"/>
    </xf>
    <xf numFmtId="0" fontId="13" fillId="12" borderId="5" xfId="0" applyFont="1" applyFill="1" applyBorder="1" applyAlignment="1">
      <alignment horizontal="left" vertical="top" wrapText="1"/>
    </xf>
    <xf numFmtId="0" fontId="13" fillId="12" borderId="8" xfId="0" applyFont="1" applyFill="1" applyBorder="1" applyAlignment="1">
      <alignment horizontal="left" vertical="top" wrapText="1"/>
    </xf>
    <xf numFmtId="0" fontId="13" fillId="12" borderId="4" xfId="0" applyFont="1" applyFill="1" applyBorder="1" applyAlignment="1">
      <alignment horizontal="left" vertical="top" wrapText="1"/>
    </xf>
    <xf numFmtId="0" fontId="13" fillId="12" borderId="11" xfId="0" applyFont="1" applyFill="1" applyBorder="1" applyAlignment="1">
      <alignment horizontal="left" vertical="top" wrapText="1"/>
    </xf>
    <xf numFmtId="0" fontId="13" fillId="12" borderId="6" xfId="0" applyFont="1" applyFill="1" applyBorder="1" applyAlignment="1">
      <alignment horizontal="left" vertical="top" wrapText="1"/>
    </xf>
    <xf numFmtId="0" fontId="13" fillId="12" borderId="20" xfId="0" applyFont="1" applyFill="1" applyBorder="1" applyAlignment="1">
      <alignment horizontal="left" vertical="top" wrapText="1"/>
    </xf>
    <xf numFmtId="0" fontId="13" fillId="4" borderId="22" xfId="0" applyFont="1" applyFill="1" applyBorder="1" applyAlignment="1">
      <alignment horizontal="left" vertical="top" wrapText="1"/>
    </xf>
    <xf numFmtId="0" fontId="11" fillId="4" borderId="22" xfId="0" applyFont="1" applyFill="1" applyBorder="1" applyAlignment="1">
      <alignment wrapText="1"/>
    </xf>
    <xf numFmtId="0" fontId="0" fillId="4" borderId="5" xfId="0" applyFill="1" applyBorder="1" applyAlignment="1">
      <alignment horizontal="center" vertical="center"/>
    </xf>
    <xf numFmtId="0" fontId="0" fillId="4" borderId="6" xfId="0" applyFill="1" applyBorder="1" applyAlignment="1">
      <alignment horizontal="center" vertical="center"/>
    </xf>
    <xf numFmtId="0" fontId="0" fillId="0" borderId="1" xfId="0" applyBorder="1"/>
    <xf numFmtId="0" fontId="6" fillId="0" borderId="44" xfId="2" applyBorder="1" applyAlignment="1" applyProtection="1">
      <alignment horizontal="center" vertical="top" wrapText="1"/>
    </xf>
    <xf numFmtId="0" fontId="71" fillId="0" borderId="0" xfId="0" applyFont="1" applyAlignment="1">
      <alignment horizontal="center" vertical="justify" wrapText="1"/>
    </xf>
    <xf numFmtId="0" fontId="69" fillId="0" borderId="0" xfId="0" applyFont="1" applyAlignment="1">
      <alignment vertical="justify" wrapText="1"/>
    </xf>
    <xf numFmtId="0" fontId="72" fillId="25" borderId="0" xfId="0" applyFont="1" applyFill="1" applyAlignment="1">
      <alignment vertical="justify" wrapText="1"/>
    </xf>
    <xf numFmtId="0" fontId="6" fillId="4" borderId="0" xfId="2" quotePrefix="1" applyFill="1" applyBorder="1" applyAlignment="1" applyProtection="1"/>
    <xf numFmtId="0" fontId="0" fillId="25" borderId="0" xfId="0" applyFill="1"/>
    <xf numFmtId="0" fontId="13" fillId="26" borderId="8" xfId="0" applyFont="1" applyFill="1" applyBorder="1" applyAlignment="1">
      <alignment horizontal="left" vertical="top" wrapText="1"/>
    </xf>
    <xf numFmtId="0" fontId="11" fillId="26" borderId="8" xfId="0" applyFont="1" applyFill="1" applyBorder="1" applyAlignment="1">
      <alignment wrapText="1"/>
    </xf>
    <xf numFmtId="0" fontId="11" fillId="26" borderId="6" xfId="0" applyFont="1" applyFill="1" applyBorder="1" applyAlignment="1">
      <alignment wrapText="1"/>
    </xf>
    <xf numFmtId="0" fontId="11" fillId="26" borderId="13" xfId="0" applyFont="1" applyFill="1" applyBorder="1" applyAlignment="1">
      <alignment wrapText="1"/>
    </xf>
    <xf numFmtId="0" fontId="13" fillId="26" borderId="27" xfId="0" applyFont="1" applyFill="1" applyBorder="1" applyAlignment="1">
      <alignment horizontal="center" vertical="center" wrapText="1"/>
    </xf>
    <xf numFmtId="0" fontId="8" fillId="0" borderId="0" xfId="0" applyFont="1" applyAlignment="1">
      <alignment horizontal="left" vertical="top"/>
    </xf>
    <xf numFmtId="0" fontId="8" fillId="0" borderId="5" xfId="0" applyFont="1" applyBorder="1" applyAlignment="1">
      <alignment horizontal="left" vertical="top"/>
    </xf>
    <xf numFmtId="0" fontId="12" fillId="0" borderId="14" xfId="0" applyFont="1" applyBorder="1" applyAlignment="1">
      <alignment vertical="top" wrapText="1"/>
    </xf>
    <xf numFmtId="0" fontId="6" fillId="0" borderId="14" xfId="2" applyFill="1" applyBorder="1" applyAlignment="1" applyProtection="1">
      <alignment horizontal="center" vertical="top" wrapText="1"/>
    </xf>
    <xf numFmtId="0" fontId="12" fillId="0" borderId="8" xfId="0" applyFont="1" applyBorder="1" applyAlignment="1">
      <alignment horizontal="center" wrapText="1"/>
    </xf>
    <xf numFmtId="0" fontId="12" fillId="0" borderId="13" xfId="0" applyFont="1" applyBorder="1" applyAlignment="1">
      <alignment vertical="top" wrapText="1"/>
    </xf>
    <xf numFmtId="164" fontId="12" fillId="0" borderId="13" xfId="1" applyFont="1" applyFill="1" applyBorder="1" applyAlignment="1">
      <alignment vertical="top" wrapText="1"/>
    </xf>
    <xf numFmtId="164" fontId="6" fillId="0" borderId="14" xfId="1" applyFont="1" applyFill="1" applyBorder="1" applyAlignment="1">
      <alignment horizontal="center" vertical="top" wrapText="1"/>
    </xf>
    <xf numFmtId="164" fontId="12" fillId="0" borderId="8" xfId="1" applyFont="1" applyFill="1" applyBorder="1" applyAlignment="1">
      <alignment horizontal="center" wrapText="1"/>
    </xf>
    <xf numFmtId="0" fontId="0" fillId="0" borderId="5" xfId="0" applyBorder="1"/>
    <xf numFmtId="0" fontId="0" fillId="0" borderId="13" xfId="0" applyBorder="1"/>
    <xf numFmtId="0" fontId="0" fillId="0" borderId="14" xfId="0" applyBorder="1"/>
    <xf numFmtId="0" fontId="0" fillId="0" borderId="8" xfId="0" applyBorder="1"/>
    <xf numFmtId="0" fontId="0" fillId="0" borderId="23" xfId="0" applyBorder="1"/>
    <xf numFmtId="0" fontId="0" fillId="0" borderId="21" xfId="0" applyBorder="1"/>
    <xf numFmtId="0" fontId="0" fillId="0" borderId="41" xfId="0" applyBorder="1"/>
    <xf numFmtId="0" fontId="12" fillId="0" borderId="0" xfId="0" applyFont="1" applyAlignment="1">
      <alignment horizontal="right" vertical="top" wrapText="1"/>
    </xf>
    <xf numFmtId="0" fontId="12" fillId="4" borderId="7" xfId="0" applyFont="1" applyFill="1" applyBorder="1" applyAlignment="1">
      <alignment horizontal="right" vertical="top" wrapText="1"/>
    </xf>
    <xf numFmtId="0" fontId="12" fillId="0" borderId="7" xfId="0" applyFont="1" applyBorder="1" applyAlignment="1">
      <alignment horizontal="right" vertical="top" wrapText="1"/>
    </xf>
    <xf numFmtId="16" fontId="12" fillId="0" borderId="0" xfId="0" applyNumberFormat="1" applyFont="1" applyAlignment="1">
      <alignment vertical="top" wrapText="1"/>
    </xf>
    <xf numFmtId="16" fontId="12" fillId="0" borderId="1" xfId="0" applyNumberFormat="1" applyFont="1" applyBorder="1" applyAlignment="1">
      <alignment vertical="top" wrapText="1"/>
    </xf>
    <xf numFmtId="16" fontId="12" fillId="0" borderId="0" xfId="0" applyNumberFormat="1" applyFont="1" applyAlignment="1">
      <alignment horizontal="right" vertical="top" wrapText="1"/>
    </xf>
    <xf numFmtId="0" fontId="0" fillId="0" borderId="0" xfId="0" applyAlignment="1">
      <alignment horizontal="right" vertical="center"/>
    </xf>
    <xf numFmtId="0" fontId="0" fillId="0" borderId="0" xfId="0" applyAlignment="1">
      <alignment vertical="center"/>
    </xf>
    <xf numFmtId="0" fontId="12" fillId="0" borderId="23" xfId="0" applyFont="1" applyBorder="1" applyAlignment="1">
      <alignment vertical="center" wrapText="1"/>
    </xf>
    <xf numFmtId="0" fontId="0" fillId="0" borderId="23" xfId="0" applyBorder="1" applyAlignment="1">
      <alignment vertical="center"/>
    </xf>
    <xf numFmtId="16" fontId="12" fillId="0" borderId="3" xfId="0" applyNumberFormat="1" applyFont="1" applyBorder="1" applyAlignment="1">
      <alignment vertical="top" wrapText="1"/>
    </xf>
    <xf numFmtId="0" fontId="12" fillId="4" borderId="16" xfId="0" applyFont="1" applyFill="1" applyBorder="1" applyAlignment="1">
      <alignment horizontal="right" vertical="center" wrapText="1"/>
    </xf>
    <xf numFmtId="0" fontId="12" fillId="4" borderId="5" xfId="0" applyFont="1" applyFill="1" applyBorder="1" applyAlignment="1">
      <alignment wrapText="1"/>
    </xf>
    <xf numFmtId="0" fontId="6" fillId="4" borderId="1" xfId="2" applyFill="1" applyBorder="1" applyAlignment="1" applyProtection="1">
      <alignment vertical="top" wrapText="1"/>
    </xf>
    <xf numFmtId="0" fontId="12" fillId="4" borderId="44" xfId="0" applyFont="1" applyFill="1" applyBorder="1" applyAlignment="1">
      <alignment wrapText="1"/>
    </xf>
    <xf numFmtId="0" fontId="6" fillId="4" borderId="3" xfId="2" applyFill="1" applyBorder="1" applyAlignment="1" applyProtection="1">
      <alignment vertical="top" wrapText="1"/>
    </xf>
    <xf numFmtId="0" fontId="12" fillId="4" borderId="4" xfId="0" applyFont="1" applyFill="1" applyBorder="1" applyAlignment="1">
      <alignment wrapText="1"/>
    </xf>
    <xf numFmtId="0" fontId="12" fillId="4" borderId="1" xfId="0" applyFont="1" applyFill="1" applyBorder="1" applyAlignment="1">
      <alignment horizontal="left" vertical="top" wrapText="1"/>
    </xf>
    <xf numFmtId="0" fontId="12" fillId="4" borderId="10" xfId="0" applyFont="1" applyFill="1" applyBorder="1" applyAlignment="1">
      <alignment horizontal="left" vertical="top" wrapText="1"/>
    </xf>
    <xf numFmtId="0" fontId="12" fillId="4" borderId="0" xfId="0" applyFont="1" applyFill="1" applyAlignment="1">
      <alignment horizontal="left" vertical="top" wrapText="1"/>
    </xf>
    <xf numFmtId="0" fontId="0" fillId="0" borderId="38" xfId="0" applyBorder="1" applyAlignment="1">
      <alignment vertical="top"/>
    </xf>
    <xf numFmtId="0" fontId="12" fillId="4" borderId="16" xfId="0" applyFont="1" applyFill="1" applyBorder="1" applyAlignment="1">
      <alignment vertical="center" wrapText="1"/>
    </xf>
    <xf numFmtId="0" fontId="12" fillId="4" borderId="33" xfId="0" applyFont="1" applyFill="1" applyBorder="1" applyAlignment="1">
      <alignment vertical="center" wrapText="1"/>
    </xf>
    <xf numFmtId="0" fontId="12" fillId="4" borderId="7" xfId="0" applyFont="1" applyFill="1" applyBorder="1" applyAlignment="1">
      <alignment horizontal="center" vertical="center" wrapText="1"/>
    </xf>
    <xf numFmtId="0" fontId="12" fillId="4" borderId="10" xfId="0" applyFont="1" applyFill="1" applyBorder="1" applyAlignment="1">
      <alignment horizontal="center" vertical="center" wrapText="1"/>
    </xf>
    <xf numFmtId="0" fontId="66" fillId="0" borderId="0" xfId="11"/>
    <xf numFmtId="0" fontId="33" fillId="4" borderId="33" xfId="0" applyFont="1" applyFill="1" applyBorder="1" applyAlignment="1">
      <alignment horizontal="left" vertical="center"/>
    </xf>
    <xf numFmtId="0" fontId="77" fillId="0" borderId="0" xfId="0" applyFont="1" applyAlignment="1">
      <alignment horizontal="justify" vertical="center"/>
    </xf>
    <xf numFmtId="0" fontId="11" fillId="4" borderId="7" xfId="0" applyFont="1" applyFill="1" applyBorder="1" applyAlignment="1">
      <alignment horizontal="left" vertical="top"/>
    </xf>
    <xf numFmtId="0" fontId="0" fillId="0" borderId="0" xfId="0" applyAlignment="1">
      <alignment wrapText="1"/>
    </xf>
    <xf numFmtId="0" fontId="56" fillId="4" borderId="0" xfId="17" applyFont="1" applyFill="1" applyAlignment="1">
      <alignment wrapText="1"/>
    </xf>
    <xf numFmtId="0" fontId="61" fillId="4" borderId="0" xfId="18" applyFont="1" applyFill="1" applyAlignment="1">
      <alignment wrapText="1"/>
    </xf>
    <xf numFmtId="0" fontId="22" fillId="4" borderId="0" xfId="17" applyFont="1" applyFill="1" applyAlignment="1">
      <alignment horizontal="justify"/>
    </xf>
    <xf numFmtId="0" fontId="22" fillId="0" borderId="0" xfId="17" applyFont="1" applyAlignment="1">
      <alignment horizontal="justify"/>
    </xf>
    <xf numFmtId="0" fontId="24" fillId="0" borderId="0" xfId="0" applyFont="1" applyAlignment="1">
      <alignment horizontal="right" vertical="top"/>
    </xf>
    <xf numFmtId="0" fontId="36" fillId="4" borderId="0" xfId="0" applyFont="1" applyFill="1" applyAlignment="1">
      <alignment horizontal="left" vertical="center" wrapText="1"/>
    </xf>
    <xf numFmtId="0" fontId="0" fillId="4" borderId="0" xfId="0" applyFill="1" applyAlignment="1">
      <alignment horizontal="left" vertical="center" wrapText="1"/>
    </xf>
    <xf numFmtId="0" fontId="0" fillId="4" borderId="5" xfId="0" applyFill="1" applyBorder="1" applyAlignment="1">
      <alignment horizontal="left" vertical="center" wrapText="1"/>
    </xf>
    <xf numFmtId="0" fontId="11" fillId="4" borderId="0" xfId="0" applyFont="1" applyFill="1" applyAlignment="1">
      <alignment horizontal="left" vertical="center" wrapText="1"/>
    </xf>
    <xf numFmtId="0" fontId="11" fillId="4" borderId="5" xfId="0" applyFont="1" applyFill="1" applyBorder="1" applyAlignment="1">
      <alignment horizontal="left" vertical="center" wrapText="1"/>
    </xf>
    <xf numFmtId="0" fontId="10" fillId="4" borderId="7" xfId="0" applyFont="1" applyFill="1" applyBorder="1" applyAlignment="1">
      <alignment horizontal="left" vertical="center" wrapText="1"/>
    </xf>
    <xf numFmtId="0" fontId="10" fillId="4" borderId="23" xfId="0" applyFont="1" applyFill="1" applyBorder="1" applyAlignment="1">
      <alignment horizontal="left" vertical="center" wrapText="1"/>
    </xf>
    <xf numFmtId="0" fontId="0" fillId="4" borderId="23" xfId="0" applyFill="1" applyBorder="1" applyAlignment="1">
      <alignment horizontal="left" vertical="center" wrapText="1"/>
    </xf>
    <xf numFmtId="0" fontId="0" fillId="4" borderId="21" xfId="0" applyFill="1" applyBorder="1" applyAlignment="1">
      <alignment horizontal="left" vertical="center" wrapText="1"/>
    </xf>
    <xf numFmtId="0" fontId="36" fillId="4" borderId="1" xfId="0" applyFont="1" applyFill="1" applyBorder="1" applyAlignment="1">
      <alignment horizontal="left" vertical="center"/>
    </xf>
    <xf numFmtId="0" fontId="36" fillId="4" borderId="44" xfId="0" applyFont="1" applyFill="1" applyBorder="1" applyAlignment="1">
      <alignment horizontal="left" vertical="center"/>
    </xf>
    <xf numFmtId="0" fontId="15" fillId="4" borderId="0" xfId="0" applyFont="1" applyFill="1" applyAlignment="1">
      <alignment horizontal="left" vertical="center" wrapText="1"/>
    </xf>
    <xf numFmtId="0" fontId="27" fillId="4" borderId="0" xfId="17" applyFont="1" applyFill="1" applyAlignment="1">
      <alignment horizontal="justify" vertical="justify" wrapText="1"/>
    </xf>
    <xf numFmtId="0" fontId="70" fillId="26" borderId="0" xfId="0" applyFont="1" applyFill="1" applyAlignment="1">
      <alignment horizontal="center" vertical="justify" wrapText="1"/>
    </xf>
    <xf numFmtId="0" fontId="83" fillId="0" borderId="0" xfId="0" applyFont="1" applyAlignment="1">
      <alignment vertical="center"/>
    </xf>
    <xf numFmtId="0" fontId="12" fillId="4" borderId="7" xfId="0" applyFont="1" applyFill="1" applyBorder="1" applyAlignment="1">
      <alignment horizontal="center" vertical="top" wrapText="1"/>
    </xf>
    <xf numFmtId="0" fontId="12" fillId="4" borderId="0" xfId="0" applyFont="1" applyFill="1" applyAlignment="1">
      <alignment horizontal="center" vertical="top" wrapText="1"/>
    </xf>
    <xf numFmtId="0" fontId="13" fillId="0" borderId="25" xfId="0" applyFont="1" applyBorder="1" applyAlignment="1">
      <alignment horizontal="center" vertical="center" wrapText="1"/>
    </xf>
    <xf numFmtId="0" fontId="13" fillId="29" borderId="12" xfId="0" applyFont="1" applyFill="1" applyBorder="1" applyAlignment="1">
      <alignment vertical="top" wrapText="1"/>
    </xf>
    <xf numFmtId="0" fontId="12" fillId="4" borderId="10" xfId="0" applyFont="1" applyFill="1" applyBorder="1" applyAlignment="1">
      <alignment horizontal="center" vertical="top" wrapText="1"/>
    </xf>
    <xf numFmtId="0" fontId="8" fillId="29" borderId="67" xfId="0" applyFont="1" applyFill="1" applyBorder="1" applyAlignment="1">
      <alignment vertical="top"/>
    </xf>
    <xf numFmtId="0" fontId="8" fillId="29" borderId="35" xfId="0" applyFont="1" applyFill="1" applyBorder="1" applyAlignment="1">
      <alignment vertical="top"/>
    </xf>
    <xf numFmtId="0" fontId="8" fillId="29" borderId="24" xfId="0" applyFont="1" applyFill="1" applyBorder="1" applyAlignment="1">
      <alignment vertical="top"/>
    </xf>
    <xf numFmtId="0" fontId="10" fillId="29" borderId="2" xfId="0" applyFont="1" applyFill="1" applyBorder="1" applyAlignment="1">
      <alignment vertical="center" wrapText="1"/>
    </xf>
    <xf numFmtId="0" fontId="72" fillId="26" borderId="0" xfId="11" applyFont="1" applyFill="1" applyAlignment="1">
      <alignment horizontal="center" vertical="justify" wrapText="1"/>
    </xf>
    <xf numFmtId="0" fontId="69" fillId="0" borderId="0" xfId="11" applyFont="1" applyAlignment="1">
      <alignment horizontal="center" vertical="justify" wrapText="1"/>
    </xf>
    <xf numFmtId="0" fontId="69" fillId="0" borderId="0" xfId="11" applyFont="1" applyAlignment="1">
      <alignment vertical="justify" wrapText="1"/>
    </xf>
    <xf numFmtId="0" fontId="69" fillId="0" borderId="0" xfId="42" applyFont="1" applyAlignment="1">
      <alignment vertical="justify" wrapText="1"/>
    </xf>
    <xf numFmtId="0" fontId="5" fillId="0" borderId="0" xfId="42"/>
    <xf numFmtId="0" fontId="71" fillId="0" borderId="0" xfId="42" applyFont="1" applyAlignment="1">
      <alignment horizontal="center" vertical="justify" wrapText="1"/>
    </xf>
    <xf numFmtId="0" fontId="86" fillId="0" borderId="0" xfId="0" applyFont="1" applyAlignment="1">
      <alignment horizontal="center" vertical="justify" wrapText="1"/>
    </xf>
    <xf numFmtId="0" fontId="87" fillId="25" borderId="0" xfId="0" applyFont="1" applyFill="1" applyAlignment="1">
      <alignment horizontal="justify" vertical="justify" wrapText="1"/>
    </xf>
    <xf numFmtId="0" fontId="73" fillId="25" borderId="0" xfId="42" applyFont="1" applyFill="1" applyAlignment="1">
      <alignment vertical="justify" wrapText="1"/>
    </xf>
    <xf numFmtId="0" fontId="0" fillId="4" borderId="6" xfId="0" applyFill="1" applyBorder="1"/>
    <xf numFmtId="0" fontId="0" fillId="0" borderId="11" xfId="0" applyBorder="1"/>
    <xf numFmtId="0" fontId="12" fillId="4" borderId="1" xfId="0" applyFont="1" applyFill="1" applyBorder="1" applyAlignment="1">
      <alignment horizontal="center" vertical="top" wrapText="1"/>
    </xf>
    <xf numFmtId="0" fontId="15" fillId="0" borderId="6" xfId="0" applyFont="1" applyBorder="1" applyAlignment="1">
      <alignment horizontal="center"/>
    </xf>
    <xf numFmtId="0" fontId="6" fillId="26" borderId="15" xfId="2" applyFill="1" applyBorder="1" applyAlignment="1" applyProtection="1">
      <alignment wrapText="1"/>
    </xf>
    <xf numFmtId="0" fontId="0" fillId="26" borderId="15" xfId="0" applyFill="1" applyBorder="1"/>
    <xf numFmtId="0" fontId="60" fillId="0" borderId="0" xfId="42" applyFont="1" applyAlignment="1">
      <alignment horizontal="center" vertical="justify" wrapText="1"/>
    </xf>
    <xf numFmtId="0" fontId="71" fillId="26" borderId="0" xfId="42" applyFont="1" applyFill="1" applyAlignment="1">
      <alignment horizontal="center" vertical="justify" wrapText="1"/>
    </xf>
    <xf numFmtId="0" fontId="86" fillId="25" borderId="0" xfId="0" applyFont="1" applyFill="1" applyAlignment="1">
      <alignment horizontal="center" vertical="justify" wrapText="1"/>
    </xf>
    <xf numFmtId="0" fontId="60" fillId="25" borderId="0" xfId="42" applyFont="1" applyFill="1" applyAlignment="1">
      <alignment horizontal="center" vertical="justify" wrapText="1"/>
    </xf>
    <xf numFmtId="0" fontId="48" fillId="0" borderId="0" xfId="42" applyFont="1" applyAlignment="1">
      <alignment horizontal="center" vertical="justify" wrapText="1"/>
    </xf>
    <xf numFmtId="0" fontId="93" fillId="0" borderId="0" xfId="0" applyFont="1" applyAlignment="1">
      <alignment horizontal="justify" vertical="center"/>
    </xf>
    <xf numFmtId="0" fontId="94" fillId="0" borderId="0" xfId="0" applyFont="1" applyAlignment="1">
      <alignment horizontal="left" vertical="center"/>
    </xf>
    <xf numFmtId="0" fontId="95" fillId="0" borderId="0" xfId="0" applyFont="1" applyAlignment="1">
      <alignment horizontal="justify" vertical="center"/>
    </xf>
    <xf numFmtId="0" fontId="92" fillId="0" borderId="0" xfId="0" applyFont="1" applyAlignment="1">
      <alignment horizontal="justify" vertical="center"/>
    </xf>
    <xf numFmtId="0" fontId="7" fillId="0" borderId="62" xfId="0" applyFont="1" applyBorder="1" applyAlignment="1">
      <alignment horizontal="center"/>
    </xf>
    <xf numFmtId="0" fontId="13" fillId="26" borderId="6" xfId="0" applyFont="1" applyFill="1" applyBorder="1" applyAlignment="1">
      <alignment horizontal="left" vertical="top" wrapText="1"/>
    </xf>
    <xf numFmtId="0" fontId="6" fillId="4" borderId="12" xfId="2" applyFill="1" applyBorder="1" applyAlignment="1" applyProtection="1">
      <alignment horizontal="left" vertical="center" wrapText="1"/>
    </xf>
    <xf numFmtId="0" fontId="6" fillId="4" borderId="2" xfId="2" applyFill="1" applyBorder="1" applyAlignment="1" applyProtection="1">
      <alignment horizontal="left" vertical="center" wrapText="1"/>
    </xf>
    <xf numFmtId="0" fontId="6" fillId="4" borderId="6" xfId="2" applyFill="1" applyBorder="1" applyAlignment="1" applyProtection="1">
      <alignment horizontal="left" vertical="center" wrapText="1"/>
    </xf>
    <xf numFmtId="0" fontId="30" fillId="4" borderId="6" xfId="0" applyFont="1" applyFill="1" applyBorder="1"/>
    <xf numFmtId="0" fontId="29" fillId="4" borderId="9" xfId="0" applyFont="1" applyFill="1" applyBorder="1" applyAlignment="1">
      <alignment horizontal="justify"/>
    </xf>
    <xf numFmtId="0" fontId="6" fillId="4" borderId="9" xfId="2" applyFill="1" applyBorder="1" applyAlignment="1" applyProtection="1">
      <alignment horizontal="left" vertical="center" wrapText="1"/>
    </xf>
    <xf numFmtId="0" fontId="30" fillId="4" borderId="2" xfId="0" applyFont="1" applyFill="1" applyBorder="1"/>
    <xf numFmtId="0" fontId="30" fillId="4" borderId="12" xfId="0" applyFont="1" applyFill="1" applyBorder="1"/>
    <xf numFmtId="0" fontId="30" fillId="4" borderId="52" xfId="0" applyFont="1" applyFill="1" applyBorder="1"/>
    <xf numFmtId="0" fontId="30" fillId="4" borderId="9" xfId="0" applyFont="1" applyFill="1" applyBorder="1"/>
    <xf numFmtId="0" fontId="30" fillId="4" borderId="2" xfId="0" applyFont="1" applyFill="1" applyBorder="1" applyAlignment="1">
      <alignment horizontal="left" vertical="center"/>
    </xf>
    <xf numFmtId="0" fontId="29" fillId="4" borderId="9" xfId="0" applyFont="1" applyFill="1" applyBorder="1" applyAlignment="1">
      <alignment vertical="center"/>
    </xf>
    <xf numFmtId="0" fontId="29" fillId="4" borderId="2" xfId="0" applyFont="1" applyFill="1" applyBorder="1" applyAlignment="1">
      <alignment vertical="center"/>
    </xf>
    <xf numFmtId="0" fontId="29" fillId="4" borderId="4" xfId="0" applyFont="1" applyFill="1" applyBorder="1" applyAlignment="1">
      <alignment vertical="center"/>
    </xf>
    <xf numFmtId="0" fontId="29" fillId="4" borderId="6" xfId="0" applyFont="1" applyFill="1" applyBorder="1" applyAlignment="1">
      <alignment vertical="center"/>
    </xf>
    <xf numFmtId="0" fontId="11" fillId="4" borderId="8" xfId="0" applyFont="1" applyFill="1" applyBorder="1" applyAlignment="1">
      <alignment vertical="center" wrapText="1"/>
    </xf>
    <xf numFmtId="0" fontId="10" fillId="4" borderId="6" xfId="0" applyFont="1" applyFill="1" applyBorder="1" applyAlignment="1">
      <alignment vertical="center" wrapText="1"/>
    </xf>
    <xf numFmtId="0" fontId="29" fillId="4" borderId="12" xfId="0" applyFont="1" applyFill="1" applyBorder="1" applyAlignment="1">
      <alignment horizontal="justify"/>
    </xf>
    <xf numFmtId="0" fontId="30" fillId="4" borderId="11" xfId="0" applyFont="1" applyFill="1" applyBorder="1"/>
    <xf numFmtId="0" fontId="11" fillId="4" borderId="6" xfId="0" applyFont="1" applyFill="1" applyBorder="1" applyAlignment="1">
      <alignment horizontal="center" vertical="center" wrapText="1"/>
    </xf>
    <xf numFmtId="0" fontId="29" fillId="4" borderId="9" xfId="0" applyFont="1" applyFill="1" applyBorder="1" applyAlignment="1">
      <alignment horizontal="left" vertical="center"/>
    </xf>
    <xf numFmtId="0" fontId="30" fillId="4" borderId="6" xfId="0" applyFont="1" applyFill="1" applyBorder="1" applyAlignment="1">
      <alignment horizontal="left" vertical="center"/>
    </xf>
    <xf numFmtId="0" fontId="29" fillId="4" borderId="2" xfId="0" applyFont="1" applyFill="1" applyBorder="1" applyAlignment="1">
      <alignment horizontal="left" vertical="center"/>
    </xf>
    <xf numFmtId="0" fontId="6" fillId="4" borderId="5" xfId="2" applyFill="1" applyBorder="1" applyAlignment="1" applyProtection="1">
      <alignment horizontal="left" vertical="center" wrapText="1"/>
    </xf>
    <xf numFmtId="0" fontId="12" fillId="4" borderId="12" xfId="0" applyFont="1" applyFill="1" applyBorder="1" applyAlignment="1">
      <alignment horizontal="left" vertical="center" wrapText="1"/>
    </xf>
    <xf numFmtId="0" fontId="12" fillId="4" borderId="9" xfId="0" applyFont="1" applyFill="1" applyBorder="1" applyAlignment="1">
      <alignment horizontal="left" vertical="center" wrapText="1"/>
    </xf>
    <xf numFmtId="0" fontId="12" fillId="4" borderId="2" xfId="0" applyFont="1" applyFill="1" applyBorder="1" applyAlignment="1">
      <alignment horizontal="left" vertical="center" wrapText="1"/>
    </xf>
    <xf numFmtId="0" fontId="12" fillId="4" borderId="13" xfId="0" applyFont="1" applyFill="1" applyBorder="1" applyAlignment="1">
      <alignment horizontal="left" vertical="center" wrapText="1"/>
    </xf>
    <xf numFmtId="0" fontId="12" fillId="4" borderId="6" xfId="0" applyFont="1" applyFill="1" applyBorder="1" applyAlignment="1">
      <alignment horizontal="left" vertical="center" wrapText="1"/>
    </xf>
    <xf numFmtId="0" fontId="6" fillId="4" borderId="8" xfId="2" applyFill="1" applyBorder="1" applyAlignment="1" applyProtection="1">
      <alignment horizontal="left" vertical="center" wrapText="1"/>
    </xf>
    <xf numFmtId="0" fontId="12" fillId="4" borderId="9" xfId="0" applyFont="1" applyFill="1" applyBorder="1" applyAlignment="1">
      <alignment vertical="center" wrapText="1"/>
    </xf>
    <xf numFmtId="0" fontId="12" fillId="4" borderId="6" xfId="0" applyFont="1" applyFill="1" applyBorder="1" applyAlignment="1">
      <alignment vertical="center" wrapText="1"/>
    </xf>
    <xf numFmtId="0" fontId="12" fillId="4" borderId="8" xfId="0" applyFont="1" applyFill="1" applyBorder="1" applyAlignment="1">
      <alignment vertical="center" wrapText="1"/>
    </xf>
    <xf numFmtId="0" fontId="12" fillId="4" borderId="12" xfId="0" applyFont="1" applyFill="1" applyBorder="1" applyAlignment="1">
      <alignment vertical="center" wrapText="1"/>
    </xf>
    <xf numFmtId="0" fontId="12" fillId="4" borderId="2" xfId="0" applyFont="1" applyFill="1" applyBorder="1" applyAlignment="1">
      <alignment vertical="center" wrapText="1"/>
    </xf>
    <xf numFmtId="0" fontId="12" fillId="4" borderId="4" xfId="0" applyFont="1" applyFill="1" applyBorder="1" applyAlignment="1">
      <alignment vertical="center" wrapText="1"/>
    </xf>
    <xf numFmtId="0" fontId="12" fillId="4" borderId="13" xfId="0" applyFont="1" applyFill="1" applyBorder="1" applyAlignment="1">
      <alignment vertical="center" wrapText="1"/>
    </xf>
    <xf numFmtId="0" fontId="12" fillId="4" borderId="14" xfId="0" applyFont="1" applyFill="1" applyBorder="1" applyAlignment="1">
      <alignment vertical="center" wrapText="1"/>
    </xf>
    <xf numFmtId="0" fontId="33" fillId="4" borderId="52" xfId="0" applyFont="1" applyFill="1" applyBorder="1" applyAlignment="1">
      <alignment vertical="center"/>
    </xf>
    <xf numFmtId="0" fontId="33" fillId="4" borderId="6" xfId="0" applyFont="1" applyFill="1" applyBorder="1" applyAlignment="1">
      <alignment vertical="center"/>
    </xf>
    <xf numFmtId="0" fontId="33" fillId="4" borderId="8" xfId="0" applyFont="1" applyFill="1" applyBorder="1" applyAlignment="1">
      <alignment vertical="center"/>
    </xf>
    <xf numFmtId="0" fontId="33" fillId="4" borderId="83" xfId="0" applyFont="1" applyFill="1" applyBorder="1" applyAlignment="1">
      <alignment vertical="center"/>
    </xf>
    <xf numFmtId="0" fontId="33" fillId="4" borderId="9" xfId="0" applyFont="1" applyFill="1" applyBorder="1" applyAlignment="1">
      <alignment vertical="center"/>
    </xf>
    <xf numFmtId="0" fontId="33" fillId="4" borderId="22" xfId="0" applyFont="1" applyFill="1" applyBorder="1" applyAlignment="1">
      <alignment vertical="center"/>
    </xf>
    <xf numFmtId="0" fontId="33" fillId="4" borderId="24" xfId="0" applyFont="1" applyFill="1" applyBorder="1" applyAlignment="1">
      <alignment vertical="center"/>
    </xf>
    <xf numFmtId="0" fontId="33" fillId="4" borderId="9" xfId="0" applyFont="1" applyFill="1" applyBorder="1" applyAlignment="1">
      <alignment horizontal="left" vertical="center"/>
    </xf>
    <xf numFmtId="0" fontId="33" fillId="4" borderId="2" xfId="0" applyFont="1" applyFill="1" applyBorder="1" applyAlignment="1">
      <alignment horizontal="left" vertical="center"/>
    </xf>
    <xf numFmtId="0" fontId="29" fillId="4" borderId="8" xfId="0" applyFont="1" applyFill="1" applyBorder="1" applyAlignment="1">
      <alignment vertical="center"/>
    </xf>
    <xf numFmtId="0" fontId="29" fillId="4" borderId="4" xfId="0" applyFont="1" applyFill="1" applyBorder="1" applyAlignment="1">
      <alignment vertical="center" wrapText="1"/>
    </xf>
    <xf numFmtId="0" fontId="29" fillId="4" borderId="16" xfId="0" applyFont="1" applyFill="1" applyBorder="1" applyAlignment="1">
      <alignment vertical="center"/>
    </xf>
    <xf numFmtId="0" fontId="29" fillId="4" borderId="13" xfId="0" applyFont="1" applyFill="1" applyBorder="1" applyAlignment="1">
      <alignment vertical="center"/>
    </xf>
    <xf numFmtId="0" fontId="29" fillId="4" borderId="11" xfId="0" applyFont="1" applyFill="1" applyBorder="1" applyAlignment="1">
      <alignment vertical="center"/>
    </xf>
    <xf numFmtId="0" fontId="10" fillId="4" borderId="7" xfId="0" applyFont="1" applyFill="1" applyBorder="1" applyAlignment="1">
      <alignment vertical="center" wrapText="1"/>
    </xf>
    <xf numFmtId="0" fontId="10" fillId="4" borderId="12" xfId="0" applyFont="1" applyFill="1" applyBorder="1" applyAlignment="1">
      <alignment vertical="center" wrapText="1"/>
    </xf>
    <xf numFmtId="0" fontId="10" fillId="4" borderId="9" xfId="0" applyFont="1" applyFill="1" applyBorder="1" applyAlignment="1">
      <alignment vertical="center" wrapText="1"/>
    </xf>
    <xf numFmtId="0" fontId="10" fillId="4" borderId="2" xfId="0" applyFont="1" applyFill="1" applyBorder="1" applyAlignment="1">
      <alignment vertical="center" wrapText="1"/>
    </xf>
    <xf numFmtId="0" fontId="0" fillId="4" borderId="12" xfId="0" applyFill="1" applyBorder="1" applyAlignment="1">
      <alignment horizontal="center" vertical="center"/>
    </xf>
    <xf numFmtId="0" fontId="6" fillId="4" borderId="13" xfId="2" applyFill="1" applyBorder="1" applyAlignment="1" applyProtection="1">
      <alignment horizontal="left" vertical="center" wrapText="1"/>
    </xf>
    <xf numFmtId="0" fontId="33" fillId="4" borderId="13" xfId="0" applyFont="1" applyFill="1" applyBorder="1" applyAlignment="1">
      <alignment vertical="center"/>
    </xf>
    <xf numFmtId="0" fontId="29" fillId="4" borderId="14" xfId="0" applyFont="1" applyFill="1" applyBorder="1" applyAlignment="1">
      <alignment vertical="center"/>
    </xf>
    <xf numFmtId="0" fontId="30" fillId="4" borderId="52" xfId="0" applyFont="1" applyFill="1" applyBorder="1" applyAlignment="1">
      <alignment horizontal="left" vertical="center"/>
    </xf>
    <xf numFmtId="0" fontId="8" fillId="4" borderId="2" xfId="0" applyFont="1" applyFill="1" applyBorder="1" applyAlignment="1">
      <alignment vertical="center" wrapText="1" readingOrder="1"/>
    </xf>
    <xf numFmtId="0" fontId="0" fillId="4" borderId="2" xfId="0" applyFill="1" applyBorder="1" applyAlignment="1">
      <alignment vertical="center" wrapText="1"/>
    </xf>
    <xf numFmtId="0" fontId="0" fillId="4" borderId="4" xfId="0" applyFill="1" applyBorder="1" applyAlignment="1">
      <alignment vertical="center" wrapText="1"/>
    </xf>
    <xf numFmtId="0" fontId="8" fillId="4" borderId="6" xfId="0" applyFont="1" applyFill="1" applyBorder="1" applyAlignment="1">
      <alignment vertical="center" readingOrder="1"/>
    </xf>
    <xf numFmtId="0" fontId="0" fillId="4" borderId="8" xfId="0" applyFill="1" applyBorder="1" applyAlignment="1">
      <alignment vertical="center" readingOrder="1"/>
    </xf>
    <xf numFmtId="0" fontId="33" fillId="4" borderId="14" xfId="0" applyFont="1" applyFill="1" applyBorder="1" applyAlignment="1">
      <alignment vertical="center"/>
    </xf>
    <xf numFmtId="0" fontId="10" fillId="4" borderId="13" xfId="0" applyFont="1" applyFill="1" applyBorder="1" applyAlignment="1">
      <alignment vertical="center"/>
    </xf>
    <xf numFmtId="0" fontId="96" fillId="0" borderId="0" xfId="0" applyFont="1" applyAlignment="1">
      <alignment horizontal="center" vertical="center"/>
    </xf>
    <xf numFmtId="0" fontId="84" fillId="0" borderId="0" xfId="0" applyFont="1" applyAlignment="1">
      <alignment horizontal="justify" vertical="center"/>
    </xf>
    <xf numFmtId="0" fontId="0" fillId="0" borderId="0" xfId="0" applyAlignment="1">
      <alignment horizontal="left" vertical="center" indent="3"/>
    </xf>
    <xf numFmtId="0" fontId="77" fillId="25" borderId="0" xfId="0" applyFont="1" applyFill="1" applyAlignment="1">
      <alignment horizontal="justify" vertical="center"/>
    </xf>
    <xf numFmtId="0" fontId="11" fillId="26" borderId="5" xfId="0" applyFont="1" applyFill="1" applyBorder="1" applyAlignment="1">
      <alignment wrapText="1"/>
    </xf>
    <xf numFmtId="0" fontId="11" fillId="26" borderId="9" xfId="0" applyFont="1" applyFill="1" applyBorder="1" applyAlignment="1">
      <alignment wrapText="1"/>
    </xf>
    <xf numFmtId="0" fontId="11" fillId="26" borderId="12" xfId="0" applyFont="1" applyFill="1" applyBorder="1" applyAlignment="1">
      <alignment wrapText="1"/>
    </xf>
    <xf numFmtId="0" fontId="11" fillId="26" borderId="20" xfId="0" applyFont="1" applyFill="1" applyBorder="1" applyAlignment="1">
      <alignment wrapText="1"/>
    </xf>
    <xf numFmtId="0" fontId="11" fillId="26" borderId="21" xfId="0" applyFont="1" applyFill="1" applyBorder="1" applyAlignment="1">
      <alignment wrapText="1"/>
    </xf>
    <xf numFmtId="0" fontId="11" fillId="26" borderId="2" xfId="0" applyFont="1" applyFill="1" applyBorder="1" applyAlignment="1">
      <alignment wrapText="1"/>
    </xf>
    <xf numFmtId="0" fontId="11" fillId="26" borderId="4" xfId="0" applyFont="1" applyFill="1" applyBorder="1" applyAlignment="1">
      <alignment wrapText="1"/>
    </xf>
    <xf numFmtId="0" fontId="11" fillId="26" borderId="3" xfId="0" applyFont="1" applyFill="1" applyBorder="1" applyAlignment="1">
      <alignment wrapText="1"/>
    </xf>
    <xf numFmtId="0" fontId="11" fillId="26" borderId="13" xfId="0" applyFont="1" applyFill="1" applyBorder="1" applyAlignment="1">
      <alignment vertical="center" wrapText="1"/>
    </xf>
    <xf numFmtId="0" fontId="11" fillId="26" borderId="14" xfId="0" applyFont="1" applyFill="1" applyBorder="1" applyAlignment="1">
      <alignment vertical="center" wrapText="1"/>
    </xf>
    <xf numFmtId="0" fontId="11" fillId="26" borderId="22" xfId="0" applyFont="1" applyFill="1" applyBorder="1" applyAlignment="1">
      <alignment wrapText="1"/>
    </xf>
    <xf numFmtId="0" fontId="11" fillId="26" borderId="52" xfId="0" applyFont="1" applyFill="1" applyBorder="1" applyAlignment="1">
      <alignment wrapText="1"/>
    </xf>
    <xf numFmtId="0" fontId="11" fillId="26" borderId="14" xfId="0" applyFont="1" applyFill="1" applyBorder="1" applyAlignment="1">
      <alignment wrapText="1"/>
    </xf>
    <xf numFmtId="0" fontId="11" fillId="26" borderId="7" xfId="0" applyFont="1" applyFill="1" applyBorder="1" applyAlignment="1">
      <alignment wrapText="1"/>
    </xf>
    <xf numFmtId="0" fontId="11" fillId="26" borderId="16" xfId="0" applyFont="1" applyFill="1" applyBorder="1" applyAlignment="1">
      <alignment wrapText="1"/>
    </xf>
    <xf numFmtId="0" fontId="11" fillId="26" borderId="20" xfId="0" applyFont="1" applyFill="1" applyBorder="1" applyAlignment="1">
      <alignment horizontal="center" wrapText="1"/>
    </xf>
    <xf numFmtId="0" fontId="11" fillId="26" borderId="17" xfId="0" applyFont="1" applyFill="1" applyBorder="1" applyAlignment="1">
      <alignment wrapText="1"/>
    </xf>
    <xf numFmtId="0" fontId="13" fillId="30" borderId="6" xfId="0" applyFont="1" applyFill="1" applyBorder="1" applyAlignment="1">
      <alignment horizontal="left" vertical="top" wrapText="1"/>
    </xf>
    <xf numFmtId="0" fontId="99" fillId="0" borderId="0" xfId="44" applyFont="1" applyAlignment="1">
      <alignment horizontal="center" vertical="justify" wrapText="1"/>
    </xf>
    <xf numFmtId="0" fontId="24" fillId="0" borderId="0" xfId="44" applyAlignment="1">
      <alignment wrapText="1"/>
    </xf>
    <xf numFmtId="0" fontId="24" fillId="0" borderId="0" xfId="44"/>
    <xf numFmtId="0" fontId="69" fillId="0" borderId="0" xfId="44" applyFont="1" applyAlignment="1">
      <alignment vertical="justify" wrapText="1"/>
    </xf>
    <xf numFmtId="0" fontId="70" fillId="26" borderId="0" xfId="0" applyFont="1" applyFill="1" applyAlignment="1">
      <alignment horizontal="center" wrapText="1"/>
    </xf>
    <xf numFmtId="0" fontId="70" fillId="26" borderId="0" xfId="0" applyFont="1" applyFill="1" applyAlignment="1">
      <alignment horizontal="center" vertical="center" wrapText="1"/>
    </xf>
    <xf numFmtId="0" fontId="6" fillId="4" borderId="0" xfId="49" applyFill="1" applyAlignment="1" applyProtection="1">
      <alignment wrapText="1"/>
    </xf>
    <xf numFmtId="3" fontId="0" fillId="0" borderId="0" xfId="0" applyNumberFormat="1"/>
    <xf numFmtId="16" fontId="0" fillId="0" borderId="0" xfId="0" applyNumberFormat="1"/>
    <xf numFmtId="3" fontId="0" fillId="0" borderId="0" xfId="0" applyNumberFormat="1" applyAlignment="1">
      <alignment wrapText="1"/>
    </xf>
    <xf numFmtId="16" fontId="0" fillId="0" borderId="0" xfId="0" applyNumberFormat="1" applyAlignment="1">
      <alignment wrapText="1"/>
    </xf>
    <xf numFmtId="0" fontId="71" fillId="0" borderId="0" xfId="44" applyFont="1" applyAlignment="1">
      <alignment horizontal="center" vertical="justify" wrapText="1"/>
    </xf>
    <xf numFmtId="0" fontId="93" fillId="0" borderId="0" xfId="44" applyFont="1" applyAlignment="1">
      <alignment horizontal="center" vertical="justify" wrapText="1"/>
    </xf>
    <xf numFmtId="0" fontId="22" fillId="0" borderId="0" xfId="44" applyFont="1" applyAlignment="1">
      <alignment horizontal="center" vertical="justify" wrapText="1"/>
    </xf>
    <xf numFmtId="0" fontId="24" fillId="0" borderId="0" xfId="44" applyAlignment="1">
      <alignment vertical="justify" wrapText="1"/>
    </xf>
    <xf numFmtId="0" fontId="81" fillId="26" borderId="6" xfId="2" applyFont="1" applyFill="1" applyBorder="1" applyAlignment="1" applyProtection="1">
      <alignment horizontal="left" vertical="center" wrapText="1"/>
    </xf>
    <xf numFmtId="0" fontId="11" fillId="26" borderId="11" xfId="0" applyFont="1" applyFill="1" applyBorder="1" applyAlignment="1">
      <alignment wrapText="1"/>
    </xf>
    <xf numFmtId="0" fontId="11" fillId="26" borderId="10" xfId="0" applyFont="1" applyFill="1" applyBorder="1" applyAlignment="1">
      <alignment wrapText="1"/>
    </xf>
    <xf numFmtId="0" fontId="11" fillId="26" borderId="44" xfId="0" applyFont="1" applyFill="1" applyBorder="1" applyAlignment="1">
      <alignment wrapText="1"/>
    </xf>
    <xf numFmtId="0" fontId="11" fillId="26" borderId="24" xfId="0" applyFont="1" applyFill="1" applyBorder="1" applyAlignment="1">
      <alignment wrapText="1"/>
    </xf>
    <xf numFmtId="0" fontId="111" fillId="4" borderId="14" xfId="0" applyFont="1" applyFill="1" applyBorder="1" applyAlignment="1">
      <alignment vertical="center" wrapText="1"/>
    </xf>
    <xf numFmtId="0" fontId="111" fillId="4" borderId="12" xfId="0" applyFont="1" applyFill="1" applyBorder="1" applyAlignment="1">
      <alignment vertical="center" wrapText="1"/>
    </xf>
    <xf numFmtId="0" fontId="13" fillId="4" borderId="2" xfId="0" applyFont="1" applyFill="1" applyBorder="1" applyAlignment="1">
      <alignment horizontal="justify" vertical="top"/>
    </xf>
    <xf numFmtId="0" fontId="13" fillId="4" borderId="8" xfId="0" applyFont="1" applyFill="1" applyBorder="1" applyAlignment="1">
      <alignment horizontal="justify" vertical="top"/>
    </xf>
    <xf numFmtId="0" fontId="13" fillId="4" borderId="11" xfId="0" applyFont="1" applyFill="1" applyBorder="1" applyAlignment="1">
      <alignment horizontal="left" wrapText="1"/>
    </xf>
    <xf numFmtId="0" fontId="13" fillId="4" borderId="6" xfId="0" applyFont="1" applyFill="1" applyBorder="1" applyAlignment="1">
      <alignment horizontal="left" wrapText="1"/>
    </xf>
    <xf numFmtId="0" fontId="13" fillId="4" borderId="44" xfId="0" applyFont="1" applyFill="1" applyBorder="1" applyAlignment="1">
      <alignment horizontal="left" wrapText="1"/>
    </xf>
    <xf numFmtId="0" fontId="13" fillId="4" borderId="4" xfId="0" applyFont="1" applyFill="1" applyBorder="1" applyAlignment="1">
      <alignment horizontal="left" wrapText="1"/>
    </xf>
    <xf numFmtId="0" fontId="13" fillId="4" borderId="5" xfId="0" applyFont="1" applyFill="1" applyBorder="1" applyAlignment="1">
      <alignment horizontal="left" wrapText="1"/>
    </xf>
    <xf numFmtId="0" fontId="13" fillId="4" borderId="8" xfId="0" applyFont="1" applyFill="1" applyBorder="1" applyAlignment="1">
      <alignment horizontal="left" wrapText="1"/>
    </xf>
    <xf numFmtId="0" fontId="13" fillId="4" borderId="21" xfId="0" applyFont="1" applyFill="1" applyBorder="1" applyAlignment="1">
      <alignment horizontal="left" wrapText="1"/>
    </xf>
    <xf numFmtId="0" fontId="69" fillId="0" borderId="0" xfId="11" applyFont="1" applyAlignment="1">
      <alignment horizontal="left" vertical="justify" wrapText="1"/>
    </xf>
    <xf numFmtId="0" fontId="116" fillId="0" borderId="0" xfId="49" applyFont="1" applyAlignment="1" applyProtection="1">
      <alignment horizontal="justify" vertical="justify" wrapText="1"/>
    </xf>
    <xf numFmtId="0" fontId="116" fillId="0" borderId="0" xfId="49" applyNumberFormat="1" applyFont="1" applyAlignment="1" applyProtection="1">
      <alignment horizontal="justify" vertical="justify" wrapText="1"/>
    </xf>
    <xf numFmtId="0" fontId="119" fillId="0" borderId="72" xfId="49" applyFont="1" applyBorder="1" applyAlignment="1" applyProtection="1">
      <alignment vertical="center" wrapText="1"/>
    </xf>
    <xf numFmtId="0" fontId="86" fillId="25" borderId="0" xfId="44" applyFont="1" applyFill="1" applyAlignment="1">
      <alignment horizontal="center" vertical="justify" wrapText="1"/>
    </xf>
    <xf numFmtId="0" fontId="86" fillId="26" borderId="0" xfId="44" applyFont="1" applyFill="1" applyAlignment="1">
      <alignment horizontal="center" vertical="justify" wrapText="1"/>
    </xf>
    <xf numFmtId="0" fontId="6" fillId="0" borderId="78" xfId="49" applyBorder="1" applyAlignment="1" applyProtection="1">
      <alignment vertical="justify" wrapText="1"/>
    </xf>
    <xf numFmtId="0" fontId="24" fillId="0" borderId="0" xfId="148"/>
    <xf numFmtId="0" fontId="24" fillId="0" borderId="0" xfId="148" applyAlignment="1">
      <alignment vertical="justify" wrapText="1"/>
    </xf>
    <xf numFmtId="0" fontId="22" fillId="0" borderId="0" xfId="148" applyFont="1" applyAlignment="1">
      <alignment vertical="justify" wrapText="1"/>
    </xf>
    <xf numFmtId="0" fontId="93" fillId="0" borderId="0" xfId="148" applyFont="1" applyAlignment="1">
      <alignment vertical="justify" wrapText="1"/>
    </xf>
    <xf numFmtId="0" fontId="104" fillId="0" borderId="0" xfId="148" applyFont="1" applyAlignment="1">
      <alignment vertical="justify" wrapText="1"/>
    </xf>
    <xf numFmtId="0" fontId="86" fillId="0" borderId="0" xfId="148" applyFont="1" applyAlignment="1">
      <alignment vertical="justify" wrapText="1"/>
    </xf>
    <xf numFmtId="0" fontId="95" fillId="0" borderId="0" xfId="148" applyFont="1" applyAlignment="1">
      <alignment vertical="justify" wrapText="1"/>
    </xf>
    <xf numFmtId="0" fontId="106" fillId="0" borderId="0" xfId="148" applyFont="1" applyAlignment="1">
      <alignment vertical="justify" wrapText="1"/>
    </xf>
    <xf numFmtId="0" fontId="107" fillId="0" borderId="0" xfId="148" applyFont="1" applyAlignment="1">
      <alignment vertical="justify" wrapText="1"/>
    </xf>
    <xf numFmtId="0" fontId="24" fillId="0" borderId="0" xfId="148" applyAlignment="1">
      <alignment wrapText="1"/>
    </xf>
    <xf numFmtId="0" fontId="50" fillId="28" borderId="0" xfId="148" applyFont="1" applyFill="1" applyAlignment="1">
      <alignment vertical="justify" wrapText="1"/>
    </xf>
    <xf numFmtId="0" fontId="91" fillId="28" borderId="0" xfId="148" applyFont="1" applyFill="1" applyAlignment="1">
      <alignment vertical="center" wrapText="1"/>
    </xf>
    <xf numFmtId="0" fontId="50" fillId="28" borderId="0" xfId="148" applyFont="1" applyFill="1" applyAlignment="1">
      <alignment vertical="center" wrapText="1"/>
    </xf>
    <xf numFmtId="0" fontId="91" fillId="0" borderId="0" xfId="148" applyFont="1" applyAlignment="1">
      <alignment vertical="center" wrapText="1"/>
    </xf>
    <xf numFmtId="0" fontId="22" fillId="0" borderId="0" xfId="148" applyFont="1" applyAlignment="1">
      <alignment vertical="center" wrapText="1"/>
    </xf>
    <xf numFmtId="0" fontId="50" fillId="28" borderId="68" xfId="148" applyFont="1" applyFill="1" applyBorder="1" applyAlignment="1">
      <alignment vertical="justify" wrapText="1"/>
    </xf>
    <xf numFmtId="0" fontId="22" fillId="0" borderId="75" xfId="148" applyFont="1" applyBorder="1" applyAlignment="1">
      <alignment vertical="center" wrapText="1"/>
    </xf>
    <xf numFmtId="0" fontId="50" fillId="28" borderId="75" xfId="148" applyFont="1" applyFill="1" applyBorder="1" applyAlignment="1">
      <alignment vertical="center" wrapText="1"/>
    </xf>
    <xf numFmtId="0" fontId="50" fillId="28" borderId="78" xfId="148" applyFont="1" applyFill="1" applyBorder="1" applyAlignment="1">
      <alignment vertical="justify" wrapText="1"/>
    </xf>
    <xf numFmtId="0" fontId="22" fillId="0" borderId="72" xfId="148" applyFont="1" applyBorder="1" applyAlignment="1">
      <alignment vertical="center" wrapText="1"/>
    </xf>
    <xf numFmtId="0" fontId="50" fillId="28" borderId="72" xfId="148" applyFont="1" applyFill="1" applyBorder="1" applyAlignment="1">
      <alignment vertical="center" wrapText="1"/>
    </xf>
    <xf numFmtId="0" fontId="50" fillId="28" borderId="73" xfId="148" applyFont="1" applyFill="1" applyBorder="1" applyAlignment="1">
      <alignment vertical="center" wrapText="1"/>
    </xf>
    <xf numFmtId="0" fontId="50" fillId="28" borderId="76" xfId="148" applyFont="1" applyFill="1" applyBorder="1" applyAlignment="1">
      <alignment vertical="justify" wrapText="1"/>
    </xf>
    <xf numFmtId="0" fontId="50" fillId="28" borderId="76" xfId="148" applyFont="1" applyFill="1" applyBorder="1" applyAlignment="1">
      <alignment vertical="center" wrapText="1"/>
    </xf>
    <xf numFmtId="0" fontId="50" fillId="28" borderId="71" xfId="148" applyFont="1" applyFill="1" applyBorder="1" applyAlignment="1">
      <alignment vertical="center" wrapText="1"/>
    </xf>
    <xf numFmtId="0" fontId="50" fillId="28" borderId="82" xfId="148" applyFont="1" applyFill="1" applyBorder="1" applyAlignment="1">
      <alignment vertical="center" wrapText="1"/>
    </xf>
    <xf numFmtId="0" fontId="50" fillId="28" borderId="78" xfId="148" applyFont="1" applyFill="1" applyBorder="1" applyAlignment="1">
      <alignment vertical="center" wrapText="1"/>
    </xf>
    <xf numFmtId="0" fontId="91" fillId="0" borderId="73" xfId="148" applyFont="1" applyBorder="1" applyAlignment="1">
      <alignment vertical="justify" wrapText="1"/>
    </xf>
    <xf numFmtId="0" fontId="91" fillId="0" borderId="74" xfId="148" applyFont="1" applyBorder="1" applyAlignment="1">
      <alignment vertical="center" wrapText="1"/>
    </xf>
    <xf numFmtId="0" fontId="91" fillId="0" borderId="75" xfId="148" applyFont="1" applyBorder="1" applyAlignment="1">
      <alignment vertical="center" wrapText="1"/>
    </xf>
    <xf numFmtId="0" fontId="22" fillId="0" borderId="76" xfId="148" applyFont="1" applyBorder="1" applyAlignment="1">
      <alignment vertical="justify" wrapText="1"/>
    </xf>
    <xf numFmtId="0" fontId="22" fillId="0" borderId="73" xfId="148" applyFont="1" applyBorder="1" applyAlignment="1">
      <alignment vertical="center" wrapText="1"/>
    </xf>
    <xf numFmtId="0" fontId="22" fillId="0" borderId="78" xfId="148" applyFont="1" applyBorder="1" applyAlignment="1">
      <alignment vertical="justify" wrapText="1"/>
    </xf>
    <xf numFmtId="0" fontId="91" fillId="0" borderId="0" xfId="148" applyFont="1" applyAlignment="1">
      <alignment vertical="justify" wrapText="1"/>
    </xf>
    <xf numFmtId="0" fontId="22" fillId="0" borderId="68" xfId="148" applyFont="1" applyBorder="1" applyAlignment="1">
      <alignment vertical="justify" wrapText="1"/>
    </xf>
    <xf numFmtId="0" fontId="50" fillId="28" borderId="69" xfId="148" applyFont="1" applyFill="1" applyBorder="1" applyAlignment="1">
      <alignment vertical="center" wrapText="1"/>
    </xf>
    <xf numFmtId="0" fontId="50" fillId="28" borderId="79" xfId="148" applyFont="1" applyFill="1" applyBorder="1" applyAlignment="1">
      <alignment vertical="center" wrapText="1"/>
    </xf>
    <xf numFmtId="0" fontId="50" fillId="28" borderId="70" xfId="148" applyFont="1" applyFill="1" applyBorder="1" applyAlignment="1">
      <alignment vertical="center" wrapText="1"/>
    </xf>
    <xf numFmtId="0" fontId="50" fillId="28" borderId="77" xfId="148" applyFont="1" applyFill="1" applyBorder="1" applyAlignment="1">
      <alignment vertical="justify" wrapText="1"/>
    </xf>
    <xf numFmtId="0" fontId="50" fillId="28" borderId="74" xfId="148" applyFont="1" applyFill="1" applyBorder="1" applyAlignment="1">
      <alignment vertical="center" wrapText="1"/>
    </xf>
    <xf numFmtId="0" fontId="91" fillId="28" borderId="76" xfId="148" applyFont="1" applyFill="1" applyBorder="1" applyAlignment="1">
      <alignment vertical="justify" wrapText="1"/>
    </xf>
    <xf numFmtId="0" fontId="91" fillId="28" borderId="78" xfId="148" applyFont="1" applyFill="1" applyBorder="1" applyAlignment="1">
      <alignment vertical="justify" wrapText="1"/>
    </xf>
    <xf numFmtId="0" fontId="91" fillId="0" borderId="72" xfId="148" applyFont="1" applyBorder="1" applyAlignment="1">
      <alignment vertical="center" wrapText="1"/>
    </xf>
    <xf numFmtId="0" fontId="22" fillId="0" borderId="74" xfId="148" applyFont="1" applyBorder="1" applyAlignment="1">
      <alignment vertical="center" wrapText="1"/>
    </xf>
    <xf numFmtId="0" fontId="22" fillId="0" borderId="76" xfId="148" applyFont="1" applyBorder="1" applyAlignment="1">
      <alignment vertical="center" wrapText="1"/>
    </xf>
    <xf numFmtId="0" fontId="22" fillId="0" borderId="77" xfId="148" applyFont="1" applyBorder="1" applyAlignment="1">
      <alignment vertical="justify" wrapText="1"/>
    </xf>
    <xf numFmtId="0" fontId="22" fillId="0" borderId="77" xfId="148" applyFont="1" applyBorder="1" applyAlignment="1">
      <alignment vertical="center" wrapText="1"/>
    </xf>
    <xf numFmtId="0" fontId="22" fillId="0" borderId="78" xfId="148" applyFont="1" applyBorder="1" applyAlignment="1">
      <alignment vertical="center" wrapText="1"/>
    </xf>
    <xf numFmtId="0" fontId="91" fillId="0" borderId="76" xfId="148" applyFont="1" applyBorder="1" applyAlignment="1">
      <alignment vertical="center" wrapText="1"/>
    </xf>
    <xf numFmtId="0" fontId="91" fillId="0" borderId="77" xfId="148" applyFont="1" applyBorder="1" applyAlignment="1">
      <alignment vertical="center" wrapText="1"/>
    </xf>
    <xf numFmtId="0" fontId="91" fillId="0" borderId="78" xfId="148" applyFont="1" applyBorder="1" applyAlignment="1">
      <alignment vertical="center" wrapText="1"/>
    </xf>
    <xf numFmtId="0" fontId="91" fillId="0" borderId="73" xfId="148" applyFont="1" applyBorder="1" applyAlignment="1">
      <alignment vertical="center" wrapText="1"/>
    </xf>
    <xf numFmtId="0" fontId="91" fillId="0" borderId="78" xfId="148" applyFont="1" applyBorder="1" applyAlignment="1">
      <alignment vertical="justify" wrapText="1"/>
    </xf>
    <xf numFmtId="14" fontId="22" fillId="0" borderId="72" xfId="148" applyNumberFormat="1" applyFont="1" applyBorder="1" applyAlignment="1">
      <alignment vertical="center" wrapText="1"/>
    </xf>
    <xf numFmtId="14" fontId="22" fillId="0" borderId="73" xfId="148" applyNumberFormat="1" applyFont="1" applyBorder="1" applyAlignment="1">
      <alignment vertical="center" wrapText="1"/>
    </xf>
    <xf numFmtId="0" fontId="22" fillId="0" borderId="81" xfId="148" applyFont="1" applyBorder="1" applyAlignment="1">
      <alignment vertical="center" wrapText="1"/>
    </xf>
    <xf numFmtId="14" fontId="22" fillId="0" borderId="78" xfId="148" applyNumberFormat="1" applyFont="1" applyBorder="1" applyAlignment="1">
      <alignment vertical="center" wrapText="1"/>
    </xf>
    <xf numFmtId="0" fontId="22" fillId="0" borderId="69" xfId="148" applyFont="1" applyBorder="1" applyAlignment="1">
      <alignment vertical="center" wrapText="1"/>
    </xf>
    <xf numFmtId="0" fontId="22" fillId="0" borderId="79" xfId="148" applyFont="1" applyBorder="1" applyAlignment="1">
      <alignment vertical="center" wrapText="1"/>
    </xf>
    <xf numFmtId="0" fontId="22" fillId="0" borderId="70" xfId="148" applyFont="1" applyBorder="1" applyAlignment="1">
      <alignment vertical="center" wrapText="1"/>
    </xf>
    <xf numFmtId="0" fontId="22" fillId="0" borderId="71" xfId="148" applyFont="1" applyBorder="1" applyAlignment="1">
      <alignment vertical="center" wrapText="1"/>
    </xf>
    <xf numFmtId="0" fontId="22" fillId="0" borderId="82" xfId="148" applyFont="1" applyBorder="1" applyAlignment="1">
      <alignment vertical="center" wrapText="1"/>
    </xf>
    <xf numFmtId="0" fontId="105" fillId="0" borderId="0" xfId="148" applyFont="1" applyAlignment="1">
      <alignment vertical="center" wrapText="1"/>
    </xf>
    <xf numFmtId="0" fontId="50" fillId="28" borderId="73" xfId="148" applyFont="1" applyFill="1" applyBorder="1" applyAlignment="1">
      <alignment vertical="justify" wrapText="1"/>
    </xf>
    <xf numFmtId="0" fontId="91" fillId="28" borderId="72" xfId="148" applyFont="1" applyFill="1" applyBorder="1" applyAlignment="1">
      <alignment vertical="center" wrapText="1"/>
    </xf>
    <xf numFmtId="0" fontId="50" fillId="28" borderId="69" xfId="148" applyFont="1" applyFill="1" applyBorder="1" applyAlignment="1">
      <alignment vertical="justify" wrapText="1"/>
    </xf>
    <xf numFmtId="0" fontId="50" fillId="28" borderId="71" xfId="148" applyFont="1" applyFill="1" applyBorder="1" applyAlignment="1">
      <alignment vertical="justify" wrapText="1"/>
    </xf>
    <xf numFmtId="0" fontId="91" fillId="0" borderId="76" xfId="148" applyFont="1" applyBorder="1" applyAlignment="1">
      <alignment vertical="justify" wrapText="1"/>
    </xf>
    <xf numFmtId="0" fontId="91" fillId="0" borderId="77" xfId="148" applyFont="1" applyBorder="1" applyAlignment="1">
      <alignment vertical="justify" wrapText="1"/>
    </xf>
    <xf numFmtId="0" fontId="24" fillId="0" borderId="81" xfId="148" applyBorder="1" applyAlignment="1">
      <alignment vertical="center" wrapText="1"/>
    </xf>
    <xf numFmtId="0" fontId="24" fillId="0" borderId="72" xfId="148" applyBorder="1" applyAlignment="1">
      <alignment vertical="center" wrapText="1"/>
    </xf>
    <xf numFmtId="0" fontId="108" fillId="0" borderId="0" xfId="148" applyFont="1" applyAlignment="1">
      <alignment vertical="justify" wrapText="1"/>
    </xf>
    <xf numFmtId="0" fontId="93" fillId="31" borderId="0" xfId="148" applyFont="1" applyFill="1" applyAlignment="1">
      <alignment vertical="justify" wrapText="1"/>
    </xf>
    <xf numFmtId="0" fontId="95" fillId="0" borderId="0" xfId="51" applyFont="1" applyAlignment="1">
      <alignment vertical="justify" wrapText="1"/>
    </xf>
    <xf numFmtId="0" fontId="80" fillId="0" borderId="0" xfId="0" applyFont="1" applyAlignment="1">
      <alignment wrapText="1"/>
    </xf>
    <xf numFmtId="0" fontId="60" fillId="0" borderId="0" xfId="19" applyFont="1" applyAlignment="1">
      <alignment vertical="justify" wrapText="1"/>
    </xf>
    <xf numFmtId="0" fontId="24" fillId="0" borderId="0" xfId="19"/>
    <xf numFmtId="0" fontId="88" fillId="26" borderId="0" xfId="19" applyFont="1" applyFill="1" applyAlignment="1">
      <alignment horizontal="center" vertical="justify" wrapText="1"/>
    </xf>
    <xf numFmtId="0" fontId="60" fillId="0" borderId="0" xfId="19" applyFont="1" applyAlignment="1">
      <alignment horizontal="center" vertical="justify" wrapText="1"/>
    </xf>
    <xf numFmtId="0" fontId="22" fillId="0" borderId="0" xfId="19" applyFont="1" applyAlignment="1">
      <alignment horizontal="center" vertical="justify" wrapText="1"/>
    </xf>
    <xf numFmtId="0" fontId="50" fillId="25" borderId="0" xfId="19" applyFont="1" applyFill="1" applyAlignment="1">
      <alignment horizontal="center" vertical="justify" wrapText="1"/>
    </xf>
    <xf numFmtId="0" fontId="22" fillId="0" borderId="0" xfId="19" applyFont="1" applyAlignment="1">
      <alignment vertical="justify" wrapText="1"/>
    </xf>
    <xf numFmtId="0" fontId="11" fillId="0" borderId="0" xfId="19" applyFont="1"/>
    <xf numFmtId="0" fontId="6" fillId="4" borderId="5" xfId="2" applyFill="1" applyBorder="1" applyAlignment="1" applyProtection="1">
      <alignment horizontal="center" vertical="top" wrapText="1"/>
    </xf>
    <xf numFmtId="0" fontId="22" fillId="0" borderId="0" xfId="26" applyFont="1" applyAlignment="1">
      <alignment vertical="justify" wrapText="1"/>
    </xf>
    <xf numFmtId="0" fontId="66" fillId="0" borderId="0" xfId="26"/>
    <xf numFmtId="0" fontId="71" fillId="26" borderId="0" xfId="26" applyFont="1" applyFill="1" applyAlignment="1">
      <alignment horizontal="center" vertical="justify" wrapText="1"/>
    </xf>
    <xf numFmtId="0" fontId="22" fillId="0" borderId="0" xfId="26" applyFont="1" applyAlignment="1">
      <alignment horizontal="center" vertical="justify" wrapText="1"/>
    </xf>
    <xf numFmtId="0" fontId="50" fillId="25" borderId="0" xfId="26" applyFont="1" applyFill="1" applyAlignment="1">
      <alignment horizontal="center" vertical="justify" wrapText="1"/>
    </xf>
    <xf numFmtId="0" fontId="102" fillId="4" borderId="0" xfId="2" applyFont="1" applyFill="1" applyAlignment="1" applyProtection="1">
      <alignment wrapText="1"/>
    </xf>
    <xf numFmtId="0" fontId="124" fillId="0" borderId="0" xfId="2" applyFont="1" applyAlignment="1" applyProtection="1">
      <alignment wrapText="1"/>
    </xf>
    <xf numFmtId="0" fontId="5" fillId="4" borderId="0" xfId="216" applyFill="1"/>
    <xf numFmtId="0" fontId="5" fillId="0" borderId="0" xfId="216"/>
    <xf numFmtId="0" fontId="75" fillId="0" borderId="12" xfId="216" applyFont="1" applyBorder="1"/>
    <xf numFmtId="0" fontId="60" fillId="4" borderId="9" xfId="216" applyFont="1" applyFill="1" applyBorder="1"/>
    <xf numFmtId="0" fontId="22" fillId="4" borderId="9" xfId="216" applyFont="1" applyFill="1" applyBorder="1" applyAlignment="1">
      <alignment vertical="justify" wrapText="1"/>
    </xf>
    <xf numFmtId="0" fontId="5" fillId="4" borderId="0" xfId="216" applyFill="1" applyAlignment="1">
      <alignment wrapText="1"/>
    </xf>
    <xf numFmtId="0" fontId="50" fillId="26" borderId="9" xfId="216" applyFont="1" applyFill="1" applyBorder="1" applyAlignment="1">
      <alignment wrapText="1"/>
    </xf>
    <xf numFmtId="0" fontId="5" fillId="4" borderId="0" xfId="216" applyFill="1" applyAlignment="1">
      <alignment vertical="center" wrapText="1"/>
    </xf>
    <xf numFmtId="0" fontId="59" fillId="25" borderId="12" xfId="216" applyFont="1" applyFill="1" applyBorder="1" applyAlignment="1">
      <alignment wrapText="1"/>
    </xf>
    <xf numFmtId="0" fontId="60" fillId="0" borderId="9" xfId="216" applyFont="1" applyBorder="1"/>
    <xf numFmtId="0" fontId="5" fillId="27" borderId="0" xfId="216" applyFill="1"/>
    <xf numFmtId="0" fontId="5" fillId="4" borderId="0" xfId="450" applyFill="1"/>
    <xf numFmtId="0" fontId="5" fillId="0" borderId="0" xfId="450"/>
    <xf numFmtId="0" fontId="80" fillId="4" borderId="0" xfId="450" applyFont="1" applyFill="1"/>
    <xf numFmtId="0" fontId="58" fillId="4" borderId="0" xfId="450" applyFont="1" applyFill="1"/>
    <xf numFmtId="0" fontId="5" fillId="4" borderId="0" xfId="450" applyFill="1" applyAlignment="1">
      <alignment horizontal="center" vertical="center"/>
    </xf>
    <xf numFmtId="0" fontId="5" fillId="4" borderId="0" xfId="450" applyFill="1" applyAlignment="1">
      <alignment horizontal="center"/>
    </xf>
    <xf numFmtId="0" fontId="5" fillId="0" borderId="0" xfId="216" applyAlignment="1">
      <alignment vertical="center"/>
    </xf>
    <xf numFmtId="0" fontId="76" fillId="4" borderId="9" xfId="20" applyFont="1" applyFill="1" applyBorder="1" applyAlignment="1">
      <alignment vertical="justify" wrapText="1"/>
    </xf>
    <xf numFmtId="0" fontId="71" fillId="0" borderId="0" xfId="199" applyFont="1" applyAlignment="1">
      <alignment horizontal="center" vertical="justify" wrapText="1"/>
    </xf>
    <xf numFmtId="0" fontId="3" fillId="0" borderId="0" xfId="199"/>
    <xf numFmtId="0" fontId="69" fillId="0" borderId="0" xfId="199" applyFont="1" applyAlignment="1">
      <alignment horizontal="center" vertical="justify" wrapText="1"/>
    </xf>
    <xf numFmtId="0" fontId="72" fillId="25" borderId="0" xfId="199" applyFont="1" applyFill="1" applyAlignment="1">
      <alignment horizontal="center" vertical="justify" wrapText="1"/>
    </xf>
    <xf numFmtId="0" fontId="69" fillId="0" borderId="0" xfId="199" applyFont="1" applyAlignment="1">
      <alignment vertical="justify" wrapText="1"/>
    </xf>
    <xf numFmtId="18" fontId="3" fillId="0" borderId="0" xfId="199" applyNumberFormat="1"/>
    <xf numFmtId="0" fontId="77" fillId="0" borderId="0" xfId="199" applyFont="1" applyAlignment="1">
      <alignment horizontal="justify" vertical="justify" wrapText="1"/>
    </xf>
    <xf numFmtId="0" fontId="3" fillId="0" borderId="0" xfId="199" applyAlignment="1">
      <alignment vertical="justify" wrapText="1"/>
    </xf>
    <xf numFmtId="0" fontId="83" fillId="0" borderId="0" xfId="199" applyFont="1" applyAlignment="1">
      <alignment vertical="justify" wrapText="1"/>
    </xf>
    <xf numFmtId="0" fontId="77" fillId="0" borderId="0" xfId="199" applyFont="1" applyAlignment="1">
      <alignment vertical="justify" wrapText="1"/>
    </xf>
    <xf numFmtId="0" fontId="84" fillId="28" borderId="69" xfId="199" applyFont="1" applyFill="1" applyBorder="1" applyAlignment="1">
      <alignment horizontal="left" vertical="justify" wrapText="1"/>
    </xf>
    <xf numFmtId="0" fontId="84" fillId="28" borderId="70" xfId="199" applyFont="1" applyFill="1" applyBorder="1" applyAlignment="1">
      <alignment horizontal="left" vertical="center" wrapText="1"/>
    </xf>
    <xf numFmtId="0" fontId="84" fillId="28" borderId="73" xfId="199" applyFont="1" applyFill="1" applyBorder="1" applyAlignment="1">
      <alignment horizontal="left" vertical="center" wrapText="1"/>
    </xf>
    <xf numFmtId="0" fontId="84" fillId="28" borderId="74" xfId="199" applyFont="1" applyFill="1" applyBorder="1" applyAlignment="1">
      <alignment horizontal="left" vertical="center" wrapText="1"/>
    </xf>
    <xf numFmtId="0" fontId="84" fillId="28" borderId="75" xfId="199" applyFont="1" applyFill="1" applyBorder="1" applyAlignment="1">
      <alignment horizontal="left" vertical="center" wrapText="1"/>
    </xf>
    <xf numFmtId="0" fontId="84" fillId="28" borderId="71" xfId="199" applyFont="1" applyFill="1" applyBorder="1" applyAlignment="1">
      <alignment horizontal="left" vertical="justify" wrapText="1"/>
    </xf>
    <xf numFmtId="0" fontId="84" fillId="28" borderId="72" xfId="199" applyFont="1" applyFill="1" applyBorder="1" applyAlignment="1">
      <alignment horizontal="left" vertical="center" wrapText="1"/>
    </xf>
    <xf numFmtId="0" fontId="84" fillId="28" borderId="68" xfId="199" applyFont="1" applyFill="1" applyBorder="1" applyAlignment="1">
      <alignment horizontal="left" vertical="center" wrapText="1"/>
    </xf>
    <xf numFmtId="0" fontId="77" fillId="0" borderId="68" xfId="199" applyFont="1" applyBorder="1" applyAlignment="1">
      <alignment horizontal="left" vertical="justify" wrapText="1"/>
    </xf>
    <xf numFmtId="0" fontId="77" fillId="0" borderId="68" xfId="199" applyFont="1" applyBorder="1" applyAlignment="1">
      <alignment horizontal="left" vertical="top" wrapText="1"/>
    </xf>
    <xf numFmtId="0" fontId="77" fillId="0" borderId="68" xfId="199" applyFont="1" applyBorder="1" applyAlignment="1">
      <alignment horizontal="center" vertical="center" wrapText="1"/>
    </xf>
    <xf numFmtId="0" fontId="77" fillId="0" borderId="73" xfId="199" applyFont="1" applyBorder="1" applyAlignment="1">
      <alignment horizontal="left" vertical="justify" wrapText="1"/>
    </xf>
    <xf numFmtId="0" fontId="77" fillId="0" borderId="74" xfId="199" applyFont="1" applyBorder="1" applyAlignment="1">
      <alignment horizontal="left" vertical="center" wrapText="1"/>
    </xf>
    <xf numFmtId="0" fontId="77" fillId="0" borderId="75" xfId="199" applyFont="1" applyBorder="1" applyAlignment="1">
      <alignment horizontal="left" vertical="center" wrapText="1"/>
    </xf>
    <xf numFmtId="0" fontId="77" fillId="0" borderId="73" xfId="199" applyFont="1" applyBorder="1" applyAlignment="1">
      <alignment horizontal="left" vertical="center" wrapText="1"/>
    </xf>
    <xf numFmtId="0" fontId="77" fillId="0" borderId="76" xfId="199" applyFont="1" applyBorder="1" applyAlignment="1">
      <alignment horizontal="left" vertical="justify" wrapText="1"/>
    </xf>
    <xf numFmtId="0" fontId="77" fillId="0" borderId="68" xfId="199" applyFont="1" applyBorder="1" applyAlignment="1">
      <alignment horizontal="left" vertical="center" wrapText="1"/>
    </xf>
    <xf numFmtId="0" fontId="77" fillId="0" borderId="77" xfId="199" applyFont="1" applyBorder="1" applyAlignment="1">
      <alignment horizontal="left" vertical="justify" wrapText="1"/>
    </xf>
    <xf numFmtId="0" fontId="77" fillId="0" borderId="78" xfId="199" applyFont="1" applyBorder="1" applyAlignment="1">
      <alignment horizontal="left" vertical="justify" wrapText="1"/>
    </xf>
    <xf numFmtId="0" fontId="77" fillId="0" borderId="69" xfId="199" applyFont="1" applyBorder="1" applyAlignment="1">
      <alignment horizontal="left" vertical="justify" wrapText="1"/>
    </xf>
    <xf numFmtId="0" fontId="77" fillId="0" borderId="79" xfId="199" applyFont="1" applyBorder="1" applyAlignment="1">
      <alignment horizontal="left" vertical="center" wrapText="1"/>
    </xf>
    <xf numFmtId="0" fontId="77" fillId="0" borderId="70" xfId="199" applyFont="1" applyBorder="1" applyAlignment="1">
      <alignment horizontal="left" vertical="center" wrapText="1"/>
    </xf>
    <xf numFmtId="0" fontId="77" fillId="0" borderId="80" xfId="199" applyFont="1" applyBorder="1" applyAlignment="1">
      <alignment horizontal="left" vertical="justify" wrapText="1"/>
    </xf>
    <xf numFmtId="0" fontId="77" fillId="0" borderId="0" xfId="199" applyFont="1" applyAlignment="1">
      <alignment horizontal="left" vertical="center" wrapText="1"/>
    </xf>
    <xf numFmtId="0" fontId="77" fillId="0" borderId="81" xfId="199" applyFont="1" applyBorder="1" applyAlignment="1">
      <alignment horizontal="left" vertical="center" wrapText="1"/>
    </xf>
    <xf numFmtId="0" fontId="77" fillId="0" borderId="71" xfId="199" applyFont="1" applyBorder="1" applyAlignment="1">
      <alignment horizontal="left" vertical="justify" wrapText="1"/>
    </xf>
    <xf numFmtId="0" fontId="77" fillId="0" borderId="82" xfId="199" applyFont="1" applyBorder="1" applyAlignment="1">
      <alignment horizontal="left" vertical="center" wrapText="1"/>
    </xf>
    <xf numFmtId="0" fontId="77" fillId="0" borderId="72" xfId="199" applyFont="1" applyBorder="1" applyAlignment="1">
      <alignment horizontal="left" vertical="center" wrapText="1"/>
    </xf>
    <xf numFmtId="0" fontId="3" fillId="0" borderId="0" xfId="199" applyAlignment="1">
      <alignment wrapText="1"/>
    </xf>
    <xf numFmtId="0" fontId="84" fillId="28" borderId="76" xfId="199" applyFont="1" applyFill="1" applyBorder="1" applyAlignment="1">
      <alignment horizontal="center" vertical="justify" wrapText="1"/>
    </xf>
    <xf numFmtId="0" fontId="84" fillId="28" borderId="78" xfId="199" applyFont="1" applyFill="1" applyBorder="1" applyAlignment="1">
      <alignment horizontal="center" vertical="justify" wrapText="1"/>
    </xf>
    <xf numFmtId="0" fontId="84" fillId="28" borderId="68" xfId="199" applyFont="1" applyFill="1" applyBorder="1" applyAlignment="1">
      <alignment horizontal="center" vertical="center" wrapText="1"/>
    </xf>
    <xf numFmtId="0" fontId="77" fillId="0" borderId="68" xfId="199" applyFont="1" applyBorder="1" applyAlignment="1">
      <alignment horizontal="center" vertical="justify" wrapText="1"/>
    </xf>
    <xf numFmtId="18" fontId="77" fillId="0" borderId="68" xfId="199" applyNumberFormat="1" applyFont="1" applyBorder="1" applyAlignment="1">
      <alignment horizontal="center" vertical="center" wrapText="1"/>
    </xf>
    <xf numFmtId="0" fontId="3" fillId="0" borderId="82" xfId="199" applyBorder="1"/>
    <xf numFmtId="0" fontId="3" fillId="0" borderId="72" xfId="199" applyBorder="1"/>
    <xf numFmtId="0" fontId="77" fillId="0" borderId="0" xfId="199" applyFont="1" applyAlignment="1">
      <alignment horizontal="left" vertical="center"/>
    </xf>
    <xf numFmtId="0" fontId="77" fillId="0" borderId="0" xfId="199" applyFont="1" applyAlignment="1">
      <alignment horizontal="left" vertical="justify" wrapText="1"/>
    </xf>
    <xf numFmtId="0" fontId="84" fillId="28" borderId="77" xfId="199" applyFont="1" applyFill="1" applyBorder="1" applyAlignment="1">
      <alignment horizontal="center" vertical="justify" wrapText="1"/>
    </xf>
    <xf numFmtId="0" fontId="84" fillId="28" borderId="76" xfId="199" applyFont="1" applyFill="1" applyBorder="1" applyAlignment="1">
      <alignment horizontal="center" vertical="center" wrapText="1"/>
    </xf>
    <xf numFmtId="0" fontId="84" fillId="28" borderId="77" xfId="199" applyFont="1" applyFill="1" applyBorder="1" applyAlignment="1">
      <alignment horizontal="center" vertical="center" wrapText="1"/>
    </xf>
    <xf numFmtId="0" fontId="84" fillId="28" borderId="78" xfId="199" applyFont="1" applyFill="1" applyBorder="1" applyAlignment="1">
      <alignment horizontal="center" vertical="center" wrapText="1"/>
    </xf>
    <xf numFmtId="0" fontId="77" fillId="0" borderId="76" xfId="199" applyFont="1" applyBorder="1" applyAlignment="1">
      <alignment horizontal="center" vertical="center" wrapText="1"/>
    </xf>
    <xf numFmtId="0" fontId="77" fillId="0" borderId="77" xfId="199" applyFont="1" applyBorder="1" applyAlignment="1">
      <alignment horizontal="center" vertical="center" wrapText="1"/>
    </xf>
    <xf numFmtId="0" fontId="77" fillId="0" borderId="78" xfId="199" applyFont="1" applyBorder="1" applyAlignment="1">
      <alignment horizontal="center" vertical="center" wrapText="1"/>
    </xf>
    <xf numFmtId="0" fontId="77" fillId="0" borderId="76" xfId="199" applyFont="1" applyBorder="1" applyAlignment="1">
      <alignment horizontal="left" vertical="center" wrapText="1"/>
    </xf>
    <xf numFmtId="0" fontId="77" fillId="0" borderId="77" xfId="199" applyFont="1" applyBorder="1" applyAlignment="1">
      <alignment horizontal="left" vertical="center" wrapText="1"/>
    </xf>
    <xf numFmtId="0" fontId="77" fillId="0" borderId="78" xfId="199" applyFont="1" applyBorder="1" applyAlignment="1">
      <alignment horizontal="left" vertical="center" wrapText="1"/>
    </xf>
    <xf numFmtId="0" fontId="79" fillId="0" borderId="0" xfId="199" applyFont="1" applyAlignment="1">
      <alignment vertical="justify" wrapText="1"/>
    </xf>
    <xf numFmtId="0" fontId="78" fillId="0" borderId="0" xfId="199" applyFont="1" applyAlignment="1">
      <alignment horizontal="justify" vertical="justify" wrapText="1"/>
    </xf>
    <xf numFmtId="0" fontId="71" fillId="0" borderId="0" xfId="220" applyFont="1" applyAlignment="1">
      <alignment horizontal="center" vertical="justify" wrapText="1"/>
    </xf>
    <xf numFmtId="0" fontId="5" fillId="0" borderId="0" xfId="220"/>
    <xf numFmtId="0" fontId="69" fillId="0" borderId="0" xfId="220" applyFont="1" applyAlignment="1">
      <alignment horizontal="center" vertical="justify" wrapText="1"/>
    </xf>
    <xf numFmtId="0" fontId="69" fillId="0" borderId="0" xfId="220" applyFont="1" applyAlignment="1">
      <alignment vertical="justify" wrapText="1"/>
    </xf>
    <xf numFmtId="0" fontId="72" fillId="25" borderId="0" xfId="220" applyFont="1" applyFill="1" applyAlignment="1">
      <alignment horizontal="center" vertical="justify" wrapText="1"/>
    </xf>
    <xf numFmtId="0" fontId="72" fillId="26" borderId="0" xfId="220" applyFont="1" applyFill="1" applyAlignment="1">
      <alignment horizontal="center" vertical="justify" wrapText="1"/>
    </xf>
    <xf numFmtId="0" fontId="62" fillId="26" borderId="0" xfId="220" applyFont="1" applyFill="1" applyAlignment="1">
      <alignment horizontal="center" vertical="justify" wrapText="1"/>
    </xf>
    <xf numFmtId="0" fontId="74" fillId="0" borderId="0" xfId="220" applyFont="1"/>
    <xf numFmtId="0" fontId="74" fillId="0" borderId="0" xfId="220" applyFont="1" applyAlignment="1">
      <alignment vertical="center"/>
    </xf>
    <xf numFmtId="0" fontId="5" fillId="0" borderId="0" xfId="220" applyAlignment="1">
      <alignment vertical="center"/>
    </xf>
    <xf numFmtId="0" fontId="69" fillId="26" borderId="0" xfId="220" applyFont="1" applyFill="1" applyAlignment="1">
      <alignment horizontal="left" vertical="justify" wrapText="1"/>
    </xf>
    <xf numFmtId="0" fontId="69" fillId="0" borderId="0" xfId="220" applyFont="1" applyAlignment="1">
      <alignment horizontal="left" vertical="justify" wrapText="1"/>
    </xf>
    <xf numFmtId="16" fontId="69" fillId="0" borderId="0" xfId="220" applyNumberFormat="1" applyFont="1" applyAlignment="1">
      <alignment horizontal="left" vertical="justify" wrapText="1"/>
    </xf>
    <xf numFmtId="16" fontId="69" fillId="26" borderId="0" xfId="220" applyNumberFormat="1" applyFont="1" applyFill="1" applyAlignment="1">
      <alignment vertical="justify" wrapText="1"/>
    </xf>
    <xf numFmtId="16" fontId="69" fillId="0" borderId="0" xfId="220" applyNumberFormat="1" applyFont="1" applyAlignment="1">
      <alignment vertical="justify" wrapText="1"/>
    </xf>
    <xf numFmtId="17" fontId="69" fillId="0" borderId="0" xfId="220" applyNumberFormat="1" applyFont="1" applyAlignment="1">
      <alignment vertical="justify" wrapText="1"/>
    </xf>
    <xf numFmtId="16" fontId="74" fillId="0" borderId="0" xfId="220" applyNumberFormat="1" applyFont="1"/>
    <xf numFmtId="17" fontId="69" fillId="26" borderId="0" xfId="220" applyNumberFormat="1" applyFont="1" applyFill="1" applyAlignment="1">
      <alignment vertical="justify" wrapText="1"/>
    </xf>
    <xf numFmtId="17" fontId="74" fillId="0" borderId="0" xfId="220" applyNumberFormat="1" applyFont="1"/>
    <xf numFmtId="0" fontId="74" fillId="0" borderId="0" xfId="220" applyFont="1" applyAlignment="1">
      <alignment horizontal="left"/>
    </xf>
    <xf numFmtId="14" fontId="69" fillId="0" borderId="0" xfId="220" applyNumberFormat="1" applyFont="1" applyAlignment="1">
      <alignment vertical="justify" wrapText="1"/>
    </xf>
    <xf numFmtId="0" fontId="82" fillId="0" borderId="0" xfId="220" applyFont="1" applyAlignment="1">
      <alignment vertical="justify" wrapText="1"/>
    </xf>
    <xf numFmtId="0" fontId="5" fillId="0" borderId="0" xfId="482" applyAlignment="1">
      <alignment wrapText="1"/>
    </xf>
    <xf numFmtId="0" fontId="5" fillId="0" borderId="0" xfId="482"/>
    <xf numFmtId="0" fontId="22" fillId="0" borderId="0" xfId="482" applyFont="1" applyAlignment="1">
      <alignment horizontal="center" vertical="justify" wrapText="1"/>
    </xf>
    <xf numFmtId="0" fontId="50" fillId="0" borderId="0" xfId="482" applyFont="1" applyAlignment="1">
      <alignment horizontal="center" vertical="justify" wrapText="1"/>
    </xf>
    <xf numFmtId="0" fontId="123" fillId="25" borderId="0" xfId="220" applyFont="1" applyFill="1" applyAlignment="1">
      <alignment horizontal="center" vertical="justify" wrapText="1"/>
    </xf>
    <xf numFmtId="0" fontId="57" fillId="0" borderId="0" xfId="220" applyFont="1" applyAlignment="1">
      <alignment horizontal="center" vertical="justify" wrapText="1"/>
    </xf>
    <xf numFmtId="0" fontId="72" fillId="0" borderId="0" xfId="220" applyFont="1" applyAlignment="1">
      <alignment horizontal="center" vertical="justify" wrapText="1"/>
    </xf>
    <xf numFmtId="0" fontId="5" fillId="0" borderId="0" xfId="220" applyAlignment="1">
      <alignment vertical="justify" wrapText="1"/>
    </xf>
    <xf numFmtId="0" fontId="71" fillId="0" borderId="0" xfId="246" applyFont="1" applyAlignment="1">
      <alignment horizontal="center" vertical="justify" wrapText="1"/>
    </xf>
    <xf numFmtId="0" fontId="5" fillId="0" borderId="0" xfId="246"/>
    <xf numFmtId="0" fontId="69" fillId="0" borderId="0" xfId="246" applyFont="1" applyAlignment="1">
      <alignment horizontal="center" vertical="justify" wrapText="1"/>
    </xf>
    <xf numFmtId="0" fontId="72" fillId="25" borderId="0" xfId="246" applyFont="1" applyFill="1" applyAlignment="1">
      <alignment horizontal="center" vertical="justify" wrapText="1"/>
    </xf>
    <xf numFmtId="0" fontId="69" fillId="0" borderId="0" xfId="246" applyFont="1" applyAlignment="1">
      <alignment vertical="justify" wrapText="1"/>
    </xf>
    <xf numFmtId="0" fontId="5" fillId="0" borderId="0" xfId="246" applyAlignment="1">
      <alignment vertical="justify" wrapText="1"/>
    </xf>
    <xf numFmtId="0" fontId="71" fillId="0" borderId="0" xfId="450" applyFont="1" applyAlignment="1">
      <alignment horizontal="center" vertical="justify" wrapText="1"/>
    </xf>
    <xf numFmtId="0" fontId="69" fillId="0" borderId="0" xfId="450" applyFont="1" applyAlignment="1">
      <alignment horizontal="center" vertical="justify" wrapText="1"/>
    </xf>
    <xf numFmtId="0" fontId="62" fillId="0" borderId="0" xfId="450" applyFont="1" applyAlignment="1">
      <alignment horizontal="center" vertical="justify" wrapText="1"/>
    </xf>
    <xf numFmtId="0" fontId="57" fillId="0" borderId="0" xfId="450" applyFont="1" applyAlignment="1">
      <alignment horizontal="center" vertical="justify" wrapText="1"/>
    </xf>
    <xf numFmtId="0" fontId="69" fillId="0" borderId="0" xfId="450" applyFont="1" applyAlignment="1">
      <alignment vertical="justify" wrapText="1"/>
    </xf>
    <xf numFmtId="0" fontId="5" fillId="0" borderId="0" xfId="450" applyAlignment="1">
      <alignment vertical="justify" wrapText="1"/>
    </xf>
    <xf numFmtId="0" fontId="22" fillId="0" borderId="0" xfId="450" applyFont="1" applyAlignment="1">
      <alignment vertical="justify" wrapText="1"/>
    </xf>
    <xf numFmtId="0" fontId="69" fillId="26" borderId="0" xfId="220" applyFont="1" applyFill="1" applyAlignment="1">
      <alignment horizontal="center" vertical="justify" wrapText="1"/>
    </xf>
    <xf numFmtId="0" fontId="60" fillId="0" borderId="0" xfId="220" applyFont="1" applyAlignment="1">
      <alignment vertical="justify" wrapText="1"/>
    </xf>
    <xf numFmtId="0" fontId="62" fillId="0" borderId="0" xfId="220" applyFont="1" applyAlignment="1">
      <alignment horizontal="center" vertical="justify" wrapText="1"/>
    </xf>
    <xf numFmtId="0" fontId="126" fillId="0" borderId="0" xfId="0" applyFont="1" applyAlignment="1">
      <alignment wrapText="1"/>
    </xf>
    <xf numFmtId="0" fontId="70" fillId="0" borderId="0" xfId="0" applyFont="1"/>
    <xf numFmtId="0" fontId="102" fillId="0" borderId="0" xfId="2" applyFont="1" applyFill="1" applyAlignment="1" applyProtection="1">
      <alignment horizontal="center" wrapText="1"/>
    </xf>
    <xf numFmtId="0" fontId="6" fillId="0" borderId="0" xfId="49" applyAlignment="1" applyProtection="1">
      <alignment horizontal="center" vertical="justify" wrapText="1"/>
    </xf>
    <xf numFmtId="0" fontId="69" fillId="0" borderId="0" xfId="216" applyFont="1" applyAlignment="1">
      <alignment vertical="justify" wrapText="1"/>
    </xf>
    <xf numFmtId="0" fontId="71" fillId="0" borderId="0" xfId="216" applyFont="1" applyAlignment="1">
      <alignment horizontal="center" vertical="justify" wrapText="1"/>
    </xf>
    <xf numFmtId="0" fontId="69" fillId="0" borderId="0" xfId="216" applyFont="1" applyAlignment="1">
      <alignment horizontal="center" vertical="justify" wrapText="1"/>
    </xf>
    <xf numFmtId="0" fontId="5" fillId="26" borderId="0" xfId="216" applyFill="1"/>
    <xf numFmtId="0" fontId="69" fillId="26" borderId="0" xfId="216" applyFont="1" applyFill="1" applyAlignment="1">
      <alignment vertical="justify" wrapText="1"/>
    </xf>
    <xf numFmtId="0" fontId="62" fillId="0" borderId="0" xfId="216" applyFont="1" applyAlignment="1">
      <alignment horizontal="center" vertical="justify" wrapText="1"/>
    </xf>
    <xf numFmtId="0" fontId="72" fillId="0" borderId="0" xfId="216" applyFont="1" applyAlignment="1">
      <alignment horizontal="center" vertical="justify" wrapText="1"/>
    </xf>
    <xf numFmtId="0" fontId="5" fillId="0" borderId="0" xfId="216" applyAlignment="1">
      <alignment vertical="justify" wrapText="1"/>
    </xf>
    <xf numFmtId="0" fontId="6" fillId="4" borderId="0" xfId="2" quotePrefix="1" applyFill="1" applyAlignment="1" applyProtection="1"/>
    <xf numFmtId="0" fontId="6" fillId="0" borderId="0" xfId="2" applyNumberFormat="1" applyFill="1" applyBorder="1" applyAlignment="1" applyProtection="1">
      <alignment horizontal="center" vertical="top" wrapText="1"/>
    </xf>
    <xf numFmtId="0" fontId="6" fillId="0" borderId="14" xfId="2" applyNumberFormat="1" applyFill="1" applyBorder="1" applyAlignment="1" applyProtection="1">
      <alignment horizontal="center" vertical="top" wrapText="1"/>
    </xf>
    <xf numFmtId="0" fontId="6" fillId="0" borderId="1" xfId="2" applyNumberFormat="1" applyFill="1" applyBorder="1" applyAlignment="1" applyProtection="1">
      <alignment horizontal="center" vertical="top" wrapText="1"/>
    </xf>
    <xf numFmtId="0" fontId="11" fillId="0" borderId="0" xfId="482" applyFont="1" applyAlignment="1">
      <alignment horizontal="center" vertical="justify" wrapText="1"/>
    </xf>
    <xf numFmtId="0" fontId="127" fillId="0" borderId="0" xfId="482" applyFont="1" applyAlignment="1">
      <alignment horizontal="center" vertical="justify" wrapText="1"/>
    </xf>
    <xf numFmtId="0" fontId="22" fillId="26" borderId="0" xfId="482" applyFont="1" applyFill="1" applyAlignment="1">
      <alignment horizontal="center" vertical="justify" wrapText="1"/>
    </xf>
    <xf numFmtId="0" fontId="22" fillId="0" borderId="0" xfId="482" applyFont="1" applyAlignment="1">
      <alignment vertical="justify" wrapText="1"/>
    </xf>
    <xf numFmtId="16" fontId="6" fillId="0" borderId="0" xfId="2" applyNumberFormat="1" applyFill="1" applyBorder="1" applyAlignment="1" applyProtection="1">
      <alignment horizontal="center" vertical="top" wrapText="1"/>
    </xf>
    <xf numFmtId="0" fontId="0" fillId="0" borderId="0" xfId="0" applyAlignment="1">
      <alignment horizontal="right"/>
    </xf>
    <xf numFmtId="0" fontId="5" fillId="0" borderId="0" xfId="17" applyFont="1" applyAlignment="1">
      <alignment wrapText="1"/>
    </xf>
    <xf numFmtId="0" fontId="22" fillId="25" borderId="0" xfId="17" applyFont="1" applyFill="1" applyAlignment="1">
      <alignment horizontal="justify"/>
    </xf>
    <xf numFmtId="0" fontId="11" fillId="25" borderId="0" xfId="17" applyFont="1" applyFill="1" applyAlignment="1">
      <alignment wrapText="1"/>
    </xf>
    <xf numFmtId="0" fontId="11" fillId="25" borderId="0" xfId="0" applyFont="1" applyFill="1" applyAlignment="1">
      <alignment wrapText="1"/>
    </xf>
    <xf numFmtId="0" fontId="128" fillId="26" borderId="9" xfId="20" applyFont="1" applyFill="1" applyBorder="1" applyAlignment="1">
      <alignment vertical="justify" wrapText="1"/>
    </xf>
    <xf numFmtId="0" fontId="103" fillId="26" borderId="9" xfId="20" applyFont="1" applyFill="1" applyBorder="1" applyAlignment="1">
      <alignment vertical="justify" wrapText="1"/>
    </xf>
    <xf numFmtId="0" fontId="50" fillId="26" borderId="9" xfId="20" applyFont="1" applyFill="1" applyBorder="1" applyAlignment="1">
      <alignment vertical="justify" wrapText="1"/>
    </xf>
    <xf numFmtId="0" fontId="22" fillId="0" borderId="0" xfId="220" applyFont="1" applyAlignment="1">
      <alignment vertical="justify" wrapText="1"/>
    </xf>
    <xf numFmtId="0" fontId="123" fillId="25" borderId="0" xfId="450" applyFont="1" applyFill="1" applyAlignment="1">
      <alignment horizontal="center" vertical="justify" wrapText="1"/>
    </xf>
    <xf numFmtId="0" fontId="127" fillId="25" borderId="0" xfId="482" applyFont="1" applyFill="1" applyAlignment="1">
      <alignment horizontal="center" vertical="justify" wrapText="1"/>
    </xf>
    <xf numFmtId="14" fontId="5" fillId="0" borderId="0" xfId="482" applyNumberFormat="1"/>
    <xf numFmtId="0" fontId="76" fillId="26" borderId="9" xfId="20" applyFont="1" applyFill="1" applyBorder="1" applyAlignment="1">
      <alignment vertical="justify" wrapText="1"/>
    </xf>
    <xf numFmtId="0" fontId="5" fillId="27" borderId="0" xfId="216" applyFill="1" applyAlignment="1">
      <alignment wrapText="1"/>
    </xf>
    <xf numFmtId="0" fontId="131" fillId="26" borderId="0" xfId="216" applyFont="1" applyFill="1" applyAlignment="1">
      <alignment horizontal="center"/>
    </xf>
    <xf numFmtId="0" fontId="132" fillId="26" borderId="9" xfId="20" applyFont="1" applyFill="1" applyBorder="1" applyAlignment="1">
      <alignment vertical="justify" wrapText="1"/>
    </xf>
    <xf numFmtId="0" fontId="88" fillId="26" borderId="0" xfId="216" applyFont="1" applyFill="1"/>
    <xf numFmtId="0" fontId="22" fillId="26" borderId="0" xfId="216" applyFont="1" applyFill="1"/>
    <xf numFmtId="0" fontId="60" fillId="26" borderId="0" xfId="216" applyFont="1" applyFill="1"/>
    <xf numFmtId="0" fontId="72" fillId="0" borderId="0" xfId="246" applyFont="1" applyAlignment="1">
      <alignment horizontal="center" vertical="justify" wrapText="1"/>
    </xf>
    <xf numFmtId="0" fontId="5" fillId="0" borderId="32" xfId="216" applyBorder="1" applyAlignment="1">
      <alignment horizontal="left"/>
    </xf>
    <xf numFmtId="0" fontId="5" fillId="0" borderId="57" xfId="216" applyBorder="1" applyAlignment="1">
      <alignment horizontal="left"/>
    </xf>
    <xf numFmtId="0" fontId="5" fillId="0" borderId="65" xfId="216" applyBorder="1" applyAlignment="1">
      <alignment horizontal="left"/>
    </xf>
    <xf numFmtId="0" fontId="6" fillId="4" borderId="0" xfId="2" applyFill="1" applyAlignment="1" applyProtection="1"/>
    <xf numFmtId="0" fontId="50" fillId="25" borderId="0" xfId="948" applyFont="1" applyFill="1" applyAlignment="1">
      <alignment horizontal="center" vertical="justify" wrapText="1"/>
    </xf>
    <xf numFmtId="16" fontId="12" fillId="4" borderId="1" xfId="17" applyNumberFormat="1" applyFont="1" applyFill="1" applyBorder="1" applyAlignment="1">
      <alignment vertical="top" wrapText="1"/>
    </xf>
    <xf numFmtId="16" fontId="12" fillId="4" borderId="3" xfId="17" applyNumberFormat="1" applyFont="1" applyFill="1" applyBorder="1" applyAlignment="1">
      <alignment vertical="top" wrapText="1"/>
    </xf>
    <xf numFmtId="16" fontId="12" fillId="4" borderId="0" xfId="17" applyNumberFormat="1" applyFont="1" applyFill="1" applyAlignment="1">
      <alignment vertical="top" wrapText="1"/>
    </xf>
    <xf numFmtId="16" fontId="8" fillId="4" borderId="7" xfId="17" applyNumberFormat="1" applyFont="1" applyFill="1" applyBorder="1" applyAlignment="1">
      <alignment horizontal="left" vertical="top"/>
    </xf>
    <xf numFmtId="16" fontId="12" fillId="4" borderId="7" xfId="17" applyNumberFormat="1" applyFont="1" applyFill="1" applyBorder="1" applyAlignment="1">
      <alignment vertical="top" wrapText="1"/>
    </xf>
    <xf numFmtId="16" fontId="12" fillId="4" borderId="17" xfId="17" applyNumberFormat="1" applyFont="1" applyFill="1" applyBorder="1" applyAlignment="1">
      <alignment vertical="top" wrapText="1"/>
    </xf>
    <xf numFmtId="0" fontId="8" fillId="4" borderId="0" xfId="17" applyFont="1" applyFill="1" applyAlignment="1">
      <alignment vertical="top" wrapText="1"/>
    </xf>
    <xf numFmtId="0" fontId="11" fillId="4" borderId="0" xfId="17" applyFont="1" applyFill="1" applyAlignment="1">
      <alignment wrapText="1"/>
    </xf>
    <xf numFmtId="0" fontId="24" fillId="4" borderId="26" xfId="17" applyFill="1" applyBorder="1"/>
    <xf numFmtId="0" fontId="8" fillId="26" borderId="9" xfId="17" applyFont="1" applyFill="1" applyBorder="1" applyAlignment="1">
      <alignment vertical="top" wrapText="1"/>
    </xf>
    <xf numFmtId="16" fontId="8" fillId="4" borderId="7" xfId="17" applyNumberFormat="1" applyFont="1" applyFill="1" applyBorder="1" applyAlignment="1">
      <alignment vertical="top" wrapText="1"/>
    </xf>
    <xf numFmtId="0" fontId="8" fillId="26" borderId="0" xfId="17" applyFont="1" applyFill="1" applyAlignment="1">
      <alignment vertical="top" wrapText="1"/>
    </xf>
    <xf numFmtId="0" fontId="72" fillId="25" borderId="0" xfId="216" applyFont="1" applyFill="1" applyAlignment="1">
      <alignment horizontal="center" vertical="justify" wrapText="1"/>
    </xf>
    <xf numFmtId="0" fontId="6" fillId="0" borderId="0" xfId="49" applyAlignment="1" applyProtection="1">
      <alignment vertical="justify" wrapText="1"/>
    </xf>
    <xf numFmtId="0" fontId="5" fillId="0" borderId="0" xfId="151"/>
    <xf numFmtId="0" fontId="22" fillId="0" borderId="0" xfId="151" applyFont="1" applyAlignment="1">
      <alignment vertical="justify" wrapText="1"/>
    </xf>
    <xf numFmtId="0" fontId="5" fillId="0" borderId="0" xfId="151" applyAlignment="1">
      <alignment vertical="justify" wrapText="1"/>
    </xf>
    <xf numFmtId="0" fontId="22" fillId="0" borderId="0" xfId="216" applyFont="1" applyAlignment="1">
      <alignment vertical="justify" wrapText="1"/>
    </xf>
    <xf numFmtId="0" fontId="71" fillId="26" borderId="0" xfId="216" applyFont="1" applyFill="1" applyAlignment="1">
      <alignment horizontal="center" vertical="justify" wrapText="1"/>
    </xf>
    <xf numFmtId="0" fontId="22" fillId="0" borderId="0" xfId="216" applyFont="1" applyAlignment="1">
      <alignment horizontal="center" vertical="justify" wrapText="1"/>
    </xf>
    <xf numFmtId="0" fontId="50" fillId="25" borderId="0" xfId="216" applyFont="1" applyFill="1" applyAlignment="1">
      <alignment horizontal="center" vertical="justify" wrapText="1"/>
    </xf>
    <xf numFmtId="0" fontId="60" fillId="0" borderId="0" xfId="482" applyFont="1" applyAlignment="1">
      <alignment vertical="justify" wrapText="1"/>
    </xf>
    <xf numFmtId="0" fontId="71" fillId="26" borderId="0" xfId="482" applyFont="1" applyFill="1" applyAlignment="1">
      <alignment horizontal="center" vertical="justify" wrapText="1"/>
    </xf>
    <xf numFmtId="0" fontId="50" fillId="25" borderId="0" xfId="482" applyFont="1" applyFill="1" applyAlignment="1">
      <alignment horizontal="center" vertical="justify" wrapText="1"/>
    </xf>
    <xf numFmtId="0" fontId="60" fillId="0" borderId="0" xfId="482" applyFont="1" applyAlignment="1">
      <alignment horizontal="justify" vertical="justify" wrapText="1"/>
    </xf>
    <xf numFmtId="0" fontId="22" fillId="0" borderId="0" xfId="482" applyFont="1" applyAlignment="1">
      <alignment horizontal="justify" vertical="justify" wrapText="1"/>
    </xf>
    <xf numFmtId="0" fontId="50" fillId="0" borderId="0" xfId="482" applyFont="1" applyAlignment="1">
      <alignment vertical="justify" wrapText="1"/>
    </xf>
    <xf numFmtId="0" fontId="121" fillId="0" borderId="0" xfId="482" applyFont="1" applyAlignment="1">
      <alignment horizontal="center" vertical="justify" wrapText="1"/>
    </xf>
    <xf numFmtId="0" fontId="5" fillId="0" borderId="0" xfId="482" applyAlignment="1">
      <alignment horizontal="justify" vertical="center"/>
    </xf>
    <xf numFmtId="0" fontId="22" fillId="0" borderId="0" xfId="482" applyFont="1" applyAlignment="1">
      <alignment horizontal="right" vertical="justify" wrapText="1"/>
    </xf>
    <xf numFmtId="0" fontId="50" fillId="0" borderId="0" xfId="482" applyFont="1" applyAlignment="1">
      <alignment horizontal="justify" vertical="justify" wrapText="1"/>
    </xf>
    <xf numFmtId="0" fontId="88" fillId="26" borderId="0" xfId="198" applyFont="1" applyFill="1" applyAlignment="1">
      <alignment horizontal="center" vertical="justify" wrapText="1"/>
    </xf>
    <xf numFmtId="0" fontId="22" fillId="0" borderId="0" xfId="198" applyFont="1" applyAlignment="1">
      <alignment vertical="justify" wrapText="1"/>
    </xf>
    <xf numFmtId="0" fontId="22" fillId="0" borderId="0" xfId="198" applyFont="1" applyAlignment="1">
      <alignment horizontal="center" vertical="justify" wrapText="1"/>
    </xf>
    <xf numFmtId="0" fontId="5" fillId="0" borderId="0" xfId="151" applyAlignment="1">
      <alignment wrapText="1"/>
    </xf>
    <xf numFmtId="0" fontId="86" fillId="25" borderId="0" xfId="151" applyFont="1" applyFill="1" applyAlignment="1">
      <alignment horizontal="center" vertical="justify" wrapText="1"/>
    </xf>
    <xf numFmtId="0" fontId="86" fillId="26" borderId="0" xfId="151" applyFont="1" applyFill="1" applyAlignment="1">
      <alignment horizontal="center" vertical="justify" wrapText="1"/>
    </xf>
    <xf numFmtId="16" fontId="22" fillId="0" borderId="0" xfId="151" applyNumberFormat="1" applyFont="1" applyAlignment="1">
      <alignment vertical="justify" wrapText="1"/>
    </xf>
    <xf numFmtId="17" fontId="22" fillId="0" borderId="0" xfId="151" applyNumberFormat="1" applyFont="1" applyAlignment="1">
      <alignment vertical="justify" wrapText="1"/>
    </xf>
    <xf numFmtId="14" fontId="22" fillId="0" borderId="0" xfId="151" applyNumberFormat="1" applyFont="1" applyAlignment="1">
      <alignment vertical="justify" wrapText="1"/>
    </xf>
    <xf numFmtId="0" fontId="71" fillId="0" borderId="0" xfId="482" applyFont="1" applyAlignment="1">
      <alignment horizontal="center" vertical="justify" wrapText="1"/>
    </xf>
    <xf numFmtId="0" fontId="69" fillId="0" borderId="0" xfId="482" applyFont="1" applyAlignment="1">
      <alignment horizontal="center" vertical="justify" wrapText="1"/>
    </xf>
    <xf numFmtId="0" fontId="72" fillId="25" borderId="0" xfId="482" applyFont="1" applyFill="1" applyAlignment="1">
      <alignment horizontal="center" vertical="justify" wrapText="1"/>
    </xf>
    <xf numFmtId="0" fontId="69" fillId="26" borderId="0" xfId="482" applyFont="1" applyFill="1" applyAlignment="1">
      <alignment horizontal="center" vertical="justify" wrapText="1"/>
    </xf>
    <xf numFmtId="0" fontId="62" fillId="0" borderId="0" xfId="482" applyFont="1" applyAlignment="1">
      <alignment horizontal="center" vertical="justify" wrapText="1"/>
    </xf>
    <xf numFmtId="0" fontId="72" fillId="0" borderId="0" xfId="482" applyFont="1" applyAlignment="1">
      <alignment horizontal="center" vertical="justify" wrapText="1"/>
    </xf>
    <xf numFmtId="0" fontId="69" fillId="0" borderId="0" xfId="482" applyFont="1" applyAlignment="1">
      <alignment vertical="justify" wrapText="1"/>
    </xf>
    <xf numFmtId="0" fontId="113" fillId="0" borderId="0" xfId="482" applyFont="1" applyAlignment="1">
      <alignment horizontal="justify" vertical="justify" wrapText="1"/>
    </xf>
    <xf numFmtId="0" fontId="93" fillId="0" borderId="0" xfId="482" applyFont="1" applyAlignment="1">
      <alignment horizontal="center" vertical="justify" wrapText="1"/>
    </xf>
    <xf numFmtId="0" fontId="11" fillId="0" borderId="0" xfId="482" applyFont="1"/>
    <xf numFmtId="0" fontId="86" fillId="25" borderId="0" xfId="482" applyFont="1" applyFill="1" applyAlignment="1">
      <alignment horizontal="center" vertical="justify" wrapText="1"/>
    </xf>
    <xf numFmtId="0" fontId="93" fillId="0" borderId="0" xfId="482" applyFont="1" applyAlignment="1">
      <alignment horizontal="justify" vertical="justify" wrapText="1"/>
    </xf>
    <xf numFmtId="0" fontId="114" fillId="0" borderId="0" xfId="482" applyFont="1" applyAlignment="1">
      <alignment vertical="justify" wrapText="1"/>
    </xf>
    <xf numFmtId="0" fontId="115" fillId="0" borderId="0" xfId="482" applyFont="1" applyAlignment="1">
      <alignment horizontal="justify" vertical="justify" wrapText="1"/>
    </xf>
    <xf numFmtId="0" fontId="117" fillId="0" borderId="0" xfId="482" applyFont="1" applyAlignment="1">
      <alignment vertical="justify" wrapText="1"/>
    </xf>
    <xf numFmtId="16" fontId="22" fillId="0" borderId="0" xfId="482" applyNumberFormat="1" applyFont="1" applyAlignment="1">
      <alignment vertical="justify" wrapText="1"/>
    </xf>
    <xf numFmtId="16" fontId="93" fillId="0" borderId="0" xfId="482" applyNumberFormat="1" applyFont="1" applyAlignment="1">
      <alignment horizontal="justify" vertical="justify" wrapText="1"/>
    </xf>
    <xf numFmtId="16" fontId="114" fillId="0" borderId="0" xfId="482" applyNumberFormat="1" applyFont="1" applyAlignment="1">
      <alignment vertical="justify" wrapText="1"/>
    </xf>
    <xf numFmtId="16" fontId="93" fillId="28" borderId="68" xfId="482" applyNumberFormat="1" applyFont="1" applyFill="1" applyBorder="1" applyAlignment="1">
      <alignment vertical="justify" wrapText="1"/>
    </xf>
    <xf numFmtId="0" fontId="118" fillId="28" borderId="75" xfId="482" applyFont="1" applyFill="1" applyBorder="1" applyAlignment="1">
      <alignment vertical="center"/>
    </xf>
    <xf numFmtId="0" fontId="90" fillId="28" borderId="73" xfId="482" applyFont="1" applyFill="1" applyBorder="1" applyAlignment="1">
      <alignment horizontal="center" vertical="center"/>
    </xf>
    <xf numFmtId="0" fontId="90" fillId="28" borderId="74" xfId="482" applyFont="1" applyFill="1" applyBorder="1" applyAlignment="1">
      <alignment horizontal="center" vertical="center"/>
    </xf>
    <xf numFmtId="0" fontId="90" fillId="28" borderId="75" xfId="482" applyFont="1" applyFill="1" applyBorder="1" applyAlignment="1">
      <alignment horizontal="center" vertical="center"/>
    </xf>
    <xf numFmtId="16" fontId="93" fillId="0" borderId="78" xfId="482" applyNumberFormat="1" applyFont="1" applyBorder="1" applyAlignment="1">
      <alignment vertical="justify" wrapText="1"/>
    </xf>
    <xf numFmtId="0" fontId="118" fillId="0" borderId="72" xfId="482" applyFont="1" applyBorder="1" applyAlignment="1">
      <alignment vertical="center" wrapText="1"/>
    </xf>
    <xf numFmtId="0" fontId="91" fillId="0" borderId="73" xfId="482" applyFont="1" applyBorder="1" applyAlignment="1">
      <alignment vertical="center" wrapText="1"/>
    </xf>
    <xf numFmtId="0" fontId="91" fillId="0" borderId="74" xfId="482" applyFont="1" applyBorder="1" applyAlignment="1">
      <alignment vertical="center" wrapText="1"/>
    </xf>
    <xf numFmtId="0" fontId="91" fillId="0" borderId="75" xfId="482" applyFont="1" applyBorder="1" applyAlignment="1">
      <alignment vertical="center" wrapText="1"/>
    </xf>
    <xf numFmtId="0" fontId="99" fillId="0" borderId="72" xfId="482" applyFont="1" applyBorder="1" applyAlignment="1">
      <alignment vertical="center" wrapText="1"/>
    </xf>
    <xf numFmtId="0" fontId="89" fillId="0" borderId="73" xfId="482" applyFont="1" applyBorder="1" applyAlignment="1">
      <alignment horizontal="right" vertical="center" wrapText="1"/>
    </xf>
    <xf numFmtId="0" fontId="89" fillId="0" borderId="74" xfId="482" applyFont="1" applyBorder="1" applyAlignment="1">
      <alignment horizontal="right" vertical="center" wrapText="1"/>
    </xf>
    <xf numFmtId="0" fontId="89" fillId="0" borderId="75" xfId="482" applyFont="1" applyBorder="1" applyAlignment="1">
      <alignment horizontal="right" vertical="center" wrapText="1"/>
    </xf>
    <xf numFmtId="16" fontId="93" fillId="0" borderId="76" xfId="482" applyNumberFormat="1" applyFont="1" applyBorder="1" applyAlignment="1">
      <alignment vertical="justify" wrapText="1"/>
    </xf>
    <xf numFmtId="0" fontId="99" fillId="0" borderId="76" xfId="482" applyFont="1" applyBorder="1" applyAlignment="1">
      <alignment vertical="center" wrapText="1"/>
    </xf>
    <xf numFmtId="0" fontId="89" fillId="0" borderId="69" xfId="482" applyFont="1" applyBorder="1" applyAlignment="1">
      <alignment horizontal="right" vertical="center" wrapText="1"/>
    </xf>
    <xf numFmtId="0" fontId="89" fillId="0" borderId="79" xfId="482" applyFont="1" applyBorder="1" applyAlignment="1">
      <alignment horizontal="right" vertical="center" wrapText="1"/>
    </xf>
    <xf numFmtId="0" fontId="89" fillId="0" borderId="70" xfId="482" applyFont="1" applyBorder="1" applyAlignment="1">
      <alignment horizontal="right" vertical="center" wrapText="1"/>
    </xf>
    <xf numFmtId="0" fontId="99" fillId="0" borderId="78" xfId="482" applyFont="1" applyBorder="1" applyAlignment="1">
      <alignment vertical="center" wrapText="1"/>
    </xf>
    <xf numFmtId="0" fontId="89" fillId="0" borderId="71" xfId="482" applyFont="1" applyBorder="1" applyAlignment="1">
      <alignment horizontal="right" vertical="center" wrapText="1"/>
    </xf>
    <xf numFmtId="0" fontId="89" fillId="0" borderId="82" xfId="482" applyFont="1" applyBorder="1" applyAlignment="1">
      <alignment horizontal="right" vertical="center" wrapText="1"/>
    </xf>
    <xf numFmtId="0" fontId="89" fillId="0" borderId="72" xfId="482" applyFont="1" applyBorder="1" applyAlignment="1">
      <alignment horizontal="right" vertical="center" wrapText="1"/>
    </xf>
    <xf numFmtId="17" fontId="93" fillId="0" borderId="78" xfId="482" applyNumberFormat="1" applyFont="1" applyBorder="1" applyAlignment="1">
      <alignment vertical="justify" wrapText="1"/>
    </xf>
    <xf numFmtId="17" fontId="93" fillId="0" borderId="76" xfId="482" applyNumberFormat="1" applyFont="1" applyBorder="1" applyAlignment="1">
      <alignment vertical="justify" wrapText="1"/>
    </xf>
    <xf numFmtId="0" fontId="99" fillId="0" borderId="81" xfId="482" applyFont="1" applyBorder="1" applyAlignment="1">
      <alignment vertical="center" wrapText="1"/>
    </xf>
    <xf numFmtId="16" fontId="22" fillId="0" borderId="78" xfId="482" applyNumberFormat="1" applyFont="1" applyBorder="1" applyAlignment="1">
      <alignment vertical="justify" wrapText="1"/>
    </xf>
    <xf numFmtId="17" fontId="89" fillId="0" borderId="73" xfId="482" applyNumberFormat="1" applyFont="1" applyBorder="1" applyAlignment="1">
      <alignment horizontal="right" vertical="center" wrapText="1"/>
    </xf>
    <xf numFmtId="17" fontId="89" fillId="0" borderId="74" xfId="482" applyNumberFormat="1" applyFont="1" applyBorder="1" applyAlignment="1">
      <alignment horizontal="right" vertical="center" wrapText="1"/>
    </xf>
    <xf numFmtId="17" fontId="89" fillId="0" borderId="75" xfId="482" applyNumberFormat="1" applyFont="1" applyBorder="1" applyAlignment="1">
      <alignment horizontal="right" vertical="center" wrapText="1"/>
    </xf>
    <xf numFmtId="17" fontId="22" fillId="0" borderId="78" xfId="482" applyNumberFormat="1" applyFont="1" applyBorder="1" applyAlignment="1">
      <alignment vertical="justify" wrapText="1"/>
    </xf>
    <xf numFmtId="0" fontId="93" fillId="0" borderId="78" xfId="482" applyFont="1" applyBorder="1" applyAlignment="1">
      <alignment vertical="justify" wrapText="1"/>
    </xf>
    <xf numFmtId="16" fontId="89" fillId="0" borderId="73" xfId="482" applyNumberFormat="1" applyFont="1" applyBorder="1" applyAlignment="1">
      <alignment horizontal="right" vertical="center" wrapText="1"/>
    </xf>
    <xf numFmtId="16" fontId="89" fillId="0" borderId="74" xfId="482" applyNumberFormat="1" applyFont="1" applyBorder="1" applyAlignment="1">
      <alignment horizontal="right" vertical="center" wrapText="1"/>
    </xf>
    <xf numFmtId="16" fontId="89" fillId="0" borderId="75" xfId="482" applyNumberFormat="1" applyFont="1" applyBorder="1" applyAlignment="1">
      <alignment horizontal="right" vertical="center" wrapText="1"/>
    </xf>
    <xf numFmtId="0" fontId="22" fillId="0" borderId="78" xfId="482" applyFont="1" applyBorder="1" applyAlignment="1">
      <alignment vertical="justify" wrapText="1"/>
    </xf>
    <xf numFmtId="0" fontId="93" fillId="0" borderId="76" xfId="482" applyFont="1" applyBorder="1" applyAlignment="1">
      <alignment vertical="justify" wrapText="1"/>
    </xf>
    <xf numFmtId="17" fontId="89" fillId="0" borderId="72" xfId="482" applyNumberFormat="1" applyFont="1" applyBorder="1" applyAlignment="1">
      <alignment horizontal="right" vertical="center" wrapText="1"/>
    </xf>
    <xf numFmtId="0" fontId="11" fillId="0" borderId="0" xfId="482" applyFont="1" applyAlignment="1">
      <alignment wrapText="1"/>
    </xf>
    <xf numFmtId="0" fontId="93" fillId="28" borderId="68" xfId="482" applyFont="1" applyFill="1" applyBorder="1" applyAlignment="1">
      <alignment vertical="justify" wrapText="1"/>
    </xf>
    <xf numFmtId="0" fontId="118" fillId="28" borderId="75" xfId="482" applyFont="1" applyFill="1" applyBorder="1" applyAlignment="1">
      <alignment vertical="center" wrapText="1"/>
    </xf>
    <xf numFmtId="0" fontId="90" fillId="28" borderId="75" xfId="482" applyFont="1" applyFill="1" applyBorder="1" applyAlignment="1">
      <alignment horizontal="center" vertical="center" wrapText="1"/>
    </xf>
    <xf numFmtId="0" fontId="99" fillId="0" borderId="73" xfId="482" applyFont="1" applyBorder="1" applyAlignment="1">
      <alignment vertical="center" wrapText="1"/>
    </xf>
    <xf numFmtId="0" fontId="89" fillId="0" borderId="75" xfId="482" applyFont="1" applyBorder="1" applyAlignment="1">
      <alignment vertical="center" wrapText="1"/>
    </xf>
    <xf numFmtId="0" fontId="91" fillId="0" borderId="72" xfId="482" applyFont="1" applyBorder="1" applyAlignment="1">
      <alignment vertical="center" wrapText="1"/>
    </xf>
    <xf numFmtId="14" fontId="93" fillId="0" borderId="78" xfId="482" applyNumberFormat="1" applyFont="1" applyBorder="1" applyAlignment="1">
      <alignment vertical="justify" wrapText="1"/>
    </xf>
    <xf numFmtId="0" fontId="118" fillId="0" borderId="73" xfId="482" applyFont="1" applyBorder="1" applyAlignment="1">
      <alignment vertical="center" wrapText="1"/>
    </xf>
    <xf numFmtId="0" fontId="90" fillId="0" borderId="75" xfId="482" applyFont="1" applyBorder="1" applyAlignment="1">
      <alignment vertical="center" wrapText="1"/>
    </xf>
    <xf numFmtId="0" fontId="118" fillId="0" borderId="81" xfId="482" applyFont="1" applyBorder="1" applyAlignment="1">
      <alignment vertical="center" wrapText="1"/>
    </xf>
    <xf numFmtId="0" fontId="89" fillId="0" borderId="76" xfId="482" applyFont="1" applyBorder="1" applyAlignment="1">
      <alignment horizontal="right" vertical="center" wrapText="1"/>
    </xf>
    <xf numFmtId="0" fontId="89" fillId="0" borderId="78" xfId="482" applyFont="1" applyBorder="1" applyAlignment="1">
      <alignment horizontal="right" vertical="center" wrapText="1"/>
    </xf>
    <xf numFmtId="16" fontId="93" fillId="0" borderId="77" xfId="482" applyNumberFormat="1" applyFont="1" applyBorder="1" applyAlignment="1">
      <alignment vertical="justify" wrapText="1"/>
    </xf>
    <xf numFmtId="0" fontId="89" fillId="0" borderId="77" xfId="482" applyFont="1" applyBorder="1" applyAlignment="1">
      <alignment horizontal="right" vertical="center" wrapText="1"/>
    </xf>
    <xf numFmtId="14" fontId="22" fillId="0" borderId="78" xfId="482" applyNumberFormat="1" applyFont="1" applyBorder="1" applyAlignment="1">
      <alignment vertical="justify" wrapText="1"/>
    </xf>
    <xf numFmtId="14" fontId="93" fillId="0" borderId="76" xfId="482" applyNumberFormat="1" applyFont="1" applyBorder="1" applyAlignment="1">
      <alignment vertical="justify" wrapText="1"/>
    </xf>
    <xf numFmtId="14" fontId="93" fillId="0" borderId="0" xfId="482" applyNumberFormat="1" applyFont="1" applyAlignment="1">
      <alignment horizontal="justify" vertical="justify" wrapText="1"/>
    </xf>
    <xf numFmtId="14" fontId="93" fillId="28" borderId="68" xfId="482" applyNumberFormat="1" applyFont="1" applyFill="1" applyBorder="1" applyAlignment="1">
      <alignment vertical="justify" wrapText="1"/>
    </xf>
    <xf numFmtId="0" fontId="91" fillId="28" borderId="75" xfId="482" applyFont="1" applyFill="1" applyBorder="1" applyAlignment="1">
      <alignment vertical="center" wrapText="1"/>
    </xf>
    <xf numFmtId="0" fontId="90" fillId="28" borderId="75" xfId="482" applyFont="1" applyFill="1" applyBorder="1" applyAlignment="1">
      <alignment vertical="center" wrapText="1"/>
    </xf>
    <xf numFmtId="0" fontId="90" fillId="0" borderId="74" xfId="482" applyFont="1" applyBorder="1" applyAlignment="1">
      <alignment vertical="center" wrapText="1"/>
    </xf>
    <xf numFmtId="0" fontId="89" fillId="0" borderId="72" xfId="482" applyFont="1" applyBorder="1" applyAlignment="1">
      <alignment vertical="center" wrapText="1"/>
    </xf>
    <xf numFmtId="0" fontId="89" fillId="0" borderId="74" xfId="482" applyFont="1" applyBorder="1" applyAlignment="1">
      <alignment vertical="center" wrapText="1"/>
    </xf>
    <xf numFmtId="0" fontId="89" fillId="0" borderId="73" xfId="482" applyFont="1" applyBorder="1" applyAlignment="1">
      <alignment vertical="center" wrapText="1"/>
    </xf>
    <xf numFmtId="17" fontId="93" fillId="0" borderId="0" xfId="482" applyNumberFormat="1" applyFont="1" applyAlignment="1">
      <alignment horizontal="justify" vertical="justify" wrapText="1"/>
    </xf>
    <xf numFmtId="17" fontId="93" fillId="28" borderId="68" xfId="482" applyNumberFormat="1" applyFont="1" applyFill="1" applyBorder="1" applyAlignment="1">
      <alignment vertical="justify" wrapText="1"/>
    </xf>
    <xf numFmtId="16" fontId="118" fillId="28" borderId="75" xfId="482" applyNumberFormat="1" applyFont="1" applyFill="1" applyBorder="1" applyAlignment="1">
      <alignment horizontal="center" vertical="center" wrapText="1"/>
    </xf>
    <xf numFmtId="16" fontId="90" fillId="28" borderId="75" xfId="482" applyNumberFormat="1" applyFont="1" applyFill="1" applyBorder="1" applyAlignment="1">
      <alignment horizontal="center" vertical="center" wrapText="1"/>
    </xf>
    <xf numFmtId="17" fontId="90" fillId="28" borderId="75" xfId="482" applyNumberFormat="1" applyFont="1" applyFill="1" applyBorder="1" applyAlignment="1">
      <alignment horizontal="center" vertical="center" wrapText="1"/>
    </xf>
    <xf numFmtId="17" fontId="90" fillId="28" borderId="75" xfId="482" applyNumberFormat="1" applyFont="1" applyFill="1" applyBorder="1" applyAlignment="1">
      <alignment horizontal="center" vertical="center"/>
    </xf>
    <xf numFmtId="16" fontId="99" fillId="0" borderId="72" xfId="482" applyNumberFormat="1" applyFont="1" applyBorder="1" applyAlignment="1">
      <alignment horizontal="center" vertical="center" wrapText="1"/>
    </xf>
    <xf numFmtId="16" fontId="89" fillId="0" borderId="72" xfId="482" applyNumberFormat="1" applyFont="1" applyBorder="1" applyAlignment="1">
      <alignment horizontal="center" vertical="center" wrapText="1"/>
    </xf>
    <xf numFmtId="17" fontId="89" fillId="0" borderId="72" xfId="482" applyNumberFormat="1" applyFont="1" applyBorder="1" applyAlignment="1">
      <alignment horizontal="center" vertical="center" wrapText="1"/>
    </xf>
    <xf numFmtId="17" fontId="89" fillId="0" borderId="72" xfId="482" applyNumberFormat="1" applyFont="1" applyBorder="1" applyAlignment="1">
      <alignment horizontal="center" vertical="center"/>
    </xf>
    <xf numFmtId="0" fontId="89" fillId="0" borderId="72" xfId="482" applyFont="1" applyBorder="1" applyAlignment="1">
      <alignment horizontal="center" vertical="center"/>
    </xf>
    <xf numFmtId="0" fontId="99" fillId="0" borderId="72" xfId="482" applyFont="1" applyBorder="1" applyAlignment="1">
      <alignment horizontal="center" vertical="center" wrapText="1"/>
    </xf>
    <xf numFmtId="0" fontId="89" fillId="0" borderId="72" xfId="482" applyFont="1" applyBorder="1" applyAlignment="1">
      <alignment horizontal="center" vertical="center" wrapText="1"/>
    </xf>
    <xf numFmtId="17" fontId="22" fillId="28" borderId="68" xfId="482" applyNumberFormat="1" applyFont="1" applyFill="1" applyBorder="1" applyAlignment="1">
      <alignment vertical="justify" wrapText="1"/>
    </xf>
    <xf numFmtId="0" fontId="118" fillId="28" borderId="73" xfId="482" applyFont="1" applyFill="1" applyBorder="1" applyAlignment="1">
      <alignment horizontal="center" vertical="center" wrapText="1"/>
    </xf>
    <xf numFmtId="0" fontId="90" fillId="28" borderId="74" xfId="482" applyFont="1" applyFill="1" applyBorder="1" applyAlignment="1">
      <alignment horizontal="center" vertical="center" wrapText="1"/>
    </xf>
    <xf numFmtId="0" fontId="93" fillId="28" borderId="78" xfId="482" applyFont="1" applyFill="1" applyBorder="1" applyAlignment="1">
      <alignment horizontal="center" vertical="justify" wrapText="1"/>
    </xf>
    <xf numFmtId="0" fontId="118" fillId="28" borderId="72" xfId="482" applyFont="1" applyFill="1" applyBorder="1" applyAlignment="1">
      <alignment horizontal="center" vertical="center" wrapText="1"/>
    </xf>
    <xf numFmtId="0" fontId="90" fillId="28" borderId="72" xfId="482" applyFont="1" applyFill="1" applyBorder="1" applyAlignment="1">
      <alignment horizontal="center" vertical="center" wrapText="1"/>
    </xf>
    <xf numFmtId="17" fontId="93" fillId="0" borderId="78" xfId="482" applyNumberFormat="1" applyFont="1" applyBorder="1" applyAlignment="1">
      <alignment horizontal="center" vertical="justify" wrapText="1"/>
    </xf>
    <xf numFmtId="17" fontId="93" fillId="28" borderId="68" xfId="482" applyNumberFormat="1" applyFont="1" applyFill="1" applyBorder="1" applyAlignment="1">
      <alignment horizontal="center" vertical="justify" wrapText="1"/>
    </xf>
    <xf numFmtId="0" fontId="118" fillId="28" borderId="75" xfId="482" applyFont="1" applyFill="1" applyBorder="1" applyAlignment="1">
      <alignment horizontal="center" vertical="center" wrapText="1"/>
    </xf>
    <xf numFmtId="17" fontId="114" fillId="0" borderId="0" xfId="482" applyNumberFormat="1" applyFont="1" applyAlignment="1">
      <alignment vertical="justify" wrapText="1"/>
    </xf>
    <xf numFmtId="0" fontId="90" fillId="28" borderId="75" xfId="482" applyFont="1" applyFill="1" applyBorder="1" applyAlignment="1">
      <alignment horizontal="right" vertical="center" wrapText="1"/>
    </xf>
    <xf numFmtId="17" fontId="22" fillId="0" borderId="76" xfId="482" applyNumberFormat="1" applyFont="1" applyBorder="1" applyAlignment="1">
      <alignment vertical="justify" wrapText="1"/>
    </xf>
    <xf numFmtId="0" fontId="99" fillId="0" borderId="69" xfId="482" applyFont="1" applyBorder="1" applyAlignment="1">
      <alignment vertical="center" wrapText="1"/>
    </xf>
    <xf numFmtId="0" fontId="89" fillId="0" borderId="70" xfId="482" applyFont="1" applyBorder="1" applyAlignment="1">
      <alignment vertical="center" wrapText="1"/>
    </xf>
    <xf numFmtId="0" fontId="99" fillId="0" borderId="71" xfId="482" applyFont="1" applyBorder="1" applyAlignment="1">
      <alignment vertical="center" wrapText="1"/>
    </xf>
    <xf numFmtId="0" fontId="118" fillId="0" borderId="69" xfId="482" applyFont="1" applyBorder="1" applyAlignment="1">
      <alignment vertical="center" wrapText="1"/>
    </xf>
    <xf numFmtId="0" fontId="90" fillId="0" borderId="70" xfId="482" applyFont="1" applyBorder="1" applyAlignment="1">
      <alignment vertical="center" wrapText="1"/>
    </xf>
    <xf numFmtId="16" fontId="22" fillId="0" borderId="76" xfId="482" applyNumberFormat="1" applyFont="1" applyBorder="1" applyAlignment="1">
      <alignment vertical="justify" wrapText="1"/>
    </xf>
    <xf numFmtId="16" fontId="99" fillId="0" borderId="72" xfId="482" applyNumberFormat="1" applyFont="1" applyBorder="1" applyAlignment="1">
      <alignment vertical="center" wrapText="1"/>
    </xf>
    <xf numFmtId="16" fontId="89" fillId="0" borderId="72" xfId="482" applyNumberFormat="1" applyFont="1" applyBorder="1" applyAlignment="1">
      <alignment horizontal="right" vertical="center" wrapText="1"/>
    </xf>
    <xf numFmtId="16" fontId="5" fillId="0" borderId="0" xfId="482" applyNumberFormat="1" applyAlignment="1">
      <alignment wrapText="1"/>
    </xf>
    <xf numFmtId="17" fontId="5" fillId="0" borderId="0" xfId="482" applyNumberFormat="1" applyAlignment="1">
      <alignment wrapText="1"/>
    </xf>
    <xf numFmtId="17" fontId="5" fillId="0" borderId="0" xfId="482" applyNumberFormat="1"/>
    <xf numFmtId="0" fontId="118" fillId="0" borderId="80" xfId="482" applyFont="1" applyBorder="1" applyAlignment="1">
      <alignment vertical="center" wrapText="1"/>
    </xf>
    <xf numFmtId="0" fontId="90" fillId="0" borderId="81" xfId="482" applyFont="1" applyBorder="1" applyAlignment="1">
      <alignment vertical="center" wrapText="1"/>
    </xf>
    <xf numFmtId="0" fontId="118" fillId="0" borderId="71" xfId="482" applyFont="1" applyBorder="1" applyAlignment="1">
      <alignment vertical="center" wrapText="1"/>
    </xf>
    <xf numFmtId="0" fontId="90" fillId="0" borderId="72" xfId="482" applyFont="1" applyBorder="1" applyAlignment="1">
      <alignment vertical="center" wrapText="1"/>
    </xf>
    <xf numFmtId="0" fontId="91" fillId="0" borderId="76" xfId="482" applyFont="1" applyBorder="1" applyAlignment="1">
      <alignment vertical="center" wrapText="1"/>
    </xf>
    <xf numFmtId="0" fontId="91" fillId="0" borderId="78" xfId="482" applyFont="1" applyBorder="1" applyAlignment="1">
      <alignment vertical="center" wrapText="1"/>
    </xf>
    <xf numFmtId="14" fontId="93" fillId="0" borderId="73" xfId="482" applyNumberFormat="1" applyFont="1" applyBorder="1" applyAlignment="1">
      <alignment vertical="justify" wrapText="1"/>
    </xf>
    <xf numFmtId="0" fontId="118" fillId="0" borderId="74" xfId="482" applyFont="1" applyBorder="1" applyAlignment="1">
      <alignment vertical="center" wrapText="1"/>
    </xf>
    <xf numFmtId="0" fontId="118" fillId="0" borderId="75" xfId="482" applyFont="1" applyBorder="1" applyAlignment="1">
      <alignment vertical="center" wrapText="1"/>
    </xf>
    <xf numFmtId="14" fontId="120" fillId="0" borderId="0" xfId="482" applyNumberFormat="1" applyFont="1" applyAlignment="1">
      <alignment vertical="justify" wrapText="1"/>
    </xf>
    <xf numFmtId="14" fontId="106" fillId="0" borderId="0" xfId="482" applyNumberFormat="1" applyFont="1" applyAlignment="1">
      <alignment horizontal="justify" vertical="justify" wrapText="1"/>
    </xf>
    <xf numFmtId="16" fontId="106" fillId="0" borderId="0" xfId="482" applyNumberFormat="1" applyFont="1" applyAlignment="1">
      <alignment horizontal="justify" vertical="justify" wrapText="1"/>
    </xf>
    <xf numFmtId="14" fontId="22" fillId="0" borderId="0" xfId="482" applyNumberFormat="1" applyFont="1" applyAlignment="1">
      <alignment vertical="justify" wrapText="1"/>
    </xf>
    <xf numFmtId="17" fontId="22" fillId="0" borderId="0" xfId="482" applyNumberFormat="1" applyFont="1" applyAlignment="1">
      <alignment vertical="justify" wrapText="1"/>
    </xf>
    <xf numFmtId="0" fontId="86" fillId="0" borderId="0" xfId="151" applyFont="1" applyAlignment="1">
      <alignment vertical="justify" wrapText="1"/>
    </xf>
    <xf numFmtId="0" fontId="12" fillId="4" borderId="10" xfId="0" applyFont="1" applyFill="1" applyBorder="1" applyAlignment="1">
      <alignment horizontal="right" vertical="top" wrapText="1"/>
    </xf>
    <xf numFmtId="0" fontId="13" fillId="4" borderId="4" xfId="0" applyFont="1" applyFill="1" applyBorder="1" applyAlignment="1">
      <alignment horizontal="left" vertical="center" wrapText="1"/>
    </xf>
    <xf numFmtId="0" fontId="8" fillId="0" borderId="18" xfId="0" applyFont="1" applyBorder="1" applyAlignment="1">
      <alignment horizontal="center" vertical="center"/>
    </xf>
    <xf numFmtId="0" fontId="71" fillId="0" borderId="0" xfId="408" applyFont="1" applyAlignment="1">
      <alignment horizontal="center" vertical="justify" wrapText="1"/>
    </xf>
    <xf numFmtId="0" fontId="69" fillId="0" borderId="0" xfId="408" applyFont="1" applyAlignment="1">
      <alignment horizontal="center" vertical="justify" wrapText="1"/>
    </xf>
    <xf numFmtId="0" fontId="72" fillId="25" borderId="0" xfId="408" applyFont="1" applyFill="1" applyAlignment="1">
      <alignment horizontal="center" vertical="justify" wrapText="1"/>
    </xf>
    <xf numFmtId="0" fontId="62" fillId="0" borderId="0" xfId="408" applyFont="1" applyAlignment="1">
      <alignment horizontal="center" vertical="justify" wrapText="1"/>
    </xf>
    <xf numFmtId="0" fontId="57" fillId="26" borderId="0" xfId="11" applyFont="1" applyFill="1" applyAlignment="1">
      <alignment horizontal="center" vertical="justify" wrapText="1"/>
    </xf>
    <xf numFmtId="0" fontId="134" fillId="4" borderId="0" xfId="18" applyFont="1" applyFill="1" applyAlignment="1">
      <alignment horizontal="left" wrapText="1"/>
    </xf>
    <xf numFmtId="0" fontId="22" fillId="4" borderId="0" xfId="17" applyFont="1" applyFill="1" applyAlignment="1">
      <alignment wrapText="1"/>
    </xf>
    <xf numFmtId="0" fontId="135" fillId="0" borderId="0" xfId="0" applyFont="1" applyAlignment="1">
      <alignment horizontal="center" wrapText="1"/>
    </xf>
    <xf numFmtId="0" fontId="99" fillId="0" borderId="0" xfId="482" applyFont="1" applyAlignment="1">
      <alignment horizontal="center" vertical="justify" wrapText="1"/>
    </xf>
    <xf numFmtId="0" fontId="5" fillId="0" borderId="0" xfId="482" applyAlignment="1">
      <alignment vertical="justify" wrapText="1"/>
    </xf>
    <xf numFmtId="0" fontId="0" fillId="0" borderId="27" xfId="0" applyBorder="1" applyAlignment="1">
      <alignment horizontal="center" vertical="center" wrapText="1"/>
    </xf>
    <xf numFmtId="0" fontId="1" fillId="0" borderId="0" xfId="949"/>
    <xf numFmtId="0" fontId="5" fillId="0" borderId="0" xfId="216" applyAlignment="1">
      <alignment horizontal="center" vertical="center"/>
    </xf>
    <xf numFmtId="0" fontId="5" fillId="0" borderId="0" xfId="216" applyAlignment="1">
      <alignment horizontal="center"/>
    </xf>
    <xf numFmtId="0" fontId="6" fillId="0" borderId="0" xfId="2" applyAlignment="1" applyProtection="1">
      <alignment horizontal="left" vertical="top" wrapText="1"/>
    </xf>
    <xf numFmtId="0" fontId="133" fillId="26" borderId="88" xfId="216" applyFont="1" applyFill="1" applyBorder="1" applyAlignment="1">
      <alignment horizontal="center" vertical="center"/>
    </xf>
    <xf numFmtId="0" fontId="133" fillId="26" borderId="14" xfId="216" applyFont="1" applyFill="1" applyBorder="1" applyAlignment="1">
      <alignment horizontal="center" vertical="center"/>
    </xf>
    <xf numFmtId="0" fontId="133" fillId="26" borderId="28" xfId="216" applyFont="1" applyFill="1" applyBorder="1" applyAlignment="1">
      <alignment horizontal="center" vertical="center"/>
    </xf>
    <xf numFmtId="0" fontId="5" fillId="26" borderId="65" xfId="216" applyFill="1" applyBorder="1" applyAlignment="1">
      <alignment horizontal="left" vertical="top" wrapText="1"/>
    </xf>
    <xf numFmtId="0" fontId="5" fillId="26" borderId="57" xfId="216" applyFill="1" applyBorder="1" applyAlignment="1">
      <alignment horizontal="left" vertical="top" wrapText="1"/>
    </xf>
    <xf numFmtId="0" fontId="5" fillId="26" borderId="32" xfId="216" applyFill="1" applyBorder="1" applyAlignment="1">
      <alignment horizontal="left" vertical="top" wrapText="1"/>
    </xf>
    <xf numFmtId="0" fontId="133" fillId="0" borderId="48" xfId="49" applyFont="1" applyBorder="1" applyAlignment="1" applyProtection="1">
      <alignment horizontal="center" vertical="center"/>
    </xf>
    <xf numFmtId="0" fontId="133" fillId="0" borderId="86" xfId="49" applyFont="1" applyBorder="1" applyAlignment="1" applyProtection="1">
      <alignment horizontal="center" vertical="center"/>
    </xf>
    <xf numFmtId="0" fontId="5" fillId="0" borderId="86" xfId="216" applyBorder="1" applyAlignment="1">
      <alignment horizontal="left" vertical="top" wrapText="1"/>
    </xf>
    <xf numFmtId="0" fontId="5" fillId="0" borderId="14" xfId="151" applyBorder="1" applyAlignment="1">
      <alignment horizontal="center"/>
    </xf>
    <xf numFmtId="0" fontId="5" fillId="0" borderId="28" xfId="151" applyBorder="1" applyAlignment="1">
      <alignment horizontal="center"/>
    </xf>
    <xf numFmtId="0" fontId="35" fillId="0" borderId="65" xfId="216" applyFont="1" applyBorder="1" applyAlignment="1">
      <alignment horizontal="left" vertical="top" wrapText="1"/>
    </xf>
    <xf numFmtId="0" fontId="122" fillId="0" borderId="57" xfId="216" applyFont="1" applyBorder="1" applyAlignment="1">
      <alignment horizontal="left" vertical="top" wrapText="1"/>
    </xf>
    <xf numFmtId="0" fontId="122" fillId="0" borderId="32" xfId="216" applyFont="1" applyBorder="1" applyAlignment="1">
      <alignment horizontal="left" vertical="top" wrapText="1"/>
    </xf>
    <xf numFmtId="0" fontId="133" fillId="0" borderId="87" xfId="216" applyFont="1" applyBorder="1" applyAlignment="1">
      <alignment horizontal="center" vertical="center"/>
    </xf>
    <xf numFmtId="0" fontId="133" fillId="0" borderId="3" xfId="216" applyFont="1" applyBorder="1" applyAlignment="1">
      <alignment horizontal="center" vertical="center"/>
    </xf>
    <xf numFmtId="0" fontId="133" fillId="0" borderId="30" xfId="216" applyFont="1" applyBorder="1" applyAlignment="1">
      <alignment horizontal="center" vertical="center"/>
    </xf>
    <xf numFmtId="0" fontId="5" fillId="0" borderId="65" xfId="216" applyBorder="1" applyAlignment="1">
      <alignment horizontal="left" vertical="top" wrapText="1"/>
    </xf>
    <xf numFmtId="0" fontId="5" fillId="0" borderId="57" xfId="216" applyBorder="1" applyAlignment="1">
      <alignment horizontal="left" vertical="top" wrapText="1"/>
    </xf>
    <xf numFmtId="0" fontId="5" fillId="0" borderId="32" xfId="216" applyBorder="1" applyAlignment="1">
      <alignment horizontal="left" vertical="top" wrapText="1"/>
    </xf>
    <xf numFmtId="0" fontId="133" fillId="0" borderId="53" xfId="216" applyFont="1" applyBorder="1" applyAlignment="1">
      <alignment horizontal="center" vertical="center"/>
    </xf>
    <xf numFmtId="0" fontId="133" fillId="0" borderId="0" xfId="216" applyFont="1" applyAlignment="1">
      <alignment horizontal="center" vertical="center"/>
    </xf>
    <xf numFmtId="0" fontId="133" fillId="0" borderId="26" xfId="216" applyFont="1" applyBorder="1" applyAlignment="1">
      <alignment horizontal="center" vertical="center"/>
    </xf>
    <xf numFmtId="0" fontId="5" fillId="0" borderId="84" xfId="216" applyBorder="1" applyAlignment="1">
      <alignment horizontal="left" vertical="top" wrapText="1"/>
    </xf>
    <xf numFmtId="0" fontId="5" fillId="0" borderId="41" xfId="216" applyBorder="1" applyAlignment="1">
      <alignment horizontal="left" vertical="top" wrapText="1"/>
    </xf>
    <xf numFmtId="0" fontId="5" fillId="0" borderId="42" xfId="216" applyBorder="1" applyAlignment="1">
      <alignment horizontal="left" vertical="top" wrapText="1"/>
    </xf>
    <xf numFmtId="0" fontId="133" fillId="0" borderId="65" xfId="216" applyFont="1" applyBorder="1" applyAlignment="1">
      <alignment horizontal="center" vertical="center"/>
    </xf>
    <xf numFmtId="0" fontId="133" fillId="0" borderId="57" xfId="216" applyFont="1" applyBorder="1" applyAlignment="1">
      <alignment horizontal="center" vertical="center"/>
    </xf>
    <xf numFmtId="0" fontId="133" fillId="0" borderId="32" xfId="216" applyFont="1" applyBorder="1" applyAlignment="1">
      <alignment horizontal="center" vertical="center"/>
    </xf>
    <xf numFmtId="0" fontId="5" fillId="0" borderId="0" xfId="151" applyAlignment="1">
      <alignment horizontal="center"/>
    </xf>
    <xf numFmtId="0" fontId="133" fillId="0" borderId="65" xfId="49" applyFont="1" applyBorder="1" applyAlignment="1" applyProtection="1">
      <alignment horizontal="center" vertical="center"/>
    </xf>
    <xf numFmtId="0" fontId="133" fillId="0" borderId="57" xfId="49" applyFont="1" applyBorder="1" applyAlignment="1" applyProtection="1">
      <alignment horizontal="center" vertical="center"/>
    </xf>
    <xf numFmtId="0" fontId="133" fillId="0" borderId="32" xfId="49" applyFont="1" applyBorder="1" applyAlignment="1" applyProtection="1">
      <alignment horizontal="center" vertical="center"/>
    </xf>
    <xf numFmtId="0" fontId="5" fillId="0" borderId="65" xfId="216" applyBorder="1" applyAlignment="1">
      <alignment horizontal="left" vertical="center" wrapText="1"/>
    </xf>
    <xf numFmtId="0" fontId="5" fillId="0" borderId="57" xfId="216" applyBorder="1" applyAlignment="1">
      <alignment horizontal="left" vertical="center" wrapText="1"/>
    </xf>
    <xf numFmtId="0" fontId="5" fillId="0" borderId="32" xfId="216" applyBorder="1" applyAlignment="1">
      <alignment horizontal="left" vertical="center" wrapText="1"/>
    </xf>
    <xf numFmtId="0" fontId="133" fillId="26" borderId="65" xfId="49" applyFont="1" applyFill="1" applyBorder="1" applyAlignment="1" applyProtection="1">
      <alignment horizontal="center" vertical="center"/>
    </xf>
    <xf numFmtId="0" fontId="133" fillId="26" borderId="57" xfId="49" applyFont="1" applyFill="1" applyBorder="1" applyAlignment="1" applyProtection="1">
      <alignment horizontal="center" vertical="center"/>
    </xf>
    <xf numFmtId="0" fontId="133" fillId="26" borderId="32" xfId="49" applyFont="1" applyFill="1" applyBorder="1" applyAlignment="1" applyProtection="1">
      <alignment horizontal="center" vertical="center"/>
    </xf>
    <xf numFmtId="0" fontId="5" fillId="26" borderId="65" xfId="216" applyFill="1" applyBorder="1" applyAlignment="1">
      <alignment horizontal="left" vertical="center" wrapText="1"/>
    </xf>
    <xf numFmtId="0" fontId="5" fillId="26" borderId="57" xfId="216" applyFill="1" applyBorder="1" applyAlignment="1">
      <alignment horizontal="left" vertical="center" wrapText="1"/>
    </xf>
    <xf numFmtId="0" fontId="5" fillId="26" borderId="32" xfId="216" applyFill="1" applyBorder="1" applyAlignment="1">
      <alignment horizontal="left" vertical="center" wrapText="1"/>
    </xf>
    <xf numFmtId="0" fontId="6" fillId="26" borderId="57" xfId="2" applyFill="1" applyBorder="1" applyAlignment="1" applyProtection="1">
      <alignment horizontal="center" vertical="center"/>
    </xf>
    <xf numFmtId="0" fontId="6" fillId="26" borderId="32" xfId="2" applyFill="1" applyBorder="1" applyAlignment="1" applyProtection="1">
      <alignment horizontal="center" vertical="center"/>
    </xf>
    <xf numFmtId="0" fontId="133" fillId="0" borderId="85" xfId="216" applyFont="1" applyBorder="1" applyAlignment="1">
      <alignment horizontal="center" vertical="center"/>
    </xf>
    <xf numFmtId="0" fontId="133" fillId="0" borderId="35" xfId="216" applyFont="1" applyBorder="1" applyAlignment="1">
      <alignment horizontal="center" vertical="center"/>
    </xf>
    <xf numFmtId="0" fontId="133" fillId="0" borderId="49" xfId="216" applyFont="1" applyBorder="1" applyAlignment="1">
      <alignment horizontal="center" vertical="center"/>
    </xf>
    <xf numFmtId="0" fontId="0" fillId="0" borderId="23" xfId="0" applyBorder="1" applyAlignment="1">
      <alignment horizontal="center"/>
    </xf>
    <xf numFmtId="0" fontId="0" fillId="0" borderId="55" xfId="0" applyBorder="1" applyAlignment="1">
      <alignment horizontal="center"/>
    </xf>
    <xf numFmtId="0" fontId="70" fillId="0" borderId="65" xfId="216" applyFont="1" applyBorder="1" applyAlignment="1">
      <alignment horizontal="left" vertical="center" wrapText="1"/>
    </xf>
    <xf numFmtId="0" fontId="70" fillId="0" borderId="57" xfId="216" applyFont="1" applyBorder="1" applyAlignment="1">
      <alignment horizontal="left" vertical="center" wrapText="1"/>
    </xf>
    <xf numFmtId="0" fontId="70" fillId="0" borderId="32" xfId="216" applyFont="1" applyBorder="1" applyAlignment="1">
      <alignment horizontal="left" vertical="center" wrapText="1"/>
    </xf>
    <xf numFmtId="0" fontId="133" fillId="0" borderId="65" xfId="49" applyFont="1" applyBorder="1" applyAlignment="1" applyProtection="1">
      <alignment horizontal="left" vertical="center"/>
    </xf>
    <xf numFmtId="0" fontId="133" fillId="0" borderId="57" xfId="49" applyFont="1" applyBorder="1" applyAlignment="1" applyProtection="1">
      <alignment horizontal="left" vertical="center"/>
    </xf>
    <xf numFmtId="0" fontId="133" fillId="0" borderId="32" xfId="49" applyFont="1" applyBorder="1" applyAlignment="1" applyProtection="1">
      <alignment horizontal="left" vertical="center"/>
    </xf>
    <xf numFmtId="0" fontId="22" fillId="0" borderId="65" xfId="949" applyFont="1" applyBorder="1" applyAlignment="1">
      <alignment horizontal="left" vertical="justify" wrapText="1"/>
    </xf>
    <xf numFmtId="0" fontId="22" fillId="0" borderId="57" xfId="949" applyFont="1" applyBorder="1" applyAlignment="1">
      <alignment horizontal="left" vertical="justify" wrapText="1"/>
    </xf>
    <xf numFmtId="0" fontId="22" fillId="0" borderId="32" xfId="949" applyFont="1" applyBorder="1" applyAlignment="1">
      <alignment horizontal="left" vertical="justify" wrapText="1"/>
    </xf>
    <xf numFmtId="0" fontId="10" fillId="26" borderId="0" xfId="216" applyFont="1" applyFill="1" applyAlignment="1">
      <alignment horizontal="center"/>
    </xf>
    <xf numFmtId="0" fontId="133" fillId="0" borderId="65" xfId="216" applyFont="1" applyBorder="1" applyAlignment="1">
      <alignment horizontal="center"/>
    </xf>
    <xf numFmtId="0" fontId="133" fillId="0" borderId="57" xfId="216" applyFont="1" applyBorder="1" applyAlignment="1">
      <alignment horizontal="center"/>
    </xf>
    <xf numFmtId="0" fontId="133" fillId="0" borderId="32" xfId="216" applyFont="1" applyBorder="1" applyAlignment="1">
      <alignment horizontal="center"/>
    </xf>
    <xf numFmtId="0" fontId="5" fillId="0" borderId="65" xfId="216" applyBorder="1" applyAlignment="1">
      <alignment horizontal="left"/>
    </xf>
    <xf numFmtId="0" fontId="5" fillId="0" borderId="57" xfId="216" applyBorder="1" applyAlignment="1">
      <alignment horizontal="left"/>
    </xf>
    <xf numFmtId="0" fontId="5" fillId="0" borderId="32" xfId="216" applyBorder="1" applyAlignment="1">
      <alignment horizontal="left"/>
    </xf>
    <xf numFmtId="0" fontId="133" fillId="0" borderId="65" xfId="49" applyFont="1" applyBorder="1" applyAlignment="1" applyProtection="1">
      <alignment horizontal="center"/>
    </xf>
    <xf numFmtId="0" fontId="133" fillId="0" borderId="57" xfId="49" quotePrefix="1" applyFont="1" applyBorder="1" applyAlignment="1" applyProtection="1">
      <alignment horizontal="center"/>
    </xf>
    <xf numFmtId="0" fontId="133" fillId="0" borderId="32" xfId="49" quotePrefix="1" applyFont="1" applyBorder="1" applyAlignment="1" applyProtection="1">
      <alignment horizontal="center"/>
    </xf>
    <xf numFmtId="0" fontId="6" fillId="0" borderId="65" xfId="49" quotePrefix="1" applyBorder="1" applyAlignment="1" applyProtection="1">
      <alignment horizontal="center"/>
    </xf>
    <xf numFmtId="0" fontId="6" fillId="0" borderId="57" xfId="49" quotePrefix="1" applyBorder="1" applyAlignment="1" applyProtection="1">
      <alignment horizontal="center"/>
    </xf>
    <xf numFmtId="0" fontId="6" fillId="0" borderId="32" xfId="49" quotePrefix="1" applyBorder="1" applyAlignment="1" applyProtection="1">
      <alignment horizontal="center"/>
    </xf>
    <xf numFmtId="0" fontId="6" fillId="0" borderId="58" xfId="2" applyBorder="1" applyAlignment="1" applyProtection="1">
      <alignment horizontal="center"/>
    </xf>
    <xf numFmtId="0" fontId="6" fillId="0" borderId="59" xfId="2" applyBorder="1" applyAlignment="1" applyProtection="1">
      <alignment horizontal="center"/>
    </xf>
    <xf numFmtId="0" fontId="8" fillId="4" borderId="13" xfId="0" applyFont="1" applyFill="1" applyBorder="1" applyAlignment="1">
      <alignment horizontal="left" vertical="top"/>
    </xf>
    <xf numFmtId="0" fontId="8" fillId="4" borderId="14" xfId="0" applyFont="1" applyFill="1" applyBorder="1" applyAlignment="1">
      <alignment horizontal="left" vertical="top"/>
    </xf>
    <xf numFmtId="0" fontId="8" fillId="4" borderId="8" xfId="0" applyFont="1" applyFill="1" applyBorder="1" applyAlignment="1">
      <alignment horizontal="left" vertical="top"/>
    </xf>
    <xf numFmtId="0" fontId="10" fillId="29" borderId="10" xfId="0" applyFont="1" applyFill="1" applyBorder="1" applyAlignment="1">
      <alignment horizontal="left" vertical="top" wrapText="1"/>
    </xf>
    <xf numFmtId="0" fontId="10" fillId="29" borderId="3" xfId="0" applyFont="1" applyFill="1" applyBorder="1" applyAlignment="1">
      <alignment horizontal="left" vertical="top" wrapText="1"/>
    </xf>
    <xf numFmtId="0" fontId="10" fillId="29" borderId="4" xfId="0" applyFont="1" applyFill="1" applyBorder="1" applyAlignment="1">
      <alignment horizontal="left" vertical="top" wrapText="1"/>
    </xf>
    <xf numFmtId="0" fontId="10" fillId="29" borderId="7" xfId="0" applyFont="1" applyFill="1" applyBorder="1" applyAlignment="1">
      <alignment horizontal="left" vertical="top" wrapText="1"/>
    </xf>
    <xf numFmtId="0" fontId="10" fillId="29" borderId="0" xfId="0" applyFont="1" applyFill="1" applyAlignment="1">
      <alignment horizontal="left" vertical="top" wrapText="1"/>
    </xf>
    <xf numFmtId="0" fontId="10" fillId="29" borderId="5" xfId="0" applyFont="1" applyFill="1" applyBorder="1" applyAlignment="1">
      <alignment horizontal="left" vertical="top" wrapText="1"/>
    </xf>
    <xf numFmtId="0" fontId="6" fillId="0" borderId="1" xfId="2" applyBorder="1" applyAlignment="1" applyProtection="1">
      <alignment horizontal="left"/>
    </xf>
    <xf numFmtId="0" fontId="6" fillId="0" borderId="66" xfId="2" applyBorder="1" applyAlignment="1" applyProtection="1">
      <alignment horizontal="center" wrapText="1"/>
    </xf>
    <xf numFmtId="0" fontId="6" fillId="0" borderId="18" xfId="2" applyBorder="1" applyAlignment="1" applyProtection="1">
      <alignment horizontal="center" wrapText="1"/>
    </xf>
    <xf numFmtId="0" fontId="6" fillId="0" borderId="56" xfId="2" applyBorder="1" applyAlignment="1" applyProtection="1">
      <alignment horizontal="center"/>
    </xf>
    <xf numFmtId="0" fontId="6" fillId="0" borderId="61" xfId="2" applyBorder="1" applyAlignment="1" applyProtection="1">
      <alignment horizontal="center"/>
    </xf>
    <xf numFmtId="0" fontId="6" fillId="0" borderId="62" xfId="2" applyBorder="1" applyAlignment="1" applyProtection="1">
      <alignment horizontal="center"/>
    </xf>
    <xf numFmtId="0" fontId="6" fillId="0" borderId="13" xfId="2" applyBorder="1" applyAlignment="1" applyProtection="1">
      <alignment horizontal="left"/>
    </xf>
    <xf numFmtId="0" fontId="6" fillId="0" borderId="14" xfId="2" applyBorder="1" applyAlignment="1" applyProtection="1">
      <alignment horizontal="left"/>
    </xf>
    <xf numFmtId="0" fontId="6" fillId="0" borderId="8" xfId="2" applyBorder="1" applyAlignment="1" applyProtection="1">
      <alignment horizontal="left"/>
    </xf>
    <xf numFmtId="0" fontId="0" fillId="0" borderId="11" xfId="0" applyBorder="1"/>
    <xf numFmtId="0" fontId="0" fillId="0" borderId="44" xfId="0" applyBorder="1"/>
    <xf numFmtId="0" fontId="0" fillId="0" borderId="13" xfId="0" applyBorder="1"/>
    <xf numFmtId="0" fontId="0" fillId="0" borderId="14" xfId="0" applyBorder="1"/>
    <xf numFmtId="0" fontId="0" fillId="0" borderId="8" xfId="0" applyBorder="1"/>
    <xf numFmtId="0" fontId="8" fillId="4" borderId="10" xfId="0" applyFont="1" applyFill="1" applyBorder="1" applyAlignment="1">
      <alignment horizontal="left" vertical="top"/>
    </xf>
    <xf numFmtId="0" fontId="8" fillId="4" borderId="3" xfId="0" applyFont="1" applyFill="1" applyBorder="1" applyAlignment="1">
      <alignment horizontal="left" vertical="top"/>
    </xf>
    <xf numFmtId="0" fontId="8" fillId="4" borderId="4" xfId="0" applyFont="1" applyFill="1" applyBorder="1" applyAlignment="1">
      <alignment horizontal="left" vertical="top"/>
    </xf>
    <xf numFmtId="0" fontId="8" fillId="4" borderId="13" xfId="0" applyFont="1" applyFill="1" applyBorder="1" applyAlignment="1">
      <alignment vertical="top"/>
    </xf>
    <xf numFmtId="0" fontId="8" fillId="4" borderId="14" xfId="0" applyFont="1" applyFill="1" applyBorder="1" applyAlignment="1">
      <alignment vertical="top"/>
    </xf>
    <xf numFmtId="0" fontId="8" fillId="4" borderId="8" xfId="0" applyFont="1" applyFill="1" applyBorder="1" applyAlignment="1">
      <alignment vertical="top"/>
    </xf>
    <xf numFmtId="0" fontId="7" fillId="0" borderId="58" xfId="17" applyFont="1" applyBorder="1" applyAlignment="1">
      <alignment horizontal="center"/>
    </xf>
    <xf numFmtId="0" fontId="7" fillId="0" borderId="59" xfId="17" applyFont="1" applyBorder="1" applyAlignment="1">
      <alignment horizontal="center"/>
    </xf>
    <xf numFmtId="0" fontId="10" fillId="2" borderId="67" xfId="17" applyFont="1" applyFill="1" applyBorder="1" applyAlignment="1">
      <alignment horizontal="left" vertical="center" wrapText="1"/>
    </xf>
    <xf numFmtId="0" fontId="10" fillId="2" borderId="35" xfId="17" applyFont="1" applyFill="1" applyBorder="1" applyAlignment="1">
      <alignment horizontal="left" vertical="center" wrapText="1"/>
    </xf>
    <xf numFmtId="0" fontId="10" fillId="2" borderId="24" xfId="17" applyFont="1" applyFill="1" applyBorder="1" applyAlignment="1">
      <alignment horizontal="left" vertical="center" wrapText="1"/>
    </xf>
    <xf numFmtId="0" fontId="24" fillId="0" borderId="66" xfId="17" applyBorder="1" applyAlignment="1">
      <alignment horizontal="center" wrapText="1"/>
    </xf>
    <xf numFmtId="0" fontId="24" fillId="0" borderId="18" xfId="17" applyBorder="1" applyAlignment="1">
      <alignment horizontal="center" wrapText="1"/>
    </xf>
    <xf numFmtId="0" fontId="49" fillId="4" borderId="0" xfId="6" applyFont="1" applyFill="1" applyBorder="1" applyAlignment="1" applyProtection="1">
      <alignment horizontal="left" wrapText="1"/>
    </xf>
    <xf numFmtId="0" fontId="37" fillId="4" borderId="0" xfId="6" applyFill="1" applyBorder="1" applyAlignment="1" applyProtection="1">
      <alignment horizontal="left" wrapText="1"/>
    </xf>
    <xf numFmtId="0" fontId="37" fillId="4" borderId="1" xfId="6" applyFill="1" applyBorder="1" applyAlignment="1" applyProtection="1">
      <alignment horizontal="left" wrapText="1"/>
    </xf>
    <xf numFmtId="0" fontId="7" fillId="0" borderId="56" xfId="17" applyFont="1" applyBorder="1" applyAlignment="1">
      <alignment horizontal="center"/>
    </xf>
    <xf numFmtId="0" fontId="7" fillId="0" borderId="61" xfId="17" applyFont="1" applyBorder="1" applyAlignment="1">
      <alignment horizontal="center"/>
    </xf>
    <xf numFmtId="0" fontId="7" fillId="0" borderId="62" xfId="17" applyFont="1" applyBorder="1" applyAlignment="1">
      <alignment horizontal="center"/>
    </xf>
    <xf numFmtId="0" fontId="0" fillId="0" borderId="66" xfId="0" applyBorder="1" applyAlignment="1">
      <alignment horizontal="center" wrapText="1"/>
    </xf>
    <xf numFmtId="0" fontId="0" fillId="0" borderId="18" xfId="0" applyBorder="1" applyAlignment="1">
      <alignment horizontal="center" wrapText="1"/>
    </xf>
    <xf numFmtId="0" fontId="15" fillId="0" borderId="47" xfId="0" applyFont="1" applyBorder="1" applyAlignment="1">
      <alignment horizontal="center" vertical="center" wrapText="1"/>
    </xf>
    <xf numFmtId="0" fontId="15" fillId="0" borderId="27" xfId="0" applyFont="1" applyBorder="1" applyAlignment="1">
      <alignment horizontal="center" vertical="center" wrapText="1"/>
    </xf>
    <xf numFmtId="0" fontId="0" fillId="0" borderId="29" xfId="0" applyBorder="1" applyAlignment="1">
      <alignment horizontal="center" vertical="center" wrapText="1"/>
    </xf>
    <xf numFmtId="0" fontId="6" fillId="0" borderId="0" xfId="2" applyBorder="1" applyAlignment="1" applyProtection="1">
      <alignment horizontal="left" wrapText="1"/>
    </xf>
    <xf numFmtId="0" fontId="6" fillId="0" borderId="0" xfId="2" applyBorder="1" applyAlignment="1" applyProtection="1"/>
    <xf numFmtId="0" fontId="7" fillId="0" borderId="56" xfId="0" applyFont="1" applyBorder="1" applyAlignment="1">
      <alignment horizontal="center"/>
    </xf>
    <xf numFmtId="0" fontId="7" fillId="0" borderId="61" xfId="0" applyFont="1" applyBorder="1" applyAlignment="1">
      <alignment horizontal="center"/>
    </xf>
    <xf numFmtId="0" fontId="7" fillId="0" borderId="62" xfId="0" applyFont="1" applyBorder="1" applyAlignment="1">
      <alignment horizontal="center"/>
    </xf>
    <xf numFmtId="0" fontId="7" fillId="0" borderId="58" xfId="0" applyFont="1" applyBorder="1" applyAlignment="1">
      <alignment horizontal="center"/>
    </xf>
    <xf numFmtId="0" fontId="7" fillId="0" borderId="59" xfId="0" applyFont="1" applyBorder="1" applyAlignment="1">
      <alignment horizontal="center"/>
    </xf>
    <xf numFmtId="0" fontId="21" fillId="4" borderId="10" xfId="0" applyFont="1" applyFill="1" applyBorder="1" applyAlignment="1">
      <alignment horizontal="center"/>
    </xf>
    <xf numFmtId="0" fontId="0" fillId="4" borderId="3" xfId="0" applyFill="1" applyBorder="1" applyAlignment="1">
      <alignment horizontal="center"/>
    </xf>
    <xf numFmtId="0" fontId="0" fillId="4" borderId="30" xfId="0" applyFill="1" applyBorder="1" applyAlignment="1">
      <alignment horizontal="center"/>
    </xf>
    <xf numFmtId="0" fontId="49" fillId="4" borderId="0" xfId="2" applyFont="1" applyFill="1" applyBorder="1" applyAlignment="1" applyProtection="1">
      <alignment horizontal="left" wrapText="1"/>
    </xf>
    <xf numFmtId="0" fontId="6" fillId="4" borderId="0" xfId="2" applyFill="1" applyBorder="1" applyAlignment="1" applyProtection="1">
      <alignment horizontal="left" wrapText="1"/>
    </xf>
    <xf numFmtId="0" fontId="6" fillId="4" borderId="1" xfId="2" applyFill="1" applyBorder="1" applyAlignment="1" applyProtection="1">
      <alignment horizontal="left" wrapText="1"/>
    </xf>
    <xf numFmtId="0" fontId="36" fillId="7" borderId="16" xfId="0" applyFont="1" applyFill="1" applyBorder="1" applyAlignment="1">
      <alignment horizontal="center" vertical="top" wrapText="1"/>
    </xf>
    <xf numFmtId="0" fontId="36" fillId="7" borderId="15" xfId="0" applyFont="1" applyFill="1" applyBorder="1" applyAlignment="1">
      <alignment horizontal="center" vertical="top" wrapText="1"/>
    </xf>
    <xf numFmtId="0" fontId="36" fillId="7" borderId="11" xfId="0" applyFont="1" applyFill="1" applyBorder="1" applyAlignment="1">
      <alignment horizontal="center" vertical="top" wrapText="1"/>
    </xf>
    <xf numFmtId="0" fontId="36" fillId="8" borderId="16" xfId="0" applyFont="1" applyFill="1" applyBorder="1" applyAlignment="1">
      <alignment horizontal="center" vertical="top" wrapText="1"/>
    </xf>
    <xf numFmtId="0" fontId="36" fillId="8" borderId="15" xfId="0" applyFont="1" applyFill="1" applyBorder="1" applyAlignment="1">
      <alignment horizontal="center" vertical="top" wrapText="1"/>
    </xf>
    <xf numFmtId="0" fontId="36" fillId="8" borderId="11" xfId="0" applyFont="1" applyFill="1" applyBorder="1" applyAlignment="1">
      <alignment horizontal="center" vertical="top" wrapText="1"/>
    </xf>
    <xf numFmtId="0" fontId="8" fillId="2" borderId="10" xfId="0" applyFont="1" applyFill="1" applyBorder="1" applyAlignment="1">
      <alignment horizontal="left" vertical="top" wrapText="1"/>
    </xf>
    <xf numFmtId="0" fontId="8" fillId="2" borderId="3" xfId="0" applyFont="1" applyFill="1" applyBorder="1" applyAlignment="1">
      <alignment horizontal="left" vertical="top" wrapText="1"/>
    </xf>
    <xf numFmtId="0" fontId="8" fillId="2" borderId="4" xfId="0" applyFont="1" applyFill="1" applyBorder="1" applyAlignment="1">
      <alignment horizontal="left" vertical="top" wrapText="1"/>
    </xf>
    <xf numFmtId="0" fontId="36" fillId="4" borderId="7" xfId="0" applyFont="1" applyFill="1" applyBorder="1" applyAlignment="1">
      <alignment horizontal="center" vertical="top" wrapText="1"/>
    </xf>
    <xf numFmtId="0" fontId="36" fillId="4" borderId="0" xfId="0" applyFont="1" applyFill="1" applyAlignment="1">
      <alignment horizontal="center" vertical="top" wrapText="1"/>
    </xf>
    <xf numFmtId="0" fontId="36" fillId="4" borderId="5" xfId="0" applyFont="1" applyFill="1" applyBorder="1" applyAlignment="1">
      <alignment horizontal="center" vertical="top" wrapText="1"/>
    </xf>
    <xf numFmtId="0" fontId="13" fillId="4" borderId="15" xfId="0" applyFont="1" applyFill="1" applyBorder="1" applyAlignment="1">
      <alignment horizontal="left" vertical="top" wrapText="1"/>
    </xf>
    <xf numFmtId="0" fontId="14" fillId="4" borderId="0" xfId="0" applyFont="1" applyFill="1" applyAlignment="1">
      <alignment horizontal="left" vertical="top"/>
    </xf>
    <xf numFmtId="0" fontId="14" fillId="4" borderId="3" xfId="0" applyFont="1" applyFill="1" applyBorder="1" applyAlignment="1">
      <alignment horizontal="left" vertical="top"/>
    </xf>
    <xf numFmtId="0" fontId="10" fillId="4" borderId="0" xfId="0" applyFont="1" applyFill="1" applyAlignment="1">
      <alignment horizontal="left" vertical="top" wrapText="1"/>
    </xf>
    <xf numFmtId="0" fontId="8" fillId="2" borderId="13" xfId="0" applyFont="1" applyFill="1" applyBorder="1" applyAlignment="1">
      <alignment horizontal="left" vertical="center" wrapText="1"/>
    </xf>
    <xf numFmtId="0" fontId="8" fillId="2" borderId="14" xfId="0" applyFont="1" applyFill="1" applyBorder="1" applyAlignment="1">
      <alignment horizontal="left" vertical="center" wrapText="1"/>
    </xf>
    <xf numFmtId="0" fontId="8" fillId="2" borderId="8" xfId="0" applyFont="1" applyFill="1" applyBorder="1" applyAlignment="1">
      <alignment horizontal="left" vertical="center" wrapText="1"/>
    </xf>
    <xf numFmtId="0" fontId="36" fillId="15" borderId="13" xfId="0" applyFont="1" applyFill="1" applyBorder="1" applyAlignment="1">
      <alignment horizontal="center" vertical="top" wrapText="1"/>
    </xf>
    <xf numFmtId="0" fontId="36" fillId="15" borderId="14" xfId="0" applyFont="1" applyFill="1" applyBorder="1" applyAlignment="1">
      <alignment horizontal="center" vertical="top" wrapText="1"/>
    </xf>
    <xf numFmtId="0" fontId="36" fillId="15" borderId="8" xfId="0" applyFont="1" applyFill="1" applyBorder="1" applyAlignment="1">
      <alignment horizontal="center" vertical="top" wrapText="1"/>
    </xf>
    <xf numFmtId="0" fontId="36" fillId="22" borderId="17" xfId="0" applyFont="1" applyFill="1" applyBorder="1" applyAlignment="1">
      <alignment horizontal="center" vertical="top" wrapText="1"/>
    </xf>
    <xf numFmtId="0" fontId="36" fillId="22" borderId="23" xfId="0" applyFont="1" applyFill="1" applyBorder="1" applyAlignment="1">
      <alignment horizontal="center" vertical="top" wrapText="1"/>
    </xf>
    <xf numFmtId="0" fontId="36" fillId="22" borderId="21" xfId="0" applyFont="1" applyFill="1" applyBorder="1" applyAlignment="1">
      <alignment horizontal="center" vertical="top" wrapText="1"/>
    </xf>
    <xf numFmtId="0" fontId="36" fillId="6" borderId="7" xfId="0" applyFont="1" applyFill="1" applyBorder="1" applyAlignment="1">
      <alignment horizontal="center" vertical="top" wrapText="1"/>
    </xf>
    <xf numFmtId="0" fontId="36" fillId="6" borderId="0" xfId="0" applyFont="1" applyFill="1" applyAlignment="1">
      <alignment horizontal="center" vertical="top" wrapText="1"/>
    </xf>
    <xf numFmtId="0" fontId="36" fillId="6" borderId="5" xfId="0" applyFont="1" applyFill="1" applyBorder="1" applyAlignment="1">
      <alignment horizontal="center" vertical="top" wrapText="1"/>
    </xf>
    <xf numFmtId="0" fontId="36" fillId="23" borderId="13" xfId="0" applyFont="1" applyFill="1" applyBorder="1" applyAlignment="1">
      <alignment horizontal="center" vertical="top" wrapText="1"/>
    </xf>
    <xf numFmtId="0" fontId="36" fillId="23" borderId="14" xfId="0" applyFont="1" applyFill="1" applyBorder="1" applyAlignment="1">
      <alignment horizontal="center" vertical="top" wrapText="1"/>
    </xf>
    <xf numFmtId="0" fontId="36" fillId="23" borderId="8" xfId="0" applyFont="1" applyFill="1" applyBorder="1" applyAlignment="1">
      <alignment horizontal="center" vertical="top" wrapText="1"/>
    </xf>
    <xf numFmtId="0" fontId="36" fillId="12" borderId="13" xfId="0" applyFont="1" applyFill="1" applyBorder="1" applyAlignment="1">
      <alignment horizontal="center" vertical="top" wrapText="1"/>
    </xf>
    <xf numFmtId="0" fontId="36" fillId="12" borderId="14" xfId="0" applyFont="1" applyFill="1" applyBorder="1" applyAlignment="1">
      <alignment horizontal="center" vertical="top" wrapText="1"/>
    </xf>
    <xf numFmtId="0" fontId="36" fillId="12" borderId="8" xfId="0" applyFont="1" applyFill="1" applyBorder="1" applyAlignment="1">
      <alignment horizontal="center" vertical="top" wrapText="1"/>
    </xf>
    <xf numFmtId="0" fontId="36" fillId="9" borderId="16" xfId="0" applyFont="1" applyFill="1" applyBorder="1" applyAlignment="1">
      <alignment horizontal="center" vertical="top" wrapText="1"/>
    </xf>
    <xf numFmtId="0" fontId="36" fillId="9" borderId="15" xfId="0" applyFont="1" applyFill="1" applyBorder="1" applyAlignment="1">
      <alignment horizontal="center" vertical="top" wrapText="1"/>
    </xf>
    <xf numFmtId="0" fontId="36" fillId="9" borderId="11" xfId="0" applyFont="1" applyFill="1" applyBorder="1" applyAlignment="1">
      <alignment horizontal="center" vertical="top" wrapText="1"/>
    </xf>
    <xf numFmtId="0" fontId="36" fillId="5" borderId="7" xfId="0" applyFont="1" applyFill="1" applyBorder="1" applyAlignment="1">
      <alignment horizontal="center" vertical="top" wrapText="1"/>
    </xf>
    <xf numFmtId="0" fontId="36" fillId="5" borderId="0" xfId="0" applyFont="1" applyFill="1" applyAlignment="1">
      <alignment horizontal="center" vertical="top" wrapText="1"/>
    </xf>
    <xf numFmtId="0" fontId="36" fillId="5" borderId="5" xfId="0" applyFont="1" applyFill="1" applyBorder="1" applyAlignment="1">
      <alignment horizontal="center" vertical="top" wrapText="1"/>
    </xf>
    <xf numFmtId="0" fontId="36" fillId="10" borderId="16" xfId="0" applyFont="1" applyFill="1" applyBorder="1" applyAlignment="1">
      <alignment horizontal="center" vertical="top" wrapText="1"/>
    </xf>
    <xf numFmtId="0" fontId="36" fillId="10" borderId="15" xfId="0" applyFont="1" applyFill="1" applyBorder="1" applyAlignment="1">
      <alignment horizontal="center" vertical="top" wrapText="1"/>
    </xf>
    <xf numFmtId="0" fontId="36" fillId="10" borderId="11" xfId="0" applyFont="1" applyFill="1" applyBorder="1" applyAlignment="1">
      <alignment horizontal="center" vertical="top" wrapText="1"/>
    </xf>
    <xf numFmtId="0" fontId="36" fillId="11" borderId="16" xfId="0" applyFont="1" applyFill="1" applyBorder="1" applyAlignment="1">
      <alignment horizontal="center" vertical="top" wrapText="1"/>
    </xf>
    <xf numFmtId="0" fontId="36" fillId="11" borderId="15" xfId="0" applyFont="1" applyFill="1" applyBorder="1" applyAlignment="1">
      <alignment horizontal="center" vertical="top" wrapText="1"/>
    </xf>
    <xf numFmtId="0" fontId="36" fillId="11" borderId="11" xfId="0" applyFont="1" applyFill="1" applyBorder="1" applyAlignment="1">
      <alignment horizontal="center" vertical="top" wrapText="1"/>
    </xf>
    <xf numFmtId="0" fontId="10" fillId="10" borderId="7" xfId="0" applyFont="1" applyFill="1" applyBorder="1" applyAlignment="1">
      <alignment horizontal="left" vertical="top" wrapText="1"/>
    </xf>
    <xf numFmtId="0" fontId="10" fillId="10" borderId="0" xfId="0" applyFont="1" applyFill="1" applyAlignment="1">
      <alignment horizontal="left" vertical="top" wrapText="1"/>
    </xf>
    <xf numFmtId="0" fontId="10" fillId="10" borderId="5" xfId="0" applyFont="1" applyFill="1" applyBorder="1" applyAlignment="1">
      <alignment horizontal="left" vertical="top" wrapText="1"/>
    </xf>
    <xf numFmtId="0" fontId="36" fillId="24" borderId="13" xfId="0" applyFont="1" applyFill="1" applyBorder="1" applyAlignment="1">
      <alignment horizontal="center" vertical="top" wrapText="1"/>
    </xf>
    <xf numFmtId="0" fontId="36" fillId="24" borderId="14" xfId="0" applyFont="1" applyFill="1" applyBorder="1" applyAlignment="1">
      <alignment horizontal="center" vertical="top" wrapText="1"/>
    </xf>
    <xf numFmtId="0" fontId="36" fillId="24" borderId="8" xfId="0" applyFont="1" applyFill="1" applyBorder="1" applyAlignment="1">
      <alignment horizontal="center" vertical="top" wrapText="1"/>
    </xf>
    <xf numFmtId="0" fontId="36" fillId="2" borderId="16" xfId="0" applyFont="1" applyFill="1" applyBorder="1" applyAlignment="1">
      <alignment horizontal="center" vertical="top" wrapText="1"/>
    </xf>
    <xf numFmtId="0" fontId="36" fillId="2" borderId="15" xfId="0" applyFont="1" applyFill="1" applyBorder="1" applyAlignment="1">
      <alignment horizontal="center" vertical="top" wrapText="1"/>
    </xf>
    <xf numFmtId="0" fontId="36" fillId="2" borderId="11" xfId="0" applyFont="1" applyFill="1" applyBorder="1" applyAlignment="1">
      <alignment horizontal="center" vertical="top" wrapText="1"/>
    </xf>
    <xf numFmtId="0" fontId="36" fillId="14" borderId="16" xfId="0" applyFont="1" applyFill="1" applyBorder="1" applyAlignment="1">
      <alignment horizontal="center" vertical="top" wrapText="1"/>
    </xf>
    <xf numFmtId="0" fontId="36" fillId="14" borderId="15" xfId="0" applyFont="1" applyFill="1" applyBorder="1" applyAlignment="1">
      <alignment horizontal="center" vertical="top" wrapText="1"/>
    </xf>
    <xf numFmtId="0" fontId="36" fillId="14" borderId="11" xfId="0" applyFont="1" applyFill="1" applyBorder="1" applyAlignment="1">
      <alignment horizontal="center" vertical="top" wrapText="1"/>
    </xf>
    <xf numFmtId="0" fontId="36" fillId="7" borderId="13" xfId="0" applyFont="1" applyFill="1" applyBorder="1" applyAlignment="1">
      <alignment horizontal="center" vertical="top" wrapText="1"/>
    </xf>
    <xf numFmtId="0" fontId="36" fillId="7" borderId="14" xfId="0" applyFont="1" applyFill="1" applyBorder="1" applyAlignment="1">
      <alignment horizontal="center" vertical="top" wrapText="1"/>
    </xf>
    <xf numFmtId="0" fontId="36" fillId="7" borderId="8" xfId="0" applyFont="1" applyFill="1" applyBorder="1" applyAlignment="1">
      <alignment horizontal="center" vertical="top" wrapText="1"/>
    </xf>
    <xf numFmtId="0" fontId="36" fillId="12" borderId="16" xfId="0" applyFont="1" applyFill="1" applyBorder="1" applyAlignment="1">
      <alignment horizontal="center" vertical="top" wrapText="1"/>
    </xf>
    <xf numFmtId="0" fontId="36" fillId="12" borderId="15" xfId="0" applyFont="1" applyFill="1" applyBorder="1" applyAlignment="1">
      <alignment horizontal="center" vertical="top" wrapText="1"/>
    </xf>
    <xf numFmtId="0" fontId="36" fillId="12" borderId="11" xfId="0" applyFont="1" applyFill="1" applyBorder="1" applyAlignment="1">
      <alignment horizontal="center" vertical="top" wrapText="1"/>
    </xf>
    <xf numFmtId="0" fontId="36" fillId="13" borderId="7" xfId="0" applyFont="1" applyFill="1" applyBorder="1" applyAlignment="1">
      <alignment horizontal="center" vertical="top" wrapText="1"/>
    </xf>
    <xf numFmtId="0" fontId="36" fillId="13" borderId="0" xfId="0" applyFont="1" applyFill="1" applyAlignment="1">
      <alignment horizontal="center" vertical="top" wrapText="1"/>
    </xf>
    <xf numFmtId="0" fontId="36" fillId="13" borderId="5" xfId="0" applyFont="1" applyFill="1" applyBorder="1" applyAlignment="1">
      <alignment horizontal="center" vertical="top" wrapText="1"/>
    </xf>
    <xf numFmtId="0" fontId="6" fillId="4" borderId="3" xfId="2" applyFill="1" applyBorder="1" applyAlignment="1" applyProtection="1">
      <alignment horizontal="left" wrapText="1"/>
    </xf>
    <xf numFmtId="0" fontId="7" fillId="0" borderId="37" xfId="0" applyFont="1" applyBorder="1" applyAlignment="1">
      <alignment horizontal="center"/>
    </xf>
    <xf numFmtId="0" fontId="7" fillId="0" borderId="52" xfId="0" applyFont="1" applyBorder="1" applyAlignment="1">
      <alignment horizontal="center"/>
    </xf>
    <xf numFmtId="0" fontId="7" fillId="0" borderId="38" xfId="0" applyFont="1" applyBorder="1" applyAlignment="1">
      <alignment horizontal="center"/>
    </xf>
    <xf numFmtId="0" fontId="8" fillId="0" borderId="13" xfId="0" applyFont="1" applyBorder="1" applyAlignment="1">
      <alignment horizontal="left" vertical="top"/>
    </xf>
    <xf numFmtId="0" fontId="8" fillId="0" borderId="14" xfId="0" applyFont="1" applyBorder="1" applyAlignment="1">
      <alignment horizontal="left" vertical="top"/>
    </xf>
    <xf numFmtId="0" fontId="8" fillId="0" borderId="8" xfId="0" applyFont="1" applyBorder="1" applyAlignment="1">
      <alignment horizontal="left" vertical="top"/>
    </xf>
    <xf numFmtId="0" fontId="8" fillId="0" borderId="10" xfId="0" applyFont="1" applyBorder="1" applyAlignment="1">
      <alignment horizontal="left" vertical="top"/>
    </xf>
    <xf numFmtId="0" fontId="8" fillId="0" borderId="3" xfId="0" applyFont="1" applyBorder="1" applyAlignment="1">
      <alignment horizontal="left" vertical="top"/>
    </xf>
    <xf numFmtId="0" fontId="8" fillId="0" borderId="4" xfId="0" applyFont="1" applyBorder="1" applyAlignment="1">
      <alignment horizontal="left" vertical="top"/>
    </xf>
    <xf numFmtId="0" fontId="8" fillId="2" borderId="67" xfId="0" applyFont="1" applyFill="1" applyBorder="1" applyAlignment="1">
      <alignment horizontal="left" vertical="top" wrapText="1"/>
    </xf>
    <xf numFmtId="0" fontId="0" fillId="2" borderId="35" xfId="0" applyFill="1" applyBorder="1" applyAlignment="1">
      <alignment wrapText="1"/>
    </xf>
    <xf numFmtId="0" fontId="0" fillId="2" borderId="24" xfId="0" applyFill="1" applyBorder="1" applyAlignment="1">
      <alignment wrapText="1"/>
    </xf>
    <xf numFmtId="0" fontId="8" fillId="2" borderId="13" xfId="0" applyFont="1" applyFill="1" applyBorder="1" applyAlignment="1">
      <alignment horizontal="left" vertical="top"/>
    </xf>
    <xf numFmtId="0" fontId="8" fillId="2" borderId="14" xfId="0" applyFont="1" applyFill="1" applyBorder="1" applyAlignment="1">
      <alignment horizontal="left" vertical="top"/>
    </xf>
    <xf numFmtId="0" fontId="8" fillId="2" borderId="8" xfId="0" applyFont="1" applyFill="1" applyBorder="1" applyAlignment="1">
      <alignment horizontal="left" vertical="top"/>
    </xf>
    <xf numFmtId="0" fontId="10" fillId="0" borderId="14" xfId="0" applyFont="1" applyBorder="1" applyAlignment="1">
      <alignment horizontal="left" vertical="top" wrapText="1"/>
    </xf>
    <xf numFmtId="0" fontId="10" fillId="0" borderId="8" xfId="0" applyFont="1" applyBorder="1" applyAlignment="1">
      <alignment horizontal="left" vertical="top" wrapText="1"/>
    </xf>
    <xf numFmtId="0" fontId="8" fillId="0" borderId="0" xfId="0" applyFont="1" applyAlignment="1">
      <alignment horizontal="left" vertical="top"/>
    </xf>
    <xf numFmtId="0" fontId="8" fillId="0" borderId="5" xfId="0" applyFont="1" applyBorder="1" applyAlignment="1">
      <alignment horizontal="left" vertical="top"/>
    </xf>
    <xf numFmtId="0" fontId="8" fillId="4" borderId="15" xfId="0" applyFont="1" applyFill="1" applyBorder="1" applyAlignment="1">
      <alignment horizontal="left" vertical="top"/>
    </xf>
    <xf numFmtId="0" fontId="8" fillId="4" borderId="11" xfId="0" applyFont="1" applyFill="1" applyBorder="1" applyAlignment="1">
      <alignment horizontal="left" vertical="top"/>
    </xf>
    <xf numFmtId="0" fontId="10" fillId="0" borderId="10" xfId="0" applyFont="1" applyBorder="1" applyAlignment="1">
      <alignment horizontal="left" vertical="top" wrapText="1"/>
    </xf>
    <xf numFmtId="0" fontId="10" fillId="0" borderId="3" xfId="0" applyFont="1" applyBorder="1" applyAlignment="1">
      <alignment horizontal="left" vertical="top" wrapText="1"/>
    </xf>
    <xf numFmtId="0" fontId="10" fillId="0" borderId="4" xfId="0" applyFont="1" applyBorder="1" applyAlignment="1">
      <alignment horizontal="left" vertical="top" wrapText="1"/>
    </xf>
    <xf numFmtId="0" fontId="8" fillId="2" borderId="13" xfId="0" applyFont="1" applyFill="1" applyBorder="1" applyAlignment="1">
      <alignment horizontal="left" vertical="top" wrapText="1"/>
    </xf>
    <xf numFmtId="0" fontId="0" fillId="0" borderId="14" xfId="0" applyBorder="1" applyAlignment="1">
      <alignment horizontal="left" vertical="top" wrapText="1"/>
    </xf>
    <xf numFmtId="0" fontId="0" fillId="0" borderId="8" xfId="0" applyBorder="1" applyAlignment="1">
      <alignment horizontal="left" vertical="top" wrapText="1"/>
    </xf>
    <xf numFmtId="0" fontId="10" fillId="2" borderId="67" xfId="0" applyFont="1" applyFill="1" applyBorder="1" applyAlignment="1">
      <alignment horizontal="left" vertical="center" wrapText="1"/>
    </xf>
    <xf numFmtId="0" fontId="10" fillId="2" borderId="35" xfId="0" applyFont="1" applyFill="1" applyBorder="1" applyAlignment="1">
      <alignment horizontal="left" vertical="center" wrapText="1"/>
    </xf>
    <xf numFmtId="0" fontId="10" fillId="2" borderId="24" xfId="0" applyFont="1" applyFill="1" applyBorder="1" applyAlignment="1">
      <alignment horizontal="left" vertical="center" wrapText="1"/>
    </xf>
    <xf numFmtId="0" fontId="49" fillId="0" borderId="0" xfId="2" applyFont="1" applyBorder="1" applyAlignment="1" applyProtection="1">
      <alignment horizontal="left" wrapText="1"/>
    </xf>
    <xf numFmtId="0" fontId="6" fillId="0" borderId="1" xfId="2" applyBorder="1" applyAlignment="1" applyProtection="1">
      <alignment horizontal="left" wrapText="1"/>
    </xf>
    <xf numFmtId="0" fontId="31" fillId="2" borderId="3" xfId="0" applyFont="1" applyFill="1" applyBorder="1" applyAlignment="1">
      <alignment horizontal="left" vertical="center" wrapText="1"/>
    </xf>
    <xf numFmtId="0" fontId="31" fillId="2" borderId="4" xfId="0" applyFont="1" applyFill="1" applyBorder="1" applyAlignment="1">
      <alignment horizontal="left" vertical="center" wrapText="1"/>
    </xf>
    <xf numFmtId="0" fontId="31" fillId="2" borderId="10" xfId="0" applyFont="1" applyFill="1" applyBorder="1" applyAlignment="1">
      <alignment horizontal="left" vertical="center" wrapText="1"/>
    </xf>
    <xf numFmtId="0" fontId="55" fillId="2" borderId="67" xfId="0" applyFont="1" applyFill="1" applyBorder="1" applyAlignment="1">
      <alignment vertical="center" wrapText="1"/>
    </xf>
    <xf numFmtId="0" fontId="55" fillId="2" borderId="35" xfId="0" applyFont="1" applyFill="1" applyBorder="1" applyAlignment="1">
      <alignment vertical="center" wrapText="1"/>
    </xf>
    <xf numFmtId="0" fontId="55" fillId="2" borderId="24" xfId="0" applyFont="1" applyFill="1" applyBorder="1" applyAlignment="1">
      <alignment vertical="center" wrapText="1"/>
    </xf>
    <xf numFmtId="0" fontId="12" fillId="0" borderId="7" xfId="0" applyFont="1" applyBorder="1" applyAlignment="1">
      <alignment horizontal="center" vertical="top" wrapText="1"/>
    </xf>
    <xf numFmtId="0" fontId="12" fillId="0" borderId="0" xfId="0" applyFont="1" applyAlignment="1">
      <alignment horizontal="center" vertical="top" wrapText="1"/>
    </xf>
    <xf numFmtId="0" fontId="12" fillId="0" borderId="5" xfId="0" applyFont="1" applyBorder="1" applyAlignment="1">
      <alignment horizontal="center" vertical="top" wrapText="1"/>
    </xf>
    <xf numFmtId="0" fontId="12" fillId="0" borderId="33" xfId="0" applyFont="1" applyBorder="1" applyAlignment="1">
      <alignment horizontal="center" vertical="top" wrapText="1"/>
    </xf>
    <xf numFmtId="0" fontId="12" fillId="0" borderId="1" xfId="0" applyFont="1" applyBorder="1" applyAlignment="1">
      <alignment horizontal="center" vertical="top" wrapText="1"/>
    </xf>
    <xf numFmtId="0" fontId="12" fillId="0" borderId="44" xfId="0" applyFont="1" applyBorder="1" applyAlignment="1">
      <alignment horizontal="center" vertical="top" wrapText="1"/>
    </xf>
    <xf numFmtId="0" fontId="10" fillId="2" borderId="13" xfId="0" applyFont="1" applyFill="1" applyBorder="1" applyAlignment="1">
      <alignment vertical="center" wrapText="1"/>
    </xf>
    <xf numFmtId="0" fontId="12" fillId="2" borderId="14" xfId="0" applyFont="1" applyFill="1" applyBorder="1" applyAlignment="1">
      <alignment vertical="center" wrapText="1"/>
    </xf>
    <xf numFmtId="0" fontId="12" fillId="2" borderId="8" xfId="0" applyFont="1" applyFill="1" applyBorder="1" applyAlignment="1">
      <alignment vertical="center" wrapText="1"/>
    </xf>
    <xf numFmtId="0" fontId="11" fillId="0" borderId="14" xfId="0" applyFont="1" applyBorder="1" applyAlignment="1">
      <alignment horizontal="center" wrapText="1"/>
    </xf>
    <xf numFmtId="0" fontId="8" fillId="2" borderId="10" xfId="0" applyFont="1" applyFill="1" applyBorder="1" applyAlignment="1">
      <alignment horizontal="center" vertical="center" wrapText="1"/>
    </xf>
    <xf numFmtId="0" fontId="8" fillId="2" borderId="3" xfId="0" applyFont="1" applyFill="1" applyBorder="1" applyAlignment="1">
      <alignment horizontal="center" vertical="center" wrapText="1"/>
    </xf>
    <xf numFmtId="0" fontId="8" fillId="2" borderId="4" xfId="0" applyFont="1" applyFill="1" applyBorder="1" applyAlignment="1">
      <alignment horizontal="center" vertical="center" wrapText="1"/>
    </xf>
    <xf numFmtId="0" fontId="6" fillId="4" borderId="0" xfId="2" applyFill="1" applyBorder="1" applyAlignment="1" applyProtection="1">
      <alignment horizontal="center" wrapText="1"/>
    </xf>
    <xf numFmtId="0" fontId="6" fillId="4" borderId="1" xfId="2" applyFill="1" applyBorder="1" applyAlignment="1" applyProtection="1">
      <alignment horizontal="center" wrapText="1"/>
    </xf>
    <xf numFmtId="0" fontId="13" fillId="4" borderId="7" xfId="0" applyFont="1" applyFill="1" applyBorder="1" applyAlignment="1">
      <alignment horizontal="left" vertical="top" wrapText="1"/>
    </xf>
    <xf numFmtId="0" fontId="13" fillId="4" borderId="10" xfId="0" applyFont="1" applyFill="1" applyBorder="1" applyAlignment="1">
      <alignment horizontal="left" vertical="top" wrapText="1"/>
    </xf>
    <xf numFmtId="0" fontId="8" fillId="2" borderId="10" xfId="0" applyFont="1" applyFill="1" applyBorder="1"/>
    <xf numFmtId="0" fontId="8" fillId="2" borderId="3" xfId="0" applyFont="1" applyFill="1" applyBorder="1"/>
    <xf numFmtId="0" fontId="8" fillId="2" borderId="4" xfId="0" applyFont="1" applyFill="1" applyBorder="1"/>
    <xf numFmtId="0" fontId="0" fillId="4" borderId="43" xfId="0" applyFill="1" applyBorder="1" applyAlignment="1">
      <alignment horizontal="center" vertical="center"/>
    </xf>
    <xf numFmtId="0" fontId="37" fillId="4" borderId="0" xfId="2" applyFont="1" applyFill="1" applyBorder="1" applyAlignment="1" applyProtection="1">
      <alignment horizontal="left" wrapText="1"/>
    </xf>
    <xf numFmtId="0" fontId="37" fillId="4" borderId="1" xfId="2" applyFont="1" applyFill="1" applyBorder="1" applyAlignment="1" applyProtection="1">
      <alignment horizontal="left" wrapText="1"/>
    </xf>
    <xf numFmtId="0" fontId="13" fillId="4" borderId="12" xfId="0" applyFont="1" applyFill="1" applyBorder="1" applyAlignment="1">
      <alignment horizontal="left" vertical="top" wrapText="1"/>
    </xf>
    <xf numFmtId="0" fontId="13" fillId="4" borderId="9" xfId="0" applyFont="1" applyFill="1" applyBorder="1" applyAlignment="1">
      <alignment horizontal="left" vertical="top" wrapText="1"/>
    </xf>
    <xf numFmtId="0" fontId="13" fillId="4" borderId="2" xfId="0" applyFont="1" applyFill="1" applyBorder="1" applyAlignment="1">
      <alignment horizontal="left" vertical="top" wrapText="1"/>
    </xf>
    <xf numFmtId="0" fontId="8" fillId="2" borderId="10" xfId="0" applyFont="1" applyFill="1" applyBorder="1" applyAlignment="1">
      <alignment horizontal="left" vertical="center"/>
    </xf>
    <xf numFmtId="0" fontId="8" fillId="2" borderId="3" xfId="0" applyFont="1" applyFill="1" applyBorder="1" applyAlignment="1">
      <alignment horizontal="left" vertical="center"/>
    </xf>
    <xf numFmtId="0" fontId="8" fillId="2" borderId="4" xfId="0" applyFont="1" applyFill="1" applyBorder="1" applyAlignment="1">
      <alignment horizontal="left" vertical="center"/>
    </xf>
    <xf numFmtId="0" fontId="8" fillId="4" borderId="15" xfId="0" applyFont="1" applyFill="1" applyBorder="1" applyAlignment="1">
      <alignment vertical="center"/>
    </xf>
    <xf numFmtId="0" fontId="8" fillId="4" borderId="11" xfId="0" applyFont="1" applyFill="1" applyBorder="1" applyAlignment="1">
      <alignment vertical="center"/>
    </xf>
    <xf numFmtId="0" fontId="8" fillId="4" borderId="3" xfId="0" applyFont="1" applyFill="1" applyBorder="1" applyAlignment="1">
      <alignment vertical="center"/>
    </xf>
    <xf numFmtId="0" fontId="8" fillId="4" borderId="4" xfId="0" applyFont="1" applyFill="1" applyBorder="1" applyAlignment="1">
      <alignment vertical="center"/>
    </xf>
    <xf numFmtId="0" fontId="8" fillId="4" borderId="14" xfId="0" applyFont="1" applyFill="1" applyBorder="1" applyAlignment="1">
      <alignment vertical="center"/>
    </xf>
    <xf numFmtId="0" fontId="8" fillId="4" borderId="8" xfId="0" applyFont="1" applyFill="1" applyBorder="1" applyAlignment="1">
      <alignment vertical="center"/>
    </xf>
    <xf numFmtId="0" fontId="10" fillId="4" borderId="0" xfId="0" applyFont="1" applyFill="1" applyAlignment="1">
      <alignment vertical="center" wrapText="1"/>
    </xf>
    <xf numFmtId="0" fontId="8" fillId="4" borderId="10" xfId="0" applyFont="1" applyFill="1" applyBorder="1" applyAlignment="1">
      <alignment vertical="center"/>
    </xf>
    <xf numFmtId="0" fontId="111" fillId="2" borderId="13" xfId="0" applyFont="1" applyFill="1" applyBorder="1" applyAlignment="1">
      <alignment horizontal="center" vertical="center" wrapText="1"/>
    </xf>
    <xf numFmtId="0" fontId="112" fillId="2" borderId="14" xfId="0" applyFont="1" applyFill="1" applyBorder="1" applyAlignment="1">
      <alignment horizontal="center" vertical="center" wrapText="1"/>
    </xf>
    <xf numFmtId="0" fontId="112" fillId="2" borderId="8" xfId="0" applyFont="1" applyFill="1" applyBorder="1" applyAlignment="1">
      <alignment horizontal="center" vertical="center" wrapText="1"/>
    </xf>
    <xf numFmtId="0" fontId="111" fillId="2" borderId="14" xfId="0" applyFont="1" applyFill="1" applyBorder="1" applyAlignment="1">
      <alignment horizontal="center" vertical="center" wrapText="1"/>
    </xf>
    <xf numFmtId="0" fontId="111" fillId="2" borderId="8" xfId="0" applyFont="1" applyFill="1" applyBorder="1" applyAlignment="1">
      <alignment horizontal="center" vertical="center" wrapText="1"/>
    </xf>
    <xf numFmtId="0" fontId="10" fillId="4" borderId="6" xfId="0" applyFont="1" applyFill="1" applyBorder="1" applyAlignment="1">
      <alignment horizontal="center" wrapText="1"/>
    </xf>
    <xf numFmtId="0" fontId="15" fillId="4" borderId="6" xfId="0" applyFont="1" applyFill="1" applyBorder="1" applyAlignment="1">
      <alignment horizontal="center" wrapText="1"/>
    </xf>
    <xf numFmtId="0" fontId="15" fillId="4" borderId="39" xfId="0" applyFont="1" applyFill="1" applyBorder="1" applyAlignment="1">
      <alignment horizontal="center" wrapText="1"/>
    </xf>
    <xf numFmtId="0" fontId="111" fillId="2" borderId="67" xfId="0" applyFont="1" applyFill="1" applyBorder="1" applyAlignment="1">
      <alignment horizontal="center" vertical="center" wrapText="1"/>
    </xf>
    <xf numFmtId="0" fontId="112" fillId="2" borderId="3" xfId="0" applyFont="1" applyFill="1" applyBorder="1" applyAlignment="1">
      <alignment horizontal="center" vertical="center" wrapText="1"/>
    </xf>
    <xf numFmtId="0" fontId="112" fillId="2" borderId="24" xfId="0" applyFont="1" applyFill="1" applyBorder="1" applyAlignment="1">
      <alignment horizontal="center" vertical="center" wrapText="1"/>
    </xf>
    <xf numFmtId="0" fontId="10" fillId="2" borderId="7" xfId="0" applyFont="1" applyFill="1" applyBorder="1" applyAlignment="1">
      <alignment horizontal="left" vertical="top" wrapText="1"/>
    </xf>
    <xf numFmtId="0" fontId="10" fillId="2" borderId="0" xfId="0" applyFont="1" applyFill="1" applyAlignment="1">
      <alignment horizontal="left" vertical="top" wrapText="1"/>
    </xf>
    <xf numFmtId="0" fontId="10" fillId="2" borderId="5" xfId="0" applyFont="1" applyFill="1" applyBorder="1" applyAlignment="1">
      <alignment horizontal="left" vertical="top" wrapText="1"/>
    </xf>
    <xf numFmtId="0" fontId="11" fillId="4" borderId="7" xfId="0" applyFont="1" applyFill="1" applyBorder="1" applyAlignment="1">
      <alignment wrapText="1"/>
    </xf>
    <xf numFmtId="0" fontId="0" fillId="4" borderId="0" xfId="0" applyFill="1" applyAlignment="1">
      <alignment wrapText="1"/>
    </xf>
    <xf numFmtId="0" fontId="8" fillId="2" borderId="40" xfId="0" applyFont="1" applyFill="1" applyBorder="1" applyAlignment="1">
      <alignment horizontal="left" vertical="center" wrapText="1"/>
    </xf>
    <xf numFmtId="0" fontId="8" fillId="2" borderId="41" xfId="0" applyFont="1" applyFill="1" applyBorder="1" applyAlignment="1">
      <alignment horizontal="left" vertical="center" wrapText="1"/>
    </xf>
    <xf numFmtId="0" fontId="8" fillId="2" borderId="64" xfId="0" applyFont="1" applyFill="1" applyBorder="1" applyAlignment="1">
      <alignment horizontal="left" vertical="center" wrapText="1"/>
    </xf>
    <xf numFmtId="0" fontId="12" fillId="4" borderId="7" xfId="0" applyFont="1" applyFill="1" applyBorder="1" applyAlignment="1">
      <alignment horizontal="center" vertical="top" wrapText="1"/>
    </xf>
    <xf numFmtId="0" fontId="12" fillId="4" borderId="0" xfId="0" applyFont="1" applyFill="1" applyAlignment="1">
      <alignment horizontal="center" vertical="top" wrapText="1"/>
    </xf>
    <xf numFmtId="0" fontId="12" fillId="4" borderId="5" xfId="0" applyFont="1" applyFill="1" applyBorder="1" applyAlignment="1">
      <alignment horizontal="center" vertical="top" wrapText="1"/>
    </xf>
    <xf numFmtId="0" fontId="8" fillId="2" borderId="40" xfId="0" applyFont="1" applyFill="1" applyBorder="1" applyAlignment="1">
      <alignment horizontal="left" vertical="top" wrapText="1"/>
    </xf>
    <xf numFmtId="0" fontId="8" fillId="2" borderId="41" xfId="0" applyFont="1" applyFill="1" applyBorder="1" applyAlignment="1">
      <alignment horizontal="left" vertical="top" wrapText="1"/>
    </xf>
    <xf numFmtId="0" fontId="8" fillId="2" borderId="64" xfId="0" applyFont="1" applyFill="1" applyBorder="1" applyAlignment="1">
      <alignment horizontal="left" vertical="top" wrapText="1"/>
    </xf>
    <xf numFmtId="0" fontId="8" fillId="4" borderId="33" xfId="0" applyFont="1" applyFill="1" applyBorder="1" applyAlignment="1">
      <alignment horizontal="left" vertical="top"/>
    </xf>
    <xf numFmtId="0" fontId="8" fillId="4" borderId="1" xfId="0" applyFont="1" applyFill="1" applyBorder="1" applyAlignment="1">
      <alignment horizontal="left" vertical="top"/>
    </xf>
    <xf numFmtId="0" fontId="8" fillId="4" borderId="44" xfId="0" applyFont="1" applyFill="1" applyBorder="1" applyAlignment="1">
      <alignment horizontal="left" vertical="top"/>
    </xf>
    <xf numFmtId="0" fontId="13" fillId="4" borderId="16" xfId="0" applyFont="1" applyFill="1" applyBorder="1" applyAlignment="1">
      <alignment horizontal="left" vertical="top" wrapText="1"/>
    </xf>
    <xf numFmtId="0" fontId="8" fillId="2" borderId="14" xfId="0" applyFont="1" applyFill="1" applyBorder="1" applyAlignment="1">
      <alignment horizontal="left" vertical="top" wrapText="1"/>
    </xf>
    <xf numFmtId="0" fontId="8" fillId="2" borderId="8" xfId="0" applyFont="1" applyFill="1" applyBorder="1" applyAlignment="1">
      <alignment horizontal="left" vertical="top" wrapText="1"/>
    </xf>
    <xf numFmtId="0" fontId="10" fillId="4" borderId="10" xfId="0" applyFont="1" applyFill="1" applyBorder="1" applyAlignment="1">
      <alignment horizontal="center" wrapText="1"/>
    </xf>
    <xf numFmtId="0" fontId="15" fillId="4" borderId="3" xfId="0" applyFont="1" applyFill="1" applyBorder="1" applyAlignment="1">
      <alignment horizontal="center" wrapText="1"/>
    </xf>
    <xf numFmtId="0" fontId="15" fillId="4" borderId="30" xfId="0" applyFont="1" applyFill="1" applyBorder="1" applyAlignment="1">
      <alignment horizontal="center" wrapText="1"/>
    </xf>
    <xf numFmtId="0" fontId="10" fillId="4" borderId="14" xfId="0" applyFont="1" applyFill="1" applyBorder="1" applyAlignment="1">
      <alignment horizontal="left" vertical="center" wrapText="1"/>
    </xf>
    <xf numFmtId="0" fontId="10" fillId="4" borderId="8" xfId="0" applyFont="1" applyFill="1" applyBorder="1" applyAlignment="1">
      <alignment horizontal="left" vertical="center" wrapText="1"/>
    </xf>
    <xf numFmtId="0" fontId="31" fillId="2" borderId="14" xfId="0" applyFont="1" applyFill="1" applyBorder="1" applyAlignment="1">
      <alignment horizontal="left" vertical="center" wrapText="1"/>
    </xf>
    <xf numFmtId="0" fontId="31" fillId="2" borderId="8" xfId="0" applyFont="1" applyFill="1" applyBorder="1" applyAlignment="1">
      <alignment horizontal="left" vertical="center" wrapText="1"/>
    </xf>
    <xf numFmtId="0" fontId="0" fillId="0" borderId="0" xfId="0" applyAlignment="1">
      <alignment horizontal="center" wrapText="1"/>
    </xf>
    <xf numFmtId="0" fontId="11" fillId="4" borderId="0" xfId="0" applyFont="1" applyFill="1" applyAlignment="1">
      <alignment vertical="center" wrapText="1"/>
    </xf>
    <xf numFmtId="0" fontId="11" fillId="4" borderId="5" xfId="0" applyFont="1" applyFill="1" applyBorder="1" applyAlignment="1">
      <alignment vertical="center" wrapText="1"/>
    </xf>
    <xf numFmtId="0" fontId="31" fillId="2" borderId="0" xfId="0" applyFont="1" applyFill="1" applyAlignment="1">
      <alignment horizontal="left" vertical="center" wrapText="1"/>
    </xf>
    <xf numFmtId="0" fontId="31" fillId="2" borderId="5" xfId="0" applyFont="1" applyFill="1" applyBorder="1" applyAlignment="1">
      <alignment horizontal="left" vertical="center" wrapText="1"/>
    </xf>
    <xf numFmtId="0" fontId="11" fillId="4" borderId="10" xfId="0" applyFont="1" applyFill="1" applyBorder="1" applyAlignment="1">
      <alignment wrapText="1"/>
    </xf>
    <xf numFmtId="0" fontId="0" fillId="4" borderId="3" xfId="0" applyFill="1" applyBorder="1" applyAlignment="1">
      <alignment wrapText="1"/>
    </xf>
    <xf numFmtId="0" fontId="0" fillId="4" borderId="30" xfId="0" applyFill="1" applyBorder="1" applyAlignment="1">
      <alignment wrapText="1"/>
    </xf>
    <xf numFmtId="0" fontId="8" fillId="4" borderId="14" xfId="0" applyFont="1" applyFill="1" applyBorder="1" applyAlignment="1">
      <alignment horizontal="left" vertical="center"/>
    </xf>
    <xf numFmtId="0" fontId="8" fillId="4" borderId="8" xfId="0" applyFont="1" applyFill="1" applyBorder="1" applyAlignment="1">
      <alignment horizontal="left" vertical="center"/>
    </xf>
    <xf numFmtId="0" fontId="10" fillId="4" borderId="0" xfId="0" applyFont="1" applyFill="1" applyAlignment="1">
      <alignment horizontal="left" vertical="center" wrapText="1"/>
    </xf>
    <xf numFmtId="0" fontId="11" fillId="4" borderId="0" xfId="0" applyFont="1" applyFill="1" applyAlignment="1">
      <alignment horizontal="left" vertical="center" wrapText="1"/>
    </xf>
    <xf numFmtId="0" fontId="11" fillId="4" borderId="5" xfId="0" applyFont="1" applyFill="1" applyBorder="1" applyAlignment="1">
      <alignment horizontal="left" vertical="center" wrapText="1"/>
    </xf>
    <xf numFmtId="0" fontId="35" fillId="4" borderId="0" xfId="0" applyFont="1" applyFill="1" applyAlignment="1">
      <alignment vertical="center" wrapText="1"/>
    </xf>
    <xf numFmtId="0" fontId="15" fillId="4" borderId="0" xfId="0" applyFont="1" applyFill="1" applyAlignment="1">
      <alignment wrapText="1"/>
    </xf>
    <xf numFmtId="0" fontId="10" fillId="2" borderId="10" xfId="0" applyFont="1" applyFill="1" applyBorder="1" applyAlignment="1">
      <alignment horizontal="left" vertical="center" wrapText="1"/>
    </xf>
    <xf numFmtId="0" fontId="10" fillId="2" borderId="3" xfId="0" applyFont="1" applyFill="1" applyBorder="1" applyAlignment="1">
      <alignment horizontal="left" vertical="center" wrapText="1"/>
    </xf>
    <xf numFmtId="0" fontId="10" fillId="2" borderId="4" xfId="0" applyFont="1" applyFill="1" applyBorder="1" applyAlignment="1">
      <alignment horizontal="left" vertical="center" wrapText="1"/>
    </xf>
    <xf numFmtId="0" fontId="15" fillId="4" borderId="26" xfId="0" applyFont="1" applyFill="1" applyBorder="1" applyAlignment="1">
      <alignment wrapText="1"/>
    </xf>
    <xf numFmtId="0" fontId="31" fillId="0" borderId="14" xfId="0" applyFont="1" applyBorder="1" applyAlignment="1">
      <alignment horizontal="left" vertical="center" wrapText="1"/>
    </xf>
    <xf numFmtId="0" fontId="31" fillId="0" borderId="8" xfId="0" applyFont="1" applyBorder="1" applyAlignment="1">
      <alignment horizontal="left" vertical="center" wrapText="1"/>
    </xf>
    <xf numFmtId="0" fontId="10" fillId="4" borderId="13" xfId="0" applyFont="1" applyFill="1" applyBorder="1" applyAlignment="1">
      <alignment horizontal="center" wrapText="1"/>
    </xf>
    <xf numFmtId="0" fontId="15" fillId="4" borderId="14" xfId="0" applyFont="1" applyFill="1" applyBorder="1" applyAlignment="1">
      <alignment horizontal="center" wrapText="1"/>
    </xf>
    <xf numFmtId="0" fontId="15" fillId="4" borderId="28" xfId="0" applyFont="1" applyFill="1" applyBorder="1" applyAlignment="1">
      <alignment horizontal="center" wrapText="1"/>
    </xf>
    <xf numFmtId="0" fontId="0" fillId="0" borderId="14" xfId="0" applyBorder="1" applyAlignment="1">
      <alignment horizontal="left" vertical="center" wrapText="1"/>
    </xf>
    <xf numFmtId="0" fontId="0" fillId="0" borderId="8" xfId="0" applyBorder="1" applyAlignment="1">
      <alignment horizontal="left" vertical="center" wrapText="1"/>
    </xf>
    <xf numFmtId="0" fontId="31" fillId="0" borderId="3" xfId="0" applyFont="1" applyBorder="1" applyAlignment="1">
      <alignment horizontal="left" vertical="center" wrapText="1"/>
    </xf>
    <xf numFmtId="0" fontId="11" fillId="0" borderId="3" xfId="0" applyFont="1" applyBorder="1" applyAlignment="1">
      <alignment horizontal="left" vertical="center" wrapText="1"/>
    </xf>
    <xf numFmtId="0" fontId="11" fillId="0" borderId="4" xfId="0" applyFont="1" applyBorder="1" applyAlignment="1">
      <alignment horizontal="left" vertical="center" wrapText="1"/>
    </xf>
    <xf numFmtId="0" fontId="8" fillId="4" borderId="0" xfId="0" applyFont="1" applyFill="1" applyAlignment="1">
      <alignment vertical="center" wrapText="1" readingOrder="1"/>
    </xf>
    <xf numFmtId="0" fontId="0" fillId="4" borderId="0" xfId="0" applyFill="1" applyAlignment="1">
      <alignment vertical="center" wrapText="1"/>
    </xf>
    <xf numFmtId="0" fontId="0" fillId="4" borderId="5" xfId="0" applyFill="1" applyBorder="1" applyAlignment="1">
      <alignment vertical="center" wrapText="1"/>
    </xf>
    <xf numFmtId="0" fontId="10" fillId="0" borderId="14" xfId="0" applyFont="1" applyBorder="1" applyAlignment="1">
      <alignment horizontal="left" vertical="center" wrapText="1"/>
    </xf>
    <xf numFmtId="0" fontId="10" fillId="0" borderId="8" xfId="0" applyFont="1" applyBorder="1" applyAlignment="1">
      <alignment horizontal="left" vertical="center" wrapText="1"/>
    </xf>
    <xf numFmtId="0" fontId="11" fillId="2" borderId="3" xfId="0" applyFont="1" applyFill="1" applyBorder="1" applyAlignment="1">
      <alignment horizontal="left" vertical="center" wrapText="1"/>
    </xf>
    <xf numFmtId="0" fontId="11" fillId="2" borderId="4" xfId="0" applyFont="1" applyFill="1" applyBorder="1" applyAlignment="1">
      <alignment horizontal="left" vertical="center" wrapText="1"/>
    </xf>
    <xf numFmtId="0" fontId="10" fillId="4" borderId="17" xfId="0" applyFont="1" applyFill="1" applyBorder="1" applyAlignment="1">
      <alignment vertical="center" wrapText="1"/>
    </xf>
    <xf numFmtId="0" fontId="11" fillId="4" borderId="23" xfId="0" applyFont="1" applyFill="1" applyBorder="1" applyAlignment="1">
      <alignment vertical="center" wrapText="1"/>
    </xf>
    <xf numFmtId="0" fontId="11" fillId="4" borderId="21" xfId="0" applyFont="1" applyFill="1" applyBorder="1" applyAlignment="1">
      <alignment vertical="center" wrapText="1"/>
    </xf>
    <xf numFmtId="0" fontId="11" fillId="2" borderId="14" xfId="0" applyFont="1" applyFill="1" applyBorder="1" applyAlignment="1">
      <alignment horizontal="left" vertical="center" wrapText="1"/>
    </xf>
    <xf numFmtId="0" fontId="11" fillId="2" borderId="8" xfId="0" applyFont="1" applyFill="1"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10" fillId="4" borderId="15" xfId="0" applyFont="1" applyFill="1" applyBorder="1" applyAlignment="1">
      <alignment horizontal="left" vertical="center" wrapText="1"/>
    </xf>
    <xf numFmtId="0" fontId="10" fillId="4" borderId="11" xfId="0" applyFont="1" applyFill="1" applyBorder="1" applyAlignment="1">
      <alignment horizontal="left" vertical="center" wrapText="1"/>
    </xf>
    <xf numFmtId="0" fontId="10" fillId="0" borderId="3" xfId="0" applyFont="1" applyBorder="1" applyAlignment="1">
      <alignment horizontal="left" vertical="center" wrapText="1"/>
    </xf>
    <xf numFmtId="0" fontId="10" fillId="0" borderId="4" xfId="0" applyFont="1" applyBorder="1" applyAlignment="1">
      <alignment horizontal="left" vertical="center" wrapText="1"/>
    </xf>
    <xf numFmtId="0" fontId="13" fillId="0" borderId="27" xfId="0" applyFont="1" applyBorder="1" applyAlignment="1">
      <alignment horizontal="center" vertical="center" wrapText="1"/>
    </xf>
    <xf numFmtId="0" fontId="13" fillId="0" borderId="7" xfId="0" applyFont="1" applyBorder="1" applyAlignment="1">
      <alignment horizontal="center" vertical="top" wrapText="1"/>
    </xf>
    <xf numFmtId="0" fontId="13" fillId="0" borderId="0" xfId="0" applyFont="1" applyAlignment="1">
      <alignment horizontal="center" vertical="top" wrapText="1"/>
    </xf>
    <xf numFmtId="0" fontId="13" fillId="0" borderId="5" xfId="0" applyFont="1" applyBorder="1" applyAlignment="1">
      <alignment horizontal="center" vertical="top" wrapText="1"/>
    </xf>
    <xf numFmtId="0" fontId="26" fillId="0" borderId="0" xfId="2" applyFont="1" applyBorder="1" applyAlignment="1" applyProtection="1">
      <alignment horizontal="left" wrapText="1"/>
    </xf>
    <xf numFmtId="0" fontId="6" fillId="0" borderId="0" xfId="2" applyAlignment="1" applyProtection="1"/>
    <xf numFmtId="0" fontId="10" fillId="4" borderId="14" xfId="0" applyFont="1" applyFill="1" applyBorder="1" applyAlignment="1">
      <alignment horizontal="left" vertical="top" wrapText="1"/>
    </xf>
    <xf numFmtId="0" fontId="36" fillId="4" borderId="14" xfId="0" applyFont="1" applyFill="1" applyBorder="1" applyAlignment="1">
      <alignment horizontal="left" vertical="top" wrapText="1"/>
    </xf>
    <xf numFmtId="0" fontId="36" fillId="4" borderId="8" xfId="0" applyFont="1" applyFill="1" applyBorder="1" applyAlignment="1">
      <alignment horizontal="left" vertical="top" wrapText="1"/>
    </xf>
    <xf numFmtId="0" fontId="13" fillId="0" borderId="15" xfId="0" applyFont="1" applyBorder="1" applyAlignment="1">
      <alignment horizontal="center" vertical="top" wrapText="1"/>
    </xf>
    <xf numFmtId="0" fontId="20" fillId="0" borderId="15" xfId="0" applyFont="1" applyBorder="1"/>
    <xf numFmtId="0" fontId="17" fillId="0" borderId="1" xfId="0" applyFont="1" applyBorder="1" applyAlignment="1">
      <alignment horizontal="center" vertical="top" wrapText="1"/>
    </xf>
    <xf numFmtId="0" fontId="17" fillId="0" borderId="44" xfId="0" applyFont="1" applyBorder="1" applyAlignment="1">
      <alignment horizontal="center" vertical="top" wrapText="1"/>
    </xf>
    <xf numFmtId="0" fontId="10" fillId="0" borderId="0" xfId="0" applyFont="1" applyAlignment="1">
      <alignment horizontal="center" vertical="top" wrapText="1"/>
    </xf>
    <xf numFmtId="0" fontId="10" fillId="0" borderId="5" xfId="0" applyFont="1" applyBorder="1" applyAlignment="1">
      <alignment horizontal="center" vertical="top" wrapText="1"/>
    </xf>
    <xf numFmtId="0" fontId="10" fillId="4" borderId="3" xfId="0" applyFont="1" applyFill="1" applyBorder="1" applyAlignment="1">
      <alignment horizontal="left" vertical="center" wrapText="1"/>
    </xf>
    <xf numFmtId="0" fontId="10" fillId="4" borderId="4" xfId="0" applyFont="1" applyFill="1" applyBorder="1" applyAlignment="1">
      <alignment horizontal="left" vertical="center" wrapText="1"/>
    </xf>
    <xf numFmtId="0" fontId="13" fillId="0" borderId="1" xfId="0" applyFont="1" applyBorder="1" applyAlignment="1">
      <alignment horizontal="center" vertical="top" wrapText="1"/>
    </xf>
    <xf numFmtId="0" fontId="13" fillId="0" borderId="44" xfId="0" applyFont="1" applyBorder="1" applyAlignment="1">
      <alignment horizontal="center" vertical="top" wrapText="1"/>
    </xf>
    <xf numFmtId="0" fontId="11" fillId="0" borderId="27" xfId="0" applyFont="1" applyBorder="1" applyAlignment="1">
      <alignment horizontal="center" vertical="top" wrapText="1"/>
    </xf>
    <xf numFmtId="0" fontId="11" fillId="0" borderId="38" xfId="0" applyFont="1" applyBorder="1" applyAlignment="1">
      <alignment horizontal="center" vertical="top" wrapText="1"/>
    </xf>
    <xf numFmtId="0" fontId="11" fillId="0" borderId="12" xfId="0" applyFont="1" applyBorder="1" applyAlignment="1">
      <alignment horizontal="center" vertical="top" wrapText="1"/>
    </xf>
    <xf numFmtId="0" fontId="11" fillId="0" borderId="52" xfId="0" applyFont="1" applyBorder="1" applyAlignment="1">
      <alignment horizontal="center" vertical="top" wrapText="1"/>
    </xf>
    <xf numFmtId="0" fontId="11" fillId="0" borderId="16" xfId="0" applyFont="1" applyBorder="1" applyAlignment="1">
      <alignment horizontal="center" vertical="top" wrapText="1"/>
    </xf>
    <xf numFmtId="0" fontId="11" fillId="0" borderId="33" xfId="0" applyFont="1" applyBorder="1" applyAlignment="1">
      <alignment horizontal="center" vertical="top" wrapText="1"/>
    </xf>
    <xf numFmtId="44" fontId="10" fillId="4" borderId="23" xfId="9" applyFont="1" applyFill="1" applyBorder="1" applyAlignment="1">
      <alignment vertical="top" wrapText="1"/>
    </xf>
    <xf numFmtId="44" fontId="10" fillId="4" borderId="21" xfId="9" applyFont="1" applyFill="1" applyBorder="1" applyAlignment="1">
      <alignment vertical="top" wrapText="1"/>
    </xf>
    <xf numFmtId="0" fontId="14" fillId="0" borderId="47" xfId="0" applyFont="1" applyBorder="1" applyAlignment="1">
      <alignment horizontal="center" vertical="center" wrapText="1"/>
    </xf>
    <xf numFmtId="0" fontId="14" fillId="0" borderId="27" xfId="0" applyFont="1" applyBorder="1" applyAlignment="1">
      <alignment horizontal="center" vertical="center" wrapText="1"/>
    </xf>
    <xf numFmtId="0" fontId="14" fillId="0" borderId="38" xfId="0" applyFont="1" applyBorder="1" applyAlignment="1">
      <alignment horizontal="center" vertical="center" wrapText="1"/>
    </xf>
    <xf numFmtId="0" fontId="11" fillId="0" borderId="9" xfId="0" applyFont="1" applyBorder="1" applyAlignment="1">
      <alignment horizontal="center" vertical="center" wrapText="1"/>
    </xf>
    <xf numFmtId="0" fontId="11" fillId="0" borderId="2" xfId="0" applyFont="1" applyBorder="1" applyAlignment="1">
      <alignment horizontal="center" vertical="center" wrapText="1"/>
    </xf>
    <xf numFmtId="0" fontId="14" fillId="0" borderId="29" xfId="0" applyFont="1" applyBorder="1" applyAlignment="1">
      <alignment horizontal="center" vertical="center" wrapText="1"/>
    </xf>
    <xf numFmtId="0" fontId="10" fillId="4" borderId="15" xfId="0" applyFont="1" applyFill="1" applyBorder="1" applyAlignment="1">
      <alignment vertical="center" wrapText="1"/>
    </xf>
    <xf numFmtId="0" fontId="10" fillId="4" borderId="11" xfId="0" applyFont="1" applyFill="1" applyBorder="1" applyAlignment="1">
      <alignment vertical="center" wrapText="1"/>
    </xf>
    <xf numFmtId="0" fontId="11" fillId="0" borderId="13" xfId="0" applyFont="1" applyBorder="1" applyAlignment="1">
      <alignment vertical="top" wrapText="1"/>
    </xf>
    <xf numFmtId="0" fontId="11" fillId="0" borderId="14" xfId="0" applyFont="1" applyBorder="1" applyAlignment="1">
      <alignment vertical="top" wrapText="1"/>
    </xf>
    <xf numFmtId="0" fontId="11" fillId="0" borderId="28" xfId="0" applyFont="1" applyBorder="1" applyAlignment="1">
      <alignment vertical="top" wrapText="1"/>
    </xf>
    <xf numFmtId="44" fontId="10" fillId="4" borderId="14" xfId="9" applyFont="1" applyFill="1" applyBorder="1" applyAlignment="1">
      <alignment horizontal="left" vertical="center" wrapText="1"/>
    </xf>
    <xf numFmtId="44" fontId="10" fillId="4" borderId="8" xfId="9" applyFont="1" applyFill="1" applyBorder="1" applyAlignment="1">
      <alignment horizontal="left" vertical="center" wrapText="1"/>
    </xf>
    <xf numFmtId="44" fontId="10" fillId="0" borderId="0" xfId="9" applyFont="1" applyFill="1" applyBorder="1" applyAlignment="1">
      <alignment vertical="top" wrapText="1"/>
    </xf>
    <xf numFmtId="44" fontId="10" fillId="0" borderId="5" xfId="9" applyFont="1" applyFill="1" applyBorder="1" applyAlignment="1">
      <alignment vertical="top" wrapText="1"/>
    </xf>
    <xf numFmtId="44" fontId="10" fillId="0" borderId="0" xfId="9" applyFont="1" applyFill="1" applyBorder="1" applyAlignment="1">
      <alignment horizontal="center" vertical="top" wrapText="1"/>
    </xf>
    <xf numFmtId="44" fontId="10" fillId="0" borderId="5" xfId="9" applyFont="1" applyFill="1" applyBorder="1" applyAlignment="1">
      <alignment horizontal="center" vertical="top" wrapText="1"/>
    </xf>
    <xf numFmtId="44" fontId="10" fillId="0" borderId="1" xfId="9" applyFont="1" applyFill="1" applyBorder="1" applyAlignment="1">
      <alignment horizontal="center" vertical="top" wrapText="1"/>
    </xf>
    <xf numFmtId="44" fontId="10" fillId="0" borderId="44" xfId="9" applyFont="1" applyFill="1" applyBorder="1" applyAlignment="1">
      <alignment horizontal="center" vertical="top" wrapText="1"/>
    </xf>
    <xf numFmtId="0" fontId="10" fillId="21" borderId="0" xfId="0" applyFont="1" applyFill="1" applyAlignment="1">
      <alignment horizontal="left" vertical="top" wrapText="1"/>
    </xf>
    <xf numFmtId="0" fontId="10" fillId="21" borderId="5" xfId="0" applyFont="1" applyFill="1" applyBorder="1" applyAlignment="1">
      <alignment horizontal="left" vertical="top" wrapText="1"/>
    </xf>
    <xf numFmtId="0" fontId="10" fillId="21" borderId="1" xfId="0" applyFont="1" applyFill="1" applyBorder="1" applyAlignment="1">
      <alignment horizontal="left" vertical="top" wrapText="1"/>
    </xf>
    <xf numFmtId="0" fontId="10" fillId="21" borderId="44" xfId="0" applyFont="1" applyFill="1" applyBorder="1" applyAlignment="1">
      <alignment horizontal="left" vertical="top" wrapText="1"/>
    </xf>
    <xf numFmtId="0" fontId="8" fillId="2" borderId="7" xfId="0" applyFont="1" applyFill="1" applyBorder="1" applyAlignment="1">
      <alignment horizontal="left" vertical="center" wrapText="1"/>
    </xf>
    <xf numFmtId="0" fontId="8" fillId="2" borderId="0" xfId="0" applyFont="1" applyFill="1" applyAlignment="1">
      <alignment horizontal="left" vertical="center" wrapText="1"/>
    </xf>
    <xf numFmtId="0" fontId="8" fillId="2" borderId="5" xfId="0" applyFont="1" applyFill="1" applyBorder="1" applyAlignment="1">
      <alignment horizontal="left" vertical="center" wrapText="1"/>
    </xf>
    <xf numFmtId="0" fontId="8" fillId="2" borderId="33" xfId="0" applyFont="1" applyFill="1" applyBorder="1" applyAlignment="1">
      <alignment horizontal="left" vertical="center" wrapText="1"/>
    </xf>
    <xf numFmtId="0" fontId="8" fillId="2" borderId="1" xfId="0" applyFont="1" applyFill="1" applyBorder="1" applyAlignment="1">
      <alignment horizontal="left" vertical="center" wrapText="1"/>
    </xf>
    <xf numFmtId="0" fontId="8" fillId="2" borderId="44" xfId="0" applyFont="1" applyFill="1" applyBorder="1" applyAlignment="1">
      <alignment horizontal="left" vertical="center" wrapText="1"/>
    </xf>
    <xf numFmtId="0" fontId="10" fillId="18" borderId="53" xfId="0" applyFont="1" applyFill="1" applyBorder="1" applyAlignment="1">
      <alignment horizontal="left" vertical="top" wrapText="1"/>
    </xf>
    <xf numFmtId="0" fontId="10" fillId="18" borderId="0" xfId="0" applyFont="1" applyFill="1" applyAlignment="1">
      <alignment horizontal="left" vertical="top" wrapText="1"/>
    </xf>
    <xf numFmtId="0" fontId="10" fillId="18" borderId="5" xfId="0" applyFont="1" applyFill="1" applyBorder="1" applyAlignment="1">
      <alignment horizontal="left" vertical="top" wrapText="1"/>
    </xf>
    <xf numFmtId="0" fontId="10" fillId="18" borderId="60" xfId="0" applyFont="1" applyFill="1" applyBorder="1" applyAlignment="1">
      <alignment horizontal="left" vertical="top" wrapText="1"/>
    </xf>
    <xf numFmtId="0" fontId="10" fillId="18" borderId="1" xfId="0" applyFont="1" applyFill="1" applyBorder="1" applyAlignment="1">
      <alignment horizontal="left" vertical="top" wrapText="1"/>
    </xf>
    <xf numFmtId="0" fontId="10" fillId="18" borderId="44" xfId="0" applyFont="1" applyFill="1" applyBorder="1" applyAlignment="1">
      <alignment horizontal="left" vertical="top" wrapText="1"/>
    </xf>
    <xf numFmtId="0" fontId="10" fillId="19" borderId="7" xfId="0" applyFont="1" applyFill="1" applyBorder="1" applyAlignment="1">
      <alignment horizontal="left" vertical="top" wrapText="1"/>
    </xf>
    <xf numFmtId="0" fontId="10" fillId="19" borderId="0" xfId="0" applyFont="1" applyFill="1" applyAlignment="1">
      <alignment horizontal="left" vertical="top" wrapText="1"/>
    </xf>
    <xf numFmtId="0" fontId="10" fillId="19" borderId="5" xfId="0" applyFont="1" applyFill="1" applyBorder="1" applyAlignment="1">
      <alignment horizontal="left" vertical="top" wrapText="1"/>
    </xf>
    <xf numFmtId="0" fontId="10" fillId="19" borderId="33" xfId="0" applyFont="1" applyFill="1" applyBorder="1" applyAlignment="1">
      <alignment horizontal="left" vertical="top" wrapText="1"/>
    </xf>
    <xf numFmtId="0" fontId="10" fillId="19" borderId="1" xfId="0" applyFont="1" applyFill="1" applyBorder="1" applyAlignment="1">
      <alignment horizontal="left" vertical="top" wrapText="1"/>
    </xf>
    <xf numFmtId="0" fontId="10" fillId="19" borderId="44" xfId="0" applyFont="1" applyFill="1" applyBorder="1" applyAlignment="1">
      <alignment horizontal="left" vertical="top" wrapText="1"/>
    </xf>
    <xf numFmtId="0" fontId="10" fillId="20" borderId="7" xfId="0" applyFont="1" applyFill="1" applyBorder="1" applyAlignment="1">
      <alignment horizontal="left" vertical="top" wrapText="1"/>
    </xf>
    <xf numFmtId="0" fontId="10" fillId="20" borderId="0" xfId="0" applyFont="1" applyFill="1" applyAlignment="1">
      <alignment horizontal="left" vertical="top" wrapText="1"/>
    </xf>
    <xf numFmtId="0" fontId="10" fillId="20" borderId="5" xfId="0" applyFont="1" applyFill="1" applyBorder="1" applyAlignment="1">
      <alignment horizontal="left" vertical="top" wrapText="1"/>
    </xf>
    <xf numFmtId="0" fontId="10" fillId="20" borderId="33" xfId="0" applyFont="1" applyFill="1" applyBorder="1" applyAlignment="1">
      <alignment horizontal="left" vertical="top" wrapText="1"/>
    </xf>
    <xf numFmtId="0" fontId="10" fillId="20" borderId="1" xfId="0" applyFont="1" applyFill="1" applyBorder="1" applyAlignment="1">
      <alignment horizontal="left" vertical="top" wrapText="1"/>
    </xf>
    <xf numFmtId="0" fontId="10" fillId="20" borderId="44" xfId="0" applyFont="1" applyFill="1" applyBorder="1" applyAlignment="1">
      <alignment horizontal="left" vertical="top" wrapText="1"/>
    </xf>
    <xf numFmtId="0" fontId="10" fillId="17" borderId="7" xfId="0" applyFont="1" applyFill="1" applyBorder="1" applyAlignment="1">
      <alignment horizontal="left" vertical="top" wrapText="1"/>
    </xf>
    <xf numFmtId="0" fontId="10" fillId="17" borderId="0" xfId="0" applyFont="1" applyFill="1" applyAlignment="1">
      <alignment horizontal="left" vertical="top" wrapText="1"/>
    </xf>
    <xf numFmtId="0" fontId="10" fillId="17" borderId="5" xfId="0" applyFont="1" applyFill="1" applyBorder="1" applyAlignment="1">
      <alignment horizontal="left" vertical="top" wrapText="1"/>
    </xf>
    <xf numFmtId="0" fontId="10" fillId="17" borderId="33" xfId="0" applyFont="1" applyFill="1" applyBorder="1" applyAlignment="1">
      <alignment horizontal="left" vertical="top" wrapText="1"/>
    </xf>
    <xf numFmtId="0" fontId="10" fillId="17" borderId="1" xfId="0" applyFont="1" applyFill="1" applyBorder="1" applyAlignment="1">
      <alignment horizontal="left" vertical="top" wrapText="1"/>
    </xf>
    <xf numFmtId="0" fontId="10" fillId="17" borderId="44" xfId="0" applyFont="1" applyFill="1" applyBorder="1" applyAlignment="1">
      <alignment horizontal="left" vertical="top" wrapText="1"/>
    </xf>
    <xf numFmtId="0" fontId="10" fillId="6" borderId="53" xfId="0" applyFont="1" applyFill="1" applyBorder="1" applyAlignment="1">
      <alignment horizontal="left" vertical="top" wrapText="1"/>
    </xf>
    <xf numFmtId="0" fontId="10" fillId="6" borderId="0" xfId="0" applyFont="1" applyFill="1" applyAlignment="1">
      <alignment horizontal="left" vertical="top" wrapText="1"/>
    </xf>
    <xf numFmtId="0" fontId="10" fillId="6" borderId="5" xfId="0" applyFont="1" applyFill="1" applyBorder="1" applyAlignment="1">
      <alignment horizontal="left" vertical="top" wrapText="1"/>
    </xf>
    <xf numFmtId="0" fontId="10" fillId="6" borderId="60" xfId="0" applyFont="1" applyFill="1" applyBorder="1" applyAlignment="1">
      <alignment horizontal="left" vertical="top" wrapText="1"/>
    </xf>
    <xf numFmtId="0" fontId="10" fillId="6" borderId="1" xfId="0" applyFont="1" applyFill="1" applyBorder="1" applyAlignment="1">
      <alignment horizontal="left" vertical="top" wrapText="1"/>
    </xf>
    <xf numFmtId="0" fontId="10" fillId="6" borderId="44" xfId="0" applyFont="1" applyFill="1" applyBorder="1" applyAlignment="1">
      <alignment horizontal="left" vertical="top" wrapText="1"/>
    </xf>
    <xf numFmtId="0" fontId="10" fillId="9" borderId="53" xfId="0" applyFont="1" applyFill="1" applyBorder="1" applyAlignment="1">
      <alignment vertical="top" wrapText="1"/>
    </xf>
    <xf numFmtId="0" fontId="10" fillId="9" borderId="0" xfId="0" applyFont="1" applyFill="1" applyAlignment="1">
      <alignment vertical="top" wrapText="1"/>
    </xf>
    <xf numFmtId="0" fontId="10" fillId="9" borderId="5" xfId="0" applyFont="1" applyFill="1" applyBorder="1" applyAlignment="1">
      <alignment vertical="top" wrapText="1"/>
    </xf>
    <xf numFmtId="0" fontId="10" fillId="3" borderId="41" xfId="0" applyFont="1" applyFill="1" applyBorder="1" applyAlignment="1">
      <alignment vertical="top" wrapText="1"/>
    </xf>
    <xf numFmtId="0" fontId="10" fillId="3" borderId="64" xfId="0" applyFont="1" applyFill="1" applyBorder="1" applyAlignment="1">
      <alignment vertical="top" wrapText="1"/>
    </xf>
    <xf numFmtId="0" fontId="10" fillId="3" borderId="1" xfId="0" applyFont="1" applyFill="1" applyBorder="1" applyAlignment="1">
      <alignment vertical="top" wrapText="1"/>
    </xf>
    <xf numFmtId="0" fontId="10" fillId="3" borderId="44" xfId="0" applyFont="1" applyFill="1" applyBorder="1" applyAlignment="1">
      <alignment vertical="top" wrapText="1"/>
    </xf>
    <xf numFmtId="0" fontId="10" fillId="14" borderId="7" xfId="0" applyFont="1" applyFill="1" applyBorder="1" applyAlignment="1">
      <alignment vertical="top" wrapText="1"/>
    </xf>
    <xf numFmtId="0" fontId="10" fillId="14" borderId="0" xfId="0" applyFont="1" applyFill="1" applyAlignment="1">
      <alignment vertical="top" wrapText="1"/>
    </xf>
    <xf numFmtId="0" fontId="10" fillId="14" borderId="5" xfId="0" applyFont="1" applyFill="1" applyBorder="1" applyAlignment="1">
      <alignment vertical="top" wrapText="1"/>
    </xf>
    <xf numFmtId="0" fontId="10" fillId="14" borderId="33" xfId="0" applyFont="1" applyFill="1" applyBorder="1" applyAlignment="1">
      <alignment vertical="top" wrapText="1"/>
    </xf>
    <xf numFmtId="0" fontId="10" fillId="14" borderId="1" xfId="0" applyFont="1" applyFill="1" applyBorder="1" applyAlignment="1">
      <alignment vertical="top" wrapText="1"/>
    </xf>
    <xf numFmtId="0" fontId="10" fillId="14" borderId="44" xfId="0" applyFont="1" applyFill="1" applyBorder="1" applyAlignment="1">
      <alignment vertical="top" wrapText="1"/>
    </xf>
    <xf numFmtId="0" fontId="10" fillId="11" borderId="7" xfId="0" applyFont="1" applyFill="1" applyBorder="1" applyAlignment="1">
      <alignment horizontal="left" vertical="top" wrapText="1"/>
    </xf>
    <xf numFmtId="0" fontId="10" fillId="11" borderId="0" xfId="0" applyFont="1" applyFill="1" applyAlignment="1">
      <alignment horizontal="left" vertical="top" wrapText="1"/>
    </xf>
    <xf numFmtId="0" fontId="10" fillId="11" borderId="5" xfId="0" applyFont="1" applyFill="1" applyBorder="1" applyAlignment="1">
      <alignment horizontal="left" vertical="top" wrapText="1"/>
    </xf>
    <xf numFmtId="0" fontId="10" fillId="11" borderId="33" xfId="0" applyFont="1" applyFill="1" applyBorder="1" applyAlignment="1">
      <alignment horizontal="left" vertical="top" wrapText="1"/>
    </xf>
    <xf numFmtId="0" fontId="10" fillId="11" borderId="1" xfId="0" applyFont="1" applyFill="1" applyBorder="1" applyAlignment="1">
      <alignment horizontal="left" vertical="top" wrapText="1"/>
    </xf>
    <xf numFmtId="0" fontId="10" fillId="11" borderId="44" xfId="0" applyFont="1" applyFill="1" applyBorder="1" applyAlignment="1">
      <alignment horizontal="left" vertical="top" wrapText="1"/>
    </xf>
    <xf numFmtId="0" fontId="13" fillId="0" borderId="38" xfId="0" applyFont="1" applyBorder="1" applyAlignment="1">
      <alignment horizontal="center" vertical="center" wrapText="1"/>
    </xf>
    <xf numFmtId="0" fontId="10" fillId="15" borderId="7" xfId="0" applyFont="1" applyFill="1" applyBorder="1" applyAlignment="1">
      <alignment vertical="top" wrapText="1"/>
    </xf>
    <xf numFmtId="0" fontId="10" fillId="15" borderId="0" xfId="0" applyFont="1" applyFill="1" applyAlignment="1">
      <alignment vertical="top" wrapText="1"/>
    </xf>
    <xf numFmtId="0" fontId="10" fillId="15" borderId="5" xfId="0" applyFont="1" applyFill="1" applyBorder="1" applyAlignment="1">
      <alignment vertical="top" wrapText="1"/>
    </xf>
    <xf numFmtId="0" fontId="10" fillId="15" borderId="33" xfId="0" applyFont="1" applyFill="1" applyBorder="1" applyAlignment="1">
      <alignment vertical="top" wrapText="1"/>
    </xf>
    <xf numFmtId="0" fontId="10" fillId="15" borderId="1" xfId="0" applyFont="1" applyFill="1" applyBorder="1" applyAlignment="1">
      <alignment vertical="top" wrapText="1"/>
    </xf>
    <xf numFmtId="0" fontId="10" fillId="15" borderId="44" xfId="0" applyFont="1" applyFill="1" applyBorder="1" applyAlignment="1">
      <alignment vertical="top" wrapText="1"/>
    </xf>
    <xf numFmtId="0" fontId="10" fillId="16" borderId="7" xfId="0" applyFont="1" applyFill="1" applyBorder="1" applyAlignment="1">
      <alignment horizontal="left" vertical="top" wrapText="1"/>
    </xf>
    <xf numFmtId="0" fontId="10" fillId="16" borderId="0" xfId="0" applyFont="1" applyFill="1" applyAlignment="1">
      <alignment horizontal="left" vertical="top" wrapText="1"/>
    </xf>
    <xf numFmtId="0" fontId="10" fillId="16" borderId="5" xfId="0" applyFont="1" applyFill="1" applyBorder="1" applyAlignment="1">
      <alignment horizontal="left" vertical="top" wrapText="1"/>
    </xf>
    <xf numFmtId="0" fontId="10" fillId="16" borderId="33" xfId="0" applyFont="1" applyFill="1" applyBorder="1" applyAlignment="1">
      <alignment horizontal="left" vertical="top" wrapText="1"/>
    </xf>
    <xf numFmtId="0" fontId="10" fillId="16" borderId="1" xfId="0" applyFont="1" applyFill="1" applyBorder="1" applyAlignment="1">
      <alignment horizontal="left" vertical="top" wrapText="1"/>
    </xf>
    <xf numFmtId="0" fontId="10" fillId="16" borderId="44" xfId="0" applyFont="1" applyFill="1" applyBorder="1" applyAlignment="1">
      <alignment horizontal="left" vertical="top" wrapText="1"/>
    </xf>
    <xf numFmtId="0" fontId="10" fillId="2" borderId="7" xfId="0" applyFont="1" applyFill="1" applyBorder="1" applyAlignment="1">
      <alignment vertical="top" wrapText="1"/>
    </xf>
    <xf numFmtId="0" fontId="10" fillId="2" borderId="0" xfId="0" applyFont="1" applyFill="1" applyAlignment="1">
      <alignment vertical="top" wrapText="1"/>
    </xf>
    <xf numFmtId="0" fontId="10" fillId="2" borderId="5" xfId="0" applyFont="1" applyFill="1" applyBorder="1" applyAlignment="1">
      <alignment vertical="top" wrapText="1"/>
    </xf>
    <xf numFmtId="0" fontId="10" fillId="2" borderId="33" xfId="0" applyFont="1" applyFill="1" applyBorder="1" applyAlignment="1">
      <alignment vertical="top" wrapText="1"/>
    </xf>
    <xf numFmtId="0" fontId="10" fillId="2" borderId="1" xfId="0" applyFont="1" applyFill="1" applyBorder="1" applyAlignment="1">
      <alignment vertical="top" wrapText="1"/>
    </xf>
    <xf numFmtId="0" fontId="10" fillId="2" borderId="44" xfId="0" applyFont="1" applyFill="1" applyBorder="1" applyAlignment="1">
      <alignment vertical="top" wrapText="1"/>
    </xf>
    <xf numFmtId="0" fontId="63" fillId="4" borderId="0" xfId="0" applyFont="1" applyFill="1" applyAlignment="1">
      <alignment horizontal="left" wrapText="1"/>
    </xf>
    <xf numFmtId="0" fontId="24" fillId="26" borderId="0" xfId="0" applyFont="1" applyFill="1"/>
    <xf numFmtId="0" fontId="10" fillId="7" borderId="7" xfId="0" applyFont="1" applyFill="1" applyBorder="1" applyAlignment="1">
      <alignment vertical="top" wrapText="1"/>
    </xf>
    <xf numFmtId="0" fontId="10" fillId="7" borderId="0" xfId="0" applyFont="1" applyFill="1" applyAlignment="1">
      <alignment vertical="top" wrapText="1"/>
    </xf>
    <xf numFmtId="0" fontId="10" fillId="7" borderId="5" xfId="0" applyFont="1" applyFill="1" applyBorder="1" applyAlignment="1">
      <alignment vertical="top" wrapText="1"/>
    </xf>
    <xf numFmtId="0" fontId="10" fillId="7" borderId="33" xfId="0" applyFont="1" applyFill="1" applyBorder="1" applyAlignment="1">
      <alignment vertical="top" wrapText="1"/>
    </xf>
    <xf numFmtId="0" fontId="10" fillId="7" borderId="1" xfId="0" applyFont="1" applyFill="1" applyBorder="1" applyAlignment="1">
      <alignment vertical="top" wrapText="1"/>
    </xf>
    <xf numFmtId="0" fontId="10" fillId="7" borderId="44" xfId="0" applyFont="1" applyFill="1" applyBorder="1" applyAlignment="1">
      <alignment vertical="top" wrapText="1"/>
    </xf>
    <xf numFmtId="0" fontId="77" fillId="0" borderId="76" xfId="199" applyFont="1" applyBorder="1" applyAlignment="1">
      <alignment horizontal="center" vertical="center" wrapText="1"/>
    </xf>
    <xf numFmtId="0" fontId="77" fillId="0" borderId="78" xfId="199" applyFont="1" applyBorder="1" applyAlignment="1">
      <alignment horizontal="center" vertical="center" wrapText="1"/>
    </xf>
    <xf numFmtId="0" fontId="77" fillId="0" borderId="76" xfId="199" applyFont="1" applyBorder="1" applyAlignment="1">
      <alignment horizontal="center" vertical="justify" wrapText="1"/>
    </xf>
    <xf numFmtId="0" fontId="77" fillId="0" borderId="77" xfId="199" applyFont="1" applyBorder="1" applyAlignment="1">
      <alignment horizontal="center" vertical="justify" wrapText="1"/>
    </xf>
    <xf numFmtId="0" fontId="77" fillId="0" borderId="78" xfId="199" applyFont="1" applyBorder="1" applyAlignment="1">
      <alignment horizontal="center" vertical="justify" wrapText="1"/>
    </xf>
    <xf numFmtId="0" fontId="77" fillId="0" borderId="76" xfId="199" applyFont="1" applyBorder="1" applyAlignment="1">
      <alignment horizontal="left" vertical="center" wrapText="1"/>
    </xf>
    <xf numFmtId="0" fontId="77" fillId="0" borderId="77" xfId="199" applyFont="1" applyBorder="1" applyAlignment="1">
      <alignment horizontal="left" vertical="center" wrapText="1"/>
    </xf>
    <xf numFmtId="0" fontId="77" fillId="0" borderId="78" xfId="199" applyFont="1" applyBorder="1" applyAlignment="1">
      <alignment horizontal="left" vertical="center" wrapText="1"/>
    </xf>
    <xf numFmtId="0" fontId="77" fillId="0" borderId="77" xfId="199" applyFont="1" applyBorder="1" applyAlignment="1">
      <alignment horizontal="center" vertical="center" wrapText="1"/>
    </xf>
    <xf numFmtId="0" fontId="84" fillId="28" borderId="73" xfId="199" applyFont="1" applyFill="1" applyBorder="1" applyAlignment="1">
      <alignment horizontal="center" vertical="center" wrapText="1"/>
    </xf>
    <xf numFmtId="0" fontId="84" fillId="28" borderId="75" xfId="199" applyFont="1" applyFill="1" applyBorder="1" applyAlignment="1">
      <alignment horizontal="center" vertical="center" wrapText="1"/>
    </xf>
    <xf numFmtId="0" fontId="84" fillId="28" borderId="69" xfId="199" applyFont="1" applyFill="1" applyBorder="1" applyAlignment="1">
      <alignment horizontal="center" vertical="center" wrapText="1"/>
    </xf>
    <xf numFmtId="0" fontId="84" fillId="28" borderId="70" xfId="199" applyFont="1" applyFill="1" applyBorder="1" applyAlignment="1">
      <alignment horizontal="center" vertical="center" wrapText="1"/>
    </xf>
    <xf numFmtId="0" fontId="84" fillId="28" borderId="74" xfId="199" applyFont="1" applyFill="1" applyBorder="1" applyAlignment="1">
      <alignment horizontal="center" vertical="center" wrapText="1"/>
    </xf>
    <xf numFmtId="0" fontId="84" fillId="28" borderId="71" xfId="199" applyFont="1" applyFill="1" applyBorder="1" applyAlignment="1">
      <alignment horizontal="center" vertical="center" wrapText="1"/>
    </xf>
    <xf numFmtId="0" fontId="84" fillId="28" borderId="72" xfId="199" applyFont="1" applyFill="1" applyBorder="1" applyAlignment="1">
      <alignment horizontal="center" vertical="center" wrapText="1"/>
    </xf>
    <xf numFmtId="0" fontId="84" fillId="28" borderId="76" xfId="199" applyFont="1" applyFill="1" applyBorder="1" applyAlignment="1">
      <alignment horizontal="center" vertical="center" wrapText="1"/>
    </xf>
    <xf numFmtId="0" fontId="84" fillId="28" borderId="77" xfId="199" applyFont="1" applyFill="1" applyBorder="1" applyAlignment="1">
      <alignment horizontal="center" vertical="center" wrapText="1"/>
    </xf>
    <xf numFmtId="0" fontId="84" fillId="28" borderId="78" xfId="199" applyFont="1" applyFill="1" applyBorder="1" applyAlignment="1">
      <alignment horizontal="center" vertical="center" wrapText="1"/>
    </xf>
  </cellXfs>
  <cellStyles count="950">
    <cellStyle name="Čárka" xfId="1" builtinId="3"/>
    <cellStyle name="Hypertextový odkaz" xfId="2" builtinId="8"/>
    <cellStyle name="Hypertextový odkaz 10" xfId="46" xr:uid="{00000000-0005-0000-0000-000002000000}"/>
    <cellStyle name="Hypertextový odkaz 10 2" xfId="3" xr:uid="{00000000-0005-0000-0000-000003000000}"/>
    <cellStyle name="Hypertextový odkaz 13" xfId="4" xr:uid="{00000000-0005-0000-0000-000004000000}"/>
    <cellStyle name="Hypertextový odkaz 14" xfId="5" xr:uid="{00000000-0005-0000-0000-000005000000}"/>
    <cellStyle name="Hypertextový odkaz 15" xfId="47" xr:uid="{00000000-0005-0000-0000-000006000000}"/>
    <cellStyle name="Hypertextový odkaz 2" xfId="6" xr:uid="{00000000-0005-0000-0000-000007000000}"/>
    <cellStyle name="Hypertextový odkaz 2 2" xfId="49" xr:uid="{00000000-0005-0000-0000-000008000000}"/>
    <cellStyle name="Hypertextový odkaz 2 2 2" xfId="50" xr:uid="{00000000-0005-0000-0000-000009000000}"/>
    <cellStyle name="Hypertextový odkaz 2 3" xfId="48" xr:uid="{00000000-0005-0000-0000-00000A000000}"/>
    <cellStyle name="Hypertextový odkaz 6 2" xfId="7" xr:uid="{00000000-0005-0000-0000-00000B000000}"/>
    <cellStyle name="Hypertextový odkaz 8 2" xfId="8" xr:uid="{00000000-0005-0000-0000-00000C000000}"/>
    <cellStyle name="Měna" xfId="9" builtinId="4"/>
    <cellStyle name="Normal_Sheet1" xfId="10" xr:uid="{00000000-0005-0000-0000-00000E000000}"/>
    <cellStyle name="Normální" xfId="0" builtinId="0"/>
    <cellStyle name="normální 10" xfId="51" xr:uid="{00000000-0005-0000-0000-000010000000}"/>
    <cellStyle name="normální 10 2" xfId="52" xr:uid="{00000000-0005-0000-0000-000011000000}"/>
    <cellStyle name="normální 10 2 2" xfId="151" xr:uid="{00000000-0005-0000-0000-000012000000}"/>
    <cellStyle name="normální 10 3" xfId="150" xr:uid="{00000000-0005-0000-0000-000013000000}"/>
    <cellStyle name="Normální 11" xfId="53" xr:uid="{00000000-0005-0000-0000-000014000000}"/>
    <cellStyle name="normální 11 2" xfId="11" xr:uid="{00000000-0005-0000-0000-000015000000}"/>
    <cellStyle name="normální 11 2 2" xfId="55" xr:uid="{00000000-0005-0000-0000-000016000000}"/>
    <cellStyle name="normální 11 2 2 2" xfId="155" xr:uid="{00000000-0005-0000-0000-000017000000}"/>
    <cellStyle name="normální 11 2 2 2 2" xfId="156" xr:uid="{00000000-0005-0000-0000-000018000000}"/>
    <cellStyle name="normální 11 2 2 2 2 2" xfId="513" xr:uid="{5E4DBC5D-485D-4DD2-A358-CA1DCCCE83D3}"/>
    <cellStyle name="normální 11 2 2 2 3" xfId="512" xr:uid="{011650E4-8CB7-4341-ADB0-8AA2731AD72A}"/>
    <cellStyle name="normální 11 2 2 3" xfId="157" xr:uid="{00000000-0005-0000-0000-000019000000}"/>
    <cellStyle name="normální 11 2 2 3 2" xfId="514" xr:uid="{12E516E9-AE83-4138-90EE-98878AECE3B5}"/>
    <cellStyle name="normální 11 2 2 4" xfId="154" xr:uid="{00000000-0005-0000-0000-00001A000000}"/>
    <cellStyle name="normální 11 2 2 4 2" xfId="515" xr:uid="{E5DBDDB2-FD4B-4540-B4DE-831962FC7B15}"/>
    <cellStyle name="normální 11 2 2 5" xfId="511" xr:uid="{CFB3372B-3C88-49D7-B4A4-80F444424C24}"/>
    <cellStyle name="normální 11 2 3" xfId="54" xr:uid="{00000000-0005-0000-0000-00001B000000}"/>
    <cellStyle name="normální 11 2 3 2" xfId="159" xr:uid="{00000000-0005-0000-0000-00001C000000}"/>
    <cellStyle name="normální 11 2 3 2 2" xfId="517" xr:uid="{DE6407D2-A5CB-4CDE-AD97-32DFEA223072}"/>
    <cellStyle name="normální 11 2 3 3" xfId="158" xr:uid="{00000000-0005-0000-0000-00001D000000}"/>
    <cellStyle name="normální 11 2 3 3 2" xfId="518" xr:uid="{49804922-03D7-486E-84EF-CE94634E94E5}"/>
    <cellStyle name="normální 11 2 3 4" xfId="516" xr:uid="{6E4F3C19-0CE0-416B-ABE8-EF1444EB44FD}"/>
    <cellStyle name="normální 11 2 4" xfId="160" xr:uid="{00000000-0005-0000-0000-00001E000000}"/>
    <cellStyle name="normální 11 2 4 2" xfId="519" xr:uid="{18301B81-E171-4A74-A8A2-0E705AA72888}"/>
    <cellStyle name="normální 11 2 5" xfId="153" xr:uid="{00000000-0005-0000-0000-00001F000000}"/>
    <cellStyle name="normální 11 2 5 2" xfId="520" xr:uid="{B0B0B05D-70C8-4E44-A6D3-D291AFE0BF7F}"/>
    <cellStyle name="normální 11 2 6" xfId="510" xr:uid="{64611C1D-75B3-43DA-94A0-8B044092722D}"/>
    <cellStyle name="Normální 11 3" xfId="161" xr:uid="{00000000-0005-0000-0000-000020000000}"/>
    <cellStyle name="Normální 11 3 2" xfId="162" xr:uid="{00000000-0005-0000-0000-000021000000}"/>
    <cellStyle name="Normální 11 3 2 2" xfId="522" xr:uid="{40A59A0E-68D6-43A9-AF1C-3C4C3867AC73}"/>
    <cellStyle name="Normální 11 3 3" xfId="521" xr:uid="{7AB6EF39-06D4-4D9F-9EB5-599287B8DA00}"/>
    <cellStyle name="Normální 11 4" xfId="163" xr:uid="{00000000-0005-0000-0000-000022000000}"/>
    <cellStyle name="Normální 11 4 2" xfId="164" xr:uid="{00000000-0005-0000-0000-000023000000}"/>
    <cellStyle name="Normální 11 4 2 2" xfId="524" xr:uid="{8BA78EFD-29B2-4B8A-8D16-2A79AB54E51E}"/>
    <cellStyle name="Normální 11 4 3" xfId="523" xr:uid="{E5093C1B-9E64-43DF-A7DD-8E0BE473E4E8}"/>
    <cellStyle name="Normální 11 5" xfId="165" xr:uid="{00000000-0005-0000-0000-000024000000}"/>
    <cellStyle name="Normální 11 5 2" xfId="525" xr:uid="{2018CF4C-021D-4117-BD7A-DB03FBE210B9}"/>
    <cellStyle name="Normální 11 6" xfId="152" xr:uid="{00000000-0005-0000-0000-000025000000}"/>
    <cellStyle name="Normální 11 6 2" xfId="526" xr:uid="{781CFBB4-8F8C-4661-804A-FE36ACD673FA}"/>
    <cellStyle name="Normální 11 7" xfId="509" xr:uid="{2D5C4728-53E8-45B1-B3A0-5AE51D488CF2}"/>
    <cellStyle name="Normální 11 8" xfId="929" xr:uid="{0896E62D-4917-40CB-88F7-1590866EE9B0}"/>
    <cellStyle name="Normální 11 9" xfId="947" xr:uid="{79AB1C90-C9B3-4254-9AE5-BA67881138B1}"/>
    <cellStyle name="normální 12" xfId="56" xr:uid="{00000000-0005-0000-0000-000026000000}"/>
    <cellStyle name="normální 12 2" xfId="167" xr:uid="{00000000-0005-0000-0000-000027000000}"/>
    <cellStyle name="normální 12 3" xfId="168" xr:uid="{00000000-0005-0000-0000-000028000000}"/>
    <cellStyle name="normální 12 3 2" xfId="169" xr:uid="{00000000-0005-0000-0000-000029000000}"/>
    <cellStyle name="normální 12 4" xfId="166" xr:uid="{00000000-0005-0000-0000-00002A000000}"/>
    <cellStyle name="Normální 13" xfId="45" xr:uid="{00000000-0005-0000-0000-00002B000000}"/>
    <cellStyle name="normální 13 2" xfId="12" xr:uid="{00000000-0005-0000-0000-00002C000000}"/>
    <cellStyle name="normální 13 2 2" xfId="58" xr:uid="{00000000-0005-0000-0000-00002D000000}"/>
    <cellStyle name="normální 13 2 2 2" xfId="173" xr:uid="{00000000-0005-0000-0000-00002E000000}"/>
    <cellStyle name="normální 13 2 2 2 2" xfId="174" xr:uid="{00000000-0005-0000-0000-00002F000000}"/>
    <cellStyle name="normální 13 2 2 2 2 2" xfId="531" xr:uid="{53D01D51-DD11-49E8-8203-7997DD738BB9}"/>
    <cellStyle name="normální 13 2 2 2 3" xfId="530" xr:uid="{FBADBADC-75FE-4396-9AC1-F0B73F87FE20}"/>
    <cellStyle name="normální 13 2 2 3" xfId="175" xr:uid="{00000000-0005-0000-0000-000030000000}"/>
    <cellStyle name="normální 13 2 2 3 2" xfId="532" xr:uid="{2FEFDE8F-A0DA-4F73-B007-FFEC55233F3E}"/>
    <cellStyle name="normální 13 2 2 4" xfId="172" xr:uid="{00000000-0005-0000-0000-000031000000}"/>
    <cellStyle name="normální 13 2 2 4 2" xfId="533" xr:uid="{70D3DA2F-2C50-4BCB-9DEA-2FC6DBF65C43}"/>
    <cellStyle name="normální 13 2 2 5" xfId="529" xr:uid="{123F2900-F9A2-4AD2-8FBD-B704DFF8C4FA}"/>
    <cellStyle name="normální 13 2 3" xfId="57" xr:uid="{00000000-0005-0000-0000-000032000000}"/>
    <cellStyle name="normální 13 2 3 2" xfId="177" xr:uid="{00000000-0005-0000-0000-000033000000}"/>
    <cellStyle name="normální 13 2 3 2 2" xfId="535" xr:uid="{08E73A9C-6AE8-47D6-8345-0E2251C452FD}"/>
    <cellStyle name="normální 13 2 3 3" xfId="176" xr:uid="{00000000-0005-0000-0000-000034000000}"/>
    <cellStyle name="normální 13 2 3 3 2" xfId="536" xr:uid="{17008D30-9AE6-4F77-ABBB-3F52BF81BB29}"/>
    <cellStyle name="normální 13 2 3 4" xfId="534" xr:uid="{F539FF16-42AC-4162-AFAB-826897801B1D}"/>
    <cellStyle name="normální 13 2 4" xfId="178" xr:uid="{00000000-0005-0000-0000-000035000000}"/>
    <cellStyle name="normální 13 2 4 2" xfId="537" xr:uid="{7D7BB037-5D0D-46CC-8673-1E88E7DD8DD5}"/>
    <cellStyle name="normální 13 2 5" xfId="171" xr:uid="{00000000-0005-0000-0000-000036000000}"/>
    <cellStyle name="normální 13 2 5 2" xfId="538" xr:uid="{6DE15B42-2ECC-4059-9BB6-87C5D4EEB39B}"/>
    <cellStyle name="normální 13 2 6" xfId="528" xr:uid="{E21AA943-F611-4028-B8E7-4CE2FCEC0DEE}"/>
    <cellStyle name="Normální 13 3" xfId="179" xr:uid="{00000000-0005-0000-0000-000037000000}"/>
    <cellStyle name="Normální 13 3 2" xfId="539" xr:uid="{021B6D97-93CA-44C9-9A71-A67E62742DA5}"/>
    <cellStyle name="Normální 13 4" xfId="170" xr:uid="{00000000-0005-0000-0000-000038000000}"/>
    <cellStyle name="Normální 13 4 2" xfId="540" xr:uid="{72AC45BE-2A48-45BC-B959-8819E4128CB1}"/>
    <cellStyle name="Normální 13 5" xfId="527" xr:uid="{36B9A44E-73DF-457B-9233-33F5F09BABFC}"/>
    <cellStyle name="Normální 13 6" xfId="930" xr:uid="{94DBFAEA-5D8A-4CCF-815F-DAC5DEB4955B}"/>
    <cellStyle name="Normální 13 7" xfId="945" xr:uid="{61C03272-47A2-4674-A66B-C47B84D7B906}"/>
    <cellStyle name="Normální 14" xfId="137" xr:uid="{00000000-0005-0000-0000-000039000000}"/>
    <cellStyle name="normální 14 2" xfId="13" xr:uid="{00000000-0005-0000-0000-00003A000000}"/>
    <cellStyle name="normální 14 2 2" xfId="60" xr:uid="{00000000-0005-0000-0000-00003B000000}"/>
    <cellStyle name="normální 14 2 2 2" xfId="183" xr:uid="{00000000-0005-0000-0000-00003C000000}"/>
    <cellStyle name="normální 14 2 2 2 2" xfId="184" xr:uid="{00000000-0005-0000-0000-00003D000000}"/>
    <cellStyle name="normální 14 2 2 2 2 2" xfId="545" xr:uid="{4A65E5BB-4524-4000-9A39-C61BC450E67D}"/>
    <cellStyle name="normální 14 2 2 2 3" xfId="544" xr:uid="{A6939FB2-5DD9-4658-B125-2FA1FF7D4A57}"/>
    <cellStyle name="normální 14 2 2 3" xfId="185" xr:uid="{00000000-0005-0000-0000-00003E000000}"/>
    <cellStyle name="normální 14 2 2 3 2" xfId="546" xr:uid="{07FB1BDA-A449-40FB-857C-81879BBF09F7}"/>
    <cellStyle name="normální 14 2 2 4" xfId="182" xr:uid="{00000000-0005-0000-0000-00003F000000}"/>
    <cellStyle name="normální 14 2 2 4 2" xfId="547" xr:uid="{77BCA33F-B2FC-4E45-A841-A2C550EB6354}"/>
    <cellStyle name="normální 14 2 2 5" xfId="543" xr:uid="{9E6154F3-AC9A-47E6-A6B0-9B3ACED13FA5}"/>
    <cellStyle name="normální 14 2 3" xfId="59" xr:uid="{00000000-0005-0000-0000-000040000000}"/>
    <cellStyle name="normální 14 2 3 2" xfId="187" xr:uid="{00000000-0005-0000-0000-000041000000}"/>
    <cellStyle name="normální 14 2 3 2 2" xfId="549" xr:uid="{71D5FDF6-0C53-40BE-842C-A0C10CA7E690}"/>
    <cellStyle name="normální 14 2 3 3" xfId="186" xr:uid="{00000000-0005-0000-0000-000042000000}"/>
    <cellStyle name="normální 14 2 3 3 2" xfId="550" xr:uid="{C72EF679-02D2-4DE9-8193-EC83A3ADF080}"/>
    <cellStyle name="normální 14 2 3 4" xfId="548" xr:uid="{2588FE40-9F1E-47F6-AA82-9828C02D3538}"/>
    <cellStyle name="normální 14 2 4" xfId="188" xr:uid="{00000000-0005-0000-0000-000043000000}"/>
    <cellStyle name="normální 14 2 4 2" xfId="551" xr:uid="{5F91221A-9D37-4DF8-B09E-18BED67ACA29}"/>
    <cellStyle name="normální 14 2 5" xfId="181" xr:uid="{00000000-0005-0000-0000-000044000000}"/>
    <cellStyle name="normální 14 2 5 2" xfId="552" xr:uid="{B669A6CD-F073-4DE5-821F-4F27737CDD88}"/>
    <cellStyle name="normální 14 2 6" xfId="542" xr:uid="{EB852B4A-1BFB-40DA-B654-E0B70D814CB1}"/>
    <cellStyle name="Normální 14 3" xfId="189" xr:uid="{00000000-0005-0000-0000-000045000000}"/>
    <cellStyle name="Normální 14 3 2" xfId="553" xr:uid="{9E062DB9-1051-46E2-B862-B2CFA4C0B5C3}"/>
    <cellStyle name="Normální 14 4" xfId="180" xr:uid="{00000000-0005-0000-0000-000046000000}"/>
    <cellStyle name="Normální 14 4 2" xfId="554" xr:uid="{AB93D0E3-A48A-47FF-96BA-D5444A4B6F99}"/>
    <cellStyle name="Normální 14 5" xfId="541" xr:uid="{36596AF6-727C-40BC-A13C-72F947042FA6}"/>
    <cellStyle name="Normální 14 6" xfId="932" xr:uid="{021C61B2-E29D-432C-B31E-0FAB34DCB271}"/>
    <cellStyle name="Normální 14 7" xfId="944" xr:uid="{0926F550-1A68-40C6-A403-3DC3714C428F}"/>
    <cellStyle name="normální 15" xfId="147" xr:uid="{00000000-0005-0000-0000-000047000000}"/>
    <cellStyle name="normální 15 2" xfId="14" xr:uid="{00000000-0005-0000-0000-000048000000}"/>
    <cellStyle name="normální 15 2 2" xfId="62" xr:uid="{00000000-0005-0000-0000-000049000000}"/>
    <cellStyle name="normální 15 2 2 2" xfId="192" xr:uid="{00000000-0005-0000-0000-00004A000000}"/>
    <cellStyle name="normální 15 2 2 2 2" xfId="193" xr:uid="{00000000-0005-0000-0000-00004B000000}"/>
    <cellStyle name="normální 15 2 2 2 2 2" xfId="558" xr:uid="{891A5EAA-7071-4699-96C7-9C3FAF862E31}"/>
    <cellStyle name="normální 15 2 2 2 3" xfId="557" xr:uid="{80B5963E-2F33-4DDD-920A-1B52E7F05FE1}"/>
    <cellStyle name="normální 15 2 2 3" xfId="194" xr:uid="{00000000-0005-0000-0000-00004C000000}"/>
    <cellStyle name="normální 15 2 2 3 2" xfId="559" xr:uid="{515073FC-2450-40C5-B688-6D3A60CE5F4D}"/>
    <cellStyle name="normální 15 2 2 4" xfId="191" xr:uid="{00000000-0005-0000-0000-00004D000000}"/>
    <cellStyle name="normální 15 2 2 4 2" xfId="560" xr:uid="{095340EE-41DD-429D-8678-3ADFAF1AF947}"/>
    <cellStyle name="normální 15 2 2 5" xfId="556" xr:uid="{7DE558F3-E7A3-46A7-9AEC-3238347E305E}"/>
    <cellStyle name="normální 15 2 3" xfId="61" xr:uid="{00000000-0005-0000-0000-00004E000000}"/>
    <cellStyle name="normální 15 2 3 2" xfId="196" xr:uid="{00000000-0005-0000-0000-00004F000000}"/>
    <cellStyle name="normální 15 2 3 2 2" xfId="562" xr:uid="{C8CCA0DD-1FEA-448C-A8FE-3E2E33DAB361}"/>
    <cellStyle name="normální 15 2 3 3" xfId="195" xr:uid="{00000000-0005-0000-0000-000050000000}"/>
    <cellStyle name="normální 15 2 3 3 2" xfId="563" xr:uid="{D3E119B0-06C0-4C87-865B-1BB61015952B}"/>
    <cellStyle name="normální 15 2 3 4" xfId="561" xr:uid="{732C0C21-9152-42D3-A74D-51AB009FC9F4}"/>
    <cellStyle name="normální 15 2 4" xfId="197" xr:uid="{00000000-0005-0000-0000-000051000000}"/>
    <cellStyle name="normální 15 2 4 2" xfId="564" xr:uid="{0893F57D-AB15-40E0-8FE2-E693908DC6C5}"/>
    <cellStyle name="normální 15 2 5" xfId="190" xr:uid="{00000000-0005-0000-0000-000052000000}"/>
    <cellStyle name="normální 15 2 5 2" xfId="565" xr:uid="{3D32A308-5B8D-4953-845E-081F47CAD939}"/>
    <cellStyle name="normální 15 2 6" xfId="555" xr:uid="{AF66A555-B990-44AE-A019-03360470D36B}"/>
    <cellStyle name="normální 15 3" xfId="148" xr:uid="{00000000-0005-0000-0000-000053000000}"/>
    <cellStyle name="normální 15 3 2" xfId="198" xr:uid="{00000000-0005-0000-0000-000054000000}"/>
    <cellStyle name="Normální 16" xfId="199" xr:uid="{00000000-0005-0000-0000-000055000000}"/>
    <cellStyle name="Normální 16 2" xfId="566" xr:uid="{A8F6F509-3749-49F5-8FA3-FCD4A93E06A1}"/>
    <cellStyle name="Normální 17" xfId="149" xr:uid="{00000000-0005-0000-0000-000056000000}"/>
    <cellStyle name="Normální 17 2" xfId="567" xr:uid="{A6C9AEDC-838C-40DE-A70E-14B14705C442}"/>
    <cellStyle name="Normální 18" xfId="507" xr:uid="{19FB5E21-842A-4E6C-9BE5-530C70A9247E}"/>
    <cellStyle name="normální 18 2" xfId="15" xr:uid="{00000000-0005-0000-0000-000057000000}"/>
    <cellStyle name="normální 18 2 2" xfId="64" xr:uid="{00000000-0005-0000-0000-000058000000}"/>
    <cellStyle name="normální 18 2 2 2" xfId="202" xr:uid="{00000000-0005-0000-0000-000059000000}"/>
    <cellStyle name="normální 18 2 2 2 2" xfId="203" xr:uid="{00000000-0005-0000-0000-00005A000000}"/>
    <cellStyle name="normální 18 2 2 2 2 2" xfId="571" xr:uid="{A509A45A-49BB-4629-AFAA-024BEF549D82}"/>
    <cellStyle name="normální 18 2 2 2 3" xfId="570" xr:uid="{898011AE-5DD7-47F8-919D-2C2F82B540EF}"/>
    <cellStyle name="normální 18 2 2 3" xfId="204" xr:uid="{00000000-0005-0000-0000-00005B000000}"/>
    <cellStyle name="normální 18 2 2 3 2" xfId="572" xr:uid="{68A8A570-3CCA-453A-B881-400E6FCF4CCB}"/>
    <cellStyle name="normální 18 2 2 4" xfId="201" xr:uid="{00000000-0005-0000-0000-00005C000000}"/>
    <cellStyle name="normální 18 2 2 4 2" xfId="573" xr:uid="{47BC04DE-0067-423A-8BC7-604073636F25}"/>
    <cellStyle name="normální 18 2 2 5" xfId="569" xr:uid="{62FC1FF9-37B9-4EAA-B9B8-69345B6473DD}"/>
    <cellStyle name="normální 18 2 3" xfId="63" xr:uid="{00000000-0005-0000-0000-00005D000000}"/>
    <cellStyle name="normální 18 2 3 2" xfId="206" xr:uid="{00000000-0005-0000-0000-00005E000000}"/>
    <cellStyle name="normální 18 2 3 2 2" xfId="575" xr:uid="{7E4FE44A-0135-46AB-A1A3-1755FB62EA82}"/>
    <cellStyle name="normální 18 2 3 3" xfId="205" xr:uid="{00000000-0005-0000-0000-00005F000000}"/>
    <cellStyle name="normální 18 2 3 3 2" xfId="576" xr:uid="{D70B8444-8934-4FAF-882F-9DB6EFFB0EEC}"/>
    <cellStyle name="normální 18 2 3 4" xfId="574" xr:uid="{FF3C8F77-DE64-41DF-B867-874A8222D403}"/>
    <cellStyle name="normální 18 2 4" xfId="207" xr:uid="{00000000-0005-0000-0000-000060000000}"/>
    <cellStyle name="normální 18 2 4 2" xfId="577" xr:uid="{F05EEF11-3313-4DDC-9401-109AA34CA204}"/>
    <cellStyle name="normální 18 2 5" xfId="200" xr:uid="{00000000-0005-0000-0000-000061000000}"/>
    <cellStyle name="normální 18 2 5 2" xfId="578" xr:uid="{2FAC5D5A-613A-4505-BBEB-5AE26E68EEDE}"/>
    <cellStyle name="normální 18 2 6" xfId="568" xr:uid="{CACA705D-BE1F-4918-B031-D4EA4479AD2A}"/>
    <cellStyle name="Normální 18 3" xfId="949" xr:uid="{9394469D-AA05-43DE-A211-4079DA4E8670}"/>
    <cellStyle name="normální 19" xfId="16" xr:uid="{00000000-0005-0000-0000-000062000000}"/>
    <cellStyle name="normální 19 2" xfId="66" xr:uid="{00000000-0005-0000-0000-000063000000}"/>
    <cellStyle name="normální 19 2 2" xfId="210" xr:uid="{00000000-0005-0000-0000-000064000000}"/>
    <cellStyle name="normální 19 2 2 2" xfId="211" xr:uid="{00000000-0005-0000-0000-000065000000}"/>
    <cellStyle name="normální 19 2 2 2 2" xfId="582" xr:uid="{C7BA90FB-561E-4049-A585-025EF651F8C5}"/>
    <cellStyle name="normální 19 2 2 3" xfId="581" xr:uid="{F867F4F4-1977-42D9-B732-9D809A14EBB8}"/>
    <cellStyle name="normální 19 2 3" xfId="212" xr:uid="{00000000-0005-0000-0000-000066000000}"/>
    <cellStyle name="normální 19 2 3 2" xfId="583" xr:uid="{DBA9BFCF-3FDF-49B1-AAB2-50ED563BFB7A}"/>
    <cellStyle name="normální 19 2 4" xfId="209" xr:uid="{00000000-0005-0000-0000-000067000000}"/>
    <cellStyle name="normální 19 2 4 2" xfId="584" xr:uid="{514E2357-A5A6-4C9A-BE94-418B4B87263F}"/>
    <cellStyle name="normální 19 2 5" xfId="580" xr:uid="{4408CAD6-9EA7-4F3D-B7E0-551ADE4C14E4}"/>
    <cellStyle name="normální 19 3" xfId="65" xr:uid="{00000000-0005-0000-0000-000068000000}"/>
    <cellStyle name="normální 19 3 2" xfId="214" xr:uid="{00000000-0005-0000-0000-000069000000}"/>
    <cellStyle name="normální 19 3 2 2" xfId="586" xr:uid="{50057AD1-2193-486F-A566-9C615D551B76}"/>
    <cellStyle name="normální 19 3 3" xfId="213" xr:uid="{00000000-0005-0000-0000-00006A000000}"/>
    <cellStyle name="normální 19 3 3 2" xfId="587" xr:uid="{5A855B4F-BC87-4699-8D89-C729297EF76D}"/>
    <cellStyle name="normální 19 3 4" xfId="585" xr:uid="{C22AD1ED-C8C2-4266-B2EC-C9A59A5D5485}"/>
    <cellStyle name="normální 19 4" xfId="215" xr:uid="{00000000-0005-0000-0000-00006B000000}"/>
    <cellStyle name="normální 19 4 2" xfId="588" xr:uid="{A8B932D4-7942-4349-A952-2B6363D0B8DB}"/>
    <cellStyle name="normální 19 5" xfId="208" xr:uid="{00000000-0005-0000-0000-00006C000000}"/>
    <cellStyle name="normální 19 5 2" xfId="589" xr:uid="{0A623602-144D-490C-AD8D-EDD15BE64031}"/>
    <cellStyle name="normální 19 6" xfId="579" xr:uid="{0A37A692-DD7D-46CE-9614-1F16841B4BA3}"/>
    <cellStyle name="normální 2" xfId="17" xr:uid="{00000000-0005-0000-0000-00006D000000}"/>
    <cellStyle name="normální 2 10" xfId="217" xr:uid="{00000000-0005-0000-0000-00006E000000}"/>
    <cellStyle name="normální 2 10 2" xfId="590" xr:uid="{D0DD6E5E-85E7-44C5-B9D0-F321F96A61C5}"/>
    <cellStyle name="normální 2 11" xfId="216" xr:uid="{00000000-0005-0000-0000-00006F000000}"/>
    <cellStyle name="normální 2 2" xfId="18" xr:uid="{00000000-0005-0000-0000-000070000000}"/>
    <cellStyle name="Normální 2 2 2" xfId="19" xr:uid="{00000000-0005-0000-0000-000071000000}"/>
    <cellStyle name="Normální 2 2 2 2" xfId="67" xr:uid="{00000000-0005-0000-0000-000072000000}"/>
    <cellStyle name="Normální 2 2 2 2 2" xfId="220" xr:uid="{00000000-0005-0000-0000-000073000000}"/>
    <cellStyle name="Normální 2 2 2 3" xfId="219" xr:uid="{00000000-0005-0000-0000-000074000000}"/>
    <cellStyle name="Normální 2 2 3" xfId="68" xr:uid="{00000000-0005-0000-0000-000075000000}"/>
    <cellStyle name="Normální 2 2 3 2" xfId="221" xr:uid="{00000000-0005-0000-0000-000076000000}"/>
    <cellStyle name="normální 2 2 4" xfId="218" xr:uid="{00000000-0005-0000-0000-000077000000}"/>
    <cellStyle name="normální 2 2 5" xfId="591" xr:uid="{4FED1795-DEF0-4891-9740-D39D79E71818}"/>
    <cellStyle name="normální 2 2 6" xfId="933" xr:uid="{57F4FCE8-C7CE-4433-91B7-69472E8FDB67}"/>
    <cellStyle name="normální 2 2 7" xfId="942" xr:uid="{67473DDB-5C73-4E07-A7CA-14C22EE09C70}"/>
    <cellStyle name="normální 2 3" xfId="20" xr:uid="{00000000-0005-0000-0000-000078000000}"/>
    <cellStyle name="normální 2 3 2" xfId="70" xr:uid="{00000000-0005-0000-0000-000079000000}"/>
    <cellStyle name="normální 2 3 2 2" xfId="224" xr:uid="{00000000-0005-0000-0000-00007A000000}"/>
    <cellStyle name="normální 2 3 2 2 2" xfId="225" xr:uid="{00000000-0005-0000-0000-00007B000000}"/>
    <cellStyle name="normální 2 3 2 2 2 2" xfId="595" xr:uid="{14F259E7-B497-40D9-9902-ED59EE7E3124}"/>
    <cellStyle name="normální 2 3 2 2 3" xfId="594" xr:uid="{99166345-D9D8-471D-97FF-8554D4A4B2A8}"/>
    <cellStyle name="normální 2 3 2 3" xfId="226" xr:uid="{00000000-0005-0000-0000-00007C000000}"/>
    <cellStyle name="normální 2 3 2 3 2" xfId="596" xr:uid="{5BF35B77-2864-4D66-8B9E-6961945566EC}"/>
    <cellStyle name="normální 2 3 2 4" xfId="223" xr:uid="{00000000-0005-0000-0000-00007D000000}"/>
    <cellStyle name="normální 2 3 2 4 2" xfId="597" xr:uid="{28AB33AE-8DCB-4100-9772-BDEB38521055}"/>
    <cellStyle name="normální 2 3 2 5" xfId="593" xr:uid="{68DD1692-806A-4FD6-939C-1F29DAFDCD49}"/>
    <cellStyle name="normální 2 3 3" xfId="69" xr:uid="{00000000-0005-0000-0000-00007E000000}"/>
    <cellStyle name="normální 2 3 3 2" xfId="228" xr:uid="{00000000-0005-0000-0000-00007F000000}"/>
    <cellStyle name="normální 2 3 3 2 2" xfId="599" xr:uid="{D65C1458-F321-4C44-87A4-A5F71B65C67C}"/>
    <cellStyle name="normální 2 3 3 3" xfId="227" xr:uid="{00000000-0005-0000-0000-000080000000}"/>
    <cellStyle name="normální 2 3 3 3 2" xfId="600" xr:uid="{3718F8EC-CC95-494E-834D-8680F45A39A2}"/>
    <cellStyle name="normální 2 3 3 4" xfId="598" xr:uid="{D0385E66-1BE7-4C96-ABF0-CD6E68DB5631}"/>
    <cellStyle name="normální 2 3 4" xfId="229" xr:uid="{00000000-0005-0000-0000-000081000000}"/>
    <cellStyle name="normální 2 3 4 2" xfId="601" xr:uid="{865843D9-5626-4C30-BDF7-C96057594663}"/>
    <cellStyle name="normální 2 3 5" xfId="222" xr:uid="{00000000-0005-0000-0000-000082000000}"/>
    <cellStyle name="normální 2 3 5 2" xfId="602" xr:uid="{B2A7BFAB-5AF4-4968-BE04-72D088FF61B8}"/>
    <cellStyle name="normální 2 3 6" xfId="592" xr:uid="{F2A7FABA-84DC-4D10-AC74-475C71394025}"/>
    <cellStyle name="normální 2 4" xfId="71" xr:uid="{00000000-0005-0000-0000-000083000000}"/>
    <cellStyle name="normální 2 4 2" xfId="72" xr:uid="{00000000-0005-0000-0000-000084000000}"/>
    <cellStyle name="normální 2 4 2 2" xfId="232" xr:uid="{00000000-0005-0000-0000-000085000000}"/>
    <cellStyle name="normální 2 4 2 2 2" xfId="233" xr:uid="{00000000-0005-0000-0000-000086000000}"/>
    <cellStyle name="normální 2 4 2 2 2 2" xfId="606" xr:uid="{FAC47D13-CE35-401A-B4A3-90ED6CB1FAB1}"/>
    <cellStyle name="normální 2 4 2 2 3" xfId="605" xr:uid="{E2212DDB-38C9-46E9-B164-846AA463D366}"/>
    <cellStyle name="normální 2 4 2 3" xfId="234" xr:uid="{00000000-0005-0000-0000-000087000000}"/>
    <cellStyle name="normální 2 4 2 3 2" xfId="607" xr:uid="{1749E558-FB92-4D25-B4A7-C3497BD9872F}"/>
    <cellStyle name="normální 2 4 2 4" xfId="231" xr:uid="{00000000-0005-0000-0000-000088000000}"/>
    <cellStyle name="normální 2 4 2 4 2" xfId="608" xr:uid="{6E7D60E0-C9B6-49A5-B267-44F0171D6A65}"/>
    <cellStyle name="normální 2 4 2 5" xfId="604" xr:uid="{55488F13-A03E-44A1-AB74-BCF860CAA79C}"/>
    <cellStyle name="normální 2 4 3" xfId="235" xr:uid="{00000000-0005-0000-0000-000089000000}"/>
    <cellStyle name="normální 2 4 3 2" xfId="236" xr:uid="{00000000-0005-0000-0000-00008A000000}"/>
    <cellStyle name="normální 2 4 3 2 2" xfId="610" xr:uid="{8AA67AF6-A932-4E6B-B14E-9563C9000B66}"/>
    <cellStyle name="normální 2 4 3 3" xfId="609" xr:uid="{CE033AFA-708A-4748-B018-1ED6F5525CBA}"/>
    <cellStyle name="normální 2 4 4" xfId="237" xr:uid="{00000000-0005-0000-0000-00008B000000}"/>
    <cellStyle name="normální 2 4 4 2" xfId="611" xr:uid="{8A838657-C463-4952-8B02-2F8F8A9831B6}"/>
    <cellStyle name="normální 2 4 5" xfId="230" xr:uid="{00000000-0005-0000-0000-00008C000000}"/>
    <cellStyle name="normální 2 4 5 2" xfId="612" xr:uid="{AEBE0D74-0676-4C7B-B3FA-B251182FDEE2}"/>
    <cellStyle name="normální 2 4 6" xfId="603" xr:uid="{2731D9FB-A5C2-4F5C-BC9C-FB283C4560C9}"/>
    <cellStyle name="normální 2 5" xfId="73" xr:uid="{00000000-0005-0000-0000-00008D000000}"/>
    <cellStyle name="normální 2 5 2" xfId="239" xr:uid="{00000000-0005-0000-0000-00008E000000}"/>
    <cellStyle name="normální 2 5 2 2" xfId="240" xr:uid="{00000000-0005-0000-0000-00008F000000}"/>
    <cellStyle name="normální 2 5 2 2 2" xfId="615" xr:uid="{FC1CBF55-3D13-4219-9BDE-1F9CB840D2E6}"/>
    <cellStyle name="normální 2 5 2 3" xfId="614" xr:uid="{176E7B68-6D54-43E1-9519-FCB3D4C4513B}"/>
    <cellStyle name="normální 2 5 3" xfId="241" xr:uid="{00000000-0005-0000-0000-000090000000}"/>
    <cellStyle name="normální 2 5 3 2" xfId="616" xr:uid="{D47186D5-8BE0-4714-A4D2-733C4784EB25}"/>
    <cellStyle name="normální 2 5 4" xfId="238" xr:uid="{00000000-0005-0000-0000-000091000000}"/>
    <cellStyle name="normální 2 5 4 2" xfId="617" xr:uid="{B9280347-61E2-47DB-9595-4F863BD0C7D5}"/>
    <cellStyle name="normální 2 5 5" xfId="613" xr:uid="{5C174000-26AE-4A21-9D77-044A9EE61B87}"/>
    <cellStyle name="normální 2 6" xfId="74" xr:uid="{00000000-0005-0000-0000-000092000000}"/>
    <cellStyle name="normální 2 6 2" xfId="243" xr:uid="{00000000-0005-0000-0000-000093000000}"/>
    <cellStyle name="normální 2 6 2 2" xfId="244" xr:uid="{00000000-0005-0000-0000-000094000000}"/>
    <cellStyle name="normální 2 6 2 2 2" xfId="620" xr:uid="{30C9DB9C-6B6E-44B0-95EB-D477D18A35D1}"/>
    <cellStyle name="normální 2 6 2 3" xfId="619" xr:uid="{9603E0AF-1683-4B71-B5E8-FCF7584DCF7A}"/>
    <cellStyle name="normální 2 6 3" xfId="245" xr:uid="{00000000-0005-0000-0000-000095000000}"/>
    <cellStyle name="normální 2 6 3 2" xfId="621" xr:uid="{CEC82559-B12E-408F-A656-A8B848563FC1}"/>
    <cellStyle name="normální 2 6 4" xfId="242" xr:uid="{00000000-0005-0000-0000-000096000000}"/>
    <cellStyle name="normální 2 6 4 2" xfId="622" xr:uid="{BFDDE2B8-A13E-40C8-B5B9-5B76A4B53F06}"/>
    <cellStyle name="normální 2 6 5" xfId="618" xr:uid="{4D75DA1C-987D-4CE8-8B82-ED3CFEA0517D}"/>
    <cellStyle name="normální 2 7" xfId="43" xr:uid="{00000000-0005-0000-0000-000097000000}"/>
    <cellStyle name="normální 2 7 2" xfId="246" xr:uid="{00000000-0005-0000-0000-000098000000}"/>
    <cellStyle name="normální 2 8" xfId="247" xr:uid="{00000000-0005-0000-0000-000099000000}"/>
    <cellStyle name="normální 2 8 2" xfId="248" xr:uid="{00000000-0005-0000-0000-00009A000000}"/>
    <cellStyle name="normální 2 8 2 2" xfId="624" xr:uid="{A5D6470E-448A-46F9-8096-2C556119D80B}"/>
    <cellStyle name="normální 2 8 3" xfId="623" xr:uid="{841CDCAA-05A1-4FC7-AD05-0DFA72D00D5E}"/>
    <cellStyle name="normální 2 9" xfId="249" xr:uid="{00000000-0005-0000-0000-00009B000000}"/>
    <cellStyle name="normální 2 9 2" xfId="250" xr:uid="{00000000-0005-0000-0000-00009C000000}"/>
    <cellStyle name="normální 2 9 2 2" xfId="626" xr:uid="{5A785C36-D00C-46ED-8C14-3F25A8D517AC}"/>
    <cellStyle name="normální 2 9 3" xfId="625" xr:uid="{EC434FE8-8E10-45D4-B768-44BC870F141B}"/>
    <cellStyle name="Normální 20" xfId="21" xr:uid="{00000000-0005-0000-0000-00009D000000}"/>
    <cellStyle name="Normální 20 2" xfId="76" xr:uid="{00000000-0005-0000-0000-00009E000000}"/>
    <cellStyle name="Normální 20 2 2" xfId="253" xr:uid="{00000000-0005-0000-0000-00009F000000}"/>
    <cellStyle name="Normální 20 2 2 2" xfId="254" xr:uid="{00000000-0005-0000-0000-0000A0000000}"/>
    <cellStyle name="Normální 20 2 2 2 2" xfId="630" xr:uid="{030E964C-8723-40F6-A063-84A2DF4B81F8}"/>
    <cellStyle name="Normální 20 2 2 3" xfId="629" xr:uid="{9FE06E03-66AB-4876-BA92-8E700E0CF273}"/>
    <cellStyle name="Normální 20 2 3" xfId="255" xr:uid="{00000000-0005-0000-0000-0000A1000000}"/>
    <cellStyle name="Normální 20 2 3 2" xfId="631" xr:uid="{E0A2C9BA-9956-4230-8CD4-D14E89E99F8D}"/>
    <cellStyle name="Normální 20 2 4" xfId="252" xr:uid="{00000000-0005-0000-0000-0000A2000000}"/>
    <cellStyle name="Normální 20 2 4 2" xfId="632" xr:uid="{6CE23BD6-04A6-4312-B0B6-654B3527E491}"/>
    <cellStyle name="Normální 20 2 5" xfId="628" xr:uid="{320FBAEB-A5D8-4312-BDF9-02EB9D61944C}"/>
    <cellStyle name="Normální 20 3" xfId="75" xr:uid="{00000000-0005-0000-0000-0000A3000000}"/>
    <cellStyle name="Normální 20 3 2" xfId="257" xr:uid="{00000000-0005-0000-0000-0000A4000000}"/>
    <cellStyle name="Normální 20 3 2 2" xfId="634" xr:uid="{CA670D60-2295-466F-AD61-D1605F70FEAF}"/>
    <cellStyle name="Normální 20 3 3" xfId="256" xr:uid="{00000000-0005-0000-0000-0000A5000000}"/>
    <cellStyle name="Normální 20 3 3 2" xfId="635" xr:uid="{ACFE76FA-D41E-47F9-A3D0-DAF9CE667338}"/>
    <cellStyle name="Normální 20 3 4" xfId="633" xr:uid="{A08ACF52-B80D-41BD-B8B2-A214428F916B}"/>
    <cellStyle name="Normální 20 4" xfId="258" xr:uid="{00000000-0005-0000-0000-0000A6000000}"/>
    <cellStyle name="Normální 20 4 2" xfId="636" xr:uid="{9399EE57-7DC7-451F-90B2-58593FF90F89}"/>
    <cellStyle name="Normální 20 5" xfId="251" xr:uid="{00000000-0005-0000-0000-0000A7000000}"/>
    <cellStyle name="Normální 20 5 2" xfId="637" xr:uid="{E8C3D05F-6B54-4CB7-A9D0-C586E69AC301}"/>
    <cellStyle name="Normální 20 6" xfId="627" xr:uid="{A523F80E-D701-44DE-A106-3D7AA12EEE28}"/>
    <cellStyle name="Normální 21" xfId="22" xr:uid="{00000000-0005-0000-0000-0000A8000000}"/>
    <cellStyle name="Normální 21 2" xfId="78" xr:uid="{00000000-0005-0000-0000-0000A9000000}"/>
    <cellStyle name="Normální 21 2 2" xfId="261" xr:uid="{00000000-0005-0000-0000-0000AA000000}"/>
    <cellStyle name="Normální 21 2 2 2" xfId="262" xr:uid="{00000000-0005-0000-0000-0000AB000000}"/>
    <cellStyle name="Normální 21 2 2 2 2" xfId="641" xr:uid="{68DD0175-5E2F-487A-9892-994402892D7F}"/>
    <cellStyle name="Normální 21 2 2 3" xfId="640" xr:uid="{F28BDC22-DCB2-4945-9838-C14F29AF6420}"/>
    <cellStyle name="Normální 21 2 3" xfId="263" xr:uid="{00000000-0005-0000-0000-0000AC000000}"/>
    <cellStyle name="Normální 21 2 3 2" xfId="642" xr:uid="{B845F1C7-6297-4941-9D6B-66A6523C0558}"/>
    <cellStyle name="Normální 21 2 4" xfId="260" xr:uid="{00000000-0005-0000-0000-0000AD000000}"/>
    <cellStyle name="Normální 21 2 4 2" xfId="643" xr:uid="{53728436-A101-413D-9494-193946D32B6D}"/>
    <cellStyle name="Normální 21 2 5" xfId="639" xr:uid="{F0D53B6C-0280-4375-BB75-67A3E99ED7F3}"/>
    <cellStyle name="Normální 21 3" xfId="77" xr:uid="{00000000-0005-0000-0000-0000AE000000}"/>
    <cellStyle name="Normální 21 3 2" xfId="265" xr:uid="{00000000-0005-0000-0000-0000AF000000}"/>
    <cellStyle name="Normální 21 3 2 2" xfId="645" xr:uid="{E0964095-EC6E-4730-BC5F-7A72D9D77E89}"/>
    <cellStyle name="Normální 21 3 3" xfId="264" xr:uid="{00000000-0005-0000-0000-0000B0000000}"/>
    <cellStyle name="Normální 21 3 3 2" xfId="646" xr:uid="{4BD78FEF-1B5D-4DEC-9F1A-77C968D7A5C5}"/>
    <cellStyle name="Normální 21 3 4" xfId="644" xr:uid="{F686F935-3C05-4991-B877-43D4F3ADBC4D}"/>
    <cellStyle name="Normální 21 4" xfId="266" xr:uid="{00000000-0005-0000-0000-0000B1000000}"/>
    <cellStyle name="Normální 21 4 2" xfId="647" xr:uid="{B8FDFAAA-2B04-4225-8157-403EB469A5C5}"/>
    <cellStyle name="Normální 21 5" xfId="259" xr:uid="{00000000-0005-0000-0000-0000B2000000}"/>
    <cellStyle name="Normální 21 5 2" xfId="648" xr:uid="{BFCB416F-C2F5-4DBC-82D8-9FE1E70FBB1B}"/>
    <cellStyle name="Normální 21 6" xfId="638" xr:uid="{224607AF-7C32-46F9-8E24-06FE301E4864}"/>
    <cellStyle name="Normální 22" xfId="23" xr:uid="{00000000-0005-0000-0000-0000B3000000}"/>
    <cellStyle name="Normální 22 2" xfId="80" xr:uid="{00000000-0005-0000-0000-0000B4000000}"/>
    <cellStyle name="Normální 22 2 2" xfId="269" xr:uid="{00000000-0005-0000-0000-0000B5000000}"/>
    <cellStyle name="Normální 22 2 2 2" xfId="270" xr:uid="{00000000-0005-0000-0000-0000B6000000}"/>
    <cellStyle name="Normální 22 2 2 2 2" xfId="652" xr:uid="{7210B39A-D6C1-4418-9C6E-8F3AED146C71}"/>
    <cellStyle name="Normální 22 2 2 3" xfId="651" xr:uid="{E8C6E126-CA00-46CC-9E32-0ACC52893BAE}"/>
    <cellStyle name="Normální 22 2 3" xfId="271" xr:uid="{00000000-0005-0000-0000-0000B7000000}"/>
    <cellStyle name="Normální 22 2 3 2" xfId="653" xr:uid="{2F89FC8F-3FC9-4CD2-A83B-78ADD76866B4}"/>
    <cellStyle name="Normální 22 2 4" xfId="268" xr:uid="{00000000-0005-0000-0000-0000B8000000}"/>
    <cellStyle name="Normální 22 2 4 2" xfId="654" xr:uid="{898C3F63-88CC-42BF-814C-3355ED9C6D2C}"/>
    <cellStyle name="Normální 22 2 5" xfId="650" xr:uid="{BEBA2865-51B0-4883-99BC-B3D39973E7D5}"/>
    <cellStyle name="Normální 22 3" xfId="79" xr:uid="{00000000-0005-0000-0000-0000B9000000}"/>
    <cellStyle name="Normální 22 3 2" xfId="273" xr:uid="{00000000-0005-0000-0000-0000BA000000}"/>
    <cellStyle name="Normální 22 3 2 2" xfId="656" xr:uid="{9AF56106-117A-4731-BD80-74F7720F6C9D}"/>
    <cellStyle name="Normální 22 3 3" xfId="272" xr:uid="{00000000-0005-0000-0000-0000BB000000}"/>
    <cellStyle name="Normální 22 3 3 2" xfId="657" xr:uid="{EFA6BB0A-BC12-40D2-A249-94BBBF36858E}"/>
    <cellStyle name="Normální 22 3 4" xfId="655" xr:uid="{BBCD9BC8-FA7A-4AD8-B041-7BF2278E2D84}"/>
    <cellStyle name="Normální 22 4" xfId="274" xr:uid="{00000000-0005-0000-0000-0000BC000000}"/>
    <cellStyle name="Normální 22 4 2" xfId="658" xr:uid="{51D37C1E-E25E-45D4-B1AD-B3831CEC6F47}"/>
    <cellStyle name="Normální 22 5" xfId="267" xr:uid="{00000000-0005-0000-0000-0000BD000000}"/>
    <cellStyle name="Normální 22 5 2" xfId="659" xr:uid="{DA20F0C9-D45A-44D0-93D0-5B80EF4AFA74}"/>
    <cellStyle name="Normální 22 6" xfId="649" xr:uid="{57FC2A6A-C239-43A7-948F-346B6462F105}"/>
    <cellStyle name="Normální 23" xfId="24" xr:uid="{00000000-0005-0000-0000-0000BE000000}"/>
    <cellStyle name="Normální 23 2" xfId="82" xr:uid="{00000000-0005-0000-0000-0000BF000000}"/>
    <cellStyle name="Normální 23 2 2" xfId="277" xr:uid="{00000000-0005-0000-0000-0000C0000000}"/>
    <cellStyle name="Normální 23 2 2 2" xfId="278" xr:uid="{00000000-0005-0000-0000-0000C1000000}"/>
    <cellStyle name="Normální 23 2 2 2 2" xfId="663" xr:uid="{5228575C-7A3A-40FB-876C-94BA8DEAF49F}"/>
    <cellStyle name="Normální 23 2 2 3" xfId="662" xr:uid="{9DD245AC-6409-4D6A-97A5-F478980F8684}"/>
    <cellStyle name="Normální 23 2 3" xfId="279" xr:uid="{00000000-0005-0000-0000-0000C2000000}"/>
    <cellStyle name="Normální 23 2 3 2" xfId="664" xr:uid="{CE30275A-B41D-4891-8D3D-24D2D6ECA5CB}"/>
    <cellStyle name="Normální 23 2 4" xfId="276" xr:uid="{00000000-0005-0000-0000-0000C3000000}"/>
    <cellStyle name="Normální 23 2 4 2" xfId="665" xr:uid="{DEB23AFF-2841-48B4-A6B0-E344CAFB11FD}"/>
    <cellStyle name="Normální 23 2 5" xfId="661" xr:uid="{F307BF68-9E98-47E1-9E6F-3AD9C5414ADA}"/>
    <cellStyle name="Normální 23 3" xfId="81" xr:uid="{00000000-0005-0000-0000-0000C4000000}"/>
    <cellStyle name="Normální 23 3 2" xfId="281" xr:uid="{00000000-0005-0000-0000-0000C5000000}"/>
    <cellStyle name="Normální 23 3 2 2" xfId="667" xr:uid="{7DBA2124-F722-41C4-888D-C6F84FA5C0CA}"/>
    <cellStyle name="Normální 23 3 3" xfId="280" xr:uid="{00000000-0005-0000-0000-0000C6000000}"/>
    <cellStyle name="Normální 23 3 3 2" xfId="668" xr:uid="{D56C0EC5-DCBA-48C8-B26A-2EF9AD786B86}"/>
    <cellStyle name="Normální 23 3 4" xfId="666" xr:uid="{BCF889B1-6ABA-4B35-8D7E-1B8E9C8F4BBC}"/>
    <cellStyle name="Normální 23 4" xfId="282" xr:uid="{00000000-0005-0000-0000-0000C7000000}"/>
    <cellStyle name="Normální 23 4 2" xfId="669" xr:uid="{2C71B4B4-25A0-46E3-BE99-75B96E679130}"/>
    <cellStyle name="Normální 23 5" xfId="275" xr:uid="{00000000-0005-0000-0000-0000C8000000}"/>
    <cellStyle name="Normální 23 5 2" xfId="670" xr:uid="{BF2D48B0-362E-4684-9F2F-490F7944959F}"/>
    <cellStyle name="Normální 23 6" xfId="660" xr:uid="{E2AF1104-258F-4B4C-B1A9-1D89F423AFF3}"/>
    <cellStyle name="Normální 24" xfId="25" xr:uid="{00000000-0005-0000-0000-0000C9000000}"/>
    <cellStyle name="Normální 24 2" xfId="84" xr:uid="{00000000-0005-0000-0000-0000CA000000}"/>
    <cellStyle name="Normální 24 2 2" xfId="285" xr:uid="{00000000-0005-0000-0000-0000CB000000}"/>
    <cellStyle name="Normální 24 2 2 2" xfId="286" xr:uid="{00000000-0005-0000-0000-0000CC000000}"/>
    <cellStyle name="Normální 24 2 2 2 2" xfId="674" xr:uid="{F8B8C694-6BC3-4466-BE02-6486093FA437}"/>
    <cellStyle name="Normální 24 2 2 3" xfId="673" xr:uid="{9DA07C99-D998-4414-A53A-7CDB674395DD}"/>
    <cellStyle name="Normální 24 2 3" xfId="287" xr:uid="{00000000-0005-0000-0000-0000CD000000}"/>
    <cellStyle name="Normální 24 2 3 2" xfId="675" xr:uid="{C80D6BAD-8392-44FC-838C-13B559E8C46C}"/>
    <cellStyle name="Normální 24 2 4" xfId="284" xr:uid="{00000000-0005-0000-0000-0000CE000000}"/>
    <cellStyle name="Normální 24 2 4 2" xfId="676" xr:uid="{0451F79E-ABCF-4B6E-9567-57052B0164DB}"/>
    <cellStyle name="Normální 24 2 5" xfId="672" xr:uid="{B8E95121-B362-48E2-B6A7-42E8FD92CDB3}"/>
    <cellStyle name="Normální 24 3" xfId="83" xr:uid="{00000000-0005-0000-0000-0000CF000000}"/>
    <cellStyle name="Normální 24 3 2" xfId="289" xr:uid="{00000000-0005-0000-0000-0000D0000000}"/>
    <cellStyle name="Normální 24 3 2 2" xfId="678" xr:uid="{150F2A0B-A3C5-461D-885B-4482055B22C9}"/>
    <cellStyle name="Normální 24 3 3" xfId="288" xr:uid="{00000000-0005-0000-0000-0000D1000000}"/>
    <cellStyle name="Normální 24 3 3 2" xfId="679" xr:uid="{ABC30A46-8474-4DCF-88D2-719F9429280A}"/>
    <cellStyle name="Normální 24 3 4" xfId="677" xr:uid="{78D88580-401C-43E1-83C0-B24E82B283A2}"/>
    <cellStyle name="Normální 24 4" xfId="290" xr:uid="{00000000-0005-0000-0000-0000D2000000}"/>
    <cellStyle name="Normální 24 4 2" xfId="680" xr:uid="{3BABAADD-D0D0-4025-8997-9651AC489156}"/>
    <cellStyle name="Normální 24 5" xfId="283" xr:uid="{00000000-0005-0000-0000-0000D3000000}"/>
    <cellStyle name="Normální 24 5 2" xfId="681" xr:uid="{5F7013AB-454B-468D-B13C-B5061EB23EAB}"/>
    <cellStyle name="Normální 24 6" xfId="671" xr:uid="{CF3C3B9D-08AD-4A73-96F2-4D170E93C152}"/>
    <cellStyle name="Normální 25" xfId="85" xr:uid="{00000000-0005-0000-0000-0000D4000000}"/>
    <cellStyle name="Normální 25 2" xfId="86" xr:uid="{00000000-0005-0000-0000-0000D5000000}"/>
    <cellStyle name="Normální 25 2 2" xfId="293" xr:uid="{00000000-0005-0000-0000-0000D6000000}"/>
    <cellStyle name="Normální 25 2 2 2" xfId="294" xr:uid="{00000000-0005-0000-0000-0000D7000000}"/>
    <cellStyle name="Normální 25 2 2 2 2" xfId="685" xr:uid="{1C4E5C52-512C-49FD-8D1C-B27C359036F3}"/>
    <cellStyle name="Normální 25 2 2 3" xfId="684" xr:uid="{C8558D56-F4CA-49A1-A915-BBBADC81EFA2}"/>
    <cellStyle name="Normální 25 2 3" xfId="295" xr:uid="{00000000-0005-0000-0000-0000D8000000}"/>
    <cellStyle name="Normální 25 2 3 2" xfId="686" xr:uid="{A05BAC1A-F6C2-47C7-BD6E-48FC8269C226}"/>
    <cellStyle name="Normální 25 2 4" xfId="292" xr:uid="{00000000-0005-0000-0000-0000D9000000}"/>
    <cellStyle name="Normální 25 2 4 2" xfId="687" xr:uid="{EE564A18-6E72-4FE1-81FA-CBA1B06E9398}"/>
    <cellStyle name="Normální 25 2 5" xfId="683" xr:uid="{C8EAC0BE-6CC3-4F61-8E79-05C799EBB111}"/>
    <cellStyle name="Normální 25 3" xfId="296" xr:uid="{00000000-0005-0000-0000-0000DA000000}"/>
    <cellStyle name="Normální 25 3 2" xfId="297" xr:uid="{00000000-0005-0000-0000-0000DB000000}"/>
    <cellStyle name="Normální 25 3 2 2" xfId="689" xr:uid="{79ED2515-10AF-4033-B4F7-F4E50096235A}"/>
    <cellStyle name="Normální 25 3 3" xfId="688" xr:uid="{DB1A02A5-B638-4299-B88B-B64EBDE20F2F}"/>
    <cellStyle name="Normální 25 4" xfId="298" xr:uid="{00000000-0005-0000-0000-0000DC000000}"/>
    <cellStyle name="Normální 25 4 2" xfId="690" xr:uid="{FB89D1C6-50F5-420F-8BFF-826D39EC817A}"/>
    <cellStyle name="Normální 25 5" xfId="291" xr:uid="{00000000-0005-0000-0000-0000DD000000}"/>
    <cellStyle name="Normální 25 5 2" xfId="691" xr:uid="{30DD3AD3-73E2-4F89-81DE-8C3F1E8CFA0D}"/>
    <cellStyle name="Normální 25 6" xfId="682" xr:uid="{61909730-5C7C-4CC5-B9D8-9BC47C8BACD1}"/>
    <cellStyle name="Normální 26" xfId="87" xr:uid="{00000000-0005-0000-0000-0000DE000000}"/>
    <cellStyle name="Normální 26 2" xfId="88" xr:uid="{00000000-0005-0000-0000-0000DF000000}"/>
    <cellStyle name="Normální 26 2 2" xfId="301" xr:uid="{00000000-0005-0000-0000-0000E0000000}"/>
    <cellStyle name="Normální 26 2 2 2" xfId="302" xr:uid="{00000000-0005-0000-0000-0000E1000000}"/>
    <cellStyle name="Normální 26 2 2 2 2" xfId="695" xr:uid="{FAF885E3-CA3D-46D6-A435-0FF3F5A252E4}"/>
    <cellStyle name="Normální 26 2 2 3" xfId="694" xr:uid="{76C92347-9F45-4950-BC31-6CA74CA8558B}"/>
    <cellStyle name="Normální 26 2 3" xfId="303" xr:uid="{00000000-0005-0000-0000-0000E2000000}"/>
    <cellStyle name="Normální 26 2 3 2" xfId="696" xr:uid="{14DF1F2B-1484-497B-A144-528FCD22EEB0}"/>
    <cellStyle name="Normální 26 2 4" xfId="300" xr:uid="{00000000-0005-0000-0000-0000E3000000}"/>
    <cellStyle name="Normální 26 2 4 2" xfId="697" xr:uid="{AE2CC2FF-B2FE-4843-9008-EFA97E5A26AD}"/>
    <cellStyle name="Normální 26 2 5" xfId="693" xr:uid="{717D8436-A11D-468B-8DFA-4A13BB64416A}"/>
    <cellStyle name="Normální 26 3" xfId="304" xr:uid="{00000000-0005-0000-0000-0000E4000000}"/>
    <cellStyle name="Normální 26 3 2" xfId="305" xr:uid="{00000000-0005-0000-0000-0000E5000000}"/>
    <cellStyle name="Normální 26 3 2 2" xfId="699" xr:uid="{2465FE75-94D6-4FF4-B6A9-0B23423AA067}"/>
    <cellStyle name="Normální 26 3 3" xfId="698" xr:uid="{90E1700C-51A4-47E2-9646-B97053DA75C7}"/>
    <cellStyle name="Normální 26 4" xfId="306" xr:uid="{00000000-0005-0000-0000-0000E6000000}"/>
    <cellStyle name="Normální 26 4 2" xfId="700" xr:uid="{E6A4B1B1-52AD-45A8-8110-22DC02EF3B8E}"/>
    <cellStyle name="Normální 26 5" xfId="299" xr:uid="{00000000-0005-0000-0000-0000E7000000}"/>
    <cellStyle name="Normální 26 5 2" xfId="701" xr:uid="{BAA79602-CA3E-4767-9945-EDD8F5921EA8}"/>
    <cellStyle name="Normální 26 6" xfId="692" xr:uid="{BE880C6F-C3CF-490F-B61D-47CB2008A377}"/>
    <cellStyle name="Normální 27" xfId="89" xr:uid="{00000000-0005-0000-0000-0000E8000000}"/>
    <cellStyle name="Normální 27 2" xfId="90" xr:uid="{00000000-0005-0000-0000-0000E9000000}"/>
    <cellStyle name="Normální 27 2 2" xfId="309" xr:uid="{00000000-0005-0000-0000-0000EA000000}"/>
    <cellStyle name="Normální 27 2 2 2" xfId="310" xr:uid="{00000000-0005-0000-0000-0000EB000000}"/>
    <cellStyle name="Normální 27 2 2 2 2" xfId="705" xr:uid="{06E84C4C-135B-447E-9113-A369C802C90D}"/>
    <cellStyle name="Normální 27 2 2 3" xfId="704" xr:uid="{2B872ECE-D108-4901-BC4B-A940E447F036}"/>
    <cellStyle name="Normální 27 2 3" xfId="311" xr:uid="{00000000-0005-0000-0000-0000EC000000}"/>
    <cellStyle name="Normální 27 2 3 2" xfId="706" xr:uid="{F5621B47-DCD0-4403-9F58-1894A61809D7}"/>
    <cellStyle name="Normální 27 2 4" xfId="308" xr:uid="{00000000-0005-0000-0000-0000ED000000}"/>
    <cellStyle name="Normální 27 2 4 2" xfId="707" xr:uid="{444EF191-4DD4-4B7D-A78C-6603EAFF42E5}"/>
    <cellStyle name="Normální 27 2 5" xfId="703" xr:uid="{AE18BB58-99D1-4A33-AE53-DA7ECF44CE1D}"/>
    <cellStyle name="Normální 27 3" xfId="312" xr:uid="{00000000-0005-0000-0000-0000EE000000}"/>
    <cellStyle name="Normální 27 3 2" xfId="313" xr:uid="{00000000-0005-0000-0000-0000EF000000}"/>
    <cellStyle name="Normální 27 3 2 2" xfId="709" xr:uid="{0AE448FA-8BD7-4F38-8E6C-6C6970341D06}"/>
    <cellStyle name="Normální 27 3 3" xfId="708" xr:uid="{F09B1983-F9A7-4FAF-8E18-D988EEBD3E1B}"/>
    <cellStyle name="Normální 27 4" xfId="314" xr:uid="{00000000-0005-0000-0000-0000F0000000}"/>
    <cellStyle name="Normální 27 4 2" xfId="710" xr:uid="{CAFE9CAC-D9C2-4218-9F8D-E40367DDECC5}"/>
    <cellStyle name="Normální 27 5" xfId="307" xr:uid="{00000000-0005-0000-0000-0000F1000000}"/>
    <cellStyle name="Normální 27 5 2" xfId="711" xr:uid="{F9F3AE92-9B38-41C6-8003-7E37D401558E}"/>
    <cellStyle name="Normální 27 6" xfId="702" xr:uid="{DCAFB217-3C61-4845-80D8-C9B35DCD1D02}"/>
    <cellStyle name="Normální 28" xfId="91" xr:uid="{00000000-0005-0000-0000-0000F2000000}"/>
    <cellStyle name="Normální 28 2" xfId="92" xr:uid="{00000000-0005-0000-0000-0000F3000000}"/>
    <cellStyle name="Normální 28 2 2" xfId="317" xr:uid="{00000000-0005-0000-0000-0000F4000000}"/>
    <cellStyle name="Normální 28 2 2 2" xfId="318" xr:uid="{00000000-0005-0000-0000-0000F5000000}"/>
    <cellStyle name="Normální 28 2 2 2 2" xfId="715" xr:uid="{3E40EC24-661E-4D8C-B1E6-C5BCD12397CC}"/>
    <cellStyle name="Normální 28 2 2 3" xfId="714" xr:uid="{ED5AAB70-0031-4409-878A-069344A5D36E}"/>
    <cellStyle name="Normální 28 2 3" xfId="319" xr:uid="{00000000-0005-0000-0000-0000F6000000}"/>
    <cellStyle name="Normální 28 2 3 2" xfId="716" xr:uid="{4BC574B7-F870-49DA-8F1B-54C7E1C57950}"/>
    <cellStyle name="Normální 28 2 4" xfId="316" xr:uid="{00000000-0005-0000-0000-0000F7000000}"/>
    <cellStyle name="Normální 28 2 4 2" xfId="717" xr:uid="{8DB4F5E7-70E0-4256-B585-DCD1180EA068}"/>
    <cellStyle name="Normální 28 2 5" xfId="713" xr:uid="{BAE5504B-4A6F-4BAF-9D49-8DC8E3545664}"/>
    <cellStyle name="Normální 28 3" xfId="320" xr:uid="{00000000-0005-0000-0000-0000F8000000}"/>
    <cellStyle name="Normální 28 3 2" xfId="321" xr:uid="{00000000-0005-0000-0000-0000F9000000}"/>
    <cellStyle name="Normální 28 3 2 2" xfId="719" xr:uid="{579FEF22-0131-4B33-838B-88FBCE80D08D}"/>
    <cellStyle name="Normální 28 3 3" xfId="718" xr:uid="{AE8A93B1-6AE8-4BB1-81EE-C3AB404B5FB3}"/>
    <cellStyle name="Normální 28 4" xfId="322" xr:uid="{00000000-0005-0000-0000-0000FA000000}"/>
    <cellStyle name="Normální 28 4 2" xfId="720" xr:uid="{6F9ECEFE-A922-401C-9F9A-C4BA5A0244FE}"/>
    <cellStyle name="Normální 28 5" xfId="315" xr:uid="{00000000-0005-0000-0000-0000FB000000}"/>
    <cellStyle name="Normální 28 5 2" xfId="721" xr:uid="{50DB62C9-7ACC-4D4C-B350-6880C871C19C}"/>
    <cellStyle name="Normální 28 6" xfId="712" xr:uid="{5F32037D-6CAF-4C61-B965-603CD192F695}"/>
    <cellStyle name="Normální 29" xfId="93" xr:uid="{00000000-0005-0000-0000-0000FC000000}"/>
    <cellStyle name="Normální 29 2" xfId="94" xr:uid="{00000000-0005-0000-0000-0000FD000000}"/>
    <cellStyle name="Normální 29 2 2" xfId="325" xr:uid="{00000000-0005-0000-0000-0000FE000000}"/>
    <cellStyle name="Normální 29 2 2 2" xfId="326" xr:uid="{00000000-0005-0000-0000-0000FF000000}"/>
    <cellStyle name="Normální 29 2 2 2 2" xfId="725" xr:uid="{15A65E5C-48E9-4B15-8659-2847601CF590}"/>
    <cellStyle name="Normální 29 2 2 3" xfId="724" xr:uid="{3272D4CA-351F-48A6-B762-0CE81F96094C}"/>
    <cellStyle name="Normální 29 2 3" xfId="327" xr:uid="{00000000-0005-0000-0000-000000010000}"/>
    <cellStyle name="Normální 29 2 3 2" xfId="726" xr:uid="{37C62047-13F4-4DC4-885F-9881877F1B91}"/>
    <cellStyle name="Normální 29 2 4" xfId="324" xr:uid="{00000000-0005-0000-0000-000001010000}"/>
    <cellStyle name="Normální 29 2 4 2" xfId="727" xr:uid="{27A1AFDD-B02E-43A1-927F-901DD81F4DFA}"/>
    <cellStyle name="Normální 29 2 5" xfId="723" xr:uid="{639199F6-137A-4F64-9BDC-9C63AE3A7D9E}"/>
    <cellStyle name="Normální 29 3" xfId="328" xr:uid="{00000000-0005-0000-0000-000002010000}"/>
    <cellStyle name="Normální 29 3 2" xfId="329" xr:uid="{00000000-0005-0000-0000-000003010000}"/>
    <cellStyle name="Normální 29 3 2 2" xfId="729" xr:uid="{30508EE8-DC00-4F75-9327-ACB21EF5F289}"/>
    <cellStyle name="Normální 29 3 3" xfId="728" xr:uid="{2B4CF3FC-F8AE-44FD-B7D3-CD2A16EDED45}"/>
    <cellStyle name="Normální 29 4" xfId="330" xr:uid="{00000000-0005-0000-0000-000004010000}"/>
    <cellStyle name="Normální 29 4 2" xfId="730" xr:uid="{3826A061-B27A-4D47-9BCB-C996B26E9B18}"/>
    <cellStyle name="Normální 29 5" xfId="323" xr:uid="{00000000-0005-0000-0000-000005010000}"/>
    <cellStyle name="Normální 29 5 2" xfId="731" xr:uid="{0C3F3BC4-86D4-4CAB-8D44-D87390E68715}"/>
    <cellStyle name="Normální 29 6" xfId="722" xr:uid="{1537228B-C202-4A55-B0CF-9E6A49B1E40B}"/>
    <cellStyle name="Normální 3" xfId="26" xr:uid="{00000000-0005-0000-0000-000006010000}"/>
    <cellStyle name="Normální 3 10" xfId="732" xr:uid="{D66C0D40-635E-48A4-9123-CD2D4D445F4D}"/>
    <cellStyle name="Normální 3 2" xfId="27" xr:uid="{00000000-0005-0000-0000-000007010000}"/>
    <cellStyle name="Normální 3 2 2" xfId="28" xr:uid="{00000000-0005-0000-0000-000008010000}"/>
    <cellStyle name="Normální 3 2 2 2" xfId="96" xr:uid="{00000000-0005-0000-0000-000009010000}"/>
    <cellStyle name="Normální 3 2 2 2 2" xfId="334" xr:uid="{00000000-0005-0000-0000-00000A010000}"/>
    <cellStyle name="Normální 3 2 2 3" xfId="333" xr:uid="{00000000-0005-0000-0000-00000B010000}"/>
    <cellStyle name="Normální 3 2 3" xfId="97" xr:uid="{00000000-0005-0000-0000-00000C010000}"/>
    <cellStyle name="Normální 3 2 3 2" xfId="335" xr:uid="{00000000-0005-0000-0000-00000D010000}"/>
    <cellStyle name="Normální 3 2 4" xfId="332" xr:uid="{00000000-0005-0000-0000-00000E010000}"/>
    <cellStyle name="normální 3 3" xfId="98" xr:uid="{00000000-0005-0000-0000-00000F010000}"/>
    <cellStyle name="normální 3 3 2" xfId="99" xr:uid="{00000000-0005-0000-0000-000010010000}"/>
    <cellStyle name="normální 3 3 2 2" xfId="338" xr:uid="{00000000-0005-0000-0000-000011010000}"/>
    <cellStyle name="normální 3 3 2 2 2" xfId="339" xr:uid="{00000000-0005-0000-0000-000012010000}"/>
    <cellStyle name="normální 3 3 2 2 2 2" xfId="736" xr:uid="{4033DACA-1B6D-4864-9F8B-739110ADE96C}"/>
    <cellStyle name="normální 3 3 2 2 3" xfId="735" xr:uid="{EC14D139-772F-42A2-B5B6-B35FAE8ADE85}"/>
    <cellStyle name="normální 3 3 2 3" xfId="340" xr:uid="{00000000-0005-0000-0000-000013010000}"/>
    <cellStyle name="normální 3 3 2 3 2" xfId="737" xr:uid="{7E9F32E9-EE1C-4843-8BFF-97424815C60A}"/>
    <cellStyle name="normální 3 3 2 4" xfId="337" xr:uid="{00000000-0005-0000-0000-000014010000}"/>
    <cellStyle name="normální 3 3 2 4 2" xfId="738" xr:uid="{D377A0CC-5B8B-44A6-BE48-17693098768B}"/>
    <cellStyle name="normální 3 3 2 5" xfId="734" xr:uid="{491AE504-CC65-48C4-9A45-BA4E87882A52}"/>
    <cellStyle name="normální 3 3 3" xfId="341" xr:uid="{00000000-0005-0000-0000-000015010000}"/>
    <cellStyle name="normální 3 3 3 2" xfId="342" xr:uid="{00000000-0005-0000-0000-000016010000}"/>
    <cellStyle name="normální 3 3 3 2 2" xfId="740" xr:uid="{14C2BD0B-4C4D-48E6-9A8D-2AD33A17C4C2}"/>
    <cellStyle name="normální 3 3 3 3" xfId="739" xr:uid="{3BB3A430-E432-44AD-B43F-960C39E3811D}"/>
    <cellStyle name="normální 3 3 4" xfId="343" xr:uid="{00000000-0005-0000-0000-000017010000}"/>
    <cellStyle name="normální 3 3 4 2" xfId="741" xr:uid="{6B0D4BA2-FDA6-4B80-90BC-6EA72E854C9F}"/>
    <cellStyle name="normální 3 3 5" xfId="336" xr:uid="{00000000-0005-0000-0000-000018010000}"/>
    <cellStyle name="normální 3 3 5 2" xfId="742" xr:uid="{8BF51BF9-BA48-408B-B992-A1BB64A0BAAD}"/>
    <cellStyle name="normální 3 3 6" xfId="733" xr:uid="{F445A697-7A0E-4607-A299-F0B31634720D}"/>
    <cellStyle name="normální 3 4" xfId="100" xr:uid="{00000000-0005-0000-0000-000019010000}"/>
    <cellStyle name="normální 3 4 2" xfId="345" xr:uid="{00000000-0005-0000-0000-00001A010000}"/>
    <cellStyle name="normální 3 4 2 2" xfId="346" xr:uid="{00000000-0005-0000-0000-00001B010000}"/>
    <cellStyle name="normální 3 4 2 2 2" xfId="745" xr:uid="{BB308291-7F8F-4959-AF08-743112920EE2}"/>
    <cellStyle name="normální 3 4 2 3" xfId="744" xr:uid="{0BF68821-C9CE-4C8C-AF68-67EDD4C97909}"/>
    <cellStyle name="normální 3 4 3" xfId="347" xr:uid="{00000000-0005-0000-0000-00001C010000}"/>
    <cellStyle name="normální 3 4 3 2" xfId="746" xr:uid="{006CD0C2-768C-4672-AE04-69FB7738D464}"/>
    <cellStyle name="normální 3 4 4" xfId="344" xr:uid="{00000000-0005-0000-0000-00001D010000}"/>
    <cellStyle name="normální 3 4 4 2" xfId="747" xr:uid="{2DCA71E6-0750-43C5-B4FB-032D4FC5D933}"/>
    <cellStyle name="normální 3 4 5" xfId="743" xr:uid="{AC157AAE-2320-4C6C-B308-430074F9A5C6}"/>
    <cellStyle name="normální 3 5" xfId="101" xr:uid="{00000000-0005-0000-0000-00001E010000}"/>
    <cellStyle name="normální 3 5 2" xfId="349" xr:uid="{00000000-0005-0000-0000-00001F010000}"/>
    <cellStyle name="normální 3 5 2 2" xfId="350" xr:uid="{00000000-0005-0000-0000-000020010000}"/>
    <cellStyle name="normální 3 5 2 2 2" xfId="750" xr:uid="{B6577234-DB33-461F-A1CE-26320A9D9EE9}"/>
    <cellStyle name="normální 3 5 2 3" xfId="749" xr:uid="{2EC08860-1B84-434F-8274-C6FCBAE2A7A5}"/>
    <cellStyle name="normální 3 5 3" xfId="351" xr:uid="{00000000-0005-0000-0000-000021010000}"/>
    <cellStyle name="normální 3 5 3 2" xfId="751" xr:uid="{1483B2F8-46E2-4D5B-8C13-C269234D3A54}"/>
    <cellStyle name="normální 3 5 4" xfId="348" xr:uid="{00000000-0005-0000-0000-000022010000}"/>
    <cellStyle name="normální 3 5 4 2" xfId="752" xr:uid="{4CF3EAFA-7EAC-4AF7-AFB0-6F217249C70A}"/>
    <cellStyle name="normální 3 5 5" xfId="748" xr:uid="{62BB0367-38F9-4571-9C78-973D977D7426}"/>
    <cellStyle name="Normální 3 6" xfId="95" xr:uid="{00000000-0005-0000-0000-000023010000}"/>
    <cellStyle name="normální 3 6 2" xfId="353" xr:uid="{00000000-0005-0000-0000-000024010000}"/>
    <cellStyle name="normální 3 6 2 2" xfId="754" xr:uid="{0AF72650-1805-45B4-B572-209C8F12A8BE}"/>
    <cellStyle name="Normální 3 6 3" xfId="352" xr:uid="{00000000-0005-0000-0000-000025010000}"/>
    <cellStyle name="Normální 3 6 3 2" xfId="755" xr:uid="{EE11010E-E0DA-4CBD-A1F3-5E2B39A5DEFB}"/>
    <cellStyle name="Normální 3 6 4" xfId="753" xr:uid="{D35579CC-9F61-46A7-937C-479C76137027}"/>
    <cellStyle name="Normální 3 6 5" xfId="938" xr:uid="{8D4889CF-0628-4844-B9E9-9654F94B9E38}"/>
    <cellStyle name="Normální 3 6 6" xfId="937" xr:uid="{9AF4DFF6-8F44-4728-80F4-E63A5A17A3E6}"/>
    <cellStyle name="Normální 3 7" xfId="143" xr:uid="{00000000-0005-0000-0000-000026010000}"/>
    <cellStyle name="normální 3 7 2" xfId="355" xr:uid="{00000000-0005-0000-0000-000027010000}"/>
    <cellStyle name="normální 3 7 2 2" xfId="757" xr:uid="{DEF6E531-6830-41B8-BDD6-83A7AC08745D}"/>
    <cellStyle name="Normální 3 7 3" xfId="354" xr:uid="{00000000-0005-0000-0000-000028010000}"/>
    <cellStyle name="Normální 3 7 3 2" xfId="758" xr:uid="{9293320B-93C1-4730-BB2A-944A2BC54110}"/>
    <cellStyle name="Normální 3 7 4" xfId="756" xr:uid="{E4C589F7-E305-4762-9D78-CE7201150F38}"/>
    <cellStyle name="Normální 3 7 5" xfId="939" xr:uid="{DB0DE5B9-6E6E-4A98-B0E9-95AEE2C0590F}"/>
    <cellStyle name="Normální 3 7 6" xfId="936" xr:uid="{F96769CC-0472-404A-A2F1-0D8FF1F1B1F4}"/>
    <cellStyle name="normální 3 8" xfId="356" xr:uid="{00000000-0005-0000-0000-000029010000}"/>
    <cellStyle name="normální 3 8 2" xfId="759" xr:uid="{80E7C171-7214-4A02-9E45-03467E1D1149}"/>
    <cellStyle name="Normální 3 9" xfId="331" xr:uid="{00000000-0005-0000-0000-00002A010000}"/>
    <cellStyle name="Normální 3 9 2" xfId="760" xr:uid="{D5A88608-87AA-4F73-A214-A4D90FF9E1B2}"/>
    <cellStyle name="Normální 30" xfId="102" xr:uid="{00000000-0005-0000-0000-00002B010000}"/>
    <cellStyle name="Normální 30 2" xfId="103" xr:uid="{00000000-0005-0000-0000-00002C010000}"/>
    <cellStyle name="Normální 30 2 2" xfId="359" xr:uid="{00000000-0005-0000-0000-00002D010000}"/>
    <cellStyle name="Normální 30 2 2 2" xfId="360" xr:uid="{00000000-0005-0000-0000-00002E010000}"/>
    <cellStyle name="Normální 30 2 2 2 2" xfId="764" xr:uid="{6825773A-B6B5-4277-A7E5-11D34C9DC3C7}"/>
    <cellStyle name="Normální 30 2 2 3" xfId="763" xr:uid="{F4E3762E-19DA-498A-BDCD-587DAB9B5352}"/>
    <cellStyle name="Normální 30 2 3" xfId="361" xr:uid="{00000000-0005-0000-0000-00002F010000}"/>
    <cellStyle name="Normální 30 2 3 2" xfId="765" xr:uid="{BF9B24DD-30D0-4D76-999E-B83DAAFF8C1D}"/>
    <cellStyle name="Normální 30 2 4" xfId="358" xr:uid="{00000000-0005-0000-0000-000030010000}"/>
    <cellStyle name="Normální 30 2 4 2" xfId="766" xr:uid="{40F024D8-7F11-47CD-9358-4D39E03E5370}"/>
    <cellStyle name="Normální 30 2 5" xfId="762" xr:uid="{67A814CD-F13D-4852-A774-8BAEA22958B8}"/>
    <cellStyle name="Normální 30 3" xfId="362" xr:uid="{00000000-0005-0000-0000-000031010000}"/>
    <cellStyle name="Normální 30 3 2" xfId="363" xr:uid="{00000000-0005-0000-0000-000032010000}"/>
    <cellStyle name="Normální 30 3 2 2" xfId="768" xr:uid="{E2E1F5FC-DB1A-40DC-A2E2-AFD2BF097C84}"/>
    <cellStyle name="Normální 30 3 3" xfId="767" xr:uid="{C23A8E4D-4CF2-4B68-B7B8-487D5BADA351}"/>
    <cellStyle name="Normální 30 4" xfId="364" xr:uid="{00000000-0005-0000-0000-000033010000}"/>
    <cellStyle name="Normální 30 4 2" xfId="769" xr:uid="{300CB269-107E-484B-8E91-AC2E1E818120}"/>
    <cellStyle name="Normální 30 5" xfId="357" xr:uid="{00000000-0005-0000-0000-000034010000}"/>
    <cellStyle name="Normální 30 5 2" xfId="770" xr:uid="{9A66A96D-6A3E-45EE-A158-6BD8BFE1C095}"/>
    <cellStyle name="Normální 30 6" xfId="761" xr:uid="{1FBF9864-0189-420C-980C-1AC9F87AC2A9}"/>
    <cellStyle name="Normální 31" xfId="104" xr:uid="{00000000-0005-0000-0000-000035010000}"/>
    <cellStyle name="Normální 31 2" xfId="105" xr:uid="{00000000-0005-0000-0000-000036010000}"/>
    <cellStyle name="Normální 31 2 2" xfId="367" xr:uid="{00000000-0005-0000-0000-000037010000}"/>
    <cellStyle name="Normální 31 2 2 2" xfId="368" xr:uid="{00000000-0005-0000-0000-000038010000}"/>
    <cellStyle name="Normální 31 2 2 2 2" xfId="774" xr:uid="{7F07EB2C-EEF4-4D07-81B2-45323E3FCDC0}"/>
    <cellStyle name="Normální 31 2 2 3" xfId="773" xr:uid="{615EC596-7A74-4FB8-9D4E-94548E4F7722}"/>
    <cellStyle name="Normální 31 2 3" xfId="369" xr:uid="{00000000-0005-0000-0000-000039010000}"/>
    <cellStyle name="Normální 31 2 3 2" xfId="775" xr:uid="{8BD93DDD-FB61-4F26-BDAC-5E0A7D96575E}"/>
    <cellStyle name="Normální 31 2 4" xfId="366" xr:uid="{00000000-0005-0000-0000-00003A010000}"/>
    <cellStyle name="Normální 31 2 4 2" xfId="776" xr:uid="{8C2F87CF-1B4F-4FD2-95DC-F4356B812BF6}"/>
    <cellStyle name="Normální 31 2 5" xfId="772" xr:uid="{D55A0269-5E7A-489B-8D41-E282639857FC}"/>
    <cellStyle name="Normální 31 3" xfId="370" xr:uid="{00000000-0005-0000-0000-00003B010000}"/>
    <cellStyle name="Normální 31 3 2" xfId="371" xr:uid="{00000000-0005-0000-0000-00003C010000}"/>
    <cellStyle name="Normální 31 3 2 2" xfId="778" xr:uid="{06EBEDE6-ECFA-4EEC-BAA4-2056C016E1CE}"/>
    <cellStyle name="Normální 31 3 3" xfId="777" xr:uid="{F26524F0-A43F-4AA3-A84D-E54090FFE3E4}"/>
    <cellStyle name="Normální 31 4" xfId="372" xr:uid="{00000000-0005-0000-0000-00003D010000}"/>
    <cellStyle name="Normální 31 4 2" xfId="779" xr:uid="{D7E12F46-BA88-4721-9873-8E7975F8E77A}"/>
    <cellStyle name="Normální 31 5" xfId="365" xr:uid="{00000000-0005-0000-0000-00003E010000}"/>
    <cellStyle name="Normální 31 5 2" xfId="780" xr:uid="{CC396C98-1C99-4BDC-A9EB-6C736C80A085}"/>
    <cellStyle name="Normální 31 6" xfId="771" xr:uid="{E49F99E2-220A-45FD-B2C3-139365FDAE1A}"/>
    <cellStyle name="Normální 32" xfId="106" xr:uid="{00000000-0005-0000-0000-00003F010000}"/>
    <cellStyle name="Normální 32 2" xfId="107" xr:uid="{00000000-0005-0000-0000-000040010000}"/>
    <cellStyle name="Normální 32 2 2" xfId="375" xr:uid="{00000000-0005-0000-0000-000041010000}"/>
    <cellStyle name="Normální 32 2 2 2" xfId="376" xr:uid="{00000000-0005-0000-0000-000042010000}"/>
    <cellStyle name="Normální 32 2 2 2 2" xfId="784" xr:uid="{E3DF300F-341F-4605-801C-322CD3CED8BD}"/>
    <cellStyle name="Normální 32 2 2 3" xfId="783" xr:uid="{AB3A4EF9-5D8D-45C5-9733-1479A8097DC2}"/>
    <cellStyle name="Normální 32 2 3" xfId="377" xr:uid="{00000000-0005-0000-0000-000043010000}"/>
    <cellStyle name="Normální 32 2 3 2" xfId="785" xr:uid="{F6E2C5EF-2BEA-432D-B0E8-456FEA50036F}"/>
    <cellStyle name="Normální 32 2 4" xfId="374" xr:uid="{00000000-0005-0000-0000-000044010000}"/>
    <cellStyle name="Normální 32 2 4 2" xfId="786" xr:uid="{5B2B394B-47A5-4A70-A07A-3A0825DB6D13}"/>
    <cellStyle name="Normální 32 2 5" xfId="782" xr:uid="{8832A02E-6D80-4095-9BEF-324D612B6D08}"/>
    <cellStyle name="Normální 32 3" xfId="378" xr:uid="{00000000-0005-0000-0000-000045010000}"/>
    <cellStyle name="Normální 32 3 2" xfId="379" xr:uid="{00000000-0005-0000-0000-000046010000}"/>
    <cellStyle name="Normální 32 3 2 2" xfId="788" xr:uid="{F197B3BE-B04D-4597-8A13-51D42532057C}"/>
    <cellStyle name="Normální 32 3 3" xfId="787" xr:uid="{EB8439C3-1379-4CF7-9515-62EB2DB22E44}"/>
    <cellStyle name="Normální 32 4" xfId="380" xr:uid="{00000000-0005-0000-0000-000047010000}"/>
    <cellStyle name="Normální 32 4 2" xfId="789" xr:uid="{484BB632-D8F6-4A0E-B1DE-5C80CD62705D}"/>
    <cellStyle name="Normální 32 5" xfId="373" xr:uid="{00000000-0005-0000-0000-000048010000}"/>
    <cellStyle name="Normální 32 5 2" xfId="790" xr:uid="{89E310B4-C571-401E-BA3E-8997C17E7992}"/>
    <cellStyle name="Normální 32 6" xfId="781" xr:uid="{7EFAC490-1EE5-4B8D-8A90-FB6514D00835}"/>
    <cellStyle name="Normální 33" xfId="108" xr:uid="{00000000-0005-0000-0000-000049010000}"/>
    <cellStyle name="Normální 33 2" xfId="109" xr:uid="{00000000-0005-0000-0000-00004A010000}"/>
    <cellStyle name="Normální 33 2 2" xfId="383" xr:uid="{00000000-0005-0000-0000-00004B010000}"/>
    <cellStyle name="Normální 33 2 2 2" xfId="384" xr:uid="{00000000-0005-0000-0000-00004C010000}"/>
    <cellStyle name="Normální 33 2 2 2 2" xfId="794" xr:uid="{B2361B9D-2616-454E-AD23-4F8BD188CD08}"/>
    <cellStyle name="Normální 33 2 2 3" xfId="793" xr:uid="{14C5AFA0-089A-425E-A32B-8C2F23E14245}"/>
    <cellStyle name="Normální 33 2 3" xfId="385" xr:uid="{00000000-0005-0000-0000-00004D010000}"/>
    <cellStyle name="Normální 33 2 3 2" xfId="795" xr:uid="{81C36DF0-36F3-42D9-8F3C-18867C041812}"/>
    <cellStyle name="Normální 33 2 4" xfId="382" xr:uid="{00000000-0005-0000-0000-00004E010000}"/>
    <cellStyle name="Normální 33 2 4 2" xfId="796" xr:uid="{E4A49BD9-260A-4007-87D1-64F8B614AE23}"/>
    <cellStyle name="Normální 33 2 5" xfId="792" xr:uid="{0CC65263-2AE2-4DAC-9EF6-7826164F2589}"/>
    <cellStyle name="Normální 33 3" xfId="386" xr:uid="{00000000-0005-0000-0000-00004F010000}"/>
    <cellStyle name="Normální 33 3 2" xfId="387" xr:uid="{00000000-0005-0000-0000-000050010000}"/>
    <cellStyle name="Normální 33 3 2 2" xfId="798" xr:uid="{A8F0EE95-1CA8-4A99-B715-48F721287C19}"/>
    <cellStyle name="Normální 33 3 3" xfId="797" xr:uid="{C0A1FCD4-224A-465C-9047-53AE96A9AB40}"/>
    <cellStyle name="Normální 33 4" xfId="388" xr:uid="{00000000-0005-0000-0000-000051010000}"/>
    <cellStyle name="Normální 33 4 2" xfId="799" xr:uid="{65BBCE81-0609-4EE3-B7F3-B52C656B234E}"/>
    <cellStyle name="Normální 33 5" xfId="381" xr:uid="{00000000-0005-0000-0000-000052010000}"/>
    <cellStyle name="Normální 33 5 2" xfId="800" xr:uid="{C9837E86-22BA-4279-A7EA-F7D359A984E3}"/>
    <cellStyle name="Normální 33 6" xfId="791" xr:uid="{E292EDAC-F265-4D5F-A481-17B5D2600945}"/>
    <cellStyle name="Normální 34" xfId="110" xr:uid="{00000000-0005-0000-0000-000053010000}"/>
    <cellStyle name="Normální 34 2" xfId="111" xr:uid="{00000000-0005-0000-0000-000054010000}"/>
    <cellStyle name="Normální 34 2 2" xfId="391" xr:uid="{00000000-0005-0000-0000-000055010000}"/>
    <cellStyle name="Normální 34 2 2 2" xfId="392" xr:uid="{00000000-0005-0000-0000-000056010000}"/>
    <cellStyle name="Normální 34 2 2 2 2" xfId="804" xr:uid="{DE83DD16-EF4E-4492-9B01-39A9386831A1}"/>
    <cellStyle name="Normální 34 2 2 3" xfId="803" xr:uid="{CA794FFE-FBE5-4FAC-B9F4-B7B2C66876DD}"/>
    <cellStyle name="Normální 34 2 3" xfId="393" xr:uid="{00000000-0005-0000-0000-000057010000}"/>
    <cellStyle name="Normální 34 2 3 2" xfId="805" xr:uid="{7B49066C-8BE4-4952-A0FA-1E10EE7A34AD}"/>
    <cellStyle name="Normální 34 2 4" xfId="390" xr:uid="{00000000-0005-0000-0000-000058010000}"/>
    <cellStyle name="Normální 34 2 4 2" xfId="806" xr:uid="{B059C821-B52B-4F8C-AAAE-9808CBE5FFB4}"/>
    <cellStyle name="Normální 34 2 5" xfId="802" xr:uid="{D146079A-3220-4A74-9B1E-3CE1A8804229}"/>
    <cellStyle name="Normální 34 3" xfId="394" xr:uid="{00000000-0005-0000-0000-000059010000}"/>
    <cellStyle name="Normální 34 3 2" xfId="395" xr:uid="{00000000-0005-0000-0000-00005A010000}"/>
    <cellStyle name="Normální 34 3 2 2" xfId="808" xr:uid="{178987CA-2223-4B63-A24F-C0C180ED570B}"/>
    <cellStyle name="Normální 34 3 3" xfId="807" xr:uid="{2ACCC2EF-C2B8-49B6-8F0F-B085BF71F507}"/>
    <cellStyle name="Normální 34 4" xfId="396" xr:uid="{00000000-0005-0000-0000-00005B010000}"/>
    <cellStyle name="Normální 34 4 2" xfId="809" xr:uid="{2BB704D0-0E08-449C-8CC3-636979AD320F}"/>
    <cellStyle name="Normální 34 5" xfId="389" xr:uid="{00000000-0005-0000-0000-00005C010000}"/>
    <cellStyle name="Normální 34 5 2" xfId="810" xr:uid="{6303F9DB-9EC1-4625-9D74-67D78802528A}"/>
    <cellStyle name="Normální 34 6" xfId="801" xr:uid="{05FE25F2-E12F-41BE-8CD0-D8DD4D335D08}"/>
    <cellStyle name="Normální 35" xfId="508" xr:uid="{AF815C8E-F396-4F6A-B6AC-1807EC735094}"/>
    <cellStyle name="Normální 36" xfId="948" xr:uid="{AF3275BF-3767-43F0-99EA-A2A60D604680}"/>
    <cellStyle name="Normální 4" xfId="29" xr:uid="{00000000-0005-0000-0000-00005D010000}"/>
    <cellStyle name="Normální 4 10" xfId="935" xr:uid="{2DADD717-5697-4C44-B3F6-D42092C33FAF}"/>
    <cellStyle name="normální 4 2" xfId="30" xr:uid="{00000000-0005-0000-0000-00005E010000}"/>
    <cellStyle name="normální 4 2 2" xfId="114" xr:uid="{00000000-0005-0000-0000-00005F010000}"/>
    <cellStyle name="normální 4 2 2 2" xfId="400" xr:uid="{00000000-0005-0000-0000-000060010000}"/>
    <cellStyle name="normální 4 2 2 2 2" xfId="401" xr:uid="{00000000-0005-0000-0000-000061010000}"/>
    <cellStyle name="normální 4 2 2 2 2 2" xfId="815" xr:uid="{FE9ED309-45B0-4AEE-A7BC-93E77B91D66A}"/>
    <cellStyle name="normální 4 2 2 2 3" xfId="814" xr:uid="{F0B050E1-3ED6-4909-8B02-FBB2F3995C5E}"/>
    <cellStyle name="normální 4 2 2 3" xfId="402" xr:uid="{00000000-0005-0000-0000-000062010000}"/>
    <cellStyle name="normální 4 2 2 3 2" xfId="816" xr:uid="{1FB5391A-4C35-4623-ADAE-A79777FEA327}"/>
    <cellStyle name="normální 4 2 2 4" xfId="399" xr:uid="{00000000-0005-0000-0000-000063010000}"/>
    <cellStyle name="normální 4 2 2 4 2" xfId="817" xr:uid="{7CE3EB6F-409D-42E3-919A-B49F0B900E55}"/>
    <cellStyle name="normální 4 2 2 5" xfId="813" xr:uid="{93E78692-A9FC-450E-86DE-0BD8E8961C6C}"/>
    <cellStyle name="normální 4 2 3" xfId="113" xr:uid="{00000000-0005-0000-0000-000064010000}"/>
    <cellStyle name="normální 4 2 3 2" xfId="404" xr:uid="{00000000-0005-0000-0000-000065010000}"/>
    <cellStyle name="normální 4 2 3 2 2" xfId="819" xr:uid="{5CD32A5B-2A38-4B0C-AAA3-B36B3AC5048F}"/>
    <cellStyle name="normální 4 2 3 3" xfId="403" xr:uid="{00000000-0005-0000-0000-000066010000}"/>
    <cellStyle name="normální 4 2 3 3 2" xfId="820" xr:uid="{2B7D00B7-56C0-4599-8BA6-26818063CAE4}"/>
    <cellStyle name="normální 4 2 3 4" xfId="818" xr:uid="{F2F2BD99-1FBB-4A57-83B7-49347ABFBFE0}"/>
    <cellStyle name="normální 4 2 4" xfId="405" xr:uid="{00000000-0005-0000-0000-000067010000}"/>
    <cellStyle name="normální 4 2 4 2" xfId="821" xr:uid="{2190687E-F267-4A49-B4F2-A3B96ABD014D}"/>
    <cellStyle name="normální 4 2 5" xfId="398" xr:uid="{00000000-0005-0000-0000-000068010000}"/>
    <cellStyle name="normální 4 2 5 2" xfId="822" xr:uid="{0B360F46-ED09-46B9-AD0C-446F76A1D769}"/>
    <cellStyle name="normální 4 2 6" xfId="812" xr:uid="{08703DAD-065E-438B-A72C-F728944B89F4}"/>
    <cellStyle name="normální 4 3" xfId="115" xr:uid="{00000000-0005-0000-0000-000069010000}"/>
    <cellStyle name="normální 4 3 2" xfId="116" xr:uid="{00000000-0005-0000-0000-00006A010000}"/>
    <cellStyle name="normální 4 3 2 2" xfId="117" xr:uid="{00000000-0005-0000-0000-00006B010000}"/>
    <cellStyle name="normální 4 3 2 2 2" xfId="408" xr:uid="{00000000-0005-0000-0000-00006C010000}"/>
    <cellStyle name="normální 4 3 2 3" xfId="407" xr:uid="{00000000-0005-0000-0000-00006D010000}"/>
    <cellStyle name="normální 4 3 3" xfId="406" xr:uid="{00000000-0005-0000-0000-00006E010000}"/>
    <cellStyle name="normální 4 4" xfId="118" xr:uid="{00000000-0005-0000-0000-00006F010000}"/>
    <cellStyle name="normální 4 4 2" xfId="410" xr:uid="{00000000-0005-0000-0000-000070010000}"/>
    <cellStyle name="normální 4 4 2 2" xfId="411" xr:uid="{00000000-0005-0000-0000-000071010000}"/>
    <cellStyle name="normální 4 4 2 2 2" xfId="825" xr:uid="{9435C091-8A74-4BC1-A435-E9F0737AFB1F}"/>
    <cellStyle name="normální 4 4 2 3" xfId="824" xr:uid="{EA1B1A96-0965-4A7C-9158-B9236ECA68FE}"/>
    <cellStyle name="normální 4 4 3" xfId="412" xr:uid="{00000000-0005-0000-0000-000072010000}"/>
    <cellStyle name="normální 4 4 3 2" xfId="826" xr:uid="{C25770F5-CFC9-4C6E-9344-6B2BFCE57AC7}"/>
    <cellStyle name="normální 4 4 4" xfId="409" xr:uid="{00000000-0005-0000-0000-000073010000}"/>
    <cellStyle name="normální 4 4 4 2" xfId="827" xr:uid="{C3CAADAE-BCF8-4CD0-854B-891820C94263}"/>
    <cellStyle name="normální 4 4 5" xfId="823" xr:uid="{24B86CBB-2106-4A79-BBA5-E2ADF9C308F4}"/>
    <cellStyle name="Normální 4 5" xfId="112" xr:uid="{00000000-0005-0000-0000-000074010000}"/>
    <cellStyle name="normální 4 5 2" xfId="414" xr:uid="{00000000-0005-0000-0000-000075010000}"/>
    <cellStyle name="normální 4 5 2 2" xfId="829" xr:uid="{6B8E8ECE-CDB8-456B-90A9-27CE1537041B}"/>
    <cellStyle name="Normální 4 5 3" xfId="413" xr:uid="{00000000-0005-0000-0000-000076010000}"/>
    <cellStyle name="Normální 4 5 3 2" xfId="830" xr:uid="{A89FDC8E-F297-4AA6-84BD-3BA91E89EA93}"/>
    <cellStyle name="Normální 4 5 4" xfId="828" xr:uid="{62242DD7-A6F9-4E46-969B-5E7D9F00E992}"/>
    <cellStyle name="Normální 4 5 5" xfId="941" xr:uid="{4B9F2A7D-8614-4508-A0A7-AA1295244AEE}"/>
    <cellStyle name="Normální 4 5 6" xfId="934" xr:uid="{4DA87D9D-9E30-4470-98BB-D5A3BCB392DF}"/>
    <cellStyle name="Normální 4 6" xfId="144" xr:uid="{00000000-0005-0000-0000-000077010000}"/>
    <cellStyle name="Normální 4 6 2" xfId="415" xr:uid="{00000000-0005-0000-0000-000078010000}"/>
    <cellStyle name="Normální 4 6 2 2" xfId="832" xr:uid="{A7322D83-E916-4CAD-A0DD-922E6EADC699}"/>
    <cellStyle name="Normální 4 6 3" xfId="831" xr:uid="{37C17A27-D371-41AD-81D9-3206FDB2F1C1}"/>
    <cellStyle name="Normální 4 7" xfId="397" xr:uid="{00000000-0005-0000-0000-000079010000}"/>
    <cellStyle name="Normální 4 7 2" xfId="833" xr:uid="{6C6ABD3E-3B6C-48A4-991D-FFA53FDA766A}"/>
    <cellStyle name="Normální 4 8" xfId="811" xr:uid="{1416DBC7-5161-4AE2-B504-EC291D1666F6}"/>
    <cellStyle name="Normální 4 9" xfId="940" xr:uid="{F4E3ED41-14B0-4BF0-B2D5-4AD387A34735}"/>
    <cellStyle name="Normální 5" xfId="31" xr:uid="{00000000-0005-0000-0000-00007A010000}"/>
    <cellStyle name="Normální 5 10" xfId="834" xr:uid="{3E871DE2-FC51-4108-A59F-95B5002CA869}"/>
    <cellStyle name="normální 5 2" xfId="32" xr:uid="{00000000-0005-0000-0000-00007B010000}"/>
    <cellStyle name="normální 5 2 2" xfId="121" xr:uid="{00000000-0005-0000-0000-00007C010000}"/>
    <cellStyle name="normální 5 2 2 2" xfId="419" xr:uid="{00000000-0005-0000-0000-00007D010000}"/>
    <cellStyle name="normální 5 2 2 2 2" xfId="420" xr:uid="{00000000-0005-0000-0000-00007E010000}"/>
    <cellStyle name="normální 5 2 2 2 2 2" xfId="838" xr:uid="{73818FF8-A28D-404F-B363-C37C03CB5DF6}"/>
    <cellStyle name="normální 5 2 2 2 3" xfId="837" xr:uid="{1CE35F66-1DD8-425E-9489-C131CEE5F7C2}"/>
    <cellStyle name="normální 5 2 2 3" xfId="421" xr:uid="{00000000-0005-0000-0000-00007F010000}"/>
    <cellStyle name="normální 5 2 2 3 2" xfId="839" xr:uid="{07722CB3-E184-4041-ACB5-23A0D384C2AB}"/>
    <cellStyle name="normální 5 2 2 4" xfId="418" xr:uid="{00000000-0005-0000-0000-000080010000}"/>
    <cellStyle name="normální 5 2 2 4 2" xfId="840" xr:uid="{149F7AB7-4CE8-4861-8A94-9C7F0E0AFDA3}"/>
    <cellStyle name="normální 5 2 2 5" xfId="836" xr:uid="{E1949D8A-8C4E-4C2C-9B3E-805D9AC05061}"/>
    <cellStyle name="normální 5 2 3" xfId="120" xr:uid="{00000000-0005-0000-0000-000081010000}"/>
    <cellStyle name="normální 5 2 3 2" xfId="423" xr:uid="{00000000-0005-0000-0000-000082010000}"/>
    <cellStyle name="normální 5 2 3 2 2" xfId="842" xr:uid="{DD75E95F-B1EF-410A-BCAD-636EE42F47AC}"/>
    <cellStyle name="normální 5 2 3 3" xfId="422" xr:uid="{00000000-0005-0000-0000-000083010000}"/>
    <cellStyle name="normální 5 2 3 3 2" xfId="843" xr:uid="{8377A97C-C71F-4760-BFD7-1CDA070C45A4}"/>
    <cellStyle name="normální 5 2 3 4" xfId="841" xr:uid="{2C1C990E-8E1A-4850-9E0B-86C721B5C0DA}"/>
    <cellStyle name="normální 5 2 4" xfId="424" xr:uid="{00000000-0005-0000-0000-000084010000}"/>
    <cellStyle name="normální 5 2 4 2" xfId="844" xr:uid="{BD434B7F-6DEB-4CE9-995A-EDA67F533A63}"/>
    <cellStyle name="normální 5 2 5" xfId="417" xr:uid="{00000000-0005-0000-0000-000085010000}"/>
    <cellStyle name="normální 5 2 5 2" xfId="845" xr:uid="{821E4556-5734-42E5-8130-28AD3504E0B2}"/>
    <cellStyle name="normální 5 2 6" xfId="835" xr:uid="{1D6D1115-C4D0-4725-BDC8-33CB956066B8}"/>
    <cellStyle name="normální 5 3" xfId="122" xr:uid="{00000000-0005-0000-0000-000086010000}"/>
    <cellStyle name="normální 5 3 2" xfId="123" xr:uid="{00000000-0005-0000-0000-000087010000}"/>
    <cellStyle name="normální 5 3 2 2" xfId="426" xr:uid="{00000000-0005-0000-0000-000088010000}"/>
    <cellStyle name="normální 5 3 3" xfId="425" xr:uid="{00000000-0005-0000-0000-000089010000}"/>
    <cellStyle name="Normální 5 4" xfId="124" xr:uid="{00000000-0005-0000-0000-00008A010000}"/>
    <cellStyle name="Normální 5 4 2" xfId="428" xr:uid="{00000000-0005-0000-0000-00008B010000}"/>
    <cellStyle name="Normální 5 4 2 2" xfId="429" xr:uid="{00000000-0005-0000-0000-00008C010000}"/>
    <cellStyle name="Normální 5 4 2 2 2" xfId="848" xr:uid="{61FEDA52-312C-47C4-A198-CC7C420FF0B0}"/>
    <cellStyle name="Normální 5 4 2 3" xfId="847" xr:uid="{CC6DDBB0-679E-4596-BB66-1837217BFEFB}"/>
    <cellStyle name="Normální 5 4 3" xfId="430" xr:uid="{00000000-0005-0000-0000-00008D010000}"/>
    <cellStyle name="Normální 5 4 3 2" xfId="849" xr:uid="{8E357F31-4612-40F5-BD7A-5C1B908BD255}"/>
    <cellStyle name="Normální 5 4 4" xfId="427" xr:uid="{00000000-0005-0000-0000-00008E010000}"/>
    <cellStyle name="Normální 5 4 4 2" xfId="850" xr:uid="{1142612F-EF76-477F-A486-5B178397476C}"/>
    <cellStyle name="Normální 5 4 5" xfId="846" xr:uid="{867CC3C2-06DD-4B7B-954A-BA87A7D1136D}"/>
    <cellStyle name="Normální 5 5" xfId="125" xr:uid="{00000000-0005-0000-0000-00008F010000}"/>
    <cellStyle name="Normální 5 5 2" xfId="432" xr:uid="{00000000-0005-0000-0000-000090010000}"/>
    <cellStyle name="Normální 5 5 2 2" xfId="433" xr:uid="{00000000-0005-0000-0000-000091010000}"/>
    <cellStyle name="Normální 5 5 2 2 2" xfId="853" xr:uid="{4040D29C-41AF-43E6-B3A3-D3BAD55F7186}"/>
    <cellStyle name="Normální 5 5 2 3" xfId="852" xr:uid="{CCB6395B-CDA1-4B9F-AB35-1861E56BCECF}"/>
    <cellStyle name="Normální 5 5 3" xfId="434" xr:uid="{00000000-0005-0000-0000-000092010000}"/>
    <cellStyle name="Normální 5 5 3 2" xfId="854" xr:uid="{5EDA7B84-743A-4947-9AFF-46DC89C8FEBF}"/>
    <cellStyle name="Normální 5 5 4" xfId="431" xr:uid="{00000000-0005-0000-0000-000093010000}"/>
    <cellStyle name="Normální 5 5 4 2" xfId="855" xr:uid="{B43087C9-6D7D-467C-BB33-3064CFBE0EE5}"/>
    <cellStyle name="Normální 5 5 5" xfId="851" xr:uid="{0CFC21D2-E70E-4A9A-80EB-E72D704BA3C8}"/>
    <cellStyle name="Normální 5 6" xfId="119" xr:uid="{00000000-0005-0000-0000-000094010000}"/>
    <cellStyle name="Normální 5 6 2" xfId="436" xr:uid="{00000000-0005-0000-0000-000095010000}"/>
    <cellStyle name="Normální 5 6 2 2" xfId="857" xr:uid="{7BA6CFEF-B5E6-4758-BCA5-820A54A49B4B}"/>
    <cellStyle name="Normální 5 6 3" xfId="435" xr:uid="{00000000-0005-0000-0000-000096010000}"/>
    <cellStyle name="Normální 5 6 3 2" xfId="858" xr:uid="{FD17DC4E-DAAE-4D47-984C-C0912F792FB9}"/>
    <cellStyle name="Normální 5 6 4" xfId="856" xr:uid="{DCDECAE2-389B-4ECA-8834-70A3F5F2C733}"/>
    <cellStyle name="Normální 5 7" xfId="145" xr:uid="{00000000-0005-0000-0000-000097010000}"/>
    <cellStyle name="Normální 5 7 2" xfId="438" xr:uid="{00000000-0005-0000-0000-000098010000}"/>
    <cellStyle name="Normální 5 7 2 2" xfId="860" xr:uid="{11FC6129-E30F-4272-B63F-A655DC26621E}"/>
    <cellStyle name="Normální 5 7 3" xfId="437" xr:uid="{00000000-0005-0000-0000-000099010000}"/>
    <cellStyle name="Normální 5 7 3 2" xfId="861" xr:uid="{350AFAA1-ADAC-4656-BA5D-2EB1B5BCFAE8}"/>
    <cellStyle name="Normální 5 7 4" xfId="859" xr:uid="{1B326C2A-4BD1-41B8-9F29-87DBA71A9707}"/>
    <cellStyle name="Normální 5 8" xfId="439" xr:uid="{00000000-0005-0000-0000-00009A010000}"/>
    <cellStyle name="Normální 5 8 2" xfId="862" xr:uid="{9E3F8ED2-D4D8-490D-AD47-E3852C4E30F6}"/>
    <cellStyle name="Normální 5 9" xfId="416" xr:uid="{00000000-0005-0000-0000-00009B010000}"/>
    <cellStyle name="Normální 5 9 2" xfId="863" xr:uid="{73B9B3C7-505F-4324-BEF5-D60A26EE1376}"/>
    <cellStyle name="normální 6" xfId="33" xr:uid="{00000000-0005-0000-0000-00009C010000}"/>
    <cellStyle name="normální 6 2" xfId="34" xr:uid="{00000000-0005-0000-0000-00009D010000}"/>
    <cellStyle name="normální 6 2 2" xfId="127" xr:uid="{00000000-0005-0000-0000-00009E010000}"/>
    <cellStyle name="normální 6 2 2 2" xfId="443" xr:uid="{00000000-0005-0000-0000-00009F010000}"/>
    <cellStyle name="normální 6 2 2 2 2" xfId="444" xr:uid="{00000000-0005-0000-0000-0000A0010000}"/>
    <cellStyle name="normální 6 2 2 2 2 2" xfId="867" xr:uid="{B3018996-83B5-4B1C-9D10-F53C1912ED2A}"/>
    <cellStyle name="normální 6 2 2 2 3" xfId="866" xr:uid="{994A7BCD-C373-45C7-A2CF-4B57E5960D6C}"/>
    <cellStyle name="normální 6 2 2 3" xfId="445" xr:uid="{00000000-0005-0000-0000-0000A1010000}"/>
    <cellStyle name="normální 6 2 2 3 2" xfId="868" xr:uid="{C716667D-28BE-457E-A5AD-C00D73507073}"/>
    <cellStyle name="normální 6 2 2 4" xfId="442" xr:uid="{00000000-0005-0000-0000-0000A2010000}"/>
    <cellStyle name="normální 6 2 2 4 2" xfId="869" xr:uid="{5A2B218B-F2DE-4A53-A308-B58DBB30948E}"/>
    <cellStyle name="normální 6 2 2 5" xfId="865" xr:uid="{261D5F5B-C5AE-44CC-B8C0-00B0602D4B90}"/>
    <cellStyle name="normální 6 2 3" xfId="126" xr:uid="{00000000-0005-0000-0000-0000A3010000}"/>
    <cellStyle name="normální 6 2 3 2" xfId="447" xr:uid="{00000000-0005-0000-0000-0000A4010000}"/>
    <cellStyle name="normální 6 2 3 2 2" xfId="871" xr:uid="{D34D3768-0ACC-477F-A3A9-D8C66D0F4962}"/>
    <cellStyle name="normální 6 2 3 3" xfId="446" xr:uid="{00000000-0005-0000-0000-0000A5010000}"/>
    <cellStyle name="normální 6 2 3 3 2" xfId="872" xr:uid="{16F390B8-87C0-4E9E-911B-71EC97915161}"/>
    <cellStyle name="normální 6 2 3 4" xfId="870" xr:uid="{C4BEBD8E-AA0C-42FD-940B-C747605AEFB6}"/>
    <cellStyle name="normální 6 2 4" xfId="448" xr:uid="{00000000-0005-0000-0000-0000A6010000}"/>
    <cellStyle name="normální 6 2 4 2" xfId="873" xr:uid="{A26875E5-E4CA-4C5F-B09C-A8C8686A5F22}"/>
    <cellStyle name="normální 6 2 5" xfId="441" xr:uid="{00000000-0005-0000-0000-0000A7010000}"/>
    <cellStyle name="normální 6 2 5 2" xfId="874" xr:uid="{0C0DCD37-D8CF-4EFB-9232-C2EF2BEFEFED}"/>
    <cellStyle name="normální 6 2 6" xfId="864" xr:uid="{C5AE60AE-0C17-42C0-B7B6-8C6676E0265A}"/>
    <cellStyle name="normální 6 3" xfId="35" xr:uid="{00000000-0005-0000-0000-0000A8010000}"/>
    <cellStyle name="normální 6 3 2" xfId="128" xr:uid="{00000000-0005-0000-0000-0000A9010000}"/>
    <cellStyle name="normální 6 3 2 2" xfId="450" xr:uid="{00000000-0005-0000-0000-0000AA010000}"/>
    <cellStyle name="Normální 6 3 3" xfId="451" xr:uid="{00000000-0005-0000-0000-0000AB010000}"/>
    <cellStyle name="Normální 6 3 3 2" xfId="452" xr:uid="{00000000-0005-0000-0000-0000AC010000}"/>
    <cellStyle name="Normální 6 3 3 2 2" xfId="876" xr:uid="{0DB155B7-0F63-46F9-BA21-CF35F585A059}"/>
    <cellStyle name="Normální 6 3 3 3" xfId="875" xr:uid="{3920ACF0-752D-4538-9B3B-4F408DCD0E6D}"/>
    <cellStyle name="Normální 6 3 4" xfId="453" xr:uid="{00000000-0005-0000-0000-0000AD010000}"/>
    <cellStyle name="Normální 6 3 4 2" xfId="454" xr:uid="{00000000-0005-0000-0000-0000AE010000}"/>
    <cellStyle name="Normální 6 3 4 2 2" xfId="878" xr:uid="{FDB0C743-AA9D-4E7B-B58D-DAC2C3B596D6}"/>
    <cellStyle name="Normální 6 3 4 3" xfId="877" xr:uid="{331580AC-789A-4EC1-9545-D1DB7B247451}"/>
    <cellStyle name="Normální 6 3 5" xfId="455" xr:uid="{00000000-0005-0000-0000-0000AF010000}"/>
    <cellStyle name="Normální 6 3 5 2" xfId="879" xr:uid="{D546B881-9CBC-4863-8DA2-7B0666CB52C4}"/>
    <cellStyle name="normální 6 3 6" xfId="449" xr:uid="{00000000-0005-0000-0000-0000B0010000}"/>
    <cellStyle name="Normální 6 4" xfId="129" xr:uid="{00000000-0005-0000-0000-0000B1010000}"/>
    <cellStyle name="Normální 6 4 2" xfId="457" xr:uid="{00000000-0005-0000-0000-0000B2010000}"/>
    <cellStyle name="Normální 6 4 2 2" xfId="458" xr:uid="{00000000-0005-0000-0000-0000B3010000}"/>
    <cellStyle name="Normální 6 4 2 2 2" xfId="882" xr:uid="{D9B360F8-5CEB-4337-AC5F-170AD91CF87F}"/>
    <cellStyle name="Normální 6 4 2 3" xfId="881" xr:uid="{A20B3F48-99DA-43F8-B803-134F1E67775A}"/>
    <cellStyle name="Normální 6 4 3" xfId="459" xr:uid="{00000000-0005-0000-0000-0000B4010000}"/>
    <cellStyle name="Normální 6 4 3 2" xfId="883" xr:uid="{585ED05F-5EA9-4FAB-8F96-9F159224045C}"/>
    <cellStyle name="Normální 6 4 4" xfId="456" xr:uid="{00000000-0005-0000-0000-0000B5010000}"/>
    <cellStyle name="Normální 6 4 4 2" xfId="884" xr:uid="{68B9FCA5-84E6-498F-8879-DC6723FDA9F3}"/>
    <cellStyle name="Normální 6 4 5" xfId="880" xr:uid="{592C478A-E368-4D69-9900-61F480BB2028}"/>
    <cellStyle name="Normální 6 5" xfId="460" xr:uid="{00000000-0005-0000-0000-0000B6010000}"/>
    <cellStyle name="Normální 6 5 2" xfId="461" xr:uid="{00000000-0005-0000-0000-0000B7010000}"/>
    <cellStyle name="Normální 6 5 2 2" xfId="886" xr:uid="{8647A43F-122C-4AF7-B198-B0115B7C8327}"/>
    <cellStyle name="Normální 6 5 3" xfId="885" xr:uid="{4B39F4AC-874D-4DA4-8CAA-08B26DE0EB48}"/>
    <cellStyle name="Normální 6 6" xfId="462" xr:uid="{00000000-0005-0000-0000-0000B8010000}"/>
    <cellStyle name="Normální 6 6 2" xfId="463" xr:uid="{00000000-0005-0000-0000-0000B9010000}"/>
    <cellStyle name="Normální 6 6 2 2" xfId="888" xr:uid="{CEE6A481-776E-4B46-BE27-F67A7B2403C6}"/>
    <cellStyle name="Normální 6 6 3" xfId="887" xr:uid="{F7FAC758-1B61-4E16-BCFE-C5325CA0F95E}"/>
    <cellStyle name="Normální 6 7" xfId="464" xr:uid="{00000000-0005-0000-0000-0000BA010000}"/>
    <cellStyle name="Normální 6 7 2" xfId="889" xr:uid="{698A9856-E3EA-487E-BB61-2007FD429FC1}"/>
    <cellStyle name="normální 6 8" xfId="440" xr:uid="{00000000-0005-0000-0000-0000BB010000}"/>
    <cellStyle name="Normální 7" xfId="36" xr:uid="{00000000-0005-0000-0000-0000BC010000}"/>
    <cellStyle name="Normální 7 10" xfId="931" xr:uid="{C070092A-81B5-4FE7-AC1C-A226092FADA5}"/>
    <cellStyle name="Normální 7 2" xfId="37" xr:uid="{00000000-0005-0000-0000-0000BD010000}"/>
    <cellStyle name="Normální 7 2 2" xfId="38" xr:uid="{00000000-0005-0000-0000-0000BE010000}"/>
    <cellStyle name="Normální 7 2 2 2" xfId="131" xr:uid="{00000000-0005-0000-0000-0000BF010000}"/>
    <cellStyle name="Normální 7 2 2 2 2" xfId="468" xr:uid="{00000000-0005-0000-0000-0000C0010000}"/>
    <cellStyle name="Normální 7 2 2 3" xfId="467" xr:uid="{00000000-0005-0000-0000-0000C1010000}"/>
    <cellStyle name="Normální 7 2 3" xfId="132" xr:uid="{00000000-0005-0000-0000-0000C2010000}"/>
    <cellStyle name="Normální 7 2 3 2" xfId="469" xr:uid="{00000000-0005-0000-0000-0000C3010000}"/>
    <cellStyle name="Normální 7 2 4" xfId="466" xr:uid="{00000000-0005-0000-0000-0000C4010000}"/>
    <cellStyle name="normální 7 3" xfId="133" xr:uid="{00000000-0005-0000-0000-0000C5010000}"/>
    <cellStyle name="normální 7 3 2" xfId="470" xr:uid="{00000000-0005-0000-0000-0000C6010000}"/>
    <cellStyle name="Normální 7 4" xfId="130" xr:uid="{00000000-0005-0000-0000-0000C7010000}"/>
    <cellStyle name="Normální 7 4 2" xfId="471" xr:uid="{00000000-0005-0000-0000-0000C8010000}"/>
    <cellStyle name="Normální 7 4 2 2" xfId="892" xr:uid="{B9822E45-23EB-46A4-99A3-0D34CA4F6E0E}"/>
    <cellStyle name="Normální 7 4 3" xfId="891" xr:uid="{64FF75D3-5BBD-4B99-B552-FDE3005F28D9}"/>
    <cellStyle name="Normální 7 5" xfId="146" xr:uid="{00000000-0005-0000-0000-0000C9010000}"/>
    <cellStyle name="Normální 7 5 2" xfId="472" xr:uid="{00000000-0005-0000-0000-0000CA010000}"/>
    <cellStyle name="Normální 7 5 2 2" xfId="894" xr:uid="{BDF8DF39-A6E5-4F6B-B273-24434F4F74A5}"/>
    <cellStyle name="Normální 7 5 3" xfId="893" xr:uid="{DD096E09-13AF-46B1-9A22-468A8685A5D4}"/>
    <cellStyle name="normální 7 6" xfId="473" xr:uid="{00000000-0005-0000-0000-0000CB010000}"/>
    <cellStyle name="Normální 7 7" xfId="465" xr:uid="{00000000-0005-0000-0000-0000CC010000}"/>
    <cellStyle name="Normální 7 7 2" xfId="895" xr:uid="{9F19582B-2584-486E-B3EE-A53EF66D8FAB}"/>
    <cellStyle name="Normální 7 8" xfId="890" xr:uid="{F1BB4ACB-3078-4F10-AA6D-FBCF491149A6}"/>
    <cellStyle name="Normální 7 9" xfId="943" xr:uid="{A4089A78-EA09-4698-B9E7-90400BEE7D70}"/>
    <cellStyle name="normální 8" xfId="42" xr:uid="{00000000-0005-0000-0000-0000CD010000}"/>
    <cellStyle name="normální 8 2" xfId="39" xr:uid="{00000000-0005-0000-0000-0000CE010000}"/>
    <cellStyle name="normální 8 2 2" xfId="135" xr:uid="{00000000-0005-0000-0000-0000CF010000}"/>
    <cellStyle name="normální 8 2 2 2" xfId="476" xr:uid="{00000000-0005-0000-0000-0000D0010000}"/>
    <cellStyle name="normální 8 2 2 2 2" xfId="477" xr:uid="{00000000-0005-0000-0000-0000D1010000}"/>
    <cellStyle name="normální 8 2 2 2 2 2" xfId="899" xr:uid="{784C026A-662E-471B-BF1D-CC6AD4D68335}"/>
    <cellStyle name="normální 8 2 2 2 3" xfId="898" xr:uid="{9B09E01E-27EF-4045-A2D6-77C2223F3185}"/>
    <cellStyle name="normální 8 2 2 3" xfId="478" xr:uid="{00000000-0005-0000-0000-0000D2010000}"/>
    <cellStyle name="normální 8 2 2 3 2" xfId="900" xr:uid="{2DF51321-6BB2-446C-8C50-3274E232B28C}"/>
    <cellStyle name="normální 8 2 2 4" xfId="475" xr:uid="{00000000-0005-0000-0000-0000D3010000}"/>
    <cellStyle name="normální 8 2 2 4 2" xfId="901" xr:uid="{503C5BEA-AB59-4A61-B0B9-597D3945FC61}"/>
    <cellStyle name="normální 8 2 2 5" xfId="897" xr:uid="{B58D7E70-D1EE-417F-AD28-0D60CABE41E4}"/>
    <cellStyle name="normální 8 2 3" xfId="134" xr:uid="{00000000-0005-0000-0000-0000D4010000}"/>
    <cellStyle name="normální 8 2 3 2" xfId="480" xr:uid="{00000000-0005-0000-0000-0000D5010000}"/>
    <cellStyle name="normální 8 2 3 2 2" xfId="903" xr:uid="{7E52D120-27F9-4726-A78F-6AB5DF8A3880}"/>
    <cellStyle name="normální 8 2 3 3" xfId="479" xr:uid="{00000000-0005-0000-0000-0000D6010000}"/>
    <cellStyle name="normální 8 2 3 3 2" xfId="904" xr:uid="{FC62BD1C-98ED-42C0-ADAF-47CF6377B60D}"/>
    <cellStyle name="normální 8 2 3 4" xfId="902" xr:uid="{DE2076BF-8921-4056-92F1-2A5654BB4023}"/>
    <cellStyle name="normální 8 2 4" xfId="481" xr:uid="{00000000-0005-0000-0000-0000D7010000}"/>
    <cellStyle name="normální 8 2 4 2" xfId="905" xr:uid="{AF2A9FCD-DE5C-46A5-B81D-919B3BE31E1C}"/>
    <cellStyle name="normální 8 2 5" xfId="474" xr:uid="{00000000-0005-0000-0000-0000D8010000}"/>
    <cellStyle name="normální 8 2 5 2" xfId="906" xr:uid="{2FD9504A-FDB1-4A3D-A24A-7A63957BC775}"/>
    <cellStyle name="normální 8 2 6" xfId="896" xr:uid="{3DB784B9-47E0-4677-A243-FD6C84A4432B}"/>
    <cellStyle name="normální 8 3" xfId="44" xr:uid="{00000000-0005-0000-0000-0000D9010000}"/>
    <cellStyle name="normální 8 3 2" xfId="482" xr:uid="{00000000-0005-0000-0000-0000DA010000}"/>
    <cellStyle name="Normální 8 4" xfId="483" xr:uid="{00000000-0005-0000-0000-0000DB010000}"/>
    <cellStyle name="Normální 8 4 2" xfId="484" xr:uid="{00000000-0005-0000-0000-0000DC010000}"/>
    <cellStyle name="Normální 8 4 2 2" xfId="908" xr:uid="{4547DC27-0FCA-4455-8B8C-BEF6EE2F5A00}"/>
    <cellStyle name="Normální 8 4 3" xfId="907" xr:uid="{C7948DB9-FECE-4414-B21B-00276B647360}"/>
    <cellStyle name="Normální 8 5" xfId="485" xr:uid="{00000000-0005-0000-0000-0000DD010000}"/>
    <cellStyle name="Normální 8 5 2" xfId="486" xr:uid="{00000000-0005-0000-0000-0000DE010000}"/>
    <cellStyle name="Normální 8 5 2 2" xfId="910" xr:uid="{3F77557E-7F77-4520-94FA-3961565949DF}"/>
    <cellStyle name="Normální 8 5 3" xfId="909" xr:uid="{C4CE6C47-B2E9-420D-8C91-3F3E999F3C77}"/>
    <cellStyle name="Normální 8 6" xfId="487" xr:uid="{00000000-0005-0000-0000-0000DF010000}"/>
    <cellStyle name="Normální 8 6 2" xfId="911" xr:uid="{1EF08664-F9DD-4061-BB7B-346D91BEFFAE}"/>
    <cellStyle name="normální 9" xfId="136" xr:uid="{00000000-0005-0000-0000-0000E0010000}"/>
    <cellStyle name="normální 9 10" xfId="946" xr:uid="{F3D745DA-2C30-412C-88B1-7CC166730C20}"/>
    <cellStyle name="Normální 9 2" xfId="40" xr:uid="{00000000-0005-0000-0000-0000E1010000}"/>
    <cellStyle name="Normální 9 2 2" xfId="41" xr:uid="{00000000-0005-0000-0000-0000E2010000}"/>
    <cellStyle name="Normální 9 2 2 2" xfId="138" xr:uid="{00000000-0005-0000-0000-0000E3010000}"/>
    <cellStyle name="Normální 9 2 2 2 2" xfId="491" xr:uid="{00000000-0005-0000-0000-0000E4010000}"/>
    <cellStyle name="Normální 9 2 2 3" xfId="490" xr:uid="{00000000-0005-0000-0000-0000E5010000}"/>
    <cellStyle name="Normální 9 2 3" xfId="139" xr:uid="{00000000-0005-0000-0000-0000E6010000}"/>
    <cellStyle name="Normální 9 2 3 2" xfId="492" xr:uid="{00000000-0005-0000-0000-0000E7010000}"/>
    <cellStyle name="Normální 9 2 4" xfId="489" xr:uid="{00000000-0005-0000-0000-0000E8010000}"/>
    <cellStyle name="normální 9 3" xfId="140" xr:uid="{00000000-0005-0000-0000-0000E9010000}"/>
    <cellStyle name="normální 9 3 2" xfId="494" xr:uid="{00000000-0005-0000-0000-0000EA010000}"/>
    <cellStyle name="normální 9 3 2 2" xfId="495" xr:uid="{00000000-0005-0000-0000-0000EB010000}"/>
    <cellStyle name="normální 9 3 2 2 2" xfId="915" xr:uid="{36D09BD4-B822-4E69-BC43-223B5F9F1BEE}"/>
    <cellStyle name="normální 9 3 2 3" xfId="914" xr:uid="{E1F34AF4-4320-477D-B802-5B1FE7D5D224}"/>
    <cellStyle name="normální 9 3 3" xfId="496" xr:uid="{00000000-0005-0000-0000-0000EC010000}"/>
    <cellStyle name="normální 9 3 3 2" xfId="916" xr:uid="{C8BE2C5C-5D89-4501-9406-FDDBEC72F611}"/>
    <cellStyle name="normální 9 3 4" xfId="493" xr:uid="{00000000-0005-0000-0000-0000ED010000}"/>
    <cellStyle name="normální 9 3 4 2" xfId="917" xr:uid="{0BD8121E-1FBE-4C5E-9A0A-3719FBD96692}"/>
    <cellStyle name="normální 9 3 5" xfId="913" xr:uid="{9E4F8D47-5382-4FAF-A00C-8E7F3A9A8F9F}"/>
    <cellStyle name="normální 9 4" xfId="141" xr:uid="{00000000-0005-0000-0000-0000EE010000}"/>
    <cellStyle name="normální 9 4 2" xfId="498" xr:uid="{00000000-0005-0000-0000-0000EF010000}"/>
    <cellStyle name="normální 9 4 2 2" xfId="499" xr:uid="{00000000-0005-0000-0000-0000F0010000}"/>
    <cellStyle name="normální 9 4 2 2 2" xfId="920" xr:uid="{F80DD5B9-4E44-4D71-9ECE-0967D3583A28}"/>
    <cellStyle name="normální 9 4 2 3" xfId="919" xr:uid="{FA4E6E9F-E1FB-4B6A-9934-35832F219AA1}"/>
    <cellStyle name="normální 9 4 3" xfId="500" xr:uid="{00000000-0005-0000-0000-0000F1010000}"/>
    <cellStyle name="normální 9 4 3 2" xfId="921" xr:uid="{31919617-C652-4D84-8C27-DA6E1DFB775A}"/>
    <cellStyle name="normální 9 4 4" xfId="497" xr:uid="{00000000-0005-0000-0000-0000F2010000}"/>
    <cellStyle name="normální 9 4 4 2" xfId="922" xr:uid="{C4BBF40E-407F-4FE3-9838-115043CA0A4C}"/>
    <cellStyle name="normální 9 4 5" xfId="918" xr:uid="{5D1233F7-083F-4716-B5A9-F5DA9BFBDF2A}"/>
    <cellStyle name="normální 9 5" xfId="501" xr:uid="{00000000-0005-0000-0000-0000F3010000}"/>
    <cellStyle name="normální 9 5 2" xfId="502" xr:uid="{00000000-0005-0000-0000-0000F4010000}"/>
    <cellStyle name="normální 9 5 2 2" xfId="924" xr:uid="{F0CA4E34-C26F-4B01-9FDA-921BA90E50CD}"/>
    <cellStyle name="normální 9 5 3" xfId="923" xr:uid="{63085BB0-50E5-4505-880D-CF677A647755}"/>
    <cellStyle name="normální 9 6" xfId="503" xr:uid="{00000000-0005-0000-0000-0000F5010000}"/>
    <cellStyle name="normální 9 6 2" xfId="504" xr:uid="{00000000-0005-0000-0000-0000F6010000}"/>
    <cellStyle name="normální 9 6 2 2" xfId="926" xr:uid="{EE4DB017-D23B-4312-A896-861543164CB6}"/>
    <cellStyle name="normální 9 6 3" xfId="925" xr:uid="{3C9D3C51-9092-429C-9563-63A88DB4978F}"/>
    <cellStyle name="normální 9 7" xfId="505" xr:uid="{00000000-0005-0000-0000-0000F7010000}"/>
    <cellStyle name="normální 9 7 2" xfId="927" xr:uid="{7AB5BEDC-5017-4EC8-9CA8-B1AC15BCEE74}"/>
    <cellStyle name="normální 9 8" xfId="488" xr:uid="{00000000-0005-0000-0000-0000F8010000}"/>
    <cellStyle name="normální 9 8 2" xfId="928" xr:uid="{2C4D10BE-375E-4F9C-B1C4-1069C38A6D5E}"/>
    <cellStyle name="normální 9 9" xfId="912" xr:uid="{22D1FE21-33C9-4CD9-AD84-E28C6CC98BF9}"/>
    <cellStyle name="Styl 1" xfId="142" xr:uid="{00000000-0005-0000-0000-0000F9010000}"/>
    <cellStyle name="Styl 1 2" xfId="506" xr:uid="{00000000-0005-0000-0000-0000FA010000}"/>
  </cellStyles>
  <dxfs count="0"/>
  <tableStyles count="0" defaultTableStyle="TableStyleMedium9" defaultPivotStyle="PivotStyleLight16"/>
  <colors>
    <mruColors>
      <color rgb="FFFFFF99"/>
      <color rgb="FF4F81B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5" Type="http://schemas.openxmlformats.org/officeDocument/2006/relationships/worksheet" Target="worksheets/sheet5.xml"/><Relationship Id="rId61" Type="http://schemas.openxmlformats.org/officeDocument/2006/relationships/sharedStrings" Target="sharedStrings.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theme" Target="theme/theme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jpg"/><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0" Type="http://schemas.openxmlformats.org/officeDocument/2006/relationships/image" Target="../media/image10.emf"/><Relationship Id="rId4" Type="http://schemas.openxmlformats.org/officeDocument/2006/relationships/image" Target="../media/image4.emf"/><Relationship Id="rId9" Type="http://schemas.openxmlformats.org/officeDocument/2006/relationships/image" Target="../media/image9.emf"/></Relationships>
</file>

<file path=xl/drawings/_rels/drawing2.xml.rels><?xml version="1.0" encoding="UTF-8" standalone="yes"?>
<Relationships xmlns="http://schemas.openxmlformats.org/package/2006/relationships"><Relationship Id="rId8" Type="http://schemas.openxmlformats.org/officeDocument/2006/relationships/hyperlink" Target="#'201-2010 Sb.'!A1"/><Relationship Id="rId13" Type="http://schemas.openxmlformats.org/officeDocument/2006/relationships/hyperlink" Target="#'48-1982 Sb.'!A1"/><Relationship Id="rId18" Type="http://schemas.openxmlformats.org/officeDocument/2006/relationships/hyperlink" Target="#'NV 322-2025 Sb.'!A1"/><Relationship Id="rId3" Type="http://schemas.openxmlformats.org/officeDocument/2006/relationships/hyperlink" Target="#'27 -2002 Sb.'!A1"/><Relationship Id="rId21" Type="http://schemas.openxmlformats.org/officeDocument/2006/relationships/hyperlink" Target="#'65-2017 Sb.'!A1"/><Relationship Id="rId7" Type="http://schemas.openxmlformats.org/officeDocument/2006/relationships/hyperlink" Target="#'591 -2006 Sb.'!A1"/><Relationship Id="rId12" Type="http://schemas.openxmlformats.org/officeDocument/2006/relationships/hyperlink" Target="#'378 -2001 Sb.'!A1"/><Relationship Id="rId17" Type="http://schemas.openxmlformats.org/officeDocument/2006/relationships/hyperlink" Target="#'326 -2004 Sb.'!A1"/><Relationship Id="rId25" Type="http://schemas.openxmlformats.org/officeDocument/2006/relationships/hyperlink" Target="#'390 -2001 Sb.'!N&#225;zvy_tisku"/><Relationship Id="rId2" Type="http://schemas.openxmlformats.org/officeDocument/2006/relationships/hyperlink" Target="#'309-2006 Sb.'!A1"/><Relationship Id="rId16" Type="http://schemas.openxmlformats.org/officeDocument/2006/relationships/hyperlink" Target="#'Z&#225;kon 251-2005 Sb.'!A1"/><Relationship Id="rId20" Type="http://schemas.openxmlformats.org/officeDocument/2006/relationships/image" Target="../media/image14.jpeg"/><Relationship Id="rId1" Type="http://schemas.openxmlformats.org/officeDocument/2006/relationships/image" Target="../media/image12.png"/><Relationship Id="rId6" Type="http://schemas.openxmlformats.org/officeDocument/2006/relationships/hyperlink" Target="#'168-2002 Sb.'!A1"/><Relationship Id="rId11" Type="http://schemas.openxmlformats.org/officeDocument/2006/relationships/hyperlink" Target="#'101-2005 Sb.'!A1"/><Relationship Id="rId24" Type="http://schemas.openxmlformats.org/officeDocument/2006/relationships/hyperlink" Target="#'2502021 Sb.'!A1"/><Relationship Id="rId5" Type="http://schemas.openxmlformats.org/officeDocument/2006/relationships/hyperlink" Target="#profese!A1"/><Relationship Id="rId15" Type="http://schemas.openxmlformats.org/officeDocument/2006/relationships/hyperlink" Target="#' 406- 2004 Sb.'!A1"/><Relationship Id="rId23" Type="http://schemas.openxmlformats.org/officeDocument/2006/relationships/hyperlink" Target="#'339-2017 Sb.'!Oblast_tisku"/><Relationship Id="rId10" Type="http://schemas.openxmlformats.org/officeDocument/2006/relationships/hyperlink" Target="#'361-2007 Sb.'!N&#225;zvy_tisku"/><Relationship Id="rId19" Type="http://schemas.openxmlformats.org/officeDocument/2006/relationships/image" Target="../media/image13.jpeg"/><Relationship Id="rId4" Type="http://schemas.openxmlformats.org/officeDocument/2006/relationships/hyperlink" Target="#'362- 2005'!A1"/><Relationship Id="rId9" Type="http://schemas.openxmlformats.org/officeDocument/2006/relationships/hyperlink" Target="#'18-1979 Sb.'!A1"/><Relationship Id="rId14" Type="http://schemas.openxmlformats.org/officeDocument/2006/relationships/hyperlink" Target="#'262-2006 Sb.'!A1"/><Relationship Id="rId22" Type="http://schemas.openxmlformats.org/officeDocument/2006/relationships/hyperlink" Target="#'180_2015 Sb.'!A1"/></Relationships>
</file>

<file path=xl/drawings/_rels/drawing3.xml.rels><?xml version="1.0" encoding="UTF-8" standalone="yes"?>
<Relationships xmlns="http://schemas.openxmlformats.org/package/2006/relationships"><Relationship Id="rId3" Type="http://schemas.openxmlformats.org/officeDocument/2006/relationships/image" Target="../media/image17.jpeg"/><Relationship Id="rId2" Type="http://schemas.openxmlformats.org/officeDocument/2006/relationships/image" Target="../media/image16.jpeg"/><Relationship Id="rId1" Type="http://schemas.openxmlformats.org/officeDocument/2006/relationships/image" Target="../media/image15.jpeg"/><Relationship Id="rId4" Type="http://schemas.openxmlformats.org/officeDocument/2006/relationships/image" Target="../media/image18.jpeg"/></Relationships>
</file>

<file path=xl/drawings/_rels/drawing4.xml.rels><?xml version="1.0" encoding="UTF-8" standalone="yes"?>
<Relationships xmlns="http://schemas.openxmlformats.org/package/2006/relationships"><Relationship Id="rId1" Type="http://schemas.openxmlformats.org/officeDocument/2006/relationships/hyperlink" Target="#P&#344;EHLED!A1"/></Relationships>
</file>

<file path=xl/drawings/_rels/drawing5.xml.rels><?xml version="1.0" encoding="UTF-8" standalone="yes"?>
<Relationships xmlns="http://schemas.openxmlformats.org/package/2006/relationships"><Relationship Id="rId1" Type="http://schemas.openxmlformats.org/officeDocument/2006/relationships/hyperlink" Target="#P&#344;EHLED!A1"/></Relationships>
</file>

<file path=xl/drawings/_rels/drawing6.xml.rels><?xml version="1.0" encoding="UTF-8" standalone="yes"?>
<Relationships xmlns="http://schemas.openxmlformats.org/package/2006/relationships"><Relationship Id="rId1" Type="http://schemas.openxmlformats.org/officeDocument/2006/relationships/hyperlink" Target="#P&#344;EHLED!A1"/></Relationships>
</file>

<file path=xl/drawings/_rels/drawing7.xml.rels><?xml version="1.0" encoding="UTF-8" standalone="yes"?>
<Relationships xmlns="http://schemas.openxmlformats.org/package/2006/relationships"><Relationship Id="rId1" Type="http://schemas.openxmlformats.org/officeDocument/2006/relationships/hyperlink" Target="#P&#344;EHLED!A1"/></Relationships>
</file>

<file path=xl/drawings/_rels/drawing8.xml.rels><?xml version="1.0" encoding="UTF-8" standalone="yes"?>
<Relationships xmlns="http://schemas.openxmlformats.org/package/2006/relationships"><Relationship Id="rId1" Type="http://schemas.openxmlformats.org/officeDocument/2006/relationships/hyperlink" Target="#P&#344;EHLED!A1"/></Relationships>
</file>

<file path=xl/drawings/_rels/drawing9.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0.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1.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2.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3.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4.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5.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6.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7.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8.xml.rels><?xml version="1.0" encoding="UTF-8" standalone="yes"?>
<Relationships xmlns="http://schemas.openxmlformats.org/package/2006/relationships"><Relationship Id="rId1" Type="http://schemas.openxmlformats.org/officeDocument/2006/relationships/hyperlink" Target="#P&#344;EHLED!A1"/></Relationships>
</file>

<file path=xl/drawings/_rels/drawing19.xml.rels><?xml version="1.0" encoding="UTF-8" standalone="yes"?>
<Relationships xmlns="http://schemas.openxmlformats.org/package/2006/relationships"><Relationship Id="rId1" Type="http://schemas.openxmlformats.org/officeDocument/2006/relationships/hyperlink" Target="#P&#344;EHLED!A1"/></Relationships>
</file>

<file path=xl/drawings/_rels/drawing20.xml.rels><?xml version="1.0" encoding="UTF-8" standalone="yes"?>
<Relationships xmlns="http://schemas.openxmlformats.org/package/2006/relationships"><Relationship Id="rId1" Type="http://schemas.openxmlformats.org/officeDocument/2006/relationships/hyperlink" Target="#P&#344;EHLED!A1"/></Relationships>
</file>

<file path=xl/drawings/_rels/drawing21.xml.rels><?xml version="1.0" encoding="UTF-8" standalone="yes"?>
<Relationships xmlns="http://schemas.openxmlformats.org/package/2006/relationships"><Relationship Id="rId1" Type="http://schemas.openxmlformats.org/officeDocument/2006/relationships/hyperlink" Target="#P&#344;EHLED!A1"/></Relationships>
</file>

<file path=xl/drawings/_rels/drawing22.xml.rels><?xml version="1.0" encoding="UTF-8" standalone="yes"?>
<Relationships xmlns="http://schemas.openxmlformats.org/package/2006/relationships"><Relationship Id="rId1" Type="http://schemas.openxmlformats.org/officeDocument/2006/relationships/hyperlink" Target="#P&#344;EHLED!A1"/></Relationships>
</file>

<file path=xl/drawings/_rels/drawing23.xml.rels><?xml version="1.0" encoding="UTF-8" standalone="yes"?>
<Relationships xmlns="http://schemas.openxmlformats.org/package/2006/relationships"><Relationship Id="rId1" Type="http://schemas.openxmlformats.org/officeDocument/2006/relationships/hyperlink" Target="#P&#344;EHLED!A1"/></Relationships>
</file>

<file path=xl/drawings/_rels/drawing24.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21.emf"/><Relationship Id="rId7" Type="http://schemas.openxmlformats.org/officeDocument/2006/relationships/hyperlink" Target="https://www.zakonyprolidi.cz/disk/cs/file/2007/2007c111z0361p008o001.png" TargetMode="External"/><Relationship Id="rId12" Type="http://schemas.openxmlformats.org/officeDocument/2006/relationships/image" Target="../media/image26.png"/><Relationship Id="rId2" Type="http://schemas.openxmlformats.org/officeDocument/2006/relationships/image" Target="../media/image20.emf"/><Relationship Id="rId1" Type="http://schemas.openxmlformats.org/officeDocument/2006/relationships/image" Target="../media/image19.emf"/><Relationship Id="rId6" Type="http://schemas.openxmlformats.org/officeDocument/2006/relationships/image" Target="../media/image23.png"/><Relationship Id="rId11" Type="http://schemas.openxmlformats.org/officeDocument/2006/relationships/hyperlink" Target="https://www.zakonyprolidi.cz/disk/cs/file/2007/2007c111z0361p008o003.png" TargetMode="External"/><Relationship Id="rId5" Type="http://schemas.openxmlformats.org/officeDocument/2006/relationships/hyperlink" Target="https://www.zakonyprolidi.cz/disk/cs/file/2007/2007c111z0361p003o001.jpg" TargetMode="External"/><Relationship Id="rId10" Type="http://schemas.openxmlformats.org/officeDocument/2006/relationships/image" Target="../media/image25.png"/><Relationship Id="rId4" Type="http://schemas.openxmlformats.org/officeDocument/2006/relationships/image" Target="../media/image22.emf"/><Relationship Id="rId9" Type="http://schemas.openxmlformats.org/officeDocument/2006/relationships/hyperlink" Target="https://www.zakonyprolidi.cz/disk/cs/file/2007/2007c111z0361p008o002.png" TargetMode="External"/></Relationships>
</file>

<file path=xl/drawings/_rels/drawing25.xml.rels><?xml version="1.0" encoding="UTF-8" standalone="yes"?>
<Relationships xmlns="http://schemas.openxmlformats.org/package/2006/relationships"><Relationship Id="rId8" Type="http://schemas.openxmlformats.org/officeDocument/2006/relationships/image" Target="../media/image34.emf"/><Relationship Id="rId13" Type="http://schemas.openxmlformats.org/officeDocument/2006/relationships/image" Target="../media/image39.emf"/><Relationship Id="rId3" Type="http://schemas.openxmlformats.org/officeDocument/2006/relationships/image" Target="../media/image29.emf"/><Relationship Id="rId7" Type="http://schemas.openxmlformats.org/officeDocument/2006/relationships/image" Target="../media/image33.emf"/><Relationship Id="rId12" Type="http://schemas.openxmlformats.org/officeDocument/2006/relationships/image" Target="../media/image38.emf"/><Relationship Id="rId2" Type="http://schemas.openxmlformats.org/officeDocument/2006/relationships/image" Target="../media/image28.emf"/><Relationship Id="rId1" Type="http://schemas.openxmlformats.org/officeDocument/2006/relationships/image" Target="../media/image27.emf"/><Relationship Id="rId6" Type="http://schemas.openxmlformats.org/officeDocument/2006/relationships/image" Target="../media/image32.emf"/><Relationship Id="rId11" Type="http://schemas.openxmlformats.org/officeDocument/2006/relationships/image" Target="../media/image37.emf"/><Relationship Id="rId5" Type="http://schemas.openxmlformats.org/officeDocument/2006/relationships/image" Target="../media/image31.emf"/><Relationship Id="rId10" Type="http://schemas.openxmlformats.org/officeDocument/2006/relationships/image" Target="../media/image36.emf"/><Relationship Id="rId4" Type="http://schemas.openxmlformats.org/officeDocument/2006/relationships/image" Target="../media/image30.emf"/><Relationship Id="rId9" Type="http://schemas.openxmlformats.org/officeDocument/2006/relationships/image" Target="../media/image35.emf"/></Relationships>
</file>

<file path=xl/drawings/_rels/drawing26.xml.rels><?xml version="1.0" encoding="UTF-8" standalone="yes"?>
<Relationships xmlns="http://schemas.openxmlformats.org/package/2006/relationships"><Relationship Id="rId8" Type="http://schemas.openxmlformats.org/officeDocument/2006/relationships/image" Target="../media/image47.emf"/><Relationship Id="rId3" Type="http://schemas.openxmlformats.org/officeDocument/2006/relationships/image" Target="../media/image42.emf"/><Relationship Id="rId7" Type="http://schemas.openxmlformats.org/officeDocument/2006/relationships/image" Target="../media/image46.emf"/><Relationship Id="rId2" Type="http://schemas.openxmlformats.org/officeDocument/2006/relationships/image" Target="../media/image41.emf"/><Relationship Id="rId1" Type="http://schemas.openxmlformats.org/officeDocument/2006/relationships/image" Target="../media/image40.emf"/><Relationship Id="rId6" Type="http://schemas.openxmlformats.org/officeDocument/2006/relationships/image" Target="../media/image45.emf"/><Relationship Id="rId11" Type="http://schemas.openxmlformats.org/officeDocument/2006/relationships/image" Target="../media/image10.emf"/><Relationship Id="rId5" Type="http://schemas.openxmlformats.org/officeDocument/2006/relationships/image" Target="../media/image44.emf"/><Relationship Id="rId10" Type="http://schemas.openxmlformats.org/officeDocument/2006/relationships/image" Target="../media/image49.emf"/><Relationship Id="rId4" Type="http://schemas.openxmlformats.org/officeDocument/2006/relationships/image" Target="../media/image43.emf"/><Relationship Id="rId9" Type="http://schemas.openxmlformats.org/officeDocument/2006/relationships/image" Target="../media/image48.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44</xdr:row>
      <xdr:rowOff>0</xdr:rowOff>
    </xdr:from>
    <xdr:to>
      <xdr:col>0</xdr:col>
      <xdr:colOff>6472331</xdr:colOff>
      <xdr:row>69</xdr:row>
      <xdr:rowOff>124563</xdr:rowOff>
    </xdr:to>
    <xdr:pic>
      <xdr:nvPicPr>
        <xdr:cNvPr id="2" name="Obrázek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828020"/>
          <a:ext cx="6472331" cy="5473803"/>
        </a:xfrm>
        <a:prstGeom prst="rect">
          <a:avLst/>
        </a:prstGeom>
        <a:effectLst>
          <a:outerShdw blurRad="50800" dir="5400000" sx="1000" sy="1000" algn="ctr" rotWithShape="0">
            <a:schemeClr val="bg1"/>
          </a:outerShdw>
        </a:effectLst>
      </xdr:spPr>
    </xdr:pic>
    <xdr:clientData/>
  </xdr:twoCellAnchor>
  <xdr:twoCellAnchor editAs="oneCell">
    <xdr:from>
      <xdr:col>0</xdr:col>
      <xdr:colOff>121921</xdr:colOff>
      <xdr:row>81</xdr:row>
      <xdr:rowOff>53340</xdr:rowOff>
    </xdr:from>
    <xdr:to>
      <xdr:col>1</xdr:col>
      <xdr:colOff>195111</xdr:colOff>
      <xdr:row>144</xdr:row>
      <xdr:rowOff>91441</xdr:rowOff>
    </xdr:to>
    <xdr:pic>
      <xdr:nvPicPr>
        <xdr:cNvPr id="6" name="Obrázek 5">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1" y="17289780"/>
          <a:ext cx="8503920" cy="10599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148</xdr:row>
      <xdr:rowOff>91440</xdr:rowOff>
    </xdr:from>
    <xdr:to>
      <xdr:col>1</xdr:col>
      <xdr:colOff>111290</xdr:colOff>
      <xdr:row>232</xdr:row>
      <xdr:rowOff>7620</xdr:rowOff>
    </xdr:to>
    <xdr:pic>
      <xdr:nvPicPr>
        <xdr:cNvPr id="7" name="Obrázek 6">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 y="28018740"/>
          <a:ext cx="8542019" cy="13997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233</xdr:row>
      <xdr:rowOff>114300</xdr:rowOff>
    </xdr:from>
    <xdr:to>
      <xdr:col>1</xdr:col>
      <xdr:colOff>50330</xdr:colOff>
      <xdr:row>322</xdr:row>
      <xdr:rowOff>76200</xdr:rowOff>
    </xdr:to>
    <xdr:pic>
      <xdr:nvPicPr>
        <xdr:cNvPr id="8" name="Obrázek 7">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 y="42291000"/>
          <a:ext cx="8481059" cy="14881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325</xdr:row>
      <xdr:rowOff>0</xdr:rowOff>
    </xdr:from>
    <xdr:to>
      <xdr:col>1</xdr:col>
      <xdr:colOff>111289</xdr:colOff>
      <xdr:row>411</xdr:row>
      <xdr:rowOff>152399</xdr:rowOff>
    </xdr:to>
    <xdr:pic>
      <xdr:nvPicPr>
        <xdr:cNvPr id="9" name="Obrázek 8">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57599580"/>
          <a:ext cx="8542019" cy="14569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414</xdr:row>
      <xdr:rowOff>99060</xdr:rowOff>
    </xdr:from>
    <xdr:to>
      <xdr:col>1</xdr:col>
      <xdr:colOff>179869</xdr:colOff>
      <xdr:row>500</xdr:row>
      <xdr:rowOff>53341</xdr:rowOff>
    </xdr:to>
    <xdr:pic>
      <xdr:nvPicPr>
        <xdr:cNvPr id="10" name="Obrázek 9">
          <a:extLst>
            <a:ext uri="{FF2B5EF4-FFF2-40B4-BE49-F238E27FC236}">
              <a16:creationId xmlns:a16="http://schemas.microsoft.com/office/drawing/2014/main" id="{00000000-0008-0000-0000-00000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72618600"/>
          <a:ext cx="8610599" cy="14371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501</xdr:row>
      <xdr:rowOff>0</xdr:rowOff>
    </xdr:from>
    <xdr:to>
      <xdr:col>1</xdr:col>
      <xdr:colOff>173520</xdr:colOff>
      <xdr:row>589</xdr:row>
      <xdr:rowOff>38102</xdr:rowOff>
    </xdr:to>
    <xdr:pic>
      <xdr:nvPicPr>
        <xdr:cNvPr id="11" name="Obrázek 10">
          <a:extLst>
            <a:ext uri="{FF2B5EF4-FFF2-40B4-BE49-F238E27FC236}">
              <a16:creationId xmlns:a16="http://schemas.microsoft.com/office/drawing/2014/main" id="{00000000-0008-0000-0000-00000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90312875"/>
          <a:ext cx="8588375" cy="15405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590</xdr:row>
      <xdr:rowOff>0</xdr:rowOff>
    </xdr:from>
    <xdr:to>
      <xdr:col>1</xdr:col>
      <xdr:colOff>455319</xdr:colOff>
      <xdr:row>672</xdr:row>
      <xdr:rowOff>83819</xdr:rowOff>
    </xdr:to>
    <xdr:pic>
      <xdr:nvPicPr>
        <xdr:cNvPr id="12" name="Obrázek 11">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105854500"/>
          <a:ext cx="8874125" cy="14403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673</xdr:row>
      <xdr:rowOff>0</xdr:rowOff>
    </xdr:from>
    <xdr:to>
      <xdr:col>1</xdr:col>
      <xdr:colOff>364020</xdr:colOff>
      <xdr:row>730</xdr:row>
      <xdr:rowOff>160020</xdr:rowOff>
    </xdr:to>
    <xdr:pic>
      <xdr:nvPicPr>
        <xdr:cNvPr id="13" name="Obrázek 12">
          <a:extLst>
            <a:ext uri="{FF2B5EF4-FFF2-40B4-BE49-F238E27FC236}">
              <a16:creationId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120348375"/>
          <a:ext cx="8778875" cy="10113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129540</xdr:colOff>
      <xdr:row>746</xdr:row>
      <xdr:rowOff>91440</xdr:rowOff>
    </xdr:from>
    <xdr:to>
      <xdr:col>0</xdr:col>
      <xdr:colOff>5608320</xdr:colOff>
      <xdr:row>761</xdr:row>
      <xdr:rowOff>38099</xdr:rowOff>
    </xdr:to>
    <xdr:pic>
      <xdr:nvPicPr>
        <xdr:cNvPr id="14" name="Obrázek 13">
          <a:extLst>
            <a:ext uri="{FF2B5EF4-FFF2-40B4-BE49-F238E27FC236}">
              <a16:creationId xmlns:a16="http://schemas.microsoft.com/office/drawing/2014/main" id="{00000000-0008-0000-0000-00000E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29540" y="128389380"/>
          <a:ext cx="5478780" cy="2461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175260</xdr:colOff>
      <xdr:row>734</xdr:row>
      <xdr:rowOff>144780</xdr:rowOff>
    </xdr:from>
    <xdr:to>
      <xdr:col>0</xdr:col>
      <xdr:colOff>5913120</xdr:colOff>
      <xdr:row>744</xdr:row>
      <xdr:rowOff>76199</xdr:rowOff>
    </xdr:to>
    <xdr:pic>
      <xdr:nvPicPr>
        <xdr:cNvPr id="15" name="Obrázek 14">
          <a:extLst>
            <a:ext uri="{FF2B5EF4-FFF2-40B4-BE49-F238E27FC236}">
              <a16:creationId xmlns:a16="http://schemas.microsoft.com/office/drawing/2014/main" id="{00000000-0008-0000-0000-00000F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75260" y="125905260"/>
          <a:ext cx="5737860" cy="1607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328977</xdr:colOff>
      <xdr:row>747</xdr:row>
      <xdr:rowOff>87959</xdr:rowOff>
    </xdr:from>
    <xdr:to>
      <xdr:col>0</xdr:col>
      <xdr:colOff>5807757</xdr:colOff>
      <xdr:row>762</xdr:row>
      <xdr:rowOff>34620</xdr:rowOff>
    </xdr:to>
    <xdr:pic>
      <xdr:nvPicPr>
        <xdr:cNvPr id="16" name="Obrázek 15">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28977" y="126864533"/>
          <a:ext cx="5478780" cy="2416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57150</xdr:colOff>
      <xdr:row>2</xdr:row>
      <xdr:rowOff>121920</xdr:rowOff>
    </xdr:from>
    <xdr:to>
      <xdr:col>13</xdr:col>
      <xdr:colOff>369575</xdr:colOff>
      <xdr:row>5</xdr:row>
      <xdr:rowOff>179975</xdr:rowOff>
    </xdr:to>
    <xdr:sp macro="" textlink="">
      <xdr:nvSpPr>
        <xdr:cNvPr id="9241" name="Text Box 25">
          <a:extLst>
            <a:ext uri="{FF2B5EF4-FFF2-40B4-BE49-F238E27FC236}">
              <a16:creationId xmlns:a16="http://schemas.microsoft.com/office/drawing/2014/main" id="{00000000-0008-0000-0100-000019240000}"/>
            </a:ext>
          </a:extLst>
        </xdr:cNvPr>
        <xdr:cNvSpPr txBox="1">
          <a:spLocks noChangeArrowheads="1"/>
        </xdr:cNvSpPr>
      </xdr:nvSpPr>
      <xdr:spPr bwMode="auto">
        <a:xfrm>
          <a:off x="1857375" y="447675"/>
          <a:ext cx="6448425" cy="552450"/>
        </a:xfrm>
        <a:prstGeom prst="rect">
          <a:avLst/>
        </a:prstGeom>
        <a:noFill/>
        <a:ln w="9525">
          <a:noFill/>
          <a:miter lim="800000"/>
          <a:headEnd/>
          <a:tailEnd/>
        </a:ln>
      </xdr:spPr>
      <xdr:txBody>
        <a:bodyPr vertOverflow="clip" wrap="square" lIns="45720" tIns="36576" rIns="0" bIns="0" anchor="t" upright="1"/>
        <a:lstStyle/>
        <a:p>
          <a:pPr algn="l" rtl="0">
            <a:defRPr sz="1000"/>
          </a:pPr>
          <a:endParaRPr lang="cs-CZ" sz="2200" b="1" i="0" u="none" strike="noStrike" baseline="0">
            <a:solidFill>
              <a:srgbClr val="000000"/>
            </a:solidFill>
            <a:latin typeface="Arial"/>
            <a:cs typeface="Arial"/>
          </a:endParaRPr>
        </a:p>
      </xdr:txBody>
    </xdr:sp>
    <xdr:clientData/>
  </xdr:twoCellAnchor>
  <xdr:twoCellAnchor editAs="oneCell">
    <xdr:from>
      <xdr:col>9</xdr:col>
      <xdr:colOff>0</xdr:colOff>
      <xdr:row>16</xdr:row>
      <xdr:rowOff>28575</xdr:rowOff>
    </xdr:from>
    <xdr:to>
      <xdr:col>9</xdr:col>
      <xdr:colOff>76200</xdr:colOff>
      <xdr:row>17</xdr:row>
      <xdr:rowOff>66676</xdr:rowOff>
    </xdr:to>
    <xdr:sp macro="" textlink="">
      <xdr:nvSpPr>
        <xdr:cNvPr id="95395" name="Text Box 26">
          <a:extLst>
            <a:ext uri="{FF2B5EF4-FFF2-40B4-BE49-F238E27FC236}">
              <a16:creationId xmlns:a16="http://schemas.microsoft.com/office/drawing/2014/main" id="{00000000-0008-0000-0100-0000A3740100}"/>
            </a:ext>
          </a:extLst>
        </xdr:cNvPr>
        <xdr:cNvSpPr txBox="1">
          <a:spLocks noChangeArrowheads="1"/>
        </xdr:cNvSpPr>
      </xdr:nvSpPr>
      <xdr:spPr bwMode="auto">
        <a:xfrm>
          <a:off x="5505450" y="28384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485775</xdr:colOff>
      <xdr:row>0</xdr:row>
      <xdr:rowOff>95250</xdr:rowOff>
    </xdr:from>
    <xdr:to>
      <xdr:col>13</xdr:col>
      <xdr:colOff>1838325</xdr:colOff>
      <xdr:row>4</xdr:row>
      <xdr:rowOff>123825</xdr:rowOff>
    </xdr:to>
    <xdr:pic>
      <xdr:nvPicPr>
        <xdr:cNvPr id="95396" name="Picture 34">
          <a:extLst>
            <a:ext uri="{FF2B5EF4-FFF2-40B4-BE49-F238E27FC236}">
              <a16:creationId xmlns:a16="http://schemas.microsoft.com/office/drawing/2014/main" id="{00000000-0008-0000-0100-0000A474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20100" y="95250"/>
          <a:ext cx="135255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331449</xdr:colOff>
      <xdr:row>20</xdr:row>
      <xdr:rowOff>83904</xdr:rowOff>
    </xdr:to>
    <xdr:sp macro="" textlink="">
      <xdr:nvSpPr>
        <xdr:cNvPr id="9266" name="AutoShape 50">
          <a:hlinkClick xmlns:r="http://schemas.openxmlformats.org/officeDocument/2006/relationships" r:id="rId2"/>
          <a:extLst>
            <a:ext uri="{FF2B5EF4-FFF2-40B4-BE49-F238E27FC236}">
              <a16:creationId xmlns:a16="http://schemas.microsoft.com/office/drawing/2014/main" id="{00000000-0008-0000-0100-000032240000}"/>
            </a:ext>
          </a:extLst>
        </xdr:cNvPr>
        <xdr:cNvSpPr>
          <a:spLocks noChangeArrowheads="1"/>
        </xdr:cNvSpPr>
      </xdr:nvSpPr>
      <xdr:spPr bwMode="auto">
        <a:xfrm>
          <a:off x="114300" y="2428875"/>
          <a:ext cx="1371600" cy="714375"/>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0</xdr:col>
      <xdr:colOff>209550</xdr:colOff>
      <xdr:row>37</xdr:row>
      <xdr:rowOff>98652</xdr:rowOff>
    </xdr:from>
    <xdr:to>
      <xdr:col>2</xdr:col>
      <xdr:colOff>483892</xdr:colOff>
      <xdr:row>41</xdr:row>
      <xdr:rowOff>146277</xdr:rowOff>
    </xdr:to>
    <xdr:sp macro="" textlink="">
      <xdr:nvSpPr>
        <xdr:cNvPr id="9283" name="AutoShape 67">
          <a:hlinkClick xmlns:r="http://schemas.openxmlformats.org/officeDocument/2006/relationships" r:id="rId3"/>
          <a:extLst>
            <a:ext uri="{FF2B5EF4-FFF2-40B4-BE49-F238E27FC236}">
              <a16:creationId xmlns:a16="http://schemas.microsoft.com/office/drawing/2014/main" id="{00000000-0008-0000-0100-000043240000}"/>
            </a:ext>
          </a:extLst>
        </xdr:cNvPr>
        <xdr:cNvSpPr>
          <a:spLocks noChangeArrowheads="1"/>
        </xdr:cNvSpPr>
      </xdr:nvSpPr>
      <xdr:spPr bwMode="auto">
        <a:xfrm>
          <a:off x="209550" y="6196353"/>
          <a:ext cx="1439454" cy="693964"/>
        </a:xfrm>
        <a:prstGeom prst="bevel">
          <a:avLst>
            <a:gd name="adj" fmla="val 12500"/>
          </a:avLst>
        </a:prstGeom>
        <a:solidFill>
          <a:srgbClr val="FF66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prac. postupy při chovu hospodářských zvířat</a:t>
          </a:r>
        </a:p>
      </xdr:txBody>
    </xdr:sp>
    <xdr:clientData/>
  </xdr:twoCellAnchor>
  <xdr:twoCellAnchor>
    <xdr:from>
      <xdr:col>4</xdr:col>
      <xdr:colOff>813435</xdr:colOff>
      <xdr:row>41</xdr:row>
      <xdr:rowOff>57150</xdr:rowOff>
    </xdr:from>
    <xdr:to>
      <xdr:col>7</xdr:col>
      <xdr:colOff>396363</xdr:colOff>
      <xdr:row>44</xdr:row>
      <xdr:rowOff>95250</xdr:rowOff>
    </xdr:to>
    <xdr:sp macro="" textlink="">
      <xdr:nvSpPr>
        <xdr:cNvPr id="9289" name="AutoShape 73">
          <a:hlinkClick xmlns:r="http://schemas.openxmlformats.org/officeDocument/2006/relationships" r:id="rId4"/>
          <a:extLst>
            <a:ext uri="{FF2B5EF4-FFF2-40B4-BE49-F238E27FC236}">
              <a16:creationId xmlns:a16="http://schemas.microsoft.com/office/drawing/2014/main" id="{00000000-0008-0000-0100-000049240000}"/>
            </a:ext>
          </a:extLst>
        </xdr:cNvPr>
        <xdr:cNvSpPr>
          <a:spLocks noChangeArrowheads="1"/>
        </xdr:cNvSpPr>
      </xdr:nvSpPr>
      <xdr:spPr bwMode="auto">
        <a:xfrm>
          <a:off x="3228975" y="6505575"/>
          <a:ext cx="1447800" cy="523875"/>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13</xdr:col>
      <xdr:colOff>1617345</xdr:colOff>
      <xdr:row>37</xdr:row>
      <xdr:rowOff>66675</xdr:rowOff>
    </xdr:from>
    <xdr:to>
      <xdr:col>14</xdr:col>
      <xdr:colOff>9408</xdr:colOff>
      <xdr:row>41</xdr:row>
      <xdr:rowOff>95250</xdr:rowOff>
    </xdr:to>
    <xdr:sp macro="" textlink="">
      <xdr:nvSpPr>
        <xdr:cNvPr id="9298" name="AutoShape 82">
          <a:hlinkClick xmlns:r="http://schemas.openxmlformats.org/officeDocument/2006/relationships" r:id="rId5"/>
          <a:extLst>
            <a:ext uri="{FF2B5EF4-FFF2-40B4-BE49-F238E27FC236}">
              <a16:creationId xmlns:a16="http://schemas.microsoft.com/office/drawing/2014/main" id="{00000000-0008-0000-0100-000052240000}"/>
            </a:ext>
          </a:extLst>
        </xdr:cNvPr>
        <xdr:cNvSpPr>
          <a:spLocks noChangeArrowheads="1"/>
        </xdr:cNvSpPr>
      </xdr:nvSpPr>
      <xdr:spPr bwMode="auto">
        <a:xfrm flipH="1">
          <a:off x="9553575" y="5867400"/>
          <a:ext cx="1390650" cy="676275"/>
        </a:xfrm>
        <a:prstGeom prst="bevel">
          <a:avLst>
            <a:gd name="adj" fmla="val 12500"/>
          </a:avLst>
        </a:prstGeom>
        <a:solidFill>
          <a:srgbClr val="FFFF00">
            <a:alpha val="78000"/>
          </a:srgbClr>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odborná způsobilost</a:t>
          </a:r>
        </a:p>
        <a:p>
          <a:pPr algn="l" rtl="0">
            <a:defRPr sz="1000"/>
          </a:pPr>
          <a:r>
            <a:rPr lang="cs-CZ" sz="1000" b="0" i="0" u="none" strike="noStrike" baseline="0">
              <a:solidFill>
                <a:srgbClr val="000000"/>
              </a:solidFill>
              <a:latin typeface="Arial"/>
              <a:cs typeface="Arial"/>
            </a:rPr>
            <a:t>lhůty školení</a:t>
          </a:r>
        </a:p>
        <a:p>
          <a:pPr algn="l" rtl="0">
            <a:defRPr sz="1000"/>
          </a:pPr>
          <a:r>
            <a:rPr lang="cs-CZ" sz="1000" b="0" i="0" u="none" strike="noStrike" baseline="0">
              <a:solidFill>
                <a:srgbClr val="000000"/>
              </a:solidFill>
              <a:latin typeface="Arial"/>
              <a:cs typeface="Arial"/>
            </a:rPr>
            <a:t>lékařské prohlídky</a:t>
          </a:r>
        </a:p>
      </xdr:txBody>
    </xdr:sp>
    <xdr:clientData/>
  </xdr:twoCellAnchor>
  <xdr:twoCellAnchor>
    <xdr:from>
      <xdr:col>10</xdr:col>
      <xdr:colOff>274320</xdr:colOff>
      <xdr:row>37</xdr:row>
      <xdr:rowOff>57150</xdr:rowOff>
    </xdr:from>
    <xdr:to>
      <xdr:col>12</xdr:col>
      <xdr:colOff>512445</xdr:colOff>
      <xdr:row>41</xdr:row>
      <xdr:rowOff>66675</xdr:rowOff>
    </xdr:to>
    <xdr:sp macro="" textlink="">
      <xdr:nvSpPr>
        <xdr:cNvPr id="9311" name="AutoShape 95">
          <a:hlinkClick xmlns:r="http://schemas.openxmlformats.org/officeDocument/2006/relationships" r:id="rId6"/>
          <a:extLst>
            <a:ext uri="{FF2B5EF4-FFF2-40B4-BE49-F238E27FC236}">
              <a16:creationId xmlns:a16="http://schemas.microsoft.com/office/drawing/2014/main" id="{00000000-0008-0000-0100-00005F240000}"/>
            </a:ext>
          </a:extLst>
        </xdr:cNvPr>
        <xdr:cNvSpPr>
          <a:spLocks noChangeArrowheads="1"/>
        </xdr:cNvSpPr>
      </xdr:nvSpPr>
      <xdr:spPr bwMode="auto">
        <a:xfrm>
          <a:off x="6391275" y="5857875"/>
          <a:ext cx="1457325" cy="65722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813435</xdr:colOff>
      <xdr:row>37</xdr:row>
      <xdr:rowOff>83820</xdr:rowOff>
    </xdr:from>
    <xdr:to>
      <xdr:col>7</xdr:col>
      <xdr:colOff>369571</xdr:colOff>
      <xdr:row>40</xdr:row>
      <xdr:rowOff>104868</xdr:rowOff>
    </xdr:to>
    <xdr:sp macro="" textlink="">
      <xdr:nvSpPr>
        <xdr:cNvPr id="9312" name="AutoShape 96">
          <a:hlinkClick xmlns:r="http://schemas.openxmlformats.org/officeDocument/2006/relationships" r:id="rId7"/>
          <a:extLst>
            <a:ext uri="{FF2B5EF4-FFF2-40B4-BE49-F238E27FC236}">
              <a16:creationId xmlns:a16="http://schemas.microsoft.com/office/drawing/2014/main" id="{00000000-0008-0000-0100-000060240000}"/>
            </a:ext>
          </a:extLst>
        </xdr:cNvPr>
        <xdr:cNvSpPr>
          <a:spLocks noChangeArrowheads="1"/>
        </xdr:cNvSpPr>
      </xdr:nvSpPr>
      <xdr:spPr bwMode="auto">
        <a:xfrm>
          <a:off x="3219450" y="5886450"/>
          <a:ext cx="1438275" cy="504825"/>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2</xdr:col>
      <xdr:colOff>483870</xdr:colOff>
      <xdr:row>12</xdr:row>
      <xdr:rowOff>38100</xdr:rowOff>
    </xdr:from>
    <xdr:to>
      <xdr:col>4</xdr:col>
      <xdr:colOff>661037</xdr:colOff>
      <xdr:row>15</xdr:row>
      <xdr:rowOff>83883</xdr:rowOff>
    </xdr:to>
    <xdr:sp macro="" textlink="">
      <xdr:nvSpPr>
        <xdr:cNvPr id="9319" name="AutoShape 103">
          <a:hlinkClick xmlns:r="http://schemas.openxmlformats.org/officeDocument/2006/relationships" r:id="rId8"/>
          <a:extLst>
            <a:ext uri="{FF2B5EF4-FFF2-40B4-BE49-F238E27FC236}">
              <a16:creationId xmlns:a16="http://schemas.microsoft.com/office/drawing/2014/main" id="{00000000-0008-0000-0100-000067240000}"/>
            </a:ext>
          </a:extLst>
        </xdr:cNvPr>
        <xdr:cNvSpPr>
          <a:spLocks noChangeArrowheads="1"/>
        </xdr:cNvSpPr>
      </xdr:nvSpPr>
      <xdr:spPr bwMode="auto">
        <a:xfrm>
          <a:off x="1647825" y="1828800"/>
          <a:ext cx="1419225" cy="504825"/>
        </a:xfrm>
        <a:prstGeom prst="bevel">
          <a:avLst>
            <a:gd name="adj" fmla="val 12500"/>
          </a:avLst>
        </a:prstGeom>
        <a:solidFill>
          <a:srgbClr val="9999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evidence, hlášení,</a:t>
          </a:r>
        </a:p>
        <a:p>
          <a:pPr algn="l" rtl="0">
            <a:defRPr sz="1000"/>
          </a:pPr>
          <a:r>
            <a:rPr lang="cs-CZ" sz="1000" b="0" i="0" u="none" strike="noStrike" baseline="0">
              <a:solidFill>
                <a:srgbClr val="000000"/>
              </a:solidFill>
              <a:latin typeface="Arial"/>
              <a:cs typeface="Arial"/>
            </a:rPr>
            <a:t>záznam prac. úrazu</a:t>
          </a:r>
        </a:p>
      </xdr:txBody>
    </xdr:sp>
    <xdr:clientData/>
  </xdr:twoCellAnchor>
  <xdr:twoCellAnchor>
    <xdr:from>
      <xdr:col>13</xdr:col>
      <xdr:colOff>76200</xdr:colOff>
      <xdr:row>12</xdr:row>
      <xdr:rowOff>47625</xdr:rowOff>
    </xdr:from>
    <xdr:to>
      <xdr:col>13</xdr:col>
      <xdr:colOff>1484057</xdr:colOff>
      <xdr:row>14</xdr:row>
      <xdr:rowOff>76200</xdr:rowOff>
    </xdr:to>
    <xdr:sp macro="" textlink="">
      <xdr:nvSpPr>
        <xdr:cNvPr id="9320" name="AutoShape 104">
          <a:hlinkClick xmlns:r="http://schemas.openxmlformats.org/officeDocument/2006/relationships" r:id="rId9"/>
          <a:extLst>
            <a:ext uri="{FF2B5EF4-FFF2-40B4-BE49-F238E27FC236}">
              <a16:creationId xmlns:a16="http://schemas.microsoft.com/office/drawing/2014/main" id="{00000000-0008-0000-0100-000068240000}"/>
            </a:ext>
          </a:extLst>
        </xdr:cNvPr>
        <xdr:cNvSpPr>
          <a:spLocks noChangeArrowheads="1"/>
        </xdr:cNvSpPr>
      </xdr:nvSpPr>
      <xdr:spPr bwMode="auto">
        <a:xfrm>
          <a:off x="8010525" y="1838325"/>
          <a:ext cx="1409700" cy="323850"/>
        </a:xfrm>
        <a:prstGeom prst="bevel">
          <a:avLst>
            <a:gd name="adj" fmla="val 12500"/>
          </a:avLst>
        </a:prstGeom>
        <a:solidFill>
          <a:srgbClr val="00FFFF"/>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000000"/>
              </a:solidFill>
              <a:latin typeface="Arial"/>
              <a:cs typeface="Arial"/>
            </a:rPr>
            <a:t>tlaková zařízení</a:t>
          </a:r>
        </a:p>
      </xdr:txBody>
    </xdr:sp>
    <xdr:clientData/>
  </xdr:twoCellAnchor>
  <xdr:twoCellAnchor>
    <xdr:from>
      <xdr:col>4</xdr:col>
      <xdr:colOff>803910</xdr:colOff>
      <xdr:row>18</xdr:row>
      <xdr:rowOff>0</xdr:rowOff>
    </xdr:from>
    <xdr:to>
      <xdr:col>7</xdr:col>
      <xdr:colOff>331451</xdr:colOff>
      <xdr:row>21</xdr:row>
      <xdr:rowOff>150523</xdr:rowOff>
    </xdr:to>
    <xdr:sp macro="" textlink="">
      <xdr:nvSpPr>
        <xdr:cNvPr id="9327" name="AutoShape 111">
          <a:hlinkClick xmlns:r="http://schemas.openxmlformats.org/officeDocument/2006/relationships" r:id="rId10"/>
          <a:extLst>
            <a:ext uri="{FF2B5EF4-FFF2-40B4-BE49-F238E27FC236}">
              <a16:creationId xmlns:a16="http://schemas.microsoft.com/office/drawing/2014/main" id="{00000000-0008-0000-0100-00006F240000}"/>
            </a:ext>
          </a:extLst>
        </xdr:cNvPr>
        <xdr:cNvSpPr>
          <a:spLocks noChangeArrowheads="1"/>
        </xdr:cNvSpPr>
      </xdr:nvSpPr>
      <xdr:spPr bwMode="auto">
        <a:xfrm>
          <a:off x="3209925" y="2733675"/>
          <a:ext cx="1409700" cy="638175"/>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777240</xdr:colOff>
      <xdr:row>12</xdr:row>
      <xdr:rowOff>28575</xdr:rowOff>
    </xdr:from>
    <xdr:to>
      <xdr:col>7</xdr:col>
      <xdr:colOff>302888</xdr:colOff>
      <xdr:row>17</xdr:row>
      <xdr:rowOff>9525</xdr:rowOff>
    </xdr:to>
    <xdr:sp macro="" textlink="">
      <xdr:nvSpPr>
        <xdr:cNvPr id="9328" name="AutoShape 112">
          <a:hlinkClick xmlns:r="http://schemas.openxmlformats.org/officeDocument/2006/relationships" r:id="rId11"/>
          <a:extLst>
            <a:ext uri="{FF2B5EF4-FFF2-40B4-BE49-F238E27FC236}">
              <a16:creationId xmlns:a16="http://schemas.microsoft.com/office/drawing/2014/main" id="{00000000-0008-0000-0100-000070240000}"/>
            </a:ext>
          </a:extLst>
        </xdr:cNvPr>
        <xdr:cNvSpPr>
          <a:spLocks noChangeArrowheads="1"/>
        </xdr:cNvSpPr>
      </xdr:nvSpPr>
      <xdr:spPr bwMode="auto">
        <a:xfrm>
          <a:off x="3190875" y="1819275"/>
          <a:ext cx="1400175" cy="76200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472440</xdr:colOff>
      <xdr:row>17</xdr:row>
      <xdr:rowOff>142875</xdr:rowOff>
    </xdr:from>
    <xdr:to>
      <xdr:col>10</xdr:col>
      <xdr:colOff>47586</xdr:colOff>
      <xdr:row>22</xdr:row>
      <xdr:rowOff>9525</xdr:rowOff>
    </xdr:to>
    <xdr:sp macro="" textlink="">
      <xdr:nvSpPr>
        <xdr:cNvPr id="9329" name="AutoShape 113">
          <a:hlinkClick xmlns:r="http://schemas.openxmlformats.org/officeDocument/2006/relationships" r:id="rId12"/>
          <a:extLst>
            <a:ext uri="{FF2B5EF4-FFF2-40B4-BE49-F238E27FC236}">
              <a16:creationId xmlns:a16="http://schemas.microsoft.com/office/drawing/2014/main" id="{00000000-0008-0000-0100-000071240000}"/>
            </a:ext>
          </a:extLst>
        </xdr:cNvPr>
        <xdr:cNvSpPr>
          <a:spLocks noChangeArrowheads="1"/>
        </xdr:cNvSpPr>
      </xdr:nvSpPr>
      <xdr:spPr bwMode="auto">
        <a:xfrm>
          <a:off x="4752975" y="2714625"/>
          <a:ext cx="1409700" cy="67627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472440</xdr:colOff>
      <xdr:row>12</xdr:row>
      <xdr:rowOff>57150</xdr:rowOff>
    </xdr:from>
    <xdr:to>
      <xdr:col>10</xdr:col>
      <xdr:colOff>28576</xdr:colOff>
      <xdr:row>16</xdr:row>
      <xdr:rowOff>104775</xdr:rowOff>
    </xdr:to>
    <xdr:sp macro="" textlink="">
      <xdr:nvSpPr>
        <xdr:cNvPr id="9330" name="AutoShape 114">
          <a:hlinkClick xmlns:r="http://schemas.openxmlformats.org/officeDocument/2006/relationships" r:id="rId13"/>
          <a:extLst>
            <a:ext uri="{FF2B5EF4-FFF2-40B4-BE49-F238E27FC236}">
              <a16:creationId xmlns:a16="http://schemas.microsoft.com/office/drawing/2014/main" id="{00000000-0008-0000-0100-000072240000}"/>
            </a:ext>
          </a:extLst>
        </xdr:cNvPr>
        <xdr:cNvSpPr>
          <a:spLocks noChangeArrowheads="1"/>
        </xdr:cNvSpPr>
      </xdr:nvSpPr>
      <xdr:spPr bwMode="auto">
        <a:xfrm>
          <a:off x="4752975" y="1847850"/>
          <a:ext cx="1390650" cy="6667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83820</xdr:colOff>
      <xdr:row>12</xdr:row>
      <xdr:rowOff>28575</xdr:rowOff>
    </xdr:from>
    <xdr:to>
      <xdr:col>2</xdr:col>
      <xdr:colOff>321945</xdr:colOff>
      <xdr:row>15</xdr:row>
      <xdr:rowOff>38100</xdr:rowOff>
    </xdr:to>
    <xdr:sp macro="" textlink="">
      <xdr:nvSpPr>
        <xdr:cNvPr id="9333" name="AutoShape 117">
          <a:hlinkClick xmlns:r="http://schemas.openxmlformats.org/officeDocument/2006/relationships" r:id="rId14"/>
          <a:extLst>
            <a:ext uri="{FF2B5EF4-FFF2-40B4-BE49-F238E27FC236}">
              <a16:creationId xmlns:a16="http://schemas.microsoft.com/office/drawing/2014/main" id="{00000000-0008-0000-0100-000075240000}"/>
            </a:ext>
          </a:extLst>
        </xdr:cNvPr>
        <xdr:cNvSpPr>
          <a:spLocks noChangeArrowheads="1"/>
        </xdr:cNvSpPr>
      </xdr:nvSpPr>
      <xdr:spPr bwMode="auto">
        <a:xfrm>
          <a:off x="85725" y="1819275"/>
          <a:ext cx="1400175" cy="46672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472440</xdr:colOff>
      <xdr:row>7</xdr:row>
      <xdr:rowOff>9525</xdr:rowOff>
    </xdr:from>
    <xdr:to>
      <xdr:col>4</xdr:col>
      <xdr:colOff>567757</xdr:colOff>
      <xdr:row>11</xdr:row>
      <xdr:rowOff>9525</xdr:rowOff>
    </xdr:to>
    <xdr:sp macro="" textlink="">
      <xdr:nvSpPr>
        <xdr:cNvPr id="9341" name="Document">
          <a:extLst>
            <a:ext uri="{FF2B5EF4-FFF2-40B4-BE49-F238E27FC236}">
              <a16:creationId xmlns:a16="http://schemas.microsoft.com/office/drawing/2014/main" id="{00000000-0008-0000-0100-00007D240000}"/>
            </a:ext>
          </a:extLst>
        </xdr:cNvPr>
        <xdr:cNvSpPr>
          <a:spLocks noEditPoints="1" noChangeArrowheads="1"/>
        </xdr:cNvSpPr>
      </xdr:nvSpPr>
      <xdr:spPr bwMode="auto">
        <a:xfrm>
          <a:off x="1628775" y="99060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765810</xdr:colOff>
      <xdr:row>7</xdr:row>
      <xdr:rowOff>28575</xdr:rowOff>
    </xdr:from>
    <xdr:to>
      <xdr:col>7</xdr:col>
      <xdr:colOff>247658</xdr:colOff>
      <xdr:row>11</xdr:row>
      <xdr:rowOff>28575</xdr:rowOff>
    </xdr:to>
    <xdr:sp macro="" textlink="">
      <xdr:nvSpPr>
        <xdr:cNvPr id="9342" name="Document">
          <a:extLst>
            <a:ext uri="{FF2B5EF4-FFF2-40B4-BE49-F238E27FC236}">
              <a16:creationId xmlns:a16="http://schemas.microsoft.com/office/drawing/2014/main" id="{00000000-0008-0000-0100-00007E240000}"/>
            </a:ext>
          </a:extLst>
        </xdr:cNvPr>
        <xdr:cNvSpPr>
          <a:spLocks noEditPoints="1" noChangeArrowheads="1"/>
        </xdr:cNvSpPr>
      </xdr:nvSpPr>
      <xdr:spPr bwMode="auto">
        <a:xfrm>
          <a:off x="3171825" y="1009650"/>
          <a:ext cx="1362075"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188595</xdr:colOff>
      <xdr:row>7</xdr:row>
      <xdr:rowOff>28575</xdr:rowOff>
    </xdr:from>
    <xdr:to>
      <xdr:col>12</xdr:col>
      <xdr:colOff>445770</xdr:colOff>
      <xdr:row>11</xdr:row>
      <xdr:rowOff>28575</xdr:rowOff>
    </xdr:to>
    <xdr:sp macro="" textlink="">
      <xdr:nvSpPr>
        <xdr:cNvPr id="9343" name="Document">
          <a:extLst>
            <a:ext uri="{FF2B5EF4-FFF2-40B4-BE49-F238E27FC236}">
              <a16:creationId xmlns:a16="http://schemas.microsoft.com/office/drawing/2014/main" id="{00000000-0008-0000-0100-00007F240000}"/>
            </a:ext>
          </a:extLst>
        </xdr:cNvPr>
        <xdr:cNvSpPr>
          <a:spLocks noEditPoints="1" noChangeArrowheads="1"/>
        </xdr:cNvSpPr>
      </xdr:nvSpPr>
      <xdr:spPr bwMode="auto">
        <a:xfrm>
          <a:off x="6305550" y="1009650"/>
          <a:ext cx="1476375"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83820</xdr:colOff>
      <xdr:row>7</xdr:row>
      <xdr:rowOff>0</xdr:rowOff>
    </xdr:from>
    <xdr:to>
      <xdr:col>2</xdr:col>
      <xdr:colOff>274320</xdr:colOff>
      <xdr:row>11</xdr:row>
      <xdr:rowOff>9525</xdr:rowOff>
    </xdr:to>
    <xdr:sp macro="" textlink="">
      <xdr:nvSpPr>
        <xdr:cNvPr id="9344" name="Document">
          <a:extLst>
            <a:ext uri="{FF2B5EF4-FFF2-40B4-BE49-F238E27FC236}">
              <a16:creationId xmlns:a16="http://schemas.microsoft.com/office/drawing/2014/main" id="{00000000-0008-0000-0100-000080240000}"/>
            </a:ext>
          </a:extLst>
        </xdr:cNvPr>
        <xdr:cNvSpPr>
          <a:spLocks noEditPoints="1" noChangeArrowheads="1"/>
        </xdr:cNvSpPr>
      </xdr:nvSpPr>
      <xdr:spPr bwMode="auto">
        <a:xfrm>
          <a:off x="85725" y="981075"/>
          <a:ext cx="1352550" cy="65722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813435</xdr:colOff>
      <xdr:row>32</xdr:row>
      <xdr:rowOff>9525</xdr:rowOff>
    </xdr:from>
    <xdr:to>
      <xdr:col>7</xdr:col>
      <xdr:colOff>293403</xdr:colOff>
      <xdr:row>36</xdr:row>
      <xdr:rowOff>9525</xdr:rowOff>
    </xdr:to>
    <xdr:sp macro="" textlink="">
      <xdr:nvSpPr>
        <xdr:cNvPr id="9345" name="Document">
          <a:extLst>
            <a:ext uri="{FF2B5EF4-FFF2-40B4-BE49-F238E27FC236}">
              <a16:creationId xmlns:a16="http://schemas.microsoft.com/office/drawing/2014/main" id="{00000000-0008-0000-0100-000081240000}"/>
            </a:ext>
          </a:extLst>
        </xdr:cNvPr>
        <xdr:cNvSpPr>
          <a:spLocks noEditPoints="1" noChangeArrowheads="1"/>
        </xdr:cNvSpPr>
      </xdr:nvSpPr>
      <xdr:spPr bwMode="auto">
        <a:xfrm>
          <a:off x="3228975" y="5000625"/>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1455609</xdr:colOff>
      <xdr:row>11</xdr:row>
      <xdr:rowOff>19050</xdr:rowOff>
    </xdr:to>
    <xdr:sp macro="" textlink="">
      <xdr:nvSpPr>
        <xdr:cNvPr id="9346" name="Document">
          <a:extLst>
            <a:ext uri="{FF2B5EF4-FFF2-40B4-BE49-F238E27FC236}">
              <a16:creationId xmlns:a16="http://schemas.microsoft.com/office/drawing/2014/main" id="{00000000-0008-0000-0100-000082240000}"/>
            </a:ext>
          </a:extLst>
        </xdr:cNvPr>
        <xdr:cNvSpPr>
          <a:spLocks noEditPoints="1" noChangeArrowheads="1"/>
        </xdr:cNvSpPr>
      </xdr:nvSpPr>
      <xdr:spPr bwMode="auto">
        <a:xfrm>
          <a:off x="8039100" y="1000125"/>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7</xdr:col>
      <xdr:colOff>521746</xdr:colOff>
      <xdr:row>32</xdr:row>
      <xdr:rowOff>36979</xdr:rowOff>
    </xdr:from>
    <xdr:to>
      <xdr:col>10</xdr:col>
      <xdr:colOff>39782</xdr:colOff>
      <xdr:row>36</xdr:row>
      <xdr:rowOff>36979</xdr:rowOff>
    </xdr:to>
    <xdr:sp macro="" textlink="">
      <xdr:nvSpPr>
        <xdr:cNvPr id="9347" name="Document">
          <a:extLst>
            <a:ext uri="{FF2B5EF4-FFF2-40B4-BE49-F238E27FC236}">
              <a16:creationId xmlns:a16="http://schemas.microsoft.com/office/drawing/2014/main" id="{00000000-0008-0000-0100-000083240000}"/>
            </a:ext>
          </a:extLst>
        </xdr:cNvPr>
        <xdr:cNvSpPr>
          <a:spLocks noEditPoints="1" noChangeArrowheads="1"/>
        </xdr:cNvSpPr>
      </xdr:nvSpPr>
      <xdr:spPr bwMode="auto">
        <a:xfrm>
          <a:off x="4932381" y="5559238"/>
          <a:ext cx="1400625" cy="681317"/>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chemické látky a přípravky</a:t>
          </a:r>
        </a:p>
      </xdr:txBody>
    </xdr:sp>
    <xdr:clientData/>
  </xdr:twoCellAnchor>
  <xdr:twoCellAnchor>
    <xdr:from>
      <xdr:col>10</xdr:col>
      <xdr:colOff>302895</xdr:colOff>
      <xdr:row>32</xdr:row>
      <xdr:rowOff>19050</xdr:rowOff>
    </xdr:from>
    <xdr:to>
      <xdr:col>12</xdr:col>
      <xdr:colOff>436245</xdr:colOff>
      <xdr:row>36</xdr:row>
      <xdr:rowOff>19050</xdr:rowOff>
    </xdr:to>
    <xdr:sp macro="" textlink="">
      <xdr:nvSpPr>
        <xdr:cNvPr id="9348" name="Document">
          <a:extLst>
            <a:ext uri="{FF2B5EF4-FFF2-40B4-BE49-F238E27FC236}">
              <a16:creationId xmlns:a16="http://schemas.microsoft.com/office/drawing/2014/main" id="{00000000-0008-0000-0100-000084240000}"/>
            </a:ext>
          </a:extLst>
        </xdr:cNvPr>
        <xdr:cNvSpPr>
          <a:spLocks noEditPoints="1" noChangeArrowheads="1"/>
        </xdr:cNvSpPr>
      </xdr:nvSpPr>
      <xdr:spPr bwMode="auto">
        <a:xfrm>
          <a:off x="6419850" y="501015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434340</xdr:colOff>
      <xdr:row>7</xdr:row>
      <xdr:rowOff>19050</xdr:rowOff>
    </xdr:from>
    <xdr:to>
      <xdr:col>9</xdr:col>
      <xdr:colOff>558232</xdr:colOff>
      <xdr:row>11</xdr:row>
      <xdr:rowOff>19050</xdr:rowOff>
    </xdr:to>
    <xdr:sp macro="" textlink="">
      <xdr:nvSpPr>
        <xdr:cNvPr id="9351" name="Document">
          <a:extLst>
            <a:ext uri="{FF2B5EF4-FFF2-40B4-BE49-F238E27FC236}">
              <a16:creationId xmlns:a16="http://schemas.microsoft.com/office/drawing/2014/main" id="{00000000-0008-0000-0100-000087240000}"/>
            </a:ext>
          </a:extLst>
        </xdr:cNvPr>
        <xdr:cNvSpPr>
          <a:spLocks noEditPoints="1" noChangeArrowheads="1"/>
        </xdr:cNvSpPr>
      </xdr:nvSpPr>
      <xdr:spPr bwMode="auto">
        <a:xfrm>
          <a:off x="4714875" y="1000125"/>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746817</xdr:colOff>
      <xdr:row>36</xdr:row>
      <xdr:rowOff>19050</xdr:rowOff>
    </xdr:to>
    <xdr:sp macro="" textlink="">
      <xdr:nvSpPr>
        <xdr:cNvPr id="9352" name="Document">
          <a:extLst>
            <a:ext uri="{FF2B5EF4-FFF2-40B4-BE49-F238E27FC236}">
              <a16:creationId xmlns:a16="http://schemas.microsoft.com/office/drawing/2014/main" id="{00000000-0008-0000-0100-000088240000}"/>
            </a:ext>
          </a:extLst>
        </xdr:cNvPr>
        <xdr:cNvSpPr>
          <a:spLocks noEditPoints="1" noChangeArrowheads="1"/>
        </xdr:cNvSpPr>
      </xdr:nvSpPr>
      <xdr:spPr bwMode="auto">
        <a:xfrm>
          <a:off x="1809750" y="501015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1543050</xdr:colOff>
      <xdr:row>32</xdr:row>
      <xdr:rowOff>0</xdr:rowOff>
    </xdr:from>
    <xdr:to>
      <xdr:col>13</xdr:col>
      <xdr:colOff>2838450</xdr:colOff>
      <xdr:row>36</xdr:row>
      <xdr:rowOff>0</xdr:rowOff>
    </xdr:to>
    <xdr:sp macro="" textlink="">
      <xdr:nvSpPr>
        <xdr:cNvPr id="9355" name="Document">
          <a:extLst>
            <a:ext uri="{FF2B5EF4-FFF2-40B4-BE49-F238E27FC236}">
              <a16:creationId xmlns:a16="http://schemas.microsoft.com/office/drawing/2014/main" id="{00000000-0008-0000-0100-00008B240000}"/>
            </a:ext>
          </a:extLst>
        </xdr:cNvPr>
        <xdr:cNvSpPr>
          <a:spLocks noEditPoints="1" noChangeArrowheads="1"/>
        </xdr:cNvSpPr>
      </xdr:nvSpPr>
      <xdr:spPr bwMode="auto">
        <a:xfrm>
          <a:off x="9477375" y="4991100"/>
          <a:ext cx="129540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profese</a:t>
          </a:r>
        </a:p>
      </xdr:txBody>
    </xdr:sp>
    <xdr:clientData/>
  </xdr:twoCellAnchor>
  <xdr:twoCellAnchor>
    <xdr:from>
      <xdr:col>13</xdr:col>
      <xdr:colOff>0</xdr:colOff>
      <xdr:row>32</xdr:row>
      <xdr:rowOff>9525</xdr:rowOff>
    </xdr:from>
    <xdr:to>
      <xdr:col>13</xdr:col>
      <xdr:colOff>1295400</xdr:colOff>
      <xdr:row>36</xdr:row>
      <xdr:rowOff>9525</xdr:rowOff>
    </xdr:to>
    <xdr:sp macro="" textlink="">
      <xdr:nvSpPr>
        <xdr:cNvPr id="9356" name="Document">
          <a:extLst>
            <a:ext uri="{FF2B5EF4-FFF2-40B4-BE49-F238E27FC236}">
              <a16:creationId xmlns:a16="http://schemas.microsoft.com/office/drawing/2014/main" id="{00000000-0008-0000-0100-00008C240000}"/>
            </a:ext>
          </a:extLst>
        </xdr:cNvPr>
        <xdr:cNvSpPr>
          <a:spLocks noEditPoints="1" noChangeArrowheads="1"/>
        </xdr:cNvSpPr>
      </xdr:nvSpPr>
      <xdr:spPr bwMode="auto">
        <a:xfrm>
          <a:off x="7934325" y="5000625"/>
          <a:ext cx="129540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255270</xdr:colOff>
      <xdr:row>32</xdr:row>
      <xdr:rowOff>19050</xdr:rowOff>
    </xdr:from>
    <xdr:to>
      <xdr:col>2</xdr:col>
      <xdr:colOff>445770</xdr:colOff>
      <xdr:row>36</xdr:row>
      <xdr:rowOff>19050</xdr:rowOff>
    </xdr:to>
    <xdr:sp macro="" textlink="">
      <xdr:nvSpPr>
        <xdr:cNvPr id="9357" name="Document">
          <a:extLst>
            <a:ext uri="{FF2B5EF4-FFF2-40B4-BE49-F238E27FC236}">
              <a16:creationId xmlns:a16="http://schemas.microsoft.com/office/drawing/2014/main" id="{00000000-0008-0000-0100-00008D240000}"/>
            </a:ext>
          </a:extLst>
        </xdr:cNvPr>
        <xdr:cNvSpPr>
          <a:spLocks noEditPoints="1" noChangeArrowheads="1"/>
        </xdr:cNvSpPr>
      </xdr:nvSpPr>
      <xdr:spPr bwMode="auto">
        <a:xfrm>
          <a:off x="257175" y="501015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1514524</xdr:colOff>
      <xdr:row>41</xdr:row>
      <xdr:rowOff>76200</xdr:rowOff>
    </xdr:to>
    <xdr:sp macro="" textlink="">
      <xdr:nvSpPr>
        <xdr:cNvPr id="9358" name="AutoShape 142">
          <a:hlinkClick xmlns:r="http://schemas.openxmlformats.org/officeDocument/2006/relationships" r:id="rId15"/>
          <a:extLst>
            <a:ext uri="{FF2B5EF4-FFF2-40B4-BE49-F238E27FC236}">
              <a16:creationId xmlns:a16="http://schemas.microsoft.com/office/drawing/2014/main" id="{00000000-0008-0000-0100-00008E240000}"/>
            </a:ext>
          </a:extLst>
        </xdr:cNvPr>
        <xdr:cNvSpPr>
          <a:spLocks noChangeArrowheads="1"/>
        </xdr:cNvSpPr>
      </xdr:nvSpPr>
      <xdr:spPr bwMode="auto">
        <a:xfrm>
          <a:off x="7991475" y="5867400"/>
          <a:ext cx="1457325" cy="65722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415290</xdr:colOff>
      <xdr:row>25</xdr:row>
      <xdr:rowOff>38100</xdr:rowOff>
    </xdr:from>
    <xdr:to>
      <xdr:col>9</xdr:col>
      <xdr:colOff>491490</xdr:colOff>
      <xdr:row>28</xdr:row>
      <xdr:rowOff>121976</xdr:rowOff>
    </xdr:to>
    <xdr:sp macro="" textlink="">
      <xdr:nvSpPr>
        <xdr:cNvPr id="9362" name="Document">
          <a:hlinkClick xmlns:r="http://schemas.openxmlformats.org/officeDocument/2006/relationships" r:id="rId16"/>
          <a:extLst>
            <a:ext uri="{FF2B5EF4-FFF2-40B4-BE49-F238E27FC236}">
              <a16:creationId xmlns:a16="http://schemas.microsoft.com/office/drawing/2014/main" id="{00000000-0008-0000-0100-000092240000}"/>
            </a:ext>
          </a:extLst>
        </xdr:cNvPr>
        <xdr:cNvSpPr>
          <a:spLocks noEditPoints="1" noChangeArrowheads="1"/>
        </xdr:cNvSpPr>
      </xdr:nvSpPr>
      <xdr:spPr bwMode="auto">
        <a:xfrm>
          <a:off x="3695700" y="3905250"/>
          <a:ext cx="2305050" cy="5715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editAs="oneCell">
    <xdr:from>
      <xdr:col>13</xdr:col>
      <xdr:colOff>1504950</xdr:colOff>
      <xdr:row>5</xdr:row>
      <xdr:rowOff>57150</xdr:rowOff>
    </xdr:from>
    <xdr:to>
      <xdr:col>22</xdr:col>
      <xdr:colOff>133350</xdr:colOff>
      <xdr:row>7</xdr:row>
      <xdr:rowOff>123826</xdr:rowOff>
    </xdr:to>
    <xdr:sp macro="" textlink="">
      <xdr:nvSpPr>
        <xdr:cNvPr id="95435" name="Text Box 25">
          <a:extLst>
            <a:ext uri="{FF2B5EF4-FFF2-40B4-BE49-F238E27FC236}">
              <a16:creationId xmlns:a16="http://schemas.microsoft.com/office/drawing/2014/main" id="{00000000-0008-0000-0100-0000CB740100}"/>
            </a:ext>
          </a:extLst>
        </xdr:cNvPr>
        <xdr:cNvSpPr txBox="1">
          <a:spLocks noChangeArrowheads="1"/>
        </xdr:cNvSpPr>
      </xdr:nvSpPr>
      <xdr:spPr bwMode="auto">
        <a:xfrm>
          <a:off x="9439275" y="962025"/>
          <a:ext cx="64579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9</xdr:col>
      <xdr:colOff>0</xdr:colOff>
      <xdr:row>16</xdr:row>
      <xdr:rowOff>28575</xdr:rowOff>
    </xdr:from>
    <xdr:to>
      <xdr:col>9</xdr:col>
      <xdr:colOff>76200</xdr:colOff>
      <xdr:row>17</xdr:row>
      <xdr:rowOff>66676</xdr:rowOff>
    </xdr:to>
    <xdr:sp macro="" textlink="">
      <xdr:nvSpPr>
        <xdr:cNvPr id="95436" name="Text Box 26">
          <a:extLst>
            <a:ext uri="{FF2B5EF4-FFF2-40B4-BE49-F238E27FC236}">
              <a16:creationId xmlns:a16="http://schemas.microsoft.com/office/drawing/2014/main" id="{00000000-0008-0000-0100-0000CC740100}"/>
            </a:ext>
          </a:extLst>
        </xdr:cNvPr>
        <xdr:cNvSpPr txBox="1">
          <a:spLocks noChangeArrowheads="1"/>
        </xdr:cNvSpPr>
      </xdr:nvSpPr>
      <xdr:spPr bwMode="auto">
        <a:xfrm>
          <a:off x="5505450" y="28384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485775</xdr:colOff>
      <xdr:row>0</xdr:row>
      <xdr:rowOff>95250</xdr:rowOff>
    </xdr:from>
    <xdr:to>
      <xdr:col>13</xdr:col>
      <xdr:colOff>1838325</xdr:colOff>
      <xdr:row>4</xdr:row>
      <xdr:rowOff>123825</xdr:rowOff>
    </xdr:to>
    <xdr:pic>
      <xdr:nvPicPr>
        <xdr:cNvPr id="95437" name="Picture 34">
          <a:extLst>
            <a:ext uri="{FF2B5EF4-FFF2-40B4-BE49-F238E27FC236}">
              <a16:creationId xmlns:a16="http://schemas.microsoft.com/office/drawing/2014/main" id="{00000000-0008-0000-0100-0000CD74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20100" y="95250"/>
          <a:ext cx="135255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329484</xdr:colOff>
      <xdr:row>20</xdr:row>
      <xdr:rowOff>82088</xdr:rowOff>
    </xdr:to>
    <xdr:sp macro="" textlink="">
      <xdr:nvSpPr>
        <xdr:cNvPr id="47" name="AutoShape 50">
          <a:hlinkClick xmlns:r="http://schemas.openxmlformats.org/officeDocument/2006/relationships" r:id="rId2"/>
          <a:extLst>
            <a:ext uri="{FF2B5EF4-FFF2-40B4-BE49-F238E27FC236}">
              <a16:creationId xmlns:a16="http://schemas.microsoft.com/office/drawing/2014/main" id="{00000000-0008-0000-0100-00002F000000}"/>
            </a:ext>
          </a:extLst>
        </xdr:cNvPr>
        <xdr:cNvSpPr>
          <a:spLocks noChangeArrowheads="1"/>
        </xdr:cNvSpPr>
      </xdr:nvSpPr>
      <xdr:spPr bwMode="auto">
        <a:xfrm>
          <a:off x="114300" y="2733675"/>
          <a:ext cx="1377234" cy="71073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0</xdr:col>
      <xdr:colOff>209550</xdr:colOff>
      <xdr:row>37</xdr:row>
      <xdr:rowOff>47625</xdr:rowOff>
    </xdr:from>
    <xdr:to>
      <xdr:col>2</xdr:col>
      <xdr:colOff>482012</xdr:colOff>
      <xdr:row>41</xdr:row>
      <xdr:rowOff>95250</xdr:rowOff>
    </xdr:to>
    <xdr:sp macro="" textlink="">
      <xdr:nvSpPr>
        <xdr:cNvPr id="48" name="AutoShape 67">
          <a:hlinkClick xmlns:r="http://schemas.openxmlformats.org/officeDocument/2006/relationships" r:id="rId3"/>
          <a:extLst>
            <a:ext uri="{FF2B5EF4-FFF2-40B4-BE49-F238E27FC236}">
              <a16:creationId xmlns:a16="http://schemas.microsoft.com/office/drawing/2014/main" id="{00000000-0008-0000-0100-000030000000}"/>
            </a:ext>
          </a:extLst>
        </xdr:cNvPr>
        <xdr:cNvSpPr>
          <a:spLocks noChangeArrowheads="1"/>
        </xdr:cNvSpPr>
      </xdr:nvSpPr>
      <xdr:spPr bwMode="auto">
        <a:xfrm>
          <a:off x="209550" y="6153150"/>
          <a:ext cx="1434512" cy="695325"/>
        </a:xfrm>
        <a:prstGeom prst="bevel">
          <a:avLst>
            <a:gd name="adj" fmla="val 12500"/>
          </a:avLst>
        </a:prstGeom>
        <a:solidFill>
          <a:srgbClr val="FF66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prac. postupy při chovu hospodářských zvířat</a:t>
          </a:r>
        </a:p>
      </xdr:txBody>
    </xdr:sp>
    <xdr:clientData/>
  </xdr:twoCellAnchor>
  <xdr:twoCellAnchor>
    <xdr:from>
      <xdr:col>7</xdr:col>
      <xdr:colOff>511100</xdr:colOff>
      <xdr:row>37</xdr:row>
      <xdr:rowOff>83485</xdr:rowOff>
    </xdr:from>
    <xdr:to>
      <xdr:col>10</xdr:col>
      <xdr:colOff>105344</xdr:colOff>
      <xdr:row>40</xdr:row>
      <xdr:rowOff>102535</xdr:rowOff>
    </xdr:to>
    <xdr:sp macro="" textlink="">
      <xdr:nvSpPr>
        <xdr:cNvPr id="50" name="AutoShape 71">
          <a:hlinkClick xmlns:r="http://schemas.openxmlformats.org/officeDocument/2006/relationships" r:id="rId17"/>
          <a:extLst>
            <a:ext uri="{FF2B5EF4-FFF2-40B4-BE49-F238E27FC236}">
              <a16:creationId xmlns:a16="http://schemas.microsoft.com/office/drawing/2014/main" id="{00000000-0008-0000-0100-000032000000}"/>
            </a:ext>
          </a:extLst>
        </xdr:cNvPr>
        <xdr:cNvSpPr>
          <a:spLocks noChangeArrowheads="1"/>
        </xdr:cNvSpPr>
      </xdr:nvSpPr>
      <xdr:spPr bwMode="auto">
        <a:xfrm>
          <a:off x="4921735" y="6457391"/>
          <a:ext cx="1476833" cy="530038"/>
        </a:xfrm>
        <a:prstGeom prst="bevel">
          <a:avLst>
            <a:gd name="adj" fmla="val 12500"/>
          </a:avLst>
        </a:prstGeom>
        <a:solidFill>
          <a:srgbClr val="0080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odborně způsobilá osoba</a:t>
          </a:r>
        </a:p>
      </xdr:txBody>
    </xdr:sp>
    <xdr:clientData/>
  </xdr:twoCellAnchor>
  <xdr:twoCellAnchor>
    <xdr:from>
      <xdr:col>4</xdr:col>
      <xdr:colOff>817245</xdr:colOff>
      <xdr:row>41</xdr:row>
      <xdr:rowOff>57150</xdr:rowOff>
    </xdr:from>
    <xdr:to>
      <xdr:col>7</xdr:col>
      <xdr:colOff>394630</xdr:colOff>
      <xdr:row>44</xdr:row>
      <xdr:rowOff>95250</xdr:rowOff>
    </xdr:to>
    <xdr:sp macro="" textlink="">
      <xdr:nvSpPr>
        <xdr:cNvPr id="51" name="AutoShape 73">
          <a:hlinkClick xmlns:r="http://schemas.openxmlformats.org/officeDocument/2006/relationships" r:id="rId4"/>
          <a:extLst>
            <a:ext uri="{FF2B5EF4-FFF2-40B4-BE49-F238E27FC236}">
              <a16:creationId xmlns:a16="http://schemas.microsoft.com/office/drawing/2014/main" id="{00000000-0008-0000-0100-000033000000}"/>
            </a:ext>
          </a:extLst>
        </xdr:cNvPr>
        <xdr:cNvSpPr>
          <a:spLocks noChangeArrowheads="1"/>
        </xdr:cNvSpPr>
      </xdr:nvSpPr>
      <xdr:spPr bwMode="auto">
        <a:xfrm>
          <a:off x="3227070" y="6810375"/>
          <a:ext cx="1453810" cy="523875"/>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13</xdr:col>
      <xdr:colOff>1615440</xdr:colOff>
      <xdr:row>37</xdr:row>
      <xdr:rowOff>66675</xdr:rowOff>
    </xdr:from>
    <xdr:to>
      <xdr:col>14</xdr:col>
      <xdr:colOff>8961</xdr:colOff>
      <xdr:row>41</xdr:row>
      <xdr:rowOff>95250</xdr:rowOff>
    </xdr:to>
    <xdr:sp macro="" textlink="">
      <xdr:nvSpPr>
        <xdr:cNvPr id="52" name="AutoShape 82">
          <a:hlinkClick xmlns:r="http://schemas.openxmlformats.org/officeDocument/2006/relationships" r:id="rId5"/>
          <a:extLst>
            <a:ext uri="{FF2B5EF4-FFF2-40B4-BE49-F238E27FC236}">
              <a16:creationId xmlns:a16="http://schemas.microsoft.com/office/drawing/2014/main" id="{00000000-0008-0000-0100-000034000000}"/>
            </a:ext>
          </a:extLst>
        </xdr:cNvPr>
        <xdr:cNvSpPr>
          <a:spLocks noChangeArrowheads="1"/>
        </xdr:cNvSpPr>
      </xdr:nvSpPr>
      <xdr:spPr bwMode="auto">
        <a:xfrm flipH="1">
          <a:off x="9549765" y="6172200"/>
          <a:ext cx="1393896" cy="676275"/>
        </a:xfrm>
        <a:prstGeom prst="bevel">
          <a:avLst>
            <a:gd name="adj" fmla="val 12500"/>
          </a:avLst>
        </a:prstGeom>
        <a:solidFill>
          <a:srgbClr val="FFFF00">
            <a:alpha val="78000"/>
          </a:srgbClr>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odborná způsobilost</a:t>
          </a:r>
        </a:p>
        <a:p>
          <a:pPr algn="l" rtl="0">
            <a:defRPr sz="1000"/>
          </a:pPr>
          <a:r>
            <a:rPr lang="cs-CZ" sz="1000" b="0" i="0" u="none" strike="noStrike" baseline="0">
              <a:solidFill>
                <a:srgbClr val="000000"/>
              </a:solidFill>
              <a:latin typeface="Arial"/>
              <a:cs typeface="Arial"/>
            </a:rPr>
            <a:t>lhůty školení</a:t>
          </a:r>
        </a:p>
        <a:p>
          <a:pPr algn="l" rtl="0">
            <a:defRPr sz="1000"/>
          </a:pPr>
          <a:r>
            <a:rPr lang="cs-CZ" sz="1000" b="0" i="0" u="none" strike="noStrike" baseline="0">
              <a:solidFill>
                <a:srgbClr val="000000"/>
              </a:solidFill>
              <a:latin typeface="Arial"/>
              <a:cs typeface="Arial"/>
            </a:rPr>
            <a:t>lékařské prohlídky</a:t>
          </a:r>
        </a:p>
      </xdr:txBody>
    </xdr:sp>
    <xdr:clientData/>
  </xdr:twoCellAnchor>
  <xdr:twoCellAnchor>
    <xdr:from>
      <xdr:col>10</xdr:col>
      <xdr:colOff>272415</xdr:colOff>
      <xdr:row>37</xdr:row>
      <xdr:rowOff>57150</xdr:rowOff>
    </xdr:from>
    <xdr:to>
      <xdr:col>12</xdr:col>
      <xdr:colOff>510540</xdr:colOff>
      <xdr:row>41</xdr:row>
      <xdr:rowOff>66675</xdr:rowOff>
    </xdr:to>
    <xdr:sp macro="" textlink="">
      <xdr:nvSpPr>
        <xdr:cNvPr id="54" name="AutoShape 95">
          <a:hlinkClick xmlns:r="http://schemas.openxmlformats.org/officeDocument/2006/relationships" r:id="rId6"/>
          <a:extLst>
            <a:ext uri="{FF2B5EF4-FFF2-40B4-BE49-F238E27FC236}">
              <a16:creationId xmlns:a16="http://schemas.microsoft.com/office/drawing/2014/main" id="{00000000-0008-0000-0100-000036000000}"/>
            </a:ext>
          </a:extLst>
        </xdr:cNvPr>
        <xdr:cNvSpPr>
          <a:spLocks noChangeArrowheads="1"/>
        </xdr:cNvSpPr>
      </xdr:nvSpPr>
      <xdr:spPr bwMode="auto">
        <a:xfrm>
          <a:off x="6387465" y="6162675"/>
          <a:ext cx="1457325" cy="65722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817245</xdr:colOff>
      <xdr:row>37</xdr:row>
      <xdr:rowOff>81915</xdr:rowOff>
    </xdr:from>
    <xdr:to>
      <xdr:col>7</xdr:col>
      <xdr:colOff>367751</xdr:colOff>
      <xdr:row>40</xdr:row>
      <xdr:rowOff>104970</xdr:rowOff>
    </xdr:to>
    <xdr:sp macro="" textlink="">
      <xdr:nvSpPr>
        <xdr:cNvPr id="55" name="AutoShape 96">
          <a:hlinkClick xmlns:r="http://schemas.openxmlformats.org/officeDocument/2006/relationships" r:id="rId7"/>
          <a:extLst>
            <a:ext uri="{FF2B5EF4-FFF2-40B4-BE49-F238E27FC236}">
              <a16:creationId xmlns:a16="http://schemas.microsoft.com/office/drawing/2014/main" id="{00000000-0008-0000-0100-000037000000}"/>
            </a:ext>
          </a:extLst>
        </xdr:cNvPr>
        <xdr:cNvSpPr>
          <a:spLocks noChangeArrowheads="1"/>
        </xdr:cNvSpPr>
      </xdr:nvSpPr>
      <xdr:spPr bwMode="auto">
        <a:xfrm>
          <a:off x="3227070" y="6187440"/>
          <a:ext cx="1426931" cy="508830"/>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2</xdr:col>
      <xdr:colOff>481965</xdr:colOff>
      <xdr:row>12</xdr:row>
      <xdr:rowOff>38100</xdr:rowOff>
    </xdr:from>
    <xdr:to>
      <xdr:col>4</xdr:col>
      <xdr:colOff>664934</xdr:colOff>
      <xdr:row>16</xdr:row>
      <xdr:rowOff>145677</xdr:rowOff>
    </xdr:to>
    <xdr:sp macro="" textlink="">
      <xdr:nvSpPr>
        <xdr:cNvPr id="58" name="AutoShape 103">
          <a:hlinkClick xmlns:r="http://schemas.openxmlformats.org/officeDocument/2006/relationships" r:id="rId18"/>
          <a:extLst>
            <a:ext uri="{FF2B5EF4-FFF2-40B4-BE49-F238E27FC236}">
              <a16:creationId xmlns:a16="http://schemas.microsoft.com/office/drawing/2014/main" id="{00000000-0008-0000-0100-00003A000000}"/>
            </a:ext>
          </a:extLst>
        </xdr:cNvPr>
        <xdr:cNvSpPr>
          <a:spLocks noChangeArrowheads="1"/>
        </xdr:cNvSpPr>
      </xdr:nvSpPr>
      <xdr:spPr bwMode="auto">
        <a:xfrm>
          <a:off x="1636171" y="2077571"/>
          <a:ext cx="1426822" cy="712694"/>
        </a:xfrm>
        <a:prstGeom prst="bevel">
          <a:avLst>
            <a:gd name="adj" fmla="val 12500"/>
          </a:avLst>
        </a:prstGeom>
        <a:solidFill>
          <a:srgbClr val="9999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 povinnostech zaměstnavatele při pracovních  úrazech</a:t>
          </a:r>
        </a:p>
        <a:p>
          <a:pPr algn="l" rtl="0">
            <a:defRPr sz="1000"/>
          </a:pPr>
          <a:r>
            <a:rPr lang="cs-CZ" sz="1000" b="0" i="0" u="none" strike="noStrike" baseline="0">
              <a:solidFill>
                <a:srgbClr val="000000"/>
              </a:solidFill>
              <a:latin typeface="Arial"/>
              <a:cs typeface="Arial"/>
            </a:rPr>
            <a:t>záznam prac. úrazu</a:t>
          </a:r>
        </a:p>
      </xdr:txBody>
    </xdr:sp>
    <xdr:clientData/>
  </xdr:twoCellAnchor>
  <xdr:twoCellAnchor>
    <xdr:from>
      <xdr:col>13</xdr:col>
      <xdr:colOff>76200</xdr:colOff>
      <xdr:row>12</xdr:row>
      <xdr:rowOff>47625</xdr:rowOff>
    </xdr:from>
    <xdr:to>
      <xdr:col>13</xdr:col>
      <xdr:colOff>1482216</xdr:colOff>
      <xdr:row>14</xdr:row>
      <xdr:rowOff>76200</xdr:rowOff>
    </xdr:to>
    <xdr:sp macro="" textlink="">
      <xdr:nvSpPr>
        <xdr:cNvPr id="59" name="AutoShape 104">
          <a:hlinkClick xmlns:r="http://schemas.openxmlformats.org/officeDocument/2006/relationships" r:id="rId9"/>
          <a:extLst>
            <a:ext uri="{FF2B5EF4-FFF2-40B4-BE49-F238E27FC236}">
              <a16:creationId xmlns:a16="http://schemas.microsoft.com/office/drawing/2014/main" id="{00000000-0008-0000-0100-00003B000000}"/>
            </a:ext>
          </a:extLst>
        </xdr:cNvPr>
        <xdr:cNvSpPr>
          <a:spLocks noChangeArrowheads="1"/>
        </xdr:cNvSpPr>
      </xdr:nvSpPr>
      <xdr:spPr bwMode="auto">
        <a:xfrm>
          <a:off x="8010525" y="2143125"/>
          <a:ext cx="1406016" cy="323850"/>
        </a:xfrm>
        <a:prstGeom prst="bevel">
          <a:avLst>
            <a:gd name="adj" fmla="val 12500"/>
          </a:avLst>
        </a:prstGeom>
        <a:solidFill>
          <a:srgbClr val="00FFFF"/>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000000"/>
              </a:solidFill>
              <a:latin typeface="Arial"/>
              <a:cs typeface="Arial"/>
            </a:rPr>
            <a:t>tlaková zařízení</a:t>
          </a:r>
        </a:p>
      </xdr:txBody>
    </xdr:sp>
    <xdr:clientData/>
  </xdr:twoCellAnchor>
  <xdr:twoCellAnchor>
    <xdr:from>
      <xdr:col>4</xdr:col>
      <xdr:colOff>807720</xdr:colOff>
      <xdr:row>18</xdr:row>
      <xdr:rowOff>0</xdr:rowOff>
    </xdr:from>
    <xdr:to>
      <xdr:col>7</xdr:col>
      <xdr:colOff>329613</xdr:colOff>
      <xdr:row>21</xdr:row>
      <xdr:rowOff>148652</xdr:rowOff>
    </xdr:to>
    <xdr:sp macro="" textlink="">
      <xdr:nvSpPr>
        <xdr:cNvPr id="64" name="AutoShape 111">
          <a:hlinkClick xmlns:r="http://schemas.openxmlformats.org/officeDocument/2006/relationships" r:id="rId10"/>
          <a:extLst>
            <a:ext uri="{FF2B5EF4-FFF2-40B4-BE49-F238E27FC236}">
              <a16:creationId xmlns:a16="http://schemas.microsoft.com/office/drawing/2014/main" id="{00000000-0008-0000-0100-000040000000}"/>
            </a:ext>
          </a:extLst>
        </xdr:cNvPr>
        <xdr:cNvSpPr>
          <a:spLocks noChangeArrowheads="1"/>
        </xdr:cNvSpPr>
      </xdr:nvSpPr>
      <xdr:spPr bwMode="auto">
        <a:xfrm>
          <a:off x="3217545" y="3038475"/>
          <a:ext cx="1398318" cy="634427"/>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773430</xdr:colOff>
      <xdr:row>12</xdr:row>
      <xdr:rowOff>28575</xdr:rowOff>
    </xdr:from>
    <xdr:to>
      <xdr:col>7</xdr:col>
      <xdr:colOff>300914</xdr:colOff>
      <xdr:row>17</xdr:row>
      <xdr:rowOff>9525</xdr:rowOff>
    </xdr:to>
    <xdr:sp macro="" textlink="">
      <xdr:nvSpPr>
        <xdr:cNvPr id="65" name="AutoShape 112">
          <a:hlinkClick xmlns:r="http://schemas.openxmlformats.org/officeDocument/2006/relationships" r:id="rId11"/>
          <a:extLst>
            <a:ext uri="{FF2B5EF4-FFF2-40B4-BE49-F238E27FC236}">
              <a16:creationId xmlns:a16="http://schemas.microsoft.com/office/drawing/2014/main" id="{00000000-0008-0000-0100-000041000000}"/>
            </a:ext>
          </a:extLst>
        </xdr:cNvPr>
        <xdr:cNvSpPr>
          <a:spLocks noChangeArrowheads="1"/>
        </xdr:cNvSpPr>
      </xdr:nvSpPr>
      <xdr:spPr bwMode="auto">
        <a:xfrm>
          <a:off x="3183255" y="2124075"/>
          <a:ext cx="1403909" cy="76200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470535</xdr:colOff>
      <xdr:row>17</xdr:row>
      <xdr:rowOff>142875</xdr:rowOff>
    </xdr:from>
    <xdr:to>
      <xdr:col>10</xdr:col>
      <xdr:colOff>47509</xdr:colOff>
      <xdr:row>22</xdr:row>
      <xdr:rowOff>9525</xdr:rowOff>
    </xdr:to>
    <xdr:sp macro="" textlink="">
      <xdr:nvSpPr>
        <xdr:cNvPr id="66" name="AutoShape 113">
          <a:hlinkClick xmlns:r="http://schemas.openxmlformats.org/officeDocument/2006/relationships" r:id="rId12"/>
          <a:extLst>
            <a:ext uri="{FF2B5EF4-FFF2-40B4-BE49-F238E27FC236}">
              <a16:creationId xmlns:a16="http://schemas.microsoft.com/office/drawing/2014/main" id="{00000000-0008-0000-0100-000042000000}"/>
            </a:ext>
          </a:extLst>
        </xdr:cNvPr>
        <xdr:cNvSpPr>
          <a:spLocks noChangeArrowheads="1"/>
        </xdr:cNvSpPr>
      </xdr:nvSpPr>
      <xdr:spPr bwMode="auto">
        <a:xfrm>
          <a:off x="4756785" y="3019425"/>
          <a:ext cx="1405774" cy="67627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470535</xdr:colOff>
      <xdr:row>12</xdr:row>
      <xdr:rowOff>57150</xdr:rowOff>
    </xdr:from>
    <xdr:to>
      <xdr:col>10</xdr:col>
      <xdr:colOff>28519</xdr:colOff>
      <xdr:row>16</xdr:row>
      <xdr:rowOff>104775</xdr:rowOff>
    </xdr:to>
    <xdr:sp macro="" textlink="">
      <xdr:nvSpPr>
        <xdr:cNvPr id="67" name="AutoShape 114">
          <a:hlinkClick xmlns:r="http://schemas.openxmlformats.org/officeDocument/2006/relationships" r:id="rId13"/>
          <a:extLst>
            <a:ext uri="{FF2B5EF4-FFF2-40B4-BE49-F238E27FC236}">
              <a16:creationId xmlns:a16="http://schemas.microsoft.com/office/drawing/2014/main" id="{00000000-0008-0000-0100-000043000000}"/>
            </a:ext>
          </a:extLst>
        </xdr:cNvPr>
        <xdr:cNvSpPr>
          <a:spLocks noChangeArrowheads="1"/>
        </xdr:cNvSpPr>
      </xdr:nvSpPr>
      <xdr:spPr bwMode="auto">
        <a:xfrm>
          <a:off x="4756785" y="2152650"/>
          <a:ext cx="1386784" cy="6667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81915</xdr:colOff>
      <xdr:row>12</xdr:row>
      <xdr:rowOff>28575</xdr:rowOff>
    </xdr:from>
    <xdr:to>
      <xdr:col>2</xdr:col>
      <xdr:colOff>329630</xdr:colOff>
      <xdr:row>15</xdr:row>
      <xdr:rowOff>38100</xdr:rowOff>
    </xdr:to>
    <xdr:sp macro="" textlink="">
      <xdr:nvSpPr>
        <xdr:cNvPr id="69" name="AutoShape 117">
          <a:hlinkClick xmlns:r="http://schemas.openxmlformats.org/officeDocument/2006/relationships" r:id="rId14"/>
          <a:extLst>
            <a:ext uri="{FF2B5EF4-FFF2-40B4-BE49-F238E27FC236}">
              <a16:creationId xmlns:a16="http://schemas.microsoft.com/office/drawing/2014/main" id="{00000000-0008-0000-0100-000045000000}"/>
            </a:ext>
          </a:extLst>
        </xdr:cNvPr>
        <xdr:cNvSpPr>
          <a:spLocks noChangeArrowheads="1"/>
        </xdr:cNvSpPr>
      </xdr:nvSpPr>
      <xdr:spPr bwMode="auto">
        <a:xfrm>
          <a:off x="81915" y="2124075"/>
          <a:ext cx="1409765" cy="46672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470535</xdr:colOff>
      <xdr:row>7</xdr:row>
      <xdr:rowOff>9525</xdr:rowOff>
    </xdr:from>
    <xdr:to>
      <xdr:col>4</xdr:col>
      <xdr:colOff>564048</xdr:colOff>
      <xdr:row>11</xdr:row>
      <xdr:rowOff>9525</xdr:rowOff>
    </xdr:to>
    <xdr:sp macro="" textlink="">
      <xdr:nvSpPr>
        <xdr:cNvPr id="70" name="Document">
          <a:extLst>
            <a:ext uri="{FF2B5EF4-FFF2-40B4-BE49-F238E27FC236}">
              <a16:creationId xmlns:a16="http://schemas.microsoft.com/office/drawing/2014/main" id="{00000000-0008-0000-0100-000046000000}"/>
            </a:ext>
          </a:extLst>
        </xdr:cNvPr>
        <xdr:cNvSpPr>
          <a:spLocks noEditPoints="1" noChangeArrowheads="1"/>
        </xdr:cNvSpPr>
      </xdr:nvSpPr>
      <xdr:spPr bwMode="auto">
        <a:xfrm>
          <a:off x="1632585" y="1295400"/>
          <a:ext cx="1341288"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769620</xdr:colOff>
      <xdr:row>7</xdr:row>
      <xdr:rowOff>28575</xdr:rowOff>
    </xdr:from>
    <xdr:to>
      <xdr:col>7</xdr:col>
      <xdr:colOff>247810</xdr:colOff>
      <xdr:row>11</xdr:row>
      <xdr:rowOff>28575</xdr:rowOff>
    </xdr:to>
    <xdr:sp macro="" textlink="">
      <xdr:nvSpPr>
        <xdr:cNvPr id="71" name="Document">
          <a:extLst>
            <a:ext uri="{FF2B5EF4-FFF2-40B4-BE49-F238E27FC236}">
              <a16:creationId xmlns:a16="http://schemas.microsoft.com/office/drawing/2014/main" id="{00000000-0008-0000-0100-000047000000}"/>
            </a:ext>
          </a:extLst>
        </xdr:cNvPr>
        <xdr:cNvSpPr>
          <a:spLocks noEditPoints="1" noChangeArrowheads="1"/>
        </xdr:cNvSpPr>
      </xdr:nvSpPr>
      <xdr:spPr bwMode="auto">
        <a:xfrm>
          <a:off x="3179445" y="1314450"/>
          <a:ext cx="1354615"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186690</xdr:colOff>
      <xdr:row>7</xdr:row>
      <xdr:rowOff>28575</xdr:rowOff>
    </xdr:from>
    <xdr:to>
      <xdr:col>12</xdr:col>
      <xdr:colOff>443865</xdr:colOff>
      <xdr:row>11</xdr:row>
      <xdr:rowOff>28575</xdr:rowOff>
    </xdr:to>
    <xdr:sp macro="" textlink="">
      <xdr:nvSpPr>
        <xdr:cNvPr id="72" name="Document">
          <a:extLst>
            <a:ext uri="{FF2B5EF4-FFF2-40B4-BE49-F238E27FC236}">
              <a16:creationId xmlns:a16="http://schemas.microsoft.com/office/drawing/2014/main" id="{00000000-0008-0000-0100-000048000000}"/>
            </a:ext>
          </a:extLst>
        </xdr:cNvPr>
        <xdr:cNvSpPr>
          <a:spLocks noEditPoints="1" noChangeArrowheads="1"/>
        </xdr:cNvSpPr>
      </xdr:nvSpPr>
      <xdr:spPr bwMode="auto">
        <a:xfrm>
          <a:off x="6301740" y="1314450"/>
          <a:ext cx="1476375"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81915</xdr:colOff>
      <xdr:row>7</xdr:row>
      <xdr:rowOff>0</xdr:rowOff>
    </xdr:from>
    <xdr:to>
      <xdr:col>2</xdr:col>
      <xdr:colOff>272415</xdr:colOff>
      <xdr:row>11</xdr:row>
      <xdr:rowOff>9525</xdr:rowOff>
    </xdr:to>
    <xdr:sp macro="" textlink="">
      <xdr:nvSpPr>
        <xdr:cNvPr id="73" name="Document">
          <a:extLst>
            <a:ext uri="{FF2B5EF4-FFF2-40B4-BE49-F238E27FC236}">
              <a16:creationId xmlns:a16="http://schemas.microsoft.com/office/drawing/2014/main" id="{00000000-0008-0000-0100-000049000000}"/>
            </a:ext>
          </a:extLst>
        </xdr:cNvPr>
        <xdr:cNvSpPr>
          <a:spLocks noEditPoints="1" noChangeArrowheads="1"/>
        </xdr:cNvSpPr>
      </xdr:nvSpPr>
      <xdr:spPr bwMode="auto">
        <a:xfrm>
          <a:off x="81915" y="1285875"/>
          <a:ext cx="1352550" cy="65722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817245</xdr:colOff>
      <xdr:row>32</xdr:row>
      <xdr:rowOff>9525</xdr:rowOff>
    </xdr:from>
    <xdr:to>
      <xdr:col>7</xdr:col>
      <xdr:colOff>291587</xdr:colOff>
      <xdr:row>36</xdr:row>
      <xdr:rowOff>9525</xdr:rowOff>
    </xdr:to>
    <xdr:sp macro="" textlink="">
      <xdr:nvSpPr>
        <xdr:cNvPr id="74" name="Document">
          <a:extLst>
            <a:ext uri="{FF2B5EF4-FFF2-40B4-BE49-F238E27FC236}">
              <a16:creationId xmlns:a16="http://schemas.microsoft.com/office/drawing/2014/main" id="{00000000-0008-0000-0100-00004A000000}"/>
            </a:ext>
          </a:extLst>
        </xdr:cNvPr>
        <xdr:cNvSpPr>
          <a:spLocks noEditPoints="1" noChangeArrowheads="1"/>
        </xdr:cNvSpPr>
      </xdr:nvSpPr>
      <xdr:spPr bwMode="auto">
        <a:xfrm>
          <a:off x="3227070" y="5305425"/>
          <a:ext cx="1350767"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1453896</xdr:colOff>
      <xdr:row>11</xdr:row>
      <xdr:rowOff>19050</xdr:rowOff>
    </xdr:to>
    <xdr:sp macro="" textlink="">
      <xdr:nvSpPr>
        <xdr:cNvPr id="75" name="Document">
          <a:extLst>
            <a:ext uri="{FF2B5EF4-FFF2-40B4-BE49-F238E27FC236}">
              <a16:creationId xmlns:a16="http://schemas.microsoft.com/office/drawing/2014/main" id="{00000000-0008-0000-0100-00004B000000}"/>
            </a:ext>
          </a:extLst>
        </xdr:cNvPr>
        <xdr:cNvSpPr>
          <a:spLocks noEditPoints="1" noChangeArrowheads="1"/>
        </xdr:cNvSpPr>
      </xdr:nvSpPr>
      <xdr:spPr bwMode="auto">
        <a:xfrm>
          <a:off x="8039100" y="1304925"/>
          <a:ext cx="1349121"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300990</xdr:colOff>
      <xdr:row>32</xdr:row>
      <xdr:rowOff>19050</xdr:rowOff>
    </xdr:from>
    <xdr:to>
      <xdr:col>12</xdr:col>
      <xdr:colOff>434340</xdr:colOff>
      <xdr:row>36</xdr:row>
      <xdr:rowOff>19050</xdr:rowOff>
    </xdr:to>
    <xdr:sp macro="" textlink="">
      <xdr:nvSpPr>
        <xdr:cNvPr id="77" name="Document">
          <a:extLst>
            <a:ext uri="{FF2B5EF4-FFF2-40B4-BE49-F238E27FC236}">
              <a16:creationId xmlns:a16="http://schemas.microsoft.com/office/drawing/2014/main" id="{00000000-0008-0000-0100-00004D000000}"/>
            </a:ext>
          </a:extLst>
        </xdr:cNvPr>
        <xdr:cNvSpPr>
          <a:spLocks noEditPoints="1" noChangeArrowheads="1"/>
        </xdr:cNvSpPr>
      </xdr:nvSpPr>
      <xdr:spPr bwMode="auto">
        <a:xfrm>
          <a:off x="6416040" y="531495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432435</xdr:colOff>
      <xdr:row>7</xdr:row>
      <xdr:rowOff>19050</xdr:rowOff>
    </xdr:from>
    <xdr:to>
      <xdr:col>9</xdr:col>
      <xdr:colOff>563958</xdr:colOff>
      <xdr:row>11</xdr:row>
      <xdr:rowOff>19050</xdr:rowOff>
    </xdr:to>
    <xdr:sp macro="" textlink="">
      <xdr:nvSpPr>
        <xdr:cNvPr id="78" name="Document">
          <a:extLst>
            <a:ext uri="{FF2B5EF4-FFF2-40B4-BE49-F238E27FC236}">
              <a16:creationId xmlns:a16="http://schemas.microsoft.com/office/drawing/2014/main" id="{00000000-0008-0000-0100-00004E000000}"/>
            </a:ext>
          </a:extLst>
        </xdr:cNvPr>
        <xdr:cNvSpPr>
          <a:spLocks noEditPoints="1" noChangeArrowheads="1"/>
        </xdr:cNvSpPr>
      </xdr:nvSpPr>
      <xdr:spPr bwMode="auto">
        <a:xfrm>
          <a:off x="4718685" y="1304925"/>
          <a:ext cx="1350723"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742985</xdr:colOff>
      <xdr:row>36</xdr:row>
      <xdr:rowOff>19050</xdr:rowOff>
    </xdr:to>
    <xdr:sp macro="" textlink="">
      <xdr:nvSpPr>
        <xdr:cNvPr id="79" name="Document">
          <a:extLst>
            <a:ext uri="{FF2B5EF4-FFF2-40B4-BE49-F238E27FC236}">
              <a16:creationId xmlns:a16="http://schemas.microsoft.com/office/drawing/2014/main" id="{00000000-0008-0000-0100-00004F000000}"/>
            </a:ext>
          </a:extLst>
        </xdr:cNvPr>
        <xdr:cNvSpPr>
          <a:spLocks noEditPoints="1" noChangeArrowheads="1"/>
        </xdr:cNvSpPr>
      </xdr:nvSpPr>
      <xdr:spPr bwMode="auto">
        <a:xfrm>
          <a:off x="1809750" y="5314950"/>
          <a:ext cx="134306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1543050</xdr:colOff>
      <xdr:row>32</xdr:row>
      <xdr:rowOff>0</xdr:rowOff>
    </xdr:from>
    <xdr:to>
      <xdr:col>13</xdr:col>
      <xdr:colOff>2838450</xdr:colOff>
      <xdr:row>36</xdr:row>
      <xdr:rowOff>0</xdr:rowOff>
    </xdr:to>
    <xdr:sp macro="" textlink="">
      <xdr:nvSpPr>
        <xdr:cNvPr id="80" name="Document">
          <a:extLst>
            <a:ext uri="{FF2B5EF4-FFF2-40B4-BE49-F238E27FC236}">
              <a16:creationId xmlns:a16="http://schemas.microsoft.com/office/drawing/2014/main" id="{00000000-0008-0000-0100-000050000000}"/>
            </a:ext>
          </a:extLst>
        </xdr:cNvPr>
        <xdr:cNvSpPr>
          <a:spLocks noEditPoints="1" noChangeArrowheads="1"/>
        </xdr:cNvSpPr>
      </xdr:nvSpPr>
      <xdr:spPr bwMode="auto">
        <a:xfrm>
          <a:off x="9477375" y="5295900"/>
          <a:ext cx="129540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profese</a:t>
          </a:r>
        </a:p>
      </xdr:txBody>
    </xdr:sp>
    <xdr:clientData/>
  </xdr:twoCellAnchor>
  <xdr:twoCellAnchor>
    <xdr:from>
      <xdr:col>13</xdr:col>
      <xdr:colOff>0</xdr:colOff>
      <xdr:row>32</xdr:row>
      <xdr:rowOff>9525</xdr:rowOff>
    </xdr:from>
    <xdr:to>
      <xdr:col>13</xdr:col>
      <xdr:colOff>1295400</xdr:colOff>
      <xdr:row>36</xdr:row>
      <xdr:rowOff>9525</xdr:rowOff>
    </xdr:to>
    <xdr:sp macro="" textlink="">
      <xdr:nvSpPr>
        <xdr:cNvPr id="81" name="Document">
          <a:extLst>
            <a:ext uri="{FF2B5EF4-FFF2-40B4-BE49-F238E27FC236}">
              <a16:creationId xmlns:a16="http://schemas.microsoft.com/office/drawing/2014/main" id="{00000000-0008-0000-0100-000051000000}"/>
            </a:ext>
          </a:extLst>
        </xdr:cNvPr>
        <xdr:cNvSpPr>
          <a:spLocks noEditPoints="1" noChangeArrowheads="1"/>
        </xdr:cNvSpPr>
      </xdr:nvSpPr>
      <xdr:spPr bwMode="auto">
        <a:xfrm>
          <a:off x="7934325" y="5305425"/>
          <a:ext cx="129540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253365</xdr:colOff>
      <xdr:row>32</xdr:row>
      <xdr:rowOff>19050</xdr:rowOff>
    </xdr:from>
    <xdr:to>
      <xdr:col>2</xdr:col>
      <xdr:colOff>443865</xdr:colOff>
      <xdr:row>36</xdr:row>
      <xdr:rowOff>19050</xdr:rowOff>
    </xdr:to>
    <xdr:sp macro="" textlink="">
      <xdr:nvSpPr>
        <xdr:cNvPr id="82" name="Document">
          <a:extLst>
            <a:ext uri="{FF2B5EF4-FFF2-40B4-BE49-F238E27FC236}">
              <a16:creationId xmlns:a16="http://schemas.microsoft.com/office/drawing/2014/main" id="{00000000-0008-0000-0100-000052000000}"/>
            </a:ext>
          </a:extLst>
        </xdr:cNvPr>
        <xdr:cNvSpPr>
          <a:spLocks noEditPoints="1" noChangeArrowheads="1"/>
        </xdr:cNvSpPr>
      </xdr:nvSpPr>
      <xdr:spPr bwMode="auto">
        <a:xfrm>
          <a:off x="253365" y="5314950"/>
          <a:ext cx="1352550" cy="64770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1514572</xdr:colOff>
      <xdr:row>41</xdr:row>
      <xdr:rowOff>76200</xdr:rowOff>
    </xdr:to>
    <xdr:sp macro="" textlink="">
      <xdr:nvSpPr>
        <xdr:cNvPr id="83" name="AutoShape 142">
          <a:hlinkClick xmlns:r="http://schemas.openxmlformats.org/officeDocument/2006/relationships" r:id="rId15"/>
          <a:extLst>
            <a:ext uri="{FF2B5EF4-FFF2-40B4-BE49-F238E27FC236}">
              <a16:creationId xmlns:a16="http://schemas.microsoft.com/office/drawing/2014/main" id="{00000000-0008-0000-0100-000053000000}"/>
            </a:ext>
          </a:extLst>
        </xdr:cNvPr>
        <xdr:cNvSpPr>
          <a:spLocks noChangeArrowheads="1"/>
        </xdr:cNvSpPr>
      </xdr:nvSpPr>
      <xdr:spPr bwMode="auto">
        <a:xfrm>
          <a:off x="7991475" y="6172200"/>
          <a:ext cx="1457422" cy="65722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411480</xdr:colOff>
      <xdr:row>25</xdr:row>
      <xdr:rowOff>38100</xdr:rowOff>
    </xdr:from>
    <xdr:to>
      <xdr:col>9</xdr:col>
      <xdr:colOff>487680</xdr:colOff>
      <xdr:row>28</xdr:row>
      <xdr:rowOff>120134</xdr:rowOff>
    </xdr:to>
    <xdr:sp macro="" textlink="">
      <xdr:nvSpPr>
        <xdr:cNvPr id="84" name="Document">
          <a:hlinkClick xmlns:r="http://schemas.openxmlformats.org/officeDocument/2006/relationships" r:id="rId16"/>
          <a:extLst>
            <a:ext uri="{FF2B5EF4-FFF2-40B4-BE49-F238E27FC236}">
              <a16:creationId xmlns:a16="http://schemas.microsoft.com/office/drawing/2014/main" id="{00000000-0008-0000-0100-000054000000}"/>
            </a:ext>
          </a:extLst>
        </xdr:cNvPr>
        <xdr:cNvSpPr>
          <a:spLocks noEditPoints="1" noChangeArrowheads="1"/>
        </xdr:cNvSpPr>
      </xdr:nvSpPr>
      <xdr:spPr bwMode="auto">
        <a:xfrm>
          <a:off x="3688080" y="4210050"/>
          <a:ext cx="2305050" cy="567809"/>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219075</xdr:colOff>
      <xdr:row>1</xdr:row>
      <xdr:rowOff>66675</xdr:rowOff>
    </xdr:from>
    <xdr:to>
      <xdr:col>2</xdr:col>
      <xdr:colOff>561975</xdr:colOff>
      <xdr:row>3</xdr:row>
      <xdr:rowOff>152400</xdr:rowOff>
    </xdr:to>
    <xdr:pic>
      <xdr:nvPicPr>
        <xdr:cNvPr id="95476" name="Obrázek 49" descr="9">
          <a:extLst>
            <a:ext uri="{FF2B5EF4-FFF2-40B4-BE49-F238E27FC236}">
              <a16:creationId xmlns:a16="http://schemas.microsoft.com/office/drawing/2014/main" id="{00000000-0008-0000-0100-0000F47401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19075" y="228600"/>
          <a:ext cx="150495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15</xdr:col>
      <xdr:colOff>236444</xdr:colOff>
      <xdr:row>4</xdr:row>
      <xdr:rowOff>125506</xdr:rowOff>
    </xdr:from>
    <xdr:to>
      <xdr:col>26</xdr:col>
      <xdr:colOff>14798</xdr:colOff>
      <xdr:row>7</xdr:row>
      <xdr:rowOff>47314</xdr:rowOff>
    </xdr:to>
    <xdr:sp macro="" textlink="">
      <xdr:nvSpPr>
        <xdr:cNvPr id="85" name="Text Box 25">
          <a:extLst>
            <a:ext uri="{FF2B5EF4-FFF2-40B4-BE49-F238E27FC236}">
              <a16:creationId xmlns:a16="http://schemas.microsoft.com/office/drawing/2014/main" id="{00000000-0008-0000-0100-000055000000}"/>
            </a:ext>
          </a:extLst>
        </xdr:cNvPr>
        <xdr:cNvSpPr txBox="1">
          <a:spLocks noChangeArrowheads="1"/>
        </xdr:cNvSpPr>
      </xdr:nvSpPr>
      <xdr:spPr bwMode="auto">
        <a:xfrm>
          <a:off x="12114679" y="806824"/>
          <a:ext cx="6627390" cy="567266"/>
        </a:xfrm>
        <a:prstGeom prst="rect">
          <a:avLst/>
        </a:prstGeom>
        <a:noFill/>
        <a:ln w="9525">
          <a:noFill/>
          <a:miter lim="800000"/>
          <a:headEnd/>
          <a:tailEnd/>
        </a:ln>
      </xdr:spPr>
      <xdr:txBody>
        <a:bodyPr vertOverflow="clip" wrap="square" lIns="45720" tIns="36576" rIns="0" bIns="0" anchor="t" upright="1"/>
        <a:lstStyle/>
        <a:p>
          <a:pPr algn="l" rtl="0">
            <a:defRPr sz="1000"/>
          </a:pPr>
          <a:endParaRPr lang="cs-CZ" sz="2200" b="1" i="0" u="none" strike="noStrike" baseline="0">
            <a:solidFill>
              <a:srgbClr val="000000"/>
            </a:solidFill>
            <a:latin typeface="Arial"/>
            <a:cs typeface="Arial"/>
          </a:endParaRPr>
        </a:p>
      </xdr:txBody>
    </xdr:sp>
    <xdr:clientData/>
  </xdr:twoCellAnchor>
  <xdr:twoCellAnchor editAs="oneCell">
    <xdr:from>
      <xdr:col>9</xdr:col>
      <xdr:colOff>0</xdr:colOff>
      <xdr:row>16</xdr:row>
      <xdr:rowOff>30480</xdr:rowOff>
    </xdr:from>
    <xdr:to>
      <xdr:col>9</xdr:col>
      <xdr:colOff>76200</xdr:colOff>
      <xdr:row>17</xdr:row>
      <xdr:rowOff>68580</xdr:rowOff>
    </xdr:to>
    <xdr:sp macro="" textlink="">
      <xdr:nvSpPr>
        <xdr:cNvPr id="86" name="Text Box 26">
          <a:extLst>
            <a:ext uri="{FF2B5EF4-FFF2-40B4-BE49-F238E27FC236}">
              <a16:creationId xmlns:a16="http://schemas.microsoft.com/office/drawing/2014/main" id="{00000000-0008-0000-0100-000056000000}"/>
            </a:ext>
          </a:extLst>
        </xdr:cNvPr>
        <xdr:cNvSpPr txBox="1">
          <a:spLocks noChangeArrowheads="1"/>
        </xdr:cNvSpPr>
      </xdr:nvSpPr>
      <xdr:spPr bwMode="auto">
        <a:xfrm>
          <a:off x="5654040" y="2811780"/>
          <a:ext cx="762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502920</xdr:colOff>
      <xdr:row>0</xdr:row>
      <xdr:rowOff>99060</xdr:rowOff>
    </xdr:from>
    <xdr:to>
      <xdr:col>13</xdr:col>
      <xdr:colOff>1889760</xdr:colOff>
      <xdr:row>4</xdr:row>
      <xdr:rowOff>129540</xdr:rowOff>
    </xdr:to>
    <xdr:pic>
      <xdr:nvPicPr>
        <xdr:cNvPr id="87" name="Picture 34">
          <a:extLst>
            <a:ext uri="{FF2B5EF4-FFF2-40B4-BE49-F238E27FC236}">
              <a16:creationId xmlns:a16="http://schemas.microsoft.com/office/drawing/2014/main" id="{00000000-0008-0000-0100-00005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48700" y="99060"/>
          <a:ext cx="1386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335141</xdr:colOff>
      <xdr:row>20</xdr:row>
      <xdr:rowOff>80278</xdr:rowOff>
    </xdr:to>
    <xdr:sp macro="" textlink="">
      <xdr:nvSpPr>
        <xdr:cNvPr id="88" name="AutoShape 50">
          <a:hlinkClick xmlns:r="http://schemas.openxmlformats.org/officeDocument/2006/relationships" r:id="rId2"/>
          <a:extLst>
            <a:ext uri="{FF2B5EF4-FFF2-40B4-BE49-F238E27FC236}">
              <a16:creationId xmlns:a16="http://schemas.microsoft.com/office/drawing/2014/main" id="{00000000-0008-0000-0100-000058000000}"/>
            </a:ext>
          </a:extLst>
        </xdr:cNvPr>
        <xdr:cNvSpPr>
          <a:spLocks noChangeArrowheads="1"/>
        </xdr:cNvSpPr>
      </xdr:nvSpPr>
      <xdr:spPr bwMode="auto">
        <a:xfrm>
          <a:off x="114300" y="2800350"/>
          <a:ext cx="1417181" cy="73178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13</xdr:col>
      <xdr:colOff>76200</xdr:colOff>
      <xdr:row>12</xdr:row>
      <xdr:rowOff>47625</xdr:rowOff>
    </xdr:from>
    <xdr:to>
      <xdr:col>13</xdr:col>
      <xdr:colOff>1518536</xdr:colOff>
      <xdr:row>14</xdr:row>
      <xdr:rowOff>76200</xdr:rowOff>
    </xdr:to>
    <xdr:sp macro="" textlink="">
      <xdr:nvSpPr>
        <xdr:cNvPr id="100" name="AutoShape 104">
          <a:hlinkClick xmlns:r="http://schemas.openxmlformats.org/officeDocument/2006/relationships" r:id="rId9"/>
          <a:extLst>
            <a:ext uri="{FF2B5EF4-FFF2-40B4-BE49-F238E27FC236}">
              <a16:creationId xmlns:a16="http://schemas.microsoft.com/office/drawing/2014/main" id="{00000000-0008-0000-0100-000064000000}"/>
            </a:ext>
          </a:extLst>
        </xdr:cNvPr>
        <xdr:cNvSpPr>
          <a:spLocks noChangeArrowheads="1"/>
        </xdr:cNvSpPr>
      </xdr:nvSpPr>
      <xdr:spPr bwMode="auto">
        <a:xfrm>
          <a:off x="8221980" y="2196465"/>
          <a:ext cx="1442336" cy="325755"/>
        </a:xfrm>
        <a:prstGeom prst="bevel">
          <a:avLst>
            <a:gd name="adj" fmla="val 12500"/>
          </a:avLst>
        </a:prstGeom>
        <a:solidFill>
          <a:srgbClr val="00FFFF"/>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000000"/>
              </a:solidFill>
              <a:latin typeface="Arial"/>
              <a:cs typeface="Arial"/>
            </a:rPr>
            <a:t>tlaková zařízení</a:t>
          </a:r>
        </a:p>
      </xdr:txBody>
    </xdr:sp>
    <xdr:clientData/>
  </xdr:twoCellAnchor>
  <xdr:twoCellAnchor>
    <xdr:from>
      <xdr:col>0</xdr:col>
      <xdr:colOff>80010</xdr:colOff>
      <xdr:row>12</xdr:row>
      <xdr:rowOff>28575</xdr:rowOff>
    </xdr:from>
    <xdr:to>
      <xdr:col>2</xdr:col>
      <xdr:colOff>335325</xdr:colOff>
      <xdr:row>15</xdr:row>
      <xdr:rowOff>38100</xdr:rowOff>
    </xdr:to>
    <xdr:sp macro="" textlink="">
      <xdr:nvSpPr>
        <xdr:cNvPr id="110" name="AutoShape 117">
          <a:hlinkClick xmlns:r="http://schemas.openxmlformats.org/officeDocument/2006/relationships" r:id="rId14"/>
          <a:extLst>
            <a:ext uri="{FF2B5EF4-FFF2-40B4-BE49-F238E27FC236}">
              <a16:creationId xmlns:a16="http://schemas.microsoft.com/office/drawing/2014/main" id="{00000000-0008-0000-0100-00006E000000}"/>
            </a:ext>
          </a:extLst>
        </xdr:cNvPr>
        <xdr:cNvSpPr>
          <a:spLocks noChangeArrowheads="1"/>
        </xdr:cNvSpPr>
      </xdr:nvSpPr>
      <xdr:spPr bwMode="auto">
        <a:xfrm>
          <a:off x="80010" y="2177415"/>
          <a:ext cx="1451655" cy="47434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10</xdr:col>
      <xdr:colOff>184785</xdr:colOff>
      <xdr:row>7</xdr:row>
      <xdr:rowOff>28575</xdr:rowOff>
    </xdr:from>
    <xdr:to>
      <xdr:col>12</xdr:col>
      <xdr:colOff>449570</xdr:colOff>
      <xdr:row>11</xdr:row>
      <xdr:rowOff>28575</xdr:rowOff>
    </xdr:to>
    <xdr:sp macro="" textlink="">
      <xdr:nvSpPr>
        <xdr:cNvPr id="113" name="Document">
          <a:extLst>
            <a:ext uri="{FF2B5EF4-FFF2-40B4-BE49-F238E27FC236}">
              <a16:creationId xmlns:a16="http://schemas.microsoft.com/office/drawing/2014/main" id="{00000000-0008-0000-0100-000071000000}"/>
            </a:ext>
          </a:extLst>
        </xdr:cNvPr>
        <xdr:cNvSpPr>
          <a:spLocks noEditPoints="1" noChangeArrowheads="1"/>
        </xdr:cNvSpPr>
      </xdr:nvSpPr>
      <xdr:spPr bwMode="auto">
        <a:xfrm>
          <a:off x="6463665" y="1339215"/>
          <a:ext cx="1514465"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80010</xdr:colOff>
      <xdr:row>7</xdr:row>
      <xdr:rowOff>0</xdr:rowOff>
    </xdr:from>
    <xdr:to>
      <xdr:col>2</xdr:col>
      <xdr:colOff>278130</xdr:colOff>
      <xdr:row>11</xdr:row>
      <xdr:rowOff>9525</xdr:rowOff>
    </xdr:to>
    <xdr:sp macro="" textlink="">
      <xdr:nvSpPr>
        <xdr:cNvPr id="114" name="Document">
          <a:extLst>
            <a:ext uri="{FF2B5EF4-FFF2-40B4-BE49-F238E27FC236}">
              <a16:creationId xmlns:a16="http://schemas.microsoft.com/office/drawing/2014/main" id="{00000000-0008-0000-0100-000072000000}"/>
            </a:ext>
          </a:extLst>
        </xdr:cNvPr>
        <xdr:cNvSpPr>
          <a:spLocks noEditPoints="1" noChangeArrowheads="1"/>
        </xdr:cNvSpPr>
      </xdr:nvSpPr>
      <xdr:spPr bwMode="auto">
        <a:xfrm>
          <a:off x="80010" y="1310640"/>
          <a:ext cx="1394460" cy="68008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13</xdr:col>
      <xdr:colOff>104775</xdr:colOff>
      <xdr:row>7</xdr:row>
      <xdr:rowOff>19050</xdr:rowOff>
    </xdr:from>
    <xdr:to>
      <xdr:col>13</xdr:col>
      <xdr:colOff>1490464</xdr:colOff>
      <xdr:row>11</xdr:row>
      <xdr:rowOff>19050</xdr:rowOff>
    </xdr:to>
    <xdr:sp macro="" textlink="">
      <xdr:nvSpPr>
        <xdr:cNvPr id="116" name="Document">
          <a:extLst>
            <a:ext uri="{FF2B5EF4-FFF2-40B4-BE49-F238E27FC236}">
              <a16:creationId xmlns:a16="http://schemas.microsoft.com/office/drawing/2014/main" id="{00000000-0008-0000-0100-000074000000}"/>
            </a:ext>
          </a:extLst>
        </xdr:cNvPr>
        <xdr:cNvSpPr>
          <a:spLocks noEditPoints="1" noChangeArrowheads="1"/>
        </xdr:cNvSpPr>
      </xdr:nvSpPr>
      <xdr:spPr bwMode="auto">
        <a:xfrm>
          <a:off x="8250555" y="1329690"/>
          <a:ext cx="1385689"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306705</xdr:colOff>
      <xdr:row>32</xdr:row>
      <xdr:rowOff>19050</xdr:rowOff>
    </xdr:from>
    <xdr:to>
      <xdr:col>12</xdr:col>
      <xdr:colOff>447696</xdr:colOff>
      <xdr:row>36</xdr:row>
      <xdr:rowOff>19050</xdr:rowOff>
    </xdr:to>
    <xdr:sp macro="" textlink="">
      <xdr:nvSpPr>
        <xdr:cNvPr id="118" name="Document">
          <a:extLst>
            <a:ext uri="{FF2B5EF4-FFF2-40B4-BE49-F238E27FC236}">
              <a16:creationId xmlns:a16="http://schemas.microsoft.com/office/drawing/2014/main" id="{00000000-0008-0000-0100-000076000000}"/>
            </a:ext>
          </a:extLst>
        </xdr:cNvPr>
        <xdr:cNvSpPr>
          <a:spLocks noEditPoints="1" noChangeArrowheads="1"/>
        </xdr:cNvSpPr>
      </xdr:nvSpPr>
      <xdr:spPr bwMode="auto">
        <a:xfrm>
          <a:off x="6585585" y="5467350"/>
          <a:ext cx="139067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3</xdr:col>
      <xdr:colOff>9525</xdr:colOff>
      <xdr:row>32</xdr:row>
      <xdr:rowOff>19050</xdr:rowOff>
    </xdr:from>
    <xdr:to>
      <xdr:col>4</xdr:col>
      <xdr:colOff>754164</xdr:colOff>
      <xdr:row>36</xdr:row>
      <xdr:rowOff>19050</xdr:rowOff>
    </xdr:to>
    <xdr:sp macro="" textlink="">
      <xdr:nvSpPr>
        <xdr:cNvPr id="120" name="Document">
          <a:extLst>
            <a:ext uri="{FF2B5EF4-FFF2-40B4-BE49-F238E27FC236}">
              <a16:creationId xmlns:a16="http://schemas.microsoft.com/office/drawing/2014/main" id="{00000000-0008-0000-0100-000078000000}"/>
            </a:ext>
          </a:extLst>
        </xdr:cNvPr>
        <xdr:cNvSpPr>
          <a:spLocks noEditPoints="1" noChangeArrowheads="1"/>
        </xdr:cNvSpPr>
      </xdr:nvSpPr>
      <xdr:spPr bwMode="auto">
        <a:xfrm>
          <a:off x="1861185" y="5467350"/>
          <a:ext cx="1369479"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0</xdr:colOff>
      <xdr:row>32</xdr:row>
      <xdr:rowOff>9525</xdr:rowOff>
    </xdr:from>
    <xdr:to>
      <xdr:col>13</xdr:col>
      <xdr:colOff>1333500</xdr:colOff>
      <xdr:row>36</xdr:row>
      <xdr:rowOff>9525</xdr:rowOff>
    </xdr:to>
    <xdr:sp macro="" textlink="">
      <xdr:nvSpPr>
        <xdr:cNvPr id="122" name="Document">
          <a:extLst>
            <a:ext uri="{FF2B5EF4-FFF2-40B4-BE49-F238E27FC236}">
              <a16:creationId xmlns:a16="http://schemas.microsoft.com/office/drawing/2014/main" id="{00000000-0008-0000-0100-00007A000000}"/>
            </a:ext>
          </a:extLst>
        </xdr:cNvPr>
        <xdr:cNvSpPr>
          <a:spLocks noEditPoints="1" noChangeArrowheads="1"/>
        </xdr:cNvSpPr>
      </xdr:nvSpPr>
      <xdr:spPr bwMode="auto">
        <a:xfrm>
          <a:off x="8145780" y="5457825"/>
          <a:ext cx="133350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13</xdr:col>
      <xdr:colOff>57150</xdr:colOff>
      <xdr:row>37</xdr:row>
      <xdr:rowOff>66675</xdr:rowOff>
    </xdr:from>
    <xdr:to>
      <xdr:col>13</xdr:col>
      <xdr:colOff>1552774</xdr:colOff>
      <xdr:row>41</xdr:row>
      <xdr:rowOff>76200</xdr:rowOff>
    </xdr:to>
    <xdr:sp macro="" textlink="">
      <xdr:nvSpPr>
        <xdr:cNvPr id="124" name="AutoShape 142">
          <a:hlinkClick xmlns:r="http://schemas.openxmlformats.org/officeDocument/2006/relationships" r:id="rId15"/>
          <a:extLst>
            <a:ext uri="{FF2B5EF4-FFF2-40B4-BE49-F238E27FC236}">
              <a16:creationId xmlns:a16="http://schemas.microsoft.com/office/drawing/2014/main" id="{00000000-0008-0000-0100-00007C000000}"/>
            </a:ext>
          </a:extLst>
        </xdr:cNvPr>
        <xdr:cNvSpPr>
          <a:spLocks noChangeArrowheads="1"/>
        </xdr:cNvSpPr>
      </xdr:nvSpPr>
      <xdr:spPr bwMode="auto">
        <a:xfrm>
          <a:off x="8202930" y="6353175"/>
          <a:ext cx="1495624" cy="68008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417195</xdr:colOff>
      <xdr:row>25</xdr:row>
      <xdr:rowOff>38100</xdr:rowOff>
    </xdr:from>
    <xdr:to>
      <xdr:col>9</xdr:col>
      <xdr:colOff>493395</xdr:colOff>
      <xdr:row>28</xdr:row>
      <xdr:rowOff>125971</xdr:rowOff>
    </xdr:to>
    <xdr:sp macro="" textlink="">
      <xdr:nvSpPr>
        <xdr:cNvPr id="125" name="Document">
          <a:hlinkClick xmlns:r="http://schemas.openxmlformats.org/officeDocument/2006/relationships" r:id="rId16"/>
          <a:extLst>
            <a:ext uri="{FF2B5EF4-FFF2-40B4-BE49-F238E27FC236}">
              <a16:creationId xmlns:a16="http://schemas.microsoft.com/office/drawing/2014/main" id="{00000000-0008-0000-0100-00007D000000}"/>
            </a:ext>
          </a:extLst>
        </xdr:cNvPr>
        <xdr:cNvSpPr>
          <a:spLocks noEditPoints="1" noChangeArrowheads="1"/>
        </xdr:cNvSpPr>
      </xdr:nvSpPr>
      <xdr:spPr bwMode="auto">
        <a:xfrm>
          <a:off x="3785235" y="4328160"/>
          <a:ext cx="2362200" cy="590791"/>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220980</xdr:colOff>
      <xdr:row>1</xdr:row>
      <xdr:rowOff>68580</xdr:rowOff>
    </xdr:from>
    <xdr:to>
      <xdr:col>2</xdr:col>
      <xdr:colOff>579120</xdr:colOff>
      <xdr:row>3</xdr:row>
      <xdr:rowOff>160020</xdr:rowOff>
    </xdr:to>
    <xdr:pic>
      <xdr:nvPicPr>
        <xdr:cNvPr id="126" name="Obrázek 49" descr="9">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0980" y="236220"/>
          <a:ext cx="15544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98611</xdr:colOff>
      <xdr:row>21</xdr:row>
      <xdr:rowOff>44823</xdr:rowOff>
    </xdr:from>
    <xdr:to>
      <xdr:col>2</xdr:col>
      <xdr:colOff>353926</xdr:colOff>
      <xdr:row>25</xdr:row>
      <xdr:rowOff>44824</xdr:rowOff>
    </xdr:to>
    <xdr:sp macro="" textlink="">
      <xdr:nvSpPr>
        <xdr:cNvPr id="128" name="AutoShape 117">
          <a:hlinkClick xmlns:r="http://schemas.openxmlformats.org/officeDocument/2006/relationships" r:id="rId21"/>
          <a:extLst>
            <a:ext uri="{FF2B5EF4-FFF2-40B4-BE49-F238E27FC236}">
              <a16:creationId xmlns:a16="http://schemas.microsoft.com/office/drawing/2014/main" id="{00000000-0008-0000-0100-000080000000}"/>
            </a:ext>
          </a:extLst>
        </xdr:cNvPr>
        <xdr:cNvSpPr>
          <a:spLocks noChangeArrowheads="1"/>
        </xdr:cNvSpPr>
      </xdr:nvSpPr>
      <xdr:spPr bwMode="auto">
        <a:xfrm>
          <a:off x="98611" y="3711388"/>
          <a:ext cx="1456586" cy="681318"/>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ochrana  zdraví- návykové látky</a:t>
          </a:r>
        </a:p>
      </xdr:txBody>
    </xdr:sp>
    <xdr:clientData/>
  </xdr:twoCellAnchor>
  <xdr:twoCellAnchor>
    <xdr:from>
      <xdr:col>0</xdr:col>
      <xdr:colOff>107576</xdr:colOff>
      <xdr:row>25</xdr:row>
      <xdr:rowOff>152401</xdr:rowOff>
    </xdr:from>
    <xdr:to>
      <xdr:col>2</xdr:col>
      <xdr:colOff>362891</xdr:colOff>
      <xdr:row>29</xdr:row>
      <xdr:rowOff>152401</xdr:rowOff>
    </xdr:to>
    <xdr:sp macro="" textlink="">
      <xdr:nvSpPr>
        <xdr:cNvPr id="107" name="AutoShape 117">
          <a:hlinkClick xmlns:r="http://schemas.openxmlformats.org/officeDocument/2006/relationships" r:id="rId22"/>
          <a:extLst>
            <a:ext uri="{FF2B5EF4-FFF2-40B4-BE49-F238E27FC236}">
              <a16:creationId xmlns:a16="http://schemas.microsoft.com/office/drawing/2014/main" id="{00000000-0008-0000-0100-00006B000000}"/>
            </a:ext>
          </a:extLst>
        </xdr:cNvPr>
        <xdr:cNvSpPr>
          <a:spLocks noChangeArrowheads="1"/>
        </xdr:cNvSpPr>
      </xdr:nvSpPr>
      <xdr:spPr bwMode="auto">
        <a:xfrm>
          <a:off x="107576" y="4500283"/>
          <a:ext cx="1456586" cy="681318"/>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práce těhotných žen a mladistvích</a:t>
          </a:r>
        </a:p>
      </xdr:txBody>
    </xdr:sp>
    <xdr:clientData/>
  </xdr:twoCellAnchor>
  <xdr:twoCellAnchor editAs="oneCell">
    <xdr:from>
      <xdr:col>9</xdr:col>
      <xdr:colOff>0</xdr:colOff>
      <xdr:row>16</xdr:row>
      <xdr:rowOff>30480</xdr:rowOff>
    </xdr:from>
    <xdr:to>
      <xdr:col>9</xdr:col>
      <xdr:colOff>76200</xdr:colOff>
      <xdr:row>17</xdr:row>
      <xdr:rowOff>68580</xdr:rowOff>
    </xdr:to>
    <xdr:sp macro="" textlink="">
      <xdr:nvSpPr>
        <xdr:cNvPr id="109" name="Text Box 26">
          <a:extLst>
            <a:ext uri="{FF2B5EF4-FFF2-40B4-BE49-F238E27FC236}">
              <a16:creationId xmlns:a16="http://schemas.microsoft.com/office/drawing/2014/main" id="{00000000-0008-0000-0100-00006D000000}"/>
            </a:ext>
          </a:extLst>
        </xdr:cNvPr>
        <xdr:cNvSpPr txBox="1">
          <a:spLocks noChangeArrowheads="1"/>
        </xdr:cNvSpPr>
      </xdr:nvSpPr>
      <xdr:spPr bwMode="auto">
        <a:xfrm>
          <a:off x="5654040" y="2811780"/>
          <a:ext cx="762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502920</xdr:colOff>
      <xdr:row>0</xdr:row>
      <xdr:rowOff>99060</xdr:rowOff>
    </xdr:from>
    <xdr:to>
      <xdr:col>13</xdr:col>
      <xdr:colOff>1889760</xdr:colOff>
      <xdr:row>4</xdr:row>
      <xdr:rowOff>129540</xdr:rowOff>
    </xdr:to>
    <xdr:pic>
      <xdr:nvPicPr>
        <xdr:cNvPr id="111" name="Picture 34">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48700" y="99060"/>
          <a:ext cx="1386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334981</xdr:colOff>
      <xdr:row>20</xdr:row>
      <xdr:rowOff>80278</xdr:rowOff>
    </xdr:to>
    <xdr:sp macro="" textlink="">
      <xdr:nvSpPr>
        <xdr:cNvPr id="112" name="AutoShape 50">
          <a:hlinkClick xmlns:r="http://schemas.openxmlformats.org/officeDocument/2006/relationships" r:id="rId2"/>
          <a:extLst>
            <a:ext uri="{FF2B5EF4-FFF2-40B4-BE49-F238E27FC236}">
              <a16:creationId xmlns:a16="http://schemas.microsoft.com/office/drawing/2014/main" id="{00000000-0008-0000-0100-000070000000}"/>
            </a:ext>
          </a:extLst>
        </xdr:cNvPr>
        <xdr:cNvSpPr>
          <a:spLocks noChangeArrowheads="1"/>
        </xdr:cNvSpPr>
      </xdr:nvSpPr>
      <xdr:spPr bwMode="auto">
        <a:xfrm>
          <a:off x="114300" y="2800350"/>
          <a:ext cx="1417021" cy="73178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0</xdr:col>
      <xdr:colOff>209550</xdr:colOff>
      <xdr:row>37</xdr:row>
      <xdr:rowOff>47625</xdr:rowOff>
    </xdr:from>
    <xdr:to>
      <xdr:col>2</xdr:col>
      <xdr:colOff>485823</xdr:colOff>
      <xdr:row>41</xdr:row>
      <xdr:rowOff>95250</xdr:rowOff>
    </xdr:to>
    <xdr:sp macro="" textlink="">
      <xdr:nvSpPr>
        <xdr:cNvPr id="115" name="AutoShape 67">
          <a:hlinkClick xmlns:r="http://schemas.openxmlformats.org/officeDocument/2006/relationships" r:id="rId3"/>
          <a:extLst>
            <a:ext uri="{FF2B5EF4-FFF2-40B4-BE49-F238E27FC236}">
              <a16:creationId xmlns:a16="http://schemas.microsoft.com/office/drawing/2014/main" id="{00000000-0008-0000-0100-000073000000}"/>
            </a:ext>
          </a:extLst>
        </xdr:cNvPr>
        <xdr:cNvSpPr>
          <a:spLocks noChangeArrowheads="1"/>
        </xdr:cNvSpPr>
      </xdr:nvSpPr>
      <xdr:spPr bwMode="auto">
        <a:xfrm>
          <a:off x="209550" y="6334125"/>
          <a:ext cx="1472613" cy="718185"/>
        </a:xfrm>
        <a:prstGeom prst="bevel">
          <a:avLst>
            <a:gd name="adj" fmla="val 12500"/>
          </a:avLst>
        </a:prstGeom>
        <a:solidFill>
          <a:srgbClr val="FF66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prac. postupy při chovu hospodářských zvířat</a:t>
          </a:r>
        </a:p>
      </xdr:txBody>
    </xdr:sp>
    <xdr:clientData/>
  </xdr:twoCellAnchor>
  <xdr:twoCellAnchor>
    <xdr:from>
      <xdr:col>4</xdr:col>
      <xdr:colOff>843915</xdr:colOff>
      <xdr:row>41</xdr:row>
      <xdr:rowOff>57150</xdr:rowOff>
    </xdr:from>
    <xdr:to>
      <xdr:col>7</xdr:col>
      <xdr:colOff>406220</xdr:colOff>
      <xdr:row>44</xdr:row>
      <xdr:rowOff>95250</xdr:rowOff>
    </xdr:to>
    <xdr:sp macro="" textlink="">
      <xdr:nvSpPr>
        <xdr:cNvPr id="121" name="AutoShape 73">
          <a:hlinkClick xmlns:r="http://schemas.openxmlformats.org/officeDocument/2006/relationships" r:id="rId4"/>
          <a:extLst>
            <a:ext uri="{FF2B5EF4-FFF2-40B4-BE49-F238E27FC236}">
              <a16:creationId xmlns:a16="http://schemas.microsoft.com/office/drawing/2014/main" id="{00000000-0008-0000-0100-000079000000}"/>
            </a:ext>
          </a:extLst>
        </xdr:cNvPr>
        <xdr:cNvSpPr>
          <a:spLocks noChangeArrowheads="1"/>
        </xdr:cNvSpPr>
      </xdr:nvSpPr>
      <xdr:spPr bwMode="auto">
        <a:xfrm>
          <a:off x="3320415" y="7014210"/>
          <a:ext cx="1490165" cy="541020"/>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13</xdr:col>
      <xdr:colOff>1649730</xdr:colOff>
      <xdr:row>37</xdr:row>
      <xdr:rowOff>66675</xdr:rowOff>
    </xdr:from>
    <xdr:to>
      <xdr:col>14</xdr:col>
      <xdr:colOff>8917</xdr:colOff>
      <xdr:row>41</xdr:row>
      <xdr:rowOff>95250</xdr:rowOff>
    </xdr:to>
    <xdr:sp macro="" textlink="">
      <xdr:nvSpPr>
        <xdr:cNvPr id="123" name="AutoShape 82">
          <a:hlinkClick xmlns:r="http://schemas.openxmlformats.org/officeDocument/2006/relationships" r:id="rId5"/>
          <a:extLst>
            <a:ext uri="{FF2B5EF4-FFF2-40B4-BE49-F238E27FC236}">
              <a16:creationId xmlns:a16="http://schemas.microsoft.com/office/drawing/2014/main" id="{00000000-0008-0000-0100-00007B000000}"/>
            </a:ext>
          </a:extLst>
        </xdr:cNvPr>
        <xdr:cNvSpPr>
          <a:spLocks noChangeArrowheads="1"/>
        </xdr:cNvSpPr>
      </xdr:nvSpPr>
      <xdr:spPr bwMode="auto">
        <a:xfrm flipH="1">
          <a:off x="9795510" y="6353175"/>
          <a:ext cx="1445287" cy="699135"/>
        </a:xfrm>
        <a:prstGeom prst="bevel">
          <a:avLst>
            <a:gd name="adj" fmla="val 12500"/>
          </a:avLst>
        </a:prstGeom>
        <a:solidFill>
          <a:srgbClr val="FFFF00">
            <a:alpha val="78000"/>
          </a:srgbClr>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odborná způsobilost</a:t>
          </a:r>
        </a:p>
        <a:p>
          <a:pPr algn="l" rtl="0">
            <a:defRPr sz="1000"/>
          </a:pPr>
          <a:r>
            <a:rPr lang="cs-CZ" sz="1000" b="0" i="0" u="none" strike="noStrike" baseline="0">
              <a:solidFill>
                <a:srgbClr val="000000"/>
              </a:solidFill>
              <a:latin typeface="Arial"/>
              <a:cs typeface="Arial"/>
            </a:rPr>
            <a:t>lhůty školení</a:t>
          </a:r>
        </a:p>
        <a:p>
          <a:pPr algn="l" rtl="0">
            <a:defRPr sz="1000"/>
          </a:pPr>
          <a:r>
            <a:rPr lang="cs-CZ" sz="1000" b="0" i="0" u="none" strike="noStrike" baseline="0">
              <a:solidFill>
                <a:srgbClr val="000000"/>
              </a:solidFill>
              <a:latin typeface="Arial"/>
              <a:cs typeface="Arial"/>
            </a:rPr>
            <a:t>lékařské prohlídky</a:t>
          </a:r>
        </a:p>
      </xdr:txBody>
    </xdr:sp>
    <xdr:clientData/>
  </xdr:twoCellAnchor>
  <xdr:twoCellAnchor>
    <xdr:from>
      <xdr:col>2</xdr:col>
      <xdr:colOff>540571</xdr:colOff>
      <xdr:row>37</xdr:row>
      <xdr:rowOff>119791</xdr:rowOff>
    </xdr:from>
    <xdr:to>
      <xdr:col>4</xdr:col>
      <xdr:colOff>777029</xdr:colOff>
      <xdr:row>40</xdr:row>
      <xdr:rowOff>144862</xdr:rowOff>
    </xdr:to>
    <xdr:sp macro="" textlink="">
      <xdr:nvSpPr>
        <xdr:cNvPr id="127" name="AutoShape 83">
          <a:hlinkClick xmlns:r="http://schemas.openxmlformats.org/officeDocument/2006/relationships" r:id="rId23"/>
          <a:extLst>
            <a:ext uri="{FF2B5EF4-FFF2-40B4-BE49-F238E27FC236}">
              <a16:creationId xmlns:a16="http://schemas.microsoft.com/office/drawing/2014/main" id="{00000000-0008-0000-0100-00007F000000}"/>
            </a:ext>
          </a:extLst>
        </xdr:cNvPr>
        <xdr:cNvSpPr>
          <a:spLocks noChangeArrowheads="1"/>
        </xdr:cNvSpPr>
      </xdr:nvSpPr>
      <xdr:spPr bwMode="auto">
        <a:xfrm>
          <a:off x="1694777" y="6058909"/>
          <a:ext cx="1480311" cy="495718"/>
        </a:xfrm>
        <a:prstGeom prst="bevel">
          <a:avLst>
            <a:gd name="adj" fmla="val 12500"/>
          </a:avLst>
        </a:prstGeom>
        <a:solidFill>
          <a:srgbClr val="339966"/>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organ</a:t>
          </a:r>
          <a:r>
            <a:rPr lang="cs-CZ" sz="1000" b="0" i="0" u="sng" strike="noStrike">
              <a:effectLst/>
              <a:latin typeface="+mn-lt"/>
              <a:ea typeface="+mn-ea"/>
              <a:cs typeface="+mn-cs"/>
              <a:hlinkClick xmlns:r="http://schemas.openxmlformats.org/officeDocument/2006/relationships" r:id=""/>
            </a:rPr>
            <a:t>1</a:t>
          </a:r>
          <a:r>
            <a:rPr lang="cs-CZ"/>
            <a:t> </a:t>
          </a:r>
          <a:r>
            <a:rPr lang="cs-CZ" sz="1000" b="0" i="0" u="none" strike="noStrike" baseline="0">
              <a:solidFill>
                <a:srgbClr val="FFFFFF"/>
              </a:solidFill>
              <a:latin typeface="Arial"/>
              <a:cs typeface="Arial"/>
            </a:rPr>
            <a:t>zace a postupy při práci v lese</a:t>
          </a:r>
        </a:p>
      </xdr:txBody>
    </xdr:sp>
    <xdr:clientData/>
  </xdr:twoCellAnchor>
  <xdr:twoCellAnchor>
    <xdr:from>
      <xdr:col>10</xdr:col>
      <xdr:colOff>268605</xdr:colOff>
      <xdr:row>37</xdr:row>
      <xdr:rowOff>57150</xdr:rowOff>
    </xdr:from>
    <xdr:to>
      <xdr:col>12</xdr:col>
      <xdr:colOff>522029</xdr:colOff>
      <xdr:row>41</xdr:row>
      <xdr:rowOff>66675</xdr:rowOff>
    </xdr:to>
    <xdr:sp macro="" textlink="">
      <xdr:nvSpPr>
        <xdr:cNvPr id="129" name="AutoShape 95">
          <a:hlinkClick xmlns:r="http://schemas.openxmlformats.org/officeDocument/2006/relationships" r:id="rId6"/>
          <a:extLst>
            <a:ext uri="{FF2B5EF4-FFF2-40B4-BE49-F238E27FC236}">
              <a16:creationId xmlns:a16="http://schemas.microsoft.com/office/drawing/2014/main" id="{00000000-0008-0000-0100-000081000000}"/>
            </a:ext>
          </a:extLst>
        </xdr:cNvPr>
        <xdr:cNvSpPr>
          <a:spLocks noChangeArrowheads="1"/>
        </xdr:cNvSpPr>
      </xdr:nvSpPr>
      <xdr:spPr bwMode="auto">
        <a:xfrm>
          <a:off x="6547485" y="6343650"/>
          <a:ext cx="1503104" cy="68008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843915</xdr:colOff>
      <xdr:row>37</xdr:row>
      <xdr:rowOff>80010</xdr:rowOff>
    </xdr:from>
    <xdr:to>
      <xdr:col>7</xdr:col>
      <xdr:colOff>364121</xdr:colOff>
      <xdr:row>40</xdr:row>
      <xdr:rowOff>105081</xdr:rowOff>
    </xdr:to>
    <xdr:sp macro="" textlink="">
      <xdr:nvSpPr>
        <xdr:cNvPr id="130" name="AutoShape 96">
          <a:hlinkClick xmlns:r="http://schemas.openxmlformats.org/officeDocument/2006/relationships" r:id="rId7"/>
          <a:extLst>
            <a:ext uri="{FF2B5EF4-FFF2-40B4-BE49-F238E27FC236}">
              <a16:creationId xmlns:a16="http://schemas.microsoft.com/office/drawing/2014/main" id="{00000000-0008-0000-0100-000082000000}"/>
            </a:ext>
          </a:extLst>
        </xdr:cNvPr>
        <xdr:cNvSpPr>
          <a:spLocks noChangeArrowheads="1"/>
        </xdr:cNvSpPr>
      </xdr:nvSpPr>
      <xdr:spPr bwMode="auto">
        <a:xfrm>
          <a:off x="3320415" y="6366510"/>
          <a:ext cx="1448066" cy="527991"/>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13</xdr:col>
      <xdr:colOff>76200</xdr:colOff>
      <xdr:row>12</xdr:row>
      <xdr:rowOff>47625</xdr:rowOff>
    </xdr:from>
    <xdr:to>
      <xdr:col>13</xdr:col>
      <xdr:colOff>1518277</xdr:colOff>
      <xdr:row>14</xdr:row>
      <xdr:rowOff>76200</xdr:rowOff>
    </xdr:to>
    <xdr:sp macro="" textlink="">
      <xdr:nvSpPr>
        <xdr:cNvPr id="134" name="AutoShape 104">
          <a:hlinkClick xmlns:r="http://schemas.openxmlformats.org/officeDocument/2006/relationships" r:id="rId9"/>
          <a:extLst>
            <a:ext uri="{FF2B5EF4-FFF2-40B4-BE49-F238E27FC236}">
              <a16:creationId xmlns:a16="http://schemas.microsoft.com/office/drawing/2014/main" id="{00000000-0008-0000-0100-000086000000}"/>
            </a:ext>
          </a:extLst>
        </xdr:cNvPr>
        <xdr:cNvSpPr>
          <a:spLocks noChangeArrowheads="1"/>
        </xdr:cNvSpPr>
      </xdr:nvSpPr>
      <xdr:spPr bwMode="auto">
        <a:xfrm>
          <a:off x="8221980" y="2196465"/>
          <a:ext cx="1442077" cy="325755"/>
        </a:xfrm>
        <a:prstGeom prst="bevel">
          <a:avLst>
            <a:gd name="adj" fmla="val 12500"/>
          </a:avLst>
        </a:prstGeom>
        <a:solidFill>
          <a:srgbClr val="00FFFF"/>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000000"/>
              </a:solidFill>
              <a:latin typeface="Arial"/>
              <a:cs typeface="Arial"/>
            </a:rPr>
            <a:t>tlaková zařízení</a:t>
          </a:r>
        </a:p>
      </xdr:txBody>
    </xdr:sp>
    <xdr:clientData/>
  </xdr:twoCellAnchor>
  <xdr:twoCellAnchor>
    <xdr:from>
      <xdr:col>4</xdr:col>
      <xdr:colOff>843915</xdr:colOff>
      <xdr:row>18</xdr:row>
      <xdr:rowOff>0</xdr:rowOff>
    </xdr:from>
    <xdr:to>
      <xdr:col>7</xdr:col>
      <xdr:colOff>335689</xdr:colOff>
      <xdr:row>21</xdr:row>
      <xdr:rowOff>146787</xdr:rowOff>
    </xdr:to>
    <xdr:sp macro="" textlink="">
      <xdr:nvSpPr>
        <xdr:cNvPr id="139" name="AutoShape 111">
          <a:hlinkClick xmlns:r="http://schemas.openxmlformats.org/officeDocument/2006/relationships" r:id="rId10"/>
          <a:extLst>
            <a:ext uri="{FF2B5EF4-FFF2-40B4-BE49-F238E27FC236}">
              <a16:creationId xmlns:a16="http://schemas.microsoft.com/office/drawing/2014/main" id="{00000000-0008-0000-0100-00008B000000}"/>
            </a:ext>
          </a:extLst>
        </xdr:cNvPr>
        <xdr:cNvSpPr>
          <a:spLocks noChangeArrowheads="1"/>
        </xdr:cNvSpPr>
      </xdr:nvSpPr>
      <xdr:spPr bwMode="auto">
        <a:xfrm>
          <a:off x="3320415" y="3116580"/>
          <a:ext cx="1419634" cy="649707"/>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796290</xdr:colOff>
      <xdr:row>12</xdr:row>
      <xdr:rowOff>28575</xdr:rowOff>
    </xdr:from>
    <xdr:to>
      <xdr:col>7</xdr:col>
      <xdr:colOff>289655</xdr:colOff>
      <xdr:row>17</xdr:row>
      <xdr:rowOff>9525</xdr:rowOff>
    </xdr:to>
    <xdr:sp macro="" textlink="">
      <xdr:nvSpPr>
        <xdr:cNvPr id="140" name="AutoShape 112">
          <a:hlinkClick xmlns:r="http://schemas.openxmlformats.org/officeDocument/2006/relationships" r:id="rId11"/>
          <a:extLst>
            <a:ext uri="{FF2B5EF4-FFF2-40B4-BE49-F238E27FC236}">
              <a16:creationId xmlns:a16="http://schemas.microsoft.com/office/drawing/2014/main" id="{00000000-0008-0000-0100-00008C000000}"/>
            </a:ext>
          </a:extLst>
        </xdr:cNvPr>
        <xdr:cNvSpPr>
          <a:spLocks noChangeArrowheads="1"/>
        </xdr:cNvSpPr>
      </xdr:nvSpPr>
      <xdr:spPr bwMode="auto">
        <a:xfrm>
          <a:off x="3272790" y="2177415"/>
          <a:ext cx="1421225" cy="78105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481965</xdr:colOff>
      <xdr:row>17</xdr:row>
      <xdr:rowOff>142875</xdr:rowOff>
    </xdr:from>
    <xdr:to>
      <xdr:col>10</xdr:col>
      <xdr:colOff>47360</xdr:colOff>
      <xdr:row>22</xdr:row>
      <xdr:rowOff>9525</xdr:rowOff>
    </xdr:to>
    <xdr:sp macro="" textlink="">
      <xdr:nvSpPr>
        <xdr:cNvPr id="141" name="AutoShape 113">
          <a:hlinkClick xmlns:r="http://schemas.openxmlformats.org/officeDocument/2006/relationships" r:id="rId12"/>
          <a:extLst>
            <a:ext uri="{FF2B5EF4-FFF2-40B4-BE49-F238E27FC236}">
              <a16:creationId xmlns:a16="http://schemas.microsoft.com/office/drawing/2014/main" id="{00000000-0008-0000-0100-00008D000000}"/>
            </a:ext>
          </a:extLst>
        </xdr:cNvPr>
        <xdr:cNvSpPr>
          <a:spLocks noChangeArrowheads="1"/>
        </xdr:cNvSpPr>
      </xdr:nvSpPr>
      <xdr:spPr bwMode="auto">
        <a:xfrm>
          <a:off x="4886325" y="3091815"/>
          <a:ext cx="1439915" cy="7048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481965</xdr:colOff>
      <xdr:row>12</xdr:row>
      <xdr:rowOff>57150</xdr:rowOff>
    </xdr:from>
    <xdr:to>
      <xdr:col>10</xdr:col>
      <xdr:colOff>28551</xdr:colOff>
      <xdr:row>16</xdr:row>
      <xdr:rowOff>104775</xdr:rowOff>
    </xdr:to>
    <xdr:sp macro="" textlink="">
      <xdr:nvSpPr>
        <xdr:cNvPr id="142" name="AutoShape 114">
          <a:hlinkClick xmlns:r="http://schemas.openxmlformats.org/officeDocument/2006/relationships" r:id="rId13"/>
          <a:extLst>
            <a:ext uri="{FF2B5EF4-FFF2-40B4-BE49-F238E27FC236}">
              <a16:creationId xmlns:a16="http://schemas.microsoft.com/office/drawing/2014/main" id="{00000000-0008-0000-0100-00008E000000}"/>
            </a:ext>
          </a:extLst>
        </xdr:cNvPr>
        <xdr:cNvSpPr>
          <a:spLocks noChangeArrowheads="1"/>
        </xdr:cNvSpPr>
      </xdr:nvSpPr>
      <xdr:spPr bwMode="auto">
        <a:xfrm>
          <a:off x="4886325" y="2205990"/>
          <a:ext cx="1421106" cy="68008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80010</xdr:colOff>
      <xdr:row>12</xdr:row>
      <xdr:rowOff>28575</xdr:rowOff>
    </xdr:from>
    <xdr:to>
      <xdr:col>2</xdr:col>
      <xdr:colOff>334914</xdr:colOff>
      <xdr:row>15</xdr:row>
      <xdr:rowOff>38100</xdr:rowOff>
    </xdr:to>
    <xdr:sp macro="" textlink="">
      <xdr:nvSpPr>
        <xdr:cNvPr id="144" name="AutoShape 117">
          <a:hlinkClick xmlns:r="http://schemas.openxmlformats.org/officeDocument/2006/relationships" r:id="rId14"/>
          <a:extLst>
            <a:ext uri="{FF2B5EF4-FFF2-40B4-BE49-F238E27FC236}">
              <a16:creationId xmlns:a16="http://schemas.microsoft.com/office/drawing/2014/main" id="{00000000-0008-0000-0100-000090000000}"/>
            </a:ext>
          </a:extLst>
        </xdr:cNvPr>
        <xdr:cNvSpPr>
          <a:spLocks noChangeArrowheads="1"/>
        </xdr:cNvSpPr>
      </xdr:nvSpPr>
      <xdr:spPr bwMode="auto">
        <a:xfrm>
          <a:off x="80010" y="2177415"/>
          <a:ext cx="1451244" cy="47434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481965</xdr:colOff>
      <xdr:row>7</xdr:row>
      <xdr:rowOff>9525</xdr:rowOff>
    </xdr:from>
    <xdr:to>
      <xdr:col>4</xdr:col>
      <xdr:colOff>566151</xdr:colOff>
      <xdr:row>11</xdr:row>
      <xdr:rowOff>9525</xdr:rowOff>
    </xdr:to>
    <xdr:sp macro="" textlink="">
      <xdr:nvSpPr>
        <xdr:cNvPr id="145" name="Document">
          <a:extLst>
            <a:ext uri="{FF2B5EF4-FFF2-40B4-BE49-F238E27FC236}">
              <a16:creationId xmlns:a16="http://schemas.microsoft.com/office/drawing/2014/main" id="{00000000-0008-0000-0100-000091000000}"/>
            </a:ext>
          </a:extLst>
        </xdr:cNvPr>
        <xdr:cNvSpPr>
          <a:spLocks noEditPoints="1" noChangeArrowheads="1"/>
        </xdr:cNvSpPr>
      </xdr:nvSpPr>
      <xdr:spPr bwMode="auto">
        <a:xfrm>
          <a:off x="1678305" y="1320165"/>
          <a:ext cx="136434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792480</xdr:colOff>
      <xdr:row>7</xdr:row>
      <xdr:rowOff>28575</xdr:rowOff>
    </xdr:from>
    <xdr:to>
      <xdr:col>7</xdr:col>
      <xdr:colOff>248199</xdr:colOff>
      <xdr:row>11</xdr:row>
      <xdr:rowOff>28575</xdr:rowOff>
    </xdr:to>
    <xdr:sp macro="" textlink="">
      <xdr:nvSpPr>
        <xdr:cNvPr id="146" name="Document">
          <a:extLst>
            <a:ext uri="{FF2B5EF4-FFF2-40B4-BE49-F238E27FC236}">
              <a16:creationId xmlns:a16="http://schemas.microsoft.com/office/drawing/2014/main" id="{00000000-0008-0000-0100-000092000000}"/>
            </a:ext>
          </a:extLst>
        </xdr:cNvPr>
        <xdr:cNvSpPr>
          <a:spLocks noEditPoints="1" noChangeArrowheads="1"/>
        </xdr:cNvSpPr>
      </xdr:nvSpPr>
      <xdr:spPr bwMode="auto">
        <a:xfrm>
          <a:off x="3268980" y="1339215"/>
          <a:ext cx="1383579"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184785</xdr:colOff>
      <xdr:row>7</xdr:row>
      <xdr:rowOff>28575</xdr:rowOff>
    </xdr:from>
    <xdr:to>
      <xdr:col>12</xdr:col>
      <xdr:colOff>447568</xdr:colOff>
      <xdr:row>11</xdr:row>
      <xdr:rowOff>28575</xdr:rowOff>
    </xdr:to>
    <xdr:sp macro="" textlink="">
      <xdr:nvSpPr>
        <xdr:cNvPr id="147" name="Document">
          <a:extLst>
            <a:ext uri="{FF2B5EF4-FFF2-40B4-BE49-F238E27FC236}">
              <a16:creationId xmlns:a16="http://schemas.microsoft.com/office/drawing/2014/main" id="{00000000-0008-0000-0100-000093000000}"/>
            </a:ext>
          </a:extLst>
        </xdr:cNvPr>
        <xdr:cNvSpPr>
          <a:spLocks noEditPoints="1" noChangeArrowheads="1"/>
        </xdr:cNvSpPr>
      </xdr:nvSpPr>
      <xdr:spPr bwMode="auto">
        <a:xfrm>
          <a:off x="6463665" y="1339215"/>
          <a:ext cx="1512463"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80010</xdr:colOff>
      <xdr:row>7</xdr:row>
      <xdr:rowOff>0</xdr:rowOff>
    </xdr:from>
    <xdr:to>
      <xdr:col>2</xdr:col>
      <xdr:colOff>268355</xdr:colOff>
      <xdr:row>11</xdr:row>
      <xdr:rowOff>9525</xdr:rowOff>
    </xdr:to>
    <xdr:sp macro="" textlink="">
      <xdr:nvSpPr>
        <xdr:cNvPr id="148" name="Document">
          <a:extLst>
            <a:ext uri="{FF2B5EF4-FFF2-40B4-BE49-F238E27FC236}">
              <a16:creationId xmlns:a16="http://schemas.microsoft.com/office/drawing/2014/main" id="{00000000-0008-0000-0100-000094000000}"/>
            </a:ext>
          </a:extLst>
        </xdr:cNvPr>
        <xdr:cNvSpPr>
          <a:spLocks noEditPoints="1" noChangeArrowheads="1"/>
        </xdr:cNvSpPr>
      </xdr:nvSpPr>
      <xdr:spPr bwMode="auto">
        <a:xfrm>
          <a:off x="80010" y="1310640"/>
          <a:ext cx="1384685" cy="68008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843915</xdr:colOff>
      <xdr:row>32</xdr:row>
      <xdr:rowOff>9525</xdr:rowOff>
    </xdr:from>
    <xdr:to>
      <xdr:col>7</xdr:col>
      <xdr:colOff>289969</xdr:colOff>
      <xdr:row>36</xdr:row>
      <xdr:rowOff>9525</xdr:rowOff>
    </xdr:to>
    <xdr:sp macro="" textlink="">
      <xdr:nvSpPr>
        <xdr:cNvPr id="149" name="Document">
          <a:extLst>
            <a:ext uri="{FF2B5EF4-FFF2-40B4-BE49-F238E27FC236}">
              <a16:creationId xmlns:a16="http://schemas.microsoft.com/office/drawing/2014/main" id="{00000000-0008-0000-0100-000095000000}"/>
            </a:ext>
          </a:extLst>
        </xdr:cNvPr>
        <xdr:cNvSpPr>
          <a:spLocks noEditPoints="1" noChangeArrowheads="1"/>
        </xdr:cNvSpPr>
      </xdr:nvSpPr>
      <xdr:spPr bwMode="auto">
        <a:xfrm>
          <a:off x="3320415" y="5457825"/>
          <a:ext cx="1373914"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1489462</xdr:colOff>
      <xdr:row>11</xdr:row>
      <xdr:rowOff>19050</xdr:rowOff>
    </xdr:to>
    <xdr:sp macro="" textlink="">
      <xdr:nvSpPr>
        <xdr:cNvPr id="150" name="Document">
          <a:extLst>
            <a:ext uri="{FF2B5EF4-FFF2-40B4-BE49-F238E27FC236}">
              <a16:creationId xmlns:a16="http://schemas.microsoft.com/office/drawing/2014/main" id="{00000000-0008-0000-0100-000096000000}"/>
            </a:ext>
          </a:extLst>
        </xdr:cNvPr>
        <xdr:cNvSpPr>
          <a:spLocks noEditPoints="1" noChangeArrowheads="1"/>
        </xdr:cNvSpPr>
      </xdr:nvSpPr>
      <xdr:spPr bwMode="auto">
        <a:xfrm>
          <a:off x="8250555" y="1329690"/>
          <a:ext cx="1384687"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289560</xdr:colOff>
      <xdr:row>32</xdr:row>
      <xdr:rowOff>19050</xdr:rowOff>
    </xdr:from>
    <xdr:to>
      <xdr:col>12</xdr:col>
      <xdr:colOff>445834</xdr:colOff>
      <xdr:row>36</xdr:row>
      <xdr:rowOff>19050</xdr:rowOff>
    </xdr:to>
    <xdr:sp macro="" textlink="">
      <xdr:nvSpPr>
        <xdr:cNvPr id="152" name="Document">
          <a:extLst>
            <a:ext uri="{FF2B5EF4-FFF2-40B4-BE49-F238E27FC236}">
              <a16:creationId xmlns:a16="http://schemas.microsoft.com/office/drawing/2014/main" id="{00000000-0008-0000-0100-000098000000}"/>
            </a:ext>
          </a:extLst>
        </xdr:cNvPr>
        <xdr:cNvSpPr>
          <a:spLocks noEditPoints="1" noChangeArrowheads="1"/>
        </xdr:cNvSpPr>
      </xdr:nvSpPr>
      <xdr:spPr bwMode="auto">
        <a:xfrm>
          <a:off x="6568440" y="5467350"/>
          <a:ext cx="1405954"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443865</xdr:colOff>
      <xdr:row>7</xdr:row>
      <xdr:rowOff>19050</xdr:rowOff>
    </xdr:from>
    <xdr:to>
      <xdr:col>9</xdr:col>
      <xdr:colOff>556430</xdr:colOff>
      <xdr:row>11</xdr:row>
      <xdr:rowOff>19050</xdr:rowOff>
    </xdr:to>
    <xdr:sp macro="" textlink="">
      <xdr:nvSpPr>
        <xdr:cNvPr id="153" name="Document">
          <a:extLst>
            <a:ext uri="{FF2B5EF4-FFF2-40B4-BE49-F238E27FC236}">
              <a16:creationId xmlns:a16="http://schemas.microsoft.com/office/drawing/2014/main" id="{00000000-0008-0000-0100-000099000000}"/>
            </a:ext>
          </a:extLst>
        </xdr:cNvPr>
        <xdr:cNvSpPr>
          <a:spLocks noEditPoints="1" noChangeArrowheads="1"/>
        </xdr:cNvSpPr>
      </xdr:nvSpPr>
      <xdr:spPr bwMode="auto">
        <a:xfrm>
          <a:off x="4848225" y="1329690"/>
          <a:ext cx="1362245"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757610</xdr:colOff>
      <xdr:row>36</xdr:row>
      <xdr:rowOff>19050</xdr:rowOff>
    </xdr:to>
    <xdr:sp macro="" textlink="">
      <xdr:nvSpPr>
        <xdr:cNvPr id="154" name="Document">
          <a:extLst>
            <a:ext uri="{FF2B5EF4-FFF2-40B4-BE49-F238E27FC236}">
              <a16:creationId xmlns:a16="http://schemas.microsoft.com/office/drawing/2014/main" id="{00000000-0008-0000-0100-00009A000000}"/>
            </a:ext>
          </a:extLst>
        </xdr:cNvPr>
        <xdr:cNvSpPr>
          <a:spLocks noEditPoints="1" noChangeArrowheads="1"/>
        </xdr:cNvSpPr>
      </xdr:nvSpPr>
      <xdr:spPr bwMode="auto">
        <a:xfrm>
          <a:off x="1861185" y="5467350"/>
          <a:ext cx="1372925"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0</xdr:colOff>
      <xdr:row>32</xdr:row>
      <xdr:rowOff>9525</xdr:rowOff>
    </xdr:from>
    <xdr:to>
      <xdr:col>13</xdr:col>
      <xdr:colOff>1333500</xdr:colOff>
      <xdr:row>36</xdr:row>
      <xdr:rowOff>9525</xdr:rowOff>
    </xdr:to>
    <xdr:sp macro="" textlink="">
      <xdr:nvSpPr>
        <xdr:cNvPr id="156" name="Document">
          <a:extLst>
            <a:ext uri="{FF2B5EF4-FFF2-40B4-BE49-F238E27FC236}">
              <a16:creationId xmlns:a16="http://schemas.microsoft.com/office/drawing/2014/main" id="{00000000-0008-0000-0100-00009C000000}"/>
            </a:ext>
          </a:extLst>
        </xdr:cNvPr>
        <xdr:cNvSpPr>
          <a:spLocks noEditPoints="1" noChangeArrowheads="1"/>
        </xdr:cNvSpPr>
      </xdr:nvSpPr>
      <xdr:spPr bwMode="auto">
        <a:xfrm>
          <a:off x="8145780" y="5457825"/>
          <a:ext cx="133350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268605</xdr:colOff>
      <xdr:row>32</xdr:row>
      <xdr:rowOff>19050</xdr:rowOff>
    </xdr:from>
    <xdr:to>
      <xdr:col>2</xdr:col>
      <xdr:colOff>447696</xdr:colOff>
      <xdr:row>36</xdr:row>
      <xdr:rowOff>19050</xdr:rowOff>
    </xdr:to>
    <xdr:sp macro="" textlink="">
      <xdr:nvSpPr>
        <xdr:cNvPr id="157" name="Document">
          <a:extLst>
            <a:ext uri="{FF2B5EF4-FFF2-40B4-BE49-F238E27FC236}">
              <a16:creationId xmlns:a16="http://schemas.microsoft.com/office/drawing/2014/main" id="{00000000-0008-0000-0100-00009D000000}"/>
            </a:ext>
          </a:extLst>
        </xdr:cNvPr>
        <xdr:cNvSpPr>
          <a:spLocks noEditPoints="1" noChangeArrowheads="1"/>
        </xdr:cNvSpPr>
      </xdr:nvSpPr>
      <xdr:spPr bwMode="auto">
        <a:xfrm>
          <a:off x="268605" y="5467350"/>
          <a:ext cx="137543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1553023</xdr:colOff>
      <xdr:row>41</xdr:row>
      <xdr:rowOff>76200</xdr:rowOff>
    </xdr:to>
    <xdr:sp macro="" textlink="">
      <xdr:nvSpPr>
        <xdr:cNvPr id="158" name="AutoShape 142">
          <a:hlinkClick xmlns:r="http://schemas.openxmlformats.org/officeDocument/2006/relationships" r:id="rId15"/>
          <a:extLst>
            <a:ext uri="{FF2B5EF4-FFF2-40B4-BE49-F238E27FC236}">
              <a16:creationId xmlns:a16="http://schemas.microsoft.com/office/drawing/2014/main" id="{00000000-0008-0000-0100-00009E000000}"/>
            </a:ext>
          </a:extLst>
        </xdr:cNvPr>
        <xdr:cNvSpPr>
          <a:spLocks noChangeArrowheads="1"/>
        </xdr:cNvSpPr>
      </xdr:nvSpPr>
      <xdr:spPr bwMode="auto">
        <a:xfrm>
          <a:off x="8202930" y="6353175"/>
          <a:ext cx="1495873" cy="68008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407670</xdr:colOff>
      <xdr:row>25</xdr:row>
      <xdr:rowOff>38100</xdr:rowOff>
    </xdr:from>
    <xdr:to>
      <xdr:col>9</xdr:col>
      <xdr:colOff>483870</xdr:colOff>
      <xdr:row>28</xdr:row>
      <xdr:rowOff>109081</xdr:rowOff>
    </xdr:to>
    <xdr:sp macro="" textlink="">
      <xdr:nvSpPr>
        <xdr:cNvPr id="159" name="Document">
          <a:hlinkClick xmlns:r="http://schemas.openxmlformats.org/officeDocument/2006/relationships" r:id="rId16"/>
          <a:extLst>
            <a:ext uri="{FF2B5EF4-FFF2-40B4-BE49-F238E27FC236}">
              <a16:creationId xmlns:a16="http://schemas.microsoft.com/office/drawing/2014/main" id="{00000000-0008-0000-0100-00009F000000}"/>
            </a:ext>
          </a:extLst>
        </xdr:cNvPr>
        <xdr:cNvSpPr>
          <a:spLocks noEditPoints="1" noChangeArrowheads="1"/>
        </xdr:cNvSpPr>
      </xdr:nvSpPr>
      <xdr:spPr bwMode="auto">
        <a:xfrm>
          <a:off x="3775710" y="4328160"/>
          <a:ext cx="2362200" cy="573901"/>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220980</xdr:colOff>
      <xdr:row>1</xdr:row>
      <xdr:rowOff>68580</xdr:rowOff>
    </xdr:from>
    <xdr:to>
      <xdr:col>2</xdr:col>
      <xdr:colOff>579120</xdr:colOff>
      <xdr:row>3</xdr:row>
      <xdr:rowOff>160020</xdr:rowOff>
    </xdr:to>
    <xdr:pic>
      <xdr:nvPicPr>
        <xdr:cNvPr id="160" name="Obrázek 49" descr="9">
          <a:extLst>
            <a:ext uri="{FF2B5EF4-FFF2-40B4-BE49-F238E27FC236}">
              <a16:creationId xmlns:a16="http://schemas.microsoft.com/office/drawing/2014/main" id="{00000000-0008-0000-0100-0000A0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0980" y="236220"/>
          <a:ext cx="15544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0</xdr:colOff>
      <xdr:row>16</xdr:row>
      <xdr:rowOff>30480</xdr:rowOff>
    </xdr:from>
    <xdr:to>
      <xdr:col>9</xdr:col>
      <xdr:colOff>76200</xdr:colOff>
      <xdr:row>17</xdr:row>
      <xdr:rowOff>68580</xdr:rowOff>
    </xdr:to>
    <xdr:sp macro="" textlink="">
      <xdr:nvSpPr>
        <xdr:cNvPr id="162" name="Text Box 26">
          <a:extLst>
            <a:ext uri="{FF2B5EF4-FFF2-40B4-BE49-F238E27FC236}">
              <a16:creationId xmlns:a16="http://schemas.microsoft.com/office/drawing/2014/main" id="{00000000-0008-0000-0100-0000A2000000}"/>
            </a:ext>
          </a:extLst>
        </xdr:cNvPr>
        <xdr:cNvSpPr txBox="1">
          <a:spLocks noChangeArrowheads="1"/>
        </xdr:cNvSpPr>
      </xdr:nvSpPr>
      <xdr:spPr bwMode="auto">
        <a:xfrm>
          <a:off x="5654040" y="2811780"/>
          <a:ext cx="762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502920</xdr:colOff>
      <xdr:row>0</xdr:row>
      <xdr:rowOff>99060</xdr:rowOff>
    </xdr:from>
    <xdr:to>
      <xdr:col>13</xdr:col>
      <xdr:colOff>1889760</xdr:colOff>
      <xdr:row>4</xdr:row>
      <xdr:rowOff>129540</xdr:rowOff>
    </xdr:to>
    <xdr:pic>
      <xdr:nvPicPr>
        <xdr:cNvPr id="163" name="Picture 34">
          <a:extLst>
            <a:ext uri="{FF2B5EF4-FFF2-40B4-BE49-F238E27FC236}">
              <a16:creationId xmlns:a16="http://schemas.microsoft.com/office/drawing/2014/main" id="{00000000-0008-0000-0100-0000A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48700" y="99060"/>
          <a:ext cx="1386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331128</xdr:colOff>
      <xdr:row>20</xdr:row>
      <xdr:rowOff>80278</xdr:rowOff>
    </xdr:to>
    <xdr:sp macro="" textlink="">
      <xdr:nvSpPr>
        <xdr:cNvPr id="164" name="AutoShape 50">
          <a:hlinkClick xmlns:r="http://schemas.openxmlformats.org/officeDocument/2006/relationships" r:id="rId2"/>
          <a:extLst>
            <a:ext uri="{FF2B5EF4-FFF2-40B4-BE49-F238E27FC236}">
              <a16:creationId xmlns:a16="http://schemas.microsoft.com/office/drawing/2014/main" id="{00000000-0008-0000-0100-0000A4000000}"/>
            </a:ext>
          </a:extLst>
        </xdr:cNvPr>
        <xdr:cNvSpPr>
          <a:spLocks noChangeArrowheads="1"/>
        </xdr:cNvSpPr>
      </xdr:nvSpPr>
      <xdr:spPr bwMode="auto">
        <a:xfrm>
          <a:off x="114300" y="2800350"/>
          <a:ext cx="1413168" cy="73178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0</xdr:col>
      <xdr:colOff>209550</xdr:colOff>
      <xdr:row>37</xdr:row>
      <xdr:rowOff>47625</xdr:rowOff>
    </xdr:from>
    <xdr:to>
      <xdr:col>2</xdr:col>
      <xdr:colOff>482015</xdr:colOff>
      <xdr:row>41</xdr:row>
      <xdr:rowOff>95250</xdr:rowOff>
    </xdr:to>
    <xdr:sp macro="" textlink="">
      <xdr:nvSpPr>
        <xdr:cNvPr id="165" name="AutoShape 67">
          <a:hlinkClick xmlns:r="http://schemas.openxmlformats.org/officeDocument/2006/relationships" r:id="rId3"/>
          <a:extLst>
            <a:ext uri="{FF2B5EF4-FFF2-40B4-BE49-F238E27FC236}">
              <a16:creationId xmlns:a16="http://schemas.microsoft.com/office/drawing/2014/main" id="{00000000-0008-0000-0100-0000A5000000}"/>
            </a:ext>
          </a:extLst>
        </xdr:cNvPr>
        <xdr:cNvSpPr>
          <a:spLocks noChangeArrowheads="1"/>
        </xdr:cNvSpPr>
      </xdr:nvSpPr>
      <xdr:spPr bwMode="auto">
        <a:xfrm>
          <a:off x="209550" y="6334125"/>
          <a:ext cx="1468805" cy="718185"/>
        </a:xfrm>
        <a:prstGeom prst="bevel">
          <a:avLst>
            <a:gd name="adj" fmla="val 12500"/>
          </a:avLst>
        </a:prstGeom>
        <a:solidFill>
          <a:srgbClr val="FF66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prac. postupy při chovu hospodářských zvířat</a:t>
          </a:r>
        </a:p>
      </xdr:txBody>
    </xdr:sp>
    <xdr:clientData/>
  </xdr:twoCellAnchor>
  <xdr:twoCellAnchor>
    <xdr:from>
      <xdr:col>4</xdr:col>
      <xdr:colOff>842010</xdr:colOff>
      <xdr:row>41</xdr:row>
      <xdr:rowOff>57150</xdr:rowOff>
    </xdr:from>
    <xdr:to>
      <xdr:col>7</xdr:col>
      <xdr:colOff>410134</xdr:colOff>
      <xdr:row>44</xdr:row>
      <xdr:rowOff>95250</xdr:rowOff>
    </xdr:to>
    <xdr:sp macro="" textlink="">
      <xdr:nvSpPr>
        <xdr:cNvPr id="168" name="AutoShape 73">
          <a:hlinkClick xmlns:r="http://schemas.openxmlformats.org/officeDocument/2006/relationships" r:id="rId4"/>
          <a:extLst>
            <a:ext uri="{FF2B5EF4-FFF2-40B4-BE49-F238E27FC236}">
              <a16:creationId xmlns:a16="http://schemas.microsoft.com/office/drawing/2014/main" id="{00000000-0008-0000-0100-0000A8000000}"/>
            </a:ext>
          </a:extLst>
        </xdr:cNvPr>
        <xdr:cNvSpPr>
          <a:spLocks noChangeArrowheads="1"/>
        </xdr:cNvSpPr>
      </xdr:nvSpPr>
      <xdr:spPr bwMode="auto">
        <a:xfrm>
          <a:off x="3318510" y="7014210"/>
          <a:ext cx="1495984" cy="541020"/>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13</xdr:col>
      <xdr:colOff>1645920</xdr:colOff>
      <xdr:row>37</xdr:row>
      <xdr:rowOff>66675</xdr:rowOff>
    </xdr:from>
    <xdr:to>
      <xdr:col>14</xdr:col>
      <xdr:colOff>9116</xdr:colOff>
      <xdr:row>41</xdr:row>
      <xdr:rowOff>95250</xdr:rowOff>
    </xdr:to>
    <xdr:sp macro="" textlink="">
      <xdr:nvSpPr>
        <xdr:cNvPr id="169" name="AutoShape 82">
          <a:hlinkClick xmlns:r="http://schemas.openxmlformats.org/officeDocument/2006/relationships" r:id="rId5"/>
          <a:extLst>
            <a:ext uri="{FF2B5EF4-FFF2-40B4-BE49-F238E27FC236}">
              <a16:creationId xmlns:a16="http://schemas.microsoft.com/office/drawing/2014/main" id="{00000000-0008-0000-0100-0000A9000000}"/>
            </a:ext>
          </a:extLst>
        </xdr:cNvPr>
        <xdr:cNvSpPr>
          <a:spLocks noChangeArrowheads="1"/>
        </xdr:cNvSpPr>
      </xdr:nvSpPr>
      <xdr:spPr bwMode="auto">
        <a:xfrm flipH="1">
          <a:off x="9791700" y="6353175"/>
          <a:ext cx="1449296" cy="699135"/>
        </a:xfrm>
        <a:prstGeom prst="bevel">
          <a:avLst>
            <a:gd name="adj" fmla="val 12500"/>
          </a:avLst>
        </a:prstGeom>
        <a:solidFill>
          <a:srgbClr val="FFFF00">
            <a:alpha val="78000"/>
          </a:srgbClr>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odborná způsobilost</a:t>
          </a:r>
        </a:p>
        <a:p>
          <a:pPr algn="l" rtl="0">
            <a:defRPr sz="1000"/>
          </a:pPr>
          <a:r>
            <a:rPr lang="cs-CZ" sz="1000" b="0" i="0" u="none" strike="noStrike" baseline="0">
              <a:solidFill>
                <a:srgbClr val="000000"/>
              </a:solidFill>
              <a:latin typeface="Arial"/>
              <a:cs typeface="Arial"/>
            </a:rPr>
            <a:t>lhůty školení</a:t>
          </a:r>
        </a:p>
        <a:p>
          <a:pPr algn="l" rtl="0">
            <a:defRPr sz="1000"/>
          </a:pPr>
          <a:r>
            <a:rPr lang="cs-CZ" sz="1000" b="0" i="0" u="none" strike="noStrike" baseline="0">
              <a:solidFill>
                <a:srgbClr val="000000"/>
              </a:solidFill>
              <a:latin typeface="Arial"/>
              <a:cs typeface="Arial"/>
            </a:rPr>
            <a:t>lékařské prohlídky</a:t>
          </a:r>
        </a:p>
      </xdr:txBody>
    </xdr:sp>
    <xdr:clientData/>
  </xdr:twoCellAnchor>
  <xdr:twoCellAnchor>
    <xdr:from>
      <xdr:col>10</xdr:col>
      <xdr:colOff>264795</xdr:colOff>
      <xdr:row>37</xdr:row>
      <xdr:rowOff>57150</xdr:rowOff>
    </xdr:from>
    <xdr:to>
      <xdr:col>12</xdr:col>
      <xdr:colOff>518219</xdr:colOff>
      <xdr:row>41</xdr:row>
      <xdr:rowOff>66675</xdr:rowOff>
    </xdr:to>
    <xdr:sp macro="" textlink="">
      <xdr:nvSpPr>
        <xdr:cNvPr id="171" name="AutoShape 95">
          <a:hlinkClick xmlns:r="http://schemas.openxmlformats.org/officeDocument/2006/relationships" r:id="rId6"/>
          <a:extLst>
            <a:ext uri="{FF2B5EF4-FFF2-40B4-BE49-F238E27FC236}">
              <a16:creationId xmlns:a16="http://schemas.microsoft.com/office/drawing/2014/main" id="{00000000-0008-0000-0100-0000AB000000}"/>
            </a:ext>
          </a:extLst>
        </xdr:cNvPr>
        <xdr:cNvSpPr>
          <a:spLocks noChangeArrowheads="1"/>
        </xdr:cNvSpPr>
      </xdr:nvSpPr>
      <xdr:spPr bwMode="auto">
        <a:xfrm>
          <a:off x="6543675" y="6343650"/>
          <a:ext cx="1503104" cy="68008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842010</xdr:colOff>
      <xdr:row>37</xdr:row>
      <xdr:rowOff>80010</xdr:rowOff>
    </xdr:from>
    <xdr:to>
      <xdr:col>7</xdr:col>
      <xdr:colOff>360210</xdr:colOff>
      <xdr:row>40</xdr:row>
      <xdr:rowOff>105081</xdr:rowOff>
    </xdr:to>
    <xdr:sp macro="" textlink="">
      <xdr:nvSpPr>
        <xdr:cNvPr id="172" name="AutoShape 96">
          <a:hlinkClick xmlns:r="http://schemas.openxmlformats.org/officeDocument/2006/relationships" r:id="rId7"/>
          <a:extLst>
            <a:ext uri="{FF2B5EF4-FFF2-40B4-BE49-F238E27FC236}">
              <a16:creationId xmlns:a16="http://schemas.microsoft.com/office/drawing/2014/main" id="{00000000-0008-0000-0100-0000AC000000}"/>
            </a:ext>
          </a:extLst>
        </xdr:cNvPr>
        <xdr:cNvSpPr>
          <a:spLocks noChangeArrowheads="1"/>
        </xdr:cNvSpPr>
      </xdr:nvSpPr>
      <xdr:spPr bwMode="auto">
        <a:xfrm>
          <a:off x="3318510" y="6366510"/>
          <a:ext cx="1446060" cy="527991"/>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13</xdr:col>
      <xdr:colOff>76200</xdr:colOff>
      <xdr:row>12</xdr:row>
      <xdr:rowOff>47625</xdr:rowOff>
    </xdr:from>
    <xdr:to>
      <xdr:col>13</xdr:col>
      <xdr:colOff>1518173</xdr:colOff>
      <xdr:row>17</xdr:row>
      <xdr:rowOff>33617</xdr:rowOff>
    </xdr:to>
    <xdr:sp macro="" textlink="">
      <xdr:nvSpPr>
        <xdr:cNvPr id="176" name="AutoShape 104">
          <a:hlinkClick xmlns:r="http://schemas.openxmlformats.org/officeDocument/2006/relationships" r:id="rId24"/>
          <a:extLst>
            <a:ext uri="{FF2B5EF4-FFF2-40B4-BE49-F238E27FC236}">
              <a16:creationId xmlns:a16="http://schemas.microsoft.com/office/drawing/2014/main" id="{00000000-0008-0000-0100-0000B0000000}"/>
            </a:ext>
          </a:extLst>
        </xdr:cNvPr>
        <xdr:cNvSpPr>
          <a:spLocks noChangeArrowheads="1"/>
        </xdr:cNvSpPr>
      </xdr:nvSpPr>
      <xdr:spPr bwMode="auto">
        <a:xfrm>
          <a:off x="7976347" y="2087096"/>
          <a:ext cx="1441973" cy="747992"/>
        </a:xfrm>
        <a:prstGeom prst="bevel">
          <a:avLst>
            <a:gd name="adj" fmla="val 12500"/>
          </a:avLst>
        </a:prstGeom>
        <a:solidFill>
          <a:srgbClr val="00FFFF"/>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000000"/>
              </a:solidFill>
              <a:latin typeface="Arial"/>
              <a:cs typeface="Arial"/>
            </a:rPr>
            <a:t>provoz vyhrazených tech. zařízení</a:t>
          </a:r>
        </a:p>
      </xdr:txBody>
    </xdr:sp>
    <xdr:clientData/>
  </xdr:twoCellAnchor>
  <xdr:twoCellAnchor>
    <xdr:from>
      <xdr:col>4</xdr:col>
      <xdr:colOff>842010</xdr:colOff>
      <xdr:row>18</xdr:row>
      <xdr:rowOff>0</xdr:rowOff>
    </xdr:from>
    <xdr:to>
      <xdr:col>7</xdr:col>
      <xdr:colOff>331897</xdr:colOff>
      <xdr:row>21</xdr:row>
      <xdr:rowOff>146787</xdr:rowOff>
    </xdr:to>
    <xdr:sp macro="" textlink="">
      <xdr:nvSpPr>
        <xdr:cNvPr id="181" name="AutoShape 111">
          <a:hlinkClick xmlns:r="http://schemas.openxmlformats.org/officeDocument/2006/relationships" r:id="rId10"/>
          <a:extLst>
            <a:ext uri="{FF2B5EF4-FFF2-40B4-BE49-F238E27FC236}">
              <a16:creationId xmlns:a16="http://schemas.microsoft.com/office/drawing/2014/main" id="{00000000-0008-0000-0100-0000B5000000}"/>
            </a:ext>
          </a:extLst>
        </xdr:cNvPr>
        <xdr:cNvSpPr>
          <a:spLocks noChangeArrowheads="1"/>
        </xdr:cNvSpPr>
      </xdr:nvSpPr>
      <xdr:spPr bwMode="auto">
        <a:xfrm>
          <a:off x="3318510" y="3116580"/>
          <a:ext cx="1417747" cy="649707"/>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796290</xdr:colOff>
      <xdr:row>12</xdr:row>
      <xdr:rowOff>28575</xdr:rowOff>
    </xdr:from>
    <xdr:to>
      <xdr:col>7</xdr:col>
      <xdr:colOff>289766</xdr:colOff>
      <xdr:row>17</xdr:row>
      <xdr:rowOff>9525</xdr:rowOff>
    </xdr:to>
    <xdr:sp macro="" textlink="">
      <xdr:nvSpPr>
        <xdr:cNvPr id="182" name="AutoShape 112">
          <a:hlinkClick xmlns:r="http://schemas.openxmlformats.org/officeDocument/2006/relationships" r:id="rId11"/>
          <a:extLst>
            <a:ext uri="{FF2B5EF4-FFF2-40B4-BE49-F238E27FC236}">
              <a16:creationId xmlns:a16="http://schemas.microsoft.com/office/drawing/2014/main" id="{00000000-0008-0000-0100-0000B6000000}"/>
            </a:ext>
          </a:extLst>
        </xdr:cNvPr>
        <xdr:cNvSpPr>
          <a:spLocks noChangeArrowheads="1"/>
        </xdr:cNvSpPr>
      </xdr:nvSpPr>
      <xdr:spPr bwMode="auto">
        <a:xfrm>
          <a:off x="3272790" y="2177415"/>
          <a:ext cx="1421336" cy="78105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485775</xdr:colOff>
      <xdr:row>17</xdr:row>
      <xdr:rowOff>142875</xdr:rowOff>
    </xdr:from>
    <xdr:to>
      <xdr:col>10</xdr:col>
      <xdr:colOff>47286</xdr:colOff>
      <xdr:row>22</xdr:row>
      <xdr:rowOff>9525</xdr:rowOff>
    </xdr:to>
    <xdr:sp macro="" textlink="">
      <xdr:nvSpPr>
        <xdr:cNvPr id="183" name="AutoShape 113">
          <a:hlinkClick xmlns:r="http://schemas.openxmlformats.org/officeDocument/2006/relationships" r:id="rId12"/>
          <a:extLst>
            <a:ext uri="{FF2B5EF4-FFF2-40B4-BE49-F238E27FC236}">
              <a16:creationId xmlns:a16="http://schemas.microsoft.com/office/drawing/2014/main" id="{00000000-0008-0000-0100-0000B7000000}"/>
            </a:ext>
          </a:extLst>
        </xdr:cNvPr>
        <xdr:cNvSpPr>
          <a:spLocks noChangeArrowheads="1"/>
        </xdr:cNvSpPr>
      </xdr:nvSpPr>
      <xdr:spPr bwMode="auto">
        <a:xfrm>
          <a:off x="4890135" y="3091815"/>
          <a:ext cx="1436031" cy="7048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485775</xdr:colOff>
      <xdr:row>12</xdr:row>
      <xdr:rowOff>57150</xdr:rowOff>
    </xdr:from>
    <xdr:to>
      <xdr:col>10</xdr:col>
      <xdr:colOff>28536</xdr:colOff>
      <xdr:row>16</xdr:row>
      <xdr:rowOff>104775</xdr:rowOff>
    </xdr:to>
    <xdr:sp macro="" textlink="">
      <xdr:nvSpPr>
        <xdr:cNvPr id="184" name="AutoShape 114">
          <a:hlinkClick xmlns:r="http://schemas.openxmlformats.org/officeDocument/2006/relationships" r:id="rId13"/>
          <a:extLst>
            <a:ext uri="{FF2B5EF4-FFF2-40B4-BE49-F238E27FC236}">
              <a16:creationId xmlns:a16="http://schemas.microsoft.com/office/drawing/2014/main" id="{00000000-0008-0000-0100-0000B8000000}"/>
            </a:ext>
          </a:extLst>
        </xdr:cNvPr>
        <xdr:cNvSpPr>
          <a:spLocks noChangeArrowheads="1"/>
        </xdr:cNvSpPr>
      </xdr:nvSpPr>
      <xdr:spPr bwMode="auto">
        <a:xfrm>
          <a:off x="4890135" y="2205990"/>
          <a:ext cx="1417281" cy="68008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80010</xdr:colOff>
      <xdr:row>12</xdr:row>
      <xdr:rowOff>28575</xdr:rowOff>
    </xdr:from>
    <xdr:to>
      <xdr:col>2</xdr:col>
      <xdr:colOff>330944</xdr:colOff>
      <xdr:row>15</xdr:row>
      <xdr:rowOff>38100</xdr:rowOff>
    </xdr:to>
    <xdr:sp macro="" textlink="">
      <xdr:nvSpPr>
        <xdr:cNvPr id="186" name="AutoShape 117">
          <a:hlinkClick xmlns:r="http://schemas.openxmlformats.org/officeDocument/2006/relationships" r:id="rId14"/>
          <a:extLst>
            <a:ext uri="{FF2B5EF4-FFF2-40B4-BE49-F238E27FC236}">
              <a16:creationId xmlns:a16="http://schemas.microsoft.com/office/drawing/2014/main" id="{00000000-0008-0000-0100-0000BA000000}"/>
            </a:ext>
          </a:extLst>
        </xdr:cNvPr>
        <xdr:cNvSpPr>
          <a:spLocks noChangeArrowheads="1"/>
        </xdr:cNvSpPr>
      </xdr:nvSpPr>
      <xdr:spPr bwMode="auto">
        <a:xfrm>
          <a:off x="80010" y="2177415"/>
          <a:ext cx="1447274" cy="47434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485775</xdr:colOff>
      <xdr:row>7</xdr:row>
      <xdr:rowOff>9525</xdr:rowOff>
    </xdr:from>
    <xdr:to>
      <xdr:col>4</xdr:col>
      <xdr:colOff>568125</xdr:colOff>
      <xdr:row>11</xdr:row>
      <xdr:rowOff>9525</xdr:rowOff>
    </xdr:to>
    <xdr:sp macro="" textlink="">
      <xdr:nvSpPr>
        <xdr:cNvPr id="187" name="Document">
          <a:extLst>
            <a:ext uri="{FF2B5EF4-FFF2-40B4-BE49-F238E27FC236}">
              <a16:creationId xmlns:a16="http://schemas.microsoft.com/office/drawing/2014/main" id="{00000000-0008-0000-0100-0000BB000000}"/>
            </a:ext>
          </a:extLst>
        </xdr:cNvPr>
        <xdr:cNvSpPr>
          <a:spLocks noEditPoints="1" noChangeArrowheads="1"/>
        </xdr:cNvSpPr>
      </xdr:nvSpPr>
      <xdr:spPr bwMode="auto">
        <a:xfrm>
          <a:off x="1682115" y="1320165"/>
          <a:ext cx="136251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792480</xdr:colOff>
      <xdr:row>7</xdr:row>
      <xdr:rowOff>28575</xdr:rowOff>
    </xdr:from>
    <xdr:to>
      <xdr:col>7</xdr:col>
      <xdr:colOff>248310</xdr:colOff>
      <xdr:row>11</xdr:row>
      <xdr:rowOff>28575</xdr:rowOff>
    </xdr:to>
    <xdr:sp macro="" textlink="">
      <xdr:nvSpPr>
        <xdr:cNvPr id="188" name="Document">
          <a:extLst>
            <a:ext uri="{FF2B5EF4-FFF2-40B4-BE49-F238E27FC236}">
              <a16:creationId xmlns:a16="http://schemas.microsoft.com/office/drawing/2014/main" id="{00000000-0008-0000-0100-0000BC000000}"/>
            </a:ext>
          </a:extLst>
        </xdr:cNvPr>
        <xdr:cNvSpPr>
          <a:spLocks noEditPoints="1" noChangeArrowheads="1"/>
        </xdr:cNvSpPr>
      </xdr:nvSpPr>
      <xdr:spPr bwMode="auto">
        <a:xfrm>
          <a:off x="3268980" y="1339215"/>
          <a:ext cx="138369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184785</xdr:colOff>
      <xdr:row>7</xdr:row>
      <xdr:rowOff>28575</xdr:rowOff>
    </xdr:from>
    <xdr:to>
      <xdr:col>12</xdr:col>
      <xdr:colOff>443691</xdr:colOff>
      <xdr:row>11</xdr:row>
      <xdr:rowOff>28575</xdr:rowOff>
    </xdr:to>
    <xdr:sp macro="" textlink="">
      <xdr:nvSpPr>
        <xdr:cNvPr id="189" name="Document">
          <a:extLst>
            <a:ext uri="{FF2B5EF4-FFF2-40B4-BE49-F238E27FC236}">
              <a16:creationId xmlns:a16="http://schemas.microsoft.com/office/drawing/2014/main" id="{00000000-0008-0000-0100-0000BD000000}"/>
            </a:ext>
          </a:extLst>
        </xdr:cNvPr>
        <xdr:cNvSpPr>
          <a:spLocks noEditPoints="1" noChangeArrowheads="1"/>
        </xdr:cNvSpPr>
      </xdr:nvSpPr>
      <xdr:spPr bwMode="auto">
        <a:xfrm>
          <a:off x="6463665" y="1339215"/>
          <a:ext cx="150858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80010</xdr:colOff>
      <xdr:row>7</xdr:row>
      <xdr:rowOff>0</xdr:rowOff>
    </xdr:from>
    <xdr:to>
      <xdr:col>2</xdr:col>
      <xdr:colOff>264398</xdr:colOff>
      <xdr:row>11</xdr:row>
      <xdr:rowOff>9525</xdr:rowOff>
    </xdr:to>
    <xdr:sp macro="" textlink="">
      <xdr:nvSpPr>
        <xdr:cNvPr id="190" name="Document">
          <a:extLst>
            <a:ext uri="{FF2B5EF4-FFF2-40B4-BE49-F238E27FC236}">
              <a16:creationId xmlns:a16="http://schemas.microsoft.com/office/drawing/2014/main" id="{00000000-0008-0000-0100-0000BE000000}"/>
            </a:ext>
          </a:extLst>
        </xdr:cNvPr>
        <xdr:cNvSpPr>
          <a:spLocks noEditPoints="1" noChangeArrowheads="1"/>
        </xdr:cNvSpPr>
      </xdr:nvSpPr>
      <xdr:spPr bwMode="auto">
        <a:xfrm>
          <a:off x="80010" y="1310640"/>
          <a:ext cx="1380728" cy="68008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842010</xdr:colOff>
      <xdr:row>32</xdr:row>
      <xdr:rowOff>9525</xdr:rowOff>
    </xdr:from>
    <xdr:to>
      <xdr:col>7</xdr:col>
      <xdr:colOff>290000</xdr:colOff>
      <xdr:row>36</xdr:row>
      <xdr:rowOff>9525</xdr:rowOff>
    </xdr:to>
    <xdr:sp macro="" textlink="">
      <xdr:nvSpPr>
        <xdr:cNvPr id="191" name="Document">
          <a:extLst>
            <a:ext uri="{FF2B5EF4-FFF2-40B4-BE49-F238E27FC236}">
              <a16:creationId xmlns:a16="http://schemas.microsoft.com/office/drawing/2014/main" id="{00000000-0008-0000-0100-0000BF000000}"/>
            </a:ext>
          </a:extLst>
        </xdr:cNvPr>
        <xdr:cNvSpPr>
          <a:spLocks noEditPoints="1" noChangeArrowheads="1"/>
        </xdr:cNvSpPr>
      </xdr:nvSpPr>
      <xdr:spPr bwMode="auto">
        <a:xfrm>
          <a:off x="3318510" y="5457825"/>
          <a:ext cx="137585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1489571</xdr:colOff>
      <xdr:row>11</xdr:row>
      <xdr:rowOff>19050</xdr:rowOff>
    </xdr:to>
    <xdr:sp macro="" textlink="">
      <xdr:nvSpPr>
        <xdr:cNvPr id="192" name="Document">
          <a:extLst>
            <a:ext uri="{FF2B5EF4-FFF2-40B4-BE49-F238E27FC236}">
              <a16:creationId xmlns:a16="http://schemas.microsoft.com/office/drawing/2014/main" id="{00000000-0008-0000-0100-0000C0000000}"/>
            </a:ext>
          </a:extLst>
        </xdr:cNvPr>
        <xdr:cNvSpPr>
          <a:spLocks noEditPoints="1" noChangeArrowheads="1"/>
        </xdr:cNvSpPr>
      </xdr:nvSpPr>
      <xdr:spPr bwMode="auto">
        <a:xfrm>
          <a:off x="8250555" y="1329690"/>
          <a:ext cx="138479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289560</xdr:colOff>
      <xdr:row>32</xdr:row>
      <xdr:rowOff>19050</xdr:rowOff>
    </xdr:from>
    <xdr:to>
      <xdr:col>12</xdr:col>
      <xdr:colOff>441978</xdr:colOff>
      <xdr:row>36</xdr:row>
      <xdr:rowOff>19050</xdr:rowOff>
    </xdr:to>
    <xdr:sp macro="" textlink="">
      <xdr:nvSpPr>
        <xdr:cNvPr id="194" name="Document">
          <a:extLst>
            <a:ext uri="{FF2B5EF4-FFF2-40B4-BE49-F238E27FC236}">
              <a16:creationId xmlns:a16="http://schemas.microsoft.com/office/drawing/2014/main" id="{00000000-0008-0000-0100-0000C2000000}"/>
            </a:ext>
          </a:extLst>
        </xdr:cNvPr>
        <xdr:cNvSpPr>
          <a:spLocks noEditPoints="1" noChangeArrowheads="1"/>
        </xdr:cNvSpPr>
      </xdr:nvSpPr>
      <xdr:spPr bwMode="auto">
        <a:xfrm>
          <a:off x="6568440" y="5467350"/>
          <a:ext cx="1402098"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447675</xdr:colOff>
      <xdr:row>7</xdr:row>
      <xdr:rowOff>19050</xdr:rowOff>
    </xdr:from>
    <xdr:to>
      <xdr:col>9</xdr:col>
      <xdr:colOff>560367</xdr:colOff>
      <xdr:row>11</xdr:row>
      <xdr:rowOff>19050</xdr:rowOff>
    </xdr:to>
    <xdr:sp macro="" textlink="">
      <xdr:nvSpPr>
        <xdr:cNvPr id="195" name="Document">
          <a:extLst>
            <a:ext uri="{FF2B5EF4-FFF2-40B4-BE49-F238E27FC236}">
              <a16:creationId xmlns:a16="http://schemas.microsoft.com/office/drawing/2014/main" id="{00000000-0008-0000-0100-0000C3000000}"/>
            </a:ext>
          </a:extLst>
        </xdr:cNvPr>
        <xdr:cNvSpPr>
          <a:spLocks noEditPoints="1" noChangeArrowheads="1"/>
        </xdr:cNvSpPr>
      </xdr:nvSpPr>
      <xdr:spPr bwMode="auto">
        <a:xfrm>
          <a:off x="4852035" y="1329690"/>
          <a:ext cx="1362372"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757427</xdr:colOff>
      <xdr:row>36</xdr:row>
      <xdr:rowOff>19050</xdr:rowOff>
    </xdr:to>
    <xdr:sp macro="" textlink="">
      <xdr:nvSpPr>
        <xdr:cNvPr id="196" name="Document">
          <a:extLst>
            <a:ext uri="{FF2B5EF4-FFF2-40B4-BE49-F238E27FC236}">
              <a16:creationId xmlns:a16="http://schemas.microsoft.com/office/drawing/2014/main" id="{00000000-0008-0000-0100-0000C4000000}"/>
            </a:ext>
          </a:extLst>
        </xdr:cNvPr>
        <xdr:cNvSpPr>
          <a:spLocks noEditPoints="1" noChangeArrowheads="1"/>
        </xdr:cNvSpPr>
      </xdr:nvSpPr>
      <xdr:spPr bwMode="auto">
        <a:xfrm>
          <a:off x="1861185" y="5467350"/>
          <a:ext cx="1372742"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0</xdr:colOff>
      <xdr:row>32</xdr:row>
      <xdr:rowOff>9525</xdr:rowOff>
    </xdr:from>
    <xdr:to>
      <xdr:col>13</xdr:col>
      <xdr:colOff>1333500</xdr:colOff>
      <xdr:row>36</xdr:row>
      <xdr:rowOff>9525</xdr:rowOff>
    </xdr:to>
    <xdr:sp macro="" textlink="">
      <xdr:nvSpPr>
        <xdr:cNvPr id="198" name="Document">
          <a:extLst>
            <a:ext uri="{FF2B5EF4-FFF2-40B4-BE49-F238E27FC236}">
              <a16:creationId xmlns:a16="http://schemas.microsoft.com/office/drawing/2014/main" id="{00000000-0008-0000-0100-0000C6000000}"/>
            </a:ext>
          </a:extLst>
        </xdr:cNvPr>
        <xdr:cNvSpPr>
          <a:spLocks noEditPoints="1" noChangeArrowheads="1"/>
        </xdr:cNvSpPr>
      </xdr:nvSpPr>
      <xdr:spPr bwMode="auto">
        <a:xfrm>
          <a:off x="8145780" y="5457825"/>
          <a:ext cx="133350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264795</xdr:colOff>
      <xdr:row>32</xdr:row>
      <xdr:rowOff>19050</xdr:rowOff>
    </xdr:from>
    <xdr:to>
      <xdr:col>2</xdr:col>
      <xdr:colOff>443886</xdr:colOff>
      <xdr:row>36</xdr:row>
      <xdr:rowOff>19050</xdr:rowOff>
    </xdr:to>
    <xdr:sp macro="" textlink="">
      <xdr:nvSpPr>
        <xdr:cNvPr id="199" name="Document">
          <a:extLst>
            <a:ext uri="{FF2B5EF4-FFF2-40B4-BE49-F238E27FC236}">
              <a16:creationId xmlns:a16="http://schemas.microsoft.com/office/drawing/2014/main" id="{00000000-0008-0000-0100-0000C7000000}"/>
            </a:ext>
          </a:extLst>
        </xdr:cNvPr>
        <xdr:cNvSpPr>
          <a:spLocks noEditPoints="1" noChangeArrowheads="1"/>
        </xdr:cNvSpPr>
      </xdr:nvSpPr>
      <xdr:spPr bwMode="auto">
        <a:xfrm>
          <a:off x="264795" y="5467350"/>
          <a:ext cx="137543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1553123</xdr:colOff>
      <xdr:row>41</xdr:row>
      <xdr:rowOff>76200</xdr:rowOff>
    </xdr:to>
    <xdr:sp macro="" textlink="">
      <xdr:nvSpPr>
        <xdr:cNvPr id="200" name="AutoShape 142">
          <a:hlinkClick xmlns:r="http://schemas.openxmlformats.org/officeDocument/2006/relationships" r:id="rId15"/>
          <a:extLst>
            <a:ext uri="{FF2B5EF4-FFF2-40B4-BE49-F238E27FC236}">
              <a16:creationId xmlns:a16="http://schemas.microsoft.com/office/drawing/2014/main" id="{00000000-0008-0000-0100-0000C8000000}"/>
            </a:ext>
          </a:extLst>
        </xdr:cNvPr>
        <xdr:cNvSpPr>
          <a:spLocks noChangeArrowheads="1"/>
        </xdr:cNvSpPr>
      </xdr:nvSpPr>
      <xdr:spPr bwMode="auto">
        <a:xfrm>
          <a:off x="8202930" y="6353175"/>
          <a:ext cx="1495973" cy="68008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403860</xdr:colOff>
      <xdr:row>25</xdr:row>
      <xdr:rowOff>38100</xdr:rowOff>
    </xdr:from>
    <xdr:to>
      <xdr:col>9</xdr:col>
      <xdr:colOff>480060</xdr:colOff>
      <xdr:row>28</xdr:row>
      <xdr:rowOff>109081</xdr:rowOff>
    </xdr:to>
    <xdr:sp macro="" textlink="">
      <xdr:nvSpPr>
        <xdr:cNvPr id="201" name="Document">
          <a:hlinkClick xmlns:r="http://schemas.openxmlformats.org/officeDocument/2006/relationships" r:id="rId16"/>
          <a:extLst>
            <a:ext uri="{FF2B5EF4-FFF2-40B4-BE49-F238E27FC236}">
              <a16:creationId xmlns:a16="http://schemas.microsoft.com/office/drawing/2014/main" id="{00000000-0008-0000-0100-0000C9000000}"/>
            </a:ext>
          </a:extLst>
        </xdr:cNvPr>
        <xdr:cNvSpPr>
          <a:spLocks noEditPoints="1" noChangeArrowheads="1"/>
        </xdr:cNvSpPr>
      </xdr:nvSpPr>
      <xdr:spPr bwMode="auto">
        <a:xfrm>
          <a:off x="3771900" y="4328160"/>
          <a:ext cx="2362200" cy="573901"/>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220980</xdr:colOff>
      <xdr:row>1</xdr:row>
      <xdr:rowOff>68580</xdr:rowOff>
    </xdr:from>
    <xdr:to>
      <xdr:col>2</xdr:col>
      <xdr:colOff>579120</xdr:colOff>
      <xdr:row>3</xdr:row>
      <xdr:rowOff>160020</xdr:rowOff>
    </xdr:to>
    <xdr:pic>
      <xdr:nvPicPr>
        <xdr:cNvPr id="202" name="Obrázek 49" descr="9">
          <a:extLst>
            <a:ext uri="{FF2B5EF4-FFF2-40B4-BE49-F238E27FC236}">
              <a16:creationId xmlns:a16="http://schemas.microsoft.com/office/drawing/2014/main" id="{00000000-0008-0000-0100-0000CA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0980" y="236220"/>
          <a:ext cx="15544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0</xdr:colOff>
      <xdr:row>16</xdr:row>
      <xdr:rowOff>30480</xdr:rowOff>
    </xdr:from>
    <xdr:to>
      <xdr:col>9</xdr:col>
      <xdr:colOff>76200</xdr:colOff>
      <xdr:row>17</xdr:row>
      <xdr:rowOff>68580</xdr:rowOff>
    </xdr:to>
    <xdr:sp macro="" textlink="">
      <xdr:nvSpPr>
        <xdr:cNvPr id="204" name="Text Box 26">
          <a:extLst>
            <a:ext uri="{FF2B5EF4-FFF2-40B4-BE49-F238E27FC236}">
              <a16:creationId xmlns:a16="http://schemas.microsoft.com/office/drawing/2014/main" id="{00000000-0008-0000-0100-0000CC000000}"/>
            </a:ext>
          </a:extLst>
        </xdr:cNvPr>
        <xdr:cNvSpPr txBox="1">
          <a:spLocks noChangeArrowheads="1"/>
        </xdr:cNvSpPr>
      </xdr:nvSpPr>
      <xdr:spPr bwMode="auto">
        <a:xfrm>
          <a:off x="5654040" y="2811780"/>
          <a:ext cx="762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502920</xdr:colOff>
      <xdr:row>0</xdr:row>
      <xdr:rowOff>99060</xdr:rowOff>
    </xdr:from>
    <xdr:to>
      <xdr:col>13</xdr:col>
      <xdr:colOff>1889760</xdr:colOff>
      <xdr:row>4</xdr:row>
      <xdr:rowOff>129540</xdr:rowOff>
    </xdr:to>
    <xdr:pic>
      <xdr:nvPicPr>
        <xdr:cNvPr id="205" name="Picture 34">
          <a:extLst>
            <a:ext uri="{FF2B5EF4-FFF2-40B4-BE49-F238E27FC236}">
              <a16:creationId xmlns:a16="http://schemas.microsoft.com/office/drawing/2014/main" id="{00000000-0008-0000-0100-0000CD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48700" y="99060"/>
          <a:ext cx="1386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331128</xdr:colOff>
      <xdr:row>20</xdr:row>
      <xdr:rowOff>80278</xdr:rowOff>
    </xdr:to>
    <xdr:sp macro="" textlink="">
      <xdr:nvSpPr>
        <xdr:cNvPr id="206" name="AutoShape 50">
          <a:hlinkClick xmlns:r="http://schemas.openxmlformats.org/officeDocument/2006/relationships" r:id="rId2"/>
          <a:extLst>
            <a:ext uri="{FF2B5EF4-FFF2-40B4-BE49-F238E27FC236}">
              <a16:creationId xmlns:a16="http://schemas.microsoft.com/office/drawing/2014/main" id="{00000000-0008-0000-0100-0000CE000000}"/>
            </a:ext>
          </a:extLst>
        </xdr:cNvPr>
        <xdr:cNvSpPr>
          <a:spLocks noChangeArrowheads="1"/>
        </xdr:cNvSpPr>
      </xdr:nvSpPr>
      <xdr:spPr bwMode="auto">
        <a:xfrm>
          <a:off x="114300" y="2800350"/>
          <a:ext cx="1413168" cy="73178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0</xdr:col>
      <xdr:colOff>209550</xdr:colOff>
      <xdr:row>37</xdr:row>
      <xdr:rowOff>47625</xdr:rowOff>
    </xdr:from>
    <xdr:to>
      <xdr:col>2</xdr:col>
      <xdr:colOff>482015</xdr:colOff>
      <xdr:row>41</xdr:row>
      <xdr:rowOff>95250</xdr:rowOff>
    </xdr:to>
    <xdr:sp macro="" textlink="">
      <xdr:nvSpPr>
        <xdr:cNvPr id="207" name="AutoShape 67">
          <a:hlinkClick xmlns:r="http://schemas.openxmlformats.org/officeDocument/2006/relationships" r:id="rId3"/>
          <a:extLst>
            <a:ext uri="{FF2B5EF4-FFF2-40B4-BE49-F238E27FC236}">
              <a16:creationId xmlns:a16="http://schemas.microsoft.com/office/drawing/2014/main" id="{00000000-0008-0000-0100-0000CF000000}"/>
            </a:ext>
          </a:extLst>
        </xdr:cNvPr>
        <xdr:cNvSpPr>
          <a:spLocks noChangeArrowheads="1"/>
        </xdr:cNvSpPr>
      </xdr:nvSpPr>
      <xdr:spPr bwMode="auto">
        <a:xfrm>
          <a:off x="209550" y="6334125"/>
          <a:ext cx="1468805" cy="718185"/>
        </a:xfrm>
        <a:prstGeom prst="bevel">
          <a:avLst>
            <a:gd name="adj" fmla="val 12500"/>
          </a:avLst>
        </a:prstGeom>
        <a:solidFill>
          <a:srgbClr val="FF66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prac. postupy při chovu hospodářských zvířat</a:t>
          </a:r>
        </a:p>
      </xdr:txBody>
    </xdr:sp>
    <xdr:clientData/>
  </xdr:twoCellAnchor>
  <xdr:twoCellAnchor>
    <xdr:from>
      <xdr:col>4</xdr:col>
      <xdr:colOff>842010</xdr:colOff>
      <xdr:row>41</xdr:row>
      <xdr:rowOff>57150</xdr:rowOff>
    </xdr:from>
    <xdr:to>
      <xdr:col>7</xdr:col>
      <xdr:colOff>410134</xdr:colOff>
      <xdr:row>44</xdr:row>
      <xdr:rowOff>95250</xdr:rowOff>
    </xdr:to>
    <xdr:sp macro="" textlink="">
      <xdr:nvSpPr>
        <xdr:cNvPr id="210" name="AutoShape 73">
          <a:hlinkClick xmlns:r="http://schemas.openxmlformats.org/officeDocument/2006/relationships" r:id="rId4"/>
          <a:extLst>
            <a:ext uri="{FF2B5EF4-FFF2-40B4-BE49-F238E27FC236}">
              <a16:creationId xmlns:a16="http://schemas.microsoft.com/office/drawing/2014/main" id="{00000000-0008-0000-0100-0000D2000000}"/>
            </a:ext>
          </a:extLst>
        </xdr:cNvPr>
        <xdr:cNvSpPr>
          <a:spLocks noChangeArrowheads="1"/>
        </xdr:cNvSpPr>
      </xdr:nvSpPr>
      <xdr:spPr bwMode="auto">
        <a:xfrm>
          <a:off x="3318510" y="7014210"/>
          <a:ext cx="1495984" cy="541020"/>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13</xdr:col>
      <xdr:colOff>1645920</xdr:colOff>
      <xdr:row>37</xdr:row>
      <xdr:rowOff>66675</xdr:rowOff>
    </xdr:from>
    <xdr:to>
      <xdr:col>14</xdr:col>
      <xdr:colOff>9116</xdr:colOff>
      <xdr:row>41</xdr:row>
      <xdr:rowOff>95250</xdr:rowOff>
    </xdr:to>
    <xdr:sp macro="" textlink="">
      <xdr:nvSpPr>
        <xdr:cNvPr id="211" name="AutoShape 82">
          <a:hlinkClick xmlns:r="http://schemas.openxmlformats.org/officeDocument/2006/relationships" r:id="rId5"/>
          <a:extLst>
            <a:ext uri="{FF2B5EF4-FFF2-40B4-BE49-F238E27FC236}">
              <a16:creationId xmlns:a16="http://schemas.microsoft.com/office/drawing/2014/main" id="{00000000-0008-0000-0100-0000D3000000}"/>
            </a:ext>
          </a:extLst>
        </xdr:cNvPr>
        <xdr:cNvSpPr>
          <a:spLocks noChangeArrowheads="1"/>
        </xdr:cNvSpPr>
      </xdr:nvSpPr>
      <xdr:spPr bwMode="auto">
        <a:xfrm flipH="1">
          <a:off x="9791700" y="6353175"/>
          <a:ext cx="1449296" cy="699135"/>
        </a:xfrm>
        <a:prstGeom prst="bevel">
          <a:avLst>
            <a:gd name="adj" fmla="val 12500"/>
          </a:avLst>
        </a:prstGeom>
        <a:solidFill>
          <a:srgbClr val="FFFF00">
            <a:alpha val="78000"/>
          </a:srgbClr>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odborná způsobilost</a:t>
          </a:r>
        </a:p>
        <a:p>
          <a:pPr algn="l" rtl="0">
            <a:defRPr sz="1000"/>
          </a:pPr>
          <a:r>
            <a:rPr lang="cs-CZ" sz="1000" b="0" i="0" u="none" strike="noStrike" baseline="0">
              <a:solidFill>
                <a:srgbClr val="000000"/>
              </a:solidFill>
              <a:latin typeface="Arial"/>
              <a:cs typeface="Arial"/>
            </a:rPr>
            <a:t>lhůty školení</a:t>
          </a:r>
        </a:p>
        <a:p>
          <a:pPr algn="l" rtl="0">
            <a:defRPr sz="1000"/>
          </a:pPr>
          <a:r>
            <a:rPr lang="cs-CZ" sz="1000" b="0" i="0" u="none" strike="noStrike" baseline="0">
              <a:solidFill>
                <a:srgbClr val="000000"/>
              </a:solidFill>
              <a:latin typeface="Arial"/>
              <a:cs typeface="Arial"/>
            </a:rPr>
            <a:t>lékařské prohlídky</a:t>
          </a:r>
        </a:p>
      </xdr:txBody>
    </xdr:sp>
    <xdr:clientData/>
  </xdr:twoCellAnchor>
  <xdr:twoCellAnchor>
    <xdr:from>
      <xdr:col>10</xdr:col>
      <xdr:colOff>264795</xdr:colOff>
      <xdr:row>37</xdr:row>
      <xdr:rowOff>57150</xdr:rowOff>
    </xdr:from>
    <xdr:to>
      <xdr:col>12</xdr:col>
      <xdr:colOff>518219</xdr:colOff>
      <xdr:row>41</xdr:row>
      <xdr:rowOff>66675</xdr:rowOff>
    </xdr:to>
    <xdr:sp macro="" textlink="">
      <xdr:nvSpPr>
        <xdr:cNvPr id="213" name="AutoShape 95">
          <a:hlinkClick xmlns:r="http://schemas.openxmlformats.org/officeDocument/2006/relationships" r:id="rId6"/>
          <a:extLst>
            <a:ext uri="{FF2B5EF4-FFF2-40B4-BE49-F238E27FC236}">
              <a16:creationId xmlns:a16="http://schemas.microsoft.com/office/drawing/2014/main" id="{00000000-0008-0000-0100-0000D5000000}"/>
            </a:ext>
          </a:extLst>
        </xdr:cNvPr>
        <xdr:cNvSpPr>
          <a:spLocks noChangeArrowheads="1"/>
        </xdr:cNvSpPr>
      </xdr:nvSpPr>
      <xdr:spPr bwMode="auto">
        <a:xfrm>
          <a:off x="6543675" y="6343650"/>
          <a:ext cx="1503104" cy="68008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842010</xdr:colOff>
      <xdr:row>37</xdr:row>
      <xdr:rowOff>80010</xdr:rowOff>
    </xdr:from>
    <xdr:to>
      <xdr:col>7</xdr:col>
      <xdr:colOff>360210</xdr:colOff>
      <xdr:row>40</xdr:row>
      <xdr:rowOff>105081</xdr:rowOff>
    </xdr:to>
    <xdr:sp macro="" textlink="">
      <xdr:nvSpPr>
        <xdr:cNvPr id="214" name="AutoShape 96">
          <a:hlinkClick xmlns:r="http://schemas.openxmlformats.org/officeDocument/2006/relationships" r:id="rId7"/>
          <a:extLst>
            <a:ext uri="{FF2B5EF4-FFF2-40B4-BE49-F238E27FC236}">
              <a16:creationId xmlns:a16="http://schemas.microsoft.com/office/drawing/2014/main" id="{00000000-0008-0000-0100-0000D6000000}"/>
            </a:ext>
          </a:extLst>
        </xdr:cNvPr>
        <xdr:cNvSpPr>
          <a:spLocks noChangeArrowheads="1"/>
        </xdr:cNvSpPr>
      </xdr:nvSpPr>
      <xdr:spPr bwMode="auto">
        <a:xfrm>
          <a:off x="3318510" y="6366510"/>
          <a:ext cx="1446060" cy="527991"/>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4</xdr:col>
      <xdr:colOff>842010</xdr:colOff>
      <xdr:row>18</xdr:row>
      <xdr:rowOff>0</xdr:rowOff>
    </xdr:from>
    <xdr:to>
      <xdr:col>7</xdr:col>
      <xdr:colOff>331897</xdr:colOff>
      <xdr:row>21</xdr:row>
      <xdr:rowOff>146787</xdr:rowOff>
    </xdr:to>
    <xdr:sp macro="" textlink="">
      <xdr:nvSpPr>
        <xdr:cNvPr id="223" name="AutoShape 111">
          <a:hlinkClick xmlns:r="http://schemas.openxmlformats.org/officeDocument/2006/relationships" r:id="rId10"/>
          <a:extLst>
            <a:ext uri="{FF2B5EF4-FFF2-40B4-BE49-F238E27FC236}">
              <a16:creationId xmlns:a16="http://schemas.microsoft.com/office/drawing/2014/main" id="{00000000-0008-0000-0100-0000DF000000}"/>
            </a:ext>
          </a:extLst>
        </xdr:cNvPr>
        <xdr:cNvSpPr>
          <a:spLocks noChangeArrowheads="1"/>
        </xdr:cNvSpPr>
      </xdr:nvSpPr>
      <xdr:spPr bwMode="auto">
        <a:xfrm>
          <a:off x="3318510" y="3116580"/>
          <a:ext cx="1417747" cy="649707"/>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796290</xdr:colOff>
      <xdr:row>12</xdr:row>
      <xdr:rowOff>28575</xdr:rowOff>
    </xdr:from>
    <xdr:to>
      <xdr:col>7</xdr:col>
      <xdr:colOff>289766</xdr:colOff>
      <xdr:row>17</xdr:row>
      <xdr:rowOff>9525</xdr:rowOff>
    </xdr:to>
    <xdr:sp macro="" textlink="">
      <xdr:nvSpPr>
        <xdr:cNvPr id="224" name="AutoShape 112">
          <a:hlinkClick xmlns:r="http://schemas.openxmlformats.org/officeDocument/2006/relationships" r:id="rId11"/>
          <a:extLst>
            <a:ext uri="{FF2B5EF4-FFF2-40B4-BE49-F238E27FC236}">
              <a16:creationId xmlns:a16="http://schemas.microsoft.com/office/drawing/2014/main" id="{00000000-0008-0000-0100-0000E0000000}"/>
            </a:ext>
          </a:extLst>
        </xdr:cNvPr>
        <xdr:cNvSpPr>
          <a:spLocks noChangeArrowheads="1"/>
        </xdr:cNvSpPr>
      </xdr:nvSpPr>
      <xdr:spPr bwMode="auto">
        <a:xfrm>
          <a:off x="3272790" y="2177415"/>
          <a:ext cx="1421336" cy="78105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485775</xdr:colOff>
      <xdr:row>17</xdr:row>
      <xdr:rowOff>142875</xdr:rowOff>
    </xdr:from>
    <xdr:to>
      <xdr:col>10</xdr:col>
      <xdr:colOff>47286</xdr:colOff>
      <xdr:row>22</xdr:row>
      <xdr:rowOff>9525</xdr:rowOff>
    </xdr:to>
    <xdr:sp macro="" textlink="">
      <xdr:nvSpPr>
        <xdr:cNvPr id="225" name="AutoShape 113">
          <a:hlinkClick xmlns:r="http://schemas.openxmlformats.org/officeDocument/2006/relationships" r:id="rId12"/>
          <a:extLst>
            <a:ext uri="{FF2B5EF4-FFF2-40B4-BE49-F238E27FC236}">
              <a16:creationId xmlns:a16="http://schemas.microsoft.com/office/drawing/2014/main" id="{00000000-0008-0000-0100-0000E1000000}"/>
            </a:ext>
          </a:extLst>
        </xdr:cNvPr>
        <xdr:cNvSpPr>
          <a:spLocks noChangeArrowheads="1"/>
        </xdr:cNvSpPr>
      </xdr:nvSpPr>
      <xdr:spPr bwMode="auto">
        <a:xfrm>
          <a:off x="4890135" y="3091815"/>
          <a:ext cx="1436031" cy="7048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485775</xdr:colOff>
      <xdr:row>12</xdr:row>
      <xdr:rowOff>57150</xdr:rowOff>
    </xdr:from>
    <xdr:to>
      <xdr:col>10</xdr:col>
      <xdr:colOff>28536</xdr:colOff>
      <xdr:row>16</xdr:row>
      <xdr:rowOff>104775</xdr:rowOff>
    </xdr:to>
    <xdr:sp macro="" textlink="">
      <xdr:nvSpPr>
        <xdr:cNvPr id="226" name="AutoShape 114">
          <a:hlinkClick xmlns:r="http://schemas.openxmlformats.org/officeDocument/2006/relationships" r:id="rId13"/>
          <a:extLst>
            <a:ext uri="{FF2B5EF4-FFF2-40B4-BE49-F238E27FC236}">
              <a16:creationId xmlns:a16="http://schemas.microsoft.com/office/drawing/2014/main" id="{00000000-0008-0000-0100-0000E2000000}"/>
            </a:ext>
          </a:extLst>
        </xdr:cNvPr>
        <xdr:cNvSpPr>
          <a:spLocks noChangeArrowheads="1"/>
        </xdr:cNvSpPr>
      </xdr:nvSpPr>
      <xdr:spPr bwMode="auto">
        <a:xfrm>
          <a:off x="4890135" y="2205990"/>
          <a:ext cx="1417281" cy="68008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80010</xdr:colOff>
      <xdr:row>12</xdr:row>
      <xdr:rowOff>28575</xdr:rowOff>
    </xdr:from>
    <xdr:to>
      <xdr:col>2</xdr:col>
      <xdr:colOff>330944</xdr:colOff>
      <xdr:row>15</xdr:row>
      <xdr:rowOff>38100</xdr:rowOff>
    </xdr:to>
    <xdr:sp macro="" textlink="">
      <xdr:nvSpPr>
        <xdr:cNvPr id="228" name="AutoShape 117">
          <a:hlinkClick xmlns:r="http://schemas.openxmlformats.org/officeDocument/2006/relationships" r:id="rId14"/>
          <a:extLst>
            <a:ext uri="{FF2B5EF4-FFF2-40B4-BE49-F238E27FC236}">
              <a16:creationId xmlns:a16="http://schemas.microsoft.com/office/drawing/2014/main" id="{00000000-0008-0000-0100-0000E4000000}"/>
            </a:ext>
          </a:extLst>
        </xdr:cNvPr>
        <xdr:cNvSpPr>
          <a:spLocks noChangeArrowheads="1"/>
        </xdr:cNvSpPr>
      </xdr:nvSpPr>
      <xdr:spPr bwMode="auto">
        <a:xfrm>
          <a:off x="80010" y="2177415"/>
          <a:ext cx="1447274" cy="47434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485775</xdr:colOff>
      <xdr:row>7</xdr:row>
      <xdr:rowOff>9525</xdr:rowOff>
    </xdr:from>
    <xdr:to>
      <xdr:col>4</xdr:col>
      <xdr:colOff>568125</xdr:colOff>
      <xdr:row>11</xdr:row>
      <xdr:rowOff>9525</xdr:rowOff>
    </xdr:to>
    <xdr:sp macro="" textlink="">
      <xdr:nvSpPr>
        <xdr:cNvPr id="229" name="Document">
          <a:extLst>
            <a:ext uri="{FF2B5EF4-FFF2-40B4-BE49-F238E27FC236}">
              <a16:creationId xmlns:a16="http://schemas.microsoft.com/office/drawing/2014/main" id="{00000000-0008-0000-0100-0000E5000000}"/>
            </a:ext>
          </a:extLst>
        </xdr:cNvPr>
        <xdr:cNvSpPr>
          <a:spLocks noEditPoints="1" noChangeArrowheads="1"/>
        </xdr:cNvSpPr>
      </xdr:nvSpPr>
      <xdr:spPr bwMode="auto">
        <a:xfrm>
          <a:off x="1682115" y="1320165"/>
          <a:ext cx="136251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792480</xdr:colOff>
      <xdr:row>7</xdr:row>
      <xdr:rowOff>28575</xdr:rowOff>
    </xdr:from>
    <xdr:to>
      <xdr:col>7</xdr:col>
      <xdr:colOff>248310</xdr:colOff>
      <xdr:row>11</xdr:row>
      <xdr:rowOff>28575</xdr:rowOff>
    </xdr:to>
    <xdr:sp macro="" textlink="">
      <xdr:nvSpPr>
        <xdr:cNvPr id="230" name="Document">
          <a:extLst>
            <a:ext uri="{FF2B5EF4-FFF2-40B4-BE49-F238E27FC236}">
              <a16:creationId xmlns:a16="http://schemas.microsoft.com/office/drawing/2014/main" id="{00000000-0008-0000-0100-0000E6000000}"/>
            </a:ext>
          </a:extLst>
        </xdr:cNvPr>
        <xdr:cNvSpPr>
          <a:spLocks noEditPoints="1" noChangeArrowheads="1"/>
        </xdr:cNvSpPr>
      </xdr:nvSpPr>
      <xdr:spPr bwMode="auto">
        <a:xfrm>
          <a:off x="3268980" y="1339215"/>
          <a:ext cx="138369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184785</xdr:colOff>
      <xdr:row>7</xdr:row>
      <xdr:rowOff>28575</xdr:rowOff>
    </xdr:from>
    <xdr:to>
      <xdr:col>12</xdr:col>
      <xdr:colOff>443691</xdr:colOff>
      <xdr:row>11</xdr:row>
      <xdr:rowOff>28575</xdr:rowOff>
    </xdr:to>
    <xdr:sp macro="" textlink="">
      <xdr:nvSpPr>
        <xdr:cNvPr id="231" name="Document">
          <a:extLst>
            <a:ext uri="{FF2B5EF4-FFF2-40B4-BE49-F238E27FC236}">
              <a16:creationId xmlns:a16="http://schemas.microsoft.com/office/drawing/2014/main" id="{00000000-0008-0000-0100-0000E7000000}"/>
            </a:ext>
          </a:extLst>
        </xdr:cNvPr>
        <xdr:cNvSpPr>
          <a:spLocks noEditPoints="1" noChangeArrowheads="1"/>
        </xdr:cNvSpPr>
      </xdr:nvSpPr>
      <xdr:spPr bwMode="auto">
        <a:xfrm>
          <a:off x="6463665" y="1339215"/>
          <a:ext cx="150858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značky a ochranné pomůcky</a:t>
          </a:r>
        </a:p>
      </xdr:txBody>
    </xdr:sp>
    <xdr:clientData/>
  </xdr:twoCellAnchor>
  <xdr:twoCellAnchor>
    <xdr:from>
      <xdr:col>0</xdr:col>
      <xdr:colOff>80010</xdr:colOff>
      <xdr:row>7</xdr:row>
      <xdr:rowOff>0</xdr:rowOff>
    </xdr:from>
    <xdr:to>
      <xdr:col>2</xdr:col>
      <xdr:colOff>264398</xdr:colOff>
      <xdr:row>11</xdr:row>
      <xdr:rowOff>9525</xdr:rowOff>
    </xdr:to>
    <xdr:sp macro="" textlink="">
      <xdr:nvSpPr>
        <xdr:cNvPr id="232" name="Document">
          <a:extLst>
            <a:ext uri="{FF2B5EF4-FFF2-40B4-BE49-F238E27FC236}">
              <a16:creationId xmlns:a16="http://schemas.microsoft.com/office/drawing/2014/main" id="{00000000-0008-0000-0100-0000E8000000}"/>
            </a:ext>
          </a:extLst>
        </xdr:cNvPr>
        <xdr:cNvSpPr>
          <a:spLocks noEditPoints="1" noChangeArrowheads="1"/>
        </xdr:cNvSpPr>
      </xdr:nvSpPr>
      <xdr:spPr bwMode="auto">
        <a:xfrm>
          <a:off x="80010" y="1310640"/>
          <a:ext cx="1380728" cy="68008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842010</xdr:colOff>
      <xdr:row>32</xdr:row>
      <xdr:rowOff>9525</xdr:rowOff>
    </xdr:from>
    <xdr:to>
      <xdr:col>7</xdr:col>
      <xdr:colOff>290000</xdr:colOff>
      <xdr:row>36</xdr:row>
      <xdr:rowOff>9525</xdr:rowOff>
    </xdr:to>
    <xdr:sp macro="" textlink="">
      <xdr:nvSpPr>
        <xdr:cNvPr id="233" name="Document">
          <a:extLst>
            <a:ext uri="{FF2B5EF4-FFF2-40B4-BE49-F238E27FC236}">
              <a16:creationId xmlns:a16="http://schemas.microsoft.com/office/drawing/2014/main" id="{00000000-0008-0000-0100-0000E9000000}"/>
            </a:ext>
          </a:extLst>
        </xdr:cNvPr>
        <xdr:cNvSpPr>
          <a:spLocks noEditPoints="1" noChangeArrowheads="1"/>
        </xdr:cNvSpPr>
      </xdr:nvSpPr>
      <xdr:spPr bwMode="auto">
        <a:xfrm>
          <a:off x="3318510" y="5457825"/>
          <a:ext cx="137585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1489571</xdr:colOff>
      <xdr:row>11</xdr:row>
      <xdr:rowOff>19050</xdr:rowOff>
    </xdr:to>
    <xdr:sp macro="" textlink="">
      <xdr:nvSpPr>
        <xdr:cNvPr id="234" name="Document">
          <a:extLst>
            <a:ext uri="{FF2B5EF4-FFF2-40B4-BE49-F238E27FC236}">
              <a16:creationId xmlns:a16="http://schemas.microsoft.com/office/drawing/2014/main" id="{00000000-0008-0000-0100-0000EA000000}"/>
            </a:ext>
          </a:extLst>
        </xdr:cNvPr>
        <xdr:cNvSpPr>
          <a:spLocks noEditPoints="1" noChangeArrowheads="1"/>
        </xdr:cNvSpPr>
      </xdr:nvSpPr>
      <xdr:spPr bwMode="auto">
        <a:xfrm>
          <a:off x="8250555" y="1329690"/>
          <a:ext cx="138479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289560</xdr:colOff>
      <xdr:row>32</xdr:row>
      <xdr:rowOff>19050</xdr:rowOff>
    </xdr:from>
    <xdr:to>
      <xdr:col>12</xdr:col>
      <xdr:colOff>441978</xdr:colOff>
      <xdr:row>36</xdr:row>
      <xdr:rowOff>19050</xdr:rowOff>
    </xdr:to>
    <xdr:sp macro="" textlink="">
      <xdr:nvSpPr>
        <xdr:cNvPr id="236" name="Document">
          <a:extLst>
            <a:ext uri="{FF2B5EF4-FFF2-40B4-BE49-F238E27FC236}">
              <a16:creationId xmlns:a16="http://schemas.microsoft.com/office/drawing/2014/main" id="{00000000-0008-0000-0100-0000EC000000}"/>
            </a:ext>
          </a:extLst>
        </xdr:cNvPr>
        <xdr:cNvSpPr>
          <a:spLocks noEditPoints="1" noChangeArrowheads="1"/>
        </xdr:cNvSpPr>
      </xdr:nvSpPr>
      <xdr:spPr bwMode="auto">
        <a:xfrm>
          <a:off x="6568440" y="5467350"/>
          <a:ext cx="1402098"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447675</xdr:colOff>
      <xdr:row>7</xdr:row>
      <xdr:rowOff>19050</xdr:rowOff>
    </xdr:from>
    <xdr:to>
      <xdr:col>9</xdr:col>
      <xdr:colOff>560367</xdr:colOff>
      <xdr:row>11</xdr:row>
      <xdr:rowOff>19050</xdr:rowOff>
    </xdr:to>
    <xdr:sp macro="" textlink="">
      <xdr:nvSpPr>
        <xdr:cNvPr id="237" name="Document">
          <a:extLst>
            <a:ext uri="{FF2B5EF4-FFF2-40B4-BE49-F238E27FC236}">
              <a16:creationId xmlns:a16="http://schemas.microsoft.com/office/drawing/2014/main" id="{00000000-0008-0000-0100-0000ED000000}"/>
            </a:ext>
          </a:extLst>
        </xdr:cNvPr>
        <xdr:cNvSpPr>
          <a:spLocks noEditPoints="1" noChangeArrowheads="1"/>
        </xdr:cNvSpPr>
      </xdr:nvSpPr>
      <xdr:spPr bwMode="auto">
        <a:xfrm>
          <a:off x="4852035" y="1329690"/>
          <a:ext cx="1362372"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757427</xdr:colOff>
      <xdr:row>36</xdr:row>
      <xdr:rowOff>19050</xdr:rowOff>
    </xdr:to>
    <xdr:sp macro="" textlink="">
      <xdr:nvSpPr>
        <xdr:cNvPr id="238" name="Document">
          <a:extLst>
            <a:ext uri="{FF2B5EF4-FFF2-40B4-BE49-F238E27FC236}">
              <a16:creationId xmlns:a16="http://schemas.microsoft.com/office/drawing/2014/main" id="{00000000-0008-0000-0100-0000EE000000}"/>
            </a:ext>
          </a:extLst>
        </xdr:cNvPr>
        <xdr:cNvSpPr>
          <a:spLocks noEditPoints="1" noChangeArrowheads="1"/>
        </xdr:cNvSpPr>
      </xdr:nvSpPr>
      <xdr:spPr bwMode="auto">
        <a:xfrm>
          <a:off x="1861185" y="5467350"/>
          <a:ext cx="1372742"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0</xdr:colOff>
      <xdr:row>32</xdr:row>
      <xdr:rowOff>9525</xdr:rowOff>
    </xdr:from>
    <xdr:to>
      <xdr:col>13</xdr:col>
      <xdr:colOff>1333500</xdr:colOff>
      <xdr:row>36</xdr:row>
      <xdr:rowOff>9525</xdr:rowOff>
    </xdr:to>
    <xdr:sp macro="" textlink="">
      <xdr:nvSpPr>
        <xdr:cNvPr id="240" name="Document">
          <a:extLst>
            <a:ext uri="{FF2B5EF4-FFF2-40B4-BE49-F238E27FC236}">
              <a16:creationId xmlns:a16="http://schemas.microsoft.com/office/drawing/2014/main" id="{00000000-0008-0000-0100-0000F0000000}"/>
            </a:ext>
          </a:extLst>
        </xdr:cNvPr>
        <xdr:cNvSpPr>
          <a:spLocks noEditPoints="1" noChangeArrowheads="1"/>
        </xdr:cNvSpPr>
      </xdr:nvSpPr>
      <xdr:spPr bwMode="auto">
        <a:xfrm>
          <a:off x="8145780" y="5457825"/>
          <a:ext cx="133350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264795</xdr:colOff>
      <xdr:row>32</xdr:row>
      <xdr:rowOff>19050</xdr:rowOff>
    </xdr:from>
    <xdr:to>
      <xdr:col>2</xdr:col>
      <xdr:colOff>443886</xdr:colOff>
      <xdr:row>36</xdr:row>
      <xdr:rowOff>19050</xdr:rowOff>
    </xdr:to>
    <xdr:sp macro="" textlink="">
      <xdr:nvSpPr>
        <xdr:cNvPr id="241" name="Document">
          <a:extLst>
            <a:ext uri="{FF2B5EF4-FFF2-40B4-BE49-F238E27FC236}">
              <a16:creationId xmlns:a16="http://schemas.microsoft.com/office/drawing/2014/main" id="{00000000-0008-0000-0100-0000F1000000}"/>
            </a:ext>
          </a:extLst>
        </xdr:cNvPr>
        <xdr:cNvSpPr>
          <a:spLocks noEditPoints="1" noChangeArrowheads="1"/>
        </xdr:cNvSpPr>
      </xdr:nvSpPr>
      <xdr:spPr bwMode="auto">
        <a:xfrm>
          <a:off x="264795" y="5467350"/>
          <a:ext cx="137543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1553123</xdr:colOff>
      <xdr:row>41</xdr:row>
      <xdr:rowOff>76200</xdr:rowOff>
    </xdr:to>
    <xdr:sp macro="" textlink="">
      <xdr:nvSpPr>
        <xdr:cNvPr id="242" name="AutoShape 142">
          <a:hlinkClick xmlns:r="http://schemas.openxmlformats.org/officeDocument/2006/relationships" r:id="rId15"/>
          <a:extLst>
            <a:ext uri="{FF2B5EF4-FFF2-40B4-BE49-F238E27FC236}">
              <a16:creationId xmlns:a16="http://schemas.microsoft.com/office/drawing/2014/main" id="{00000000-0008-0000-0100-0000F2000000}"/>
            </a:ext>
          </a:extLst>
        </xdr:cNvPr>
        <xdr:cNvSpPr>
          <a:spLocks noChangeArrowheads="1"/>
        </xdr:cNvSpPr>
      </xdr:nvSpPr>
      <xdr:spPr bwMode="auto">
        <a:xfrm>
          <a:off x="8202930" y="6353175"/>
          <a:ext cx="1495973" cy="68008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403860</xdr:colOff>
      <xdr:row>25</xdr:row>
      <xdr:rowOff>38100</xdr:rowOff>
    </xdr:from>
    <xdr:to>
      <xdr:col>9</xdr:col>
      <xdr:colOff>480060</xdr:colOff>
      <xdr:row>28</xdr:row>
      <xdr:rowOff>109081</xdr:rowOff>
    </xdr:to>
    <xdr:sp macro="" textlink="">
      <xdr:nvSpPr>
        <xdr:cNvPr id="243" name="Document">
          <a:hlinkClick xmlns:r="http://schemas.openxmlformats.org/officeDocument/2006/relationships" r:id="rId16"/>
          <a:extLst>
            <a:ext uri="{FF2B5EF4-FFF2-40B4-BE49-F238E27FC236}">
              <a16:creationId xmlns:a16="http://schemas.microsoft.com/office/drawing/2014/main" id="{00000000-0008-0000-0100-0000F3000000}"/>
            </a:ext>
          </a:extLst>
        </xdr:cNvPr>
        <xdr:cNvSpPr>
          <a:spLocks noEditPoints="1" noChangeArrowheads="1"/>
        </xdr:cNvSpPr>
      </xdr:nvSpPr>
      <xdr:spPr bwMode="auto">
        <a:xfrm>
          <a:off x="3771900" y="4328160"/>
          <a:ext cx="2362200" cy="573901"/>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220980</xdr:colOff>
      <xdr:row>1</xdr:row>
      <xdr:rowOff>68580</xdr:rowOff>
    </xdr:from>
    <xdr:to>
      <xdr:col>2</xdr:col>
      <xdr:colOff>579120</xdr:colOff>
      <xdr:row>3</xdr:row>
      <xdr:rowOff>160020</xdr:rowOff>
    </xdr:to>
    <xdr:pic>
      <xdr:nvPicPr>
        <xdr:cNvPr id="244" name="Obrázek 49" descr="9">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0980" y="236220"/>
          <a:ext cx="15544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133350</xdr:colOff>
      <xdr:row>2</xdr:row>
      <xdr:rowOff>108585</xdr:rowOff>
    </xdr:from>
    <xdr:to>
      <xdr:col>13</xdr:col>
      <xdr:colOff>441964</xdr:colOff>
      <xdr:row>5</xdr:row>
      <xdr:rowOff>44824</xdr:rowOff>
    </xdr:to>
    <xdr:sp macro="" textlink="">
      <xdr:nvSpPr>
        <xdr:cNvPr id="287" name="Text Box 25">
          <a:extLst>
            <a:ext uri="{FF2B5EF4-FFF2-40B4-BE49-F238E27FC236}">
              <a16:creationId xmlns:a16="http://schemas.microsoft.com/office/drawing/2014/main" id="{00000000-0008-0000-0100-00001F010000}"/>
            </a:ext>
          </a:extLst>
        </xdr:cNvPr>
        <xdr:cNvSpPr txBox="1">
          <a:spLocks noChangeArrowheads="1"/>
        </xdr:cNvSpPr>
      </xdr:nvSpPr>
      <xdr:spPr bwMode="auto">
        <a:xfrm>
          <a:off x="1989044" y="449244"/>
          <a:ext cx="6619767" cy="447227"/>
        </a:xfrm>
        <a:prstGeom prst="rect">
          <a:avLst/>
        </a:prstGeom>
        <a:noFill/>
        <a:ln w="9525">
          <a:noFill/>
          <a:miter lim="800000"/>
          <a:headEnd/>
          <a:tailEnd/>
        </a:ln>
      </xdr:spPr>
      <xdr:txBody>
        <a:bodyPr vertOverflow="clip" wrap="square" lIns="45720" tIns="36576" rIns="0" bIns="0" anchor="t" upright="1"/>
        <a:lstStyle/>
        <a:p>
          <a:pPr algn="l" rtl="0">
            <a:defRPr sz="1000"/>
          </a:pPr>
          <a:r>
            <a:rPr lang="cs-CZ" sz="2200" b="1" i="0" u="none" strike="noStrike" baseline="0">
              <a:solidFill>
                <a:srgbClr val="000000"/>
              </a:solidFill>
              <a:latin typeface="Arial"/>
              <a:cs typeface="Arial"/>
            </a:rPr>
            <a:t>BOZP  zemědělském podniku - verze 01/2026</a:t>
          </a:r>
        </a:p>
      </xdr:txBody>
    </xdr:sp>
    <xdr:clientData/>
  </xdr:twoCellAnchor>
  <xdr:twoCellAnchor editAs="oneCell">
    <xdr:from>
      <xdr:col>9</xdr:col>
      <xdr:colOff>0</xdr:colOff>
      <xdr:row>16</xdr:row>
      <xdr:rowOff>30480</xdr:rowOff>
    </xdr:from>
    <xdr:to>
      <xdr:col>9</xdr:col>
      <xdr:colOff>76200</xdr:colOff>
      <xdr:row>17</xdr:row>
      <xdr:rowOff>68580</xdr:rowOff>
    </xdr:to>
    <xdr:sp macro="" textlink="">
      <xdr:nvSpPr>
        <xdr:cNvPr id="288" name="Text Box 26">
          <a:extLst>
            <a:ext uri="{FF2B5EF4-FFF2-40B4-BE49-F238E27FC236}">
              <a16:creationId xmlns:a16="http://schemas.microsoft.com/office/drawing/2014/main" id="{00000000-0008-0000-0100-000020010000}"/>
            </a:ext>
          </a:extLst>
        </xdr:cNvPr>
        <xdr:cNvSpPr txBox="1">
          <a:spLocks noChangeArrowheads="1"/>
        </xdr:cNvSpPr>
      </xdr:nvSpPr>
      <xdr:spPr bwMode="auto">
        <a:xfrm>
          <a:off x="5654040" y="2811780"/>
          <a:ext cx="762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13</xdr:col>
      <xdr:colOff>502920</xdr:colOff>
      <xdr:row>0</xdr:row>
      <xdr:rowOff>99060</xdr:rowOff>
    </xdr:from>
    <xdr:to>
      <xdr:col>13</xdr:col>
      <xdr:colOff>1889760</xdr:colOff>
      <xdr:row>4</xdr:row>
      <xdr:rowOff>129540</xdr:rowOff>
    </xdr:to>
    <xdr:pic>
      <xdr:nvPicPr>
        <xdr:cNvPr id="289" name="Picture 34">
          <a:extLst>
            <a:ext uri="{FF2B5EF4-FFF2-40B4-BE49-F238E27FC236}">
              <a16:creationId xmlns:a16="http://schemas.microsoft.com/office/drawing/2014/main" id="{00000000-0008-0000-0100-000021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48700" y="99060"/>
          <a:ext cx="1386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114300</xdr:colOff>
      <xdr:row>16</xdr:row>
      <xdr:rowOff>19050</xdr:rowOff>
    </xdr:from>
    <xdr:to>
      <xdr:col>2</xdr:col>
      <xdr:colOff>338726</xdr:colOff>
      <xdr:row>20</xdr:row>
      <xdr:rowOff>80278</xdr:rowOff>
    </xdr:to>
    <xdr:sp macro="" textlink="">
      <xdr:nvSpPr>
        <xdr:cNvPr id="290" name="AutoShape 50">
          <a:hlinkClick xmlns:r="http://schemas.openxmlformats.org/officeDocument/2006/relationships" r:id="rId2"/>
          <a:extLst>
            <a:ext uri="{FF2B5EF4-FFF2-40B4-BE49-F238E27FC236}">
              <a16:creationId xmlns:a16="http://schemas.microsoft.com/office/drawing/2014/main" id="{00000000-0008-0000-0100-000022010000}"/>
            </a:ext>
          </a:extLst>
        </xdr:cNvPr>
        <xdr:cNvSpPr>
          <a:spLocks noChangeArrowheads="1"/>
        </xdr:cNvSpPr>
      </xdr:nvSpPr>
      <xdr:spPr bwMode="auto">
        <a:xfrm>
          <a:off x="114300" y="2800350"/>
          <a:ext cx="1420766" cy="731788"/>
        </a:xfrm>
        <a:prstGeom prst="bevel">
          <a:avLst>
            <a:gd name="adj" fmla="val 12500"/>
          </a:avLst>
        </a:prstGeom>
        <a:solidFill>
          <a:srgbClr val="0066CC"/>
        </a:solidFill>
        <a:ln w="9525">
          <a:solidFill>
            <a:srgbClr val="000000"/>
          </a:solidFill>
          <a:miter lim="800000"/>
          <a:headEnd/>
          <a:tailEnd/>
        </a:ln>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další požadavky BOZP v PPV a mimo PPV</a:t>
          </a:r>
        </a:p>
      </xdr:txBody>
    </xdr:sp>
    <xdr:clientData/>
  </xdr:twoCellAnchor>
  <xdr:twoCellAnchor>
    <xdr:from>
      <xdr:col>4</xdr:col>
      <xdr:colOff>836295</xdr:colOff>
      <xdr:row>41</xdr:row>
      <xdr:rowOff>57150</xdr:rowOff>
    </xdr:from>
    <xdr:to>
      <xdr:col>7</xdr:col>
      <xdr:colOff>408401</xdr:colOff>
      <xdr:row>44</xdr:row>
      <xdr:rowOff>95250</xdr:rowOff>
    </xdr:to>
    <xdr:sp macro="" textlink="">
      <xdr:nvSpPr>
        <xdr:cNvPr id="294" name="AutoShape 73">
          <a:hlinkClick xmlns:r="http://schemas.openxmlformats.org/officeDocument/2006/relationships" r:id="rId4"/>
          <a:extLst>
            <a:ext uri="{FF2B5EF4-FFF2-40B4-BE49-F238E27FC236}">
              <a16:creationId xmlns:a16="http://schemas.microsoft.com/office/drawing/2014/main" id="{00000000-0008-0000-0100-000026010000}"/>
            </a:ext>
          </a:extLst>
        </xdr:cNvPr>
        <xdr:cNvSpPr>
          <a:spLocks noChangeArrowheads="1"/>
        </xdr:cNvSpPr>
      </xdr:nvSpPr>
      <xdr:spPr bwMode="auto">
        <a:xfrm>
          <a:off x="3312795" y="7014210"/>
          <a:ext cx="1499966" cy="541020"/>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pracovišti s nebezpečím pádu</a:t>
          </a:r>
        </a:p>
      </xdr:txBody>
    </xdr:sp>
    <xdr:clientData/>
  </xdr:twoCellAnchor>
  <xdr:twoCellAnchor>
    <xdr:from>
      <xdr:col>10</xdr:col>
      <xdr:colOff>262890</xdr:colOff>
      <xdr:row>37</xdr:row>
      <xdr:rowOff>57150</xdr:rowOff>
    </xdr:from>
    <xdr:to>
      <xdr:col>12</xdr:col>
      <xdr:colOff>523983</xdr:colOff>
      <xdr:row>41</xdr:row>
      <xdr:rowOff>66675</xdr:rowOff>
    </xdr:to>
    <xdr:sp macro="" textlink="">
      <xdr:nvSpPr>
        <xdr:cNvPr id="297" name="AutoShape 95">
          <a:hlinkClick xmlns:r="http://schemas.openxmlformats.org/officeDocument/2006/relationships" r:id="rId6"/>
          <a:extLst>
            <a:ext uri="{FF2B5EF4-FFF2-40B4-BE49-F238E27FC236}">
              <a16:creationId xmlns:a16="http://schemas.microsoft.com/office/drawing/2014/main" id="{00000000-0008-0000-0100-000029010000}"/>
            </a:ext>
          </a:extLst>
        </xdr:cNvPr>
        <xdr:cNvSpPr>
          <a:spLocks noChangeArrowheads="1"/>
        </xdr:cNvSpPr>
      </xdr:nvSpPr>
      <xdr:spPr bwMode="auto">
        <a:xfrm>
          <a:off x="6541770" y="6343650"/>
          <a:ext cx="1510773" cy="680085"/>
        </a:xfrm>
        <a:prstGeom prst="bevel">
          <a:avLst>
            <a:gd name="adj" fmla="val 12500"/>
          </a:avLst>
        </a:prstGeom>
        <a:solidFill>
          <a:srgbClr val="00FF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organizace práce a prac.postupy v dopravě</a:t>
          </a:r>
        </a:p>
      </xdr:txBody>
    </xdr:sp>
    <xdr:clientData/>
  </xdr:twoCellAnchor>
  <xdr:twoCellAnchor>
    <xdr:from>
      <xdr:col>4</xdr:col>
      <xdr:colOff>836295</xdr:colOff>
      <xdr:row>37</xdr:row>
      <xdr:rowOff>80010</xdr:rowOff>
    </xdr:from>
    <xdr:to>
      <xdr:col>7</xdr:col>
      <xdr:colOff>358416</xdr:colOff>
      <xdr:row>40</xdr:row>
      <xdr:rowOff>105081</xdr:rowOff>
    </xdr:to>
    <xdr:sp macro="" textlink="">
      <xdr:nvSpPr>
        <xdr:cNvPr id="298" name="AutoShape 96">
          <a:hlinkClick xmlns:r="http://schemas.openxmlformats.org/officeDocument/2006/relationships" r:id="rId7"/>
          <a:extLst>
            <a:ext uri="{FF2B5EF4-FFF2-40B4-BE49-F238E27FC236}">
              <a16:creationId xmlns:a16="http://schemas.microsoft.com/office/drawing/2014/main" id="{00000000-0008-0000-0100-00002A010000}"/>
            </a:ext>
          </a:extLst>
        </xdr:cNvPr>
        <xdr:cNvSpPr>
          <a:spLocks noChangeArrowheads="1"/>
        </xdr:cNvSpPr>
      </xdr:nvSpPr>
      <xdr:spPr bwMode="auto">
        <a:xfrm>
          <a:off x="3312795" y="6366510"/>
          <a:ext cx="1449981" cy="527991"/>
        </a:xfrm>
        <a:prstGeom prst="bevel">
          <a:avLst>
            <a:gd name="adj" fmla="val 12500"/>
          </a:avLst>
        </a:prstGeom>
        <a:solidFill>
          <a:srgbClr val="FF99CC"/>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na staveništích</a:t>
          </a:r>
        </a:p>
      </xdr:txBody>
    </xdr:sp>
    <xdr:clientData/>
  </xdr:twoCellAnchor>
  <xdr:twoCellAnchor>
    <xdr:from>
      <xdr:col>4</xdr:col>
      <xdr:colOff>836295</xdr:colOff>
      <xdr:row>18</xdr:row>
      <xdr:rowOff>0</xdr:rowOff>
    </xdr:from>
    <xdr:to>
      <xdr:col>7</xdr:col>
      <xdr:colOff>330166</xdr:colOff>
      <xdr:row>21</xdr:row>
      <xdr:rowOff>146787</xdr:rowOff>
    </xdr:to>
    <xdr:sp macro="" textlink="">
      <xdr:nvSpPr>
        <xdr:cNvPr id="307" name="AutoShape 111">
          <a:hlinkClick xmlns:r="http://schemas.openxmlformats.org/officeDocument/2006/relationships" r:id="rId10"/>
          <a:extLst>
            <a:ext uri="{FF2B5EF4-FFF2-40B4-BE49-F238E27FC236}">
              <a16:creationId xmlns:a16="http://schemas.microsoft.com/office/drawing/2014/main" id="{00000000-0008-0000-0100-000033010000}"/>
            </a:ext>
          </a:extLst>
        </xdr:cNvPr>
        <xdr:cNvSpPr>
          <a:spLocks noChangeArrowheads="1"/>
        </xdr:cNvSpPr>
      </xdr:nvSpPr>
      <xdr:spPr bwMode="auto">
        <a:xfrm>
          <a:off x="3312795" y="3116580"/>
          <a:ext cx="1421731" cy="649707"/>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ochrana zdraví zaměstnanců při práci</a:t>
          </a:r>
        </a:p>
      </xdr:txBody>
    </xdr:sp>
    <xdr:clientData/>
  </xdr:twoCellAnchor>
  <xdr:twoCellAnchor>
    <xdr:from>
      <xdr:col>4</xdr:col>
      <xdr:colOff>792480</xdr:colOff>
      <xdr:row>12</xdr:row>
      <xdr:rowOff>28575</xdr:rowOff>
    </xdr:from>
    <xdr:to>
      <xdr:col>7</xdr:col>
      <xdr:colOff>289791</xdr:colOff>
      <xdr:row>17</xdr:row>
      <xdr:rowOff>9525</xdr:rowOff>
    </xdr:to>
    <xdr:sp macro="" textlink="">
      <xdr:nvSpPr>
        <xdr:cNvPr id="308" name="AutoShape 112">
          <a:hlinkClick xmlns:r="http://schemas.openxmlformats.org/officeDocument/2006/relationships" r:id="rId11"/>
          <a:extLst>
            <a:ext uri="{FF2B5EF4-FFF2-40B4-BE49-F238E27FC236}">
              <a16:creationId xmlns:a16="http://schemas.microsoft.com/office/drawing/2014/main" id="{00000000-0008-0000-0100-000034010000}"/>
            </a:ext>
          </a:extLst>
        </xdr:cNvPr>
        <xdr:cNvSpPr>
          <a:spLocks noChangeArrowheads="1"/>
        </xdr:cNvSpPr>
      </xdr:nvSpPr>
      <xdr:spPr bwMode="auto">
        <a:xfrm>
          <a:off x="3268980" y="2177415"/>
          <a:ext cx="1425171" cy="781050"/>
        </a:xfrm>
        <a:prstGeom prst="bevel">
          <a:avLst>
            <a:gd name="adj" fmla="val 12500"/>
          </a:avLst>
        </a:prstGeom>
        <a:solidFill>
          <a:srgbClr val="FF00FF"/>
        </a:solidFill>
        <a:ln w="9525">
          <a:solidFill>
            <a:srgbClr val="000000"/>
          </a:solidFill>
          <a:miter lim="800000"/>
          <a:headEnd/>
          <a:tailEnd/>
        </a:ln>
      </xdr:spPr>
      <xdr:txBody>
        <a:bodyPr vertOverflow="clip" wrap="square" lIns="27432" tIns="22860" rIns="0" bIns="22860" anchor="ctr" upright="1"/>
        <a:lstStyle/>
        <a:p>
          <a:pPr algn="l" rtl="0">
            <a:defRPr sz="1000"/>
          </a:pPr>
          <a:r>
            <a:rPr lang="cs-CZ" sz="1000" b="0" i="0" u="none" strike="noStrike" baseline="0">
              <a:solidFill>
                <a:srgbClr val="000000"/>
              </a:solidFill>
              <a:latin typeface="Arial"/>
              <a:cs typeface="Arial"/>
            </a:rPr>
            <a:t>požadavky na pracoviště a pracovní  prostředí</a:t>
          </a:r>
        </a:p>
      </xdr:txBody>
    </xdr:sp>
    <xdr:clientData/>
  </xdr:twoCellAnchor>
  <xdr:twoCellAnchor>
    <xdr:from>
      <xdr:col>7</xdr:col>
      <xdr:colOff>483870</xdr:colOff>
      <xdr:row>17</xdr:row>
      <xdr:rowOff>142875</xdr:rowOff>
    </xdr:from>
    <xdr:to>
      <xdr:col>10</xdr:col>
      <xdr:colOff>47256</xdr:colOff>
      <xdr:row>22</xdr:row>
      <xdr:rowOff>9525</xdr:rowOff>
    </xdr:to>
    <xdr:sp macro="" textlink="">
      <xdr:nvSpPr>
        <xdr:cNvPr id="309" name="AutoShape 113">
          <a:hlinkClick xmlns:r="http://schemas.openxmlformats.org/officeDocument/2006/relationships" r:id="rId12"/>
          <a:extLst>
            <a:ext uri="{FF2B5EF4-FFF2-40B4-BE49-F238E27FC236}">
              <a16:creationId xmlns:a16="http://schemas.microsoft.com/office/drawing/2014/main" id="{00000000-0008-0000-0100-000035010000}"/>
            </a:ext>
          </a:extLst>
        </xdr:cNvPr>
        <xdr:cNvSpPr>
          <a:spLocks noChangeArrowheads="1"/>
        </xdr:cNvSpPr>
      </xdr:nvSpPr>
      <xdr:spPr bwMode="auto">
        <a:xfrm>
          <a:off x="4888230" y="3091815"/>
          <a:ext cx="1437906" cy="704850"/>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požadavky na používání strojů, přístrojů, nářadí</a:t>
          </a:r>
        </a:p>
      </xdr:txBody>
    </xdr:sp>
    <xdr:clientData/>
  </xdr:twoCellAnchor>
  <xdr:twoCellAnchor>
    <xdr:from>
      <xdr:col>7</xdr:col>
      <xdr:colOff>483870</xdr:colOff>
      <xdr:row>12</xdr:row>
      <xdr:rowOff>57150</xdr:rowOff>
    </xdr:from>
    <xdr:to>
      <xdr:col>10</xdr:col>
      <xdr:colOff>28526</xdr:colOff>
      <xdr:row>16</xdr:row>
      <xdr:rowOff>104775</xdr:rowOff>
    </xdr:to>
    <xdr:sp macro="" textlink="">
      <xdr:nvSpPr>
        <xdr:cNvPr id="310" name="AutoShape 114">
          <a:hlinkClick xmlns:r="http://schemas.openxmlformats.org/officeDocument/2006/relationships" r:id="rId13"/>
          <a:extLst>
            <a:ext uri="{FF2B5EF4-FFF2-40B4-BE49-F238E27FC236}">
              <a16:creationId xmlns:a16="http://schemas.microsoft.com/office/drawing/2014/main" id="{00000000-0008-0000-0100-000036010000}"/>
            </a:ext>
          </a:extLst>
        </xdr:cNvPr>
        <xdr:cNvSpPr>
          <a:spLocks noChangeArrowheads="1"/>
        </xdr:cNvSpPr>
      </xdr:nvSpPr>
      <xdr:spPr bwMode="auto">
        <a:xfrm>
          <a:off x="4888230" y="2205990"/>
          <a:ext cx="1419176" cy="680085"/>
        </a:xfrm>
        <a:prstGeom prst="bevel">
          <a:avLst>
            <a:gd name="adj" fmla="val 12500"/>
          </a:avLst>
        </a:prstGeom>
        <a:solidFill>
          <a:srgbClr val="9933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FFFFFF"/>
              </a:solidFill>
              <a:latin typeface="Arial"/>
              <a:cs typeface="Arial"/>
            </a:rPr>
            <a:t>zákl.požadavky BOZP a technických zařízení</a:t>
          </a:r>
        </a:p>
      </xdr:txBody>
    </xdr:sp>
    <xdr:clientData/>
  </xdr:twoCellAnchor>
  <xdr:twoCellAnchor>
    <xdr:from>
      <xdr:col>0</xdr:col>
      <xdr:colOff>80010</xdr:colOff>
      <xdr:row>12</xdr:row>
      <xdr:rowOff>28575</xdr:rowOff>
    </xdr:from>
    <xdr:to>
      <xdr:col>2</xdr:col>
      <xdr:colOff>338521</xdr:colOff>
      <xdr:row>15</xdr:row>
      <xdr:rowOff>38100</xdr:rowOff>
    </xdr:to>
    <xdr:sp macro="" textlink="">
      <xdr:nvSpPr>
        <xdr:cNvPr id="312" name="AutoShape 117">
          <a:hlinkClick xmlns:r="http://schemas.openxmlformats.org/officeDocument/2006/relationships" r:id="rId14"/>
          <a:extLst>
            <a:ext uri="{FF2B5EF4-FFF2-40B4-BE49-F238E27FC236}">
              <a16:creationId xmlns:a16="http://schemas.microsoft.com/office/drawing/2014/main" id="{00000000-0008-0000-0100-000038010000}"/>
            </a:ext>
          </a:extLst>
        </xdr:cNvPr>
        <xdr:cNvSpPr>
          <a:spLocks noChangeArrowheads="1"/>
        </xdr:cNvSpPr>
      </xdr:nvSpPr>
      <xdr:spPr bwMode="auto">
        <a:xfrm>
          <a:off x="80010" y="2177415"/>
          <a:ext cx="1454851" cy="474345"/>
        </a:xfrm>
        <a:prstGeom prst="bevel">
          <a:avLst>
            <a:gd name="adj" fmla="val 12500"/>
          </a:avLst>
        </a:prstGeom>
        <a:solidFill>
          <a:srgbClr val="0066CC"/>
        </a:solidFill>
        <a:ln w="9525">
          <a:solidFill>
            <a:srgbClr val="000000"/>
          </a:solidFill>
          <a:miter lim="800000"/>
          <a:headEnd/>
          <a:tailEnd/>
        </a:ln>
        <a:effectLst/>
      </xdr:spPr>
      <xdr:txBody>
        <a:bodyPr vertOverflow="clip" wrap="square" lIns="27432" tIns="22860" rIns="27432" bIns="22860" anchor="ctr" upright="1"/>
        <a:lstStyle/>
        <a:p>
          <a:pPr algn="ctr" rtl="0">
            <a:defRPr sz="1000"/>
          </a:pPr>
          <a:r>
            <a:rPr lang="cs-CZ" sz="1000" b="0" i="0" u="none" strike="noStrike" baseline="0">
              <a:solidFill>
                <a:srgbClr val="FFFFFF"/>
              </a:solidFill>
              <a:latin typeface="Arial"/>
              <a:cs typeface="Arial"/>
            </a:rPr>
            <a:t>zákoník práce</a:t>
          </a:r>
        </a:p>
      </xdr:txBody>
    </xdr:sp>
    <xdr:clientData/>
  </xdr:twoCellAnchor>
  <xdr:twoCellAnchor>
    <xdr:from>
      <xdr:col>2</xdr:col>
      <xdr:colOff>472664</xdr:colOff>
      <xdr:row>7</xdr:row>
      <xdr:rowOff>9525</xdr:rowOff>
    </xdr:from>
    <xdr:to>
      <xdr:col>4</xdr:col>
      <xdr:colOff>553114</xdr:colOff>
      <xdr:row>11</xdr:row>
      <xdr:rowOff>9525</xdr:rowOff>
    </xdr:to>
    <xdr:sp macro="" textlink="">
      <xdr:nvSpPr>
        <xdr:cNvPr id="313" name="Document">
          <a:extLst>
            <a:ext uri="{FF2B5EF4-FFF2-40B4-BE49-F238E27FC236}">
              <a16:creationId xmlns:a16="http://schemas.microsoft.com/office/drawing/2014/main" id="{00000000-0008-0000-0100-000039010000}"/>
            </a:ext>
          </a:extLst>
        </xdr:cNvPr>
        <xdr:cNvSpPr>
          <a:spLocks noEditPoints="1" noChangeArrowheads="1"/>
        </xdr:cNvSpPr>
      </xdr:nvSpPr>
      <xdr:spPr bwMode="auto">
        <a:xfrm>
          <a:off x="1626870" y="1264584"/>
          <a:ext cx="1324303" cy="627529"/>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úrazy</a:t>
          </a:r>
        </a:p>
      </xdr:txBody>
    </xdr:sp>
    <xdr:clientData/>
  </xdr:twoCellAnchor>
  <xdr:twoCellAnchor>
    <xdr:from>
      <xdr:col>4</xdr:col>
      <xdr:colOff>796290</xdr:colOff>
      <xdr:row>7</xdr:row>
      <xdr:rowOff>28575</xdr:rowOff>
    </xdr:from>
    <xdr:to>
      <xdr:col>7</xdr:col>
      <xdr:colOff>248405</xdr:colOff>
      <xdr:row>11</xdr:row>
      <xdr:rowOff>28575</xdr:rowOff>
    </xdr:to>
    <xdr:sp macro="" textlink="">
      <xdr:nvSpPr>
        <xdr:cNvPr id="314" name="Document">
          <a:extLst>
            <a:ext uri="{FF2B5EF4-FFF2-40B4-BE49-F238E27FC236}">
              <a16:creationId xmlns:a16="http://schemas.microsoft.com/office/drawing/2014/main" id="{00000000-0008-0000-0100-00003A010000}"/>
            </a:ext>
          </a:extLst>
        </xdr:cNvPr>
        <xdr:cNvSpPr>
          <a:spLocks noEditPoints="1" noChangeArrowheads="1"/>
        </xdr:cNvSpPr>
      </xdr:nvSpPr>
      <xdr:spPr bwMode="auto">
        <a:xfrm>
          <a:off x="3272790" y="1339215"/>
          <a:ext cx="1379975"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pracovní prostředí</a:t>
          </a:r>
        </a:p>
      </xdr:txBody>
    </xdr:sp>
    <xdr:clientData/>
  </xdr:twoCellAnchor>
  <xdr:twoCellAnchor>
    <xdr:from>
      <xdr:col>10</xdr:col>
      <xdr:colOff>184785</xdr:colOff>
      <xdr:row>7</xdr:row>
      <xdr:rowOff>28575</xdr:rowOff>
    </xdr:from>
    <xdr:to>
      <xdr:col>12</xdr:col>
      <xdr:colOff>441726</xdr:colOff>
      <xdr:row>11</xdr:row>
      <xdr:rowOff>28575</xdr:rowOff>
    </xdr:to>
    <xdr:sp macro="" textlink="">
      <xdr:nvSpPr>
        <xdr:cNvPr id="315" name="Document">
          <a:extLst>
            <a:ext uri="{FF2B5EF4-FFF2-40B4-BE49-F238E27FC236}">
              <a16:creationId xmlns:a16="http://schemas.microsoft.com/office/drawing/2014/main" id="{00000000-0008-0000-0100-00003B010000}"/>
            </a:ext>
          </a:extLst>
        </xdr:cNvPr>
        <xdr:cNvSpPr>
          <a:spLocks noEditPoints="1" noChangeArrowheads="1"/>
        </xdr:cNvSpPr>
      </xdr:nvSpPr>
      <xdr:spPr bwMode="auto">
        <a:xfrm>
          <a:off x="6463665" y="1339215"/>
          <a:ext cx="150662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ochranné pomůcky</a:t>
          </a:r>
        </a:p>
      </xdr:txBody>
    </xdr:sp>
    <xdr:clientData/>
  </xdr:twoCellAnchor>
  <xdr:twoCellAnchor>
    <xdr:from>
      <xdr:col>0</xdr:col>
      <xdr:colOff>80010</xdr:colOff>
      <xdr:row>7</xdr:row>
      <xdr:rowOff>0</xdr:rowOff>
    </xdr:from>
    <xdr:to>
      <xdr:col>2</xdr:col>
      <xdr:colOff>262425</xdr:colOff>
      <xdr:row>11</xdr:row>
      <xdr:rowOff>9525</xdr:rowOff>
    </xdr:to>
    <xdr:sp macro="" textlink="">
      <xdr:nvSpPr>
        <xdr:cNvPr id="316" name="Document">
          <a:extLst>
            <a:ext uri="{FF2B5EF4-FFF2-40B4-BE49-F238E27FC236}">
              <a16:creationId xmlns:a16="http://schemas.microsoft.com/office/drawing/2014/main" id="{00000000-0008-0000-0100-00003C010000}"/>
            </a:ext>
          </a:extLst>
        </xdr:cNvPr>
        <xdr:cNvSpPr>
          <a:spLocks noEditPoints="1" noChangeArrowheads="1"/>
        </xdr:cNvSpPr>
      </xdr:nvSpPr>
      <xdr:spPr bwMode="auto">
        <a:xfrm>
          <a:off x="80010" y="1310640"/>
          <a:ext cx="1378755" cy="680085"/>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obecná část</a:t>
          </a:r>
        </a:p>
      </xdr:txBody>
    </xdr:sp>
    <xdr:clientData/>
  </xdr:twoCellAnchor>
  <xdr:twoCellAnchor>
    <xdr:from>
      <xdr:col>4</xdr:col>
      <xdr:colOff>836295</xdr:colOff>
      <xdr:row>32</xdr:row>
      <xdr:rowOff>9525</xdr:rowOff>
    </xdr:from>
    <xdr:to>
      <xdr:col>7</xdr:col>
      <xdr:colOff>290299</xdr:colOff>
      <xdr:row>36</xdr:row>
      <xdr:rowOff>9525</xdr:rowOff>
    </xdr:to>
    <xdr:sp macro="" textlink="">
      <xdr:nvSpPr>
        <xdr:cNvPr id="317" name="Document">
          <a:extLst>
            <a:ext uri="{FF2B5EF4-FFF2-40B4-BE49-F238E27FC236}">
              <a16:creationId xmlns:a16="http://schemas.microsoft.com/office/drawing/2014/main" id="{00000000-0008-0000-0100-00003D010000}"/>
            </a:ext>
          </a:extLst>
        </xdr:cNvPr>
        <xdr:cNvSpPr>
          <a:spLocks noEditPoints="1" noChangeArrowheads="1"/>
        </xdr:cNvSpPr>
      </xdr:nvSpPr>
      <xdr:spPr bwMode="auto">
        <a:xfrm>
          <a:off x="3312795" y="5457825"/>
          <a:ext cx="1381864"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stavebnictví</a:t>
          </a:r>
        </a:p>
      </xdr:txBody>
    </xdr:sp>
    <xdr:clientData/>
  </xdr:twoCellAnchor>
  <xdr:twoCellAnchor>
    <xdr:from>
      <xdr:col>13</xdr:col>
      <xdr:colOff>104775</xdr:colOff>
      <xdr:row>7</xdr:row>
      <xdr:rowOff>19050</xdr:rowOff>
    </xdr:from>
    <xdr:to>
      <xdr:col>13</xdr:col>
      <xdr:colOff>1489626</xdr:colOff>
      <xdr:row>11</xdr:row>
      <xdr:rowOff>19050</xdr:rowOff>
    </xdr:to>
    <xdr:sp macro="" textlink="">
      <xdr:nvSpPr>
        <xdr:cNvPr id="318" name="Document">
          <a:extLst>
            <a:ext uri="{FF2B5EF4-FFF2-40B4-BE49-F238E27FC236}">
              <a16:creationId xmlns:a16="http://schemas.microsoft.com/office/drawing/2014/main" id="{00000000-0008-0000-0100-00003E010000}"/>
            </a:ext>
          </a:extLst>
        </xdr:cNvPr>
        <xdr:cNvSpPr>
          <a:spLocks noEditPoints="1" noChangeArrowheads="1"/>
        </xdr:cNvSpPr>
      </xdr:nvSpPr>
      <xdr:spPr bwMode="auto">
        <a:xfrm>
          <a:off x="8250555" y="1329690"/>
          <a:ext cx="1384851"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lnSpc>
              <a:spcPts val="900"/>
            </a:lnSpc>
            <a:defRPr sz="1000"/>
          </a:pPr>
          <a:r>
            <a:rPr lang="cs-CZ" sz="1000" b="0" i="0" u="none" strike="noStrike" baseline="0">
              <a:solidFill>
                <a:srgbClr val="000000"/>
              </a:solidFill>
              <a:latin typeface="Arial"/>
              <a:cs typeface="Arial"/>
            </a:rPr>
            <a:t>vyhrazená technická zařízení</a:t>
          </a:r>
        </a:p>
      </xdr:txBody>
    </xdr:sp>
    <xdr:clientData/>
  </xdr:twoCellAnchor>
  <xdr:twoCellAnchor>
    <xdr:from>
      <xdr:col>10</xdr:col>
      <xdr:colOff>289560</xdr:colOff>
      <xdr:row>32</xdr:row>
      <xdr:rowOff>19050</xdr:rowOff>
    </xdr:from>
    <xdr:to>
      <xdr:col>12</xdr:col>
      <xdr:colOff>447756</xdr:colOff>
      <xdr:row>36</xdr:row>
      <xdr:rowOff>19050</xdr:rowOff>
    </xdr:to>
    <xdr:sp macro="" textlink="">
      <xdr:nvSpPr>
        <xdr:cNvPr id="320" name="Document">
          <a:extLst>
            <a:ext uri="{FF2B5EF4-FFF2-40B4-BE49-F238E27FC236}">
              <a16:creationId xmlns:a16="http://schemas.microsoft.com/office/drawing/2014/main" id="{00000000-0008-0000-0100-000040010000}"/>
            </a:ext>
          </a:extLst>
        </xdr:cNvPr>
        <xdr:cNvSpPr>
          <a:spLocks noEditPoints="1" noChangeArrowheads="1"/>
        </xdr:cNvSpPr>
      </xdr:nvSpPr>
      <xdr:spPr bwMode="auto">
        <a:xfrm>
          <a:off x="6568440" y="5467350"/>
          <a:ext cx="140787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doprava</a:t>
          </a:r>
        </a:p>
      </xdr:txBody>
    </xdr:sp>
    <xdr:clientData/>
  </xdr:twoCellAnchor>
  <xdr:twoCellAnchor>
    <xdr:from>
      <xdr:col>7</xdr:col>
      <xdr:colOff>445770</xdr:colOff>
      <xdr:row>7</xdr:row>
      <xdr:rowOff>19050</xdr:rowOff>
    </xdr:from>
    <xdr:to>
      <xdr:col>9</xdr:col>
      <xdr:colOff>558462</xdr:colOff>
      <xdr:row>11</xdr:row>
      <xdr:rowOff>19050</xdr:rowOff>
    </xdr:to>
    <xdr:sp macro="" textlink="">
      <xdr:nvSpPr>
        <xdr:cNvPr id="321" name="Document">
          <a:extLst>
            <a:ext uri="{FF2B5EF4-FFF2-40B4-BE49-F238E27FC236}">
              <a16:creationId xmlns:a16="http://schemas.microsoft.com/office/drawing/2014/main" id="{00000000-0008-0000-0100-000041010000}"/>
            </a:ext>
          </a:extLst>
        </xdr:cNvPr>
        <xdr:cNvSpPr>
          <a:spLocks noEditPoints="1" noChangeArrowheads="1"/>
        </xdr:cNvSpPr>
      </xdr:nvSpPr>
      <xdr:spPr bwMode="auto">
        <a:xfrm>
          <a:off x="4850130" y="1329690"/>
          <a:ext cx="1362372"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stroje a zařízení</a:t>
          </a:r>
        </a:p>
      </xdr:txBody>
    </xdr:sp>
    <xdr:clientData/>
  </xdr:twoCellAnchor>
  <xdr:twoCellAnchor>
    <xdr:from>
      <xdr:col>3</xdr:col>
      <xdr:colOff>9525</xdr:colOff>
      <xdr:row>32</xdr:row>
      <xdr:rowOff>19050</xdr:rowOff>
    </xdr:from>
    <xdr:to>
      <xdr:col>4</xdr:col>
      <xdr:colOff>753431</xdr:colOff>
      <xdr:row>36</xdr:row>
      <xdr:rowOff>19050</xdr:rowOff>
    </xdr:to>
    <xdr:sp macro="" textlink="">
      <xdr:nvSpPr>
        <xdr:cNvPr id="322" name="Document">
          <a:extLst>
            <a:ext uri="{FF2B5EF4-FFF2-40B4-BE49-F238E27FC236}">
              <a16:creationId xmlns:a16="http://schemas.microsoft.com/office/drawing/2014/main" id="{00000000-0008-0000-0100-000042010000}"/>
            </a:ext>
          </a:extLst>
        </xdr:cNvPr>
        <xdr:cNvSpPr>
          <a:spLocks noEditPoints="1" noChangeArrowheads="1"/>
        </xdr:cNvSpPr>
      </xdr:nvSpPr>
      <xdr:spPr bwMode="auto">
        <a:xfrm>
          <a:off x="1861185" y="5467350"/>
          <a:ext cx="1368746"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Les </a:t>
          </a:r>
        </a:p>
      </xdr:txBody>
    </xdr:sp>
    <xdr:clientData/>
  </xdr:twoCellAnchor>
  <xdr:twoCellAnchor>
    <xdr:from>
      <xdr:col>13</xdr:col>
      <xdr:colOff>0</xdr:colOff>
      <xdr:row>32</xdr:row>
      <xdr:rowOff>9525</xdr:rowOff>
    </xdr:from>
    <xdr:to>
      <xdr:col>13</xdr:col>
      <xdr:colOff>1333500</xdr:colOff>
      <xdr:row>36</xdr:row>
      <xdr:rowOff>9525</xdr:rowOff>
    </xdr:to>
    <xdr:sp macro="" textlink="">
      <xdr:nvSpPr>
        <xdr:cNvPr id="324" name="Document">
          <a:extLst>
            <a:ext uri="{FF2B5EF4-FFF2-40B4-BE49-F238E27FC236}">
              <a16:creationId xmlns:a16="http://schemas.microsoft.com/office/drawing/2014/main" id="{00000000-0008-0000-0100-000044010000}"/>
            </a:ext>
          </a:extLst>
        </xdr:cNvPr>
        <xdr:cNvSpPr>
          <a:spLocks noEditPoints="1" noChangeArrowheads="1"/>
        </xdr:cNvSpPr>
      </xdr:nvSpPr>
      <xdr:spPr bwMode="auto">
        <a:xfrm>
          <a:off x="8145780" y="5457825"/>
          <a:ext cx="1333500" cy="670560"/>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nebezpečí výbuchu</a:t>
          </a:r>
        </a:p>
      </xdr:txBody>
    </xdr:sp>
    <xdr:clientData/>
  </xdr:twoCellAnchor>
  <xdr:twoCellAnchor>
    <xdr:from>
      <xdr:col>0</xdr:col>
      <xdr:colOff>240479</xdr:colOff>
      <xdr:row>31</xdr:row>
      <xdr:rowOff>131108</xdr:rowOff>
    </xdr:from>
    <xdr:to>
      <xdr:col>2</xdr:col>
      <xdr:colOff>419570</xdr:colOff>
      <xdr:row>35</xdr:row>
      <xdr:rowOff>131108</xdr:rowOff>
    </xdr:to>
    <xdr:sp macro="" textlink="">
      <xdr:nvSpPr>
        <xdr:cNvPr id="325" name="Document">
          <a:extLst>
            <a:ext uri="{FF2B5EF4-FFF2-40B4-BE49-F238E27FC236}">
              <a16:creationId xmlns:a16="http://schemas.microsoft.com/office/drawing/2014/main" id="{00000000-0008-0000-0100-000045010000}"/>
            </a:ext>
          </a:extLst>
        </xdr:cNvPr>
        <xdr:cNvSpPr>
          <a:spLocks noEditPoints="1" noChangeArrowheads="1"/>
        </xdr:cNvSpPr>
      </xdr:nvSpPr>
      <xdr:spPr bwMode="auto">
        <a:xfrm>
          <a:off x="240479" y="5128932"/>
          <a:ext cx="1333297" cy="627529"/>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D8EBB3"/>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000" b="0" i="0" u="none" strike="noStrike" baseline="0">
              <a:solidFill>
                <a:srgbClr val="000000"/>
              </a:solidFill>
              <a:latin typeface="Arial"/>
              <a:cs typeface="Arial"/>
            </a:rPr>
            <a:t>hospodářská zvířata</a:t>
          </a:r>
        </a:p>
      </xdr:txBody>
    </xdr:sp>
    <xdr:clientData/>
  </xdr:twoCellAnchor>
  <xdr:twoCellAnchor>
    <xdr:from>
      <xdr:col>13</xdr:col>
      <xdr:colOff>57150</xdr:colOff>
      <xdr:row>37</xdr:row>
      <xdr:rowOff>66675</xdr:rowOff>
    </xdr:from>
    <xdr:to>
      <xdr:col>13</xdr:col>
      <xdr:colOff>1553173</xdr:colOff>
      <xdr:row>41</xdr:row>
      <xdr:rowOff>76200</xdr:rowOff>
    </xdr:to>
    <xdr:sp macro="" textlink="">
      <xdr:nvSpPr>
        <xdr:cNvPr id="326" name="AutoShape 142">
          <a:hlinkClick xmlns:r="http://schemas.openxmlformats.org/officeDocument/2006/relationships" r:id="rId15"/>
          <a:extLst>
            <a:ext uri="{FF2B5EF4-FFF2-40B4-BE49-F238E27FC236}">
              <a16:creationId xmlns:a16="http://schemas.microsoft.com/office/drawing/2014/main" id="{00000000-0008-0000-0100-000046010000}"/>
            </a:ext>
          </a:extLst>
        </xdr:cNvPr>
        <xdr:cNvSpPr>
          <a:spLocks noChangeArrowheads="1"/>
        </xdr:cNvSpPr>
      </xdr:nvSpPr>
      <xdr:spPr bwMode="auto">
        <a:xfrm>
          <a:off x="8202930" y="6353175"/>
          <a:ext cx="1496023" cy="680085"/>
        </a:xfrm>
        <a:prstGeom prst="bevel">
          <a:avLst>
            <a:gd name="adj" fmla="val 12500"/>
          </a:avLst>
        </a:prstGeom>
        <a:solidFill>
          <a:srgbClr val="99CCFF"/>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BOZP v prostředí s nebezpečím výbuchu</a:t>
          </a:r>
        </a:p>
      </xdr:txBody>
    </xdr:sp>
    <xdr:clientData/>
  </xdr:twoCellAnchor>
  <xdr:twoCellAnchor>
    <xdr:from>
      <xdr:col>5</xdr:col>
      <xdr:colOff>409575</xdr:colOff>
      <xdr:row>25</xdr:row>
      <xdr:rowOff>38100</xdr:rowOff>
    </xdr:from>
    <xdr:to>
      <xdr:col>9</xdr:col>
      <xdr:colOff>485775</xdr:colOff>
      <xdr:row>28</xdr:row>
      <xdr:rowOff>109081</xdr:rowOff>
    </xdr:to>
    <xdr:sp macro="" textlink="">
      <xdr:nvSpPr>
        <xdr:cNvPr id="327" name="Document">
          <a:hlinkClick xmlns:r="http://schemas.openxmlformats.org/officeDocument/2006/relationships" r:id="rId16"/>
          <a:extLst>
            <a:ext uri="{FF2B5EF4-FFF2-40B4-BE49-F238E27FC236}">
              <a16:creationId xmlns:a16="http://schemas.microsoft.com/office/drawing/2014/main" id="{00000000-0008-0000-0100-000047010000}"/>
            </a:ext>
          </a:extLst>
        </xdr:cNvPr>
        <xdr:cNvSpPr>
          <a:spLocks noEditPoints="1" noChangeArrowheads="1"/>
        </xdr:cNvSpPr>
      </xdr:nvSpPr>
      <xdr:spPr bwMode="auto">
        <a:xfrm>
          <a:off x="3777615" y="4328160"/>
          <a:ext cx="2362200" cy="573901"/>
        </a:xfrm>
        <a:custGeom>
          <a:avLst/>
          <a:gdLst>
            <a:gd name="T0" fmla="*/ 10757 w 21600"/>
            <a:gd name="T1" fmla="*/ 21632 h 21600"/>
            <a:gd name="T2" fmla="*/ 85 w 21600"/>
            <a:gd name="T3" fmla="*/ 10849 h 21600"/>
            <a:gd name="T4" fmla="*/ 10757 w 21600"/>
            <a:gd name="T5" fmla="*/ 81 h 21600"/>
            <a:gd name="T6" fmla="*/ 21706 w 21600"/>
            <a:gd name="T7" fmla="*/ 10652 h 21600"/>
            <a:gd name="T8" fmla="*/ 10757 w 21600"/>
            <a:gd name="T9" fmla="*/ 21632 h 21600"/>
            <a:gd name="T10" fmla="*/ 0 w 21600"/>
            <a:gd name="T11" fmla="*/ 0 h 21600"/>
            <a:gd name="T12" fmla="*/ 21600 w 21600"/>
            <a:gd name="T13" fmla="*/ 0 h 21600"/>
            <a:gd name="T14" fmla="*/ 21600 w 21600"/>
            <a:gd name="T15" fmla="*/ 21600 h 21600"/>
            <a:gd name="T16" fmla="*/ 977 w 21600"/>
            <a:gd name="T17" fmla="*/ 818 h 21600"/>
            <a:gd name="T18" fmla="*/ 20622 w 21600"/>
            <a:gd name="T19" fmla="*/ 16429 h 21600"/>
          </a:gdLst>
          <a:ahLst/>
          <a:cxnLst>
            <a:cxn ang="0">
              <a:pos x="T0" y="T1"/>
            </a:cxn>
            <a:cxn ang="0">
              <a:pos x="T2" y="T3"/>
            </a:cxn>
            <a:cxn ang="0">
              <a:pos x="T4" y="T5"/>
            </a:cxn>
            <a:cxn ang="0">
              <a:pos x="T6" y="T7"/>
            </a:cxn>
            <a:cxn ang="0">
              <a:pos x="T8" y="T9"/>
            </a:cxn>
            <a:cxn ang="0">
              <a:pos x="T10" y="T11"/>
            </a:cxn>
            <a:cxn ang="0">
              <a:pos x="T12" y="T13"/>
            </a:cxn>
            <a:cxn ang="0">
              <a:pos x="T14" y="T15"/>
            </a:cxn>
          </a:cxnLst>
          <a:rect l="T16" t="T17" r="T18" b="T19"/>
          <a:pathLst>
            <a:path w="21600" h="21600">
              <a:moveTo>
                <a:pt x="10757" y="21632"/>
              </a:moveTo>
              <a:lnTo>
                <a:pt x="5187" y="21632"/>
              </a:lnTo>
              <a:lnTo>
                <a:pt x="85" y="17509"/>
              </a:lnTo>
              <a:lnTo>
                <a:pt x="85" y="10849"/>
              </a:lnTo>
              <a:lnTo>
                <a:pt x="85" y="81"/>
              </a:lnTo>
              <a:lnTo>
                <a:pt x="10757" y="81"/>
              </a:lnTo>
              <a:lnTo>
                <a:pt x="21706" y="81"/>
              </a:lnTo>
              <a:lnTo>
                <a:pt x="21706" y="10652"/>
              </a:lnTo>
              <a:lnTo>
                <a:pt x="21706" y="21632"/>
              </a:lnTo>
              <a:lnTo>
                <a:pt x="10757" y="21632"/>
              </a:lnTo>
              <a:close/>
            </a:path>
            <a:path w="21600" h="21600">
              <a:moveTo>
                <a:pt x="85" y="17509"/>
              </a:moveTo>
              <a:lnTo>
                <a:pt x="5187" y="17509"/>
              </a:lnTo>
              <a:lnTo>
                <a:pt x="5187" y="21632"/>
              </a:lnTo>
              <a:lnTo>
                <a:pt x="85" y="17509"/>
              </a:lnTo>
              <a:close/>
            </a:path>
          </a:pathLst>
        </a:custGeom>
        <a:solidFill>
          <a:srgbClr val="FF0707"/>
        </a:solidFill>
        <a:ln w="9525">
          <a:solidFill>
            <a:srgbClr val="000000"/>
          </a:solidFill>
          <a:miter lim="800000"/>
          <a:headEnd/>
          <a:tailEnd/>
        </a:ln>
        <a:effectLst>
          <a:outerShdw dist="107763" dir="2700000" algn="ctr" rotWithShape="0">
            <a:srgbClr val="808080"/>
          </a:outerShdw>
        </a:effectLst>
      </xdr:spPr>
      <xdr:txBody>
        <a:bodyPr vertOverflow="clip" wrap="square" lIns="91440" tIns="45720" rIns="91440" bIns="45720" anchor="ctr" upright="1"/>
        <a:lstStyle/>
        <a:p>
          <a:pPr algn="ctr" rtl="0">
            <a:defRPr sz="1000"/>
          </a:pPr>
          <a:r>
            <a:rPr lang="cs-CZ" sz="1200" b="1" i="0" u="none" strike="noStrike" baseline="0">
              <a:solidFill>
                <a:srgbClr val="FFFFFF"/>
              </a:solidFill>
              <a:latin typeface="Comic Sans MS"/>
            </a:rPr>
            <a:t>zákon o inspekci práce</a:t>
          </a:r>
        </a:p>
      </xdr:txBody>
    </xdr:sp>
    <xdr:clientData/>
  </xdr:twoCellAnchor>
  <xdr:twoCellAnchor>
    <xdr:from>
      <xdr:col>0</xdr:col>
      <xdr:colOff>220980</xdr:colOff>
      <xdr:row>1</xdr:row>
      <xdr:rowOff>68580</xdr:rowOff>
    </xdr:from>
    <xdr:to>
      <xdr:col>2</xdr:col>
      <xdr:colOff>579120</xdr:colOff>
      <xdr:row>3</xdr:row>
      <xdr:rowOff>160020</xdr:rowOff>
    </xdr:to>
    <xdr:pic>
      <xdr:nvPicPr>
        <xdr:cNvPr id="328" name="Obrázek 49" descr="9">
          <a:extLst>
            <a:ext uri="{FF2B5EF4-FFF2-40B4-BE49-F238E27FC236}">
              <a16:creationId xmlns:a16="http://schemas.microsoft.com/office/drawing/2014/main" id="{00000000-0008-0000-0100-00004801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0980" y="236220"/>
          <a:ext cx="15544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197223</xdr:colOff>
      <xdr:row>12</xdr:row>
      <xdr:rowOff>62753</xdr:rowOff>
    </xdr:from>
    <xdr:to>
      <xdr:col>12</xdr:col>
      <xdr:colOff>450590</xdr:colOff>
      <xdr:row>15</xdr:row>
      <xdr:rowOff>108536</xdr:rowOff>
    </xdr:to>
    <xdr:sp macro="" textlink="">
      <xdr:nvSpPr>
        <xdr:cNvPr id="259" name="AutoShape 101">
          <a:hlinkClick xmlns:r="http://schemas.openxmlformats.org/officeDocument/2006/relationships" r:id="rId25"/>
          <a:extLst>
            <a:ext uri="{FF2B5EF4-FFF2-40B4-BE49-F238E27FC236}">
              <a16:creationId xmlns:a16="http://schemas.microsoft.com/office/drawing/2014/main" id="{00000000-0008-0000-0100-000003010000}"/>
            </a:ext>
          </a:extLst>
        </xdr:cNvPr>
        <xdr:cNvSpPr>
          <a:spLocks noChangeArrowheads="1"/>
        </xdr:cNvSpPr>
      </xdr:nvSpPr>
      <xdr:spPr bwMode="auto">
        <a:xfrm>
          <a:off x="6490447" y="2241177"/>
          <a:ext cx="1508425" cy="511947"/>
        </a:xfrm>
        <a:prstGeom prst="bevel">
          <a:avLst>
            <a:gd name="adj" fmla="val 12500"/>
          </a:avLst>
        </a:prstGeom>
        <a:solidFill>
          <a:srgbClr val="FFCC00"/>
        </a:solidFill>
        <a:ln w="9525">
          <a:solidFill>
            <a:srgbClr val="000000"/>
          </a:solidFill>
          <a:miter lim="800000"/>
          <a:headEnd/>
          <a:tailEnd/>
        </a:ln>
      </xdr:spPr>
      <xdr:txBody>
        <a:bodyPr vertOverflow="clip" wrap="square" lIns="27432" tIns="22860" rIns="0" bIns="0" anchor="t" upright="1"/>
        <a:lstStyle/>
        <a:p>
          <a:pPr algn="l" rtl="0">
            <a:defRPr sz="1000"/>
          </a:pPr>
          <a:r>
            <a:rPr lang="cs-CZ" sz="1000" b="0" i="0" u="none" strike="noStrike" baseline="0">
              <a:solidFill>
                <a:srgbClr val="000000"/>
              </a:solidFill>
              <a:latin typeface="Arial"/>
              <a:cs typeface="Arial"/>
            </a:rPr>
            <a:t>osobní ochranné pracovní prostředky</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4922520</xdr:colOff>
      <xdr:row>0</xdr:row>
      <xdr:rowOff>53340</xdr:rowOff>
    </xdr:from>
    <xdr:to>
      <xdr:col>0</xdr:col>
      <xdr:colOff>6210300</xdr:colOff>
      <xdr:row>0</xdr:row>
      <xdr:rowOff>396240</xdr:rowOff>
    </xdr:to>
    <xdr:pic>
      <xdr:nvPicPr>
        <xdr:cNvPr id="2" name="Obrázek 49" descr="9">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 name="Obrázek 49" descr="9">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 name="Obrázek 49" descr="9">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 name="Obrázek 49" descr="9">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6" name="Obrázek 49" descr="9">
          <a:extLst>
            <a:ext uri="{FF2B5EF4-FFF2-40B4-BE49-F238E27FC236}">
              <a16:creationId xmlns:a16="http://schemas.microsoft.com/office/drawing/2014/main" id="{00000000-0008-0000-0200-00000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 name="Obrázek 49" descr="9">
          <a:extLst>
            <a:ext uri="{FF2B5EF4-FFF2-40B4-BE49-F238E27FC236}">
              <a16:creationId xmlns:a16="http://schemas.microsoft.com/office/drawing/2014/main" id="{00000000-0008-0000-0200-00000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8" name="Obrázek 49" descr="9">
          <a:extLst>
            <a:ext uri="{FF2B5EF4-FFF2-40B4-BE49-F238E27FC236}">
              <a16:creationId xmlns:a16="http://schemas.microsoft.com/office/drawing/2014/main" id="{00000000-0008-0000-0200-00000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9" name="Obrázek 49" descr="9">
          <a:extLst>
            <a:ext uri="{FF2B5EF4-FFF2-40B4-BE49-F238E27FC236}">
              <a16:creationId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0" name="Obrázek 49" descr="9">
          <a:extLst>
            <a:ext uri="{FF2B5EF4-FFF2-40B4-BE49-F238E27FC236}">
              <a16:creationId xmlns:a16="http://schemas.microsoft.com/office/drawing/2014/main" id="{00000000-0008-0000-0200-00000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1" name="Obrázek 49" descr="9">
          <a:extLst>
            <a:ext uri="{FF2B5EF4-FFF2-40B4-BE49-F238E27FC236}">
              <a16:creationId xmlns:a16="http://schemas.microsoft.com/office/drawing/2014/main" id="{00000000-0008-0000-0200-00000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2" name="Obrázek 49" descr="9">
          <a:extLst>
            <a:ext uri="{FF2B5EF4-FFF2-40B4-BE49-F238E27FC236}">
              <a16:creationId xmlns:a16="http://schemas.microsoft.com/office/drawing/2014/main" id="{00000000-0008-0000-0200-00000C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3" name="Obrázek 49" descr="9">
          <a:extLst>
            <a:ext uri="{FF2B5EF4-FFF2-40B4-BE49-F238E27FC236}">
              <a16:creationId xmlns:a16="http://schemas.microsoft.com/office/drawing/2014/main" id="{00000000-0008-0000-0200-00000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4" name="Obrázek 49" descr="9">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5" name="Obrázek 49" descr="9">
          <a:extLst>
            <a:ext uri="{FF2B5EF4-FFF2-40B4-BE49-F238E27FC236}">
              <a16:creationId xmlns:a16="http://schemas.microsoft.com/office/drawing/2014/main" id="{00000000-0008-0000-0200-00000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6" name="Obrázek 49" descr="9">
          <a:extLst>
            <a:ext uri="{FF2B5EF4-FFF2-40B4-BE49-F238E27FC236}">
              <a16:creationId xmlns:a16="http://schemas.microsoft.com/office/drawing/2014/main" id="{00000000-0008-0000-0200-000010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7" name="Obrázek 49" descr="9">
          <a:extLst>
            <a:ext uri="{FF2B5EF4-FFF2-40B4-BE49-F238E27FC236}">
              <a16:creationId xmlns:a16="http://schemas.microsoft.com/office/drawing/2014/main" id="{00000000-0008-0000-0200-000011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8" name="Obrázek 49" descr="9">
          <a:extLst>
            <a:ext uri="{FF2B5EF4-FFF2-40B4-BE49-F238E27FC236}">
              <a16:creationId xmlns:a16="http://schemas.microsoft.com/office/drawing/2014/main" id="{00000000-0008-0000-0200-00001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19" name="Obrázek 49" descr="9">
          <a:extLst>
            <a:ext uri="{FF2B5EF4-FFF2-40B4-BE49-F238E27FC236}">
              <a16:creationId xmlns:a16="http://schemas.microsoft.com/office/drawing/2014/main" id="{00000000-0008-0000-0200-00001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0" name="Obrázek 49" descr="9">
          <a:extLst>
            <a:ext uri="{FF2B5EF4-FFF2-40B4-BE49-F238E27FC236}">
              <a16:creationId xmlns:a16="http://schemas.microsoft.com/office/drawing/2014/main" id="{00000000-0008-0000-0200-00001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1" name="Obrázek 49" descr="9">
          <a:extLst>
            <a:ext uri="{FF2B5EF4-FFF2-40B4-BE49-F238E27FC236}">
              <a16:creationId xmlns:a16="http://schemas.microsoft.com/office/drawing/2014/main" id="{00000000-0008-0000-0200-00001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2" name="Obrázek 49" descr="9">
          <a:extLst>
            <a:ext uri="{FF2B5EF4-FFF2-40B4-BE49-F238E27FC236}">
              <a16:creationId xmlns:a16="http://schemas.microsoft.com/office/drawing/2014/main" id="{00000000-0008-0000-0200-00001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3" name="Obrázek 49" descr="9">
          <a:extLst>
            <a:ext uri="{FF2B5EF4-FFF2-40B4-BE49-F238E27FC236}">
              <a16:creationId xmlns:a16="http://schemas.microsoft.com/office/drawing/2014/main" id="{00000000-0008-0000-0200-00001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4" name="Obrázek 49" descr="9">
          <a:extLst>
            <a:ext uri="{FF2B5EF4-FFF2-40B4-BE49-F238E27FC236}">
              <a16:creationId xmlns:a16="http://schemas.microsoft.com/office/drawing/2014/main" id="{00000000-0008-0000-0200-00001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5" name="Obrázek 49" descr="9">
          <a:extLst>
            <a:ext uri="{FF2B5EF4-FFF2-40B4-BE49-F238E27FC236}">
              <a16:creationId xmlns:a16="http://schemas.microsoft.com/office/drawing/2014/main" id="{00000000-0008-0000-0200-00001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6" name="Obrázek 49" descr="9">
          <a:extLst>
            <a:ext uri="{FF2B5EF4-FFF2-40B4-BE49-F238E27FC236}">
              <a16:creationId xmlns:a16="http://schemas.microsoft.com/office/drawing/2014/main" id="{00000000-0008-0000-0200-00001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7" name="Obrázek 49" descr="9">
          <a:extLst>
            <a:ext uri="{FF2B5EF4-FFF2-40B4-BE49-F238E27FC236}">
              <a16:creationId xmlns:a16="http://schemas.microsoft.com/office/drawing/2014/main" id="{00000000-0008-0000-0200-00001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8" name="Obrázek 49" descr="9">
          <a:extLst>
            <a:ext uri="{FF2B5EF4-FFF2-40B4-BE49-F238E27FC236}">
              <a16:creationId xmlns:a16="http://schemas.microsoft.com/office/drawing/2014/main" id="{00000000-0008-0000-0200-00001C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29" name="Obrázek 49" descr="9">
          <a:extLst>
            <a:ext uri="{FF2B5EF4-FFF2-40B4-BE49-F238E27FC236}">
              <a16:creationId xmlns:a16="http://schemas.microsoft.com/office/drawing/2014/main" id="{00000000-0008-0000-0200-00001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0" name="Obrázek 49" descr="9">
          <a:extLst>
            <a:ext uri="{FF2B5EF4-FFF2-40B4-BE49-F238E27FC236}">
              <a16:creationId xmlns:a16="http://schemas.microsoft.com/office/drawing/2014/main" id="{00000000-0008-0000-0200-00001E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1" name="Obrázek 49" descr="9">
          <a:extLst>
            <a:ext uri="{FF2B5EF4-FFF2-40B4-BE49-F238E27FC236}">
              <a16:creationId xmlns:a16="http://schemas.microsoft.com/office/drawing/2014/main" id="{00000000-0008-0000-0200-00001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2" name="Obrázek 49" descr="9">
          <a:extLst>
            <a:ext uri="{FF2B5EF4-FFF2-40B4-BE49-F238E27FC236}">
              <a16:creationId xmlns:a16="http://schemas.microsoft.com/office/drawing/2014/main" id="{00000000-0008-0000-0200-000020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3" name="Obrázek 49" descr="9">
          <a:extLst>
            <a:ext uri="{FF2B5EF4-FFF2-40B4-BE49-F238E27FC236}">
              <a16:creationId xmlns:a16="http://schemas.microsoft.com/office/drawing/2014/main" id="{00000000-0008-0000-0200-000021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4" name="Obrázek 49" descr="9">
          <a:extLst>
            <a:ext uri="{FF2B5EF4-FFF2-40B4-BE49-F238E27FC236}">
              <a16:creationId xmlns:a16="http://schemas.microsoft.com/office/drawing/2014/main" id="{00000000-0008-0000-0200-00002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5" name="Obrázek 49" descr="9">
          <a:extLst>
            <a:ext uri="{FF2B5EF4-FFF2-40B4-BE49-F238E27FC236}">
              <a16:creationId xmlns:a16="http://schemas.microsoft.com/office/drawing/2014/main" id="{00000000-0008-0000-0200-00002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6" name="Obrázek 49" descr="9">
          <a:extLst>
            <a:ext uri="{FF2B5EF4-FFF2-40B4-BE49-F238E27FC236}">
              <a16:creationId xmlns:a16="http://schemas.microsoft.com/office/drawing/2014/main" id="{00000000-0008-0000-0200-00002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7" name="Obrázek 49" descr="9">
          <a:extLst>
            <a:ext uri="{FF2B5EF4-FFF2-40B4-BE49-F238E27FC236}">
              <a16:creationId xmlns:a16="http://schemas.microsoft.com/office/drawing/2014/main" id="{00000000-0008-0000-0200-00002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8" name="Obrázek 49" descr="9">
          <a:extLst>
            <a:ext uri="{FF2B5EF4-FFF2-40B4-BE49-F238E27FC236}">
              <a16:creationId xmlns:a16="http://schemas.microsoft.com/office/drawing/2014/main" id="{00000000-0008-0000-0200-00002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39" name="Obrázek 49" descr="9">
          <a:extLst>
            <a:ext uri="{FF2B5EF4-FFF2-40B4-BE49-F238E27FC236}">
              <a16:creationId xmlns:a16="http://schemas.microsoft.com/office/drawing/2014/main" id="{00000000-0008-0000-0200-00002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0" name="Obrázek 49" descr="9">
          <a:extLst>
            <a:ext uri="{FF2B5EF4-FFF2-40B4-BE49-F238E27FC236}">
              <a16:creationId xmlns:a16="http://schemas.microsoft.com/office/drawing/2014/main" id="{00000000-0008-0000-0200-00002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1" name="Obrázek 49" descr="9">
          <a:extLst>
            <a:ext uri="{FF2B5EF4-FFF2-40B4-BE49-F238E27FC236}">
              <a16:creationId xmlns:a16="http://schemas.microsoft.com/office/drawing/2014/main" id="{00000000-0008-0000-0200-00002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2" name="Obrázek 49" descr="9">
          <a:extLst>
            <a:ext uri="{FF2B5EF4-FFF2-40B4-BE49-F238E27FC236}">
              <a16:creationId xmlns:a16="http://schemas.microsoft.com/office/drawing/2014/main" id="{00000000-0008-0000-0200-00002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3" name="Obrázek 49" descr="9">
          <a:extLst>
            <a:ext uri="{FF2B5EF4-FFF2-40B4-BE49-F238E27FC236}">
              <a16:creationId xmlns:a16="http://schemas.microsoft.com/office/drawing/2014/main" id="{00000000-0008-0000-0200-00002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4" name="Obrázek 49" descr="9">
          <a:extLst>
            <a:ext uri="{FF2B5EF4-FFF2-40B4-BE49-F238E27FC236}">
              <a16:creationId xmlns:a16="http://schemas.microsoft.com/office/drawing/2014/main" id="{00000000-0008-0000-0200-00002C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5" name="Obrázek 49" descr="9">
          <a:extLst>
            <a:ext uri="{FF2B5EF4-FFF2-40B4-BE49-F238E27FC236}">
              <a16:creationId xmlns:a16="http://schemas.microsoft.com/office/drawing/2014/main" id="{00000000-0008-0000-0200-00002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6" name="Obrázek 49" descr="9">
          <a:extLst>
            <a:ext uri="{FF2B5EF4-FFF2-40B4-BE49-F238E27FC236}">
              <a16:creationId xmlns:a16="http://schemas.microsoft.com/office/drawing/2014/main" id="{00000000-0008-0000-0200-00002E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7" name="Obrázek 49" descr="9">
          <a:extLst>
            <a:ext uri="{FF2B5EF4-FFF2-40B4-BE49-F238E27FC236}">
              <a16:creationId xmlns:a16="http://schemas.microsoft.com/office/drawing/2014/main" id="{00000000-0008-0000-0200-00002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8" name="Obrázek 49" descr="9">
          <a:extLst>
            <a:ext uri="{FF2B5EF4-FFF2-40B4-BE49-F238E27FC236}">
              <a16:creationId xmlns:a16="http://schemas.microsoft.com/office/drawing/2014/main" id="{00000000-0008-0000-0200-000030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49" name="Obrázek 49" descr="9">
          <a:extLst>
            <a:ext uri="{FF2B5EF4-FFF2-40B4-BE49-F238E27FC236}">
              <a16:creationId xmlns:a16="http://schemas.microsoft.com/office/drawing/2014/main" id="{00000000-0008-0000-0200-000031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0" name="Obrázek 49" descr="9">
          <a:extLst>
            <a:ext uri="{FF2B5EF4-FFF2-40B4-BE49-F238E27FC236}">
              <a16:creationId xmlns:a16="http://schemas.microsoft.com/office/drawing/2014/main" id="{00000000-0008-0000-0200-00003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1" name="Obrázek 49" descr="9">
          <a:extLst>
            <a:ext uri="{FF2B5EF4-FFF2-40B4-BE49-F238E27FC236}">
              <a16:creationId xmlns:a16="http://schemas.microsoft.com/office/drawing/2014/main" id="{00000000-0008-0000-0200-00003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2" name="Obrázek 49" descr="9">
          <a:extLst>
            <a:ext uri="{FF2B5EF4-FFF2-40B4-BE49-F238E27FC236}">
              <a16:creationId xmlns:a16="http://schemas.microsoft.com/office/drawing/2014/main" id="{00000000-0008-0000-0200-00003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3" name="Obrázek 49" descr="9">
          <a:extLst>
            <a:ext uri="{FF2B5EF4-FFF2-40B4-BE49-F238E27FC236}">
              <a16:creationId xmlns:a16="http://schemas.microsoft.com/office/drawing/2014/main" id="{00000000-0008-0000-0200-00003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4" name="Obrázek 49" descr="9">
          <a:extLst>
            <a:ext uri="{FF2B5EF4-FFF2-40B4-BE49-F238E27FC236}">
              <a16:creationId xmlns:a16="http://schemas.microsoft.com/office/drawing/2014/main" id="{00000000-0008-0000-0200-00003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5" name="Obrázek 49" descr="9">
          <a:extLst>
            <a:ext uri="{FF2B5EF4-FFF2-40B4-BE49-F238E27FC236}">
              <a16:creationId xmlns:a16="http://schemas.microsoft.com/office/drawing/2014/main" id="{00000000-0008-0000-0200-00003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6" name="Obrázek 49" descr="9">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7" name="Obrázek 49" descr="9">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8" name="Obrázek 49" descr="9">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59" name="Obrázek 49" descr="9">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60" name="Obrázek 49" descr="9">
          <a:extLst>
            <a:ext uri="{FF2B5EF4-FFF2-40B4-BE49-F238E27FC236}">
              <a16:creationId xmlns:a16="http://schemas.microsoft.com/office/drawing/2014/main" id="{00000000-0008-0000-0200-00003C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61" name="Obrázek 49" descr="9">
          <a:extLst>
            <a:ext uri="{FF2B5EF4-FFF2-40B4-BE49-F238E27FC236}">
              <a16:creationId xmlns:a16="http://schemas.microsoft.com/office/drawing/2014/main" id="{00000000-0008-0000-0200-00003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62" name="Obrázek 49" descr="9">
          <a:extLst>
            <a:ext uri="{FF2B5EF4-FFF2-40B4-BE49-F238E27FC236}">
              <a16:creationId xmlns:a16="http://schemas.microsoft.com/office/drawing/2014/main" id="{00000000-0008-0000-0200-00003E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3" name="Obrázek 49" descr="9">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4" name="Obrázek 49" descr="9">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5" name="Obrázek 49" descr="9">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6" name="Obrázek 49" descr="9">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7" name="Obrázek 49" descr="9">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22520" y="53340"/>
          <a:ext cx="1287780" cy="342900"/>
        </a:xfrm>
        <a:prstGeom prst="rect">
          <a:avLst/>
        </a:prstGeom>
        <a:noFill/>
        <a:ln w="9525">
          <a:noFill/>
          <a:miter lim="800000"/>
          <a:headEnd/>
          <a:tailEnd/>
        </a:ln>
      </xdr:spPr>
    </xdr:pic>
    <xdr:clientData/>
  </xdr:twoCellAnchor>
  <xdr:twoCellAnchor>
    <xdr:from>
      <xdr:col>0</xdr:col>
      <xdr:colOff>4922520</xdr:colOff>
      <xdr:row>0</xdr:row>
      <xdr:rowOff>53340</xdr:rowOff>
    </xdr:from>
    <xdr:to>
      <xdr:col>0</xdr:col>
      <xdr:colOff>6210300</xdr:colOff>
      <xdr:row>0</xdr:row>
      <xdr:rowOff>396240</xdr:rowOff>
    </xdr:to>
    <xdr:pic>
      <xdr:nvPicPr>
        <xdr:cNvPr id="68" name="Obrázek 49" descr="9">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69" name="Obrázek 49" descr="9">
          <a:extLst>
            <a:ext uri="{FF2B5EF4-FFF2-40B4-BE49-F238E27FC236}">
              <a16:creationId xmlns:a16="http://schemas.microsoft.com/office/drawing/2014/main" id="{00000000-0008-0000-0200-00004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0" name="Obrázek 49" descr="9">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1" name="Obrázek 49" descr="9">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2" name="Obrázek 49" descr="9">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3" name="Obrázek 49" descr="9">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4" name="Obrázek 49" descr="9">
          <a:extLst>
            <a:ext uri="{FF2B5EF4-FFF2-40B4-BE49-F238E27FC236}">
              <a16:creationId xmlns:a16="http://schemas.microsoft.com/office/drawing/2014/main" id="{00000000-0008-0000-0200-00004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5" name="Obrázek 49" descr="9">
          <a:extLst>
            <a:ext uri="{FF2B5EF4-FFF2-40B4-BE49-F238E27FC236}">
              <a16:creationId xmlns:a16="http://schemas.microsoft.com/office/drawing/2014/main" id="{00000000-0008-0000-0200-00004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6" name="Obrázek 49" descr="9">
          <a:extLst>
            <a:ext uri="{FF2B5EF4-FFF2-40B4-BE49-F238E27FC236}">
              <a16:creationId xmlns:a16="http://schemas.microsoft.com/office/drawing/2014/main" id="{00000000-0008-0000-0200-00004C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7" name="Obrázek 49" descr="9">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8" name="Obrázek 49" descr="9">
          <a:extLst>
            <a:ext uri="{FF2B5EF4-FFF2-40B4-BE49-F238E27FC236}">
              <a16:creationId xmlns:a16="http://schemas.microsoft.com/office/drawing/2014/main" id="{00000000-0008-0000-0200-00004E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4922520</xdr:colOff>
      <xdr:row>0</xdr:row>
      <xdr:rowOff>53340</xdr:rowOff>
    </xdr:from>
    <xdr:to>
      <xdr:col>0</xdr:col>
      <xdr:colOff>6210300</xdr:colOff>
      <xdr:row>0</xdr:row>
      <xdr:rowOff>396240</xdr:rowOff>
    </xdr:to>
    <xdr:pic>
      <xdr:nvPicPr>
        <xdr:cNvPr id="79" name="Obrázek 49" descr="9">
          <a:extLst>
            <a:ext uri="{FF2B5EF4-FFF2-40B4-BE49-F238E27FC236}">
              <a16:creationId xmlns:a16="http://schemas.microsoft.com/office/drawing/2014/main" id="{00000000-0008-0000-0200-00004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2520" y="53340"/>
          <a:ext cx="12877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0" name="Obrázek 49" descr="9">
          <a:extLst>
            <a:ext uri="{FF2B5EF4-FFF2-40B4-BE49-F238E27FC236}">
              <a16:creationId xmlns:a16="http://schemas.microsoft.com/office/drawing/2014/main" id="{7FCA2DEB-0AB1-4576-81EA-38B268684B1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1" name="Obrázek 49" descr="9">
          <a:extLst>
            <a:ext uri="{FF2B5EF4-FFF2-40B4-BE49-F238E27FC236}">
              <a16:creationId xmlns:a16="http://schemas.microsoft.com/office/drawing/2014/main" id="{569D98B1-9651-4385-B5F5-7F17793C6C9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2" name="Obrázek 49" descr="9">
          <a:extLst>
            <a:ext uri="{FF2B5EF4-FFF2-40B4-BE49-F238E27FC236}">
              <a16:creationId xmlns:a16="http://schemas.microsoft.com/office/drawing/2014/main" id="{1C83FC4F-D640-41B2-8DAF-BF6A5FD5F27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3" name="Obrázek 49" descr="9">
          <a:extLst>
            <a:ext uri="{FF2B5EF4-FFF2-40B4-BE49-F238E27FC236}">
              <a16:creationId xmlns:a16="http://schemas.microsoft.com/office/drawing/2014/main" id="{9B06E6F4-E71A-421D-B208-F1940FEAB6D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4" name="Obrázek 49" descr="9">
          <a:extLst>
            <a:ext uri="{FF2B5EF4-FFF2-40B4-BE49-F238E27FC236}">
              <a16:creationId xmlns:a16="http://schemas.microsoft.com/office/drawing/2014/main" id="{9A2C175C-A3C2-4491-AED2-FA36D96365A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5" name="Obrázek 49" descr="9">
          <a:extLst>
            <a:ext uri="{FF2B5EF4-FFF2-40B4-BE49-F238E27FC236}">
              <a16:creationId xmlns:a16="http://schemas.microsoft.com/office/drawing/2014/main" id="{9921809E-54C3-416B-A127-F6E9F3F994C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6" name="Obrázek 49" descr="9">
          <a:extLst>
            <a:ext uri="{FF2B5EF4-FFF2-40B4-BE49-F238E27FC236}">
              <a16:creationId xmlns:a16="http://schemas.microsoft.com/office/drawing/2014/main" id="{AFA45696-E7C0-45CC-A786-2812D290417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7" name="Obrázek 49" descr="9">
          <a:extLst>
            <a:ext uri="{FF2B5EF4-FFF2-40B4-BE49-F238E27FC236}">
              <a16:creationId xmlns:a16="http://schemas.microsoft.com/office/drawing/2014/main" id="{FFDD95DB-3D3C-43A4-99D7-39E6606CB0B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8" name="Obrázek 49" descr="9">
          <a:extLst>
            <a:ext uri="{FF2B5EF4-FFF2-40B4-BE49-F238E27FC236}">
              <a16:creationId xmlns:a16="http://schemas.microsoft.com/office/drawing/2014/main" id="{BD90C9BF-2CEC-4E07-9852-74BDED8F78A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89" name="Obrázek 49" descr="9">
          <a:extLst>
            <a:ext uri="{FF2B5EF4-FFF2-40B4-BE49-F238E27FC236}">
              <a16:creationId xmlns:a16="http://schemas.microsoft.com/office/drawing/2014/main" id="{1F514020-348F-4B9F-BCF0-E45549899EB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0" name="Obrázek 49" descr="9">
          <a:extLst>
            <a:ext uri="{FF2B5EF4-FFF2-40B4-BE49-F238E27FC236}">
              <a16:creationId xmlns:a16="http://schemas.microsoft.com/office/drawing/2014/main" id="{33A935D4-EC10-415C-8158-DA466438D7B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1" name="Obrázek 49" descr="9">
          <a:extLst>
            <a:ext uri="{FF2B5EF4-FFF2-40B4-BE49-F238E27FC236}">
              <a16:creationId xmlns:a16="http://schemas.microsoft.com/office/drawing/2014/main" id="{CA79CE8A-FBA7-406C-87C8-C38799864E4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2" name="Obrázek 49" descr="9">
          <a:extLst>
            <a:ext uri="{FF2B5EF4-FFF2-40B4-BE49-F238E27FC236}">
              <a16:creationId xmlns:a16="http://schemas.microsoft.com/office/drawing/2014/main" id="{49C6340E-6960-4AA1-B4A4-8D64FA398C2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3" name="Obrázek 49" descr="9">
          <a:extLst>
            <a:ext uri="{FF2B5EF4-FFF2-40B4-BE49-F238E27FC236}">
              <a16:creationId xmlns:a16="http://schemas.microsoft.com/office/drawing/2014/main" id="{E7A03A75-189F-4D2E-8EA8-77D9BBFB5AC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4" name="Obrázek 49" descr="9">
          <a:extLst>
            <a:ext uri="{FF2B5EF4-FFF2-40B4-BE49-F238E27FC236}">
              <a16:creationId xmlns:a16="http://schemas.microsoft.com/office/drawing/2014/main" id="{6AA4AF7A-AC69-493F-A2EF-E1CCD7000A7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5" name="Obrázek 49" descr="9">
          <a:extLst>
            <a:ext uri="{FF2B5EF4-FFF2-40B4-BE49-F238E27FC236}">
              <a16:creationId xmlns:a16="http://schemas.microsoft.com/office/drawing/2014/main" id="{5981D3B7-ECA6-4E3C-914E-6D72C87C12F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6" name="Obrázek 49" descr="9">
          <a:extLst>
            <a:ext uri="{FF2B5EF4-FFF2-40B4-BE49-F238E27FC236}">
              <a16:creationId xmlns:a16="http://schemas.microsoft.com/office/drawing/2014/main" id="{73716BA4-3A5E-4850-A6AA-62B8433FADA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7" name="Obrázek 49" descr="9">
          <a:extLst>
            <a:ext uri="{FF2B5EF4-FFF2-40B4-BE49-F238E27FC236}">
              <a16:creationId xmlns:a16="http://schemas.microsoft.com/office/drawing/2014/main" id="{9200D5B0-07C5-4AA5-85F7-335BE3FE843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81550" y="57150"/>
          <a:ext cx="1257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4781550</xdr:colOff>
      <xdr:row>0</xdr:row>
      <xdr:rowOff>57150</xdr:rowOff>
    </xdr:from>
    <xdr:to>
      <xdr:col>0</xdr:col>
      <xdr:colOff>6038850</xdr:colOff>
      <xdr:row>0</xdr:row>
      <xdr:rowOff>400050</xdr:rowOff>
    </xdr:to>
    <xdr:pic>
      <xdr:nvPicPr>
        <xdr:cNvPr id="98" name="Obrázek 49" descr="9">
          <a:extLst>
            <a:ext uri="{FF2B5EF4-FFF2-40B4-BE49-F238E27FC236}">
              <a16:creationId xmlns:a16="http://schemas.microsoft.com/office/drawing/2014/main" id="{D38DAFD1-FB95-4402-9913-A8A7F3547078}"/>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99" name="Obrázek 49" descr="9">
          <a:extLst>
            <a:ext uri="{FF2B5EF4-FFF2-40B4-BE49-F238E27FC236}">
              <a16:creationId xmlns:a16="http://schemas.microsoft.com/office/drawing/2014/main" id="{E7EB9F5E-BFED-4B64-96A0-7A7F2FE7FFAF}"/>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0" name="Obrázek 49" descr="9">
          <a:extLst>
            <a:ext uri="{FF2B5EF4-FFF2-40B4-BE49-F238E27FC236}">
              <a16:creationId xmlns:a16="http://schemas.microsoft.com/office/drawing/2014/main" id="{B185272D-1E9E-4E79-9B47-A99CE4257935}"/>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1" name="Obrázek 49" descr="9">
          <a:extLst>
            <a:ext uri="{FF2B5EF4-FFF2-40B4-BE49-F238E27FC236}">
              <a16:creationId xmlns:a16="http://schemas.microsoft.com/office/drawing/2014/main" id="{E4DB34D6-D582-4668-AB7A-E932BB3C619D}"/>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2" name="Obrázek 49" descr="9">
          <a:extLst>
            <a:ext uri="{FF2B5EF4-FFF2-40B4-BE49-F238E27FC236}">
              <a16:creationId xmlns:a16="http://schemas.microsoft.com/office/drawing/2014/main" id="{46133EC1-3BE1-46D6-8BA1-D3ABF9B24C4A}"/>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3" name="Obrázek 49" descr="9">
          <a:extLst>
            <a:ext uri="{FF2B5EF4-FFF2-40B4-BE49-F238E27FC236}">
              <a16:creationId xmlns:a16="http://schemas.microsoft.com/office/drawing/2014/main" id="{27B6FF48-1FF2-474E-9F63-D49A4C455663}"/>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4" name="Obrázek 49" descr="9">
          <a:extLst>
            <a:ext uri="{FF2B5EF4-FFF2-40B4-BE49-F238E27FC236}">
              <a16:creationId xmlns:a16="http://schemas.microsoft.com/office/drawing/2014/main" id="{5742AE54-6588-41F7-B9A6-0F673D0CA23F}"/>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5" name="Obrázek 49" descr="9">
          <a:extLst>
            <a:ext uri="{FF2B5EF4-FFF2-40B4-BE49-F238E27FC236}">
              <a16:creationId xmlns:a16="http://schemas.microsoft.com/office/drawing/2014/main" id="{AAB0D9CD-3BFA-4A5A-946E-4D377926A455}"/>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6" name="Obrázek 49" descr="9">
          <a:extLst>
            <a:ext uri="{FF2B5EF4-FFF2-40B4-BE49-F238E27FC236}">
              <a16:creationId xmlns:a16="http://schemas.microsoft.com/office/drawing/2014/main" id="{C3D3480C-CAB1-47C9-8C38-AD089AAA4CFC}"/>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7" name="Obrázek 49" descr="9">
          <a:extLst>
            <a:ext uri="{FF2B5EF4-FFF2-40B4-BE49-F238E27FC236}">
              <a16:creationId xmlns:a16="http://schemas.microsoft.com/office/drawing/2014/main" id="{8D4DF572-E307-40B2-A584-79C3A2CBE16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8" name="Obrázek 49" descr="9">
          <a:extLst>
            <a:ext uri="{FF2B5EF4-FFF2-40B4-BE49-F238E27FC236}">
              <a16:creationId xmlns:a16="http://schemas.microsoft.com/office/drawing/2014/main" id="{398D081C-6773-4089-96A8-66B9F091E42E}"/>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twoCellAnchor>
    <xdr:from>
      <xdr:col>0</xdr:col>
      <xdr:colOff>4781550</xdr:colOff>
      <xdr:row>0</xdr:row>
      <xdr:rowOff>57150</xdr:rowOff>
    </xdr:from>
    <xdr:to>
      <xdr:col>0</xdr:col>
      <xdr:colOff>6038850</xdr:colOff>
      <xdr:row>0</xdr:row>
      <xdr:rowOff>400050</xdr:rowOff>
    </xdr:to>
    <xdr:pic>
      <xdr:nvPicPr>
        <xdr:cNvPr id="109" name="Obrázek 49" descr="9">
          <a:extLst>
            <a:ext uri="{FF2B5EF4-FFF2-40B4-BE49-F238E27FC236}">
              <a16:creationId xmlns:a16="http://schemas.microsoft.com/office/drawing/2014/main" id="{70708CF5-8949-4B8E-9940-38E73E5929F8}"/>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4781550" y="57150"/>
          <a:ext cx="1257300" cy="342900"/>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 name="AutoShape 1">
          <a:hlinkClick xmlns:r="http://schemas.openxmlformats.org/officeDocument/2006/relationships" r:id="rId1"/>
          <a:extLst>
            <a:ext uri="{FF2B5EF4-FFF2-40B4-BE49-F238E27FC236}">
              <a16:creationId xmlns:a16="http://schemas.microsoft.com/office/drawing/2014/main" id="{00000000-0008-0000-0400-000002000000}"/>
            </a:ext>
          </a:extLst>
        </xdr:cNvPr>
        <xdr:cNvSpPr>
          <a:spLocks noChangeArrowheads="1"/>
        </xdr:cNvSpPr>
      </xdr:nvSpPr>
      <xdr:spPr bwMode="auto">
        <a:xfrm>
          <a:off x="5490210" y="47625"/>
          <a:ext cx="1324026" cy="38481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5.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 name="AutoShape 1">
          <a:hlinkClick xmlns:r="http://schemas.openxmlformats.org/officeDocument/2006/relationships" r:id="rId1"/>
          <a:extLst>
            <a:ext uri="{FF2B5EF4-FFF2-40B4-BE49-F238E27FC236}">
              <a16:creationId xmlns:a16="http://schemas.microsoft.com/office/drawing/2014/main" id="{00000000-0008-0000-0500-000002000000}"/>
            </a:ext>
          </a:extLst>
        </xdr:cNvPr>
        <xdr:cNvSpPr>
          <a:spLocks noChangeArrowheads="1"/>
        </xdr:cNvSpPr>
      </xdr:nvSpPr>
      <xdr:spPr bwMode="auto">
        <a:xfrm>
          <a:off x="5490210" y="47625"/>
          <a:ext cx="1324026" cy="38481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6.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0481" name="AutoShape 1">
          <a:hlinkClick xmlns:r="http://schemas.openxmlformats.org/officeDocument/2006/relationships" r:id="rId1"/>
          <a:extLst>
            <a:ext uri="{FF2B5EF4-FFF2-40B4-BE49-F238E27FC236}">
              <a16:creationId xmlns:a16="http://schemas.microsoft.com/office/drawing/2014/main" id="{00000000-0008-0000-0600-000001500000}"/>
            </a:ext>
          </a:extLst>
        </xdr:cNvPr>
        <xdr:cNvSpPr>
          <a:spLocks noChangeArrowheads="1"/>
        </xdr:cNvSpPr>
      </xdr:nvSpPr>
      <xdr:spPr bwMode="auto">
        <a:xfrm>
          <a:off x="5343525" y="47625"/>
          <a:ext cx="1276350" cy="39052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7.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 name="AutoShape 1">
          <a:hlinkClick xmlns:r="http://schemas.openxmlformats.org/officeDocument/2006/relationships" r:id="rId1"/>
          <a:extLst>
            <a:ext uri="{FF2B5EF4-FFF2-40B4-BE49-F238E27FC236}">
              <a16:creationId xmlns:a16="http://schemas.microsoft.com/office/drawing/2014/main" id="{00000000-0008-0000-0700-000002000000}"/>
            </a:ext>
          </a:extLst>
        </xdr:cNvPr>
        <xdr:cNvSpPr>
          <a:spLocks noChangeArrowheads="1"/>
        </xdr:cNvSpPr>
      </xdr:nvSpPr>
      <xdr:spPr bwMode="auto">
        <a:xfrm>
          <a:off x="3914775" y="47625"/>
          <a:ext cx="1571625" cy="18097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1956</xdr:colOff>
      <xdr:row>1</xdr:row>
      <xdr:rowOff>66675</xdr:rowOff>
    </xdr:to>
    <xdr:sp macro="" textlink="">
      <xdr:nvSpPr>
        <xdr:cNvPr id="4" name="AutoShape 3">
          <a:hlinkClick xmlns:r="http://schemas.openxmlformats.org/officeDocument/2006/relationships" r:id="rId1"/>
          <a:extLst>
            <a:ext uri="{FF2B5EF4-FFF2-40B4-BE49-F238E27FC236}">
              <a16:creationId xmlns:a16="http://schemas.microsoft.com/office/drawing/2014/main" id="{00000000-0008-0000-0700-000004000000}"/>
            </a:ext>
          </a:extLst>
        </xdr:cNvPr>
        <xdr:cNvSpPr>
          <a:spLocks noChangeArrowheads="1"/>
        </xdr:cNvSpPr>
      </xdr:nvSpPr>
      <xdr:spPr bwMode="auto">
        <a:xfrm>
          <a:off x="3914775" y="47625"/>
          <a:ext cx="1571625" cy="18097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8.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8193" name="AutoShape 1">
          <a:hlinkClick xmlns:r="http://schemas.openxmlformats.org/officeDocument/2006/relationships" r:id="rId1"/>
          <a:extLst>
            <a:ext uri="{FF2B5EF4-FFF2-40B4-BE49-F238E27FC236}">
              <a16:creationId xmlns:a16="http://schemas.microsoft.com/office/drawing/2014/main" id="{00000000-0008-0000-0800-000001200000}"/>
            </a:ext>
          </a:extLst>
        </xdr:cNvPr>
        <xdr:cNvSpPr>
          <a:spLocks noChangeArrowheads="1"/>
        </xdr:cNvSpPr>
      </xdr:nvSpPr>
      <xdr:spPr bwMode="auto">
        <a:xfrm>
          <a:off x="533400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9.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13313" name="AutoShape 1">
          <a:hlinkClick xmlns:r="http://schemas.openxmlformats.org/officeDocument/2006/relationships" r:id="rId1"/>
          <a:extLst>
            <a:ext uri="{FF2B5EF4-FFF2-40B4-BE49-F238E27FC236}">
              <a16:creationId xmlns:a16="http://schemas.microsoft.com/office/drawing/2014/main" id="{00000000-0008-0000-0900-000001340000}"/>
            </a:ext>
          </a:extLst>
        </xdr:cNvPr>
        <xdr:cNvSpPr>
          <a:spLocks noChangeArrowheads="1"/>
        </xdr:cNvSpPr>
      </xdr:nvSpPr>
      <xdr:spPr bwMode="auto">
        <a:xfrm>
          <a:off x="535305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47625</xdr:rowOff>
    </xdr:from>
    <xdr:to>
      <xdr:col>0</xdr:col>
      <xdr:colOff>0</xdr:colOff>
      <xdr:row>1</xdr:row>
      <xdr:rowOff>66675</xdr:rowOff>
    </xdr:to>
    <xdr:sp macro="" textlink="">
      <xdr:nvSpPr>
        <xdr:cNvPr id="14341" name="AutoShape 5">
          <a:hlinkClick xmlns:r="http://schemas.openxmlformats.org/officeDocument/2006/relationships" r:id="rId1"/>
          <a:extLst>
            <a:ext uri="{FF2B5EF4-FFF2-40B4-BE49-F238E27FC236}">
              <a16:creationId xmlns:a16="http://schemas.microsoft.com/office/drawing/2014/main" id="{00000000-0008-0000-0A00-000005380000}"/>
            </a:ext>
          </a:extLst>
        </xdr:cNvPr>
        <xdr:cNvSpPr>
          <a:spLocks noChangeArrowheads="1"/>
        </xdr:cNvSpPr>
      </xdr:nvSpPr>
      <xdr:spPr bwMode="auto">
        <a:xfrm>
          <a:off x="0" y="47625"/>
          <a:ext cx="0" cy="105727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1956</xdr:colOff>
      <xdr:row>1</xdr:row>
      <xdr:rowOff>66675</xdr:rowOff>
    </xdr:to>
    <xdr:sp macro="" textlink="">
      <xdr:nvSpPr>
        <xdr:cNvPr id="14343" name="AutoShape 7">
          <a:hlinkClick xmlns:r="http://schemas.openxmlformats.org/officeDocument/2006/relationships" r:id="rId1"/>
          <a:extLst>
            <a:ext uri="{FF2B5EF4-FFF2-40B4-BE49-F238E27FC236}">
              <a16:creationId xmlns:a16="http://schemas.microsoft.com/office/drawing/2014/main" id="{00000000-0008-0000-0A00-000007380000}"/>
            </a:ext>
          </a:extLst>
        </xdr:cNvPr>
        <xdr:cNvSpPr>
          <a:spLocks noChangeArrowheads="1"/>
        </xdr:cNvSpPr>
      </xdr:nvSpPr>
      <xdr:spPr bwMode="auto">
        <a:xfrm>
          <a:off x="5334000" y="47625"/>
          <a:ext cx="1276350" cy="105727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1.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1505" name="AutoShape 1">
          <a:hlinkClick xmlns:r="http://schemas.openxmlformats.org/officeDocument/2006/relationships" r:id="rId1"/>
          <a:extLst>
            <a:ext uri="{FF2B5EF4-FFF2-40B4-BE49-F238E27FC236}">
              <a16:creationId xmlns:a16="http://schemas.microsoft.com/office/drawing/2014/main" id="{00000000-0008-0000-0B00-000001540000}"/>
            </a:ext>
          </a:extLst>
        </xdr:cNvPr>
        <xdr:cNvSpPr>
          <a:spLocks noChangeArrowheads="1"/>
        </xdr:cNvSpPr>
      </xdr:nvSpPr>
      <xdr:spPr bwMode="auto">
        <a:xfrm>
          <a:off x="532447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2.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4577" name="AutoShape 1">
          <a:hlinkClick xmlns:r="http://schemas.openxmlformats.org/officeDocument/2006/relationships" r:id="rId1"/>
          <a:extLst>
            <a:ext uri="{FF2B5EF4-FFF2-40B4-BE49-F238E27FC236}">
              <a16:creationId xmlns:a16="http://schemas.microsoft.com/office/drawing/2014/main" id="{00000000-0008-0000-0C00-000001600000}"/>
            </a:ext>
          </a:extLst>
        </xdr:cNvPr>
        <xdr:cNvSpPr>
          <a:spLocks noChangeArrowheads="1"/>
        </xdr:cNvSpPr>
      </xdr:nvSpPr>
      <xdr:spPr bwMode="auto">
        <a:xfrm>
          <a:off x="533400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3.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1957</xdr:colOff>
      <xdr:row>1</xdr:row>
      <xdr:rowOff>66675</xdr:rowOff>
    </xdr:to>
    <xdr:sp macro="" textlink="">
      <xdr:nvSpPr>
        <xdr:cNvPr id="31745" name="AutoShape 1">
          <a:hlinkClick xmlns:r="http://schemas.openxmlformats.org/officeDocument/2006/relationships" r:id="rId1"/>
          <a:extLst>
            <a:ext uri="{FF2B5EF4-FFF2-40B4-BE49-F238E27FC236}">
              <a16:creationId xmlns:a16="http://schemas.microsoft.com/office/drawing/2014/main" id="{00000000-0008-0000-1300-0000017C0000}"/>
            </a:ext>
          </a:extLst>
        </xdr:cNvPr>
        <xdr:cNvSpPr>
          <a:spLocks noChangeArrowheads="1"/>
        </xdr:cNvSpPr>
      </xdr:nvSpPr>
      <xdr:spPr bwMode="auto">
        <a:xfrm>
          <a:off x="5391150" y="47625"/>
          <a:ext cx="125730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4.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15361" name="AutoShape 1">
          <a:hlinkClick xmlns:r="http://schemas.openxmlformats.org/officeDocument/2006/relationships" r:id="rId1"/>
          <a:extLst>
            <a:ext uri="{FF2B5EF4-FFF2-40B4-BE49-F238E27FC236}">
              <a16:creationId xmlns:a16="http://schemas.microsoft.com/office/drawing/2014/main" id="{00000000-0008-0000-1400-0000013C0000}"/>
            </a:ext>
          </a:extLst>
        </xdr:cNvPr>
        <xdr:cNvSpPr>
          <a:spLocks noChangeArrowheads="1"/>
        </xdr:cNvSpPr>
      </xdr:nvSpPr>
      <xdr:spPr bwMode="auto">
        <a:xfrm>
          <a:off x="534352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1956</xdr:colOff>
      <xdr:row>1</xdr:row>
      <xdr:rowOff>66675</xdr:rowOff>
    </xdr:to>
    <xdr:sp macro="" textlink="">
      <xdr:nvSpPr>
        <xdr:cNvPr id="15363" name="AutoShape 3">
          <a:hlinkClick xmlns:r="http://schemas.openxmlformats.org/officeDocument/2006/relationships" r:id="rId1"/>
          <a:extLst>
            <a:ext uri="{FF2B5EF4-FFF2-40B4-BE49-F238E27FC236}">
              <a16:creationId xmlns:a16="http://schemas.microsoft.com/office/drawing/2014/main" id="{00000000-0008-0000-1400-0000033C0000}"/>
            </a:ext>
          </a:extLst>
        </xdr:cNvPr>
        <xdr:cNvSpPr>
          <a:spLocks noChangeArrowheads="1"/>
        </xdr:cNvSpPr>
      </xdr:nvSpPr>
      <xdr:spPr bwMode="auto">
        <a:xfrm>
          <a:off x="534352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1956</xdr:colOff>
      <xdr:row>1</xdr:row>
      <xdr:rowOff>66675</xdr:rowOff>
    </xdr:to>
    <xdr:sp macro="" textlink="">
      <xdr:nvSpPr>
        <xdr:cNvPr id="15365" name="AutoShape 5">
          <a:hlinkClick xmlns:r="http://schemas.openxmlformats.org/officeDocument/2006/relationships" r:id="rId1"/>
          <a:extLst>
            <a:ext uri="{FF2B5EF4-FFF2-40B4-BE49-F238E27FC236}">
              <a16:creationId xmlns:a16="http://schemas.microsoft.com/office/drawing/2014/main" id="{00000000-0008-0000-1400-0000053C0000}"/>
            </a:ext>
          </a:extLst>
        </xdr:cNvPr>
        <xdr:cNvSpPr>
          <a:spLocks noChangeArrowheads="1"/>
        </xdr:cNvSpPr>
      </xdr:nvSpPr>
      <xdr:spPr bwMode="auto">
        <a:xfrm>
          <a:off x="534352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5.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5601" name="AutoShape 1">
          <a:hlinkClick xmlns:r="http://schemas.openxmlformats.org/officeDocument/2006/relationships" r:id="rId1"/>
          <a:extLst>
            <a:ext uri="{FF2B5EF4-FFF2-40B4-BE49-F238E27FC236}">
              <a16:creationId xmlns:a16="http://schemas.microsoft.com/office/drawing/2014/main" id="{00000000-0008-0000-1500-000001640000}"/>
            </a:ext>
          </a:extLst>
        </xdr:cNvPr>
        <xdr:cNvSpPr>
          <a:spLocks noChangeArrowheads="1"/>
        </xdr:cNvSpPr>
      </xdr:nvSpPr>
      <xdr:spPr bwMode="auto">
        <a:xfrm>
          <a:off x="541020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6.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13941</xdr:colOff>
      <xdr:row>1</xdr:row>
      <xdr:rowOff>66675</xdr:rowOff>
    </xdr:to>
    <xdr:sp macro="" textlink="">
      <xdr:nvSpPr>
        <xdr:cNvPr id="27649" name="AutoShape 1">
          <a:hlinkClick xmlns:r="http://schemas.openxmlformats.org/officeDocument/2006/relationships" r:id="rId1"/>
          <a:extLst>
            <a:ext uri="{FF2B5EF4-FFF2-40B4-BE49-F238E27FC236}">
              <a16:creationId xmlns:a16="http://schemas.microsoft.com/office/drawing/2014/main" id="{00000000-0008-0000-1600-0000016C0000}"/>
            </a:ext>
          </a:extLst>
        </xdr:cNvPr>
        <xdr:cNvSpPr>
          <a:spLocks noChangeArrowheads="1"/>
        </xdr:cNvSpPr>
      </xdr:nvSpPr>
      <xdr:spPr bwMode="auto">
        <a:xfrm>
          <a:off x="5324475" y="47625"/>
          <a:ext cx="1285875"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81</xdr:row>
      <xdr:rowOff>663348</xdr:rowOff>
    </xdr:from>
    <xdr:to>
      <xdr:col>9</xdr:col>
      <xdr:colOff>13941</xdr:colOff>
      <xdr:row>81</xdr:row>
      <xdr:rowOff>663348</xdr:rowOff>
    </xdr:to>
    <xdr:sp macro="" textlink="">
      <xdr:nvSpPr>
        <xdr:cNvPr id="27650" name="AutoShape 2">
          <a:hlinkClick xmlns:r="http://schemas.openxmlformats.org/officeDocument/2006/relationships" r:id="rId1"/>
          <a:extLst>
            <a:ext uri="{FF2B5EF4-FFF2-40B4-BE49-F238E27FC236}">
              <a16:creationId xmlns:a16="http://schemas.microsoft.com/office/drawing/2014/main" id="{00000000-0008-0000-1600-0000026C0000}"/>
            </a:ext>
          </a:extLst>
        </xdr:cNvPr>
        <xdr:cNvSpPr>
          <a:spLocks noChangeArrowheads="1"/>
        </xdr:cNvSpPr>
      </xdr:nvSpPr>
      <xdr:spPr bwMode="auto">
        <a:xfrm>
          <a:off x="5324475" y="46624875"/>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126</xdr:row>
      <xdr:rowOff>0</xdr:rowOff>
    </xdr:from>
    <xdr:to>
      <xdr:col>9</xdr:col>
      <xdr:colOff>13941</xdr:colOff>
      <xdr:row>126</xdr:row>
      <xdr:rowOff>0</xdr:rowOff>
    </xdr:to>
    <xdr:sp macro="" textlink="">
      <xdr:nvSpPr>
        <xdr:cNvPr id="27652" name="AutoShape 4">
          <a:hlinkClick xmlns:r="http://schemas.openxmlformats.org/officeDocument/2006/relationships" r:id="rId1"/>
          <a:extLst>
            <a:ext uri="{FF2B5EF4-FFF2-40B4-BE49-F238E27FC236}">
              <a16:creationId xmlns:a16="http://schemas.microsoft.com/office/drawing/2014/main" id="{00000000-0008-0000-1600-0000046C0000}"/>
            </a:ext>
          </a:extLst>
        </xdr:cNvPr>
        <xdr:cNvSpPr>
          <a:spLocks noChangeArrowheads="1"/>
        </xdr:cNvSpPr>
      </xdr:nvSpPr>
      <xdr:spPr bwMode="auto">
        <a:xfrm>
          <a:off x="5324475" y="7770495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126</xdr:row>
      <xdr:rowOff>0</xdr:rowOff>
    </xdr:from>
    <xdr:to>
      <xdr:col>9</xdr:col>
      <xdr:colOff>13941</xdr:colOff>
      <xdr:row>126</xdr:row>
      <xdr:rowOff>0</xdr:rowOff>
    </xdr:to>
    <xdr:sp macro="" textlink="">
      <xdr:nvSpPr>
        <xdr:cNvPr id="27653" name="AutoShape 5">
          <a:hlinkClick xmlns:r="http://schemas.openxmlformats.org/officeDocument/2006/relationships" r:id="rId1"/>
          <a:extLst>
            <a:ext uri="{FF2B5EF4-FFF2-40B4-BE49-F238E27FC236}">
              <a16:creationId xmlns:a16="http://schemas.microsoft.com/office/drawing/2014/main" id="{00000000-0008-0000-1600-0000056C0000}"/>
            </a:ext>
          </a:extLst>
        </xdr:cNvPr>
        <xdr:cNvSpPr>
          <a:spLocks noChangeArrowheads="1"/>
        </xdr:cNvSpPr>
      </xdr:nvSpPr>
      <xdr:spPr bwMode="auto">
        <a:xfrm>
          <a:off x="5324475" y="7770495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126</xdr:row>
      <xdr:rowOff>0</xdr:rowOff>
    </xdr:from>
    <xdr:to>
      <xdr:col>9</xdr:col>
      <xdr:colOff>13941</xdr:colOff>
      <xdr:row>126</xdr:row>
      <xdr:rowOff>0</xdr:rowOff>
    </xdr:to>
    <xdr:sp macro="" textlink="">
      <xdr:nvSpPr>
        <xdr:cNvPr id="27654" name="AutoShape 6">
          <a:hlinkClick xmlns:r="http://schemas.openxmlformats.org/officeDocument/2006/relationships" r:id="rId1"/>
          <a:extLst>
            <a:ext uri="{FF2B5EF4-FFF2-40B4-BE49-F238E27FC236}">
              <a16:creationId xmlns:a16="http://schemas.microsoft.com/office/drawing/2014/main" id="{00000000-0008-0000-1600-0000066C0000}"/>
            </a:ext>
          </a:extLst>
        </xdr:cNvPr>
        <xdr:cNvSpPr>
          <a:spLocks noChangeArrowheads="1"/>
        </xdr:cNvSpPr>
      </xdr:nvSpPr>
      <xdr:spPr bwMode="auto">
        <a:xfrm>
          <a:off x="5324475" y="7770495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126</xdr:row>
      <xdr:rowOff>0</xdr:rowOff>
    </xdr:from>
    <xdr:to>
      <xdr:col>9</xdr:col>
      <xdr:colOff>13941</xdr:colOff>
      <xdr:row>126</xdr:row>
      <xdr:rowOff>0</xdr:rowOff>
    </xdr:to>
    <xdr:sp macro="" textlink="">
      <xdr:nvSpPr>
        <xdr:cNvPr id="27655" name="AutoShape 7">
          <a:hlinkClick xmlns:r="http://schemas.openxmlformats.org/officeDocument/2006/relationships" r:id="rId1"/>
          <a:extLst>
            <a:ext uri="{FF2B5EF4-FFF2-40B4-BE49-F238E27FC236}">
              <a16:creationId xmlns:a16="http://schemas.microsoft.com/office/drawing/2014/main" id="{00000000-0008-0000-1600-0000076C0000}"/>
            </a:ext>
          </a:extLst>
        </xdr:cNvPr>
        <xdr:cNvSpPr>
          <a:spLocks noChangeArrowheads="1"/>
        </xdr:cNvSpPr>
      </xdr:nvSpPr>
      <xdr:spPr bwMode="auto">
        <a:xfrm>
          <a:off x="5324475" y="7770495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13941</xdr:colOff>
      <xdr:row>1</xdr:row>
      <xdr:rowOff>66675</xdr:rowOff>
    </xdr:to>
    <xdr:sp macro="" textlink="">
      <xdr:nvSpPr>
        <xdr:cNvPr id="27657" name="AutoShape 9">
          <a:hlinkClick xmlns:r="http://schemas.openxmlformats.org/officeDocument/2006/relationships" r:id="rId1"/>
          <a:extLst>
            <a:ext uri="{FF2B5EF4-FFF2-40B4-BE49-F238E27FC236}">
              <a16:creationId xmlns:a16="http://schemas.microsoft.com/office/drawing/2014/main" id="{00000000-0008-0000-1600-0000096C0000}"/>
            </a:ext>
          </a:extLst>
        </xdr:cNvPr>
        <xdr:cNvSpPr>
          <a:spLocks noChangeArrowheads="1"/>
        </xdr:cNvSpPr>
      </xdr:nvSpPr>
      <xdr:spPr bwMode="auto">
        <a:xfrm>
          <a:off x="5324475" y="47625"/>
          <a:ext cx="1285875"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88</xdr:row>
      <xdr:rowOff>0</xdr:rowOff>
    </xdr:from>
    <xdr:to>
      <xdr:col>9</xdr:col>
      <xdr:colOff>13941</xdr:colOff>
      <xdr:row>88</xdr:row>
      <xdr:rowOff>0</xdr:rowOff>
    </xdr:to>
    <xdr:sp macro="" textlink="">
      <xdr:nvSpPr>
        <xdr:cNvPr id="27658" name="AutoShape 10">
          <a:hlinkClick xmlns:r="http://schemas.openxmlformats.org/officeDocument/2006/relationships" r:id="rId1"/>
          <a:extLst>
            <a:ext uri="{FF2B5EF4-FFF2-40B4-BE49-F238E27FC236}">
              <a16:creationId xmlns:a16="http://schemas.microsoft.com/office/drawing/2014/main" id="{00000000-0008-0000-1600-00000A6C0000}"/>
            </a:ext>
          </a:extLst>
        </xdr:cNvPr>
        <xdr:cNvSpPr>
          <a:spLocks noChangeArrowheads="1"/>
        </xdr:cNvSpPr>
      </xdr:nvSpPr>
      <xdr:spPr bwMode="auto">
        <a:xfrm>
          <a:off x="5324475" y="524256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100</xdr:row>
      <xdr:rowOff>0</xdr:rowOff>
    </xdr:from>
    <xdr:to>
      <xdr:col>9</xdr:col>
      <xdr:colOff>13941</xdr:colOff>
      <xdr:row>100</xdr:row>
      <xdr:rowOff>0</xdr:rowOff>
    </xdr:to>
    <xdr:sp macro="" textlink="">
      <xdr:nvSpPr>
        <xdr:cNvPr id="27659" name="AutoShape 11">
          <a:hlinkClick xmlns:r="http://schemas.openxmlformats.org/officeDocument/2006/relationships" r:id="rId1"/>
          <a:extLst>
            <a:ext uri="{FF2B5EF4-FFF2-40B4-BE49-F238E27FC236}">
              <a16:creationId xmlns:a16="http://schemas.microsoft.com/office/drawing/2014/main" id="{00000000-0008-0000-1600-00000B6C0000}"/>
            </a:ext>
          </a:extLst>
        </xdr:cNvPr>
        <xdr:cNvSpPr>
          <a:spLocks noChangeArrowheads="1"/>
        </xdr:cNvSpPr>
      </xdr:nvSpPr>
      <xdr:spPr bwMode="auto">
        <a:xfrm>
          <a:off x="5324475" y="591312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0</xdr:row>
      <xdr:rowOff>47625</xdr:rowOff>
    </xdr:from>
    <xdr:to>
      <xdr:col>9</xdr:col>
      <xdr:colOff>13941</xdr:colOff>
      <xdr:row>1</xdr:row>
      <xdr:rowOff>66675</xdr:rowOff>
    </xdr:to>
    <xdr:sp macro="" textlink="">
      <xdr:nvSpPr>
        <xdr:cNvPr id="27661" name="AutoShape 13">
          <a:hlinkClick xmlns:r="http://schemas.openxmlformats.org/officeDocument/2006/relationships" r:id="rId1"/>
          <a:extLst>
            <a:ext uri="{FF2B5EF4-FFF2-40B4-BE49-F238E27FC236}">
              <a16:creationId xmlns:a16="http://schemas.microsoft.com/office/drawing/2014/main" id="{00000000-0008-0000-1600-00000D6C0000}"/>
            </a:ext>
          </a:extLst>
        </xdr:cNvPr>
        <xdr:cNvSpPr>
          <a:spLocks noChangeArrowheads="1"/>
        </xdr:cNvSpPr>
      </xdr:nvSpPr>
      <xdr:spPr bwMode="auto">
        <a:xfrm>
          <a:off x="5324475" y="47625"/>
          <a:ext cx="1285875"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88</xdr:row>
      <xdr:rowOff>0</xdr:rowOff>
    </xdr:from>
    <xdr:to>
      <xdr:col>9</xdr:col>
      <xdr:colOff>13941</xdr:colOff>
      <xdr:row>88</xdr:row>
      <xdr:rowOff>0</xdr:rowOff>
    </xdr:to>
    <xdr:sp macro="" textlink="">
      <xdr:nvSpPr>
        <xdr:cNvPr id="27662" name="AutoShape 14">
          <a:hlinkClick xmlns:r="http://schemas.openxmlformats.org/officeDocument/2006/relationships" r:id="rId1"/>
          <a:extLst>
            <a:ext uri="{FF2B5EF4-FFF2-40B4-BE49-F238E27FC236}">
              <a16:creationId xmlns:a16="http://schemas.microsoft.com/office/drawing/2014/main" id="{00000000-0008-0000-1600-00000E6C0000}"/>
            </a:ext>
          </a:extLst>
        </xdr:cNvPr>
        <xdr:cNvSpPr>
          <a:spLocks noChangeArrowheads="1"/>
        </xdr:cNvSpPr>
      </xdr:nvSpPr>
      <xdr:spPr bwMode="auto">
        <a:xfrm>
          <a:off x="5324475" y="524256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100</xdr:row>
      <xdr:rowOff>0</xdr:rowOff>
    </xdr:from>
    <xdr:to>
      <xdr:col>9</xdr:col>
      <xdr:colOff>13941</xdr:colOff>
      <xdr:row>100</xdr:row>
      <xdr:rowOff>0</xdr:rowOff>
    </xdr:to>
    <xdr:sp macro="" textlink="">
      <xdr:nvSpPr>
        <xdr:cNvPr id="27663" name="AutoShape 15">
          <a:hlinkClick xmlns:r="http://schemas.openxmlformats.org/officeDocument/2006/relationships" r:id="rId1"/>
          <a:extLst>
            <a:ext uri="{FF2B5EF4-FFF2-40B4-BE49-F238E27FC236}">
              <a16:creationId xmlns:a16="http://schemas.microsoft.com/office/drawing/2014/main" id="{00000000-0008-0000-1600-00000F6C0000}"/>
            </a:ext>
          </a:extLst>
        </xdr:cNvPr>
        <xdr:cNvSpPr>
          <a:spLocks noChangeArrowheads="1"/>
        </xdr:cNvSpPr>
      </xdr:nvSpPr>
      <xdr:spPr bwMode="auto">
        <a:xfrm>
          <a:off x="5324475" y="591312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7.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2529" name="AutoShape 1">
          <a:hlinkClick xmlns:r="http://schemas.openxmlformats.org/officeDocument/2006/relationships" r:id="rId1"/>
          <a:extLst>
            <a:ext uri="{FF2B5EF4-FFF2-40B4-BE49-F238E27FC236}">
              <a16:creationId xmlns:a16="http://schemas.microsoft.com/office/drawing/2014/main" id="{00000000-0008-0000-1700-000001580000}"/>
            </a:ext>
          </a:extLst>
        </xdr:cNvPr>
        <xdr:cNvSpPr>
          <a:spLocks noChangeArrowheads="1"/>
        </xdr:cNvSpPr>
      </xdr:nvSpPr>
      <xdr:spPr bwMode="auto">
        <a:xfrm>
          <a:off x="533400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8.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23553" name="AutoShape 1">
          <a:hlinkClick xmlns:r="http://schemas.openxmlformats.org/officeDocument/2006/relationships" r:id="rId1"/>
          <a:extLst>
            <a:ext uri="{FF2B5EF4-FFF2-40B4-BE49-F238E27FC236}">
              <a16:creationId xmlns:a16="http://schemas.microsoft.com/office/drawing/2014/main" id="{00000000-0008-0000-1800-0000015C0000}"/>
            </a:ext>
          </a:extLst>
        </xdr:cNvPr>
        <xdr:cNvSpPr>
          <a:spLocks noChangeArrowheads="1"/>
        </xdr:cNvSpPr>
      </xdr:nvSpPr>
      <xdr:spPr bwMode="auto">
        <a:xfrm>
          <a:off x="534352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19.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17409" name="AutoShape 1">
          <a:hlinkClick xmlns:r="http://schemas.openxmlformats.org/officeDocument/2006/relationships" r:id="rId1"/>
          <a:extLst>
            <a:ext uri="{FF2B5EF4-FFF2-40B4-BE49-F238E27FC236}">
              <a16:creationId xmlns:a16="http://schemas.microsoft.com/office/drawing/2014/main" id="{00000000-0008-0000-1900-000001440000}"/>
            </a:ext>
          </a:extLst>
        </xdr:cNvPr>
        <xdr:cNvSpPr>
          <a:spLocks noChangeArrowheads="1"/>
        </xdr:cNvSpPr>
      </xdr:nvSpPr>
      <xdr:spPr bwMode="auto">
        <a:xfrm>
          <a:off x="534352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20.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8</xdr:col>
      <xdr:colOff>775380</xdr:colOff>
      <xdr:row>1</xdr:row>
      <xdr:rowOff>66675</xdr:rowOff>
    </xdr:to>
    <xdr:sp macro="" textlink="">
      <xdr:nvSpPr>
        <xdr:cNvPr id="26625" name="AutoShape 1">
          <a:hlinkClick xmlns:r="http://schemas.openxmlformats.org/officeDocument/2006/relationships" r:id="rId1"/>
          <a:extLst>
            <a:ext uri="{FF2B5EF4-FFF2-40B4-BE49-F238E27FC236}">
              <a16:creationId xmlns:a16="http://schemas.microsoft.com/office/drawing/2014/main" id="{00000000-0008-0000-1A00-000001680000}"/>
            </a:ext>
          </a:extLst>
        </xdr:cNvPr>
        <xdr:cNvSpPr>
          <a:spLocks noChangeArrowheads="1"/>
        </xdr:cNvSpPr>
      </xdr:nvSpPr>
      <xdr:spPr bwMode="auto">
        <a:xfrm>
          <a:off x="5343525" y="47625"/>
          <a:ext cx="1285875"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45</xdr:row>
      <xdr:rowOff>0</xdr:rowOff>
    </xdr:from>
    <xdr:to>
      <xdr:col>8</xdr:col>
      <xdr:colOff>775380</xdr:colOff>
      <xdr:row>45</xdr:row>
      <xdr:rowOff>0</xdr:rowOff>
    </xdr:to>
    <xdr:sp macro="" textlink="">
      <xdr:nvSpPr>
        <xdr:cNvPr id="26627" name="AutoShape 3">
          <a:hlinkClick xmlns:r="http://schemas.openxmlformats.org/officeDocument/2006/relationships" r:id="rId1"/>
          <a:extLst>
            <a:ext uri="{FF2B5EF4-FFF2-40B4-BE49-F238E27FC236}">
              <a16:creationId xmlns:a16="http://schemas.microsoft.com/office/drawing/2014/main" id="{00000000-0008-0000-1A00-000003680000}"/>
            </a:ext>
          </a:extLst>
        </xdr:cNvPr>
        <xdr:cNvSpPr>
          <a:spLocks noChangeArrowheads="1"/>
        </xdr:cNvSpPr>
      </xdr:nvSpPr>
      <xdr:spPr bwMode="auto">
        <a:xfrm>
          <a:off x="5343525" y="37823775"/>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50</xdr:row>
      <xdr:rowOff>0</xdr:rowOff>
    </xdr:from>
    <xdr:to>
      <xdr:col>8</xdr:col>
      <xdr:colOff>775380</xdr:colOff>
      <xdr:row>50</xdr:row>
      <xdr:rowOff>0</xdr:rowOff>
    </xdr:to>
    <xdr:sp macro="" textlink="">
      <xdr:nvSpPr>
        <xdr:cNvPr id="26628" name="AutoShape 4">
          <a:hlinkClick xmlns:r="http://schemas.openxmlformats.org/officeDocument/2006/relationships" r:id="rId1"/>
          <a:extLst>
            <a:ext uri="{FF2B5EF4-FFF2-40B4-BE49-F238E27FC236}">
              <a16:creationId xmlns:a16="http://schemas.microsoft.com/office/drawing/2014/main" id="{00000000-0008-0000-1A00-000004680000}"/>
            </a:ext>
          </a:extLst>
        </xdr:cNvPr>
        <xdr:cNvSpPr>
          <a:spLocks noChangeArrowheads="1"/>
        </xdr:cNvSpPr>
      </xdr:nvSpPr>
      <xdr:spPr bwMode="auto">
        <a:xfrm>
          <a:off x="5343525" y="417195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0</xdr:col>
      <xdr:colOff>0</xdr:colOff>
      <xdr:row>359</xdr:row>
      <xdr:rowOff>0</xdr:rowOff>
    </xdr:from>
    <xdr:to>
      <xdr:col>0</xdr:col>
      <xdr:colOff>0</xdr:colOff>
      <xdr:row>359</xdr:row>
      <xdr:rowOff>0</xdr:rowOff>
    </xdr:to>
    <xdr:sp macro="" textlink="">
      <xdr:nvSpPr>
        <xdr:cNvPr id="26629" name="AutoShape 5">
          <a:hlinkClick xmlns:r="http://schemas.openxmlformats.org/officeDocument/2006/relationships" r:id="rId1"/>
          <a:extLst>
            <a:ext uri="{FF2B5EF4-FFF2-40B4-BE49-F238E27FC236}">
              <a16:creationId xmlns:a16="http://schemas.microsoft.com/office/drawing/2014/main" id="{00000000-0008-0000-1A00-000005680000}"/>
            </a:ext>
          </a:extLst>
        </xdr:cNvPr>
        <xdr:cNvSpPr>
          <a:spLocks noChangeArrowheads="1"/>
        </xdr:cNvSpPr>
      </xdr:nvSpPr>
      <xdr:spPr bwMode="auto">
        <a:xfrm>
          <a:off x="0" y="330736575"/>
          <a:ext cx="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0</xdr:col>
      <xdr:colOff>0</xdr:colOff>
      <xdr:row>359</xdr:row>
      <xdr:rowOff>0</xdr:rowOff>
    </xdr:from>
    <xdr:to>
      <xdr:col>0</xdr:col>
      <xdr:colOff>0</xdr:colOff>
      <xdr:row>359</xdr:row>
      <xdr:rowOff>0</xdr:rowOff>
    </xdr:to>
    <xdr:sp macro="" textlink="">
      <xdr:nvSpPr>
        <xdr:cNvPr id="26630" name="AutoShape 6">
          <a:hlinkClick xmlns:r="http://schemas.openxmlformats.org/officeDocument/2006/relationships" r:id="rId1"/>
          <a:extLst>
            <a:ext uri="{FF2B5EF4-FFF2-40B4-BE49-F238E27FC236}">
              <a16:creationId xmlns:a16="http://schemas.microsoft.com/office/drawing/2014/main" id="{00000000-0008-0000-1A00-000006680000}"/>
            </a:ext>
          </a:extLst>
        </xdr:cNvPr>
        <xdr:cNvSpPr>
          <a:spLocks noChangeArrowheads="1"/>
        </xdr:cNvSpPr>
      </xdr:nvSpPr>
      <xdr:spPr bwMode="auto">
        <a:xfrm>
          <a:off x="0" y="330736575"/>
          <a:ext cx="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126</xdr:row>
      <xdr:rowOff>0</xdr:rowOff>
    </xdr:from>
    <xdr:to>
      <xdr:col>8</xdr:col>
      <xdr:colOff>775380</xdr:colOff>
      <xdr:row>126</xdr:row>
      <xdr:rowOff>0</xdr:rowOff>
    </xdr:to>
    <xdr:sp macro="" textlink="">
      <xdr:nvSpPr>
        <xdr:cNvPr id="26631" name="AutoShape 7">
          <a:hlinkClick xmlns:r="http://schemas.openxmlformats.org/officeDocument/2006/relationships" r:id="rId1"/>
          <a:extLst>
            <a:ext uri="{FF2B5EF4-FFF2-40B4-BE49-F238E27FC236}">
              <a16:creationId xmlns:a16="http://schemas.microsoft.com/office/drawing/2014/main" id="{00000000-0008-0000-1A00-000007680000}"/>
            </a:ext>
          </a:extLst>
        </xdr:cNvPr>
        <xdr:cNvSpPr>
          <a:spLocks noChangeArrowheads="1"/>
        </xdr:cNvSpPr>
      </xdr:nvSpPr>
      <xdr:spPr bwMode="auto">
        <a:xfrm>
          <a:off x="5343525" y="107708700"/>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131</xdr:row>
      <xdr:rowOff>0</xdr:rowOff>
    </xdr:from>
    <xdr:to>
      <xdr:col>8</xdr:col>
      <xdr:colOff>775380</xdr:colOff>
      <xdr:row>131</xdr:row>
      <xdr:rowOff>0</xdr:rowOff>
    </xdr:to>
    <xdr:sp macro="" textlink="">
      <xdr:nvSpPr>
        <xdr:cNvPr id="26632" name="AutoShape 8">
          <a:hlinkClick xmlns:r="http://schemas.openxmlformats.org/officeDocument/2006/relationships" r:id="rId1"/>
          <a:extLst>
            <a:ext uri="{FF2B5EF4-FFF2-40B4-BE49-F238E27FC236}">
              <a16:creationId xmlns:a16="http://schemas.microsoft.com/office/drawing/2014/main" id="{00000000-0008-0000-1A00-000008680000}"/>
            </a:ext>
          </a:extLst>
        </xdr:cNvPr>
        <xdr:cNvSpPr>
          <a:spLocks noChangeArrowheads="1"/>
        </xdr:cNvSpPr>
      </xdr:nvSpPr>
      <xdr:spPr bwMode="auto">
        <a:xfrm>
          <a:off x="5343525" y="111756825"/>
          <a:ext cx="1285875"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21.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18433" name="AutoShape 1">
          <a:hlinkClick xmlns:r="http://schemas.openxmlformats.org/officeDocument/2006/relationships" r:id="rId1"/>
          <a:extLst>
            <a:ext uri="{FF2B5EF4-FFF2-40B4-BE49-F238E27FC236}">
              <a16:creationId xmlns:a16="http://schemas.microsoft.com/office/drawing/2014/main" id="{00000000-0008-0000-1B00-000001480000}"/>
            </a:ext>
          </a:extLst>
        </xdr:cNvPr>
        <xdr:cNvSpPr>
          <a:spLocks noChangeArrowheads="1"/>
        </xdr:cNvSpPr>
      </xdr:nvSpPr>
      <xdr:spPr bwMode="auto">
        <a:xfrm>
          <a:off x="5400675"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56</xdr:row>
      <xdr:rowOff>0</xdr:rowOff>
    </xdr:from>
    <xdr:to>
      <xdr:col>9</xdr:col>
      <xdr:colOff>1956</xdr:colOff>
      <xdr:row>56</xdr:row>
      <xdr:rowOff>0</xdr:rowOff>
    </xdr:to>
    <xdr:sp macro="" textlink="">
      <xdr:nvSpPr>
        <xdr:cNvPr id="18435" name="AutoShape 3">
          <a:hlinkClick xmlns:r="http://schemas.openxmlformats.org/officeDocument/2006/relationships" r:id="rId1"/>
          <a:extLst>
            <a:ext uri="{FF2B5EF4-FFF2-40B4-BE49-F238E27FC236}">
              <a16:creationId xmlns:a16="http://schemas.microsoft.com/office/drawing/2014/main" id="{00000000-0008-0000-1B00-000003480000}"/>
            </a:ext>
          </a:extLst>
        </xdr:cNvPr>
        <xdr:cNvSpPr>
          <a:spLocks noChangeArrowheads="1"/>
        </xdr:cNvSpPr>
      </xdr:nvSpPr>
      <xdr:spPr bwMode="auto">
        <a:xfrm>
          <a:off x="5400675" y="45243750"/>
          <a:ext cx="127635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61</xdr:row>
      <xdr:rowOff>0</xdr:rowOff>
    </xdr:from>
    <xdr:to>
      <xdr:col>9</xdr:col>
      <xdr:colOff>1956</xdr:colOff>
      <xdr:row>61</xdr:row>
      <xdr:rowOff>0</xdr:rowOff>
    </xdr:to>
    <xdr:sp macro="" textlink="">
      <xdr:nvSpPr>
        <xdr:cNvPr id="18436" name="AutoShape 4">
          <a:hlinkClick xmlns:r="http://schemas.openxmlformats.org/officeDocument/2006/relationships" r:id="rId1"/>
          <a:extLst>
            <a:ext uri="{FF2B5EF4-FFF2-40B4-BE49-F238E27FC236}">
              <a16:creationId xmlns:a16="http://schemas.microsoft.com/office/drawing/2014/main" id="{00000000-0008-0000-1B00-000004480000}"/>
            </a:ext>
          </a:extLst>
        </xdr:cNvPr>
        <xdr:cNvSpPr>
          <a:spLocks noChangeArrowheads="1"/>
        </xdr:cNvSpPr>
      </xdr:nvSpPr>
      <xdr:spPr bwMode="auto">
        <a:xfrm>
          <a:off x="5400675" y="49082325"/>
          <a:ext cx="127635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0</xdr:col>
      <xdr:colOff>0</xdr:colOff>
      <xdr:row>156</xdr:row>
      <xdr:rowOff>0</xdr:rowOff>
    </xdr:from>
    <xdr:to>
      <xdr:col>0</xdr:col>
      <xdr:colOff>0</xdr:colOff>
      <xdr:row>156</xdr:row>
      <xdr:rowOff>0</xdr:rowOff>
    </xdr:to>
    <xdr:sp macro="" textlink="">
      <xdr:nvSpPr>
        <xdr:cNvPr id="18437" name="AutoShape 5">
          <a:hlinkClick xmlns:r="http://schemas.openxmlformats.org/officeDocument/2006/relationships" r:id="rId1"/>
          <a:extLst>
            <a:ext uri="{FF2B5EF4-FFF2-40B4-BE49-F238E27FC236}">
              <a16:creationId xmlns:a16="http://schemas.microsoft.com/office/drawing/2014/main" id="{00000000-0008-0000-1B00-000005480000}"/>
            </a:ext>
          </a:extLst>
        </xdr:cNvPr>
        <xdr:cNvSpPr>
          <a:spLocks noChangeArrowheads="1"/>
        </xdr:cNvSpPr>
      </xdr:nvSpPr>
      <xdr:spPr bwMode="auto">
        <a:xfrm>
          <a:off x="0" y="120881775"/>
          <a:ext cx="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0</xdr:col>
      <xdr:colOff>0</xdr:colOff>
      <xdr:row>156</xdr:row>
      <xdr:rowOff>0</xdr:rowOff>
    </xdr:from>
    <xdr:to>
      <xdr:col>0</xdr:col>
      <xdr:colOff>0</xdr:colOff>
      <xdr:row>156</xdr:row>
      <xdr:rowOff>0</xdr:rowOff>
    </xdr:to>
    <xdr:sp macro="" textlink="">
      <xdr:nvSpPr>
        <xdr:cNvPr id="18438" name="AutoShape 6">
          <a:hlinkClick xmlns:r="http://schemas.openxmlformats.org/officeDocument/2006/relationships" r:id="rId1"/>
          <a:extLst>
            <a:ext uri="{FF2B5EF4-FFF2-40B4-BE49-F238E27FC236}">
              <a16:creationId xmlns:a16="http://schemas.microsoft.com/office/drawing/2014/main" id="{00000000-0008-0000-1B00-000006480000}"/>
            </a:ext>
          </a:extLst>
        </xdr:cNvPr>
        <xdr:cNvSpPr>
          <a:spLocks noChangeArrowheads="1"/>
        </xdr:cNvSpPr>
      </xdr:nvSpPr>
      <xdr:spPr bwMode="auto">
        <a:xfrm>
          <a:off x="0" y="120881775"/>
          <a:ext cx="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144</xdr:row>
      <xdr:rowOff>0</xdr:rowOff>
    </xdr:from>
    <xdr:to>
      <xdr:col>9</xdr:col>
      <xdr:colOff>1956</xdr:colOff>
      <xdr:row>144</xdr:row>
      <xdr:rowOff>0</xdr:rowOff>
    </xdr:to>
    <xdr:sp macro="" textlink="">
      <xdr:nvSpPr>
        <xdr:cNvPr id="18439" name="AutoShape 7">
          <a:hlinkClick xmlns:r="http://schemas.openxmlformats.org/officeDocument/2006/relationships" r:id="rId1"/>
          <a:extLst>
            <a:ext uri="{FF2B5EF4-FFF2-40B4-BE49-F238E27FC236}">
              <a16:creationId xmlns:a16="http://schemas.microsoft.com/office/drawing/2014/main" id="{00000000-0008-0000-1B00-000007480000}"/>
            </a:ext>
          </a:extLst>
        </xdr:cNvPr>
        <xdr:cNvSpPr>
          <a:spLocks noChangeArrowheads="1"/>
        </xdr:cNvSpPr>
      </xdr:nvSpPr>
      <xdr:spPr bwMode="auto">
        <a:xfrm>
          <a:off x="5400675" y="114423825"/>
          <a:ext cx="127635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twoCellAnchor>
    <xdr:from>
      <xdr:col>6</xdr:col>
      <xdr:colOff>255270</xdr:colOff>
      <xdr:row>144</xdr:row>
      <xdr:rowOff>0</xdr:rowOff>
    </xdr:from>
    <xdr:to>
      <xdr:col>9</xdr:col>
      <xdr:colOff>1956</xdr:colOff>
      <xdr:row>144</xdr:row>
      <xdr:rowOff>0</xdr:rowOff>
    </xdr:to>
    <xdr:sp macro="" textlink="">
      <xdr:nvSpPr>
        <xdr:cNvPr id="18440" name="AutoShape 8">
          <a:hlinkClick xmlns:r="http://schemas.openxmlformats.org/officeDocument/2006/relationships" r:id="rId1"/>
          <a:extLst>
            <a:ext uri="{FF2B5EF4-FFF2-40B4-BE49-F238E27FC236}">
              <a16:creationId xmlns:a16="http://schemas.microsoft.com/office/drawing/2014/main" id="{00000000-0008-0000-1B00-000008480000}"/>
            </a:ext>
          </a:extLst>
        </xdr:cNvPr>
        <xdr:cNvSpPr>
          <a:spLocks noChangeArrowheads="1"/>
        </xdr:cNvSpPr>
      </xdr:nvSpPr>
      <xdr:spPr bwMode="auto">
        <a:xfrm>
          <a:off x="5400675" y="114423825"/>
          <a:ext cx="1276350" cy="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22.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7169" name="AutoShape 1">
          <a:hlinkClick xmlns:r="http://schemas.openxmlformats.org/officeDocument/2006/relationships" r:id="rId1"/>
          <a:extLst>
            <a:ext uri="{FF2B5EF4-FFF2-40B4-BE49-F238E27FC236}">
              <a16:creationId xmlns:a16="http://schemas.microsoft.com/office/drawing/2014/main" id="{00000000-0008-0000-1C00-0000011C0000}"/>
            </a:ext>
          </a:extLst>
        </xdr:cNvPr>
        <xdr:cNvSpPr>
          <a:spLocks noChangeArrowheads="1"/>
        </xdr:cNvSpPr>
      </xdr:nvSpPr>
      <xdr:spPr bwMode="auto">
        <a:xfrm>
          <a:off x="5362575" y="47625"/>
          <a:ext cx="1276350" cy="1000125"/>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23.xml><?xml version="1.0" encoding="utf-8"?>
<xdr:wsDr xmlns:xdr="http://schemas.openxmlformats.org/drawingml/2006/spreadsheetDrawing" xmlns:a="http://schemas.openxmlformats.org/drawingml/2006/main">
  <xdr:twoCellAnchor>
    <xdr:from>
      <xdr:col>6</xdr:col>
      <xdr:colOff>255270</xdr:colOff>
      <xdr:row>0</xdr:row>
      <xdr:rowOff>47625</xdr:rowOff>
    </xdr:from>
    <xdr:to>
      <xdr:col>9</xdr:col>
      <xdr:colOff>1956</xdr:colOff>
      <xdr:row>1</xdr:row>
      <xdr:rowOff>66675</xdr:rowOff>
    </xdr:to>
    <xdr:sp macro="" textlink="">
      <xdr:nvSpPr>
        <xdr:cNvPr id="16385" name="AutoShape 1">
          <a:hlinkClick xmlns:r="http://schemas.openxmlformats.org/officeDocument/2006/relationships" r:id="rId1"/>
          <a:extLst>
            <a:ext uri="{FF2B5EF4-FFF2-40B4-BE49-F238E27FC236}">
              <a16:creationId xmlns:a16="http://schemas.microsoft.com/office/drawing/2014/main" id="{00000000-0008-0000-1D00-000001400000}"/>
            </a:ext>
          </a:extLst>
        </xdr:cNvPr>
        <xdr:cNvSpPr>
          <a:spLocks noChangeArrowheads="1"/>
        </xdr:cNvSpPr>
      </xdr:nvSpPr>
      <xdr:spPr bwMode="auto">
        <a:xfrm>
          <a:off x="5334000" y="47625"/>
          <a:ext cx="1276350" cy="952500"/>
        </a:xfrm>
        <a:prstGeom prst="bevel">
          <a:avLst>
            <a:gd name="adj" fmla="val 12500"/>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cs-CZ" sz="1000" b="0" i="0" u="none" strike="noStrike" baseline="0">
              <a:solidFill>
                <a:srgbClr val="000000"/>
              </a:solidFill>
              <a:latin typeface="Arial"/>
              <a:cs typeface="Arial"/>
            </a:rPr>
            <a:t>zpět na PŘEHLED</a:t>
          </a:r>
        </a:p>
      </xdr:txBody>
    </xdr:sp>
    <xdr:clientData fPrintsWithSheet="0"/>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796</xdr:row>
      <xdr:rowOff>0</xdr:rowOff>
    </xdr:from>
    <xdr:to>
      <xdr:col>1</xdr:col>
      <xdr:colOff>0</xdr:colOff>
      <xdr:row>812</xdr:row>
      <xdr:rowOff>22860</xdr:rowOff>
    </xdr:to>
    <xdr:pic>
      <xdr:nvPicPr>
        <xdr:cNvPr id="2" name="Obrázek 1">
          <a:extLst>
            <a:ext uri="{FF2B5EF4-FFF2-40B4-BE49-F238E27FC236}">
              <a16:creationId xmlns:a16="http://schemas.microsoft.com/office/drawing/2014/main" id="{00000000-0008-0000-26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305447700"/>
          <a:ext cx="6888480" cy="3192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4147</xdr:row>
      <xdr:rowOff>0</xdr:rowOff>
    </xdr:from>
    <xdr:to>
      <xdr:col>1</xdr:col>
      <xdr:colOff>0</xdr:colOff>
      <xdr:row>4155</xdr:row>
      <xdr:rowOff>0</xdr:rowOff>
    </xdr:to>
    <xdr:pic>
      <xdr:nvPicPr>
        <xdr:cNvPr id="3" name="Obrázek 2">
          <a:extLst>
            <a:ext uri="{FF2B5EF4-FFF2-40B4-BE49-F238E27FC236}">
              <a16:creationId xmlns:a16="http://schemas.microsoft.com/office/drawing/2014/main" id="{00000000-0008-0000-26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097234280"/>
          <a:ext cx="6888480" cy="158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4179</xdr:row>
      <xdr:rowOff>0</xdr:rowOff>
    </xdr:from>
    <xdr:to>
      <xdr:col>1</xdr:col>
      <xdr:colOff>0</xdr:colOff>
      <xdr:row>4190</xdr:row>
      <xdr:rowOff>68580</xdr:rowOff>
    </xdr:to>
    <xdr:pic>
      <xdr:nvPicPr>
        <xdr:cNvPr id="4" name="Obrázek 3">
          <a:extLst>
            <a:ext uri="{FF2B5EF4-FFF2-40B4-BE49-F238E27FC236}">
              <a16:creationId xmlns:a16="http://schemas.microsoft.com/office/drawing/2014/main" id="{00000000-0008-0000-2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104046560"/>
          <a:ext cx="6888480" cy="3832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4199</xdr:row>
      <xdr:rowOff>0</xdr:rowOff>
    </xdr:from>
    <xdr:to>
      <xdr:col>1</xdr:col>
      <xdr:colOff>0</xdr:colOff>
      <xdr:row>4215</xdr:row>
      <xdr:rowOff>45720</xdr:rowOff>
    </xdr:to>
    <xdr:pic>
      <xdr:nvPicPr>
        <xdr:cNvPr id="5" name="Obrázek 4">
          <a:extLst>
            <a:ext uri="{FF2B5EF4-FFF2-40B4-BE49-F238E27FC236}">
              <a16:creationId xmlns:a16="http://schemas.microsoft.com/office/drawing/2014/main" id="{00000000-0008-0000-26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111735140"/>
          <a:ext cx="6888480" cy="5897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4506</xdr:row>
      <xdr:rowOff>0</xdr:rowOff>
    </xdr:from>
    <xdr:to>
      <xdr:col>0</xdr:col>
      <xdr:colOff>952500</xdr:colOff>
      <xdr:row>4507</xdr:row>
      <xdr:rowOff>182880</xdr:rowOff>
    </xdr:to>
    <xdr:pic>
      <xdr:nvPicPr>
        <xdr:cNvPr id="6" name="obrázek 7" descr="Směr toku vzduchu">
          <a:hlinkClick xmlns:r="http://schemas.openxmlformats.org/officeDocument/2006/relationships" r:id="rId5" tgtFrame="&quot;_blank&quot;" tooltip="&quot;Směr toku vzduchu&quot;"/>
          <a:extLst>
            <a:ext uri="{FF2B5EF4-FFF2-40B4-BE49-F238E27FC236}">
              <a16:creationId xmlns:a16="http://schemas.microsoft.com/office/drawing/2014/main" id="{00000000-0008-0000-2600-000006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214048880"/>
          <a:ext cx="95250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5291</xdr:row>
      <xdr:rowOff>0</xdr:rowOff>
    </xdr:from>
    <xdr:to>
      <xdr:col>0</xdr:col>
      <xdr:colOff>952500</xdr:colOff>
      <xdr:row>5299</xdr:row>
      <xdr:rowOff>22860</xdr:rowOff>
    </xdr:to>
    <xdr:pic>
      <xdr:nvPicPr>
        <xdr:cNvPr id="7" name="obrázek 12" descr="Dosahy horních končetin ve svislé rovině při práci vsedě">
          <a:hlinkClick xmlns:r="http://schemas.openxmlformats.org/officeDocument/2006/relationships" r:id="rId7" tgtFrame="&quot;_blank&quot;" tooltip="&quot;Dosahy horních končetin ve svislé rovině při práci vsedě&quot;"/>
          <a:extLst>
            <a:ext uri="{FF2B5EF4-FFF2-40B4-BE49-F238E27FC236}">
              <a16:creationId xmlns:a16="http://schemas.microsoft.com/office/drawing/2014/main" id="{00000000-0008-0000-2600-000007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1412382240"/>
          <a:ext cx="952500" cy="1546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5294</xdr:row>
      <xdr:rowOff>0</xdr:rowOff>
    </xdr:from>
    <xdr:to>
      <xdr:col>0</xdr:col>
      <xdr:colOff>952500</xdr:colOff>
      <xdr:row>5301</xdr:row>
      <xdr:rowOff>137160</xdr:rowOff>
    </xdr:to>
    <xdr:pic>
      <xdr:nvPicPr>
        <xdr:cNvPr id="8" name="obrázek 13" descr="Dosahy horních končetin ve svislé rovině při práci vsedě i vstoje">
          <a:hlinkClick xmlns:r="http://schemas.openxmlformats.org/officeDocument/2006/relationships" r:id="rId9" tgtFrame="&quot;_blank&quot;" tooltip="&quot;Dosahy horních končetin ve svislé rovině při práci vsedě i vstoje&quot;"/>
          <a:extLst>
            <a:ext uri="{FF2B5EF4-FFF2-40B4-BE49-F238E27FC236}">
              <a16:creationId xmlns:a16="http://schemas.microsoft.com/office/drawing/2014/main" id="{00000000-0008-0000-2600-000008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0" y="1412946120"/>
          <a:ext cx="952500" cy="1493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5301</xdr:row>
      <xdr:rowOff>0</xdr:rowOff>
    </xdr:from>
    <xdr:to>
      <xdr:col>0</xdr:col>
      <xdr:colOff>952500</xdr:colOff>
      <xdr:row>5308</xdr:row>
      <xdr:rowOff>129540</xdr:rowOff>
    </xdr:to>
    <xdr:pic>
      <xdr:nvPicPr>
        <xdr:cNvPr id="9" name="obrázek 14" descr="Dosahy horních končetin ve svislé rovině vstoje">
          <a:hlinkClick xmlns:r="http://schemas.openxmlformats.org/officeDocument/2006/relationships" r:id="rId11" tgtFrame="&quot;_blank&quot;" tooltip="&quot;Dosahy horních končetin ve svislé rovině vstoje&quot;"/>
          <a:extLst>
            <a:ext uri="{FF2B5EF4-FFF2-40B4-BE49-F238E27FC236}">
              <a16:creationId xmlns:a16="http://schemas.microsoft.com/office/drawing/2014/main" id="{00000000-0008-0000-2600-00000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0" y="1414302480"/>
          <a:ext cx="952500" cy="1493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81</xdr:row>
      <xdr:rowOff>0</xdr:rowOff>
    </xdr:from>
    <xdr:to>
      <xdr:col>0</xdr:col>
      <xdr:colOff>6118860</xdr:colOff>
      <xdr:row>102</xdr:row>
      <xdr:rowOff>160020</xdr:rowOff>
    </xdr:to>
    <xdr:pic>
      <xdr:nvPicPr>
        <xdr:cNvPr id="2" name="Obrázek 1">
          <a:extLst>
            <a:ext uri="{FF2B5EF4-FFF2-40B4-BE49-F238E27FC236}">
              <a16:creationId xmlns:a16="http://schemas.microsoft.com/office/drawing/2014/main" id="{00000000-0008-0000-3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4678620"/>
          <a:ext cx="6118860" cy="4320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103</xdr:row>
      <xdr:rowOff>0</xdr:rowOff>
    </xdr:from>
    <xdr:to>
      <xdr:col>0</xdr:col>
      <xdr:colOff>6697980</xdr:colOff>
      <xdr:row>118</xdr:row>
      <xdr:rowOff>129540</xdr:rowOff>
    </xdr:to>
    <xdr:pic>
      <xdr:nvPicPr>
        <xdr:cNvPr id="18" name="Obrázek 17">
          <a:extLst>
            <a:ext uri="{FF2B5EF4-FFF2-40B4-BE49-F238E27FC236}">
              <a16:creationId xmlns:a16="http://schemas.microsoft.com/office/drawing/2014/main" id="{00000000-0008-0000-3100-00001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9037260"/>
          <a:ext cx="6697980" cy="3093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119</xdr:row>
      <xdr:rowOff>0</xdr:rowOff>
    </xdr:from>
    <xdr:to>
      <xdr:col>0</xdr:col>
      <xdr:colOff>6515100</xdr:colOff>
      <xdr:row>162</xdr:row>
      <xdr:rowOff>160020</xdr:rowOff>
    </xdr:to>
    <xdr:pic>
      <xdr:nvPicPr>
        <xdr:cNvPr id="20" name="Obrázek 19">
          <a:extLst>
            <a:ext uri="{FF2B5EF4-FFF2-40B4-BE49-F238E27FC236}">
              <a16:creationId xmlns:a16="http://schemas.microsoft.com/office/drawing/2014/main" id="{00000000-0008-0000-31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42199560"/>
          <a:ext cx="6515100" cy="867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266700</xdr:colOff>
      <xdr:row>161</xdr:row>
      <xdr:rowOff>114300</xdr:rowOff>
    </xdr:from>
    <xdr:to>
      <xdr:col>0</xdr:col>
      <xdr:colOff>6812280</xdr:colOff>
      <xdr:row>209</xdr:row>
      <xdr:rowOff>114300</xdr:rowOff>
    </xdr:to>
    <xdr:pic>
      <xdr:nvPicPr>
        <xdr:cNvPr id="21" name="Obrázek 20">
          <a:extLst>
            <a:ext uri="{FF2B5EF4-FFF2-40B4-BE49-F238E27FC236}">
              <a16:creationId xmlns:a16="http://schemas.microsoft.com/office/drawing/2014/main" id="{00000000-0008-0000-3100-00001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66700" y="50634900"/>
          <a:ext cx="6545580" cy="978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289560</xdr:colOff>
      <xdr:row>209</xdr:row>
      <xdr:rowOff>0</xdr:rowOff>
    </xdr:from>
    <xdr:to>
      <xdr:col>0</xdr:col>
      <xdr:colOff>6865620</xdr:colOff>
      <xdr:row>252</xdr:row>
      <xdr:rowOff>106680</xdr:rowOff>
    </xdr:to>
    <xdr:pic>
      <xdr:nvPicPr>
        <xdr:cNvPr id="22" name="Obrázek 21">
          <a:extLst>
            <a:ext uri="{FF2B5EF4-FFF2-40B4-BE49-F238E27FC236}">
              <a16:creationId xmlns:a16="http://schemas.microsoft.com/office/drawing/2014/main" id="{00000000-0008-0000-3100-00001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89560" y="60304680"/>
          <a:ext cx="6576060" cy="862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533400</xdr:colOff>
      <xdr:row>251</xdr:row>
      <xdr:rowOff>144780</xdr:rowOff>
    </xdr:from>
    <xdr:to>
      <xdr:col>0</xdr:col>
      <xdr:colOff>6804660</xdr:colOff>
      <xdr:row>294</xdr:row>
      <xdr:rowOff>0</xdr:rowOff>
    </xdr:to>
    <xdr:pic>
      <xdr:nvPicPr>
        <xdr:cNvPr id="23" name="Obrázek 22">
          <a:extLst>
            <a:ext uri="{FF2B5EF4-FFF2-40B4-BE49-F238E27FC236}">
              <a16:creationId xmlns:a16="http://schemas.microsoft.com/office/drawing/2014/main" id="{00000000-0008-0000-31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33400" y="68770500"/>
          <a:ext cx="6271260" cy="8374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1143000</xdr:colOff>
      <xdr:row>294</xdr:row>
      <xdr:rowOff>22860</xdr:rowOff>
    </xdr:from>
    <xdr:to>
      <xdr:col>0</xdr:col>
      <xdr:colOff>6530340</xdr:colOff>
      <xdr:row>311</xdr:row>
      <xdr:rowOff>121920</xdr:rowOff>
    </xdr:to>
    <xdr:pic>
      <xdr:nvPicPr>
        <xdr:cNvPr id="24" name="Obrázek 23">
          <a:extLst>
            <a:ext uri="{FF2B5EF4-FFF2-40B4-BE49-F238E27FC236}">
              <a16:creationId xmlns:a16="http://schemas.microsoft.com/office/drawing/2014/main" id="{00000000-0008-0000-3100-00001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143000" y="77167740"/>
          <a:ext cx="5387340" cy="346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426720</xdr:colOff>
      <xdr:row>311</xdr:row>
      <xdr:rowOff>175260</xdr:rowOff>
    </xdr:from>
    <xdr:to>
      <xdr:col>1</xdr:col>
      <xdr:colOff>190500</xdr:colOff>
      <xdr:row>353</xdr:row>
      <xdr:rowOff>38100</xdr:rowOff>
    </xdr:to>
    <xdr:pic>
      <xdr:nvPicPr>
        <xdr:cNvPr id="25" name="Obrázek 24">
          <a:extLst>
            <a:ext uri="{FF2B5EF4-FFF2-40B4-BE49-F238E27FC236}">
              <a16:creationId xmlns:a16="http://schemas.microsoft.com/office/drawing/2014/main" id="{00000000-0008-0000-3100-00001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26720" y="80688180"/>
          <a:ext cx="6728460" cy="8183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354</xdr:row>
      <xdr:rowOff>0</xdr:rowOff>
    </xdr:from>
    <xdr:to>
      <xdr:col>1</xdr:col>
      <xdr:colOff>68580</xdr:colOff>
      <xdr:row>393</xdr:row>
      <xdr:rowOff>53340</xdr:rowOff>
    </xdr:to>
    <xdr:pic>
      <xdr:nvPicPr>
        <xdr:cNvPr id="26" name="Obrázek 25">
          <a:extLst>
            <a:ext uri="{FF2B5EF4-FFF2-40B4-BE49-F238E27FC236}">
              <a16:creationId xmlns:a16="http://schemas.microsoft.com/office/drawing/2014/main" id="{00000000-0008-0000-3100-00001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89032080"/>
          <a:ext cx="7033260" cy="7780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556260</xdr:colOff>
      <xdr:row>393</xdr:row>
      <xdr:rowOff>182880</xdr:rowOff>
    </xdr:from>
    <xdr:to>
      <xdr:col>1</xdr:col>
      <xdr:colOff>320040</xdr:colOff>
      <xdr:row>439</xdr:row>
      <xdr:rowOff>7620</xdr:rowOff>
    </xdr:to>
    <xdr:pic>
      <xdr:nvPicPr>
        <xdr:cNvPr id="27" name="Obrázek 26">
          <a:extLst>
            <a:ext uri="{FF2B5EF4-FFF2-40B4-BE49-F238E27FC236}">
              <a16:creationId xmlns:a16="http://schemas.microsoft.com/office/drawing/2014/main" id="{00000000-0008-0000-3100-00001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56260" y="96941640"/>
          <a:ext cx="6728460" cy="893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662940</xdr:colOff>
      <xdr:row>440</xdr:row>
      <xdr:rowOff>0</xdr:rowOff>
    </xdr:from>
    <xdr:to>
      <xdr:col>1</xdr:col>
      <xdr:colOff>304800</xdr:colOff>
      <xdr:row>487</xdr:row>
      <xdr:rowOff>182880</xdr:rowOff>
    </xdr:to>
    <xdr:pic>
      <xdr:nvPicPr>
        <xdr:cNvPr id="28" name="Obrázek 27">
          <a:extLst>
            <a:ext uri="{FF2B5EF4-FFF2-40B4-BE49-F238E27FC236}">
              <a16:creationId xmlns:a16="http://schemas.microsoft.com/office/drawing/2014/main" id="{00000000-0008-0000-3100-00001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62940" y="106070400"/>
          <a:ext cx="6606540" cy="949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571500</xdr:colOff>
      <xdr:row>485</xdr:row>
      <xdr:rowOff>15240</xdr:rowOff>
    </xdr:from>
    <xdr:to>
      <xdr:col>1</xdr:col>
      <xdr:colOff>30480</xdr:colOff>
      <xdr:row>511</xdr:row>
      <xdr:rowOff>7620</xdr:rowOff>
    </xdr:to>
    <xdr:pic>
      <xdr:nvPicPr>
        <xdr:cNvPr id="29" name="Obrázek 28">
          <a:extLst>
            <a:ext uri="{FF2B5EF4-FFF2-40B4-BE49-F238E27FC236}">
              <a16:creationId xmlns:a16="http://schemas.microsoft.com/office/drawing/2014/main" id="{00000000-0008-0000-3100-00001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571500" y="115001040"/>
          <a:ext cx="6423660" cy="514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685800</xdr:colOff>
      <xdr:row>509</xdr:row>
      <xdr:rowOff>7620</xdr:rowOff>
    </xdr:from>
    <xdr:to>
      <xdr:col>1</xdr:col>
      <xdr:colOff>205740</xdr:colOff>
      <xdr:row>559</xdr:row>
      <xdr:rowOff>38100</xdr:rowOff>
    </xdr:to>
    <xdr:pic>
      <xdr:nvPicPr>
        <xdr:cNvPr id="30" name="Obrázek 29">
          <a:extLst>
            <a:ext uri="{FF2B5EF4-FFF2-40B4-BE49-F238E27FC236}">
              <a16:creationId xmlns:a16="http://schemas.microsoft.com/office/drawing/2014/main" id="{00000000-0008-0000-3100-00001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85800" y="119748300"/>
          <a:ext cx="6484620" cy="9936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2</xdr:col>
      <xdr:colOff>312420</xdr:colOff>
      <xdr:row>19</xdr:row>
      <xdr:rowOff>114300</xdr:rowOff>
    </xdr:to>
    <xdr:pic>
      <xdr:nvPicPr>
        <xdr:cNvPr id="3" name="Obrázek 2">
          <a:extLst>
            <a:ext uri="{FF2B5EF4-FFF2-40B4-BE49-F238E27FC236}">
              <a16:creationId xmlns:a16="http://schemas.microsoft.com/office/drawing/2014/main" id="{00000000-0008-0000-42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35280"/>
          <a:ext cx="6812280" cy="2964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19</xdr:row>
      <xdr:rowOff>114300</xdr:rowOff>
    </xdr:from>
    <xdr:to>
      <xdr:col>3</xdr:col>
      <xdr:colOff>30480</xdr:colOff>
      <xdr:row>84</xdr:row>
      <xdr:rowOff>7620</xdr:rowOff>
    </xdr:to>
    <xdr:pic>
      <xdr:nvPicPr>
        <xdr:cNvPr id="4" name="Obrázek 3">
          <a:extLst>
            <a:ext uri="{FF2B5EF4-FFF2-40B4-BE49-F238E27FC236}">
              <a16:creationId xmlns:a16="http://schemas.microsoft.com/office/drawing/2014/main" id="{00000000-0008-0000-4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299460"/>
          <a:ext cx="7139940" cy="10789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85</xdr:row>
      <xdr:rowOff>0</xdr:rowOff>
    </xdr:from>
    <xdr:to>
      <xdr:col>2</xdr:col>
      <xdr:colOff>441960</xdr:colOff>
      <xdr:row>149</xdr:row>
      <xdr:rowOff>160020</xdr:rowOff>
    </xdr:to>
    <xdr:pic>
      <xdr:nvPicPr>
        <xdr:cNvPr id="5" name="Obrázek 4">
          <a:extLst>
            <a:ext uri="{FF2B5EF4-FFF2-40B4-BE49-F238E27FC236}">
              <a16:creationId xmlns:a16="http://schemas.microsoft.com/office/drawing/2014/main" id="{00000000-0008-0000-4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14249400"/>
          <a:ext cx="6941820" cy="10888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151</xdr:row>
      <xdr:rowOff>0</xdr:rowOff>
    </xdr:from>
    <xdr:to>
      <xdr:col>2</xdr:col>
      <xdr:colOff>563880</xdr:colOff>
      <xdr:row>214</xdr:row>
      <xdr:rowOff>160020</xdr:rowOff>
    </xdr:to>
    <xdr:pic>
      <xdr:nvPicPr>
        <xdr:cNvPr id="6" name="Obrázek 5">
          <a:extLst>
            <a:ext uri="{FF2B5EF4-FFF2-40B4-BE49-F238E27FC236}">
              <a16:creationId xmlns:a16="http://schemas.microsoft.com/office/drawing/2014/main" id="{00000000-0008-0000-4200-00000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25313640"/>
          <a:ext cx="7063740" cy="10721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216</xdr:row>
      <xdr:rowOff>0</xdr:rowOff>
    </xdr:from>
    <xdr:to>
      <xdr:col>2</xdr:col>
      <xdr:colOff>563880</xdr:colOff>
      <xdr:row>279</xdr:row>
      <xdr:rowOff>99060</xdr:rowOff>
    </xdr:to>
    <xdr:pic>
      <xdr:nvPicPr>
        <xdr:cNvPr id="7" name="Obrázek 6">
          <a:extLst>
            <a:ext uri="{FF2B5EF4-FFF2-40B4-BE49-F238E27FC236}">
              <a16:creationId xmlns:a16="http://schemas.microsoft.com/office/drawing/2014/main" id="{00000000-0008-0000-4200-00000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36210240"/>
          <a:ext cx="7063740" cy="10660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280</xdr:row>
      <xdr:rowOff>0</xdr:rowOff>
    </xdr:from>
    <xdr:to>
      <xdr:col>2</xdr:col>
      <xdr:colOff>259080</xdr:colOff>
      <xdr:row>343</xdr:row>
      <xdr:rowOff>76200</xdr:rowOff>
    </xdr:to>
    <xdr:pic>
      <xdr:nvPicPr>
        <xdr:cNvPr id="8" name="Obrázek 7">
          <a:extLst>
            <a:ext uri="{FF2B5EF4-FFF2-40B4-BE49-F238E27FC236}">
              <a16:creationId xmlns:a16="http://schemas.microsoft.com/office/drawing/2014/main" id="{00000000-0008-0000-4200-00000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46939200"/>
          <a:ext cx="6758940" cy="10637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344</xdr:row>
      <xdr:rowOff>0</xdr:rowOff>
    </xdr:from>
    <xdr:to>
      <xdr:col>2</xdr:col>
      <xdr:colOff>350520</xdr:colOff>
      <xdr:row>408</xdr:row>
      <xdr:rowOff>68580</xdr:rowOff>
    </xdr:to>
    <xdr:pic>
      <xdr:nvPicPr>
        <xdr:cNvPr id="9" name="Obrázek 8">
          <a:extLst>
            <a:ext uri="{FF2B5EF4-FFF2-40B4-BE49-F238E27FC236}">
              <a16:creationId xmlns:a16="http://schemas.microsoft.com/office/drawing/2014/main" id="{00000000-0008-0000-4200-00000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57668160"/>
          <a:ext cx="6850380" cy="10797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409</xdr:row>
      <xdr:rowOff>0</xdr:rowOff>
    </xdr:from>
    <xdr:to>
      <xdr:col>2</xdr:col>
      <xdr:colOff>441960</xdr:colOff>
      <xdr:row>472</xdr:row>
      <xdr:rowOff>76200</xdr:rowOff>
    </xdr:to>
    <xdr:pic>
      <xdr:nvPicPr>
        <xdr:cNvPr id="10" name="Obrázek 9">
          <a:extLst>
            <a:ext uri="{FF2B5EF4-FFF2-40B4-BE49-F238E27FC236}">
              <a16:creationId xmlns:a16="http://schemas.microsoft.com/office/drawing/2014/main" id="{00000000-0008-0000-4200-00000A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68564760"/>
          <a:ext cx="6941820" cy="10637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473</xdr:row>
      <xdr:rowOff>0</xdr:rowOff>
    </xdr:from>
    <xdr:to>
      <xdr:col>2</xdr:col>
      <xdr:colOff>441960</xdr:colOff>
      <xdr:row>538</xdr:row>
      <xdr:rowOff>76200</xdr:rowOff>
    </xdr:to>
    <xdr:pic>
      <xdr:nvPicPr>
        <xdr:cNvPr id="11" name="Obrázek 10">
          <a:extLst>
            <a:ext uri="{FF2B5EF4-FFF2-40B4-BE49-F238E27FC236}">
              <a16:creationId xmlns:a16="http://schemas.microsoft.com/office/drawing/2014/main" id="{00000000-0008-0000-4200-00000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79293720"/>
          <a:ext cx="6941820" cy="1097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539</xdr:row>
      <xdr:rowOff>0</xdr:rowOff>
    </xdr:from>
    <xdr:to>
      <xdr:col>2</xdr:col>
      <xdr:colOff>198120</xdr:colOff>
      <xdr:row>544</xdr:row>
      <xdr:rowOff>121920</xdr:rowOff>
    </xdr:to>
    <xdr:pic>
      <xdr:nvPicPr>
        <xdr:cNvPr id="12" name="Obrázek 11">
          <a:extLst>
            <a:ext uri="{FF2B5EF4-FFF2-40B4-BE49-F238E27FC236}">
              <a16:creationId xmlns:a16="http://schemas.microsoft.com/office/drawing/2014/main" id="{00000000-0008-0000-4200-00000C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0" y="90357960"/>
          <a:ext cx="6697980" cy="960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546</xdr:row>
      <xdr:rowOff>0</xdr:rowOff>
    </xdr:from>
    <xdr:to>
      <xdr:col>0</xdr:col>
      <xdr:colOff>5478780</xdr:colOff>
      <xdr:row>560</xdr:row>
      <xdr:rowOff>114300</xdr:rowOff>
    </xdr:to>
    <xdr:pic>
      <xdr:nvPicPr>
        <xdr:cNvPr id="13" name="Obrázek 12">
          <a:extLst>
            <a:ext uri="{FF2B5EF4-FFF2-40B4-BE49-F238E27FC236}">
              <a16:creationId xmlns:a16="http://schemas.microsoft.com/office/drawing/2014/main" id="{00000000-0008-0000-4200-00000D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0" y="91676220"/>
          <a:ext cx="5478780" cy="2461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Motiv sady Office">
  <a:themeElements>
    <a:clrScheme name="Kancelář">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Kancelář">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Kancelář">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0707"/>
        </a:solidFill>
        <a:ln w="9525" cap="flat" cmpd="sng" algn="ctr">
          <a:solidFill>
            <a:srgbClr val="000000"/>
          </a:solidFill>
          <a:prstDash val="solid"/>
          <a:round/>
          <a:headEnd type="none" w="med" len="med"/>
          <a:tailEnd type="none" w="med" len="med"/>
        </a:ln>
        <a:effectLst>
          <a:outerShdw dist="107763" dir="2700000" algn="ctr" rotWithShape="0">
            <a:srgbClr val="808080"/>
          </a:outerShdw>
        </a:effectLst>
      </a:spPr>
      <a:bodyPr vertOverflow="clip" wrap="square" lIns="91440" tIns="45720" rIns="91440" bIns="45720" upright="1"/>
      <a:lstStyle/>
    </a:spDef>
    <a:lnDef>
      <a:spPr bwMode="auto">
        <a:xfrm>
          <a:off x="0" y="0"/>
          <a:ext cx="1" cy="1"/>
        </a:xfrm>
        <a:custGeom>
          <a:avLst/>
          <a:gdLst/>
          <a:ahLst/>
          <a:cxnLst/>
          <a:rect l="0" t="0" r="0" b="0"/>
          <a:pathLst/>
        </a:custGeom>
        <a:solidFill>
          <a:srgbClr val="FF0707"/>
        </a:solidFill>
        <a:ln w="9525" cap="flat" cmpd="sng" algn="ctr">
          <a:solidFill>
            <a:srgbClr val="000000"/>
          </a:solidFill>
          <a:prstDash val="solid"/>
          <a:round/>
          <a:headEnd type="none" w="med" len="med"/>
          <a:tailEnd type="none" w="med" len="med"/>
        </a:ln>
        <a:effectLst>
          <a:outerShdw dist="107763" dir="2700000" algn="ctr" rotWithShape="0">
            <a:srgbClr val="808080"/>
          </a:outerShdw>
        </a:effectLst>
      </a:spPr>
      <a:bodyPr vertOverflow="clip" wrap="square" lIns="91440" tIns="45720" rIns="91440" bIns="4572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www.suip.cz/web/suip/pracovni-urazovost-v-cr" TargetMode="External"/><Relationship Id="rId2" Type="http://schemas.openxmlformats.org/officeDocument/2006/relationships/hyperlink" Target="https://www.suip.cz/web/suip/pracovni-urazovost-v-cr" TargetMode="External"/><Relationship Id="rId1" Type="http://schemas.openxmlformats.org/officeDocument/2006/relationships/hyperlink" Target="http://www.suip.cz/" TargetMode="External"/><Relationship Id="rId6" Type="http://schemas.openxmlformats.org/officeDocument/2006/relationships/drawing" Target="../drawings/drawing1.xml"/><Relationship Id="rId5" Type="http://schemas.openxmlformats.org/officeDocument/2006/relationships/printerSettings" Target="../printerSettings/printerSettings1.bin"/><Relationship Id="rId4" Type="http://schemas.openxmlformats.org/officeDocument/2006/relationships/hyperlink" Target="https://www.suip.cz/web/suip/pracovni-urazovost-v-cr"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List1"/>
  <dimension ref="A1:H81"/>
  <sheetViews>
    <sheetView zoomScale="81" zoomScaleNormal="81" workbookViewId="0">
      <selection activeCell="D11" sqref="D11"/>
    </sheetView>
  </sheetViews>
  <sheetFormatPr defaultColWidth="9.1796875" defaultRowHeight="12.5" x14ac:dyDescent="0.25"/>
  <cols>
    <col min="1" max="1" width="122.81640625" style="772" customWidth="1"/>
    <col min="2" max="256" width="9.1796875" style="772"/>
    <col min="257" max="257" width="104" style="772" customWidth="1"/>
    <col min="258" max="512" width="9.1796875" style="772"/>
    <col min="513" max="513" width="104" style="772" customWidth="1"/>
    <col min="514" max="768" width="9.1796875" style="772"/>
    <col min="769" max="769" width="104" style="772" customWidth="1"/>
    <col min="770" max="1024" width="9.1796875" style="772"/>
    <col min="1025" max="1025" width="104" style="772" customWidth="1"/>
    <col min="1026" max="1280" width="9.1796875" style="772"/>
    <col min="1281" max="1281" width="104" style="772" customWidth="1"/>
    <col min="1282" max="1536" width="9.1796875" style="772"/>
    <col min="1537" max="1537" width="104" style="772" customWidth="1"/>
    <col min="1538" max="1792" width="9.1796875" style="772"/>
    <col min="1793" max="1793" width="104" style="772" customWidth="1"/>
    <col min="1794" max="2048" width="9.1796875" style="772"/>
    <col min="2049" max="2049" width="104" style="772" customWidth="1"/>
    <col min="2050" max="2304" width="9.1796875" style="772"/>
    <col min="2305" max="2305" width="104" style="772" customWidth="1"/>
    <col min="2306" max="2560" width="9.1796875" style="772"/>
    <col min="2561" max="2561" width="104" style="772" customWidth="1"/>
    <col min="2562" max="2816" width="9.1796875" style="772"/>
    <col min="2817" max="2817" width="104" style="772" customWidth="1"/>
    <col min="2818" max="3072" width="9.1796875" style="772"/>
    <col min="3073" max="3073" width="104" style="772" customWidth="1"/>
    <col min="3074" max="3328" width="9.1796875" style="772"/>
    <col min="3329" max="3329" width="104" style="772" customWidth="1"/>
    <col min="3330" max="3584" width="9.1796875" style="772"/>
    <col min="3585" max="3585" width="104" style="772" customWidth="1"/>
    <col min="3586" max="3840" width="9.1796875" style="772"/>
    <col min="3841" max="3841" width="104" style="772" customWidth="1"/>
    <col min="3842" max="4096" width="9.1796875" style="772"/>
    <col min="4097" max="4097" width="104" style="772" customWidth="1"/>
    <col min="4098" max="4352" width="9.1796875" style="772"/>
    <col min="4353" max="4353" width="104" style="772" customWidth="1"/>
    <col min="4354" max="4608" width="9.1796875" style="772"/>
    <col min="4609" max="4609" width="104" style="772" customWidth="1"/>
    <col min="4610" max="4864" width="9.1796875" style="772"/>
    <col min="4865" max="4865" width="104" style="772" customWidth="1"/>
    <col min="4866" max="5120" width="9.1796875" style="772"/>
    <col min="5121" max="5121" width="104" style="772" customWidth="1"/>
    <col min="5122" max="5376" width="9.1796875" style="772"/>
    <col min="5377" max="5377" width="104" style="772" customWidth="1"/>
    <col min="5378" max="5632" width="9.1796875" style="772"/>
    <col min="5633" max="5633" width="104" style="772" customWidth="1"/>
    <col min="5634" max="5888" width="9.1796875" style="772"/>
    <col min="5889" max="5889" width="104" style="772" customWidth="1"/>
    <col min="5890" max="6144" width="9.1796875" style="772"/>
    <col min="6145" max="6145" width="104" style="772" customWidth="1"/>
    <col min="6146" max="6400" width="9.1796875" style="772"/>
    <col min="6401" max="6401" width="104" style="772" customWidth="1"/>
    <col min="6402" max="6656" width="9.1796875" style="772"/>
    <col min="6657" max="6657" width="104" style="772" customWidth="1"/>
    <col min="6658" max="6912" width="9.1796875" style="772"/>
    <col min="6913" max="6913" width="104" style="772" customWidth="1"/>
    <col min="6914" max="7168" width="9.1796875" style="772"/>
    <col min="7169" max="7169" width="104" style="772" customWidth="1"/>
    <col min="7170" max="7424" width="9.1796875" style="772"/>
    <col min="7425" max="7425" width="104" style="772" customWidth="1"/>
    <col min="7426" max="7680" width="9.1796875" style="772"/>
    <col min="7681" max="7681" width="104" style="772" customWidth="1"/>
    <col min="7682" max="7936" width="9.1796875" style="772"/>
    <col min="7937" max="7937" width="104" style="772" customWidth="1"/>
    <col min="7938" max="8192" width="9.1796875" style="772"/>
    <col min="8193" max="8193" width="104" style="772" customWidth="1"/>
    <col min="8194" max="8448" width="9.1796875" style="772"/>
    <col min="8449" max="8449" width="104" style="772" customWidth="1"/>
    <col min="8450" max="8704" width="9.1796875" style="772"/>
    <col min="8705" max="8705" width="104" style="772" customWidth="1"/>
    <col min="8706" max="8960" width="9.1796875" style="772"/>
    <col min="8961" max="8961" width="104" style="772" customWidth="1"/>
    <col min="8962" max="9216" width="9.1796875" style="772"/>
    <col min="9217" max="9217" width="104" style="772" customWidth="1"/>
    <col min="9218" max="9472" width="9.1796875" style="772"/>
    <col min="9473" max="9473" width="104" style="772" customWidth="1"/>
    <col min="9474" max="9728" width="9.1796875" style="772"/>
    <col min="9729" max="9729" width="104" style="772" customWidth="1"/>
    <col min="9730" max="9984" width="9.1796875" style="772"/>
    <col min="9985" max="9985" width="104" style="772" customWidth="1"/>
    <col min="9986" max="10240" width="9.1796875" style="772"/>
    <col min="10241" max="10241" width="104" style="772" customWidth="1"/>
    <col min="10242" max="10496" width="9.1796875" style="772"/>
    <col min="10497" max="10497" width="104" style="772" customWidth="1"/>
    <col min="10498" max="10752" width="9.1796875" style="772"/>
    <col min="10753" max="10753" width="104" style="772" customWidth="1"/>
    <col min="10754" max="11008" width="9.1796875" style="772"/>
    <col min="11009" max="11009" width="104" style="772" customWidth="1"/>
    <col min="11010" max="11264" width="9.1796875" style="772"/>
    <col min="11265" max="11265" width="104" style="772" customWidth="1"/>
    <col min="11266" max="11520" width="9.1796875" style="772"/>
    <col min="11521" max="11521" width="104" style="772" customWidth="1"/>
    <col min="11522" max="11776" width="9.1796875" style="772"/>
    <col min="11777" max="11777" width="104" style="772" customWidth="1"/>
    <col min="11778" max="12032" width="9.1796875" style="772"/>
    <col min="12033" max="12033" width="104" style="772" customWidth="1"/>
    <col min="12034" max="12288" width="9.1796875" style="772"/>
    <col min="12289" max="12289" width="104" style="772" customWidth="1"/>
    <col min="12290" max="12544" width="9.1796875" style="772"/>
    <col min="12545" max="12545" width="104" style="772" customWidth="1"/>
    <col min="12546" max="12800" width="9.1796875" style="772"/>
    <col min="12801" max="12801" width="104" style="772" customWidth="1"/>
    <col min="12802" max="13056" width="9.1796875" style="772"/>
    <col min="13057" max="13057" width="104" style="772" customWidth="1"/>
    <col min="13058" max="13312" width="9.1796875" style="772"/>
    <col min="13313" max="13313" width="104" style="772" customWidth="1"/>
    <col min="13314" max="13568" width="9.1796875" style="772"/>
    <col min="13569" max="13569" width="104" style="772" customWidth="1"/>
    <col min="13570" max="13824" width="9.1796875" style="772"/>
    <col min="13825" max="13825" width="104" style="772" customWidth="1"/>
    <col min="13826" max="14080" width="9.1796875" style="772"/>
    <col min="14081" max="14081" width="104" style="772" customWidth="1"/>
    <col min="14082" max="14336" width="9.1796875" style="772"/>
    <col min="14337" max="14337" width="104" style="772" customWidth="1"/>
    <col min="14338" max="14592" width="9.1796875" style="772"/>
    <col min="14593" max="14593" width="104" style="772" customWidth="1"/>
    <col min="14594" max="14848" width="9.1796875" style="772"/>
    <col min="14849" max="14849" width="104" style="772" customWidth="1"/>
    <col min="14850" max="15104" width="9.1796875" style="772"/>
    <col min="15105" max="15105" width="104" style="772" customWidth="1"/>
    <col min="15106" max="15360" width="9.1796875" style="772"/>
    <col min="15361" max="15361" width="104" style="772" customWidth="1"/>
    <col min="15362" max="15616" width="9.1796875" style="772"/>
    <col min="15617" max="15617" width="104" style="772" customWidth="1"/>
    <col min="15618" max="15872" width="9.1796875" style="772"/>
    <col min="15873" max="15873" width="104" style="772" customWidth="1"/>
    <col min="15874" max="16128" width="9.1796875" style="772"/>
    <col min="16129" max="16129" width="104" style="772" customWidth="1"/>
    <col min="16130" max="16384" width="9.1796875" style="772"/>
  </cols>
  <sheetData>
    <row r="1" spans="1:2" x14ac:dyDescent="0.25">
      <c r="A1" s="773"/>
    </row>
    <row r="2" spans="1:2" ht="17.5" x14ac:dyDescent="0.35">
      <c r="A2" s="942" t="s">
        <v>23769</v>
      </c>
    </row>
    <row r="3" spans="1:2" ht="31" x14ac:dyDescent="0.25">
      <c r="A3" s="959" t="s">
        <v>4286</v>
      </c>
    </row>
    <row r="4" spans="1:2" ht="46.5" x14ac:dyDescent="0.25">
      <c r="A4" s="959" t="s">
        <v>4287</v>
      </c>
    </row>
    <row r="5" spans="1:2" ht="17.5" x14ac:dyDescent="0.35">
      <c r="A5" s="942"/>
    </row>
    <row r="6" spans="1:2" ht="36" x14ac:dyDescent="0.4">
      <c r="A6" s="943" t="s">
        <v>10518</v>
      </c>
    </row>
    <row r="7" spans="1:2" ht="22.9" customHeight="1" x14ac:dyDescent="0.25">
      <c r="A7" s="1093" t="s">
        <v>13262</v>
      </c>
    </row>
    <row r="8" spans="1:2" ht="12" customHeight="1" x14ac:dyDescent="0.25">
      <c r="A8" s="1093" t="s">
        <v>6603</v>
      </c>
    </row>
    <row r="9" spans="1:2" ht="21.65" customHeight="1" x14ac:dyDescent="0.25">
      <c r="A9" s="1093"/>
    </row>
    <row r="10" spans="1:2" ht="15" customHeight="1" x14ac:dyDescent="0.4">
      <c r="A10" s="1214"/>
    </row>
    <row r="11" spans="1:2" ht="44.25" customHeight="1" x14ac:dyDescent="0.4">
      <c r="A11" s="1343" t="s">
        <v>23766</v>
      </c>
      <c r="B11" s="1341"/>
    </row>
    <row r="12" spans="1:2" ht="102.5" x14ac:dyDescent="0.45">
      <c r="A12" s="1567" t="s">
        <v>23767</v>
      </c>
    </row>
    <row r="13" spans="1:2" ht="28" x14ac:dyDescent="0.3">
      <c r="A13" s="1569" t="s">
        <v>23768</v>
      </c>
    </row>
    <row r="14" spans="1:2" ht="20.5" x14ac:dyDescent="0.45">
      <c r="A14" s="1567"/>
    </row>
    <row r="15" spans="1:2" ht="20.5" x14ac:dyDescent="0.45">
      <c r="A15" s="1567"/>
    </row>
    <row r="16" spans="1:2" s="1568" customFormat="1" ht="46.5" x14ac:dyDescent="0.35">
      <c r="A16" s="1568" t="s">
        <v>6600</v>
      </c>
    </row>
    <row r="17" spans="1:8" ht="46.5" x14ac:dyDescent="0.35">
      <c r="A17" s="944" t="s">
        <v>6604</v>
      </c>
    </row>
    <row r="18" spans="1:8" ht="77.5" x14ac:dyDescent="0.35">
      <c r="A18" s="944" t="s">
        <v>6605</v>
      </c>
    </row>
    <row r="19" spans="1:8" ht="31" x14ac:dyDescent="0.35">
      <c r="A19" s="944" t="s">
        <v>6606</v>
      </c>
    </row>
    <row r="20" spans="1:8" ht="77.5" x14ac:dyDescent="0.35">
      <c r="A20" s="944" t="s">
        <v>6601</v>
      </c>
    </row>
    <row r="21" spans="1:8" ht="66" customHeight="1" x14ac:dyDescent="0.35">
      <c r="A21" s="944" t="s">
        <v>6602</v>
      </c>
    </row>
    <row r="22" spans="1:8" ht="54.75" customHeight="1" x14ac:dyDescent="0.35">
      <c r="A22" s="944" t="s">
        <v>6607</v>
      </c>
    </row>
    <row r="23" spans="1:8" ht="18.75" customHeight="1" x14ac:dyDescent="0.35">
      <c r="A23" s="944" t="s">
        <v>21981</v>
      </c>
    </row>
    <row r="24" spans="1:8" ht="18.75" customHeight="1" x14ac:dyDescent="0.35">
      <c r="A24" s="1364"/>
    </row>
    <row r="25" spans="1:8" ht="124" x14ac:dyDescent="0.35">
      <c r="A25" s="1365" t="s">
        <v>21980</v>
      </c>
      <c r="H25" s="945"/>
    </row>
    <row r="26" spans="1:8" ht="77.5" x14ac:dyDescent="0.35">
      <c r="A26" s="1366" t="s">
        <v>21979</v>
      </c>
      <c r="H26" s="945"/>
    </row>
    <row r="27" spans="1:8" ht="62" x14ac:dyDescent="0.35">
      <c r="A27" s="1366" t="s">
        <v>21982</v>
      </c>
      <c r="H27" s="945"/>
    </row>
    <row r="28" spans="1:8" ht="15.5" x14ac:dyDescent="0.35">
      <c r="A28" s="1363"/>
      <c r="H28" s="945"/>
    </row>
    <row r="29" spans="1:8" ht="15.5" x14ac:dyDescent="0.35">
      <c r="A29" s="1363"/>
      <c r="H29" s="945"/>
    </row>
    <row r="30" spans="1:8" ht="15.5" x14ac:dyDescent="0.35">
      <c r="A30" s="1363"/>
      <c r="H30" s="945"/>
    </row>
    <row r="31" spans="1:8" ht="15.5" x14ac:dyDescent="0.35">
      <c r="A31" s="1363"/>
      <c r="H31" s="945"/>
    </row>
    <row r="32" spans="1:8" ht="15.5" x14ac:dyDescent="0.35">
      <c r="A32" s="1363"/>
      <c r="H32" s="945"/>
    </row>
    <row r="33" spans="1:8" ht="15.5" x14ac:dyDescent="0.35">
      <c r="A33" s="1363"/>
      <c r="H33" s="945"/>
    </row>
    <row r="34" spans="1:8" ht="15.5" x14ac:dyDescent="0.35">
      <c r="A34" s="1363"/>
      <c r="H34" s="945"/>
    </row>
    <row r="35" spans="1:8" ht="15.5" x14ac:dyDescent="0.35">
      <c r="A35" s="1363"/>
      <c r="H35" s="945"/>
    </row>
    <row r="36" spans="1:8" ht="15.5" x14ac:dyDescent="0.35">
      <c r="A36" s="1363"/>
      <c r="H36" s="945"/>
    </row>
    <row r="37" spans="1:8" ht="15.5" x14ac:dyDescent="0.35">
      <c r="A37" s="1363"/>
      <c r="H37" s="945"/>
    </row>
    <row r="53" spans="7:7" x14ac:dyDescent="0.25">
      <c r="G53"/>
    </row>
    <row r="74" spans="1:6" ht="18" x14ac:dyDescent="0.4">
      <c r="A74" s="1214" t="s">
        <v>23765</v>
      </c>
    </row>
    <row r="75" spans="1:6" ht="18" x14ac:dyDescent="0.4">
      <c r="A75" s="1214" t="s">
        <v>21978</v>
      </c>
    </row>
    <row r="76" spans="1:6" ht="17.25" customHeight="1" x14ac:dyDescent="0.4">
      <c r="A76" s="1214" t="s">
        <v>20451</v>
      </c>
    </row>
    <row r="77" spans="1:6" ht="16.5" customHeight="1" x14ac:dyDescent="0.4">
      <c r="A77" s="1215" t="s">
        <v>20452</v>
      </c>
    </row>
    <row r="78" spans="1:6" ht="11.25" customHeight="1" x14ac:dyDescent="0.4">
      <c r="A78" s="1214"/>
    </row>
    <row r="79" spans="1:6" ht="30.65" customHeight="1" x14ac:dyDescent="0.25">
      <c r="A79" s="1576" t="s">
        <v>18464</v>
      </c>
      <c r="B79" s="1576"/>
      <c r="C79" s="1576"/>
    </row>
    <row r="80" spans="1:6" ht="22.5" x14ac:dyDescent="0.45">
      <c r="A80" s="26" t="s">
        <v>14631</v>
      </c>
      <c r="F80" s="339"/>
    </row>
    <row r="81" spans="1:1" x14ac:dyDescent="0.25">
      <c r="A81" s="26"/>
    </row>
  </sheetData>
  <mergeCells count="1">
    <mergeCell ref="A79:C79"/>
  </mergeCells>
  <phoneticPr fontId="23" type="noConversion"/>
  <hyperlinks>
    <hyperlink ref="A80" location="SUIPOPava!A1" display="Zemědělství a potravinářský průmysl -ROČNÍ SOUHRNNÁ ZPRÁVA O VÝSLEDCÍCH KONTROLNÍCH AKCÍ ZA ROK 2019 " xr:uid="{00000000-0004-0000-0000-000000000000}"/>
    <hyperlink ref="A79:C79" location="suipo!A1" display="Zemědělství a potravinářský průmysl -ROČNÍ SOUHRNNÁ ZPRÁVA O VÝSLEDCÍCH KONTROLNÍCH AKCÍ ZA ROK 2020 " xr:uid="{00000000-0004-0000-0000-000001000000}"/>
    <hyperlink ref="A7" r:id="rId1" xr:uid="{00000000-0004-0000-0000-000003000000}"/>
    <hyperlink ref="A76" r:id="rId2" display="pracovní úrazovost v ČR v rooce 2022" xr:uid="{AC5CAD7C-251C-403D-8E04-ED2363611765}"/>
    <hyperlink ref="A11" location="List1!A1" display="ROČNÍ SOUHRNNÁ ZPRÁVA O VÝSLEDCÍCH KONTROLNÍCH AKCÍ STÁTNÍHO ÚŘADU INSPEKCE PRÁCE ZA ROK 2023, zemědělství a potravinářství" xr:uid="{FD080DEC-3EE5-4435-B30B-035CED5F40B5}"/>
    <hyperlink ref="A75" r:id="rId3" display="pracovní úrazovost v ČR v rooce 2022" xr:uid="{5A4DD220-FFA9-4494-9642-7D61F5B14917}"/>
    <hyperlink ref="A74" r:id="rId4" display="pracovní úrazovost v ČR v rooce 2022" xr:uid="{4ECCAA53-2C71-418E-8A50-6F17E9EAA424}"/>
  </hyperlinks>
  <pageMargins left="0.7" right="0.7" top="0.78740157499999996" bottom="0.78740157499999996" header="0.3" footer="0.3"/>
  <pageSetup paperSize="9" orientation="portrait" horizontalDpi="1200" verticalDpi="0" r:id="rId5"/>
  <drawing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List2"/>
  <dimension ref="A1:Q72"/>
  <sheetViews>
    <sheetView showGridLines="0" tabSelected="1" zoomScale="85" zoomScaleNormal="85" zoomScaleSheetLayoutView="95" workbookViewId="0">
      <selection activeCell="T17" sqref="T17"/>
    </sheetView>
  </sheetViews>
  <sheetFormatPr defaultColWidth="9.1796875" defaultRowHeight="12.5" x14ac:dyDescent="0.25"/>
  <cols>
    <col min="1" max="1" width="9.1796875" style="1228" customWidth="1"/>
    <col min="2" max="2" width="8.26953125" style="1228" customWidth="1"/>
    <col min="3" max="3" width="9.54296875" style="1228" customWidth="1"/>
    <col min="4" max="4" width="9.1796875" style="1228" customWidth="1"/>
    <col min="5" max="5" width="13" style="1228" customWidth="1"/>
    <col min="6" max="6" width="7.453125" style="1228" customWidth="1"/>
    <col min="7" max="7" width="7.7265625" style="1228" customWidth="1"/>
    <col min="8" max="12" width="9.1796875" style="1228"/>
    <col min="13" max="13" width="9" style="1228" customWidth="1"/>
    <col min="14" max="14" width="45" style="1228" customWidth="1"/>
    <col min="15" max="15" width="9.1796875" style="1228" customWidth="1"/>
    <col min="16" max="16" width="10.81640625" style="1228" customWidth="1"/>
    <col min="17" max="17" width="6.7265625" style="1228" customWidth="1"/>
    <col min="18" max="256" width="9.1796875" style="1228"/>
    <col min="257" max="257" width="9.1796875" style="1228" customWidth="1"/>
    <col min="258" max="258" width="8.26953125" style="1228" customWidth="1"/>
    <col min="259" max="259" width="9.54296875" style="1228" customWidth="1"/>
    <col min="260" max="260" width="9.1796875" style="1228" customWidth="1"/>
    <col min="261" max="261" width="13" style="1228" customWidth="1"/>
    <col min="262" max="262" width="7.453125" style="1228" customWidth="1"/>
    <col min="263" max="263" width="7.7265625" style="1228" customWidth="1"/>
    <col min="264" max="268" width="9.1796875" style="1228"/>
    <col min="269" max="269" width="9" style="1228" customWidth="1"/>
    <col min="270" max="270" width="45" style="1228" customWidth="1"/>
    <col min="271" max="271" width="9.1796875" style="1228" customWidth="1"/>
    <col min="272" max="272" width="10.81640625" style="1228" customWidth="1"/>
    <col min="273" max="273" width="6.7265625" style="1228" customWidth="1"/>
    <col min="274" max="512" width="9.1796875" style="1228"/>
    <col min="513" max="513" width="9.1796875" style="1228" customWidth="1"/>
    <col min="514" max="514" width="8.26953125" style="1228" customWidth="1"/>
    <col min="515" max="515" width="9.54296875" style="1228" customWidth="1"/>
    <col min="516" max="516" width="9.1796875" style="1228" customWidth="1"/>
    <col min="517" max="517" width="13" style="1228" customWidth="1"/>
    <col min="518" max="518" width="7.453125" style="1228" customWidth="1"/>
    <col min="519" max="519" width="7.7265625" style="1228" customWidth="1"/>
    <col min="520" max="524" width="9.1796875" style="1228"/>
    <col min="525" max="525" width="9" style="1228" customWidth="1"/>
    <col min="526" max="526" width="45" style="1228" customWidth="1"/>
    <col min="527" max="527" width="9.1796875" style="1228" customWidth="1"/>
    <col min="528" max="528" width="10.81640625" style="1228" customWidth="1"/>
    <col min="529" max="529" width="6.7265625" style="1228" customWidth="1"/>
    <col min="530" max="768" width="9.1796875" style="1228"/>
    <col min="769" max="769" width="9.1796875" style="1228" customWidth="1"/>
    <col min="770" max="770" width="8.26953125" style="1228" customWidth="1"/>
    <col min="771" max="771" width="9.54296875" style="1228" customWidth="1"/>
    <col min="772" max="772" width="9.1796875" style="1228" customWidth="1"/>
    <col min="773" max="773" width="13" style="1228" customWidth="1"/>
    <col min="774" max="774" width="7.453125" style="1228" customWidth="1"/>
    <col min="775" max="775" width="7.7265625" style="1228" customWidth="1"/>
    <col min="776" max="780" width="9.1796875" style="1228"/>
    <col min="781" max="781" width="9" style="1228" customWidth="1"/>
    <col min="782" max="782" width="45" style="1228" customWidth="1"/>
    <col min="783" max="783" width="9.1796875" style="1228" customWidth="1"/>
    <col min="784" max="784" width="10.81640625" style="1228" customWidth="1"/>
    <col min="785" max="785" width="6.7265625" style="1228" customWidth="1"/>
    <col min="786" max="1024" width="9.1796875" style="1228"/>
    <col min="1025" max="1025" width="9.1796875" style="1228" customWidth="1"/>
    <col min="1026" max="1026" width="8.26953125" style="1228" customWidth="1"/>
    <col min="1027" max="1027" width="9.54296875" style="1228" customWidth="1"/>
    <col min="1028" max="1028" width="9.1796875" style="1228" customWidth="1"/>
    <col min="1029" max="1029" width="13" style="1228" customWidth="1"/>
    <col min="1030" max="1030" width="7.453125" style="1228" customWidth="1"/>
    <col min="1031" max="1031" width="7.7265625" style="1228" customWidth="1"/>
    <col min="1032" max="1036" width="9.1796875" style="1228"/>
    <col min="1037" max="1037" width="9" style="1228" customWidth="1"/>
    <col min="1038" max="1038" width="45" style="1228" customWidth="1"/>
    <col min="1039" max="1039" width="9.1796875" style="1228" customWidth="1"/>
    <col min="1040" max="1040" width="10.81640625" style="1228" customWidth="1"/>
    <col min="1041" max="1041" width="6.7265625" style="1228" customWidth="1"/>
    <col min="1042" max="1280" width="9.1796875" style="1228"/>
    <col min="1281" max="1281" width="9.1796875" style="1228" customWidth="1"/>
    <col min="1282" max="1282" width="8.26953125" style="1228" customWidth="1"/>
    <col min="1283" max="1283" width="9.54296875" style="1228" customWidth="1"/>
    <col min="1284" max="1284" width="9.1796875" style="1228" customWidth="1"/>
    <col min="1285" max="1285" width="13" style="1228" customWidth="1"/>
    <col min="1286" max="1286" width="7.453125" style="1228" customWidth="1"/>
    <col min="1287" max="1287" width="7.7265625" style="1228" customWidth="1"/>
    <col min="1288" max="1292" width="9.1796875" style="1228"/>
    <col min="1293" max="1293" width="9" style="1228" customWidth="1"/>
    <col min="1294" max="1294" width="45" style="1228" customWidth="1"/>
    <col min="1295" max="1295" width="9.1796875" style="1228" customWidth="1"/>
    <col min="1296" max="1296" width="10.81640625" style="1228" customWidth="1"/>
    <col min="1297" max="1297" width="6.7265625" style="1228" customWidth="1"/>
    <col min="1298" max="1536" width="9.1796875" style="1228"/>
    <col min="1537" max="1537" width="9.1796875" style="1228" customWidth="1"/>
    <col min="1538" max="1538" width="8.26953125" style="1228" customWidth="1"/>
    <col min="1539" max="1539" width="9.54296875" style="1228" customWidth="1"/>
    <col min="1540" max="1540" width="9.1796875" style="1228" customWidth="1"/>
    <col min="1541" max="1541" width="13" style="1228" customWidth="1"/>
    <col min="1542" max="1542" width="7.453125" style="1228" customWidth="1"/>
    <col min="1543" max="1543" width="7.7265625" style="1228" customWidth="1"/>
    <col min="1544" max="1548" width="9.1796875" style="1228"/>
    <col min="1549" max="1549" width="9" style="1228" customWidth="1"/>
    <col min="1550" max="1550" width="45" style="1228" customWidth="1"/>
    <col min="1551" max="1551" width="9.1796875" style="1228" customWidth="1"/>
    <col min="1552" max="1552" width="10.81640625" style="1228" customWidth="1"/>
    <col min="1553" max="1553" width="6.7265625" style="1228" customWidth="1"/>
    <col min="1554" max="1792" width="9.1796875" style="1228"/>
    <col min="1793" max="1793" width="9.1796875" style="1228" customWidth="1"/>
    <col min="1794" max="1794" width="8.26953125" style="1228" customWidth="1"/>
    <col min="1795" max="1795" width="9.54296875" style="1228" customWidth="1"/>
    <col min="1796" max="1796" width="9.1796875" style="1228" customWidth="1"/>
    <col min="1797" max="1797" width="13" style="1228" customWidth="1"/>
    <col min="1798" max="1798" width="7.453125" style="1228" customWidth="1"/>
    <col min="1799" max="1799" width="7.7265625" style="1228" customWidth="1"/>
    <col min="1800" max="1804" width="9.1796875" style="1228"/>
    <col min="1805" max="1805" width="9" style="1228" customWidth="1"/>
    <col min="1806" max="1806" width="45" style="1228" customWidth="1"/>
    <col min="1807" max="1807" width="9.1796875" style="1228" customWidth="1"/>
    <col min="1808" max="1808" width="10.81640625" style="1228" customWidth="1"/>
    <col min="1809" max="1809" width="6.7265625" style="1228" customWidth="1"/>
    <col min="1810" max="2048" width="9.1796875" style="1228"/>
    <col min="2049" max="2049" width="9.1796875" style="1228" customWidth="1"/>
    <col min="2050" max="2050" width="8.26953125" style="1228" customWidth="1"/>
    <col min="2051" max="2051" width="9.54296875" style="1228" customWidth="1"/>
    <col min="2052" max="2052" width="9.1796875" style="1228" customWidth="1"/>
    <col min="2053" max="2053" width="13" style="1228" customWidth="1"/>
    <col min="2054" max="2054" width="7.453125" style="1228" customWidth="1"/>
    <col min="2055" max="2055" width="7.7265625" style="1228" customWidth="1"/>
    <col min="2056" max="2060" width="9.1796875" style="1228"/>
    <col min="2061" max="2061" width="9" style="1228" customWidth="1"/>
    <col min="2062" max="2062" width="45" style="1228" customWidth="1"/>
    <col min="2063" max="2063" width="9.1796875" style="1228" customWidth="1"/>
    <col min="2064" max="2064" width="10.81640625" style="1228" customWidth="1"/>
    <col min="2065" max="2065" width="6.7265625" style="1228" customWidth="1"/>
    <col min="2066" max="2304" width="9.1796875" style="1228"/>
    <col min="2305" max="2305" width="9.1796875" style="1228" customWidth="1"/>
    <col min="2306" max="2306" width="8.26953125" style="1228" customWidth="1"/>
    <col min="2307" max="2307" width="9.54296875" style="1228" customWidth="1"/>
    <col min="2308" max="2308" width="9.1796875" style="1228" customWidth="1"/>
    <col min="2309" max="2309" width="13" style="1228" customWidth="1"/>
    <col min="2310" max="2310" width="7.453125" style="1228" customWidth="1"/>
    <col min="2311" max="2311" width="7.7265625" style="1228" customWidth="1"/>
    <col min="2312" max="2316" width="9.1796875" style="1228"/>
    <col min="2317" max="2317" width="9" style="1228" customWidth="1"/>
    <col min="2318" max="2318" width="45" style="1228" customWidth="1"/>
    <col min="2319" max="2319" width="9.1796875" style="1228" customWidth="1"/>
    <col min="2320" max="2320" width="10.81640625" style="1228" customWidth="1"/>
    <col min="2321" max="2321" width="6.7265625" style="1228" customWidth="1"/>
    <col min="2322" max="2560" width="9.1796875" style="1228"/>
    <col min="2561" max="2561" width="9.1796875" style="1228" customWidth="1"/>
    <col min="2562" max="2562" width="8.26953125" style="1228" customWidth="1"/>
    <col min="2563" max="2563" width="9.54296875" style="1228" customWidth="1"/>
    <col min="2564" max="2564" width="9.1796875" style="1228" customWidth="1"/>
    <col min="2565" max="2565" width="13" style="1228" customWidth="1"/>
    <col min="2566" max="2566" width="7.453125" style="1228" customWidth="1"/>
    <col min="2567" max="2567" width="7.7265625" style="1228" customWidth="1"/>
    <col min="2568" max="2572" width="9.1796875" style="1228"/>
    <col min="2573" max="2573" width="9" style="1228" customWidth="1"/>
    <col min="2574" max="2574" width="45" style="1228" customWidth="1"/>
    <col min="2575" max="2575" width="9.1796875" style="1228" customWidth="1"/>
    <col min="2576" max="2576" width="10.81640625" style="1228" customWidth="1"/>
    <col min="2577" max="2577" width="6.7265625" style="1228" customWidth="1"/>
    <col min="2578" max="2816" width="9.1796875" style="1228"/>
    <col min="2817" max="2817" width="9.1796875" style="1228" customWidth="1"/>
    <col min="2818" max="2818" width="8.26953125" style="1228" customWidth="1"/>
    <col min="2819" max="2819" width="9.54296875" style="1228" customWidth="1"/>
    <col min="2820" max="2820" width="9.1796875" style="1228" customWidth="1"/>
    <col min="2821" max="2821" width="13" style="1228" customWidth="1"/>
    <col min="2822" max="2822" width="7.453125" style="1228" customWidth="1"/>
    <col min="2823" max="2823" width="7.7265625" style="1228" customWidth="1"/>
    <col min="2824" max="2828" width="9.1796875" style="1228"/>
    <col min="2829" max="2829" width="9" style="1228" customWidth="1"/>
    <col min="2830" max="2830" width="45" style="1228" customWidth="1"/>
    <col min="2831" max="2831" width="9.1796875" style="1228" customWidth="1"/>
    <col min="2832" max="2832" width="10.81640625" style="1228" customWidth="1"/>
    <col min="2833" max="2833" width="6.7265625" style="1228" customWidth="1"/>
    <col min="2834" max="3072" width="9.1796875" style="1228"/>
    <col min="3073" max="3073" width="9.1796875" style="1228" customWidth="1"/>
    <col min="3074" max="3074" width="8.26953125" style="1228" customWidth="1"/>
    <col min="3075" max="3075" width="9.54296875" style="1228" customWidth="1"/>
    <col min="3076" max="3076" width="9.1796875" style="1228" customWidth="1"/>
    <col min="3077" max="3077" width="13" style="1228" customWidth="1"/>
    <col min="3078" max="3078" width="7.453125" style="1228" customWidth="1"/>
    <col min="3079" max="3079" width="7.7265625" style="1228" customWidth="1"/>
    <col min="3080" max="3084" width="9.1796875" style="1228"/>
    <col min="3085" max="3085" width="9" style="1228" customWidth="1"/>
    <col min="3086" max="3086" width="45" style="1228" customWidth="1"/>
    <col min="3087" max="3087" width="9.1796875" style="1228" customWidth="1"/>
    <col min="3088" max="3088" width="10.81640625" style="1228" customWidth="1"/>
    <col min="3089" max="3089" width="6.7265625" style="1228" customWidth="1"/>
    <col min="3090" max="3328" width="9.1796875" style="1228"/>
    <col min="3329" max="3329" width="9.1796875" style="1228" customWidth="1"/>
    <col min="3330" max="3330" width="8.26953125" style="1228" customWidth="1"/>
    <col min="3331" max="3331" width="9.54296875" style="1228" customWidth="1"/>
    <col min="3332" max="3332" width="9.1796875" style="1228" customWidth="1"/>
    <col min="3333" max="3333" width="13" style="1228" customWidth="1"/>
    <col min="3334" max="3334" width="7.453125" style="1228" customWidth="1"/>
    <col min="3335" max="3335" width="7.7265625" style="1228" customWidth="1"/>
    <col min="3336" max="3340" width="9.1796875" style="1228"/>
    <col min="3341" max="3341" width="9" style="1228" customWidth="1"/>
    <col min="3342" max="3342" width="45" style="1228" customWidth="1"/>
    <col min="3343" max="3343" width="9.1796875" style="1228" customWidth="1"/>
    <col min="3344" max="3344" width="10.81640625" style="1228" customWidth="1"/>
    <col min="3345" max="3345" width="6.7265625" style="1228" customWidth="1"/>
    <col min="3346" max="3584" width="9.1796875" style="1228"/>
    <col min="3585" max="3585" width="9.1796875" style="1228" customWidth="1"/>
    <col min="3586" max="3586" width="8.26953125" style="1228" customWidth="1"/>
    <col min="3587" max="3587" width="9.54296875" style="1228" customWidth="1"/>
    <col min="3588" max="3588" width="9.1796875" style="1228" customWidth="1"/>
    <col min="3589" max="3589" width="13" style="1228" customWidth="1"/>
    <col min="3590" max="3590" width="7.453125" style="1228" customWidth="1"/>
    <col min="3591" max="3591" width="7.7265625" style="1228" customWidth="1"/>
    <col min="3592" max="3596" width="9.1796875" style="1228"/>
    <col min="3597" max="3597" width="9" style="1228" customWidth="1"/>
    <col min="3598" max="3598" width="45" style="1228" customWidth="1"/>
    <col min="3599" max="3599" width="9.1796875" style="1228" customWidth="1"/>
    <col min="3600" max="3600" width="10.81640625" style="1228" customWidth="1"/>
    <col min="3601" max="3601" width="6.7265625" style="1228" customWidth="1"/>
    <col min="3602" max="3840" width="9.1796875" style="1228"/>
    <col min="3841" max="3841" width="9.1796875" style="1228" customWidth="1"/>
    <col min="3842" max="3842" width="8.26953125" style="1228" customWidth="1"/>
    <col min="3843" max="3843" width="9.54296875" style="1228" customWidth="1"/>
    <col min="3844" max="3844" width="9.1796875" style="1228" customWidth="1"/>
    <col min="3845" max="3845" width="13" style="1228" customWidth="1"/>
    <col min="3846" max="3846" width="7.453125" style="1228" customWidth="1"/>
    <col min="3847" max="3847" width="7.7265625" style="1228" customWidth="1"/>
    <col min="3848" max="3852" width="9.1796875" style="1228"/>
    <col min="3853" max="3853" width="9" style="1228" customWidth="1"/>
    <col min="3854" max="3854" width="45" style="1228" customWidth="1"/>
    <col min="3855" max="3855" width="9.1796875" style="1228" customWidth="1"/>
    <col min="3856" max="3856" width="10.81640625" style="1228" customWidth="1"/>
    <col min="3857" max="3857" width="6.7265625" style="1228" customWidth="1"/>
    <col min="3858" max="4096" width="9.1796875" style="1228"/>
    <col min="4097" max="4097" width="9.1796875" style="1228" customWidth="1"/>
    <col min="4098" max="4098" width="8.26953125" style="1228" customWidth="1"/>
    <col min="4099" max="4099" width="9.54296875" style="1228" customWidth="1"/>
    <col min="4100" max="4100" width="9.1796875" style="1228" customWidth="1"/>
    <col min="4101" max="4101" width="13" style="1228" customWidth="1"/>
    <col min="4102" max="4102" width="7.453125" style="1228" customWidth="1"/>
    <col min="4103" max="4103" width="7.7265625" style="1228" customWidth="1"/>
    <col min="4104" max="4108" width="9.1796875" style="1228"/>
    <col min="4109" max="4109" width="9" style="1228" customWidth="1"/>
    <col min="4110" max="4110" width="45" style="1228" customWidth="1"/>
    <col min="4111" max="4111" width="9.1796875" style="1228" customWidth="1"/>
    <col min="4112" max="4112" width="10.81640625" style="1228" customWidth="1"/>
    <col min="4113" max="4113" width="6.7265625" style="1228" customWidth="1"/>
    <col min="4114" max="4352" width="9.1796875" style="1228"/>
    <col min="4353" max="4353" width="9.1796875" style="1228" customWidth="1"/>
    <col min="4354" max="4354" width="8.26953125" style="1228" customWidth="1"/>
    <col min="4355" max="4355" width="9.54296875" style="1228" customWidth="1"/>
    <col min="4356" max="4356" width="9.1796875" style="1228" customWidth="1"/>
    <col min="4357" max="4357" width="13" style="1228" customWidth="1"/>
    <col min="4358" max="4358" width="7.453125" style="1228" customWidth="1"/>
    <col min="4359" max="4359" width="7.7265625" style="1228" customWidth="1"/>
    <col min="4360" max="4364" width="9.1796875" style="1228"/>
    <col min="4365" max="4365" width="9" style="1228" customWidth="1"/>
    <col min="4366" max="4366" width="45" style="1228" customWidth="1"/>
    <col min="4367" max="4367" width="9.1796875" style="1228" customWidth="1"/>
    <col min="4368" max="4368" width="10.81640625" style="1228" customWidth="1"/>
    <col min="4369" max="4369" width="6.7265625" style="1228" customWidth="1"/>
    <col min="4370" max="4608" width="9.1796875" style="1228"/>
    <col min="4609" max="4609" width="9.1796875" style="1228" customWidth="1"/>
    <col min="4610" max="4610" width="8.26953125" style="1228" customWidth="1"/>
    <col min="4611" max="4611" width="9.54296875" style="1228" customWidth="1"/>
    <col min="4612" max="4612" width="9.1796875" style="1228" customWidth="1"/>
    <col min="4613" max="4613" width="13" style="1228" customWidth="1"/>
    <col min="4614" max="4614" width="7.453125" style="1228" customWidth="1"/>
    <col min="4615" max="4615" width="7.7265625" style="1228" customWidth="1"/>
    <col min="4616" max="4620" width="9.1796875" style="1228"/>
    <col min="4621" max="4621" width="9" style="1228" customWidth="1"/>
    <col min="4622" max="4622" width="45" style="1228" customWidth="1"/>
    <col min="4623" max="4623" width="9.1796875" style="1228" customWidth="1"/>
    <col min="4624" max="4624" width="10.81640625" style="1228" customWidth="1"/>
    <col min="4625" max="4625" width="6.7265625" style="1228" customWidth="1"/>
    <col min="4626" max="4864" width="9.1796875" style="1228"/>
    <col min="4865" max="4865" width="9.1796875" style="1228" customWidth="1"/>
    <col min="4866" max="4866" width="8.26953125" style="1228" customWidth="1"/>
    <col min="4867" max="4867" width="9.54296875" style="1228" customWidth="1"/>
    <col min="4868" max="4868" width="9.1796875" style="1228" customWidth="1"/>
    <col min="4869" max="4869" width="13" style="1228" customWidth="1"/>
    <col min="4870" max="4870" width="7.453125" style="1228" customWidth="1"/>
    <col min="4871" max="4871" width="7.7265625" style="1228" customWidth="1"/>
    <col min="4872" max="4876" width="9.1796875" style="1228"/>
    <col min="4877" max="4877" width="9" style="1228" customWidth="1"/>
    <col min="4878" max="4878" width="45" style="1228" customWidth="1"/>
    <col min="4879" max="4879" width="9.1796875" style="1228" customWidth="1"/>
    <col min="4880" max="4880" width="10.81640625" style="1228" customWidth="1"/>
    <col min="4881" max="4881" width="6.7265625" style="1228" customWidth="1"/>
    <col min="4882" max="5120" width="9.1796875" style="1228"/>
    <col min="5121" max="5121" width="9.1796875" style="1228" customWidth="1"/>
    <col min="5122" max="5122" width="8.26953125" style="1228" customWidth="1"/>
    <col min="5123" max="5123" width="9.54296875" style="1228" customWidth="1"/>
    <col min="5124" max="5124" width="9.1796875" style="1228" customWidth="1"/>
    <col min="5125" max="5125" width="13" style="1228" customWidth="1"/>
    <col min="5126" max="5126" width="7.453125" style="1228" customWidth="1"/>
    <col min="5127" max="5127" width="7.7265625" style="1228" customWidth="1"/>
    <col min="5128" max="5132" width="9.1796875" style="1228"/>
    <col min="5133" max="5133" width="9" style="1228" customWidth="1"/>
    <col min="5134" max="5134" width="45" style="1228" customWidth="1"/>
    <col min="5135" max="5135" width="9.1796875" style="1228" customWidth="1"/>
    <col min="5136" max="5136" width="10.81640625" style="1228" customWidth="1"/>
    <col min="5137" max="5137" width="6.7265625" style="1228" customWidth="1"/>
    <col min="5138" max="5376" width="9.1796875" style="1228"/>
    <col min="5377" max="5377" width="9.1796875" style="1228" customWidth="1"/>
    <col min="5378" max="5378" width="8.26953125" style="1228" customWidth="1"/>
    <col min="5379" max="5379" width="9.54296875" style="1228" customWidth="1"/>
    <col min="5380" max="5380" width="9.1796875" style="1228" customWidth="1"/>
    <col min="5381" max="5381" width="13" style="1228" customWidth="1"/>
    <col min="5382" max="5382" width="7.453125" style="1228" customWidth="1"/>
    <col min="5383" max="5383" width="7.7265625" style="1228" customWidth="1"/>
    <col min="5384" max="5388" width="9.1796875" style="1228"/>
    <col min="5389" max="5389" width="9" style="1228" customWidth="1"/>
    <col min="5390" max="5390" width="45" style="1228" customWidth="1"/>
    <col min="5391" max="5391" width="9.1796875" style="1228" customWidth="1"/>
    <col min="5392" max="5392" width="10.81640625" style="1228" customWidth="1"/>
    <col min="5393" max="5393" width="6.7265625" style="1228" customWidth="1"/>
    <col min="5394" max="5632" width="9.1796875" style="1228"/>
    <col min="5633" max="5633" width="9.1796875" style="1228" customWidth="1"/>
    <col min="5634" max="5634" width="8.26953125" style="1228" customWidth="1"/>
    <col min="5635" max="5635" width="9.54296875" style="1228" customWidth="1"/>
    <col min="5636" max="5636" width="9.1796875" style="1228" customWidth="1"/>
    <col min="5637" max="5637" width="13" style="1228" customWidth="1"/>
    <col min="5638" max="5638" width="7.453125" style="1228" customWidth="1"/>
    <col min="5639" max="5639" width="7.7265625" style="1228" customWidth="1"/>
    <col min="5640" max="5644" width="9.1796875" style="1228"/>
    <col min="5645" max="5645" width="9" style="1228" customWidth="1"/>
    <col min="5646" max="5646" width="45" style="1228" customWidth="1"/>
    <col min="5647" max="5647" width="9.1796875" style="1228" customWidth="1"/>
    <col min="5648" max="5648" width="10.81640625" style="1228" customWidth="1"/>
    <col min="5649" max="5649" width="6.7265625" style="1228" customWidth="1"/>
    <col min="5650" max="5888" width="9.1796875" style="1228"/>
    <col min="5889" max="5889" width="9.1796875" style="1228" customWidth="1"/>
    <col min="5890" max="5890" width="8.26953125" style="1228" customWidth="1"/>
    <col min="5891" max="5891" width="9.54296875" style="1228" customWidth="1"/>
    <col min="5892" max="5892" width="9.1796875" style="1228" customWidth="1"/>
    <col min="5893" max="5893" width="13" style="1228" customWidth="1"/>
    <col min="5894" max="5894" width="7.453125" style="1228" customWidth="1"/>
    <col min="5895" max="5895" width="7.7265625" style="1228" customWidth="1"/>
    <col min="5896" max="5900" width="9.1796875" style="1228"/>
    <col min="5901" max="5901" width="9" style="1228" customWidth="1"/>
    <col min="5902" max="5902" width="45" style="1228" customWidth="1"/>
    <col min="5903" max="5903" width="9.1796875" style="1228" customWidth="1"/>
    <col min="5904" max="5904" width="10.81640625" style="1228" customWidth="1"/>
    <col min="5905" max="5905" width="6.7265625" style="1228" customWidth="1"/>
    <col min="5906" max="6144" width="9.1796875" style="1228"/>
    <col min="6145" max="6145" width="9.1796875" style="1228" customWidth="1"/>
    <col min="6146" max="6146" width="8.26953125" style="1228" customWidth="1"/>
    <col min="6147" max="6147" width="9.54296875" style="1228" customWidth="1"/>
    <col min="6148" max="6148" width="9.1796875" style="1228" customWidth="1"/>
    <col min="6149" max="6149" width="13" style="1228" customWidth="1"/>
    <col min="6150" max="6150" width="7.453125" style="1228" customWidth="1"/>
    <col min="6151" max="6151" width="7.7265625" style="1228" customWidth="1"/>
    <col min="6152" max="6156" width="9.1796875" style="1228"/>
    <col min="6157" max="6157" width="9" style="1228" customWidth="1"/>
    <col min="6158" max="6158" width="45" style="1228" customWidth="1"/>
    <col min="6159" max="6159" width="9.1796875" style="1228" customWidth="1"/>
    <col min="6160" max="6160" width="10.81640625" style="1228" customWidth="1"/>
    <col min="6161" max="6161" width="6.7265625" style="1228" customWidth="1"/>
    <col min="6162" max="6400" width="9.1796875" style="1228"/>
    <col min="6401" max="6401" width="9.1796875" style="1228" customWidth="1"/>
    <col min="6402" max="6402" width="8.26953125" style="1228" customWidth="1"/>
    <col min="6403" max="6403" width="9.54296875" style="1228" customWidth="1"/>
    <col min="6404" max="6404" width="9.1796875" style="1228" customWidth="1"/>
    <col min="6405" max="6405" width="13" style="1228" customWidth="1"/>
    <col min="6406" max="6406" width="7.453125" style="1228" customWidth="1"/>
    <col min="6407" max="6407" width="7.7265625" style="1228" customWidth="1"/>
    <col min="6408" max="6412" width="9.1796875" style="1228"/>
    <col min="6413" max="6413" width="9" style="1228" customWidth="1"/>
    <col min="6414" max="6414" width="45" style="1228" customWidth="1"/>
    <col min="6415" max="6415" width="9.1796875" style="1228" customWidth="1"/>
    <col min="6416" max="6416" width="10.81640625" style="1228" customWidth="1"/>
    <col min="6417" max="6417" width="6.7265625" style="1228" customWidth="1"/>
    <col min="6418" max="6656" width="9.1796875" style="1228"/>
    <col min="6657" max="6657" width="9.1796875" style="1228" customWidth="1"/>
    <col min="6658" max="6658" width="8.26953125" style="1228" customWidth="1"/>
    <col min="6659" max="6659" width="9.54296875" style="1228" customWidth="1"/>
    <col min="6660" max="6660" width="9.1796875" style="1228" customWidth="1"/>
    <col min="6661" max="6661" width="13" style="1228" customWidth="1"/>
    <col min="6662" max="6662" width="7.453125" style="1228" customWidth="1"/>
    <col min="6663" max="6663" width="7.7265625" style="1228" customWidth="1"/>
    <col min="6664" max="6668" width="9.1796875" style="1228"/>
    <col min="6669" max="6669" width="9" style="1228" customWidth="1"/>
    <col min="6670" max="6670" width="45" style="1228" customWidth="1"/>
    <col min="6671" max="6671" width="9.1796875" style="1228" customWidth="1"/>
    <col min="6672" max="6672" width="10.81640625" style="1228" customWidth="1"/>
    <col min="6673" max="6673" width="6.7265625" style="1228" customWidth="1"/>
    <col min="6674" max="6912" width="9.1796875" style="1228"/>
    <col min="6913" max="6913" width="9.1796875" style="1228" customWidth="1"/>
    <col min="6914" max="6914" width="8.26953125" style="1228" customWidth="1"/>
    <col min="6915" max="6915" width="9.54296875" style="1228" customWidth="1"/>
    <col min="6916" max="6916" width="9.1796875" style="1228" customWidth="1"/>
    <col min="6917" max="6917" width="13" style="1228" customWidth="1"/>
    <col min="6918" max="6918" width="7.453125" style="1228" customWidth="1"/>
    <col min="6919" max="6919" width="7.7265625" style="1228" customWidth="1"/>
    <col min="6920" max="6924" width="9.1796875" style="1228"/>
    <col min="6925" max="6925" width="9" style="1228" customWidth="1"/>
    <col min="6926" max="6926" width="45" style="1228" customWidth="1"/>
    <col min="6927" max="6927" width="9.1796875" style="1228" customWidth="1"/>
    <col min="6928" max="6928" width="10.81640625" style="1228" customWidth="1"/>
    <col min="6929" max="6929" width="6.7265625" style="1228" customWidth="1"/>
    <col min="6930" max="7168" width="9.1796875" style="1228"/>
    <col min="7169" max="7169" width="9.1796875" style="1228" customWidth="1"/>
    <col min="7170" max="7170" width="8.26953125" style="1228" customWidth="1"/>
    <col min="7171" max="7171" width="9.54296875" style="1228" customWidth="1"/>
    <col min="7172" max="7172" width="9.1796875" style="1228" customWidth="1"/>
    <col min="7173" max="7173" width="13" style="1228" customWidth="1"/>
    <col min="7174" max="7174" width="7.453125" style="1228" customWidth="1"/>
    <col min="7175" max="7175" width="7.7265625" style="1228" customWidth="1"/>
    <col min="7176" max="7180" width="9.1796875" style="1228"/>
    <col min="7181" max="7181" width="9" style="1228" customWidth="1"/>
    <col min="7182" max="7182" width="45" style="1228" customWidth="1"/>
    <col min="7183" max="7183" width="9.1796875" style="1228" customWidth="1"/>
    <col min="7184" max="7184" width="10.81640625" style="1228" customWidth="1"/>
    <col min="7185" max="7185" width="6.7265625" style="1228" customWidth="1"/>
    <col min="7186" max="7424" width="9.1796875" style="1228"/>
    <col min="7425" max="7425" width="9.1796875" style="1228" customWidth="1"/>
    <col min="7426" max="7426" width="8.26953125" style="1228" customWidth="1"/>
    <col min="7427" max="7427" width="9.54296875" style="1228" customWidth="1"/>
    <col min="7428" max="7428" width="9.1796875" style="1228" customWidth="1"/>
    <col min="7429" max="7429" width="13" style="1228" customWidth="1"/>
    <col min="7430" max="7430" width="7.453125" style="1228" customWidth="1"/>
    <col min="7431" max="7431" width="7.7265625" style="1228" customWidth="1"/>
    <col min="7432" max="7436" width="9.1796875" style="1228"/>
    <col min="7437" max="7437" width="9" style="1228" customWidth="1"/>
    <col min="7438" max="7438" width="45" style="1228" customWidth="1"/>
    <col min="7439" max="7439" width="9.1796875" style="1228" customWidth="1"/>
    <col min="7440" max="7440" width="10.81640625" style="1228" customWidth="1"/>
    <col min="7441" max="7441" width="6.7265625" style="1228" customWidth="1"/>
    <col min="7442" max="7680" width="9.1796875" style="1228"/>
    <col min="7681" max="7681" width="9.1796875" style="1228" customWidth="1"/>
    <col min="7682" max="7682" width="8.26953125" style="1228" customWidth="1"/>
    <col min="7683" max="7683" width="9.54296875" style="1228" customWidth="1"/>
    <col min="7684" max="7684" width="9.1796875" style="1228" customWidth="1"/>
    <col min="7685" max="7685" width="13" style="1228" customWidth="1"/>
    <col min="7686" max="7686" width="7.453125" style="1228" customWidth="1"/>
    <col min="7687" max="7687" width="7.7265625" style="1228" customWidth="1"/>
    <col min="7688" max="7692" width="9.1796875" style="1228"/>
    <col min="7693" max="7693" width="9" style="1228" customWidth="1"/>
    <col min="7694" max="7694" width="45" style="1228" customWidth="1"/>
    <col min="7695" max="7695" width="9.1796875" style="1228" customWidth="1"/>
    <col min="7696" max="7696" width="10.81640625" style="1228" customWidth="1"/>
    <col min="7697" max="7697" width="6.7265625" style="1228" customWidth="1"/>
    <col min="7698" max="7936" width="9.1796875" style="1228"/>
    <col min="7937" max="7937" width="9.1796875" style="1228" customWidth="1"/>
    <col min="7938" max="7938" width="8.26953125" style="1228" customWidth="1"/>
    <col min="7939" max="7939" width="9.54296875" style="1228" customWidth="1"/>
    <col min="7940" max="7940" width="9.1796875" style="1228" customWidth="1"/>
    <col min="7941" max="7941" width="13" style="1228" customWidth="1"/>
    <col min="7942" max="7942" width="7.453125" style="1228" customWidth="1"/>
    <col min="7943" max="7943" width="7.7265625" style="1228" customWidth="1"/>
    <col min="7944" max="7948" width="9.1796875" style="1228"/>
    <col min="7949" max="7949" width="9" style="1228" customWidth="1"/>
    <col min="7950" max="7950" width="45" style="1228" customWidth="1"/>
    <col min="7951" max="7951" width="9.1796875" style="1228" customWidth="1"/>
    <col min="7952" max="7952" width="10.81640625" style="1228" customWidth="1"/>
    <col min="7953" max="7953" width="6.7265625" style="1228" customWidth="1"/>
    <col min="7954" max="8192" width="9.1796875" style="1228"/>
    <col min="8193" max="8193" width="9.1796875" style="1228" customWidth="1"/>
    <col min="8194" max="8194" width="8.26953125" style="1228" customWidth="1"/>
    <col min="8195" max="8195" width="9.54296875" style="1228" customWidth="1"/>
    <col min="8196" max="8196" width="9.1796875" style="1228" customWidth="1"/>
    <col min="8197" max="8197" width="13" style="1228" customWidth="1"/>
    <col min="8198" max="8198" width="7.453125" style="1228" customWidth="1"/>
    <col min="8199" max="8199" width="7.7265625" style="1228" customWidth="1"/>
    <col min="8200" max="8204" width="9.1796875" style="1228"/>
    <col min="8205" max="8205" width="9" style="1228" customWidth="1"/>
    <col min="8206" max="8206" width="45" style="1228" customWidth="1"/>
    <col min="8207" max="8207" width="9.1796875" style="1228" customWidth="1"/>
    <col min="8208" max="8208" width="10.81640625" style="1228" customWidth="1"/>
    <col min="8209" max="8209" width="6.7265625" style="1228" customWidth="1"/>
    <col min="8210" max="8448" width="9.1796875" style="1228"/>
    <col min="8449" max="8449" width="9.1796875" style="1228" customWidth="1"/>
    <col min="8450" max="8450" width="8.26953125" style="1228" customWidth="1"/>
    <col min="8451" max="8451" width="9.54296875" style="1228" customWidth="1"/>
    <col min="8452" max="8452" width="9.1796875" style="1228" customWidth="1"/>
    <col min="8453" max="8453" width="13" style="1228" customWidth="1"/>
    <col min="8454" max="8454" width="7.453125" style="1228" customWidth="1"/>
    <col min="8455" max="8455" width="7.7265625" style="1228" customWidth="1"/>
    <col min="8456" max="8460" width="9.1796875" style="1228"/>
    <col min="8461" max="8461" width="9" style="1228" customWidth="1"/>
    <col min="8462" max="8462" width="45" style="1228" customWidth="1"/>
    <col min="8463" max="8463" width="9.1796875" style="1228" customWidth="1"/>
    <col min="8464" max="8464" width="10.81640625" style="1228" customWidth="1"/>
    <col min="8465" max="8465" width="6.7265625" style="1228" customWidth="1"/>
    <col min="8466" max="8704" width="9.1796875" style="1228"/>
    <col min="8705" max="8705" width="9.1796875" style="1228" customWidth="1"/>
    <col min="8706" max="8706" width="8.26953125" style="1228" customWidth="1"/>
    <col min="8707" max="8707" width="9.54296875" style="1228" customWidth="1"/>
    <col min="8708" max="8708" width="9.1796875" style="1228" customWidth="1"/>
    <col min="8709" max="8709" width="13" style="1228" customWidth="1"/>
    <col min="8710" max="8710" width="7.453125" style="1228" customWidth="1"/>
    <col min="8711" max="8711" width="7.7265625" style="1228" customWidth="1"/>
    <col min="8712" max="8716" width="9.1796875" style="1228"/>
    <col min="8717" max="8717" width="9" style="1228" customWidth="1"/>
    <col min="8718" max="8718" width="45" style="1228" customWidth="1"/>
    <col min="8719" max="8719" width="9.1796875" style="1228" customWidth="1"/>
    <col min="8720" max="8720" width="10.81640625" style="1228" customWidth="1"/>
    <col min="8721" max="8721" width="6.7265625" style="1228" customWidth="1"/>
    <col min="8722" max="8960" width="9.1796875" style="1228"/>
    <col min="8961" max="8961" width="9.1796875" style="1228" customWidth="1"/>
    <col min="8962" max="8962" width="8.26953125" style="1228" customWidth="1"/>
    <col min="8963" max="8963" width="9.54296875" style="1228" customWidth="1"/>
    <col min="8964" max="8964" width="9.1796875" style="1228" customWidth="1"/>
    <col min="8965" max="8965" width="13" style="1228" customWidth="1"/>
    <col min="8966" max="8966" width="7.453125" style="1228" customWidth="1"/>
    <col min="8967" max="8967" width="7.7265625" style="1228" customWidth="1"/>
    <col min="8968" max="8972" width="9.1796875" style="1228"/>
    <col min="8973" max="8973" width="9" style="1228" customWidth="1"/>
    <col min="8974" max="8974" width="45" style="1228" customWidth="1"/>
    <col min="8975" max="8975" width="9.1796875" style="1228" customWidth="1"/>
    <col min="8976" max="8976" width="10.81640625" style="1228" customWidth="1"/>
    <col min="8977" max="8977" width="6.7265625" style="1228" customWidth="1"/>
    <col min="8978" max="9216" width="9.1796875" style="1228"/>
    <col min="9217" max="9217" width="9.1796875" style="1228" customWidth="1"/>
    <col min="9218" max="9218" width="8.26953125" style="1228" customWidth="1"/>
    <col min="9219" max="9219" width="9.54296875" style="1228" customWidth="1"/>
    <col min="9220" max="9220" width="9.1796875" style="1228" customWidth="1"/>
    <col min="9221" max="9221" width="13" style="1228" customWidth="1"/>
    <col min="9222" max="9222" width="7.453125" style="1228" customWidth="1"/>
    <col min="9223" max="9223" width="7.7265625" style="1228" customWidth="1"/>
    <col min="9224" max="9228" width="9.1796875" style="1228"/>
    <col min="9229" max="9229" width="9" style="1228" customWidth="1"/>
    <col min="9230" max="9230" width="45" style="1228" customWidth="1"/>
    <col min="9231" max="9231" width="9.1796875" style="1228" customWidth="1"/>
    <col min="9232" max="9232" width="10.81640625" style="1228" customWidth="1"/>
    <col min="9233" max="9233" width="6.7265625" style="1228" customWidth="1"/>
    <col min="9234" max="9472" width="9.1796875" style="1228"/>
    <col min="9473" max="9473" width="9.1796875" style="1228" customWidth="1"/>
    <col min="9474" max="9474" width="8.26953125" style="1228" customWidth="1"/>
    <col min="9475" max="9475" width="9.54296875" style="1228" customWidth="1"/>
    <col min="9476" max="9476" width="9.1796875" style="1228" customWidth="1"/>
    <col min="9477" max="9477" width="13" style="1228" customWidth="1"/>
    <col min="9478" max="9478" width="7.453125" style="1228" customWidth="1"/>
    <col min="9479" max="9479" width="7.7265625" style="1228" customWidth="1"/>
    <col min="9480" max="9484" width="9.1796875" style="1228"/>
    <col min="9485" max="9485" width="9" style="1228" customWidth="1"/>
    <col min="9486" max="9486" width="45" style="1228" customWidth="1"/>
    <col min="9487" max="9487" width="9.1796875" style="1228" customWidth="1"/>
    <col min="9488" max="9488" width="10.81640625" style="1228" customWidth="1"/>
    <col min="9489" max="9489" width="6.7265625" style="1228" customWidth="1"/>
    <col min="9490" max="9728" width="9.1796875" style="1228"/>
    <col min="9729" max="9729" width="9.1796875" style="1228" customWidth="1"/>
    <col min="9730" max="9730" width="8.26953125" style="1228" customWidth="1"/>
    <col min="9731" max="9731" width="9.54296875" style="1228" customWidth="1"/>
    <col min="9732" max="9732" width="9.1796875" style="1228" customWidth="1"/>
    <col min="9733" max="9733" width="13" style="1228" customWidth="1"/>
    <col min="9734" max="9734" width="7.453125" style="1228" customWidth="1"/>
    <col min="9735" max="9735" width="7.7265625" style="1228" customWidth="1"/>
    <col min="9736" max="9740" width="9.1796875" style="1228"/>
    <col min="9741" max="9741" width="9" style="1228" customWidth="1"/>
    <col min="9742" max="9742" width="45" style="1228" customWidth="1"/>
    <col min="9743" max="9743" width="9.1796875" style="1228" customWidth="1"/>
    <col min="9744" max="9744" width="10.81640625" style="1228" customWidth="1"/>
    <col min="9745" max="9745" width="6.7265625" style="1228" customWidth="1"/>
    <col min="9746" max="9984" width="9.1796875" style="1228"/>
    <col min="9985" max="9985" width="9.1796875" style="1228" customWidth="1"/>
    <col min="9986" max="9986" width="8.26953125" style="1228" customWidth="1"/>
    <col min="9987" max="9987" width="9.54296875" style="1228" customWidth="1"/>
    <col min="9988" max="9988" width="9.1796875" style="1228" customWidth="1"/>
    <col min="9989" max="9989" width="13" style="1228" customWidth="1"/>
    <col min="9990" max="9990" width="7.453125" style="1228" customWidth="1"/>
    <col min="9991" max="9991" width="7.7265625" style="1228" customWidth="1"/>
    <col min="9992" max="9996" width="9.1796875" style="1228"/>
    <col min="9997" max="9997" width="9" style="1228" customWidth="1"/>
    <col min="9998" max="9998" width="45" style="1228" customWidth="1"/>
    <col min="9999" max="9999" width="9.1796875" style="1228" customWidth="1"/>
    <col min="10000" max="10000" width="10.81640625" style="1228" customWidth="1"/>
    <col min="10001" max="10001" width="6.7265625" style="1228" customWidth="1"/>
    <col min="10002" max="10240" width="9.1796875" style="1228"/>
    <col min="10241" max="10241" width="9.1796875" style="1228" customWidth="1"/>
    <col min="10242" max="10242" width="8.26953125" style="1228" customWidth="1"/>
    <col min="10243" max="10243" width="9.54296875" style="1228" customWidth="1"/>
    <col min="10244" max="10244" width="9.1796875" style="1228" customWidth="1"/>
    <col min="10245" max="10245" width="13" style="1228" customWidth="1"/>
    <col min="10246" max="10246" width="7.453125" style="1228" customWidth="1"/>
    <col min="10247" max="10247" width="7.7265625" style="1228" customWidth="1"/>
    <col min="10248" max="10252" width="9.1796875" style="1228"/>
    <col min="10253" max="10253" width="9" style="1228" customWidth="1"/>
    <col min="10254" max="10254" width="45" style="1228" customWidth="1"/>
    <col min="10255" max="10255" width="9.1796875" style="1228" customWidth="1"/>
    <col min="10256" max="10256" width="10.81640625" style="1228" customWidth="1"/>
    <col min="10257" max="10257" width="6.7265625" style="1228" customWidth="1"/>
    <col min="10258" max="10496" width="9.1796875" style="1228"/>
    <col min="10497" max="10497" width="9.1796875" style="1228" customWidth="1"/>
    <col min="10498" max="10498" width="8.26953125" style="1228" customWidth="1"/>
    <col min="10499" max="10499" width="9.54296875" style="1228" customWidth="1"/>
    <col min="10500" max="10500" width="9.1796875" style="1228" customWidth="1"/>
    <col min="10501" max="10501" width="13" style="1228" customWidth="1"/>
    <col min="10502" max="10502" width="7.453125" style="1228" customWidth="1"/>
    <col min="10503" max="10503" width="7.7265625" style="1228" customWidth="1"/>
    <col min="10504" max="10508" width="9.1796875" style="1228"/>
    <col min="10509" max="10509" width="9" style="1228" customWidth="1"/>
    <col min="10510" max="10510" width="45" style="1228" customWidth="1"/>
    <col min="10511" max="10511" width="9.1796875" style="1228" customWidth="1"/>
    <col min="10512" max="10512" width="10.81640625" style="1228" customWidth="1"/>
    <col min="10513" max="10513" width="6.7265625" style="1228" customWidth="1"/>
    <col min="10514" max="10752" width="9.1796875" style="1228"/>
    <col min="10753" max="10753" width="9.1796875" style="1228" customWidth="1"/>
    <col min="10754" max="10754" width="8.26953125" style="1228" customWidth="1"/>
    <col min="10755" max="10755" width="9.54296875" style="1228" customWidth="1"/>
    <col min="10756" max="10756" width="9.1796875" style="1228" customWidth="1"/>
    <col min="10757" max="10757" width="13" style="1228" customWidth="1"/>
    <col min="10758" max="10758" width="7.453125" style="1228" customWidth="1"/>
    <col min="10759" max="10759" width="7.7265625" style="1228" customWidth="1"/>
    <col min="10760" max="10764" width="9.1796875" style="1228"/>
    <col min="10765" max="10765" width="9" style="1228" customWidth="1"/>
    <col min="10766" max="10766" width="45" style="1228" customWidth="1"/>
    <col min="10767" max="10767" width="9.1796875" style="1228" customWidth="1"/>
    <col min="10768" max="10768" width="10.81640625" style="1228" customWidth="1"/>
    <col min="10769" max="10769" width="6.7265625" style="1228" customWidth="1"/>
    <col min="10770" max="11008" width="9.1796875" style="1228"/>
    <col min="11009" max="11009" width="9.1796875" style="1228" customWidth="1"/>
    <col min="11010" max="11010" width="8.26953125" style="1228" customWidth="1"/>
    <col min="11011" max="11011" width="9.54296875" style="1228" customWidth="1"/>
    <col min="11012" max="11012" width="9.1796875" style="1228" customWidth="1"/>
    <col min="11013" max="11013" width="13" style="1228" customWidth="1"/>
    <col min="11014" max="11014" width="7.453125" style="1228" customWidth="1"/>
    <col min="11015" max="11015" width="7.7265625" style="1228" customWidth="1"/>
    <col min="11016" max="11020" width="9.1796875" style="1228"/>
    <col min="11021" max="11021" width="9" style="1228" customWidth="1"/>
    <col min="11022" max="11022" width="45" style="1228" customWidth="1"/>
    <col min="11023" max="11023" width="9.1796875" style="1228" customWidth="1"/>
    <col min="11024" max="11024" width="10.81640625" style="1228" customWidth="1"/>
    <col min="11025" max="11025" width="6.7265625" style="1228" customWidth="1"/>
    <col min="11026" max="11264" width="9.1796875" style="1228"/>
    <col min="11265" max="11265" width="9.1796875" style="1228" customWidth="1"/>
    <col min="11266" max="11266" width="8.26953125" style="1228" customWidth="1"/>
    <col min="11267" max="11267" width="9.54296875" style="1228" customWidth="1"/>
    <col min="11268" max="11268" width="9.1796875" style="1228" customWidth="1"/>
    <col min="11269" max="11269" width="13" style="1228" customWidth="1"/>
    <col min="11270" max="11270" width="7.453125" style="1228" customWidth="1"/>
    <col min="11271" max="11271" width="7.7265625" style="1228" customWidth="1"/>
    <col min="11272" max="11276" width="9.1796875" style="1228"/>
    <col min="11277" max="11277" width="9" style="1228" customWidth="1"/>
    <col min="11278" max="11278" width="45" style="1228" customWidth="1"/>
    <col min="11279" max="11279" width="9.1796875" style="1228" customWidth="1"/>
    <col min="11280" max="11280" width="10.81640625" style="1228" customWidth="1"/>
    <col min="11281" max="11281" width="6.7265625" style="1228" customWidth="1"/>
    <col min="11282" max="11520" width="9.1796875" style="1228"/>
    <col min="11521" max="11521" width="9.1796875" style="1228" customWidth="1"/>
    <col min="11522" max="11522" width="8.26953125" style="1228" customWidth="1"/>
    <col min="11523" max="11523" width="9.54296875" style="1228" customWidth="1"/>
    <col min="11524" max="11524" width="9.1796875" style="1228" customWidth="1"/>
    <col min="11525" max="11525" width="13" style="1228" customWidth="1"/>
    <col min="11526" max="11526" width="7.453125" style="1228" customWidth="1"/>
    <col min="11527" max="11527" width="7.7265625" style="1228" customWidth="1"/>
    <col min="11528" max="11532" width="9.1796875" style="1228"/>
    <col min="11533" max="11533" width="9" style="1228" customWidth="1"/>
    <col min="11534" max="11534" width="45" style="1228" customWidth="1"/>
    <col min="11535" max="11535" width="9.1796875" style="1228" customWidth="1"/>
    <col min="11536" max="11536" width="10.81640625" style="1228" customWidth="1"/>
    <col min="11537" max="11537" width="6.7265625" style="1228" customWidth="1"/>
    <col min="11538" max="11776" width="9.1796875" style="1228"/>
    <col min="11777" max="11777" width="9.1796875" style="1228" customWidth="1"/>
    <col min="11778" max="11778" width="8.26953125" style="1228" customWidth="1"/>
    <col min="11779" max="11779" width="9.54296875" style="1228" customWidth="1"/>
    <col min="11780" max="11780" width="9.1796875" style="1228" customWidth="1"/>
    <col min="11781" max="11781" width="13" style="1228" customWidth="1"/>
    <col min="11782" max="11782" width="7.453125" style="1228" customWidth="1"/>
    <col min="11783" max="11783" width="7.7265625" style="1228" customWidth="1"/>
    <col min="11784" max="11788" width="9.1796875" style="1228"/>
    <col min="11789" max="11789" width="9" style="1228" customWidth="1"/>
    <col min="11790" max="11790" width="45" style="1228" customWidth="1"/>
    <col min="11791" max="11791" width="9.1796875" style="1228" customWidth="1"/>
    <col min="11792" max="11792" width="10.81640625" style="1228" customWidth="1"/>
    <col min="11793" max="11793" width="6.7265625" style="1228" customWidth="1"/>
    <col min="11794" max="12032" width="9.1796875" style="1228"/>
    <col min="12033" max="12033" width="9.1796875" style="1228" customWidth="1"/>
    <col min="12034" max="12034" width="8.26953125" style="1228" customWidth="1"/>
    <col min="12035" max="12035" width="9.54296875" style="1228" customWidth="1"/>
    <col min="12036" max="12036" width="9.1796875" style="1228" customWidth="1"/>
    <col min="12037" max="12037" width="13" style="1228" customWidth="1"/>
    <col min="12038" max="12038" width="7.453125" style="1228" customWidth="1"/>
    <col min="12039" max="12039" width="7.7265625" style="1228" customWidth="1"/>
    <col min="12040" max="12044" width="9.1796875" style="1228"/>
    <col min="12045" max="12045" width="9" style="1228" customWidth="1"/>
    <col min="12046" max="12046" width="45" style="1228" customWidth="1"/>
    <col min="12047" max="12047" width="9.1796875" style="1228" customWidth="1"/>
    <col min="12048" max="12048" width="10.81640625" style="1228" customWidth="1"/>
    <col min="12049" max="12049" width="6.7265625" style="1228" customWidth="1"/>
    <col min="12050" max="12288" width="9.1796875" style="1228"/>
    <col min="12289" max="12289" width="9.1796875" style="1228" customWidth="1"/>
    <col min="12290" max="12290" width="8.26953125" style="1228" customWidth="1"/>
    <col min="12291" max="12291" width="9.54296875" style="1228" customWidth="1"/>
    <col min="12292" max="12292" width="9.1796875" style="1228" customWidth="1"/>
    <col min="12293" max="12293" width="13" style="1228" customWidth="1"/>
    <col min="12294" max="12294" width="7.453125" style="1228" customWidth="1"/>
    <col min="12295" max="12295" width="7.7265625" style="1228" customWidth="1"/>
    <col min="12296" max="12300" width="9.1796875" style="1228"/>
    <col min="12301" max="12301" width="9" style="1228" customWidth="1"/>
    <col min="12302" max="12302" width="45" style="1228" customWidth="1"/>
    <col min="12303" max="12303" width="9.1796875" style="1228" customWidth="1"/>
    <col min="12304" max="12304" width="10.81640625" style="1228" customWidth="1"/>
    <col min="12305" max="12305" width="6.7265625" style="1228" customWidth="1"/>
    <col min="12306" max="12544" width="9.1796875" style="1228"/>
    <col min="12545" max="12545" width="9.1796875" style="1228" customWidth="1"/>
    <col min="12546" max="12546" width="8.26953125" style="1228" customWidth="1"/>
    <col min="12547" max="12547" width="9.54296875" style="1228" customWidth="1"/>
    <col min="12548" max="12548" width="9.1796875" style="1228" customWidth="1"/>
    <col min="12549" max="12549" width="13" style="1228" customWidth="1"/>
    <col min="12550" max="12550" width="7.453125" style="1228" customWidth="1"/>
    <col min="12551" max="12551" width="7.7265625" style="1228" customWidth="1"/>
    <col min="12552" max="12556" width="9.1796875" style="1228"/>
    <col min="12557" max="12557" width="9" style="1228" customWidth="1"/>
    <col min="12558" max="12558" width="45" style="1228" customWidth="1"/>
    <col min="12559" max="12559" width="9.1796875" style="1228" customWidth="1"/>
    <col min="12560" max="12560" width="10.81640625" style="1228" customWidth="1"/>
    <col min="12561" max="12561" width="6.7265625" style="1228" customWidth="1"/>
    <col min="12562" max="12800" width="9.1796875" style="1228"/>
    <col min="12801" max="12801" width="9.1796875" style="1228" customWidth="1"/>
    <col min="12802" max="12802" width="8.26953125" style="1228" customWidth="1"/>
    <col min="12803" max="12803" width="9.54296875" style="1228" customWidth="1"/>
    <col min="12804" max="12804" width="9.1796875" style="1228" customWidth="1"/>
    <col min="12805" max="12805" width="13" style="1228" customWidth="1"/>
    <col min="12806" max="12806" width="7.453125" style="1228" customWidth="1"/>
    <col min="12807" max="12807" width="7.7265625" style="1228" customWidth="1"/>
    <col min="12808" max="12812" width="9.1796875" style="1228"/>
    <col min="12813" max="12813" width="9" style="1228" customWidth="1"/>
    <col min="12814" max="12814" width="45" style="1228" customWidth="1"/>
    <col min="12815" max="12815" width="9.1796875" style="1228" customWidth="1"/>
    <col min="12816" max="12816" width="10.81640625" style="1228" customWidth="1"/>
    <col min="12817" max="12817" width="6.7265625" style="1228" customWidth="1"/>
    <col min="12818" max="13056" width="9.1796875" style="1228"/>
    <col min="13057" max="13057" width="9.1796875" style="1228" customWidth="1"/>
    <col min="13058" max="13058" width="8.26953125" style="1228" customWidth="1"/>
    <col min="13059" max="13059" width="9.54296875" style="1228" customWidth="1"/>
    <col min="13060" max="13060" width="9.1796875" style="1228" customWidth="1"/>
    <col min="13061" max="13061" width="13" style="1228" customWidth="1"/>
    <col min="13062" max="13062" width="7.453125" style="1228" customWidth="1"/>
    <col min="13063" max="13063" width="7.7265625" style="1228" customWidth="1"/>
    <col min="13064" max="13068" width="9.1796875" style="1228"/>
    <col min="13069" max="13069" width="9" style="1228" customWidth="1"/>
    <col min="13070" max="13070" width="45" style="1228" customWidth="1"/>
    <col min="13071" max="13071" width="9.1796875" style="1228" customWidth="1"/>
    <col min="13072" max="13072" width="10.81640625" style="1228" customWidth="1"/>
    <col min="13073" max="13073" width="6.7265625" style="1228" customWidth="1"/>
    <col min="13074" max="13312" width="9.1796875" style="1228"/>
    <col min="13313" max="13313" width="9.1796875" style="1228" customWidth="1"/>
    <col min="13314" max="13314" width="8.26953125" style="1228" customWidth="1"/>
    <col min="13315" max="13315" width="9.54296875" style="1228" customWidth="1"/>
    <col min="13316" max="13316" width="9.1796875" style="1228" customWidth="1"/>
    <col min="13317" max="13317" width="13" style="1228" customWidth="1"/>
    <col min="13318" max="13318" width="7.453125" style="1228" customWidth="1"/>
    <col min="13319" max="13319" width="7.7265625" style="1228" customWidth="1"/>
    <col min="13320" max="13324" width="9.1796875" style="1228"/>
    <col min="13325" max="13325" width="9" style="1228" customWidth="1"/>
    <col min="13326" max="13326" width="45" style="1228" customWidth="1"/>
    <col min="13327" max="13327" width="9.1796875" style="1228" customWidth="1"/>
    <col min="13328" max="13328" width="10.81640625" style="1228" customWidth="1"/>
    <col min="13329" max="13329" width="6.7265625" style="1228" customWidth="1"/>
    <col min="13330" max="13568" width="9.1796875" style="1228"/>
    <col min="13569" max="13569" width="9.1796875" style="1228" customWidth="1"/>
    <col min="13570" max="13570" width="8.26953125" style="1228" customWidth="1"/>
    <col min="13571" max="13571" width="9.54296875" style="1228" customWidth="1"/>
    <col min="13572" max="13572" width="9.1796875" style="1228" customWidth="1"/>
    <col min="13573" max="13573" width="13" style="1228" customWidth="1"/>
    <col min="13574" max="13574" width="7.453125" style="1228" customWidth="1"/>
    <col min="13575" max="13575" width="7.7265625" style="1228" customWidth="1"/>
    <col min="13576" max="13580" width="9.1796875" style="1228"/>
    <col min="13581" max="13581" width="9" style="1228" customWidth="1"/>
    <col min="13582" max="13582" width="45" style="1228" customWidth="1"/>
    <col min="13583" max="13583" width="9.1796875" style="1228" customWidth="1"/>
    <col min="13584" max="13584" width="10.81640625" style="1228" customWidth="1"/>
    <col min="13585" max="13585" width="6.7265625" style="1228" customWidth="1"/>
    <col min="13586" max="13824" width="9.1796875" style="1228"/>
    <col min="13825" max="13825" width="9.1796875" style="1228" customWidth="1"/>
    <col min="13826" max="13826" width="8.26953125" style="1228" customWidth="1"/>
    <col min="13827" max="13827" width="9.54296875" style="1228" customWidth="1"/>
    <col min="13828" max="13828" width="9.1796875" style="1228" customWidth="1"/>
    <col min="13829" max="13829" width="13" style="1228" customWidth="1"/>
    <col min="13830" max="13830" width="7.453125" style="1228" customWidth="1"/>
    <col min="13831" max="13831" width="7.7265625" style="1228" customWidth="1"/>
    <col min="13832" max="13836" width="9.1796875" style="1228"/>
    <col min="13837" max="13837" width="9" style="1228" customWidth="1"/>
    <col min="13838" max="13838" width="45" style="1228" customWidth="1"/>
    <col min="13839" max="13839" width="9.1796875" style="1228" customWidth="1"/>
    <col min="13840" max="13840" width="10.81640625" style="1228" customWidth="1"/>
    <col min="13841" max="13841" width="6.7265625" style="1228" customWidth="1"/>
    <col min="13842" max="14080" width="9.1796875" style="1228"/>
    <col min="14081" max="14081" width="9.1796875" style="1228" customWidth="1"/>
    <col min="14082" max="14082" width="8.26953125" style="1228" customWidth="1"/>
    <col min="14083" max="14083" width="9.54296875" style="1228" customWidth="1"/>
    <col min="14084" max="14084" width="9.1796875" style="1228" customWidth="1"/>
    <col min="14085" max="14085" width="13" style="1228" customWidth="1"/>
    <col min="14086" max="14086" width="7.453125" style="1228" customWidth="1"/>
    <col min="14087" max="14087" width="7.7265625" style="1228" customWidth="1"/>
    <col min="14088" max="14092" width="9.1796875" style="1228"/>
    <col min="14093" max="14093" width="9" style="1228" customWidth="1"/>
    <col min="14094" max="14094" width="45" style="1228" customWidth="1"/>
    <col min="14095" max="14095" width="9.1796875" style="1228" customWidth="1"/>
    <col min="14096" max="14096" width="10.81640625" style="1228" customWidth="1"/>
    <col min="14097" max="14097" width="6.7265625" style="1228" customWidth="1"/>
    <col min="14098" max="14336" width="9.1796875" style="1228"/>
    <col min="14337" max="14337" width="9.1796875" style="1228" customWidth="1"/>
    <col min="14338" max="14338" width="8.26953125" style="1228" customWidth="1"/>
    <col min="14339" max="14339" width="9.54296875" style="1228" customWidth="1"/>
    <col min="14340" max="14340" width="9.1796875" style="1228" customWidth="1"/>
    <col min="14341" max="14341" width="13" style="1228" customWidth="1"/>
    <col min="14342" max="14342" width="7.453125" style="1228" customWidth="1"/>
    <col min="14343" max="14343" width="7.7265625" style="1228" customWidth="1"/>
    <col min="14344" max="14348" width="9.1796875" style="1228"/>
    <col min="14349" max="14349" width="9" style="1228" customWidth="1"/>
    <col min="14350" max="14350" width="45" style="1228" customWidth="1"/>
    <col min="14351" max="14351" width="9.1796875" style="1228" customWidth="1"/>
    <col min="14352" max="14352" width="10.81640625" style="1228" customWidth="1"/>
    <col min="14353" max="14353" width="6.7265625" style="1228" customWidth="1"/>
    <col min="14354" max="14592" width="9.1796875" style="1228"/>
    <col min="14593" max="14593" width="9.1796875" style="1228" customWidth="1"/>
    <col min="14594" max="14594" width="8.26953125" style="1228" customWidth="1"/>
    <col min="14595" max="14595" width="9.54296875" style="1228" customWidth="1"/>
    <col min="14596" max="14596" width="9.1796875" style="1228" customWidth="1"/>
    <col min="14597" max="14597" width="13" style="1228" customWidth="1"/>
    <col min="14598" max="14598" width="7.453125" style="1228" customWidth="1"/>
    <col min="14599" max="14599" width="7.7265625" style="1228" customWidth="1"/>
    <col min="14600" max="14604" width="9.1796875" style="1228"/>
    <col min="14605" max="14605" width="9" style="1228" customWidth="1"/>
    <col min="14606" max="14606" width="45" style="1228" customWidth="1"/>
    <col min="14607" max="14607" width="9.1796875" style="1228" customWidth="1"/>
    <col min="14608" max="14608" width="10.81640625" style="1228" customWidth="1"/>
    <col min="14609" max="14609" width="6.7265625" style="1228" customWidth="1"/>
    <col min="14610" max="14848" width="9.1796875" style="1228"/>
    <col min="14849" max="14849" width="9.1796875" style="1228" customWidth="1"/>
    <col min="14850" max="14850" width="8.26953125" style="1228" customWidth="1"/>
    <col min="14851" max="14851" width="9.54296875" style="1228" customWidth="1"/>
    <col min="14852" max="14852" width="9.1796875" style="1228" customWidth="1"/>
    <col min="14853" max="14853" width="13" style="1228" customWidth="1"/>
    <col min="14854" max="14854" width="7.453125" style="1228" customWidth="1"/>
    <col min="14855" max="14855" width="7.7265625" style="1228" customWidth="1"/>
    <col min="14856" max="14860" width="9.1796875" style="1228"/>
    <col min="14861" max="14861" width="9" style="1228" customWidth="1"/>
    <col min="14862" max="14862" width="45" style="1228" customWidth="1"/>
    <col min="14863" max="14863" width="9.1796875" style="1228" customWidth="1"/>
    <col min="14864" max="14864" width="10.81640625" style="1228" customWidth="1"/>
    <col min="14865" max="14865" width="6.7265625" style="1228" customWidth="1"/>
    <col min="14866" max="15104" width="9.1796875" style="1228"/>
    <col min="15105" max="15105" width="9.1796875" style="1228" customWidth="1"/>
    <col min="15106" max="15106" width="8.26953125" style="1228" customWidth="1"/>
    <col min="15107" max="15107" width="9.54296875" style="1228" customWidth="1"/>
    <col min="15108" max="15108" width="9.1796875" style="1228" customWidth="1"/>
    <col min="15109" max="15109" width="13" style="1228" customWidth="1"/>
    <col min="15110" max="15110" width="7.453125" style="1228" customWidth="1"/>
    <col min="15111" max="15111" width="7.7265625" style="1228" customWidth="1"/>
    <col min="15112" max="15116" width="9.1796875" style="1228"/>
    <col min="15117" max="15117" width="9" style="1228" customWidth="1"/>
    <col min="15118" max="15118" width="45" style="1228" customWidth="1"/>
    <col min="15119" max="15119" width="9.1796875" style="1228" customWidth="1"/>
    <col min="15120" max="15120" width="10.81640625" style="1228" customWidth="1"/>
    <col min="15121" max="15121" width="6.7265625" style="1228" customWidth="1"/>
    <col min="15122" max="15360" width="9.1796875" style="1228"/>
    <col min="15361" max="15361" width="9.1796875" style="1228" customWidth="1"/>
    <col min="15362" max="15362" width="8.26953125" style="1228" customWidth="1"/>
    <col min="15363" max="15363" width="9.54296875" style="1228" customWidth="1"/>
    <col min="15364" max="15364" width="9.1796875" style="1228" customWidth="1"/>
    <col min="15365" max="15365" width="13" style="1228" customWidth="1"/>
    <col min="15366" max="15366" width="7.453125" style="1228" customWidth="1"/>
    <col min="15367" max="15367" width="7.7265625" style="1228" customWidth="1"/>
    <col min="15368" max="15372" width="9.1796875" style="1228"/>
    <col min="15373" max="15373" width="9" style="1228" customWidth="1"/>
    <col min="15374" max="15374" width="45" style="1228" customWidth="1"/>
    <col min="15375" max="15375" width="9.1796875" style="1228" customWidth="1"/>
    <col min="15376" max="15376" width="10.81640625" style="1228" customWidth="1"/>
    <col min="15377" max="15377" width="6.7265625" style="1228" customWidth="1"/>
    <col min="15378" max="15616" width="9.1796875" style="1228"/>
    <col min="15617" max="15617" width="9.1796875" style="1228" customWidth="1"/>
    <col min="15618" max="15618" width="8.26953125" style="1228" customWidth="1"/>
    <col min="15619" max="15619" width="9.54296875" style="1228" customWidth="1"/>
    <col min="15620" max="15620" width="9.1796875" style="1228" customWidth="1"/>
    <col min="15621" max="15621" width="13" style="1228" customWidth="1"/>
    <col min="15622" max="15622" width="7.453125" style="1228" customWidth="1"/>
    <col min="15623" max="15623" width="7.7265625" style="1228" customWidth="1"/>
    <col min="15624" max="15628" width="9.1796875" style="1228"/>
    <col min="15629" max="15629" width="9" style="1228" customWidth="1"/>
    <col min="15630" max="15630" width="45" style="1228" customWidth="1"/>
    <col min="15631" max="15631" width="9.1796875" style="1228" customWidth="1"/>
    <col min="15632" max="15632" width="10.81640625" style="1228" customWidth="1"/>
    <col min="15633" max="15633" width="6.7265625" style="1228" customWidth="1"/>
    <col min="15634" max="15872" width="9.1796875" style="1228"/>
    <col min="15873" max="15873" width="9.1796875" style="1228" customWidth="1"/>
    <col min="15874" max="15874" width="8.26953125" style="1228" customWidth="1"/>
    <col min="15875" max="15875" width="9.54296875" style="1228" customWidth="1"/>
    <col min="15876" max="15876" width="9.1796875" style="1228" customWidth="1"/>
    <col min="15877" max="15877" width="13" style="1228" customWidth="1"/>
    <col min="15878" max="15878" width="7.453125" style="1228" customWidth="1"/>
    <col min="15879" max="15879" width="7.7265625" style="1228" customWidth="1"/>
    <col min="15880" max="15884" width="9.1796875" style="1228"/>
    <col min="15885" max="15885" width="9" style="1228" customWidth="1"/>
    <col min="15886" max="15886" width="45" style="1228" customWidth="1"/>
    <col min="15887" max="15887" width="9.1796875" style="1228" customWidth="1"/>
    <col min="15888" max="15888" width="10.81640625" style="1228" customWidth="1"/>
    <col min="15889" max="15889" width="6.7265625" style="1228" customWidth="1"/>
    <col min="15890" max="16128" width="9.1796875" style="1228"/>
    <col min="16129" max="16129" width="9.1796875" style="1228" customWidth="1"/>
    <col min="16130" max="16130" width="8.26953125" style="1228" customWidth="1"/>
    <col min="16131" max="16131" width="9.54296875" style="1228" customWidth="1"/>
    <col min="16132" max="16132" width="9.1796875" style="1228" customWidth="1"/>
    <col min="16133" max="16133" width="13" style="1228" customWidth="1"/>
    <col min="16134" max="16134" width="7.453125" style="1228" customWidth="1"/>
    <col min="16135" max="16135" width="7.7265625" style="1228" customWidth="1"/>
    <col min="16136" max="16140" width="9.1796875" style="1228"/>
    <col min="16141" max="16141" width="9" style="1228" customWidth="1"/>
    <col min="16142" max="16142" width="45" style="1228" customWidth="1"/>
    <col min="16143" max="16143" width="9.1796875" style="1228" customWidth="1"/>
    <col min="16144" max="16144" width="10.81640625" style="1228" customWidth="1"/>
    <col min="16145" max="16145" width="6.7265625" style="1228" customWidth="1"/>
    <col min="16146" max="16384" width="9.1796875" style="1228"/>
  </cols>
  <sheetData>
    <row r="1" spans="1:17" x14ac:dyDescent="0.25">
      <c r="A1" s="889"/>
      <c r="B1" s="1227"/>
      <c r="C1" s="1227"/>
      <c r="D1" s="1227"/>
      <c r="E1" s="1227"/>
      <c r="F1" s="1227"/>
      <c r="G1" s="1227"/>
      <c r="H1" s="1227"/>
      <c r="I1" s="1227"/>
      <c r="J1" s="1227"/>
      <c r="K1" s="1227"/>
      <c r="L1" s="1227"/>
      <c r="M1" s="1227"/>
      <c r="N1" s="1227"/>
      <c r="O1" s="1227"/>
      <c r="P1" s="1227"/>
      <c r="Q1" s="1227"/>
    </row>
    <row r="2" spans="1:17" x14ac:dyDescent="0.25">
      <c r="A2" s="1227"/>
      <c r="B2" s="1227"/>
      <c r="C2" s="1227"/>
      <c r="D2" s="1227"/>
      <c r="E2" s="1227"/>
      <c r="F2" s="1227"/>
      <c r="G2" s="1227"/>
      <c r="H2" s="1227"/>
      <c r="I2" s="1227"/>
      <c r="J2" s="1227"/>
      <c r="K2" s="1227"/>
      <c r="L2" s="1227"/>
      <c r="M2" s="1227"/>
      <c r="N2" s="1227"/>
      <c r="O2" s="1227"/>
      <c r="P2" s="1227"/>
      <c r="Q2" s="1227"/>
    </row>
    <row r="3" spans="1:17" x14ac:dyDescent="0.25">
      <c r="A3" s="1227"/>
      <c r="B3" s="1227"/>
      <c r="C3" s="1227"/>
      <c r="D3" s="1227"/>
      <c r="E3" s="1227"/>
      <c r="F3" s="1227"/>
      <c r="G3" s="1227"/>
      <c r="H3" s="1227"/>
      <c r="I3" s="1227"/>
      <c r="J3" s="1227"/>
      <c r="K3" s="1227"/>
      <c r="L3" s="1227"/>
      <c r="M3" s="1227"/>
      <c r="N3" s="1227"/>
      <c r="O3" s="1227"/>
      <c r="P3" s="1227"/>
      <c r="Q3" s="1227"/>
    </row>
    <row r="4" spans="1:17" x14ac:dyDescent="0.25">
      <c r="A4" s="1227"/>
      <c r="B4" s="1227"/>
      <c r="C4" s="1227"/>
      <c r="D4" s="1227"/>
      <c r="E4" s="1227"/>
      <c r="F4" s="1227"/>
      <c r="G4" s="1227"/>
      <c r="H4" s="1227"/>
      <c r="I4" s="1227"/>
      <c r="J4" s="1227"/>
      <c r="K4" s="1227"/>
      <c r="L4" s="1227"/>
      <c r="M4" s="1227"/>
      <c r="N4" s="1227"/>
      <c r="O4" s="1227"/>
      <c r="P4" s="1227"/>
      <c r="Q4" s="1227"/>
    </row>
    <row r="5" spans="1:17" x14ac:dyDescent="0.25">
      <c r="A5" s="1227"/>
      <c r="B5" s="1227"/>
      <c r="C5" s="1227"/>
      <c r="D5" s="1227"/>
      <c r="E5" s="1227"/>
      <c r="F5" s="1227"/>
      <c r="G5" s="1227"/>
      <c r="H5" s="1227"/>
      <c r="I5" s="1227"/>
      <c r="J5" s="1227"/>
      <c r="K5" s="1227"/>
      <c r="L5" s="1227"/>
      <c r="M5" s="1227"/>
      <c r="N5" s="1227"/>
      <c r="O5" s="1227"/>
      <c r="P5" s="1227"/>
      <c r="Q5" s="1227"/>
    </row>
    <row r="6" spans="1:17" ht="24" customHeight="1" x14ac:dyDescent="0.4">
      <c r="A6" s="1227"/>
      <c r="B6" s="1229" t="s">
        <v>24004</v>
      </c>
      <c r="C6" s="1229"/>
      <c r="D6" s="1229"/>
      <c r="E6" s="1230"/>
      <c r="F6" s="1227"/>
      <c r="G6" s="1227"/>
      <c r="H6" s="1227"/>
      <c r="I6" s="1227"/>
      <c r="J6" s="1227"/>
      <c r="K6" s="1227"/>
      <c r="L6" s="1227"/>
      <c r="M6" s="1227"/>
      <c r="N6" s="1227"/>
      <c r="O6" s="1227"/>
      <c r="P6" s="1227"/>
      <c r="Q6" s="1227"/>
    </row>
    <row r="7" spans="1:17" ht="13.5" customHeight="1" x14ac:dyDescent="0.25">
      <c r="A7" s="1227"/>
      <c r="B7" s="1227"/>
      <c r="C7" s="1227"/>
      <c r="D7" s="1227"/>
      <c r="E7" s="1227"/>
      <c r="F7" s="1227"/>
      <c r="G7" s="1227"/>
      <c r="H7" s="1227"/>
      <c r="I7" s="1227"/>
      <c r="J7" s="1227"/>
      <c r="K7" s="1227"/>
      <c r="L7" s="1227"/>
      <c r="M7" s="1227"/>
      <c r="N7" s="1227"/>
      <c r="O7" s="1227"/>
      <c r="P7" s="1227"/>
      <c r="Q7" s="1227"/>
    </row>
    <row r="8" spans="1:17" x14ac:dyDescent="0.25">
      <c r="A8" s="1227"/>
      <c r="B8" s="1227"/>
      <c r="C8" s="1227"/>
      <c r="D8" s="1227"/>
      <c r="E8" s="1227"/>
      <c r="F8" s="1227"/>
      <c r="G8" s="1227"/>
      <c r="H8" s="1227"/>
      <c r="I8" s="1227"/>
      <c r="J8" s="1227"/>
      <c r="K8" s="1227"/>
      <c r="L8" s="1227"/>
      <c r="M8" s="1227"/>
      <c r="N8" s="1227"/>
      <c r="O8" s="1227"/>
      <c r="P8" s="1227"/>
      <c r="Q8" s="1227"/>
    </row>
    <row r="9" spans="1:17" x14ac:dyDescent="0.25">
      <c r="A9" s="1227"/>
      <c r="B9" s="1227"/>
      <c r="C9" s="1227"/>
      <c r="D9" s="1227"/>
      <c r="E9" s="1227"/>
      <c r="F9" s="1227"/>
      <c r="G9" s="1227"/>
      <c r="H9" s="1227"/>
      <c r="I9" s="1227"/>
      <c r="J9" s="1227"/>
      <c r="K9" s="1227"/>
      <c r="L9" s="1227"/>
      <c r="M9" s="1231"/>
      <c r="N9" s="1227"/>
      <c r="O9" s="1227"/>
      <c r="P9" s="1227"/>
      <c r="Q9" s="1227"/>
    </row>
    <row r="10" spans="1:17" x14ac:dyDescent="0.25">
      <c r="A10" s="1227"/>
      <c r="B10" s="1227"/>
      <c r="C10" s="1227"/>
      <c r="D10" s="1227"/>
      <c r="E10" s="1227"/>
      <c r="F10" s="1227"/>
      <c r="G10" s="1227"/>
      <c r="H10" s="1227"/>
      <c r="I10" s="1227"/>
      <c r="J10" s="1227"/>
      <c r="K10" s="1227"/>
      <c r="L10" s="1227"/>
      <c r="M10" s="1227"/>
      <c r="N10" s="1227"/>
      <c r="O10" s="1227"/>
      <c r="P10" s="1227"/>
      <c r="Q10" s="1227"/>
    </row>
    <row r="11" spans="1:17" x14ac:dyDescent="0.25">
      <c r="A11" s="1227"/>
      <c r="B11" s="1227"/>
      <c r="C11" s="1227"/>
      <c r="D11" s="1227"/>
      <c r="E11" s="1227"/>
      <c r="F11" s="1227"/>
      <c r="G11" s="1227"/>
      <c r="H11" s="1227"/>
      <c r="I11" s="1227"/>
      <c r="J11" s="1227"/>
      <c r="K11" s="1227"/>
      <c r="L11" s="1227"/>
      <c r="M11" s="1227"/>
      <c r="N11" s="1227"/>
      <c r="O11" s="1227"/>
      <c r="P11" s="1227"/>
      <c r="Q11" s="1227"/>
    </row>
    <row r="12" spans="1:17" x14ac:dyDescent="0.25">
      <c r="A12" s="1227"/>
      <c r="B12" s="1227"/>
      <c r="C12" s="1227"/>
      <c r="D12" s="1227"/>
      <c r="E12" s="1227"/>
      <c r="F12" s="1227"/>
      <c r="G12" s="1227"/>
      <c r="H12" s="1227"/>
      <c r="I12" s="1227"/>
      <c r="J12" s="1227"/>
      <c r="K12" s="1227"/>
      <c r="L12" s="1227"/>
      <c r="M12" s="1227"/>
      <c r="N12" s="1227"/>
      <c r="O12" s="1227"/>
      <c r="P12" s="1227"/>
      <c r="Q12" s="1227"/>
    </row>
    <row r="13" spans="1:17" ht="10.5" customHeight="1" x14ac:dyDescent="0.25">
      <c r="A13" s="1227"/>
      <c r="B13" s="1227"/>
      <c r="C13" s="1227"/>
      <c r="D13" s="1227"/>
      <c r="E13" s="1227"/>
      <c r="F13" s="1227"/>
      <c r="G13" s="1227"/>
      <c r="H13" s="1227"/>
      <c r="I13" s="1227"/>
      <c r="J13" s="1227"/>
      <c r="K13" s="1227"/>
      <c r="L13" s="1227"/>
      <c r="M13" s="1227"/>
      <c r="N13" s="1227"/>
      <c r="O13" s="1227"/>
      <c r="P13" s="1227"/>
      <c r="Q13" s="1227"/>
    </row>
    <row r="14" spans="1:17" x14ac:dyDescent="0.25">
      <c r="A14" s="1232"/>
      <c r="B14" s="1232"/>
      <c r="C14" s="1232"/>
      <c r="D14" s="1232"/>
      <c r="E14" s="1227"/>
      <c r="F14" s="1227"/>
      <c r="G14" s="1227"/>
      <c r="H14" s="1227"/>
      <c r="I14" s="1227"/>
      <c r="J14" s="1227"/>
      <c r="K14" s="1227"/>
      <c r="L14" s="1227"/>
      <c r="M14" s="1227"/>
      <c r="N14" s="1227"/>
      <c r="O14" s="1227"/>
      <c r="P14" s="1227"/>
      <c r="Q14" s="1227"/>
    </row>
    <row r="15" spans="1:17" x14ac:dyDescent="0.25">
      <c r="A15" s="1232"/>
      <c r="B15" s="1232"/>
      <c r="C15" s="1232"/>
      <c r="D15" s="1232"/>
      <c r="E15" s="1227"/>
      <c r="F15" s="1227"/>
      <c r="G15" s="1227"/>
      <c r="H15" s="1227"/>
      <c r="I15" s="1227"/>
      <c r="J15" s="1227"/>
      <c r="K15" s="1227"/>
      <c r="L15" s="1227"/>
      <c r="M15" s="1227"/>
      <c r="N15" s="1227"/>
      <c r="O15" s="1227"/>
      <c r="P15" s="1227"/>
      <c r="Q15" s="1227"/>
    </row>
    <row r="16" spans="1:17" x14ac:dyDescent="0.25">
      <c r="A16" s="1232"/>
      <c r="B16" s="1232"/>
      <c r="C16" s="1232"/>
      <c r="D16" s="1232"/>
      <c r="E16" s="1227"/>
      <c r="F16" s="1227"/>
      <c r="G16" s="1227"/>
      <c r="H16" s="1227"/>
      <c r="I16" s="1227"/>
      <c r="J16" s="1227"/>
      <c r="K16" s="1227"/>
      <c r="L16" s="1227"/>
      <c r="M16" s="1227"/>
      <c r="N16" s="1227"/>
      <c r="O16" s="1227"/>
      <c r="P16" s="1227"/>
      <c r="Q16" s="1227"/>
    </row>
    <row r="17" spans="1:17" x14ac:dyDescent="0.25">
      <c r="A17" s="1232"/>
      <c r="B17" s="1232"/>
      <c r="C17" s="1232"/>
      <c r="D17" s="1232"/>
      <c r="E17" s="1227"/>
      <c r="F17" s="1227"/>
      <c r="G17" s="1227"/>
      <c r="H17" s="1227"/>
      <c r="I17" s="1227"/>
      <c r="J17" s="1227"/>
      <c r="K17" s="1227"/>
      <c r="L17" s="1227"/>
      <c r="M17" s="1227"/>
      <c r="N17" s="1227"/>
      <c r="O17" s="1353"/>
      <c r="P17" s="1227"/>
      <c r="Q17" s="1227"/>
    </row>
    <row r="18" spans="1:17" x14ac:dyDescent="0.25">
      <c r="A18" s="1232"/>
      <c r="B18" s="1232"/>
      <c r="C18" s="1232"/>
      <c r="D18" s="1232"/>
      <c r="E18" s="1227"/>
      <c r="F18" s="1227"/>
      <c r="G18" s="1227"/>
      <c r="H18" s="1227"/>
      <c r="I18" s="1227"/>
      <c r="J18" s="1227"/>
      <c r="K18" s="1227"/>
      <c r="L18" s="1227"/>
      <c r="M18" s="1227"/>
      <c r="N18" s="1227"/>
      <c r="O18" s="1385"/>
      <c r="P18" s="1227"/>
      <c r="Q18" s="1227"/>
    </row>
    <row r="19" spans="1:17" x14ac:dyDescent="0.25">
      <c r="A19" s="1232"/>
      <c r="B19" s="1232"/>
      <c r="C19" s="1232"/>
      <c r="D19" s="1232"/>
      <c r="E19" s="1227"/>
      <c r="F19" s="1227"/>
      <c r="G19" s="1227"/>
      <c r="H19" s="1227"/>
      <c r="I19" s="1227"/>
      <c r="J19" s="1227"/>
      <c r="K19" s="1227"/>
      <c r="L19" s="1227"/>
      <c r="M19" s="1227"/>
      <c r="N19" s="1227"/>
      <c r="O19" s="1227"/>
      <c r="P19" s="1227"/>
      <c r="Q19" s="1227"/>
    </row>
    <row r="20" spans="1:17" x14ac:dyDescent="0.25">
      <c r="A20" s="1232"/>
      <c r="B20" s="1232"/>
      <c r="C20" s="1232"/>
      <c r="D20" s="1232"/>
      <c r="E20" s="1227"/>
      <c r="F20" s="1227"/>
      <c r="G20" s="1227"/>
      <c r="H20" s="1227"/>
      <c r="I20" s="1227"/>
      <c r="J20" s="1227"/>
      <c r="K20" s="1227"/>
      <c r="L20" s="1227"/>
      <c r="M20" s="1227"/>
      <c r="N20" s="1227"/>
      <c r="O20" s="1227"/>
      <c r="P20" s="1227"/>
      <c r="Q20" s="1227"/>
    </row>
    <row r="21" spans="1:17" x14ac:dyDescent="0.25">
      <c r="A21" s="1232"/>
      <c r="B21" s="1232"/>
      <c r="C21" s="1232"/>
      <c r="D21" s="1232"/>
      <c r="E21" s="1227"/>
      <c r="F21" s="1227"/>
      <c r="G21" s="1227"/>
      <c r="H21" s="1227"/>
      <c r="I21" s="1227"/>
      <c r="J21" s="1227"/>
      <c r="K21" s="1227"/>
      <c r="L21" s="1227"/>
      <c r="M21" s="1227"/>
      <c r="N21" s="1227"/>
      <c r="O21" s="1227"/>
      <c r="P21" s="1227"/>
      <c r="Q21" s="1227"/>
    </row>
    <row r="22" spans="1:17" x14ac:dyDescent="0.25">
      <c r="A22" s="1232"/>
      <c r="B22" s="1232"/>
      <c r="C22" s="1232"/>
      <c r="D22" s="1232"/>
      <c r="E22" s="1227"/>
      <c r="F22" s="1227"/>
      <c r="G22" s="1227"/>
      <c r="H22" s="1227"/>
      <c r="I22" s="1227"/>
      <c r="J22" s="1227"/>
      <c r="K22" s="1227"/>
      <c r="L22" s="1227"/>
      <c r="M22" s="1227"/>
      <c r="N22" s="1227"/>
      <c r="O22" s="1227"/>
      <c r="P22" s="1227"/>
      <c r="Q22" s="1227"/>
    </row>
    <row r="23" spans="1:17" x14ac:dyDescent="0.25">
      <c r="A23" s="1232"/>
      <c r="B23" s="1232"/>
      <c r="C23" s="1232"/>
      <c r="D23" s="1232"/>
      <c r="E23" s="1227"/>
      <c r="F23" s="1227"/>
      <c r="G23" s="1227"/>
      <c r="H23" s="1227"/>
      <c r="I23" s="1227"/>
      <c r="J23" s="1227"/>
      <c r="K23" s="1227"/>
      <c r="L23" s="1227"/>
      <c r="M23" s="1227"/>
      <c r="N23" s="1227"/>
      <c r="O23" s="1227"/>
      <c r="P23" s="1227"/>
      <c r="Q23" s="1227"/>
    </row>
    <row r="24" spans="1:17" x14ac:dyDescent="0.25">
      <c r="A24" s="1232"/>
      <c r="B24" s="1232"/>
      <c r="C24" s="1232"/>
      <c r="D24" s="1232"/>
      <c r="E24" s="1227"/>
      <c r="F24" s="1227"/>
      <c r="G24" s="1227"/>
      <c r="H24" s="1227"/>
      <c r="I24" s="1227"/>
      <c r="J24" s="1227"/>
      <c r="K24" s="1227"/>
      <c r="L24" s="1227"/>
      <c r="M24" s="1227"/>
      <c r="N24" s="1227"/>
      <c r="O24" s="1227"/>
      <c r="P24" s="1227"/>
      <c r="Q24" s="1227"/>
    </row>
    <row r="25" spans="1:17" x14ac:dyDescent="0.25">
      <c r="A25" s="1232"/>
      <c r="B25" s="1232"/>
      <c r="C25" s="1232"/>
      <c r="D25" s="1232"/>
      <c r="E25" s="1227"/>
      <c r="F25" s="1227"/>
      <c r="G25" s="1227"/>
      <c r="H25" s="1227"/>
      <c r="I25" s="1227"/>
      <c r="J25" s="1227"/>
      <c r="K25" s="1227"/>
      <c r="L25" s="1227"/>
      <c r="M25" s="1227"/>
      <c r="N25" s="1227"/>
      <c r="O25" s="1227"/>
      <c r="P25" s="1227"/>
      <c r="Q25" s="1227"/>
    </row>
    <row r="26" spans="1:17" x14ac:dyDescent="0.25">
      <c r="A26" s="1232"/>
      <c r="B26" s="1232"/>
      <c r="C26" s="1232"/>
      <c r="D26" s="1232"/>
      <c r="E26" s="1227"/>
      <c r="F26" s="1227"/>
      <c r="G26" s="1227"/>
      <c r="H26" s="1227"/>
      <c r="I26" s="1227"/>
      <c r="J26" s="1227"/>
      <c r="K26" s="1227"/>
      <c r="L26" s="1227"/>
      <c r="M26" s="1227"/>
      <c r="N26" s="1227"/>
      <c r="O26" s="1227"/>
      <c r="P26" s="1227"/>
      <c r="Q26" s="1227"/>
    </row>
    <row r="27" spans="1:17" x14ac:dyDescent="0.25">
      <c r="A27" s="1232"/>
      <c r="B27" s="1232"/>
      <c r="C27" s="1232"/>
      <c r="D27" s="1232"/>
      <c r="E27" s="1227"/>
      <c r="F27" s="1227"/>
      <c r="G27" s="1227"/>
      <c r="H27" s="1227"/>
      <c r="I27" s="1227"/>
      <c r="J27" s="1227"/>
      <c r="K27" s="1227"/>
      <c r="L27" s="1227"/>
      <c r="M27" s="1227"/>
      <c r="N27" s="1227"/>
      <c r="O27" s="1227"/>
      <c r="P27" s="1227"/>
      <c r="Q27" s="1227"/>
    </row>
    <row r="28" spans="1:17" x14ac:dyDescent="0.25">
      <c r="A28" s="1227"/>
      <c r="B28" s="1227"/>
      <c r="C28" s="1227"/>
      <c r="D28" s="1227"/>
      <c r="E28" s="1227"/>
      <c r="F28" s="1227"/>
      <c r="G28" s="1227"/>
      <c r="H28" s="1227"/>
      <c r="I28" s="1227"/>
      <c r="J28" s="1227"/>
      <c r="K28" s="1227"/>
      <c r="L28" s="1227"/>
      <c r="M28" s="1227"/>
      <c r="N28" s="1227"/>
      <c r="O28" s="1227"/>
      <c r="P28" s="1227"/>
      <c r="Q28" s="1227"/>
    </row>
    <row r="29" spans="1:17" x14ac:dyDescent="0.25">
      <c r="A29" s="1227"/>
      <c r="B29" s="1227"/>
      <c r="C29" s="1227"/>
      <c r="D29" s="1227"/>
      <c r="E29" s="1227"/>
      <c r="F29" s="1227"/>
      <c r="G29" s="1227"/>
      <c r="H29" s="1227"/>
      <c r="I29" s="1227"/>
      <c r="J29" s="1227"/>
      <c r="K29" s="1227"/>
      <c r="L29" s="1227"/>
      <c r="M29" s="1227"/>
      <c r="N29" s="1227"/>
      <c r="O29" s="1227"/>
      <c r="P29" s="1227"/>
      <c r="Q29" s="1227"/>
    </row>
    <row r="30" spans="1:17" x14ac:dyDescent="0.25">
      <c r="A30" s="1227"/>
      <c r="B30" s="1227"/>
      <c r="C30" s="1227"/>
      <c r="D30" s="1227"/>
      <c r="E30" s="1227"/>
      <c r="F30" s="1227"/>
      <c r="G30" s="1227"/>
      <c r="H30" s="1227"/>
      <c r="I30" s="1227"/>
      <c r="J30" s="1227"/>
      <c r="K30" s="1227"/>
      <c r="L30" s="1227"/>
      <c r="M30" s="1227"/>
      <c r="N30" s="1227"/>
      <c r="O30" s="1227"/>
      <c r="P30" s="1227"/>
      <c r="Q30" s="1227"/>
    </row>
    <row r="31" spans="1:17" x14ac:dyDescent="0.25">
      <c r="A31" s="1227"/>
      <c r="B31" s="1227"/>
      <c r="C31" s="1227"/>
      <c r="D31" s="1227"/>
      <c r="E31" s="1227"/>
      <c r="F31" s="1227"/>
      <c r="G31" s="1227"/>
      <c r="H31" s="1227"/>
      <c r="I31" s="1227"/>
      <c r="J31" s="1227"/>
      <c r="K31" s="1227"/>
      <c r="L31" s="1227"/>
      <c r="M31" s="1227"/>
      <c r="N31" s="1227"/>
      <c r="O31" s="1227"/>
      <c r="P31" s="1227"/>
      <c r="Q31" s="1227"/>
    </row>
    <row r="32" spans="1:17" ht="12" customHeight="1" x14ac:dyDescent="0.25">
      <c r="A32" s="1227"/>
      <c r="B32" s="1227"/>
      <c r="C32" s="1227"/>
      <c r="D32" s="1227"/>
      <c r="E32" s="1227"/>
      <c r="F32" s="1227"/>
      <c r="G32" s="1227"/>
      <c r="H32" s="1227"/>
      <c r="I32" s="1227"/>
      <c r="J32" s="1227"/>
      <c r="K32" s="1227"/>
      <c r="L32" s="1227"/>
      <c r="M32" s="1227"/>
      <c r="N32" s="1227"/>
      <c r="O32" s="1227"/>
      <c r="P32" s="1227"/>
      <c r="Q32" s="1227"/>
    </row>
    <row r="33" spans="1:17" x14ac:dyDescent="0.25">
      <c r="A33" s="1227"/>
      <c r="B33" s="1227"/>
      <c r="C33" s="1227"/>
      <c r="D33" s="1227"/>
      <c r="E33" s="1227"/>
      <c r="F33" s="1227"/>
      <c r="G33" s="1227"/>
      <c r="H33" s="1227"/>
      <c r="I33" s="1227"/>
      <c r="J33" s="1227"/>
      <c r="K33" s="1227"/>
      <c r="L33" s="1227"/>
      <c r="M33" s="1227"/>
      <c r="N33" s="1227"/>
      <c r="O33" s="1227"/>
      <c r="P33" s="1227"/>
      <c r="Q33" s="1227"/>
    </row>
    <row r="34" spans="1:17" x14ac:dyDescent="0.25">
      <c r="A34" s="1227"/>
      <c r="B34" s="1227"/>
      <c r="C34" s="1227"/>
      <c r="D34" s="1227"/>
      <c r="E34" s="1227"/>
      <c r="F34" s="1227"/>
      <c r="G34" s="1227"/>
      <c r="H34" s="1227"/>
      <c r="I34" s="1227"/>
      <c r="J34" s="1227"/>
      <c r="K34" s="1227"/>
      <c r="L34" s="1227"/>
      <c r="M34" s="1227"/>
      <c r="N34" s="1227"/>
      <c r="O34" s="1227"/>
      <c r="P34" s="1227"/>
      <c r="Q34" s="1227"/>
    </row>
    <row r="35" spans="1:17" x14ac:dyDescent="0.25">
      <c r="A35" s="1227"/>
      <c r="B35" s="1227"/>
      <c r="C35" s="1227"/>
      <c r="D35" s="1227"/>
      <c r="E35" s="1227"/>
      <c r="F35" s="1227"/>
      <c r="G35" s="1227"/>
      <c r="H35" s="1227"/>
      <c r="I35" s="1227"/>
      <c r="J35" s="1227"/>
      <c r="K35" s="1227"/>
      <c r="L35" s="1227"/>
      <c r="M35" s="1227"/>
      <c r="N35" s="1227"/>
      <c r="O35" s="1227"/>
      <c r="P35" s="1227"/>
      <c r="Q35" s="1227"/>
    </row>
    <row r="36" spans="1:17" x14ac:dyDescent="0.25">
      <c r="A36" s="1227"/>
      <c r="B36" s="1227"/>
      <c r="C36" s="1227"/>
      <c r="D36" s="1227"/>
      <c r="E36" s="1227"/>
      <c r="F36" s="1227"/>
      <c r="G36" s="1227"/>
      <c r="H36" s="1227"/>
      <c r="I36" s="1227"/>
      <c r="J36" s="1227"/>
      <c r="K36" s="1227"/>
      <c r="L36" s="1227"/>
      <c r="M36" s="1227"/>
      <c r="N36" s="1227"/>
      <c r="O36" s="1227"/>
      <c r="P36" s="1227"/>
      <c r="Q36" s="1227"/>
    </row>
    <row r="37" spans="1:17" x14ac:dyDescent="0.25">
      <c r="A37" s="1227"/>
      <c r="B37" s="1227"/>
      <c r="C37" s="1227"/>
      <c r="D37" s="1227"/>
      <c r="E37" s="1227"/>
      <c r="F37" s="1227"/>
      <c r="G37" s="1227"/>
      <c r="H37" s="1227"/>
      <c r="I37" s="1227"/>
      <c r="J37" s="1227"/>
      <c r="K37" s="1227"/>
      <c r="L37" s="340"/>
      <c r="M37" s="1227"/>
      <c r="N37" s="1227"/>
      <c r="O37" s="1227"/>
      <c r="P37" s="1227"/>
      <c r="Q37" s="1227"/>
    </row>
    <row r="38" spans="1:17" x14ac:dyDescent="0.25">
      <c r="A38" s="1227"/>
      <c r="B38" s="1227"/>
      <c r="C38" s="1227"/>
      <c r="D38" s="1227"/>
      <c r="E38" s="1227"/>
      <c r="F38" s="1227"/>
      <c r="G38" s="1227"/>
      <c r="H38" s="1227"/>
      <c r="I38" s="1227"/>
      <c r="J38" s="1227"/>
      <c r="K38" s="1227"/>
      <c r="L38" s="1227"/>
      <c r="M38" s="1227"/>
      <c r="N38" s="1227"/>
      <c r="O38" s="1227"/>
      <c r="P38" s="1227"/>
      <c r="Q38" s="1227"/>
    </row>
    <row r="39" spans="1:17" x14ac:dyDescent="0.25">
      <c r="A39" s="1227"/>
      <c r="B39" s="1227"/>
      <c r="C39" s="1227"/>
      <c r="D39" s="1227"/>
      <c r="E39" s="1227"/>
      <c r="F39" s="1227"/>
      <c r="G39" s="1227"/>
      <c r="H39" s="1227"/>
      <c r="I39" s="1227"/>
      <c r="J39" s="1227"/>
      <c r="K39" s="1227"/>
      <c r="L39" s="1227"/>
      <c r="M39" s="1227"/>
      <c r="N39" s="1227"/>
      <c r="O39" s="1227"/>
      <c r="P39" s="1227"/>
      <c r="Q39" s="1227"/>
    </row>
    <row r="40" spans="1:17" x14ac:dyDescent="0.25">
      <c r="A40" s="1227"/>
      <c r="B40" s="1227"/>
      <c r="C40" s="1227"/>
      <c r="D40" s="1353" t="s">
        <v>21563</v>
      </c>
      <c r="E40" s="1227"/>
      <c r="F40" s="1227"/>
      <c r="G40" s="1227"/>
      <c r="H40" s="1227"/>
      <c r="I40" s="1227"/>
      <c r="J40" s="1227"/>
      <c r="K40" s="1227"/>
      <c r="L40" s="1227"/>
      <c r="M40" s="1227"/>
      <c r="N40" s="1227"/>
      <c r="O40" s="1227"/>
      <c r="P40" s="1227"/>
      <c r="Q40" s="1227"/>
    </row>
    <row r="41" spans="1:17" x14ac:dyDescent="0.25">
      <c r="A41" s="1227"/>
      <c r="B41" s="1227"/>
      <c r="C41" s="1227"/>
      <c r="D41" s="1227"/>
      <c r="E41" s="1227"/>
      <c r="F41" s="1227"/>
      <c r="G41" s="1227"/>
      <c r="H41" s="1227"/>
      <c r="I41" s="1227"/>
      <c r="J41" s="1227"/>
      <c r="K41" s="1227"/>
      <c r="L41" s="1227"/>
      <c r="M41" s="1227"/>
      <c r="N41" s="1227"/>
      <c r="O41" s="1227"/>
      <c r="P41" s="1227"/>
      <c r="Q41" s="1227"/>
    </row>
    <row r="42" spans="1:17" x14ac:dyDescent="0.25">
      <c r="A42" s="1227"/>
      <c r="B42" s="1227"/>
      <c r="C42" s="1227"/>
      <c r="E42" s="1227"/>
      <c r="F42" s="1227"/>
      <c r="G42" s="1227"/>
      <c r="H42" s="1227"/>
      <c r="I42" s="1227"/>
      <c r="J42" s="1227"/>
      <c r="K42" s="1227"/>
      <c r="L42" s="1227"/>
      <c r="M42" s="1227"/>
      <c r="N42" s="1227"/>
      <c r="O42" s="1227"/>
      <c r="P42" s="1227"/>
      <c r="Q42" s="1227"/>
    </row>
    <row r="43" spans="1:17" x14ac:dyDescent="0.25">
      <c r="A43" s="1227"/>
      <c r="B43" s="1227"/>
      <c r="C43" s="1227"/>
      <c r="E43" s="1227"/>
      <c r="F43" s="1227"/>
      <c r="G43" s="1227"/>
      <c r="H43" s="1227"/>
      <c r="I43" s="1227"/>
      <c r="J43" s="1227"/>
      <c r="K43" s="1227"/>
      <c r="L43" s="1227"/>
      <c r="M43" s="1227"/>
      <c r="N43" s="1227"/>
      <c r="O43" s="1227"/>
      <c r="P43" s="1227"/>
      <c r="Q43" s="1227"/>
    </row>
    <row r="44" spans="1:17" x14ac:dyDescent="0.25">
      <c r="A44" s="1227"/>
      <c r="B44" s="1227"/>
      <c r="C44" s="1227"/>
      <c r="D44" s="1227"/>
      <c r="E44" s="1227"/>
      <c r="F44" s="1227"/>
      <c r="G44" s="1227"/>
      <c r="H44" s="1227"/>
      <c r="I44" s="1227"/>
      <c r="J44" s="1227"/>
      <c r="K44" s="1227"/>
      <c r="L44" s="1227"/>
      <c r="M44" s="1227"/>
      <c r="N44" s="1227"/>
      <c r="O44" s="1227"/>
      <c r="P44" s="1227"/>
      <c r="Q44" s="1227"/>
    </row>
    <row r="45" spans="1:17" x14ac:dyDescent="0.25">
      <c r="A45" s="1227"/>
      <c r="B45" s="1227"/>
      <c r="C45" s="1227"/>
      <c r="D45" s="1227"/>
      <c r="E45" s="1227"/>
      <c r="F45" s="1227"/>
      <c r="G45" s="1227"/>
      <c r="H45" s="1227"/>
      <c r="I45" s="1227"/>
      <c r="J45" s="1227"/>
      <c r="M45" s="1227"/>
      <c r="N45" s="1227"/>
      <c r="O45" s="1227"/>
      <c r="P45" s="1227"/>
      <c r="Q45" s="1227"/>
    </row>
    <row r="46" spans="1:17" x14ac:dyDescent="0.25">
      <c r="A46" s="1227"/>
      <c r="B46" s="1227"/>
      <c r="C46" s="1227"/>
      <c r="D46" s="1227"/>
      <c r="E46" s="1227"/>
      <c r="F46" s="1227"/>
      <c r="G46" s="1227"/>
      <c r="H46" s="1227"/>
      <c r="I46" s="1227"/>
      <c r="J46" s="1227"/>
      <c r="K46" s="1227"/>
      <c r="L46" s="1227"/>
      <c r="M46" s="1227"/>
      <c r="N46" s="1227"/>
      <c r="O46" s="1227"/>
      <c r="P46" s="1227"/>
      <c r="Q46" s="1227"/>
    </row>
    <row r="47" spans="1:17" hidden="1" x14ac:dyDescent="0.25">
      <c r="A47" s="1227"/>
      <c r="B47" s="1227"/>
      <c r="C47" s="1227"/>
      <c r="D47" s="1227"/>
      <c r="E47" s="1227"/>
      <c r="F47" s="1227"/>
      <c r="G47" s="1227"/>
      <c r="H47" s="1227"/>
      <c r="I47" s="1227"/>
      <c r="J47" s="1227"/>
      <c r="K47" s="1227"/>
      <c r="L47" s="1227"/>
      <c r="M47" s="1227"/>
      <c r="N47" s="1227"/>
      <c r="O47" s="1227"/>
      <c r="P47" s="1227"/>
      <c r="Q47" s="1227"/>
    </row>
    <row r="48" spans="1:17" x14ac:dyDescent="0.25">
      <c r="A48" s="1227"/>
      <c r="B48" s="1227"/>
      <c r="C48" s="1227"/>
      <c r="D48" s="1227"/>
      <c r="E48" s="1227"/>
      <c r="F48" s="1227"/>
      <c r="G48" s="1227"/>
      <c r="H48" s="1227"/>
      <c r="I48" s="1227"/>
      <c r="J48" s="1227"/>
      <c r="K48" s="1227"/>
      <c r="L48" s="1227"/>
      <c r="M48" s="1227"/>
      <c r="N48" s="1227"/>
      <c r="O48" s="1227"/>
      <c r="P48" s="1227"/>
      <c r="Q48" s="1227"/>
    </row>
    <row r="49" spans="1:17" x14ac:dyDescent="0.25">
      <c r="A49" s="1227"/>
      <c r="B49" s="1227"/>
      <c r="C49" s="1227"/>
      <c r="E49" s="1227"/>
      <c r="F49" s="1227"/>
      <c r="G49" s="1227"/>
      <c r="H49" s="1227"/>
      <c r="K49" s="1227"/>
      <c r="L49" s="1227"/>
      <c r="M49" s="1227"/>
      <c r="N49" s="1227"/>
      <c r="O49" s="1227"/>
      <c r="P49" s="1227"/>
      <c r="Q49" s="1227"/>
    </row>
    <row r="50" spans="1:17" x14ac:dyDescent="0.25">
      <c r="A50" s="1227"/>
      <c r="B50" s="1227"/>
      <c r="C50" s="1227"/>
      <c r="D50" s="1227"/>
      <c r="E50" s="1227"/>
      <c r="F50" s="1227"/>
      <c r="G50" s="1227"/>
      <c r="H50" s="1227"/>
      <c r="I50" s="1227"/>
      <c r="J50" s="1227"/>
      <c r="K50" s="1227"/>
      <c r="L50" s="1227"/>
      <c r="M50" s="1227"/>
      <c r="N50" s="1227"/>
      <c r="O50" s="1227"/>
      <c r="P50" s="1227"/>
      <c r="Q50" s="1227"/>
    </row>
    <row r="51" spans="1:17" x14ac:dyDescent="0.25">
      <c r="A51" s="1227"/>
      <c r="B51" s="1227"/>
      <c r="C51" s="1227"/>
      <c r="D51" s="1227"/>
      <c r="E51" s="1227"/>
      <c r="F51" s="1227"/>
      <c r="G51" s="1227"/>
      <c r="H51" s="1227"/>
      <c r="I51" s="1227"/>
      <c r="J51" s="1227"/>
      <c r="K51" s="1227"/>
      <c r="L51" s="1227"/>
      <c r="M51" s="1227"/>
      <c r="N51" s="1227"/>
      <c r="O51" s="1227"/>
      <c r="P51" s="1227"/>
      <c r="Q51" s="1227"/>
    </row>
    <row r="52" spans="1:17" x14ac:dyDescent="0.25">
      <c r="A52" s="1227"/>
      <c r="B52" s="1227"/>
      <c r="C52" s="1227"/>
      <c r="D52" s="1227"/>
      <c r="E52" s="1227"/>
      <c r="F52" s="1227"/>
      <c r="G52" s="1227"/>
      <c r="H52" s="1227"/>
      <c r="I52" s="1227"/>
      <c r="J52" s="1227"/>
      <c r="K52" s="1227"/>
      <c r="L52" s="1227"/>
      <c r="M52" s="1227"/>
      <c r="N52" s="1227"/>
      <c r="O52" s="1227"/>
      <c r="P52" s="1227"/>
      <c r="Q52" s="1227"/>
    </row>
    <row r="53" spans="1:17" x14ac:dyDescent="0.25">
      <c r="A53" s="1227"/>
      <c r="B53" s="1227"/>
      <c r="C53" s="1227"/>
      <c r="D53" s="1227"/>
      <c r="E53" s="1227"/>
      <c r="F53" s="1227"/>
      <c r="G53" s="1227"/>
      <c r="H53" s="1227"/>
      <c r="I53" s="1227"/>
      <c r="J53" s="1227"/>
      <c r="K53" s="1227"/>
      <c r="L53" s="1227"/>
      <c r="M53" s="1227"/>
      <c r="N53" s="1227"/>
      <c r="O53" s="1227"/>
      <c r="P53" s="1227"/>
      <c r="Q53" s="1227"/>
    </row>
    <row r="54" spans="1:17" x14ac:dyDescent="0.25">
      <c r="A54" s="1227"/>
      <c r="B54" s="1227"/>
      <c r="C54" s="1227"/>
      <c r="D54" s="1227"/>
      <c r="E54" s="1227"/>
      <c r="F54" s="1227"/>
      <c r="G54" s="1227"/>
      <c r="H54" s="1227"/>
      <c r="I54" s="1227"/>
      <c r="J54" s="1227"/>
      <c r="K54" s="1227"/>
      <c r="L54" s="1227"/>
      <c r="M54" s="1227"/>
      <c r="N54" s="1227"/>
      <c r="O54" s="1227"/>
      <c r="P54" s="1227"/>
      <c r="Q54" s="1227"/>
    </row>
    <row r="55" spans="1:17" x14ac:dyDescent="0.25">
      <c r="A55" s="1227"/>
      <c r="B55" s="1227"/>
      <c r="C55" s="1227"/>
      <c r="D55" s="1227"/>
      <c r="E55" s="1227"/>
      <c r="F55" s="1227"/>
      <c r="G55" s="1227"/>
      <c r="H55" s="1227"/>
      <c r="I55" s="1227"/>
      <c r="J55" s="1227"/>
      <c r="K55" s="1227"/>
      <c r="L55" s="1227"/>
      <c r="M55" s="1227"/>
      <c r="N55" s="1227"/>
      <c r="O55" s="1227"/>
      <c r="P55" s="1227"/>
      <c r="Q55" s="1227"/>
    </row>
    <row r="56" spans="1:17" x14ac:dyDescent="0.25">
      <c r="A56" s="1227"/>
      <c r="B56" s="1227"/>
      <c r="C56" s="1227"/>
      <c r="D56" s="1227"/>
      <c r="E56" s="1227"/>
      <c r="F56" s="1227"/>
      <c r="G56" s="1227"/>
      <c r="H56" s="1227"/>
      <c r="I56" s="1227"/>
      <c r="J56" s="1227"/>
      <c r="K56" s="1227"/>
      <c r="L56" s="1227"/>
      <c r="M56" s="1227"/>
      <c r="N56" s="1227"/>
      <c r="O56" s="1227"/>
      <c r="P56" s="1227"/>
      <c r="Q56" s="1227"/>
    </row>
    <row r="57" spans="1:17" x14ac:dyDescent="0.25">
      <c r="A57" s="1227"/>
      <c r="B57" s="1227"/>
      <c r="C57" s="1227"/>
      <c r="D57" s="1227"/>
      <c r="E57" s="1227"/>
      <c r="F57" s="1227"/>
      <c r="G57" s="1227"/>
      <c r="H57" s="1227"/>
      <c r="I57" s="1227"/>
      <c r="J57" s="1227"/>
      <c r="K57" s="1227"/>
      <c r="L57" s="1227"/>
      <c r="M57" s="1227"/>
      <c r="N57" s="1227"/>
      <c r="O57" s="1227"/>
      <c r="P57" s="1227"/>
      <c r="Q57" s="1227"/>
    </row>
    <row r="58" spans="1:17" x14ac:dyDescent="0.25">
      <c r="A58" s="1227"/>
      <c r="B58" s="1227"/>
      <c r="C58" s="1227"/>
      <c r="D58" s="1227"/>
      <c r="E58" s="1227"/>
      <c r="F58" s="1227"/>
      <c r="G58" s="1227"/>
      <c r="H58" s="1227"/>
      <c r="I58" s="1227"/>
      <c r="J58" s="1227"/>
      <c r="K58" s="1227"/>
      <c r="L58" s="1227"/>
      <c r="M58" s="1227"/>
      <c r="N58" s="1227"/>
      <c r="O58" s="1227"/>
      <c r="P58" s="1227"/>
      <c r="Q58" s="1227"/>
    </row>
    <row r="59" spans="1:17" x14ac:dyDescent="0.25">
      <c r="A59" s="1227"/>
      <c r="B59" s="1227"/>
      <c r="C59" s="1227"/>
      <c r="D59" s="1227"/>
      <c r="E59" s="1227"/>
      <c r="F59" s="1227"/>
      <c r="G59" s="1227"/>
      <c r="H59" s="1227"/>
      <c r="I59" s="1227"/>
      <c r="J59" s="1227"/>
      <c r="K59" s="1227"/>
      <c r="L59" s="1227"/>
      <c r="M59" s="1227"/>
      <c r="N59" s="1227"/>
      <c r="O59" s="1227"/>
      <c r="P59" s="1227"/>
      <c r="Q59" s="1227"/>
    </row>
    <row r="60" spans="1:17" x14ac:dyDescent="0.25">
      <c r="A60" s="1227"/>
      <c r="B60" s="1227"/>
      <c r="C60" s="1227"/>
      <c r="D60" s="1227"/>
      <c r="E60" s="1227"/>
      <c r="F60" s="1227"/>
      <c r="G60" s="1227"/>
      <c r="H60" s="1227"/>
      <c r="I60" s="1227"/>
      <c r="J60" s="1227"/>
      <c r="K60" s="1227"/>
      <c r="L60" s="1227"/>
      <c r="M60" s="1227"/>
      <c r="N60" s="1227"/>
      <c r="O60" s="1227"/>
      <c r="P60" s="1227"/>
      <c r="Q60" s="1227"/>
    </row>
    <row r="61" spans="1:17" x14ac:dyDescent="0.25">
      <c r="A61" s="1227"/>
      <c r="B61" s="1227"/>
      <c r="C61" s="1227"/>
      <c r="D61" s="1227"/>
      <c r="E61" s="1227"/>
      <c r="F61" s="1227"/>
      <c r="G61" s="1227"/>
      <c r="H61" s="1227"/>
      <c r="I61" s="1227"/>
      <c r="J61" s="1227"/>
      <c r="K61" s="1227"/>
      <c r="L61" s="1227"/>
      <c r="M61" s="1227"/>
      <c r="N61" s="1227"/>
      <c r="O61" s="1227"/>
      <c r="P61" s="1227"/>
      <c r="Q61" s="1227"/>
    </row>
    <row r="62" spans="1:17" x14ac:dyDescent="0.25">
      <c r="A62" s="1227"/>
      <c r="B62" s="1227"/>
      <c r="C62" s="1227"/>
      <c r="D62" s="1227"/>
      <c r="E62" s="1227"/>
      <c r="G62" s="1227"/>
      <c r="H62" s="1227"/>
      <c r="I62" s="1227"/>
      <c r="J62" s="1227"/>
      <c r="K62" s="1227"/>
      <c r="L62" s="1227"/>
      <c r="M62" s="1227"/>
      <c r="N62" s="1227"/>
      <c r="O62" s="1227"/>
      <c r="P62" s="1227"/>
      <c r="Q62" s="1227"/>
    </row>
    <row r="63" spans="1:17" x14ac:dyDescent="0.25">
      <c r="A63" s="1227"/>
      <c r="B63" s="1227"/>
      <c r="C63" s="1227"/>
      <c r="D63" s="1227"/>
      <c r="E63" s="1227"/>
      <c r="F63" s="1227"/>
      <c r="G63" s="1227"/>
      <c r="H63" s="1227"/>
      <c r="I63" s="1227"/>
      <c r="J63" s="1227"/>
      <c r="K63" s="1227"/>
      <c r="L63" s="1227"/>
      <c r="M63" s="1227"/>
      <c r="N63" s="1227"/>
      <c r="O63" s="1227"/>
      <c r="P63" s="1227"/>
      <c r="Q63" s="1227"/>
    </row>
    <row r="64" spans="1:17" x14ac:dyDescent="0.25">
      <c r="A64" s="1227"/>
      <c r="B64" s="1227"/>
      <c r="C64" s="1227"/>
      <c r="D64" s="1227"/>
      <c r="E64" s="1227"/>
      <c r="F64" s="1227"/>
      <c r="G64" s="1227"/>
      <c r="H64" s="1227"/>
      <c r="I64" s="1227"/>
      <c r="J64" s="1227"/>
      <c r="K64" s="1227"/>
      <c r="L64" s="1227"/>
      <c r="M64" s="1227"/>
      <c r="N64" s="1227"/>
      <c r="O64" s="1227"/>
      <c r="P64" s="1227"/>
      <c r="Q64" s="1227"/>
    </row>
    <row r="65" spans="1:17" x14ac:dyDescent="0.25">
      <c r="A65" s="1227"/>
      <c r="B65" s="1227"/>
      <c r="C65" s="1227"/>
      <c r="D65" s="1227"/>
      <c r="E65" s="1227"/>
      <c r="F65" s="1227"/>
      <c r="G65" s="1227"/>
      <c r="H65" s="1227"/>
      <c r="I65" s="1227"/>
      <c r="J65" s="1227"/>
      <c r="K65" s="1227"/>
      <c r="L65" s="1227"/>
      <c r="M65" s="1227"/>
      <c r="N65" s="1227"/>
      <c r="O65" s="1227"/>
      <c r="P65" s="1227"/>
      <c r="Q65" s="1227"/>
    </row>
    <row r="66" spans="1:17" x14ac:dyDescent="0.25">
      <c r="A66" s="1227"/>
      <c r="B66" s="1227"/>
      <c r="C66" s="1227"/>
      <c r="D66" s="1227"/>
      <c r="E66" s="1227"/>
      <c r="F66" s="1227"/>
      <c r="G66" s="1227"/>
      <c r="H66" s="1227"/>
      <c r="I66" s="1227"/>
      <c r="J66" s="1227"/>
      <c r="K66" s="1227"/>
      <c r="L66" s="1227"/>
      <c r="M66" s="1227"/>
      <c r="N66" s="1227"/>
      <c r="O66" s="1227"/>
      <c r="P66" s="1227"/>
      <c r="Q66" s="1227"/>
    </row>
    <row r="67" spans="1:17" x14ac:dyDescent="0.25">
      <c r="A67" s="1227"/>
      <c r="B67" s="1227"/>
      <c r="C67" s="1227"/>
      <c r="D67" s="1227"/>
      <c r="E67" s="1227"/>
      <c r="F67" s="1227"/>
      <c r="G67" s="1227"/>
      <c r="H67" s="1227"/>
      <c r="I67" s="1227"/>
      <c r="J67" s="1227"/>
      <c r="K67" s="1227"/>
      <c r="L67" s="1227"/>
      <c r="M67" s="1227"/>
      <c r="N67" s="1227"/>
      <c r="O67" s="1227"/>
      <c r="P67" s="1227"/>
      <c r="Q67" s="1227"/>
    </row>
    <row r="68" spans="1:17" x14ac:dyDescent="0.25">
      <c r="A68" s="1227"/>
      <c r="B68" s="1227"/>
      <c r="C68" s="1227"/>
      <c r="D68" s="1227"/>
      <c r="E68" s="1227"/>
      <c r="F68" s="1227"/>
      <c r="G68" s="1227"/>
      <c r="H68" s="1227"/>
      <c r="I68" s="1227"/>
      <c r="J68" s="1227"/>
      <c r="K68" s="1227"/>
      <c r="L68" s="1227"/>
      <c r="M68" s="1227"/>
      <c r="N68" s="1227"/>
      <c r="O68" s="1227"/>
      <c r="P68" s="1227"/>
      <c r="Q68" s="1227"/>
    </row>
    <row r="69" spans="1:17" x14ac:dyDescent="0.25">
      <c r="A69" s="1227"/>
      <c r="B69" s="1227"/>
      <c r="C69" s="1227"/>
      <c r="D69" s="1227"/>
      <c r="E69" s="1227"/>
      <c r="F69" s="1227"/>
      <c r="G69" s="1227"/>
      <c r="H69" s="1227"/>
      <c r="I69" s="1227"/>
      <c r="J69" s="1227"/>
      <c r="K69" s="1227"/>
      <c r="L69" s="1227"/>
      <c r="M69" s="1227"/>
      <c r="N69" s="1227"/>
      <c r="O69" s="1227"/>
      <c r="P69" s="1227"/>
      <c r="Q69" s="1227"/>
    </row>
    <row r="70" spans="1:17" x14ac:dyDescent="0.25">
      <c r="A70" s="1227"/>
      <c r="B70" s="1227"/>
      <c r="C70" s="1227"/>
      <c r="D70" s="1227"/>
      <c r="E70" s="1227"/>
      <c r="F70" s="1227"/>
      <c r="G70" s="1227"/>
      <c r="H70" s="1227"/>
      <c r="I70" s="1227"/>
      <c r="J70" s="1227"/>
      <c r="K70" s="1227"/>
      <c r="L70" s="1227"/>
      <c r="M70" s="1227"/>
      <c r="N70" s="1227"/>
      <c r="O70" s="1227"/>
      <c r="P70" s="1227"/>
      <c r="Q70" s="1227"/>
    </row>
    <row r="71" spans="1:17" x14ac:dyDescent="0.25">
      <c r="A71" s="1227"/>
      <c r="B71" s="1227"/>
      <c r="C71" s="1227"/>
      <c r="D71" s="1227"/>
      <c r="E71" s="1227"/>
      <c r="F71" s="1227"/>
      <c r="G71" s="1227"/>
      <c r="H71" s="1227"/>
      <c r="I71" s="1227"/>
      <c r="J71" s="1227"/>
      <c r="K71" s="1227"/>
      <c r="L71" s="1227"/>
      <c r="M71" s="1227"/>
      <c r="N71" s="1227"/>
      <c r="O71" s="1227"/>
      <c r="P71" s="1227"/>
      <c r="Q71" s="1227"/>
    </row>
    <row r="72" spans="1:17" x14ac:dyDescent="0.25">
      <c r="A72" s="1227"/>
      <c r="B72" s="1227"/>
      <c r="C72" s="1227"/>
      <c r="D72" s="1227"/>
      <c r="E72" s="1227"/>
      <c r="F72" s="1227"/>
      <c r="G72" s="1227"/>
      <c r="H72" s="1227"/>
      <c r="I72" s="1227"/>
      <c r="J72" s="1227"/>
      <c r="K72" s="1227"/>
      <c r="L72" s="1227"/>
      <c r="M72" s="1227"/>
      <c r="N72" s="1227"/>
      <c r="O72" s="1227"/>
      <c r="P72" s="1227"/>
      <c r="Q72" s="1227"/>
    </row>
  </sheetData>
  <phoneticPr fontId="0" type="noConversion"/>
  <hyperlinks>
    <hyperlink ref="D40" location="'NV 339 - 2017 Sb.'!A1" display="'NV 339 - 2017 Sb.'!A1" xr:uid="{304969A4-9647-495E-9529-5F6673F08C61}"/>
  </hyperlinks>
  <pageMargins left="0.39370078740157483" right="0.39370078740157483" top="0.39370078740157483" bottom="0.39370078740157483" header="0.51181102362204722" footer="0.51181102362204722"/>
  <pageSetup paperSize="9" scale="85" orientation="landscape" r:id="rId1"/>
  <headerFooter alignWithMargins="0"/>
  <colBreaks count="1" manualBreakCount="1">
    <brk id="14" max="71"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B456"/>
  <sheetViews>
    <sheetView workbookViewId="0">
      <selection activeCell="A2" sqref="A2"/>
    </sheetView>
  </sheetViews>
  <sheetFormatPr defaultColWidth="80.54296875" defaultRowHeight="12.5" x14ac:dyDescent="0.25"/>
  <cols>
    <col min="1" max="1" width="132.81640625" style="1217" customWidth="1"/>
    <col min="2" max="16384" width="80.54296875" style="1217"/>
  </cols>
  <sheetData>
    <row r="1" spans="1:2" ht="40.5" customHeight="1" x14ac:dyDescent="0.4">
      <c r="A1" s="1224" t="s">
        <v>24012</v>
      </c>
    </row>
    <row r="2" spans="1:2" ht="19.5" customHeight="1" x14ac:dyDescent="0.35">
      <c r="A2" s="1218" t="s">
        <v>24013</v>
      </c>
    </row>
    <row r="3" spans="1:2" ht="13" x14ac:dyDescent="0.3">
      <c r="A3" s="1225"/>
      <c r="B3" s="1216"/>
    </row>
    <row r="4" spans="1:2" s="1216" customFormat="1" ht="13" x14ac:dyDescent="0.3">
      <c r="A4" s="1219"/>
    </row>
    <row r="5" spans="1:2" ht="15.5" x14ac:dyDescent="0.25">
      <c r="A5" s="1220"/>
      <c r="B5" s="1221"/>
    </row>
    <row r="6" spans="1:2" ht="15" x14ac:dyDescent="0.3">
      <c r="A6" s="1222" t="s">
        <v>24011</v>
      </c>
      <c r="B6" s="1221"/>
    </row>
    <row r="7" spans="1:2" s="1233" customFormat="1" ht="15.75" customHeight="1" x14ac:dyDescent="0.25">
      <c r="A7" s="1220"/>
      <c r="B7" s="1223"/>
    </row>
    <row r="8" spans="1:2" s="1233" customFormat="1" ht="18" customHeight="1" x14ac:dyDescent="0.25">
      <c r="A8" s="1234" t="s">
        <v>6784</v>
      </c>
      <c r="B8" s="1223"/>
    </row>
    <row r="9" spans="1:2" s="1233" customFormat="1" ht="15.75" customHeight="1" x14ac:dyDescent="0.25">
      <c r="A9" s="1374"/>
      <c r="B9" s="1223"/>
    </row>
    <row r="10" spans="1:2" s="1233" customFormat="1" ht="18" customHeight="1" x14ac:dyDescent="0.25">
      <c r="A10" s="1369" t="s">
        <v>22572</v>
      </c>
      <c r="B10" s="1223"/>
    </row>
    <row r="11" spans="1:2" s="1233" customFormat="1" ht="18" customHeight="1" x14ac:dyDescent="0.25">
      <c r="A11" s="1369"/>
      <c r="B11" s="1223"/>
    </row>
    <row r="12" spans="1:2" s="1233" customFormat="1" ht="18" customHeight="1" x14ac:dyDescent="0.25">
      <c r="A12" s="1367" t="s">
        <v>23177</v>
      </c>
      <c r="B12" s="1223"/>
    </row>
    <row r="13" spans="1:2" s="1233" customFormat="1" ht="18" customHeight="1" x14ac:dyDescent="0.25">
      <c r="A13" s="1368" t="s">
        <v>23178</v>
      </c>
      <c r="B13" s="1223"/>
    </row>
    <row r="14" spans="1:2" s="1233" customFormat="1" ht="18" customHeight="1" x14ac:dyDescent="0.25">
      <c r="A14" s="1367" t="s">
        <v>23179</v>
      </c>
      <c r="B14" s="1223"/>
    </row>
    <row r="15" spans="1:2" s="1233" customFormat="1" ht="18" customHeight="1" x14ac:dyDescent="0.25">
      <c r="A15" s="1368" t="s">
        <v>23180</v>
      </c>
      <c r="B15" s="1223"/>
    </row>
    <row r="16" spans="1:2" s="1233" customFormat="1" ht="18" customHeight="1" x14ac:dyDescent="0.25">
      <c r="A16" s="1367" t="s">
        <v>23181</v>
      </c>
      <c r="B16" s="1223"/>
    </row>
    <row r="17" spans="1:2" s="1233" customFormat="1" ht="18" customHeight="1" x14ac:dyDescent="0.25">
      <c r="A17" s="1368" t="s">
        <v>23180</v>
      </c>
      <c r="B17" s="1223"/>
    </row>
    <row r="18" spans="1:2" s="1233" customFormat="1" ht="18" customHeight="1" x14ac:dyDescent="0.25">
      <c r="A18" s="1367" t="s">
        <v>23182</v>
      </c>
      <c r="B18" s="1223"/>
    </row>
    <row r="19" spans="1:2" s="1233" customFormat="1" ht="18" customHeight="1" x14ac:dyDescent="0.25">
      <c r="A19" s="1368" t="s">
        <v>23183</v>
      </c>
      <c r="B19" s="1223"/>
    </row>
    <row r="20" spans="1:2" s="1233" customFormat="1" ht="18" customHeight="1" x14ac:dyDescent="0.25">
      <c r="A20" s="1367" t="s">
        <v>23184</v>
      </c>
      <c r="B20" s="1223"/>
    </row>
    <row r="21" spans="1:2" s="1233" customFormat="1" ht="18" customHeight="1" x14ac:dyDescent="0.25">
      <c r="A21" s="1368" t="s">
        <v>23185</v>
      </c>
      <c r="B21" s="1223"/>
    </row>
    <row r="22" spans="1:2" s="1233" customFormat="1" ht="18" customHeight="1" x14ac:dyDescent="0.25">
      <c r="A22" s="1367" t="s">
        <v>23186</v>
      </c>
      <c r="B22" s="1223"/>
    </row>
    <row r="23" spans="1:2" s="1226" customFormat="1" ht="15.5" x14ac:dyDescent="0.25">
      <c r="A23" s="1368" t="s">
        <v>23187</v>
      </c>
      <c r="B23" s="1375"/>
    </row>
    <row r="24" spans="1:2" s="1226" customFormat="1" ht="15.5" x14ac:dyDescent="0.25">
      <c r="A24" s="1367" t="s">
        <v>23188</v>
      </c>
      <c r="B24" s="1375"/>
    </row>
    <row r="25" spans="1:2" s="1226" customFormat="1" ht="15.5" x14ac:dyDescent="0.25">
      <c r="A25" s="1368" t="s">
        <v>23189</v>
      </c>
      <c r="B25" s="1375"/>
    </row>
    <row r="26" spans="1:2" s="1226" customFormat="1" ht="15.5" x14ac:dyDescent="0.25">
      <c r="A26" s="1367" t="s">
        <v>23190</v>
      </c>
      <c r="B26" s="1375"/>
    </row>
    <row r="27" spans="1:2" s="1226" customFormat="1" ht="15.5" x14ac:dyDescent="0.25">
      <c r="A27" s="1368" t="s">
        <v>23191</v>
      </c>
      <c r="B27" s="1375"/>
    </row>
    <row r="28" spans="1:2" s="1226" customFormat="1" ht="15.5" x14ac:dyDescent="0.25">
      <c r="A28" s="1367" t="s">
        <v>23192</v>
      </c>
      <c r="B28" s="1375"/>
    </row>
    <row r="29" spans="1:2" s="1226" customFormat="1" ht="15.5" x14ac:dyDescent="0.25">
      <c r="A29" s="1368" t="s">
        <v>23193</v>
      </c>
      <c r="B29" s="1375"/>
    </row>
    <row r="30" spans="1:2" s="1226" customFormat="1" ht="33" customHeight="1" x14ac:dyDescent="0.25">
      <c r="A30" s="1367" t="s">
        <v>23194</v>
      </c>
      <c r="B30" s="1375"/>
    </row>
    <row r="31" spans="1:2" s="1226" customFormat="1" ht="15.5" x14ac:dyDescent="0.25">
      <c r="A31" s="1368" t="s">
        <v>23195</v>
      </c>
      <c r="B31" s="1375"/>
    </row>
    <row r="32" spans="1:2" s="1226" customFormat="1" ht="15.5" x14ac:dyDescent="0.25">
      <c r="A32" s="1367" t="s">
        <v>23196</v>
      </c>
      <c r="B32" s="1375"/>
    </row>
    <row r="33" spans="1:2" s="1226" customFormat="1" ht="15.5" x14ac:dyDescent="0.25">
      <c r="A33" s="1368" t="s">
        <v>23195</v>
      </c>
      <c r="B33" s="1375"/>
    </row>
    <row r="34" spans="1:2" s="1226" customFormat="1" ht="15.5" x14ac:dyDescent="0.25">
      <c r="A34" s="1368"/>
      <c r="B34" s="1375"/>
    </row>
    <row r="35" spans="1:2" s="1226" customFormat="1" ht="15.5" x14ac:dyDescent="0.25">
      <c r="A35" s="1368"/>
      <c r="B35" s="1375"/>
    </row>
    <row r="36" spans="1:2" s="1226" customFormat="1" ht="15.5" x14ac:dyDescent="0.25">
      <c r="A36" s="1368"/>
      <c r="B36" s="1375"/>
    </row>
    <row r="37" spans="1:2" s="1226" customFormat="1" ht="15.5" x14ac:dyDescent="0.25">
      <c r="A37" s="1368"/>
      <c r="B37" s="1375"/>
    </row>
    <row r="38" spans="1:2" s="1226" customFormat="1" ht="15.5" x14ac:dyDescent="0.25">
      <c r="A38" s="1368"/>
      <c r="B38" s="1375"/>
    </row>
    <row r="39" spans="1:2" s="1226" customFormat="1" ht="15.5" x14ac:dyDescent="0.25">
      <c r="A39" s="1368"/>
      <c r="B39" s="1375"/>
    </row>
    <row r="40" spans="1:2" ht="15" x14ac:dyDescent="0.25">
      <c r="A40" s="1369" t="s">
        <v>21983</v>
      </c>
      <c r="B40" s="1221"/>
    </row>
    <row r="41" spans="1:2" ht="15" x14ac:dyDescent="0.3">
      <c r="A41" s="1376"/>
      <c r="B41" s="1221"/>
    </row>
    <row r="42" spans="1:2" ht="15.5" x14ac:dyDescent="0.25">
      <c r="A42" s="1377"/>
      <c r="B42" s="1221"/>
    </row>
    <row r="43" spans="1:2" ht="15.5" x14ac:dyDescent="0.25">
      <c r="A43" s="1368"/>
      <c r="B43" s="1221"/>
    </row>
    <row r="44" spans="1:2" x14ac:dyDescent="0.25">
      <c r="A44" s="1348"/>
      <c r="B44" s="1221"/>
    </row>
    <row r="45" spans="1:2" x14ac:dyDescent="0.25">
      <c r="A45" s="1348"/>
      <c r="B45" s="1221"/>
    </row>
    <row r="46" spans="1:2" x14ac:dyDescent="0.25">
      <c r="A46" s="1348"/>
      <c r="B46" s="1221"/>
    </row>
    <row r="47" spans="1:2" ht="15" x14ac:dyDescent="0.3">
      <c r="A47" s="1378" t="s">
        <v>21977</v>
      </c>
      <c r="B47" s="1221"/>
    </row>
    <row r="48" spans="1:2" ht="15.5" x14ac:dyDescent="0.35">
      <c r="A48" s="1379"/>
      <c r="B48" s="1221"/>
    </row>
    <row r="49" spans="1:2" ht="13" x14ac:dyDescent="0.3">
      <c r="A49" s="1380"/>
      <c r="B49" s="1221"/>
    </row>
    <row r="50" spans="1:2" x14ac:dyDescent="0.25">
      <c r="A50" s="1348"/>
      <c r="B50" s="1221"/>
    </row>
    <row r="51" spans="1:2" x14ac:dyDescent="0.25">
      <c r="A51" s="1216"/>
      <c r="B51" s="1221"/>
    </row>
    <row r="52" spans="1:2" s="1216" customFormat="1" x14ac:dyDescent="0.25"/>
    <row r="53" spans="1:2" s="1216" customFormat="1" x14ac:dyDescent="0.25"/>
    <row r="54" spans="1:2" s="1216" customFormat="1" x14ac:dyDescent="0.25"/>
    <row r="55" spans="1:2" s="1216" customFormat="1" x14ac:dyDescent="0.25"/>
    <row r="56" spans="1:2" s="1216" customFormat="1" x14ac:dyDescent="0.25"/>
    <row r="57" spans="1:2" s="1216" customFormat="1" x14ac:dyDescent="0.25"/>
    <row r="58" spans="1:2" s="1216" customFormat="1" x14ac:dyDescent="0.25"/>
    <row r="59" spans="1:2" s="1216" customFormat="1" x14ac:dyDescent="0.25"/>
    <row r="60" spans="1:2" s="1216" customFormat="1" x14ac:dyDescent="0.25"/>
    <row r="61" spans="1:2" s="1216" customFormat="1" x14ac:dyDescent="0.25"/>
    <row r="62" spans="1:2" s="1216" customFormat="1" x14ac:dyDescent="0.25"/>
    <row r="63" spans="1:2" s="1216" customFormat="1" x14ac:dyDescent="0.25"/>
    <row r="64" spans="1:2" s="1216" customFormat="1" x14ac:dyDescent="0.25"/>
    <row r="65" s="1216" customFormat="1" x14ac:dyDescent="0.25"/>
    <row r="66" s="1216" customFormat="1" x14ac:dyDescent="0.25"/>
    <row r="67" s="1216" customFormat="1" x14ac:dyDescent="0.25"/>
    <row r="68" s="1216" customFormat="1" x14ac:dyDescent="0.25"/>
    <row r="69" s="1216" customFormat="1" x14ac:dyDescent="0.25"/>
    <row r="70" s="1216" customFormat="1" x14ac:dyDescent="0.25"/>
    <row r="71" s="1216" customFormat="1" x14ac:dyDescent="0.25"/>
    <row r="72" s="1216" customFormat="1" x14ac:dyDescent="0.25"/>
    <row r="73" s="1216" customFormat="1" x14ac:dyDescent="0.25"/>
    <row r="74" s="1216" customFormat="1" x14ac:dyDescent="0.25"/>
    <row r="75" s="1216" customFormat="1" x14ac:dyDescent="0.25"/>
    <row r="76" s="1216" customFormat="1" x14ac:dyDescent="0.25"/>
    <row r="77" s="1216" customFormat="1" x14ac:dyDescent="0.25"/>
    <row r="78" s="1216" customFormat="1" x14ac:dyDescent="0.25"/>
    <row r="79" s="1216" customFormat="1" x14ac:dyDescent="0.25"/>
    <row r="80" s="1216" customFormat="1" x14ac:dyDescent="0.25"/>
    <row r="81" s="1216" customFormat="1" x14ac:dyDescent="0.25"/>
    <row r="82" s="1216" customFormat="1" x14ac:dyDescent="0.25"/>
    <row r="83" s="1216" customFormat="1" x14ac:dyDescent="0.25"/>
    <row r="84" s="1216" customFormat="1" x14ac:dyDescent="0.25"/>
    <row r="85" s="1216" customFormat="1" x14ac:dyDescent="0.25"/>
    <row r="86" s="1216" customFormat="1" x14ac:dyDescent="0.25"/>
    <row r="87" s="1216" customFormat="1" x14ac:dyDescent="0.25"/>
    <row r="88" s="1216" customFormat="1" x14ac:dyDescent="0.25"/>
    <row r="89" s="1216" customFormat="1" x14ac:dyDescent="0.25"/>
    <row r="90" s="1216" customFormat="1" x14ac:dyDescent="0.25"/>
    <row r="91" s="1216" customFormat="1" x14ac:dyDescent="0.25"/>
    <row r="92" s="1216" customFormat="1" x14ac:dyDescent="0.25"/>
    <row r="93" s="1216" customFormat="1" x14ac:dyDescent="0.25"/>
    <row r="94" s="1216" customFormat="1" x14ac:dyDescent="0.25"/>
    <row r="95" s="1216" customFormat="1" x14ac:dyDescent="0.25"/>
    <row r="96" s="1216" customFormat="1" x14ac:dyDescent="0.25"/>
    <row r="97" s="1216" customFormat="1" x14ac:dyDescent="0.25"/>
    <row r="98" s="1216" customFormat="1" x14ac:dyDescent="0.25"/>
    <row r="99" s="1216" customFormat="1" x14ac:dyDescent="0.25"/>
    <row r="100" s="1216" customFormat="1" x14ac:dyDescent="0.25"/>
    <row r="101" s="1216" customFormat="1" x14ac:dyDescent="0.25"/>
    <row r="102" s="1216" customFormat="1" x14ac:dyDescent="0.25"/>
    <row r="103" s="1216" customFormat="1" x14ac:dyDescent="0.25"/>
    <row r="104" s="1216" customFormat="1" x14ac:dyDescent="0.25"/>
    <row r="105" s="1216" customFormat="1" x14ac:dyDescent="0.25"/>
    <row r="106" s="1216" customFormat="1" x14ac:dyDescent="0.25"/>
    <row r="107" s="1216" customFormat="1" x14ac:dyDescent="0.25"/>
    <row r="108" s="1216" customFormat="1" x14ac:dyDescent="0.25"/>
    <row r="109" s="1216" customFormat="1" x14ac:dyDescent="0.25"/>
    <row r="110" s="1216" customFormat="1" x14ac:dyDescent="0.25"/>
    <row r="111" s="1216" customFormat="1" x14ac:dyDescent="0.25"/>
    <row r="112" s="1216" customFormat="1" x14ac:dyDescent="0.25"/>
    <row r="113" s="1216" customFormat="1" x14ac:dyDescent="0.25"/>
    <row r="114" s="1216" customFormat="1" x14ac:dyDescent="0.25"/>
    <row r="115" s="1216" customFormat="1" x14ac:dyDescent="0.25"/>
    <row r="116" s="1216" customFormat="1" x14ac:dyDescent="0.25"/>
    <row r="117" s="1216" customFormat="1" x14ac:dyDescent="0.25"/>
    <row r="118" s="1216" customFormat="1" x14ac:dyDescent="0.25"/>
    <row r="119" s="1216" customFormat="1" x14ac:dyDescent="0.25"/>
    <row r="120" s="1216" customFormat="1" x14ac:dyDescent="0.25"/>
    <row r="121" s="1216" customFormat="1" x14ac:dyDescent="0.25"/>
    <row r="122" s="1216" customFormat="1" x14ac:dyDescent="0.25"/>
    <row r="123" s="1216" customFormat="1" x14ac:dyDescent="0.25"/>
    <row r="124" s="1216" customFormat="1" x14ac:dyDescent="0.25"/>
    <row r="125" s="1216" customFormat="1" x14ac:dyDescent="0.25"/>
    <row r="126" s="1216" customFormat="1" x14ac:dyDescent="0.25"/>
    <row r="127" s="1216" customFormat="1" x14ac:dyDescent="0.25"/>
    <row r="128" s="1216" customFormat="1" x14ac:dyDescent="0.25"/>
    <row r="129" s="1216" customFormat="1" x14ac:dyDescent="0.25"/>
    <row r="130" s="1216" customFormat="1" x14ac:dyDescent="0.25"/>
    <row r="131" s="1216" customFormat="1" x14ac:dyDescent="0.25"/>
    <row r="132" s="1216" customFormat="1" x14ac:dyDescent="0.25"/>
    <row r="133" s="1216" customFormat="1" x14ac:dyDescent="0.25"/>
    <row r="134" s="1216" customFormat="1" x14ac:dyDescent="0.25"/>
    <row r="135" s="1216" customFormat="1" x14ac:dyDescent="0.25"/>
    <row r="136" s="1216" customFormat="1" x14ac:dyDescent="0.25"/>
    <row r="137" s="1216" customFormat="1" x14ac:dyDescent="0.25"/>
    <row r="138" s="1216" customFormat="1" x14ac:dyDescent="0.25"/>
    <row r="139" s="1216" customFormat="1" x14ac:dyDescent="0.25"/>
    <row r="140" s="1216" customFormat="1" x14ac:dyDescent="0.25"/>
    <row r="141" s="1216" customFormat="1" x14ac:dyDescent="0.25"/>
    <row r="142" s="1216" customFormat="1" x14ac:dyDescent="0.25"/>
    <row r="143" s="1216" customFormat="1" x14ac:dyDescent="0.25"/>
    <row r="144" s="1216" customFormat="1" x14ac:dyDescent="0.25"/>
    <row r="145" s="1216" customFormat="1" x14ac:dyDescent="0.25"/>
    <row r="146" s="1216" customFormat="1" x14ac:dyDescent="0.25"/>
    <row r="147" s="1216" customFormat="1" x14ac:dyDescent="0.25"/>
    <row r="148" s="1216" customFormat="1" x14ac:dyDescent="0.25"/>
    <row r="149" s="1216" customFormat="1" x14ac:dyDescent="0.25"/>
    <row r="150" s="1216" customFormat="1" x14ac:dyDescent="0.25"/>
    <row r="151" s="1216" customFormat="1" x14ac:dyDescent="0.25"/>
    <row r="152" s="1216" customFormat="1" x14ac:dyDescent="0.25"/>
    <row r="153" s="1216" customFormat="1" x14ac:dyDescent="0.25"/>
    <row r="154" s="1216" customFormat="1" x14ac:dyDescent="0.25"/>
    <row r="155" s="1216" customFormat="1" x14ac:dyDescent="0.25"/>
    <row r="156" s="1216" customFormat="1" x14ac:dyDescent="0.25"/>
    <row r="157" s="1216" customFormat="1" x14ac:dyDescent="0.25"/>
    <row r="158" s="1216" customFormat="1" x14ac:dyDescent="0.25"/>
    <row r="159" s="1216" customFormat="1" x14ac:dyDescent="0.25"/>
    <row r="160" s="1216" customFormat="1" x14ac:dyDescent="0.25"/>
    <row r="161" s="1216" customFormat="1" x14ac:dyDescent="0.25"/>
    <row r="162" s="1216" customFormat="1" x14ac:dyDescent="0.25"/>
    <row r="163" s="1216" customFormat="1" x14ac:dyDescent="0.25"/>
    <row r="164" s="1216" customFormat="1" x14ac:dyDescent="0.25"/>
    <row r="165" s="1216" customFormat="1" x14ac:dyDescent="0.25"/>
    <row r="166" s="1216" customFormat="1" x14ac:dyDescent="0.25"/>
    <row r="167" s="1216" customFormat="1" x14ac:dyDescent="0.25"/>
    <row r="168" s="1216" customFormat="1" x14ac:dyDescent="0.25"/>
    <row r="169" s="1216" customFormat="1" x14ac:dyDescent="0.25"/>
    <row r="170" s="1216" customFormat="1" x14ac:dyDescent="0.25"/>
    <row r="171" s="1216" customFormat="1" x14ac:dyDescent="0.25"/>
    <row r="172" s="1216" customFormat="1" x14ac:dyDescent="0.25"/>
    <row r="173" s="1216" customFormat="1" x14ac:dyDescent="0.25"/>
    <row r="174" s="1216" customFormat="1" x14ac:dyDescent="0.25"/>
    <row r="175" s="1216" customFormat="1" x14ac:dyDescent="0.25"/>
    <row r="176" s="1216" customFormat="1" x14ac:dyDescent="0.25"/>
    <row r="177" s="1216" customFormat="1" x14ac:dyDescent="0.25"/>
    <row r="178" s="1216" customFormat="1" x14ac:dyDescent="0.25"/>
    <row r="179" s="1216" customFormat="1" x14ac:dyDescent="0.25"/>
    <row r="180" s="1216" customFormat="1" x14ac:dyDescent="0.25"/>
    <row r="181" s="1216" customFormat="1" x14ac:dyDescent="0.25"/>
    <row r="182" s="1216" customFormat="1" x14ac:dyDescent="0.25"/>
    <row r="183" s="1216" customFormat="1" x14ac:dyDescent="0.25"/>
    <row r="184" s="1216" customFormat="1" x14ac:dyDescent="0.25"/>
    <row r="185" s="1216" customFormat="1" x14ac:dyDescent="0.25"/>
    <row r="186" s="1216" customFormat="1" x14ac:dyDescent="0.25"/>
    <row r="187" s="1216" customFormat="1" x14ac:dyDescent="0.25"/>
    <row r="188" s="1216" customFormat="1" x14ac:dyDescent="0.25"/>
    <row r="189" s="1216" customFormat="1" x14ac:dyDescent="0.25"/>
    <row r="190" s="1216" customFormat="1" x14ac:dyDescent="0.25"/>
    <row r="191" s="1216" customFormat="1" x14ac:dyDescent="0.25"/>
    <row r="192" s="1216" customFormat="1" x14ac:dyDescent="0.25"/>
    <row r="193" s="1216" customFormat="1" x14ac:dyDescent="0.25"/>
    <row r="194" s="1216" customFormat="1" x14ac:dyDescent="0.25"/>
    <row r="195" s="1216" customFormat="1" x14ac:dyDescent="0.25"/>
    <row r="196" s="1216" customFormat="1" x14ac:dyDescent="0.25"/>
    <row r="197" s="1216" customFormat="1" x14ac:dyDescent="0.25"/>
    <row r="198" s="1216" customFormat="1" x14ac:dyDescent="0.25"/>
    <row r="199" s="1216" customFormat="1" x14ac:dyDescent="0.25"/>
    <row r="200" s="1216" customFormat="1" x14ac:dyDescent="0.25"/>
    <row r="201" s="1216" customFormat="1" x14ac:dyDescent="0.25"/>
    <row r="202" s="1216" customFormat="1" x14ac:dyDescent="0.25"/>
    <row r="203" s="1216" customFormat="1" x14ac:dyDescent="0.25"/>
    <row r="204" s="1216" customFormat="1" x14ac:dyDescent="0.25"/>
    <row r="205" s="1216" customFormat="1" x14ac:dyDescent="0.25"/>
    <row r="206" s="1216" customFormat="1" x14ac:dyDescent="0.25"/>
    <row r="207" s="1216" customFormat="1" x14ac:dyDescent="0.25"/>
    <row r="208" s="1216" customFormat="1" x14ac:dyDescent="0.25"/>
    <row r="209" s="1216" customFormat="1" x14ac:dyDescent="0.25"/>
    <row r="210" s="1216" customFormat="1" x14ac:dyDescent="0.25"/>
    <row r="211" s="1216" customFormat="1" x14ac:dyDescent="0.25"/>
    <row r="212" s="1216" customFormat="1" x14ac:dyDescent="0.25"/>
    <row r="213" s="1216" customFormat="1" x14ac:dyDescent="0.25"/>
    <row r="214" s="1216" customFormat="1" x14ac:dyDescent="0.25"/>
    <row r="215" s="1216" customFormat="1" x14ac:dyDescent="0.25"/>
    <row r="216" s="1216" customFormat="1" x14ac:dyDescent="0.25"/>
    <row r="217" s="1216" customFormat="1" x14ac:dyDescent="0.25"/>
    <row r="218" s="1216" customFormat="1" x14ac:dyDescent="0.25"/>
    <row r="219" s="1216" customFormat="1" x14ac:dyDescent="0.25"/>
    <row r="220" s="1216" customFormat="1" x14ac:dyDescent="0.25"/>
    <row r="221" s="1216" customFormat="1" x14ac:dyDescent="0.25"/>
    <row r="222" s="1216" customFormat="1" x14ac:dyDescent="0.25"/>
    <row r="223" s="1216" customFormat="1" x14ac:dyDescent="0.25"/>
    <row r="224" s="1216" customFormat="1" x14ac:dyDescent="0.25"/>
    <row r="225" s="1216" customFormat="1" x14ac:dyDescent="0.25"/>
    <row r="226" s="1216" customFormat="1" x14ac:dyDescent="0.25"/>
    <row r="227" s="1216" customFormat="1" x14ac:dyDescent="0.25"/>
    <row r="228" s="1216" customFormat="1" x14ac:dyDescent="0.25"/>
    <row r="229" s="1216" customFormat="1" x14ac:dyDescent="0.25"/>
    <row r="230" s="1216" customFormat="1" x14ac:dyDescent="0.25"/>
    <row r="231" s="1216" customFormat="1" x14ac:dyDescent="0.25"/>
    <row r="232" s="1216" customFormat="1" x14ac:dyDescent="0.25"/>
    <row r="233" s="1216" customFormat="1" x14ac:dyDescent="0.25"/>
    <row r="234" s="1216" customFormat="1" x14ac:dyDescent="0.25"/>
    <row r="235" s="1216" customFormat="1" x14ac:dyDescent="0.25"/>
    <row r="236" s="1216" customFormat="1" x14ac:dyDescent="0.25"/>
    <row r="237" s="1216" customFormat="1" x14ac:dyDescent="0.25"/>
    <row r="238" s="1216" customFormat="1" x14ac:dyDescent="0.25"/>
    <row r="239" s="1216" customFormat="1" x14ac:dyDescent="0.25"/>
    <row r="240" s="1216" customFormat="1" x14ac:dyDescent="0.25"/>
    <row r="241" s="1216" customFormat="1" x14ac:dyDescent="0.25"/>
    <row r="242" s="1216" customFormat="1" x14ac:dyDescent="0.25"/>
    <row r="243" s="1216" customFormat="1" x14ac:dyDescent="0.25"/>
    <row r="244" s="1216" customFormat="1" x14ac:dyDescent="0.25"/>
    <row r="245" s="1216" customFormat="1" x14ac:dyDescent="0.25"/>
    <row r="246" s="1216" customFormat="1" x14ac:dyDescent="0.25"/>
    <row r="247" s="1216" customFormat="1" x14ac:dyDescent="0.25"/>
    <row r="248" s="1216" customFormat="1" x14ac:dyDescent="0.25"/>
    <row r="249" s="1216" customFormat="1" x14ac:dyDescent="0.25"/>
    <row r="250" s="1216" customFormat="1" x14ac:dyDescent="0.25"/>
    <row r="251" s="1216" customFormat="1" x14ac:dyDescent="0.25"/>
    <row r="252" s="1216" customFormat="1" x14ac:dyDescent="0.25"/>
    <row r="253" s="1216" customFormat="1" x14ac:dyDescent="0.25"/>
    <row r="254" s="1216" customFormat="1" x14ac:dyDescent="0.25"/>
    <row r="255" s="1216" customFormat="1" x14ac:dyDescent="0.25"/>
    <row r="256" s="1216" customFormat="1" x14ac:dyDescent="0.25"/>
    <row r="257" s="1216" customFormat="1" x14ac:dyDescent="0.25"/>
    <row r="258" s="1216" customFormat="1" x14ac:dyDescent="0.25"/>
    <row r="259" s="1216" customFormat="1" x14ac:dyDescent="0.25"/>
    <row r="260" s="1216" customFormat="1" x14ac:dyDescent="0.25"/>
    <row r="261" s="1216" customFormat="1" x14ac:dyDescent="0.25"/>
    <row r="262" s="1216" customFormat="1" x14ac:dyDescent="0.25"/>
    <row r="263" s="1216" customFormat="1" x14ac:dyDescent="0.25"/>
    <row r="264" s="1216" customFormat="1" x14ac:dyDescent="0.25"/>
    <row r="265" s="1216" customFormat="1" x14ac:dyDescent="0.25"/>
    <row r="266" s="1216" customFormat="1" x14ac:dyDescent="0.25"/>
    <row r="267" s="1216" customFormat="1" x14ac:dyDescent="0.25"/>
    <row r="268" s="1216" customFormat="1" x14ac:dyDescent="0.25"/>
    <row r="269" s="1216" customFormat="1" x14ac:dyDescent="0.25"/>
    <row r="270" s="1216" customFormat="1" x14ac:dyDescent="0.25"/>
    <row r="271" s="1216" customFormat="1" x14ac:dyDescent="0.25"/>
    <row r="272" s="1216" customFormat="1" x14ac:dyDescent="0.25"/>
    <row r="273" s="1216" customFormat="1" x14ac:dyDescent="0.25"/>
    <row r="274" s="1216" customFormat="1" x14ac:dyDescent="0.25"/>
    <row r="275" s="1216" customFormat="1" x14ac:dyDescent="0.25"/>
    <row r="276" s="1216" customFormat="1" x14ac:dyDescent="0.25"/>
    <row r="277" s="1216" customFormat="1" x14ac:dyDescent="0.25"/>
    <row r="278" s="1216" customFormat="1" x14ac:dyDescent="0.25"/>
    <row r="279" s="1216" customFormat="1" x14ac:dyDescent="0.25"/>
    <row r="280" s="1216" customFormat="1" x14ac:dyDescent="0.25"/>
    <row r="281" s="1216" customFormat="1" x14ac:dyDescent="0.25"/>
    <row r="282" s="1216" customFormat="1" x14ac:dyDescent="0.25"/>
    <row r="283" s="1216" customFormat="1" x14ac:dyDescent="0.25"/>
    <row r="284" s="1216" customFormat="1" x14ac:dyDescent="0.25"/>
    <row r="285" s="1216" customFormat="1" x14ac:dyDescent="0.25"/>
    <row r="286" s="1216" customFormat="1" x14ac:dyDescent="0.25"/>
    <row r="287" s="1216" customFormat="1" x14ac:dyDescent="0.25"/>
    <row r="288" s="1216" customFormat="1" x14ac:dyDescent="0.25"/>
    <row r="289" s="1216" customFormat="1" x14ac:dyDescent="0.25"/>
    <row r="290" s="1216" customFormat="1" x14ac:dyDescent="0.25"/>
    <row r="291" s="1216" customFormat="1" x14ac:dyDescent="0.25"/>
    <row r="292" s="1216" customFormat="1" x14ac:dyDescent="0.25"/>
    <row r="293" s="1216" customFormat="1" x14ac:dyDescent="0.25"/>
    <row r="294" s="1216" customFormat="1" x14ac:dyDescent="0.25"/>
    <row r="295" s="1216" customFormat="1" x14ac:dyDescent="0.25"/>
    <row r="296" s="1216" customFormat="1" x14ac:dyDescent="0.25"/>
    <row r="297" s="1216" customFormat="1" x14ac:dyDescent="0.25"/>
    <row r="298" s="1216" customFormat="1" x14ac:dyDescent="0.25"/>
    <row r="299" s="1216" customFormat="1" x14ac:dyDescent="0.25"/>
    <row r="300" s="1216" customFormat="1" x14ac:dyDescent="0.25"/>
    <row r="301" s="1216" customFormat="1" x14ac:dyDescent="0.25"/>
    <row r="302" s="1216" customFormat="1" x14ac:dyDescent="0.25"/>
    <row r="303" s="1216" customFormat="1" x14ac:dyDescent="0.25"/>
    <row r="304" s="1216" customFormat="1" x14ac:dyDescent="0.25"/>
    <row r="305" s="1216" customFormat="1" x14ac:dyDescent="0.25"/>
    <row r="306" s="1216" customFormat="1" x14ac:dyDescent="0.25"/>
    <row r="307" s="1216" customFormat="1" x14ac:dyDescent="0.25"/>
    <row r="308" s="1216" customFormat="1" x14ac:dyDescent="0.25"/>
    <row r="309" s="1216" customFormat="1" x14ac:dyDescent="0.25"/>
    <row r="310" s="1216" customFormat="1" x14ac:dyDescent="0.25"/>
    <row r="311" s="1216" customFormat="1" x14ac:dyDescent="0.25"/>
    <row r="312" s="1216" customFormat="1" x14ac:dyDescent="0.25"/>
    <row r="313" s="1216" customFormat="1" x14ac:dyDescent="0.25"/>
    <row r="314" s="1216" customFormat="1" x14ac:dyDescent="0.25"/>
    <row r="315" s="1216" customFormat="1" x14ac:dyDescent="0.25"/>
    <row r="316" s="1216" customFormat="1" x14ac:dyDescent="0.25"/>
    <row r="317" s="1216" customFormat="1" x14ac:dyDescent="0.25"/>
    <row r="318" s="1216" customFormat="1" x14ac:dyDescent="0.25"/>
    <row r="319" s="1216" customFormat="1" x14ac:dyDescent="0.25"/>
    <row r="320" s="1216" customFormat="1" x14ac:dyDescent="0.25"/>
    <row r="321" s="1216" customFormat="1" x14ac:dyDescent="0.25"/>
    <row r="322" s="1216" customFormat="1" x14ac:dyDescent="0.25"/>
    <row r="323" s="1216" customFormat="1" x14ac:dyDescent="0.25"/>
    <row r="324" s="1216" customFormat="1" x14ac:dyDescent="0.25"/>
    <row r="325" s="1216" customFormat="1" x14ac:dyDescent="0.25"/>
    <row r="326" s="1216" customFormat="1" x14ac:dyDescent="0.25"/>
    <row r="327" s="1216" customFormat="1" x14ac:dyDescent="0.25"/>
    <row r="328" s="1216" customFormat="1" x14ac:dyDescent="0.25"/>
    <row r="329" s="1216" customFormat="1" x14ac:dyDescent="0.25"/>
    <row r="330" s="1216" customFormat="1" x14ac:dyDescent="0.25"/>
    <row r="331" s="1216" customFormat="1" x14ac:dyDescent="0.25"/>
    <row r="332" s="1216" customFormat="1" x14ac:dyDescent="0.25"/>
    <row r="333" s="1216" customFormat="1" x14ac:dyDescent="0.25"/>
    <row r="334" s="1216" customFormat="1" x14ac:dyDescent="0.25"/>
    <row r="335" s="1216" customFormat="1" x14ac:dyDescent="0.25"/>
    <row r="336" s="1216" customFormat="1" x14ac:dyDescent="0.25"/>
    <row r="337" s="1216" customFormat="1" x14ac:dyDescent="0.25"/>
    <row r="338" s="1216" customFormat="1" x14ac:dyDescent="0.25"/>
    <row r="339" s="1216" customFormat="1" x14ac:dyDescent="0.25"/>
    <row r="340" s="1216" customFormat="1" x14ac:dyDescent="0.25"/>
    <row r="341" s="1216" customFormat="1" x14ac:dyDescent="0.25"/>
    <row r="342" s="1216" customFormat="1" x14ac:dyDescent="0.25"/>
    <row r="343" s="1216" customFormat="1" x14ac:dyDescent="0.25"/>
    <row r="344" s="1216" customFormat="1" x14ac:dyDescent="0.25"/>
    <row r="345" s="1216" customFormat="1" x14ac:dyDescent="0.25"/>
    <row r="346" s="1216" customFormat="1" x14ac:dyDescent="0.25"/>
    <row r="347" s="1216" customFormat="1" x14ac:dyDescent="0.25"/>
    <row r="348" s="1216" customFormat="1" x14ac:dyDescent="0.25"/>
    <row r="349" s="1216" customFormat="1" x14ac:dyDescent="0.25"/>
    <row r="350" s="1216" customFormat="1" x14ac:dyDescent="0.25"/>
    <row r="351" s="1216" customFormat="1" x14ac:dyDescent="0.25"/>
    <row r="352" s="1216" customFormat="1" x14ac:dyDescent="0.25"/>
    <row r="353" s="1216" customFormat="1" x14ac:dyDescent="0.25"/>
    <row r="354" s="1216" customFormat="1" x14ac:dyDescent="0.25"/>
    <row r="355" s="1216" customFormat="1" x14ac:dyDescent="0.25"/>
    <row r="356" s="1216" customFormat="1" x14ac:dyDescent="0.25"/>
    <row r="357" s="1216" customFormat="1" x14ac:dyDescent="0.25"/>
    <row r="358" s="1216" customFormat="1" x14ac:dyDescent="0.25"/>
    <row r="359" s="1216" customFormat="1" x14ac:dyDescent="0.25"/>
    <row r="360" s="1216" customFormat="1" x14ac:dyDescent="0.25"/>
    <row r="361" s="1216" customFormat="1" x14ac:dyDescent="0.25"/>
    <row r="362" s="1216" customFormat="1" x14ac:dyDescent="0.25"/>
    <row r="363" s="1216" customFormat="1" x14ac:dyDescent="0.25"/>
    <row r="364" s="1216" customFormat="1" x14ac:dyDescent="0.25"/>
    <row r="365" s="1216" customFormat="1" x14ac:dyDescent="0.25"/>
    <row r="366" s="1216" customFormat="1" x14ac:dyDescent="0.25"/>
    <row r="367" s="1216" customFormat="1" x14ac:dyDescent="0.25"/>
    <row r="368" s="1216" customFormat="1" x14ac:dyDescent="0.25"/>
    <row r="369" s="1216" customFormat="1" x14ac:dyDescent="0.25"/>
    <row r="370" s="1216" customFormat="1" x14ac:dyDescent="0.25"/>
    <row r="371" s="1216" customFormat="1" x14ac:dyDescent="0.25"/>
    <row r="372" s="1216" customFormat="1" x14ac:dyDescent="0.25"/>
    <row r="373" s="1216" customFormat="1" x14ac:dyDescent="0.25"/>
    <row r="374" s="1216" customFormat="1" x14ac:dyDescent="0.25"/>
    <row r="375" s="1216" customFormat="1" x14ac:dyDescent="0.25"/>
    <row r="376" s="1216" customFormat="1" x14ac:dyDescent="0.25"/>
    <row r="377" s="1216" customFormat="1" x14ac:dyDescent="0.25"/>
    <row r="378" s="1216" customFormat="1" x14ac:dyDescent="0.25"/>
    <row r="379" s="1216" customFormat="1" x14ac:dyDescent="0.25"/>
    <row r="380" s="1216" customFormat="1" x14ac:dyDescent="0.25"/>
    <row r="381" s="1216" customFormat="1" x14ac:dyDescent="0.25"/>
    <row r="382" s="1216" customFormat="1" x14ac:dyDescent="0.25"/>
    <row r="383" s="1216" customFormat="1" x14ac:dyDescent="0.25"/>
    <row r="384" s="1216" customFormat="1" x14ac:dyDescent="0.25"/>
    <row r="385" s="1216" customFormat="1" x14ac:dyDescent="0.25"/>
    <row r="386" s="1216" customFormat="1" x14ac:dyDescent="0.25"/>
    <row r="387" s="1216" customFormat="1" x14ac:dyDescent="0.25"/>
    <row r="388" s="1216" customFormat="1" x14ac:dyDescent="0.25"/>
    <row r="389" s="1216" customFormat="1" x14ac:dyDescent="0.25"/>
    <row r="390" s="1216" customFormat="1" x14ac:dyDescent="0.25"/>
    <row r="391" s="1216" customFormat="1" x14ac:dyDescent="0.25"/>
    <row r="392" s="1216" customFormat="1" x14ac:dyDescent="0.25"/>
    <row r="393" s="1216" customFormat="1" x14ac:dyDescent="0.25"/>
    <row r="394" s="1216" customFormat="1" x14ac:dyDescent="0.25"/>
    <row r="395" s="1216" customFormat="1" x14ac:dyDescent="0.25"/>
    <row r="396" s="1216" customFormat="1" x14ac:dyDescent="0.25"/>
    <row r="397" s="1216" customFormat="1" x14ac:dyDescent="0.25"/>
    <row r="398" s="1216" customFormat="1" x14ac:dyDescent="0.25"/>
    <row r="399" s="1216" customFormat="1" x14ac:dyDescent="0.25"/>
    <row r="400" s="1216" customFormat="1" x14ac:dyDescent="0.25"/>
    <row r="401" s="1216" customFormat="1" x14ac:dyDescent="0.25"/>
    <row r="402" s="1216" customFormat="1" x14ac:dyDescent="0.25"/>
    <row r="403" s="1216" customFormat="1" x14ac:dyDescent="0.25"/>
    <row r="404" s="1216" customFormat="1" x14ac:dyDescent="0.25"/>
    <row r="405" s="1216" customFormat="1" x14ac:dyDescent="0.25"/>
    <row r="406" s="1216" customFormat="1" x14ac:dyDescent="0.25"/>
    <row r="407" s="1216" customFormat="1" x14ac:dyDescent="0.25"/>
    <row r="408" s="1216" customFormat="1" x14ac:dyDescent="0.25"/>
    <row r="409" s="1216" customFormat="1" x14ac:dyDescent="0.25"/>
    <row r="410" s="1216" customFormat="1" x14ac:dyDescent="0.25"/>
    <row r="411" s="1216" customFormat="1" x14ac:dyDescent="0.25"/>
    <row r="412" s="1216" customFormat="1" x14ac:dyDescent="0.25"/>
    <row r="413" s="1216" customFormat="1" x14ac:dyDescent="0.25"/>
    <row r="414" s="1216" customFormat="1" x14ac:dyDescent="0.25"/>
    <row r="415" s="1216" customFormat="1" x14ac:dyDescent="0.25"/>
    <row r="416" s="1216" customFormat="1" x14ac:dyDescent="0.25"/>
    <row r="417" s="1216" customFormat="1" x14ac:dyDescent="0.25"/>
    <row r="418" s="1216" customFormat="1" x14ac:dyDescent="0.25"/>
    <row r="419" s="1216" customFormat="1" x14ac:dyDescent="0.25"/>
    <row r="420" s="1216" customFormat="1" x14ac:dyDescent="0.25"/>
    <row r="421" s="1216" customFormat="1" x14ac:dyDescent="0.25"/>
    <row r="422" s="1216" customFormat="1" x14ac:dyDescent="0.25"/>
    <row r="423" s="1216" customFormat="1" x14ac:dyDescent="0.25"/>
    <row r="424" s="1216" customFormat="1" x14ac:dyDescent="0.25"/>
    <row r="425" s="1216" customFormat="1" x14ac:dyDescent="0.25"/>
    <row r="426" s="1216" customFormat="1" x14ac:dyDescent="0.25"/>
    <row r="427" s="1216" customFormat="1" x14ac:dyDescent="0.25"/>
    <row r="428" s="1216" customFormat="1" x14ac:dyDescent="0.25"/>
    <row r="429" s="1216" customFormat="1" x14ac:dyDescent="0.25"/>
    <row r="430" s="1216" customFormat="1" x14ac:dyDescent="0.25"/>
    <row r="431" s="1216" customFormat="1" x14ac:dyDescent="0.25"/>
    <row r="432" s="1216" customFormat="1" x14ac:dyDescent="0.25"/>
    <row r="433" spans="1:1" s="1216" customFormat="1" x14ac:dyDescent="0.25"/>
    <row r="434" spans="1:1" s="1216" customFormat="1" x14ac:dyDescent="0.25"/>
    <row r="435" spans="1:1" s="1216" customFormat="1" x14ac:dyDescent="0.25"/>
    <row r="436" spans="1:1" s="1216" customFormat="1" x14ac:dyDescent="0.25">
      <c r="A436" s="1217"/>
    </row>
    <row r="437" spans="1:1" s="1216" customFormat="1" x14ac:dyDescent="0.25">
      <c r="A437" s="1217"/>
    </row>
    <row r="438" spans="1:1" s="1216" customFormat="1" x14ac:dyDescent="0.25">
      <c r="A438" s="1217"/>
    </row>
    <row r="439" spans="1:1" s="1216" customFormat="1" x14ac:dyDescent="0.25">
      <c r="A439" s="1217"/>
    </row>
    <row r="440" spans="1:1" s="1216" customFormat="1" x14ac:dyDescent="0.25">
      <c r="A440" s="1217"/>
    </row>
    <row r="441" spans="1:1" s="1216" customFormat="1" x14ac:dyDescent="0.25">
      <c r="A441" s="1217"/>
    </row>
    <row r="442" spans="1:1" s="1216" customFormat="1" x14ac:dyDescent="0.25">
      <c r="A442" s="1217"/>
    </row>
    <row r="443" spans="1:1" s="1216" customFormat="1" x14ac:dyDescent="0.25">
      <c r="A443" s="1217"/>
    </row>
    <row r="444" spans="1:1" s="1216" customFormat="1" x14ac:dyDescent="0.25">
      <c r="A444" s="1217"/>
    </row>
    <row r="445" spans="1:1" s="1216" customFormat="1" x14ac:dyDescent="0.25">
      <c r="A445" s="1217"/>
    </row>
    <row r="446" spans="1:1" s="1216" customFormat="1" x14ac:dyDescent="0.25">
      <c r="A446" s="1217"/>
    </row>
    <row r="447" spans="1:1" s="1216" customFormat="1" x14ac:dyDescent="0.25">
      <c r="A447" s="1217"/>
    </row>
    <row r="448" spans="1:1" s="1216" customFormat="1" x14ac:dyDescent="0.25">
      <c r="A448" s="1217"/>
    </row>
    <row r="449" spans="1:1" s="1216" customFormat="1" x14ac:dyDescent="0.25">
      <c r="A449" s="1217"/>
    </row>
    <row r="450" spans="1:1" s="1216" customFormat="1" x14ac:dyDescent="0.25">
      <c r="A450" s="1217"/>
    </row>
    <row r="451" spans="1:1" s="1216" customFormat="1" x14ac:dyDescent="0.25">
      <c r="A451" s="1217"/>
    </row>
    <row r="452" spans="1:1" s="1216" customFormat="1" x14ac:dyDescent="0.25">
      <c r="A452" s="1217"/>
    </row>
    <row r="453" spans="1:1" s="1216" customFormat="1" x14ac:dyDescent="0.25">
      <c r="A453" s="1217"/>
    </row>
    <row r="454" spans="1:1" s="1216" customFormat="1" x14ac:dyDescent="0.25">
      <c r="A454" s="1217"/>
    </row>
    <row r="455" spans="1:1" s="1216" customFormat="1" x14ac:dyDescent="0.25">
      <c r="A455" s="1217"/>
    </row>
    <row r="456" spans="1:1" s="1216" customFormat="1" x14ac:dyDescent="0.25">
      <c r="A456" s="1217"/>
    </row>
  </sheetData>
  <pageMargins left="0.7" right="0.7" top="0.78740157499999996" bottom="0.78740157499999996"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List3"/>
  <dimension ref="A1:P43"/>
  <sheetViews>
    <sheetView showGridLines="0" zoomScaleNormal="100" zoomScaleSheetLayoutView="100" workbookViewId="0">
      <selection activeCell="N16" sqref="N16"/>
    </sheetView>
  </sheetViews>
  <sheetFormatPr defaultRowHeight="12.5" x14ac:dyDescent="0.25"/>
  <cols>
    <col min="1" max="1" width="8.1796875" style="1217" customWidth="1"/>
    <col min="2" max="2" width="12.7265625" style="1217" customWidth="1"/>
    <col min="3" max="3" width="3.26953125" style="1217" customWidth="1"/>
    <col min="4" max="256" width="9.1796875" style="1217"/>
    <col min="257" max="257" width="8.1796875" style="1217" customWidth="1"/>
    <col min="258" max="258" width="12.7265625" style="1217" customWidth="1"/>
    <col min="259" max="259" width="3.26953125" style="1217" customWidth="1"/>
    <col min="260" max="512" width="9.1796875" style="1217"/>
    <col min="513" max="513" width="8.1796875" style="1217" customWidth="1"/>
    <col min="514" max="514" width="12.7265625" style="1217" customWidth="1"/>
    <col min="515" max="515" width="3.26953125" style="1217" customWidth="1"/>
    <col min="516" max="768" width="9.1796875" style="1217"/>
    <col min="769" max="769" width="8.1796875" style="1217" customWidth="1"/>
    <col min="770" max="770" width="12.7265625" style="1217" customWidth="1"/>
    <col min="771" max="771" width="3.26953125" style="1217" customWidth="1"/>
    <col min="772" max="1024" width="9.1796875" style="1217"/>
    <col min="1025" max="1025" width="8.1796875" style="1217" customWidth="1"/>
    <col min="1026" max="1026" width="12.7265625" style="1217" customWidth="1"/>
    <col min="1027" max="1027" width="3.26953125" style="1217" customWidth="1"/>
    <col min="1028" max="1280" width="9.1796875" style="1217"/>
    <col min="1281" max="1281" width="8.1796875" style="1217" customWidth="1"/>
    <col min="1282" max="1282" width="12.7265625" style="1217" customWidth="1"/>
    <col min="1283" max="1283" width="3.26953125" style="1217" customWidth="1"/>
    <col min="1284" max="1536" width="9.1796875" style="1217"/>
    <col min="1537" max="1537" width="8.1796875" style="1217" customWidth="1"/>
    <col min="1538" max="1538" width="12.7265625" style="1217" customWidth="1"/>
    <col min="1539" max="1539" width="3.26953125" style="1217" customWidth="1"/>
    <col min="1540" max="1792" width="9.1796875" style="1217"/>
    <col min="1793" max="1793" width="8.1796875" style="1217" customWidth="1"/>
    <col min="1794" max="1794" width="12.7265625" style="1217" customWidth="1"/>
    <col min="1795" max="1795" width="3.26953125" style="1217" customWidth="1"/>
    <col min="1796" max="2048" width="9.1796875" style="1217"/>
    <col min="2049" max="2049" width="8.1796875" style="1217" customWidth="1"/>
    <col min="2050" max="2050" width="12.7265625" style="1217" customWidth="1"/>
    <col min="2051" max="2051" width="3.26953125" style="1217" customWidth="1"/>
    <col min="2052" max="2304" width="9.1796875" style="1217"/>
    <col min="2305" max="2305" width="8.1796875" style="1217" customWidth="1"/>
    <col min="2306" max="2306" width="12.7265625" style="1217" customWidth="1"/>
    <col min="2307" max="2307" width="3.26953125" style="1217" customWidth="1"/>
    <col min="2308" max="2560" width="9.1796875" style="1217"/>
    <col min="2561" max="2561" width="8.1796875" style="1217" customWidth="1"/>
    <col min="2562" max="2562" width="12.7265625" style="1217" customWidth="1"/>
    <col min="2563" max="2563" width="3.26953125" style="1217" customWidth="1"/>
    <col min="2564" max="2816" width="9.1796875" style="1217"/>
    <col min="2817" max="2817" width="8.1796875" style="1217" customWidth="1"/>
    <col min="2818" max="2818" width="12.7265625" style="1217" customWidth="1"/>
    <col min="2819" max="2819" width="3.26953125" style="1217" customWidth="1"/>
    <col min="2820" max="3072" width="9.1796875" style="1217"/>
    <col min="3073" max="3073" width="8.1796875" style="1217" customWidth="1"/>
    <col min="3074" max="3074" width="12.7265625" style="1217" customWidth="1"/>
    <col min="3075" max="3075" width="3.26953125" style="1217" customWidth="1"/>
    <col min="3076" max="3328" width="9.1796875" style="1217"/>
    <col min="3329" max="3329" width="8.1796875" style="1217" customWidth="1"/>
    <col min="3330" max="3330" width="12.7265625" style="1217" customWidth="1"/>
    <col min="3331" max="3331" width="3.26953125" style="1217" customWidth="1"/>
    <col min="3332" max="3584" width="9.1796875" style="1217"/>
    <col min="3585" max="3585" width="8.1796875" style="1217" customWidth="1"/>
    <col min="3586" max="3586" width="12.7265625" style="1217" customWidth="1"/>
    <col min="3587" max="3587" width="3.26953125" style="1217" customWidth="1"/>
    <col min="3588" max="3840" width="9.1796875" style="1217"/>
    <col min="3841" max="3841" width="8.1796875" style="1217" customWidth="1"/>
    <col min="3842" max="3842" width="12.7265625" style="1217" customWidth="1"/>
    <col min="3843" max="3843" width="3.26953125" style="1217" customWidth="1"/>
    <col min="3844" max="4096" width="9.1796875" style="1217"/>
    <col min="4097" max="4097" width="8.1796875" style="1217" customWidth="1"/>
    <col min="4098" max="4098" width="12.7265625" style="1217" customWidth="1"/>
    <col min="4099" max="4099" width="3.26953125" style="1217" customWidth="1"/>
    <col min="4100" max="4352" width="9.1796875" style="1217"/>
    <col min="4353" max="4353" width="8.1796875" style="1217" customWidth="1"/>
    <col min="4354" max="4354" width="12.7265625" style="1217" customWidth="1"/>
    <col min="4355" max="4355" width="3.26953125" style="1217" customWidth="1"/>
    <col min="4356" max="4608" width="9.1796875" style="1217"/>
    <col min="4609" max="4609" width="8.1796875" style="1217" customWidth="1"/>
    <col min="4610" max="4610" width="12.7265625" style="1217" customWidth="1"/>
    <col min="4611" max="4611" width="3.26953125" style="1217" customWidth="1"/>
    <col min="4612" max="4864" width="9.1796875" style="1217"/>
    <col min="4865" max="4865" width="8.1796875" style="1217" customWidth="1"/>
    <col min="4866" max="4866" width="12.7265625" style="1217" customWidth="1"/>
    <col min="4867" max="4867" width="3.26953125" style="1217" customWidth="1"/>
    <col min="4868" max="5120" width="9.1796875" style="1217"/>
    <col min="5121" max="5121" width="8.1796875" style="1217" customWidth="1"/>
    <col min="5122" max="5122" width="12.7265625" style="1217" customWidth="1"/>
    <col min="5123" max="5123" width="3.26953125" style="1217" customWidth="1"/>
    <col min="5124" max="5376" width="9.1796875" style="1217"/>
    <col min="5377" max="5377" width="8.1796875" style="1217" customWidth="1"/>
    <col min="5378" max="5378" width="12.7265625" style="1217" customWidth="1"/>
    <col min="5379" max="5379" width="3.26953125" style="1217" customWidth="1"/>
    <col min="5380" max="5632" width="9.1796875" style="1217"/>
    <col min="5633" max="5633" width="8.1796875" style="1217" customWidth="1"/>
    <col min="5634" max="5634" width="12.7265625" style="1217" customWidth="1"/>
    <col min="5635" max="5635" width="3.26953125" style="1217" customWidth="1"/>
    <col min="5636" max="5888" width="9.1796875" style="1217"/>
    <col min="5889" max="5889" width="8.1796875" style="1217" customWidth="1"/>
    <col min="5890" max="5890" width="12.7265625" style="1217" customWidth="1"/>
    <col min="5891" max="5891" width="3.26953125" style="1217" customWidth="1"/>
    <col min="5892" max="6144" width="9.1796875" style="1217"/>
    <col min="6145" max="6145" width="8.1796875" style="1217" customWidth="1"/>
    <col min="6146" max="6146" width="12.7265625" style="1217" customWidth="1"/>
    <col min="6147" max="6147" width="3.26953125" style="1217" customWidth="1"/>
    <col min="6148" max="6400" width="9.1796875" style="1217"/>
    <col min="6401" max="6401" width="8.1796875" style="1217" customWidth="1"/>
    <col min="6402" max="6402" width="12.7265625" style="1217" customWidth="1"/>
    <col min="6403" max="6403" width="3.26953125" style="1217" customWidth="1"/>
    <col min="6404" max="6656" width="9.1796875" style="1217"/>
    <col min="6657" max="6657" width="8.1796875" style="1217" customWidth="1"/>
    <col min="6658" max="6658" width="12.7265625" style="1217" customWidth="1"/>
    <col min="6659" max="6659" width="3.26953125" style="1217" customWidth="1"/>
    <col min="6660" max="6912" width="9.1796875" style="1217"/>
    <col min="6913" max="6913" width="8.1796875" style="1217" customWidth="1"/>
    <col min="6914" max="6914" width="12.7265625" style="1217" customWidth="1"/>
    <col min="6915" max="6915" width="3.26953125" style="1217" customWidth="1"/>
    <col min="6916" max="7168" width="9.1796875" style="1217"/>
    <col min="7169" max="7169" width="8.1796875" style="1217" customWidth="1"/>
    <col min="7170" max="7170" width="12.7265625" style="1217" customWidth="1"/>
    <col min="7171" max="7171" width="3.26953125" style="1217" customWidth="1"/>
    <col min="7172" max="7424" width="9.1796875" style="1217"/>
    <col min="7425" max="7425" width="8.1796875" style="1217" customWidth="1"/>
    <col min="7426" max="7426" width="12.7265625" style="1217" customWidth="1"/>
    <col min="7427" max="7427" width="3.26953125" style="1217" customWidth="1"/>
    <col min="7428" max="7680" width="9.1796875" style="1217"/>
    <col min="7681" max="7681" width="8.1796875" style="1217" customWidth="1"/>
    <col min="7682" max="7682" width="12.7265625" style="1217" customWidth="1"/>
    <col min="7683" max="7683" width="3.26953125" style="1217" customWidth="1"/>
    <col min="7684" max="7936" width="9.1796875" style="1217"/>
    <col min="7937" max="7937" width="8.1796875" style="1217" customWidth="1"/>
    <col min="7938" max="7938" width="12.7265625" style="1217" customWidth="1"/>
    <col min="7939" max="7939" width="3.26953125" style="1217" customWidth="1"/>
    <col min="7940" max="8192" width="9.1796875" style="1217"/>
    <col min="8193" max="8193" width="8.1796875" style="1217" customWidth="1"/>
    <col min="8194" max="8194" width="12.7265625" style="1217" customWidth="1"/>
    <col min="8195" max="8195" width="3.26953125" style="1217" customWidth="1"/>
    <col min="8196" max="8448" width="9.1796875" style="1217"/>
    <col min="8449" max="8449" width="8.1796875" style="1217" customWidth="1"/>
    <col min="8450" max="8450" width="12.7265625" style="1217" customWidth="1"/>
    <col min="8451" max="8451" width="3.26953125" style="1217" customWidth="1"/>
    <col min="8452" max="8704" width="9.1796875" style="1217"/>
    <col min="8705" max="8705" width="8.1796875" style="1217" customWidth="1"/>
    <col min="8706" max="8706" width="12.7265625" style="1217" customWidth="1"/>
    <col min="8707" max="8707" width="3.26953125" style="1217" customWidth="1"/>
    <col min="8708" max="8960" width="9.1796875" style="1217"/>
    <col min="8961" max="8961" width="8.1796875" style="1217" customWidth="1"/>
    <col min="8962" max="8962" width="12.7265625" style="1217" customWidth="1"/>
    <col min="8963" max="8963" width="3.26953125" style="1217" customWidth="1"/>
    <col min="8964" max="9216" width="9.1796875" style="1217"/>
    <col min="9217" max="9217" width="8.1796875" style="1217" customWidth="1"/>
    <col min="9218" max="9218" width="12.7265625" style="1217" customWidth="1"/>
    <col min="9219" max="9219" width="3.26953125" style="1217" customWidth="1"/>
    <col min="9220" max="9472" width="9.1796875" style="1217"/>
    <col min="9473" max="9473" width="8.1796875" style="1217" customWidth="1"/>
    <col min="9474" max="9474" width="12.7265625" style="1217" customWidth="1"/>
    <col min="9475" max="9475" width="3.26953125" style="1217" customWidth="1"/>
    <col min="9476" max="9728" width="9.1796875" style="1217"/>
    <col min="9729" max="9729" width="8.1796875" style="1217" customWidth="1"/>
    <col min="9730" max="9730" width="12.7265625" style="1217" customWidth="1"/>
    <col min="9731" max="9731" width="3.26953125" style="1217" customWidth="1"/>
    <col min="9732" max="9984" width="9.1796875" style="1217"/>
    <col min="9985" max="9985" width="8.1796875" style="1217" customWidth="1"/>
    <col min="9986" max="9986" width="12.7265625" style="1217" customWidth="1"/>
    <col min="9987" max="9987" width="3.26953125" style="1217" customWidth="1"/>
    <col min="9988" max="10240" width="9.1796875" style="1217"/>
    <col min="10241" max="10241" width="8.1796875" style="1217" customWidth="1"/>
    <col min="10242" max="10242" width="12.7265625" style="1217" customWidth="1"/>
    <col min="10243" max="10243" width="3.26953125" style="1217" customWidth="1"/>
    <col min="10244" max="10496" width="9.1796875" style="1217"/>
    <col min="10497" max="10497" width="8.1796875" style="1217" customWidth="1"/>
    <col min="10498" max="10498" width="12.7265625" style="1217" customWidth="1"/>
    <col min="10499" max="10499" width="3.26953125" style="1217" customWidth="1"/>
    <col min="10500" max="10752" width="9.1796875" style="1217"/>
    <col min="10753" max="10753" width="8.1796875" style="1217" customWidth="1"/>
    <col min="10754" max="10754" width="12.7265625" style="1217" customWidth="1"/>
    <col min="10755" max="10755" width="3.26953125" style="1217" customWidth="1"/>
    <col min="10756" max="11008" width="9.1796875" style="1217"/>
    <col min="11009" max="11009" width="8.1796875" style="1217" customWidth="1"/>
    <col min="11010" max="11010" width="12.7265625" style="1217" customWidth="1"/>
    <col min="11011" max="11011" width="3.26953125" style="1217" customWidth="1"/>
    <col min="11012" max="11264" width="9.1796875" style="1217"/>
    <col min="11265" max="11265" width="8.1796875" style="1217" customWidth="1"/>
    <col min="11266" max="11266" width="12.7265625" style="1217" customWidth="1"/>
    <col min="11267" max="11267" width="3.26953125" style="1217" customWidth="1"/>
    <col min="11268" max="11520" width="9.1796875" style="1217"/>
    <col min="11521" max="11521" width="8.1796875" style="1217" customWidth="1"/>
    <col min="11522" max="11522" width="12.7265625" style="1217" customWidth="1"/>
    <col min="11523" max="11523" width="3.26953125" style="1217" customWidth="1"/>
    <col min="11524" max="11776" width="9.1796875" style="1217"/>
    <col min="11777" max="11777" width="8.1796875" style="1217" customWidth="1"/>
    <col min="11778" max="11778" width="12.7265625" style="1217" customWidth="1"/>
    <col min="11779" max="11779" width="3.26953125" style="1217" customWidth="1"/>
    <col min="11780" max="12032" width="9.1796875" style="1217"/>
    <col min="12033" max="12033" width="8.1796875" style="1217" customWidth="1"/>
    <col min="12034" max="12034" width="12.7265625" style="1217" customWidth="1"/>
    <col min="12035" max="12035" width="3.26953125" style="1217" customWidth="1"/>
    <col min="12036" max="12288" width="9.1796875" style="1217"/>
    <col min="12289" max="12289" width="8.1796875" style="1217" customWidth="1"/>
    <col min="12290" max="12290" width="12.7265625" style="1217" customWidth="1"/>
    <col min="12291" max="12291" width="3.26953125" style="1217" customWidth="1"/>
    <col min="12292" max="12544" width="9.1796875" style="1217"/>
    <col min="12545" max="12545" width="8.1796875" style="1217" customWidth="1"/>
    <col min="12546" max="12546" width="12.7265625" style="1217" customWidth="1"/>
    <col min="12547" max="12547" width="3.26953125" style="1217" customWidth="1"/>
    <col min="12548" max="12800" width="9.1796875" style="1217"/>
    <col min="12801" max="12801" width="8.1796875" style="1217" customWidth="1"/>
    <col min="12802" max="12802" width="12.7265625" style="1217" customWidth="1"/>
    <col min="12803" max="12803" width="3.26953125" style="1217" customWidth="1"/>
    <col min="12804" max="13056" width="9.1796875" style="1217"/>
    <col min="13057" max="13057" width="8.1796875" style="1217" customWidth="1"/>
    <col min="13058" max="13058" width="12.7265625" style="1217" customWidth="1"/>
    <col min="13059" max="13059" width="3.26953125" style="1217" customWidth="1"/>
    <col min="13060" max="13312" width="9.1796875" style="1217"/>
    <col min="13313" max="13313" width="8.1796875" style="1217" customWidth="1"/>
    <col min="13314" max="13314" width="12.7265625" style="1217" customWidth="1"/>
    <col min="13315" max="13315" width="3.26953125" style="1217" customWidth="1"/>
    <col min="13316" max="13568" width="9.1796875" style="1217"/>
    <col min="13569" max="13569" width="8.1796875" style="1217" customWidth="1"/>
    <col min="13570" max="13570" width="12.7265625" style="1217" customWidth="1"/>
    <col min="13571" max="13571" width="3.26953125" style="1217" customWidth="1"/>
    <col min="13572" max="13824" width="9.1796875" style="1217"/>
    <col min="13825" max="13825" width="8.1796875" style="1217" customWidth="1"/>
    <col min="13826" max="13826" width="12.7265625" style="1217" customWidth="1"/>
    <col min="13827" max="13827" width="3.26953125" style="1217" customWidth="1"/>
    <col min="13828" max="14080" width="9.1796875" style="1217"/>
    <col min="14081" max="14081" width="8.1796875" style="1217" customWidth="1"/>
    <col min="14082" max="14082" width="12.7265625" style="1217" customWidth="1"/>
    <col min="14083" max="14083" width="3.26953125" style="1217" customWidth="1"/>
    <col min="14084" max="14336" width="9.1796875" style="1217"/>
    <col min="14337" max="14337" width="8.1796875" style="1217" customWidth="1"/>
    <col min="14338" max="14338" width="12.7265625" style="1217" customWidth="1"/>
    <col min="14339" max="14339" width="3.26953125" style="1217" customWidth="1"/>
    <col min="14340" max="14592" width="9.1796875" style="1217"/>
    <col min="14593" max="14593" width="8.1796875" style="1217" customWidth="1"/>
    <col min="14594" max="14594" width="12.7265625" style="1217" customWidth="1"/>
    <col min="14595" max="14595" width="3.26953125" style="1217" customWidth="1"/>
    <col min="14596" max="14848" width="9.1796875" style="1217"/>
    <col min="14849" max="14849" width="8.1796875" style="1217" customWidth="1"/>
    <col min="14850" max="14850" width="12.7265625" style="1217" customWidth="1"/>
    <col min="14851" max="14851" width="3.26953125" style="1217" customWidth="1"/>
    <col min="14852" max="15104" width="9.1796875" style="1217"/>
    <col min="15105" max="15105" width="8.1796875" style="1217" customWidth="1"/>
    <col min="15106" max="15106" width="12.7265625" style="1217" customWidth="1"/>
    <col min="15107" max="15107" width="3.26953125" style="1217" customWidth="1"/>
    <col min="15108" max="15360" width="9.1796875" style="1217"/>
    <col min="15361" max="15361" width="8.1796875" style="1217" customWidth="1"/>
    <col min="15362" max="15362" width="12.7265625" style="1217" customWidth="1"/>
    <col min="15363" max="15363" width="3.26953125" style="1217" customWidth="1"/>
    <col min="15364" max="15616" width="9.1796875" style="1217"/>
    <col min="15617" max="15617" width="8.1796875" style="1217" customWidth="1"/>
    <col min="15618" max="15618" width="12.7265625" style="1217" customWidth="1"/>
    <col min="15619" max="15619" width="3.26953125" style="1217" customWidth="1"/>
    <col min="15620" max="15872" width="9.1796875" style="1217"/>
    <col min="15873" max="15873" width="8.1796875" style="1217" customWidth="1"/>
    <col min="15874" max="15874" width="12.7265625" style="1217" customWidth="1"/>
    <col min="15875" max="15875" width="3.26953125" style="1217" customWidth="1"/>
    <col min="15876" max="16128" width="9.1796875" style="1217"/>
    <col min="16129" max="16129" width="8.1796875" style="1217" customWidth="1"/>
    <col min="16130" max="16130" width="12.7265625" style="1217" customWidth="1"/>
    <col min="16131" max="16131" width="3.26953125" style="1217" customWidth="1"/>
    <col min="16132" max="16384" width="9.1796875" style="1217"/>
  </cols>
  <sheetData>
    <row r="1" spans="1:16" ht="15.5" x14ac:dyDescent="0.35">
      <c r="A1" s="1573"/>
      <c r="B1" s="1635" t="s">
        <v>3495</v>
      </c>
      <c r="C1" s="1635"/>
      <c r="D1" s="1635"/>
      <c r="E1" s="1635"/>
      <c r="F1" s="1635"/>
      <c r="G1" s="1635"/>
      <c r="H1" s="1635"/>
      <c r="I1" s="1635"/>
      <c r="J1" s="1635"/>
      <c r="K1" s="1635"/>
    </row>
    <row r="3" spans="1:16" ht="15" thickBot="1" x14ac:dyDescent="0.4">
      <c r="A3" s="1573"/>
      <c r="B3" s="1573"/>
      <c r="C3" s="1573"/>
      <c r="D3" s="1573"/>
      <c r="E3" s="1573"/>
      <c r="F3" s="1573"/>
      <c r="G3" s="1573"/>
      <c r="H3" s="1573"/>
      <c r="I3" s="1573"/>
      <c r="J3" s="1573"/>
      <c r="K3" s="1573"/>
    </row>
    <row r="4" spans="1:16" ht="15" customHeight="1" thickBot="1" x14ac:dyDescent="0.3">
      <c r="A4" s="1636" t="s">
        <v>15571</v>
      </c>
      <c r="B4" s="1637"/>
      <c r="C4" s="1638"/>
      <c r="D4" s="1639" t="s">
        <v>10667</v>
      </c>
      <c r="E4" s="1640"/>
      <c r="F4" s="1640"/>
      <c r="G4" s="1640"/>
      <c r="H4" s="1640"/>
      <c r="I4" s="1640"/>
      <c r="J4" s="1640"/>
      <c r="K4" s="1641"/>
    </row>
    <row r="5" spans="1:16" ht="15" customHeight="1" thickBot="1" x14ac:dyDescent="0.3">
      <c r="A5" s="1642" t="s">
        <v>24005</v>
      </c>
      <c r="B5" s="1643"/>
      <c r="C5" s="1644"/>
      <c r="D5" s="1384" t="s">
        <v>22797</v>
      </c>
      <c r="E5" s="1383"/>
      <c r="F5" s="1383"/>
      <c r="G5" s="1383"/>
      <c r="H5" s="1383"/>
      <c r="I5" s="1383"/>
      <c r="J5" s="1383"/>
      <c r="K5" s="1382"/>
    </row>
    <row r="6" spans="1:16" ht="27" customHeight="1" thickBot="1" x14ac:dyDescent="0.3">
      <c r="A6" s="1645" t="s">
        <v>23176</v>
      </c>
      <c r="B6" s="1646"/>
      <c r="C6" s="1647"/>
      <c r="D6" s="1594" t="s">
        <v>22799</v>
      </c>
      <c r="E6" s="1595"/>
      <c r="F6" s="1595"/>
      <c r="G6" s="1595"/>
      <c r="H6" s="1595"/>
      <c r="I6" s="1595"/>
      <c r="J6" s="1595"/>
      <c r="K6" s="1596"/>
      <c r="M6" s="1574"/>
      <c r="P6" s="1575"/>
    </row>
    <row r="7" spans="1:16" ht="21" customHeight="1" thickBot="1" x14ac:dyDescent="0.3">
      <c r="A7" s="1603" t="s">
        <v>9</v>
      </c>
      <c r="B7" s="1604"/>
      <c r="C7" s="1605"/>
      <c r="D7" s="1594" t="s">
        <v>8</v>
      </c>
      <c r="E7" s="1595"/>
      <c r="F7" s="1595"/>
      <c r="G7" s="1595"/>
      <c r="H7" s="1595"/>
      <c r="I7" s="1595"/>
      <c r="J7" s="1595"/>
      <c r="K7" s="1596"/>
    </row>
    <row r="8" spans="1:16" ht="18" customHeight="1" thickBot="1" x14ac:dyDescent="0.3">
      <c r="A8" s="1607" t="s">
        <v>7</v>
      </c>
      <c r="B8" s="1608"/>
      <c r="C8" s="1609"/>
      <c r="D8" s="1594" t="s">
        <v>12</v>
      </c>
      <c r="E8" s="1595"/>
      <c r="F8" s="1595"/>
      <c r="G8" s="1595"/>
      <c r="H8" s="1595"/>
      <c r="I8" s="1595"/>
      <c r="J8" s="1595"/>
      <c r="K8" s="1596"/>
    </row>
    <row r="9" spans="1:16" ht="18" customHeight="1" thickBot="1" x14ac:dyDescent="0.3">
      <c r="A9" s="1607" t="s">
        <v>11</v>
      </c>
      <c r="B9" s="1608"/>
      <c r="C9" s="1609"/>
      <c r="D9" s="1594" t="s">
        <v>10</v>
      </c>
      <c r="E9" s="1595"/>
      <c r="F9" s="1595"/>
      <c r="G9" s="1595"/>
      <c r="H9" s="1595"/>
      <c r="I9" s="1595"/>
      <c r="J9" s="1595"/>
      <c r="K9" s="1596"/>
    </row>
    <row r="10" spans="1:16" ht="60.75" customHeight="1" thickBot="1" x14ac:dyDescent="0.3">
      <c r="A10" s="1603" t="s">
        <v>12600</v>
      </c>
      <c r="B10" s="1604"/>
      <c r="C10" s="1605"/>
      <c r="D10" s="1594" t="s">
        <v>13</v>
      </c>
      <c r="E10" s="1595"/>
      <c r="F10" s="1595"/>
      <c r="G10" s="1595"/>
      <c r="H10" s="1595"/>
      <c r="I10" s="1595"/>
      <c r="J10" s="1595"/>
      <c r="K10" s="1596"/>
    </row>
    <row r="11" spans="1:16" ht="32.25" customHeight="1" thickBot="1" x14ac:dyDescent="0.3">
      <c r="A11" s="1603" t="s">
        <v>3496</v>
      </c>
      <c r="B11" s="1604"/>
      <c r="C11" s="1605"/>
      <c r="D11" s="1594" t="s">
        <v>14</v>
      </c>
      <c r="E11" s="1595"/>
      <c r="F11" s="1595"/>
      <c r="G11" s="1595"/>
      <c r="H11" s="1595"/>
      <c r="I11" s="1595"/>
      <c r="J11" s="1595"/>
      <c r="K11" s="1596"/>
    </row>
    <row r="12" spans="1:16" ht="30" customHeight="1" thickBot="1" x14ac:dyDescent="0.3">
      <c r="A12" s="1613" t="s">
        <v>11624</v>
      </c>
      <c r="B12" s="1614"/>
      <c r="C12" s="1615"/>
      <c r="D12" s="1616" t="s">
        <v>11625</v>
      </c>
      <c r="E12" s="1617"/>
      <c r="F12" s="1617"/>
      <c r="G12" s="1617"/>
      <c r="H12" s="1617"/>
      <c r="I12" s="1617"/>
      <c r="J12" s="1617"/>
      <c r="K12" s="1618"/>
    </row>
    <row r="13" spans="1:16" ht="34.5" customHeight="1" thickBot="1" x14ac:dyDescent="0.3">
      <c r="A13" s="1613" t="s">
        <v>22798</v>
      </c>
      <c r="B13" s="1614"/>
      <c r="C13" s="1615"/>
      <c r="D13" s="1632" t="s">
        <v>22799</v>
      </c>
      <c r="E13" s="1633"/>
      <c r="F13" s="1633"/>
      <c r="G13" s="1633"/>
      <c r="H13" s="1633"/>
      <c r="I13" s="1633"/>
      <c r="J13" s="1633"/>
      <c r="K13" s="1634"/>
    </row>
    <row r="14" spans="1:16" ht="37.5" customHeight="1" thickBot="1" x14ac:dyDescent="0.3">
      <c r="A14" s="1603" t="s">
        <v>19</v>
      </c>
      <c r="B14" s="1604"/>
      <c r="C14" s="1605"/>
      <c r="D14" s="1594" t="s">
        <v>15</v>
      </c>
      <c r="E14" s="1595"/>
      <c r="F14" s="1595"/>
      <c r="G14" s="1595"/>
      <c r="H14" s="1595"/>
      <c r="I14" s="1595"/>
      <c r="J14" s="1595"/>
      <c r="K14" s="1596"/>
    </row>
    <row r="15" spans="1:16" ht="33.75" customHeight="1" thickBot="1" x14ac:dyDescent="0.3">
      <c r="A15" s="1603" t="s">
        <v>3701</v>
      </c>
      <c r="B15" s="1604"/>
      <c r="C15" s="1605"/>
      <c r="D15" s="1594" t="s">
        <v>2939</v>
      </c>
      <c r="E15" s="1595"/>
      <c r="F15" s="1595"/>
      <c r="G15" s="1595"/>
      <c r="H15" s="1595"/>
      <c r="I15" s="1595"/>
      <c r="J15" s="1595"/>
      <c r="K15" s="1596"/>
    </row>
    <row r="16" spans="1:16" ht="27" customHeight="1" thickBot="1" x14ac:dyDescent="0.3">
      <c r="A16" s="1621" t="s">
        <v>2940</v>
      </c>
      <c r="B16" s="1622"/>
      <c r="C16" s="1623"/>
      <c r="D16" s="1594" t="s">
        <v>3702</v>
      </c>
      <c r="E16" s="1595"/>
      <c r="F16" s="1595"/>
      <c r="G16" s="1595"/>
      <c r="H16" s="1595"/>
      <c r="I16" s="1595"/>
      <c r="J16" s="1595"/>
      <c r="K16" s="1596"/>
    </row>
    <row r="17" spans="1:12" ht="33.75" customHeight="1" thickBot="1" x14ac:dyDescent="0.3">
      <c r="A17" s="1624" t="s">
        <v>6071</v>
      </c>
      <c r="B17" s="1624"/>
      <c r="C17" s="1625"/>
      <c r="D17" s="1626" t="s">
        <v>24006</v>
      </c>
      <c r="E17" s="1627"/>
      <c r="F17" s="1627"/>
      <c r="G17" s="1627"/>
      <c r="H17" s="1627"/>
      <c r="I17" s="1627"/>
      <c r="J17" s="1627"/>
      <c r="K17" s="1628"/>
    </row>
    <row r="18" spans="1:12" ht="19.5" customHeight="1" thickBot="1" x14ac:dyDescent="0.4">
      <c r="A18" s="1629" t="s">
        <v>12601</v>
      </c>
      <c r="B18" s="1630"/>
      <c r="C18" s="1631"/>
      <c r="D18" s="1610" t="s">
        <v>10332</v>
      </c>
      <c r="E18" s="1611"/>
      <c r="F18" s="1611"/>
      <c r="G18" s="1611"/>
      <c r="H18" s="1611"/>
      <c r="I18" s="1611"/>
      <c r="J18" s="1611"/>
      <c r="K18" s="1612"/>
      <c r="L18" s="1573"/>
    </row>
    <row r="19" spans="1:12" ht="35.25" customHeight="1" thickBot="1" x14ac:dyDescent="0.4">
      <c r="A19" s="1608" t="s">
        <v>12599</v>
      </c>
      <c r="B19" s="1608"/>
      <c r="C19" s="1609"/>
      <c r="D19" s="1594" t="s">
        <v>4749</v>
      </c>
      <c r="E19" s="1595"/>
      <c r="F19" s="1595"/>
      <c r="G19" s="1595"/>
      <c r="H19" s="1595"/>
      <c r="I19" s="1595"/>
      <c r="J19" s="1595"/>
      <c r="K19" s="1596"/>
      <c r="L19" s="1573"/>
    </row>
    <row r="20" spans="1:12" ht="35.25" customHeight="1" thickBot="1" x14ac:dyDescent="0.4">
      <c r="A20" s="1619" t="s">
        <v>24007</v>
      </c>
      <c r="B20" s="1619"/>
      <c r="C20" s="1620"/>
      <c r="D20" s="1594" t="s">
        <v>24008</v>
      </c>
      <c r="E20" s="1595"/>
      <c r="F20" s="1595"/>
      <c r="G20" s="1595"/>
      <c r="H20" s="1595"/>
      <c r="I20" s="1595"/>
      <c r="J20" s="1595"/>
      <c r="K20" s="1596"/>
      <c r="L20" s="1573"/>
    </row>
    <row r="21" spans="1:12" ht="33.75" customHeight="1" thickBot="1" x14ac:dyDescent="0.4">
      <c r="A21" s="1607" t="s">
        <v>12602</v>
      </c>
      <c r="B21" s="1608"/>
      <c r="C21" s="1609"/>
      <c r="D21" s="1594" t="s">
        <v>12061</v>
      </c>
      <c r="E21" s="1595"/>
      <c r="F21" s="1595"/>
      <c r="G21" s="1595"/>
      <c r="H21" s="1595"/>
      <c r="I21" s="1595"/>
      <c r="J21" s="1595"/>
      <c r="K21" s="1596"/>
      <c r="L21" s="1573"/>
    </row>
    <row r="22" spans="1:12" ht="31.5" customHeight="1" thickBot="1" x14ac:dyDescent="0.4">
      <c r="A22" s="1608" t="s">
        <v>4357</v>
      </c>
      <c r="B22" s="1608"/>
      <c r="C22" s="1609"/>
      <c r="D22" s="1610" t="s">
        <v>4204</v>
      </c>
      <c r="E22" s="1611"/>
      <c r="F22" s="1611"/>
      <c r="G22" s="1611"/>
      <c r="H22" s="1611"/>
      <c r="I22" s="1611"/>
      <c r="J22" s="1611"/>
      <c r="K22" s="1612"/>
      <c r="L22" s="1573"/>
    </row>
    <row r="23" spans="1:12" ht="31.5" customHeight="1" thickBot="1" x14ac:dyDescent="0.4">
      <c r="A23" s="1607" t="s">
        <v>3535</v>
      </c>
      <c r="B23" s="1608"/>
      <c r="C23" s="1609"/>
      <c r="D23" s="1594" t="s">
        <v>3627</v>
      </c>
      <c r="E23" s="1595"/>
      <c r="F23" s="1595"/>
      <c r="G23" s="1595"/>
      <c r="H23" s="1595"/>
      <c r="I23" s="1595"/>
      <c r="J23" s="1595"/>
      <c r="K23" s="1596"/>
      <c r="L23" s="1573"/>
    </row>
    <row r="24" spans="1:12" ht="32.25" customHeight="1" thickBot="1" x14ac:dyDescent="0.4">
      <c r="A24" s="1613" t="s">
        <v>11869</v>
      </c>
      <c r="B24" s="1614"/>
      <c r="C24" s="1615"/>
      <c r="D24" s="1616" t="s">
        <v>11870</v>
      </c>
      <c r="E24" s="1617"/>
      <c r="F24" s="1617"/>
      <c r="G24" s="1617"/>
      <c r="H24" s="1617"/>
      <c r="I24" s="1617"/>
      <c r="J24" s="1617"/>
      <c r="K24" s="1618"/>
      <c r="L24" s="1573"/>
    </row>
    <row r="25" spans="1:12" ht="32.25" customHeight="1" thickBot="1" x14ac:dyDescent="0.4">
      <c r="A25" s="1607" t="s">
        <v>3630</v>
      </c>
      <c r="B25" s="1608"/>
      <c r="C25" s="1609"/>
      <c r="D25" s="1594" t="s">
        <v>3631</v>
      </c>
      <c r="E25" s="1595"/>
      <c r="F25" s="1595"/>
      <c r="G25" s="1595"/>
      <c r="H25" s="1595"/>
      <c r="I25" s="1595"/>
      <c r="J25" s="1595"/>
      <c r="K25" s="1596"/>
      <c r="L25" s="1573"/>
    </row>
    <row r="26" spans="1:12" ht="30" customHeight="1" thickBot="1" x14ac:dyDescent="0.4">
      <c r="A26" s="1607" t="s">
        <v>18986</v>
      </c>
      <c r="B26" s="1608"/>
      <c r="C26" s="1609"/>
      <c r="D26" s="1594" t="s">
        <v>18467</v>
      </c>
      <c r="E26" s="1595"/>
      <c r="F26" s="1595"/>
      <c r="G26" s="1595"/>
      <c r="H26" s="1595"/>
      <c r="I26" s="1595"/>
      <c r="J26" s="1595"/>
      <c r="K26" s="1596"/>
      <c r="L26" s="1573"/>
    </row>
    <row r="27" spans="1:12" ht="27" customHeight="1" thickBot="1" x14ac:dyDescent="0.4">
      <c r="A27" s="1607" t="s">
        <v>16</v>
      </c>
      <c r="B27" s="1608"/>
      <c r="C27" s="1609"/>
      <c r="D27" s="1594" t="s">
        <v>3632</v>
      </c>
      <c r="E27" s="1595"/>
      <c r="F27" s="1595"/>
      <c r="G27" s="1595"/>
      <c r="H27" s="1595"/>
      <c r="I27" s="1595"/>
      <c r="J27" s="1595"/>
      <c r="K27" s="1596"/>
      <c r="L27" s="1573"/>
    </row>
    <row r="28" spans="1:12" ht="30.75" customHeight="1" thickBot="1" x14ac:dyDescent="0.4">
      <c r="A28" s="1603" t="s">
        <v>3628</v>
      </c>
      <c r="B28" s="1604"/>
      <c r="C28" s="1605"/>
      <c r="D28" s="1594" t="s">
        <v>3629</v>
      </c>
      <c r="E28" s="1595"/>
      <c r="F28" s="1595"/>
      <c r="G28" s="1595"/>
      <c r="H28" s="1595"/>
      <c r="I28" s="1595"/>
      <c r="J28" s="1595"/>
      <c r="K28" s="1596"/>
      <c r="L28" s="1573"/>
    </row>
    <row r="29" spans="1:12" ht="30" customHeight="1" thickBot="1" x14ac:dyDescent="0.4">
      <c r="A29" s="1606" t="s">
        <v>4011</v>
      </c>
      <c r="B29" s="1606"/>
      <c r="C29" s="1606"/>
      <c r="D29" s="1588" t="s">
        <v>23175</v>
      </c>
      <c r="E29" s="1589"/>
      <c r="F29" s="1589"/>
      <c r="G29" s="1589"/>
      <c r="H29" s="1589"/>
      <c r="I29" s="1589"/>
      <c r="J29" s="1589"/>
      <c r="K29" s="1590"/>
      <c r="L29" s="1573"/>
    </row>
    <row r="30" spans="1:12" ht="30" customHeight="1" thickBot="1" x14ac:dyDescent="0.4">
      <c r="A30" s="1586" t="s">
        <v>3529</v>
      </c>
      <c r="B30" s="1586"/>
      <c r="C30" s="1587"/>
      <c r="D30" s="1588" t="s">
        <v>23175</v>
      </c>
      <c r="E30" s="1589"/>
      <c r="F30" s="1589"/>
      <c r="G30" s="1589"/>
      <c r="H30" s="1589"/>
      <c r="I30" s="1589"/>
      <c r="J30" s="1589"/>
      <c r="K30" s="1590"/>
      <c r="L30" s="1573"/>
    </row>
    <row r="31" spans="1:12" ht="16.5" customHeight="1" thickBot="1" x14ac:dyDescent="0.4">
      <c r="A31" s="1586" t="s">
        <v>3559</v>
      </c>
      <c r="B31" s="1586"/>
      <c r="C31" s="1587"/>
      <c r="D31" s="1588" t="s">
        <v>23175</v>
      </c>
      <c r="E31" s="1589"/>
      <c r="F31" s="1589"/>
      <c r="G31" s="1589"/>
      <c r="H31" s="1589"/>
      <c r="I31" s="1589"/>
      <c r="J31" s="1589"/>
      <c r="K31" s="1590"/>
      <c r="L31" s="1573"/>
    </row>
    <row r="32" spans="1:12" ht="29.25" customHeight="1" thickBot="1" x14ac:dyDescent="0.3">
      <c r="A32" s="1591" t="s">
        <v>6072</v>
      </c>
      <c r="B32" s="1592"/>
      <c r="C32" s="1593"/>
      <c r="D32" s="1594" t="s">
        <v>5704</v>
      </c>
      <c r="E32" s="1595"/>
      <c r="F32" s="1595"/>
      <c r="G32" s="1595"/>
      <c r="H32" s="1595"/>
      <c r="I32" s="1595"/>
      <c r="J32" s="1595"/>
      <c r="K32" s="1596"/>
      <c r="L32" s="1348"/>
    </row>
    <row r="33" spans="1:12" ht="41.25" customHeight="1" thickBot="1" x14ac:dyDescent="0.3">
      <c r="A33" s="1597" t="s">
        <v>17</v>
      </c>
      <c r="B33" s="1598"/>
      <c r="C33" s="1599"/>
      <c r="D33" s="1594" t="s">
        <v>18</v>
      </c>
      <c r="E33" s="1595"/>
      <c r="F33" s="1595"/>
      <c r="G33" s="1595"/>
      <c r="H33" s="1595"/>
      <c r="I33" s="1595"/>
      <c r="J33" s="1595"/>
      <c r="K33" s="1596"/>
      <c r="L33" s="1348"/>
    </row>
    <row r="34" spans="1:12" ht="30" customHeight="1" thickBot="1" x14ac:dyDescent="0.3">
      <c r="A34" s="1586" t="s">
        <v>6188</v>
      </c>
      <c r="B34" s="1586"/>
      <c r="C34" s="1587"/>
      <c r="D34" s="1588" t="s">
        <v>23175</v>
      </c>
      <c r="E34" s="1589"/>
      <c r="F34" s="1589"/>
      <c r="G34" s="1589"/>
      <c r="H34" s="1589"/>
      <c r="I34" s="1589"/>
      <c r="J34" s="1589"/>
      <c r="K34" s="1590"/>
      <c r="L34" s="1348"/>
    </row>
    <row r="35" spans="1:12" ht="17.25" customHeight="1" thickBot="1" x14ac:dyDescent="0.3">
      <c r="A35" s="1586" t="s">
        <v>3560</v>
      </c>
      <c r="B35" s="1586"/>
      <c r="C35" s="1587"/>
      <c r="D35" s="1588" t="s">
        <v>23175</v>
      </c>
      <c r="E35" s="1589"/>
      <c r="F35" s="1589"/>
      <c r="G35" s="1589"/>
      <c r="H35" s="1589"/>
      <c r="I35" s="1589"/>
      <c r="J35" s="1589"/>
      <c r="K35" s="1590"/>
      <c r="L35" s="1348"/>
    </row>
    <row r="36" spans="1:12" ht="32.25" customHeight="1" thickBot="1" x14ac:dyDescent="0.3">
      <c r="A36" s="1586" t="s">
        <v>3979</v>
      </c>
      <c r="B36" s="1586"/>
      <c r="C36" s="1587"/>
      <c r="D36" s="1588" t="s">
        <v>23175</v>
      </c>
      <c r="E36" s="1589"/>
      <c r="F36" s="1589"/>
      <c r="G36" s="1589"/>
      <c r="H36" s="1589"/>
      <c r="I36" s="1589"/>
      <c r="J36" s="1589"/>
      <c r="K36" s="1590"/>
      <c r="L36" s="1348"/>
    </row>
    <row r="37" spans="1:12" ht="22.5" customHeight="1" thickBot="1" x14ac:dyDescent="0.3">
      <c r="A37" s="1577" t="s">
        <v>11626</v>
      </c>
      <c r="B37" s="1578"/>
      <c r="C37" s="1579"/>
      <c r="D37" s="1580" t="s">
        <v>11627</v>
      </c>
      <c r="E37" s="1581"/>
      <c r="F37" s="1581"/>
      <c r="G37" s="1581"/>
      <c r="H37" s="1581"/>
      <c r="I37" s="1581"/>
      <c r="J37" s="1581"/>
      <c r="K37" s="1582"/>
      <c r="L37" s="1348"/>
    </row>
    <row r="38" spans="1:12" ht="57" customHeight="1" x14ac:dyDescent="0.25">
      <c r="A38" s="1597" t="s">
        <v>24009</v>
      </c>
      <c r="B38" s="1598"/>
      <c r="C38" s="1599"/>
      <c r="D38" s="1600" t="s">
        <v>6073</v>
      </c>
      <c r="E38" s="1601"/>
      <c r="F38" s="1601"/>
      <c r="G38" s="1601"/>
      <c r="H38" s="1601"/>
      <c r="I38" s="1601"/>
      <c r="J38" s="1601"/>
      <c r="K38" s="1602"/>
      <c r="L38" s="1348"/>
    </row>
    <row r="39" spans="1:12" ht="33.75" customHeight="1" thickBot="1" x14ac:dyDescent="0.3">
      <c r="A39" s="1583" t="s">
        <v>18124</v>
      </c>
      <c r="B39" s="1584"/>
      <c r="C39" s="1584"/>
      <c r="D39" s="1585" t="s">
        <v>16380</v>
      </c>
      <c r="E39" s="1585"/>
      <c r="F39" s="1585"/>
      <c r="G39" s="1585"/>
      <c r="H39" s="1585"/>
      <c r="I39" s="1585"/>
      <c r="J39" s="1585"/>
      <c r="K39" s="1585"/>
      <c r="L39" s="1348"/>
    </row>
    <row r="43" spans="1:12" ht="14.5" x14ac:dyDescent="0.35">
      <c r="A43" s="1573"/>
      <c r="B43" s="1573"/>
      <c r="D43" s="1573"/>
      <c r="E43" s="1573"/>
      <c r="F43" s="1573"/>
      <c r="G43" s="1573"/>
      <c r="H43" s="1573"/>
      <c r="I43" s="1573"/>
      <c r="J43" s="1573"/>
      <c r="K43" s="1573"/>
      <c r="L43" s="1573"/>
    </row>
  </sheetData>
  <mergeCells count="72">
    <mergeCell ref="A8:C8"/>
    <mergeCell ref="D8:K8"/>
    <mergeCell ref="A9:C9"/>
    <mergeCell ref="D9:K9"/>
    <mergeCell ref="A6:C6"/>
    <mergeCell ref="D6:K6"/>
    <mergeCell ref="B1:K1"/>
    <mergeCell ref="A4:C4"/>
    <mergeCell ref="D4:K4"/>
    <mergeCell ref="A5:C5"/>
    <mergeCell ref="A7:C7"/>
    <mergeCell ref="D7:K7"/>
    <mergeCell ref="A10:C10"/>
    <mergeCell ref="D10:K10"/>
    <mergeCell ref="A11:C11"/>
    <mergeCell ref="D11:K11"/>
    <mergeCell ref="A12:C12"/>
    <mergeCell ref="D12:K12"/>
    <mergeCell ref="A14:C14"/>
    <mergeCell ref="D14:K14"/>
    <mergeCell ref="A13:C13"/>
    <mergeCell ref="D13:K13"/>
    <mergeCell ref="A15:C15"/>
    <mergeCell ref="D15:K15"/>
    <mergeCell ref="A16:C16"/>
    <mergeCell ref="D16:K16"/>
    <mergeCell ref="A17:C17"/>
    <mergeCell ref="D17:K17"/>
    <mergeCell ref="A18:C18"/>
    <mergeCell ref="D18:K18"/>
    <mergeCell ref="A19:C19"/>
    <mergeCell ref="D19:K19"/>
    <mergeCell ref="A20:C20"/>
    <mergeCell ref="D20:K20"/>
    <mergeCell ref="A21:C21"/>
    <mergeCell ref="D21:K21"/>
    <mergeCell ref="A22:C22"/>
    <mergeCell ref="D22:K22"/>
    <mergeCell ref="A23:C23"/>
    <mergeCell ref="D23:K23"/>
    <mergeCell ref="A24:C24"/>
    <mergeCell ref="D24:K24"/>
    <mergeCell ref="A25:C25"/>
    <mergeCell ref="D25:K25"/>
    <mergeCell ref="A26:C26"/>
    <mergeCell ref="D26:K26"/>
    <mergeCell ref="A27:C27"/>
    <mergeCell ref="D27:K27"/>
    <mergeCell ref="A36:C36"/>
    <mergeCell ref="D36:K36"/>
    <mergeCell ref="A28:C28"/>
    <mergeCell ref="D28:K28"/>
    <mergeCell ref="A29:C29"/>
    <mergeCell ref="D29:K29"/>
    <mergeCell ref="A30:C30"/>
    <mergeCell ref="D30:K30"/>
    <mergeCell ref="A37:C37"/>
    <mergeCell ref="D37:K37"/>
    <mergeCell ref="A39:C39"/>
    <mergeCell ref="D39:K39"/>
    <mergeCell ref="A31:C31"/>
    <mergeCell ref="D31:K31"/>
    <mergeCell ref="A32:C32"/>
    <mergeCell ref="D32:K32"/>
    <mergeCell ref="A33:C33"/>
    <mergeCell ref="D33:K33"/>
    <mergeCell ref="A38:C38"/>
    <mergeCell ref="D38:K38"/>
    <mergeCell ref="A34:C34"/>
    <mergeCell ref="D34:K34"/>
    <mergeCell ref="A35:C35"/>
    <mergeCell ref="D35:K35"/>
  </mergeCells>
  <phoneticPr fontId="0" type="noConversion"/>
  <hyperlinks>
    <hyperlink ref="A7:C7" location="'Zákon 251-2005 Sb.'!A1" display="Z  251/2005 Sb" xr:uid="{A973D365-1EB6-4EA1-8609-DB085E50A52D}"/>
    <hyperlink ref="A8:C8" location="'Zákon 258-2000 Sb.'!A1" display="Z  258/2000 Sb." xr:uid="{35C18930-6F91-4FB9-A6A3-94AFD1E210E7}"/>
    <hyperlink ref="A9:C9" location="'262-2006 Sb.'!A1" display="Z  262/2006 Sb." xr:uid="{2BABEBFB-B13B-49ED-BAB2-A026990F70CA}"/>
    <hyperlink ref="A10:C10" location="'Zákon 309 - 2006 Sb.'!Oblast_tisku" display="Z  309/2006 Sb" xr:uid="{3390A73D-118E-4BB6-8EC9-2993B9F55E91}"/>
    <hyperlink ref="A11:C11" location="'Zákon  326 -  2004 Sb.'!A1" display="Z 326/2004 Sb." xr:uid="{9200B648-56B1-4570-B1E4-DB283A16F77B}"/>
    <hyperlink ref="A12:C12" location="'Zákon 350 - 2011 Sb.'!A1" display="Z 350/ 2011 Sb." xr:uid="{CC4ACA4A-CA24-4CA3-88B1-784254C05A9C}"/>
    <hyperlink ref="A14:C14" location="'NV 27-2002 Sb.'!A1" display="NV    27/2002 Sb" xr:uid="{C6A01258-3327-4C45-8AD1-DAB1EC34EE4E}"/>
    <hyperlink ref="A15:C15" location="'NV 101 - 2005 Sb.'!A1" display="NV  101/2005 Sb." xr:uid="{BAF084A9-8C74-49FE-85DB-CDAA8DCF6A32}"/>
    <hyperlink ref="A16:C16" location="'NV 168 - 2002 Sb.'!A1" display="NV  168/2002 Sb." xr:uid="{B7474E83-19AD-44E1-B995-3E965913E011}"/>
    <hyperlink ref="A23:C23" location="'NV 362 - 2005 Sb.'!A1" display="NV  362/2005 Sb." xr:uid="{BAA550FC-6413-4FFB-9C2E-07D12ACBC370}"/>
    <hyperlink ref="A24:C24" location="NV_375_2017Sb!A1" display="NV 375/2017 Sb." xr:uid="{4FCD0957-FB33-4A6A-9C66-1DB853697C00}"/>
    <hyperlink ref="A27:C27" location="'NV 406 _ 2004'!A1" display="NV  406/2004 Sb." xr:uid="{317FB3AE-9F8C-422B-B045-A7006C710B75}"/>
    <hyperlink ref="A28:C28" location="'NV 591 - 2006 Sb.'!A1" display="NV 591/2006 Sb." xr:uid="{CD220EED-CFD2-408F-8EEF-1C1A5EF706E8}"/>
    <hyperlink ref="A32:C32" location="'Vyhláška  23 -2008'!A1" display="V 23/2008 Sb." xr:uid="{56E11792-9765-42B7-97C4-5D2EAA32CA83}"/>
    <hyperlink ref="A33:C33" location="'Vyhláška 48 - 1982 Sb.'!A1" display="V  48/1982 Sb." xr:uid="{BC94A8F4-5E2E-4265-A458-14E6490034FA}"/>
    <hyperlink ref="A38:C38" location="'Vyhláška  239 -1998'!A1" display="V   239/1998 Sb." xr:uid="{EC6E9E26-0185-4CBB-9194-6B9B1BB99B4E}"/>
    <hyperlink ref="A4:C4" location="'Zákon-65-2017'!A1" display="Z 65/2017 Sb." xr:uid="{D9D3C65A-64B4-4BD0-A39A-4A132E831163}"/>
    <hyperlink ref="A37:C37" location="'Vyhláška 180-2015 Sb.'!A1" display="V 180/2015 Sb." xr:uid="{DBF6B647-0EE3-4474-9D1D-91EAF11E71C8}"/>
    <hyperlink ref="A25:C25" location="'NV 378 - 2001 Sb.'!A1" display="NV  378/2001 Sb." xr:uid="{07932A3D-A47D-4689-927C-003474AF437C}"/>
    <hyperlink ref="A21:C21" location="'NV 339 - 2017 Sb.'!A1" display="NV   339/2017 Sb" xr:uid="{1BB8DBA8-D329-4396-A5C5-F9EF52243B86}"/>
    <hyperlink ref="A19:C19" location="'NV 290 -1995'!A1" display="NV 290/1995 Sb." xr:uid="{DAA2CD78-2369-42A9-940A-14D21BDBB29C}"/>
    <hyperlink ref="A18:C18" location="'NV 272-2011 Sb.'!A1" display="        NV   272/2011 Sb." xr:uid="{F00BFFFE-2D3A-485B-92E8-B5216731FD4E}"/>
    <hyperlink ref="A22:C22" location="'361-2007 Sb.'!A1" display="NV  361/2007 Sb." xr:uid="{C114D74C-8260-4609-81B4-5B6305112705}"/>
    <hyperlink ref="A39:C39" location="'Vyhláška  246-2001 Sb.'!A1" display="V 246/2001 Sb." xr:uid="{2CD1B71D-7F2B-4238-AB97-A5759643A723}"/>
    <hyperlink ref="A26:C26" location="'NV 390 - 2001 Sb.'!A1" display="NV 390/2021 Sb.," xr:uid="{6B4DB017-BAF0-4C91-8F48-A7E17B16A965}"/>
    <hyperlink ref="A5" location="'Zákon -133-1985'!A1" display="'Zákon -133-1985'!A1" xr:uid="{3DE7DEA9-8C74-4490-80FE-B7E58543C43F}"/>
    <hyperlink ref="A6:C6" location="'Zákon250-2021'!A1" display="Z 250/2021Sb." xr:uid="{BA20E5D9-FC15-40C5-A304-EDD2152D9ED7}"/>
    <hyperlink ref="A20:C20" location="'NV 322-2025 Sb.'!A1" display="NV 322/2025 Sb." xr:uid="{14464637-7471-42A4-B84D-E9745681E418}"/>
  </hyperlinks>
  <pageMargins left="0.78740157499999996" right="0.78740157499999996" top="0.984251969" bottom="0.984251969" header="0.4921259845" footer="0.4921259845"/>
  <pageSetup paperSize="9" scale="69" orientation="portrait" r:id="rId1"/>
  <headerFooter alignWithMargins="0"/>
  <rowBreaks count="1" manualBreakCount="1">
    <brk id="40" max="10"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List28">
    <tabColor rgb="FF4F81BD"/>
  </sheetPr>
  <dimension ref="A1:J34"/>
  <sheetViews>
    <sheetView zoomScaleNormal="100" zoomScaleSheetLayoutView="100" workbookViewId="0"/>
  </sheetViews>
  <sheetFormatPr defaultRowHeight="12.5" x14ac:dyDescent="0.25"/>
  <cols>
    <col min="1" max="1" width="6.453125" customWidth="1"/>
    <col min="2" max="2" width="9.453125" customWidth="1"/>
    <col min="3" max="3" width="4" customWidth="1"/>
    <col min="4" max="4" width="4.453125" customWidth="1"/>
    <col min="5" max="5" width="50.453125" customWidth="1"/>
    <col min="6" max="7" width="4.453125" customWidth="1"/>
    <col min="8" max="8" width="7.1796875" customWidth="1"/>
    <col min="9" max="9" width="11.453125" customWidth="1"/>
  </cols>
  <sheetData>
    <row r="1" spans="1:10" ht="29.25" customHeight="1" x14ac:dyDescent="0.25">
      <c r="A1" s="872"/>
      <c r="B1" s="873"/>
      <c r="C1" s="361"/>
      <c r="D1" s="361"/>
      <c r="E1" s="361"/>
      <c r="F1" s="360"/>
      <c r="G1" s="360"/>
      <c r="H1" s="360"/>
      <c r="I1" s="361"/>
    </row>
    <row r="2" spans="1:10" ht="30.75" customHeight="1" thickBot="1" x14ac:dyDescent="0.3">
      <c r="A2" s="83"/>
      <c r="B2" s="1659" t="s">
        <v>14628</v>
      </c>
      <c r="C2" s="1659"/>
      <c r="D2" s="1659"/>
      <c r="E2" s="1659"/>
      <c r="F2" s="83"/>
      <c r="G2" s="83"/>
      <c r="H2" s="83"/>
    </row>
    <row r="3" spans="1:10" s="26" customFormat="1" ht="33" customHeight="1" thickBot="1" x14ac:dyDescent="0.3">
      <c r="A3" s="1660" t="s">
        <v>2966</v>
      </c>
      <c r="B3" s="1662"/>
      <c r="C3" s="1663"/>
      <c r="D3" s="1664"/>
      <c r="E3" s="549" t="s">
        <v>3330</v>
      </c>
      <c r="F3" s="1648" t="s">
        <v>3331</v>
      </c>
      <c r="G3" s="1649"/>
      <c r="H3" s="550" t="s">
        <v>3332</v>
      </c>
      <c r="I3" s="551" t="s">
        <v>3333</v>
      </c>
    </row>
    <row r="4" spans="1:10" s="26" customFormat="1" ht="20.25" customHeight="1" thickBot="1" x14ac:dyDescent="0.3">
      <c r="A4" s="1661"/>
      <c r="B4" s="552" t="s">
        <v>10990</v>
      </c>
      <c r="C4" s="553"/>
      <c r="D4" s="554"/>
      <c r="E4" s="555"/>
      <c r="F4" s="554" t="s">
        <v>3334</v>
      </c>
      <c r="G4" s="553" t="s">
        <v>3335</v>
      </c>
      <c r="H4" s="554" t="s">
        <v>3336</v>
      </c>
      <c r="I4" s="556"/>
    </row>
    <row r="5" spans="1:10" ht="15.5" x14ac:dyDescent="0.35">
      <c r="A5" s="588">
        <v>1</v>
      </c>
      <c r="B5" s="967" t="s">
        <v>10995</v>
      </c>
      <c r="C5" s="968"/>
      <c r="D5" s="969"/>
      <c r="E5" s="970"/>
      <c r="F5" s="91"/>
      <c r="G5" s="91"/>
      <c r="H5" s="91"/>
      <c r="I5" s="584"/>
    </row>
    <row r="6" spans="1:10" ht="89.5" customHeight="1" x14ac:dyDescent="0.35">
      <c r="A6" s="526">
        <v>2</v>
      </c>
      <c r="B6" s="962">
        <v>2</v>
      </c>
      <c r="C6" s="86"/>
      <c r="D6" s="100"/>
      <c r="E6" s="65" t="s">
        <v>10996</v>
      </c>
      <c r="F6" s="11"/>
      <c r="G6" s="12"/>
      <c r="H6" s="12"/>
      <c r="I6" s="585"/>
      <c r="J6" s="26"/>
    </row>
    <row r="7" spans="1:10" ht="51.65" customHeight="1" x14ac:dyDescent="0.35">
      <c r="A7" s="526"/>
      <c r="B7" s="1653" t="s">
        <v>10685</v>
      </c>
      <c r="C7" s="1654"/>
      <c r="D7" s="1654"/>
      <c r="E7" s="1655"/>
      <c r="F7" s="19"/>
      <c r="G7" s="19"/>
      <c r="H7" s="19"/>
      <c r="I7" s="964"/>
      <c r="J7" s="26"/>
    </row>
    <row r="8" spans="1:10" ht="15.5" x14ac:dyDescent="0.35">
      <c r="A8" s="589">
        <v>3</v>
      </c>
      <c r="B8" s="1650"/>
      <c r="C8" s="1651"/>
      <c r="D8" s="1652"/>
      <c r="E8" s="146" t="s">
        <v>10991</v>
      </c>
      <c r="F8" s="104"/>
      <c r="G8" s="93"/>
      <c r="H8" s="93"/>
      <c r="I8" s="574"/>
    </row>
    <row r="9" spans="1:10" ht="77.5" x14ac:dyDescent="0.35">
      <c r="A9" s="526">
        <v>4</v>
      </c>
      <c r="B9" s="962">
        <v>3</v>
      </c>
      <c r="C9" s="85"/>
      <c r="D9" s="924"/>
      <c r="E9" s="65" t="s">
        <v>20557</v>
      </c>
      <c r="F9" s="11"/>
      <c r="G9" s="12"/>
      <c r="H9" s="12"/>
      <c r="I9" s="571"/>
      <c r="J9" s="26"/>
    </row>
    <row r="10" spans="1:10" ht="31" x14ac:dyDescent="0.35">
      <c r="A10" s="526"/>
      <c r="B10" s="963">
        <v>6</v>
      </c>
      <c r="C10" s="85"/>
      <c r="D10" s="924"/>
      <c r="E10" s="65" t="s">
        <v>22796</v>
      </c>
      <c r="F10" s="11"/>
      <c r="G10" s="12"/>
      <c r="H10" s="12"/>
      <c r="I10" s="441"/>
      <c r="J10" s="26"/>
    </row>
    <row r="11" spans="1:10" ht="16.149999999999999" customHeight="1" x14ac:dyDescent="0.35">
      <c r="A11" s="526"/>
      <c r="B11" s="931"/>
      <c r="C11" s="85"/>
      <c r="D11" s="924"/>
      <c r="E11" s="965" t="s">
        <v>10992</v>
      </c>
      <c r="F11" s="11"/>
      <c r="G11" s="12"/>
      <c r="H11" s="12"/>
      <c r="I11" s="441"/>
      <c r="J11" s="26"/>
    </row>
    <row r="12" spans="1:10" ht="31.9" customHeight="1" x14ac:dyDescent="0.35">
      <c r="A12" s="526">
        <v>5</v>
      </c>
      <c r="B12" s="963">
        <v>8</v>
      </c>
      <c r="C12" s="85"/>
      <c r="D12" s="924"/>
      <c r="E12" s="97" t="s">
        <v>22795</v>
      </c>
      <c r="F12" s="94"/>
      <c r="G12" s="101"/>
      <c r="H12" s="101"/>
      <c r="I12" s="441"/>
      <c r="J12" s="26"/>
    </row>
    <row r="13" spans="1:10" ht="19.899999999999999" customHeight="1" x14ac:dyDescent="0.35">
      <c r="A13" s="526"/>
      <c r="B13" s="1656" t="s">
        <v>10726</v>
      </c>
      <c r="C13" s="1657"/>
      <c r="D13" s="1657"/>
      <c r="E13" s="1658"/>
      <c r="F13" s="94"/>
      <c r="G13" s="101"/>
      <c r="H13" s="101"/>
      <c r="I13" s="441"/>
      <c r="J13" s="26"/>
    </row>
    <row r="14" spans="1:10" ht="35.5" customHeight="1" x14ac:dyDescent="0.35">
      <c r="A14" s="526"/>
      <c r="B14" s="963">
        <v>13</v>
      </c>
      <c r="C14" s="85"/>
      <c r="D14" s="924"/>
      <c r="E14" s="97" t="s">
        <v>10993</v>
      </c>
      <c r="F14" s="94"/>
      <c r="G14" s="101"/>
      <c r="H14" s="101"/>
      <c r="I14" s="441"/>
      <c r="J14" s="26"/>
    </row>
    <row r="15" spans="1:10" ht="39" customHeight="1" x14ac:dyDescent="0.35">
      <c r="A15" s="526">
        <v>6</v>
      </c>
      <c r="B15" s="963">
        <v>14</v>
      </c>
      <c r="C15" s="85"/>
      <c r="D15" s="924"/>
      <c r="E15" s="97" t="s">
        <v>12002</v>
      </c>
      <c r="F15" s="94"/>
      <c r="G15" s="101"/>
      <c r="H15" s="101"/>
      <c r="I15" s="441"/>
      <c r="J15" s="26"/>
    </row>
    <row r="16" spans="1:10" ht="30" customHeight="1" x14ac:dyDescent="0.35">
      <c r="A16" s="526"/>
      <c r="B16" s="1656" t="s">
        <v>10769</v>
      </c>
      <c r="C16" s="1657"/>
      <c r="D16" s="1657"/>
      <c r="E16" s="1658"/>
      <c r="F16" s="94"/>
      <c r="G16" s="101"/>
      <c r="H16" s="101"/>
      <c r="I16" s="441"/>
      <c r="J16" s="26"/>
    </row>
    <row r="17" spans="1:10" ht="77.5" x14ac:dyDescent="0.35">
      <c r="A17" s="526">
        <v>7</v>
      </c>
      <c r="B17" s="962">
        <v>19</v>
      </c>
      <c r="C17" s="85"/>
      <c r="D17" s="924"/>
      <c r="E17" s="97" t="s">
        <v>10994</v>
      </c>
      <c r="F17" s="94"/>
      <c r="G17" s="101"/>
      <c r="H17" s="101"/>
      <c r="I17" s="441"/>
      <c r="J17" s="26"/>
    </row>
    <row r="18" spans="1:10" ht="38.5" customHeight="1" thickBot="1" x14ac:dyDescent="0.4">
      <c r="A18" s="526">
        <v>8</v>
      </c>
      <c r="B18" s="963">
        <v>20</v>
      </c>
      <c r="C18" s="85"/>
      <c r="D18" s="924"/>
      <c r="E18" s="130" t="s">
        <v>10997</v>
      </c>
      <c r="F18" s="131"/>
      <c r="G18" s="132"/>
      <c r="H18" s="132"/>
      <c r="I18" s="441"/>
      <c r="J18" s="26"/>
    </row>
    <row r="19" spans="1:10" ht="52.9" customHeight="1" x14ac:dyDescent="0.35">
      <c r="A19" s="568">
        <v>9</v>
      </c>
      <c r="B19" s="966">
        <v>21</v>
      </c>
      <c r="C19" s="927"/>
      <c r="D19" s="928"/>
      <c r="E19" s="119" t="s">
        <v>10998</v>
      </c>
      <c r="F19" s="92"/>
      <c r="G19" s="105"/>
      <c r="H19" s="105"/>
      <c r="I19" s="443"/>
      <c r="J19" s="26"/>
    </row>
    <row r="21" spans="1:10" ht="24.75" customHeight="1" x14ac:dyDescent="0.25"/>
    <row r="22" spans="1:10" ht="25.5" customHeight="1" x14ac:dyDescent="0.25"/>
    <row r="23" spans="1:10" ht="25.5" customHeight="1" x14ac:dyDescent="0.25"/>
    <row r="27" spans="1:10" x14ac:dyDescent="0.25">
      <c r="C27" s="22"/>
    </row>
    <row r="28" spans="1:10" x14ac:dyDescent="0.25">
      <c r="C28" s="22"/>
    </row>
    <row r="30" spans="1:10" ht="15" customHeight="1" x14ac:dyDescent="0.25"/>
    <row r="34" ht="0.75" customHeight="1" x14ac:dyDescent="0.25"/>
  </sheetData>
  <mergeCells count="8">
    <mergeCell ref="B2:E2"/>
    <mergeCell ref="A3:A4"/>
    <mergeCell ref="B3:D3"/>
    <mergeCell ref="F3:G3"/>
    <mergeCell ref="B8:D8"/>
    <mergeCell ref="B7:E7"/>
    <mergeCell ref="B13:E13"/>
    <mergeCell ref="B16:E16"/>
  </mergeCells>
  <hyperlinks>
    <hyperlink ref="A3:IV4" location="'262-2006 Sb.'!A1" display="poř.     číslo" xr:uid="{00000000-0004-0000-0400-000000000000}"/>
    <hyperlink ref="B2:E2" location="'Zákon-65-2017'!A1" display="Zákon 65 /2017 Sb o ochraně zdraví před škodlivými účinky návykových látek" xr:uid="{00000000-0004-0000-0400-000001000000}"/>
  </hyperlinks>
  <pageMargins left="0.7" right="0.7" top="0.78740157499999996" bottom="0.78740157499999996" header="0.3" footer="0.3"/>
  <pageSetup paperSize="9" orientation="portrait" horizontalDpi="120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List30">
    <tabColor rgb="FF4F81BD"/>
  </sheetPr>
  <dimension ref="A1:IV21"/>
  <sheetViews>
    <sheetView zoomScaleNormal="100" zoomScaleSheetLayoutView="100" workbookViewId="0"/>
  </sheetViews>
  <sheetFormatPr defaultRowHeight="12.5" x14ac:dyDescent="0.25"/>
  <cols>
    <col min="1" max="1" width="6.453125" customWidth="1"/>
    <col min="2" max="2" width="9.453125" customWidth="1"/>
    <col min="3" max="3" width="4" customWidth="1"/>
    <col min="4" max="4" width="4.453125" customWidth="1"/>
    <col min="5" max="5" width="47.54296875" customWidth="1"/>
    <col min="6" max="7" width="4.453125" customWidth="1"/>
    <col min="8" max="8" width="7.1796875" customWidth="1"/>
    <col min="9" max="9" width="11.453125" customWidth="1"/>
  </cols>
  <sheetData>
    <row r="1" spans="1:256" ht="29.25" customHeight="1" x14ac:dyDescent="0.25">
      <c r="A1" s="872"/>
      <c r="B1" s="984"/>
      <c r="C1" s="985"/>
      <c r="D1" s="985"/>
      <c r="E1" s="985"/>
      <c r="F1" s="360"/>
      <c r="G1" s="360"/>
      <c r="H1" s="360"/>
      <c r="I1" s="361"/>
    </row>
    <row r="2" spans="1:256" ht="30.75" customHeight="1" x14ac:dyDescent="0.25">
      <c r="A2" s="980"/>
      <c r="B2" s="1665" t="s">
        <v>13261</v>
      </c>
      <c r="C2" s="1666"/>
      <c r="D2" s="1666"/>
      <c r="E2" s="1667"/>
      <c r="F2" s="140"/>
      <c r="G2" s="220"/>
      <c r="H2" s="220"/>
      <c r="I2" s="908"/>
    </row>
    <row r="3" spans="1:256" s="26" customFormat="1" ht="36.65" customHeight="1" x14ac:dyDescent="0.25">
      <c r="A3" s="1668" t="s">
        <v>2966</v>
      </c>
      <c r="B3" s="1670"/>
      <c r="C3" s="1671"/>
      <c r="D3" s="1672"/>
      <c r="E3" s="404" t="s">
        <v>3330</v>
      </c>
      <c r="F3" s="1670" t="s">
        <v>3331</v>
      </c>
      <c r="G3" s="1672"/>
      <c r="H3" s="404" t="s">
        <v>3332</v>
      </c>
      <c r="I3" s="981" t="s">
        <v>3333</v>
      </c>
      <c r="J3"/>
      <c r="K3"/>
      <c r="L3"/>
      <c r="M3"/>
      <c r="N3"/>
      <c r="O3"/>
      <c r="P3"/>
      <c r="Q3"/>
      <c r="R3"/>
      <c r="S3"/>
      <c r="T3"/>
      <c r="U3"/>
      <c r="V3"/>
      <c r="W3"/>
      <c r="X3"/>
      <c r="Y3"/>
      <c r="Z3"/>
      <c r="AA3"/>
      <c r="AB3"/>
      <c r="AC3"/>
      <c r="AD3"/>
      <c r="AE3"/>
      <c r="AF3"/>
      <c r="AG3"/>
      <c r="AH3"/>
      <c r="AI3"/>
      <c r="AJ3"/>
      <c r="AK3"/>
      <c r="AL3"/>
      <c r="AM3"/>
      <c r="AN3"/>
      <c r="AO3"/>
      <c r="AP3"/>
      <c r="AQ3"/>
      <c r="AR3"/>
      <c r="AS3"/>
      <c r="AT3"/>
      <c r="AU3"/>
      <c r="AV3"/>
      <c r="AW3"/>
      <c r="AX3"/>
      <c r="AY3"/>
      <c r="AZ3"/>
      <c r="BA3"/>
      <c r="BB3"/>
      <c r="BC3"/>
      <c r="BD3"/>
      <c r="BE3"/>
      <c r="BF3"/>
      <c r="BG3"/>
      <c r="BH3"/>
      <c r="BI3"/>
      <c r="BJ3"/>
      <c r="BK3"/>
      <c r="BL3"/>
      <c r="BM3"/>
      <c r="BN3"/>
      <c r="BO3"/>
      <c r="BP3"/>
      <c r="BQ3"/>
      <c r="BR3"/>
      <c r="BS3"/>
      <c r="BT3"/>
      <c r="BU3"/>
      <c r="BV3"/>
      <c r="BW3"/>
      <c r="BX3"/>
      <c r="BY3"/>
      <c r="BZ3"/>
      <c r="CA3"/>
      <c r="CB3"/>
      <c r="CC3"/>
      <c r="CD3"/>
      <c r="CE3"/>
      <c r="CF3"/>
      <c r="CG3"/>
      <c r="CH3"/>
      <c r="CI3"/>
      <c r="CJ3"/>
      <c r="CK3"/>
      <c r="CL3"/>
      <c r="CM3"/>
      <c r="CN3"/>
      <c r="CO3"/>
      <c r="CP3"/>
      <c r="CQ3"/>
      <c r="CR3"/>
      <c r="CS3"/>
      <c r="CT3"/>
      <c r="CU3"/>
      <c r="CV3"/>
      <c r="CW3"/>
      <c r="CX3"/>
      <c r="CY3"/>
      <c r="CZ3"/>
      <c r="DA3"/>
      <c r="DB3"/>
      <c r="DC3"/>
      <c r="DD3"/>
      <c r="DE3"/>
      <c r="DF3"/>
      <c r="DG3"/>
      <c r="DH3"/>
      <c r="DI3"/>
      <c r="DJ3"/>
      <c r="DK3"/>
      <c r="DL3"/>
      <c r="DM3"/>
      <c r="DN3"/>
      <c r="DO3"/>
      <c r="DP3"/>
      <c r="DQ3"/>
      <c r="DR3"/>
      <c r="DS3"/>
      <c r="DT3"/>
      <c r="DU3"/>
      <c r="DV3"/>
      <c r="DW3"/>
      <c r="DX3"/>
      <c r="DY3"/>
      <c r="DZ3"/>
      <c r="EA3"/>
      <c r="EB3"/>
      <c r="EC3"/>
      <c r="ED3"/>
      <c r="EE3"/>
      <c r="EF3"/>
      <c r="EG3"/>
      <c r="EH3"/>
      <c r="EI3"/>
      <c r="EJ3"/>
      <c r="EK3"/>
      <c r="EL3"/>
      <c r="EM3"/>
      <c r="EN3"/>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c r="IF3"/>
      <c r="IG3"/>
      <c r="IH3"/>
      <c r="II3"/>
      <c r="IJ3"/>
      <c r="IK3"/>
      <c r="IL3"/>
      <c r="IM3"/>
      <c r="IN3"/>
      <c r="IO3"/>
      <c r="IP3"/>
      <c r="IQ3"/>
      <c r="IR3"/>
      <c r="IS3"/>
      <c r="IT3"/>
      <c r="IU3"/>
      <c r="IV3"/>
    </row>
    <row r="4" spans="1:256" s="26" customFormat="1" ht="20.25" customHeight="1" thickBot="1" x14ac:dyDescent="0.35">
      <c r="A4" s="1669"/>
      <c r="B4" s="983" t="s">
        <v>10990</v>
      </c>
      <c r="C4" s="404"/>
      <c r="D4" s="404"/>
      <c r="E4" s="908"/>
      <c r="F4" s="145" t="s">
        <v>3334</v>
      </c>
      <c r="G4" s="905" t="s">
        <v>3335</v>
      </c>
      <c r="H4" s="404" t="s">
        <v>3336</v>
      </c>
      <c r="I4" s="905"/>
      <c r="J4"/>
      <c r="K4"/>
      <c r="L4"/>
      <c r="M4"/>
      <c r="N4"/>
      <c r="O4"/>
      <c r="P4"/>
      <c r="Q4"/>
      <c r="R4"/>
      <c r="S4"/>
      <c r="T4"/>
      <c r="U4"/>
      <c r="V4"/>
      <c r="W4"/>
      <c r="X4"/>
      <c r="Y4"/>
      <c r="Z4"/>
      <c r="AA4"/>
      <c r="AB4"/>
      <c r="AC4"/>
      <c r="AD4"/>
      <c r="AE4"/>
      <c r="AF4"/>
      <c r="AG4"/>
      <c r="AH4"/>
      <c r="AI4"/>
      <c r="AJ4"/>
      <c r="AK4"/>
      <c r="AL4"/>
      <c r="AM4"/>
      <c r="AN4"/>
      <c r="AO4"/>
      <c r="AP4"/>
      <c r="AQ4"/>
      <c r="AR4"/>
      <c r="AS4"/>
      <c r="AT4"/>
      <c r="AU4"/>
      <c r="AV4"/>
      <c r="AW4"/>
      <c r="AX4"/>
      <c r="AY4"/>
      <c r="AZ4"/>
      <c r="BA4"/>
      <c r="BB4"/>
      <c r="BC4"/>
      <c r="BD4"/>
      <c r="BE4"/>
      <c r="BF4"/>
      <c r="BG4"/>
      <c r="BH4"/>
      <c r="BI4"/>
      <c r="BJ4"/>
      <c r="BK4"/>
      <c r="BL4"/>
      <c r="BM4"/>
      <c r="BN4"/>
      <c r="BO4"/>
      <c r="BP4"/>
      <c r="BQ4"/>
      <c r="BR4"/>
      <c r="BS4"/>
      <c r="BT4"/>
      <c r="BU4"/>
      <c r="BV4"/>
      <c r="BW4"/>
      <c r="BX4"/>
      <c r="BY4"/>
      <c r="BZ4"/>
      <c r="CA4"/>
      <c r="CB4"/>
      <c r="CC4"/>
      <c r="CD4"/>
      <c r="CE4"/>
      <c r="CF4"/>
      <c r="CG4"/>
      <c r="CH4"/>
      <c r="CI4"/>
      <c r="CJ4"/>
      <c r="CK4"/>
      <c r="CL4"/>
      <c r="CM4"/>
      <c r="CN4"/>
      <c r="CO4"/>
      <c r="CP4"/>
      <c r="CQ4"/>
      <c r="CR4"/>
      <c r="CS4"/>
      <c r="CT4"/>
      <c r="CU4"/>
      <c r="CV4"/>
      <c r="CW4"/>
      <c r="CX4"/>
      <c r="CY4"/>
      <c r="CZ4"/>
      <c r="DA4"/>
      <c r="DB4"/>
      <c r="DC4"/>
      <c r="DD4"/>
      <c r="DE4"/>
      <c r="DF4"/>
      <c r="DG4"/>
      <c r="DH4"/>
      <c r="DI4"/>
      <c r="DJ4"/>
      <c r="DK4"/>
      <c r="DL4"/>
      <c r="DM4"/>
      <c r="DN4"/>
      <c r="DO4"/>
      <c r="DP4"/>
      <c r="DQ4"/>
      <c r="DR4"/>
      <c r="DS4"/>
      <c r="DT4"/>
      <c r="DU4"/>
      <c r="DV4"/>
      <c r="DW4"/>
      <c r="DX4"/>
      <c r="DY4"/>
      <c r="DZ4"/>
      <c r="EA4"/>
      <c r="EB4"/>
      <c r="EC4"/>
      <c r="ED4"/>
      <c r="EE4"/>
      <c r="EF4"/>
      <c r="EG4"/>
      <c r="EH4"/>
      <c r="EI4"/>
      <c r="EJ4"/>
      <c r="EK4"/>
      <c r="EL4"/>
      <c r="EM4"/>
      <c r="EN4"/>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c r="IF4"/>
      <c r="IG4"/>
      <c r="IH4"/>
      <c r="II4"/>
      <c r="IJ4"/>
      <c r="IK4"/>
      <c r="IL4"/>
      <c r="IM4"/>
      <c r="IN4"/>
      <c r="IO4"/>
      <c r="IP4"/>
      <c r="IQ4"/>
      <c r="IR4"/>
      <c r="IS4"/>
      <c r="IT4"/>
      <c r="IU4"/>
      <c r="IV4"/>
    </row>
    <row r="5" spans="1:256" ht="15.5" x14ac:dyDescent="0.35">
      <c r="A5" s="588">
        <v>1</v>
      </c>
      <c r="B5" s="1673"/>
      <c r="C5" s="1674"/>
      <c r="D5" s="1675"/>
      <c r="E5" s="3" t="s">
        <v>11865</v>
      </c>
      <c r="F5" s="101"/>
      <c r="G5" s="93"/>
      <c r="H5" s="93"/>
      <c r="I5" s="11"/>
    </row>
    <row r="6" spans="1:256" ht="31" x14ac:dyDescent="0.35">
      <c r="A6" s="526">
        <v>2</v>
      </c>
      <c r="B6" s="962">
        <v>2</v>
      </c>
      <c r="C6" s="86"/>
      <c r="D6" s="100"/>
      <c r="E6" s="65" t="s">
        <v>11861</v>
      </c>
      <c r="F6" s="11"/>
      <c r="G6" s="12"/>
      <c r="H6" s="12"/>
      <c r="I6" s="585"/>
      <c r="J6" s="26"/>
    </row>
    <row r="7" spans="1:256" ht="15.5" x14ac:dyDescent="0.35">
      <c r="A7" s="589">
        <v>3</v>
      </c>
      <c r="B7" s="1650"/>
      <c r="C7" s="1651"/>
      <c r="D7" s="1652"/>
      <c r="E7" s="146" t="s">
        <v>11866</v>
      </c>
      <c r="F7" s="104"/>
      <c r="G7" s="93"/>
      <c r="H7" s="93"/>
      <c r="I7" s="574"/>
    </row>
    <row r="8" spans="1:256" ht="33.65" customHeight="1" x14ac:dyDescent="0.35">
      <c r="A8" s="526">
        <v>4</v>
      </c>
      <c r="B8" s="962">
        <v>3</v>
      </c>
      <c r="C8" s="85"/>
      <c r="D8" s="924"/>
      <c r="E8" s="65" t="s">
        <v>11862</v>
      </c>
      <c r="F8" s="11"/>
      <c r="G8" s="12"/>
      <c r="H8" s="12"/>
      <c r="I8" s="571"/>
      <c r="J8" s="26"/>
    </row>
    <row r="9" spans="1:256" ht="19.899999999999999" customHeight="1" x14ac:dyDescent="0.35">
      <c r="A9" s="526">
        <v>5</v>
      </c>
      <c r="B9" s="963"/>
      <c r="C9" s="85"/>
      <c r="D9" s="924"/>
      <c r="E9" s="965" t="s">
        <v>11867</v>
      </c>
      <c r="F9" s="94"/>
      <c r="G9" s="101"/>
      <c r="H9" s="101"/>
      <c r="I9" s="441"/>
      <c r="J9" s="26"/>
    </row>
    <row r="10" spans="1:256" ht="50.5" customHeight="1" x14ac:dyDescent="0.35">
      <c r="A10" s="526">
        <v>6</v>
      </c>
      <c r="B10" s="963">
        <v>4</v>
      </c>
      <c r="C10" s="85"/>
      <c r="D10" s="924"/>
      <c r="E10" s="97" t="s">
        <v>11863</v>
      </c>
      <c r="F10" s="94"/>
      <c r="G10" s="101"/>
      <c r="H10" s="101"/>
      <c r="I10" s="441"/>
      <c r="J10" s="26"/>
    </row>
    <row r="11" spans="1:256" ht="18.649999999999999" customHeight="1" x14ac:dyDescent="0.35">
      <c r="A11" s="526">
        <v>7</v>
      </c>
      <c r="B11" s="962"/>
      <c r="C11" s="85"/>
      <c r="D11" s="924"/>
      <c r="E11" s="965" t="s">
        <v>11868</v>
      </c>
      <c r="F11" s="94"/>
      <c r="G11" s="101"/>
      <c r="H11" s="101"/>
      <c r="I11" s="441"/>
      <c r="J11" s="26"/>
      <c r="R11" s="583"/>
    </row>
    <row r="12" spans="1:256" ht="36" customHeight="1" thickBot="1" x14ac:dyDescent="0.4">
      <c r="A12" s="507">
        <v>8</v>
      </c>
      <c r="B12" s="982">
        <v>5</v>
      </c>
      <c r="C12" s="925"/>
      <c r="D12" s="926"/>
      <c r="E12" s="97" t="s">
        <v>11864</v>
      </c>
      <c r="F12" s="131"/>
      <c r="G12" s="132"/>
      <c r="H12" s="132"/>
      <c r="I12" s="474"/>
      <c r="J12" s="26"/>
    </row>
    <row r="13" spans="1:256" ht="15.5" x14ac:dyDescent="0.35">
      <c r="A13" s="568"/>
      <c r="B13" s="930"/>
      <c r="C13" s="927"/>
      <c r="D13" s="928"/>
      <c r="E13" s="119"/>
      <c r="F13" s="92"/>
      <c r="G13" s="105"/>
      <c r="H13" s="105"/>
      <c r="I13" s="443"/>
      <c r="J13" s="26"/>
    </row>
    <row r="14" spans="1:256" x14ac:dyDescent="0.25">
      <c r="C14" s="22"/>
    </row>
    <row r="15" spans="1:256" x14ac:dyDescent="0.25">
      <c r="C15" s="22"/>
    </row>
    <row r="17" ht="15" customHeight="1" x14ac:dyDescent="0.25"/>
    <row r="21" ht="0.75" customHeight="1" x14ac:dyDescent="0.25"/>
  </sheetData>
  <mergeCells count="6">
    <mergeCell ref="B7:D7"/>
    <mergeCell ref="B2:E2"/>
    <mergeCell ref="A3:A4"/>
    <mergeCell ref="B3:D3"/>
    <mergeCell ref="F3:G3"/>
    <mergeCell ref="B5:D5"/>
  </mergeCells>
  <hyperlinks>
    <hyperlink ref="B2:E2" location="'Vyhláška 180-2015 Sb.'!A1" display="Vyhláška 180/2015 Sb. O zakázaných pracech pro těhotné a mladistvé" xr:uid="{00000000-0004-0000-0500-000000000000}"/>
  </hyperlinks>
  <pageMargins left="0.7" right="0.7" top="0.78740157499999996" bottom="0.78740157499999996" header="0.3" footer="0.3"/>
  <pageSetup paperSize="9" orientation="portrait" horizontalDpi="1200"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List4">
    <tabColor indexed="30"/>
  </sheetPr>
  <dimension ref="A1:J93"/>
  <sheetViews>
    <sheetView showGridLines="0" zoomScaleNormal="100" zoomScaleSheetLayoutView="100" zoomScalePageLayoutView="90" workbookViewId="0"/>
  </sheetViews>
  <sheetFormatPr defaultRowHeight="12.5" x14ac:dyDescent="0.25"/>
  <cols>
    <col min="1" max="1" width="6.453125" customWidth="1"/>
    <col min="2" max="2" width="9.453125" customWidth="1"/>
    <col min="3" max="3" width="4" customWidth="1"/>
    <col min="4" max="4" width="4.453125" customWidth="1"/>
    <col min="5" max="5" width="47.54296875" customWidth="1"/>
    <col min="6" max="7" width="4.453125" customWidth="1"/>
    <col min="8" max="8" width="7.1796875" customWidth="1"/>
    <col min="9" max="9" width="11.453125" customWidth="1"/>
  </cols>
  <sheetData>
    <row r="1" spans="1:10" ht="29.25" customHeight="1" x14ac:dyDescent="0.25">
      <c r="A1" s="872"/>
      <c r="B1" s="873"/>
      <c r="C1" s="361"/>
      <c r="D1" s="361"/>
      <c r="E1" s="361"/>
      <c r="F1" s="360"/>
      <c r="G1" s="360"/>
      <c r="H1" s="360"/>
      <c r="I1" s="361"/>
    </row>
    <row r="2" spans="1:10" ht="30.75" customHeight="1" thickBot="1" x14ac:dyDescent="0.3">
      <c r="A2" s="83"/>
      <c r="B2" s="1659" t="s">
        <v>11974</v>
      </c>
      <c r="C2" s="1659"/>
      <c r="D2" s="1659"/>
      <c r="E2" s="1659"/>
      <c r="F2" s="83"/>
      <c r="G2" s="83"/>
      <c r="H2" s="83"/>
    </row>
    <row r="3" spans="1:10" s="26" customFormat="1" ht="36.65" customHeight="1" thickBot="1" x14ac:dyDescent="0.3">
      <c r="A3" s="1660" t="s">
        <v>2966</v>
      </c>
      <c r="B3" s="1662"/>
      <c r="C3" s="1663"/>
      <c r="D3" s="1664"/>
      <c r="E3" s="549" t="s">
        <v>3330</v>
      </c>
      <c r="F3" s="1648" t="s">
        <v>3331</v>
      </c>
      <c r="G3" s="1649"/>
      <c r="H3" s="550" t="s">
        <v>3332</v>
      </c>
      <c r="I3" s="551" t="s">
        <v>3333</v>
      </c>
    </row>
    <row r="4" spans="1:10" s="26" customFormat="1" ht="20.25" customHeight="1" thickBot="1" x14ac:dyDescent="0.3">
      <c r="A4" s="1661"/>
      <c r="B4" s="552"/>
      <c r="C4" s="553"/>
      <c r="D4" s="554"/>
      <c r="E4" s="555"/>
      <c r="F4" s="554" t="s">
        <v>3334</v>
      </c>
      <c r="G4" s="553" t="s">
        <v>3335</v>
      </c>
      <c r="H4" s="554" t="s">
        <v>3336</v>
      </c>
      <c r="I4" s="556"/>
    </row>
    <row r="5" spans="1:10" ht="15.5" x14ac:dyDescent="0.35">
      <c r="A5" s="588">
        <v>1</v>
      </c>
      <c r="B5" s="1650"/>
      <c r="C5" s="1651"/>
      <c r="D5" s="1652"/>
      <c r="E5" s="3" t="s">
        <v>3721</v>
      </c>
      <c r="F5" s="91"/>
      <c r="G5" s="91"/>
      <c r="H5" s="91"/>
      <c r="I5" s="584"/>
    </row>
    <row r="6" spans="1:10" ht="77.5" x14ac:dyDescent="0.35">
      <c r="A6" s="526">
        <v>2</v>
      </c>
      <c r="B6" s="95" t="s">
        <v>6579</v>
      </c>
      <c r="C6" s="86"/>
      <c r="D6" s="100"/>
      <c r="E6" s="65" t="s">
        <v>4336</v>
      </c>
      <c r="F6" s="11"/>
      <c r="G6" s="12"/>
      <c r="H6" s="12"/>
      <c r="I6" s="585"/>
      <c r="J6" s="26"/>
    </row>
    <row r="7" spans="1:10" ht="46.5" x14ac:dyDescent="0.35">
      <c r="A7" s="526">
        <v>3</v>
      </c>
      <c r="B7" s="95" t="s">
        <v>6580</v>
      </c>
      <c r="C7" s="86"/>
      <c r="D7" s="100"/>
      <c r="E7" s="97" t="s">
        <v>4098</v>
      </c>
      <c r="F7" s="161"/>
      <c r="G7" s="103"/>
      <c r="H7" s="139"/>
      <c r="I7" s="441"/>
      <c r="J7" s="26"/>
    </row>
    <row r="8" spans="1:10" ht="15.5" x14ac:dyDescent="0.35">
      <c r="A8" s="589">
        <v>4</v>
      </c>
      <c r="B8" s="1650"/>
      <c r="C8" s="1651"/>
      <c r="D8" s="1652"/>
      <c r="E8" s="146" t="s">
        <v>3722</v>
      </c>
      <c r="F8" s="104"/>
      <c r="G8" s="93"/>
      <c r="H8" s="93"/>
      <c r="I8" s="574"/>
    </row>
    <row r="9" spans="1:10" ht="96" customHeight="1" x14ac:dyDescent="0.35">
      <c r="A9" s="526">
        <v>5</v>
      </c>
      <c r="B9" s="345" t="s">
        <v>6620</v>
      </c>
      <c r="C9" s="85"/>
      <c r="D9" s="924"/>
      <c r="E9" s="65" t="s">
        <v>21227</v>
      </c>
      <c r="F9" s="11"/>
      <c r="G9" s="12"/>
      <c r="H9" s="12"/>
      <c r="I9" s="571"/>
      <c r="J9" s="26"/>
    </row>
    <row r="10" spans="1:10" ht="94.15" customHeight="1" x14ac:dyDescent="0.35">
      <c r="A10" s="526">
        <v>6</v>
      </c>
      <c r="B10" s="136" t="s">
        <v>21228</v>
      </c>
      <c r="C10" s="85"/>
      <c r="D10" s="924"/>
      <c r="E10" s="97" t="s">
        <v>4093</v>
      </c>
      <c r="F10" s="94"/>
      <c r="G10" s="101"/>
      <c r="H10" s="101"/>
      <c r="I10" s="441"/>
      <c r="J10" s="26"/>
    </row>
    <row r="11" spans="1:10" ht="103.15" customHeight="1" x14ac:dyDescent="0.35">
      <c r="A11" s="526">
        <v>7</v>
      </c>
      <c r="B11" s="136" t="s">
        <v>21229</v>
      </c>
      <c r="C11" s="85"/>
      <c r="D11" s="924"/>
      <c r="E11" s="97" t="s">
        <v>21230</v>
      </c>
      <c r="F11" s="94"/>
      <c r="G11" s="101"/>
      <c r="H11" s="101"/>
      <c r="I11" s="441"/>
      <c r="J11" s="26"/>
    </row>
    <row r="12" spans="1:10" ht="111" customHeight="1" x14ac:dyDescent="0.35">
      <c r="A12" s="526">
        <v>8</v>
      </c>
      <c r="B12" s="345" t="s">
        <v>6621</v>
      </c>
      <c r="C12" s="85"/>
      <c r="D12" s="924"/>
      <c r="E12" s="97" t="s">
        <v>4094</v>
      </c>
      <c r="F12" s="94"/>
      <c r="G12" s="101"/>
      <c r="H12" s="101"/>
      <c r="I12" s="441"/>
      <c r="J12" s="26"/>
    </row>
    <row r="13" spans="1:10" ht="109" thickBot="1" x14ac:dyDescent="0.4">
      <c r="A13" s="507">
        <v>9</v>
      </c>
      <c r="B13" s="929" t="s">
        <v>6622</v>
      </c>
      <c r="C13" s="925"/>
      <c r="D13" s="926"/>
      <c r="E13" s="130" t="s">
        <v>21481</v>
      </c>
      <c r="F13" s="131"/>
      <c r="G13" s="132"/>
      <c r="H13" s="132"/>
      <c r="I13" s="474"/>
      <c r="J13" s="26"/>
    </row>
    <row r="14" spans="1:10" ht="93" x14ac:dyDescent="0.35">
      <c r="A14" s="568">
        <v>10</v>
      </c>
      <c r="B14" s="930" t="s">
        <v>21568</v>
      </c>
      <c r="C14" s="927"/>
      <c r="D14" s="928"/>
      <c r="E14" s="119" t="s">
        <v>21231</v>
      </c>
      <c r="F14" s="92"/>
      <c r="G14" s="105"/>
      <c r="H14" s="105"/>
      <c r="I14" s="443"/>
      <c r="J14" s="26"/>
    </row>
    <row r="15" spans="1:10" ht="15.5" x14ac:dyDescent="0.35">
      <c r="A15" s="589">
        <v>11</v>
      </c>
      <c r="B15" s="1676"/>
      <c r="C15" s="1677"/>
      <c r="D15" s="1678"/>
      <c r="E15" s="192" t="s">
        <v>4008</v>
      </c>
      <c r="F15" s="93"/>
      <c r="G15" s="93"/>
      <c r="H15" s="93"/>
      <c r="I15" s="574"/>
    </row>
    <row r="16" spans="1:10" ht="15.5" x14ac:dyDescent="0.35">
      <c r="A16" s="526">
        <v>12</v>
      </c>
      <c r="B16" s="95" t="s">
        <v>6623</v>
      </c>
      <c r="C16" s="85"/>
      <c r="D16" s="924"/>
      <c r="E16" s="97" t="s">
        <v>4095</v>
      </c>
      <c r="F16" s="94"/>
      <c r="G16" s="101"/>
      <c r="H16" s="101"/>
      <c r="I16" s="441"/>
      <c r="J16" s="26"/>
    </row>
    <row r="17" spans="1:10" ht="77.5" x14ac:dyDescent="0.35">
      <c r="A17" s="526">
        <v>13</v>
      </c>
      <c r="B17" s="345" t="s">
        <v>6624</v>
      </c>
      <c r="C17" s="85"/>
      <c r="D17" s="924"/>
      <c r="E17" s="197" t="s">
        <v>4097</v>
      </c>
      <c r="F17" s="94"/>
      <c r="G17" s="101"/>
      <c r="H17" s="104"/>
      <c r="I17" s="441"/>
      <c r="J17" s="26"/>
    </row>
    <row r="18" spans="1:10" ht="61.5" customHeight="1" x14ac:dyDescent="0.35">
      <c r="A18" s="526">
        <v>14</v>
      </c>
      <c r="B18" s="345" t="s">
        <v>6625</v>
      </c>
      <c r="C18" s="85"/>
      <c r="D18" s="924"/>
      <c r="E18" s="331" t="s">
        <v>4096</v>
      </c>
      <c r="F18" s="92"/>
      <c r="G18" s="105"/>
      <c r="H18" s="137"/>
      <c r="I18" s="441"/>
      <c r="J18" s="26"/>
    </row>
    <row r="19" spans="1:10" ht="31" x14ac:dyDescent="0.35">
      <c r="A19" s="589">
        <v>15</v>
      </c>
      <c r="B19" s="1676"/>
      <c r="C19" s="1677"/>
      <c r="D19" s="1678"/>
      <c r="E19" s="3" t="s">
        <v>4256</v>
      </c>
      <c r="F19" s="91"/>
      <c r="G19" s="91"/>
      <c r="H19" s="91"/>
      <c r="I19" s="574"/>
    </row>
    <row r="20" spans="1:10" ht="65.25" customHeight="1" x14ac:dyDescent="0.35">
      <c r="A20" s="526">
        <v>16</v>
      </c>
      <c r="B20" s="931" t="s">
        <v>6626</v>
      </c>
      <c r="C20" s="85"/>
      <c r="D20" s="924"/>
      <c r="E20" s="65" t="s">
        <v>3059</v>
      </c>
      <c r="F20" s="16"/>
      <c r="G20" s="17"/>
      <c r="H20" s="17"/>
      <c r="I20" s="441"/>
      <c r="J20" s="26"/>
    </row>
    <row r="21" spans="1:10" ht="93" customHeight="1" x14ac:dyDescent="0.35">
      <c r="A21" s="526">
        <v>17</v>
      </c>
      <c r="B21" s="931" t="s">
        <v>6627</v>
      </c>
      <c r="C21" s="85"/>
      <c r="D21" s="924"/>
      <c r="E21" s="65" t="s">
        <v>3060</v>
      </c>
      <c r="F21" s="16"/>
      <c r="G21" s="17"/>
      <c r="H21" s="17"/>
      <c r="I21" s="441"/>
      <c r="J21" s="26"/>
    </row>
    <row r="22" spans="1:10" ht="33" customHeight="1" x14ac:dyDescent="0.35">
      <c r="A22" s="526">
        <v>18</v>
      </c>
      <c r="B22" s="931"/>
      <c r="C22" s="85"/>
      <c r="D22" s="924"/>
      <c r="E22" s="65" t="s">
        <v>4257</v>
      </c>
      <c r="F22" s="11"/>
      <c r="G22" s="12"/>
      <c r="H22" s="12"/>
      <c r="I22" s="441"/>
      <c r="J22" s="26"/>
    </row>
    <row r="23" spans="1:10" ht="60.75" customHeight="1" x14ac:dyDescent="0.35">
      <c r="A23" s="526">
        <v>19</v>
      </c>
      <c r="B23" s="931" t="s">
        <v>6628</v>
      </c>
      <c r="C23" s="85"/>
      <c r="D23" s="924"/>
      <c r="E23" s="97" t="s">
        <v>428</v>
      </c>
      <c r="F23" s="11"/>
      <c r="G23" s="12"/>
      <c r="H23" s="12"/>
      <c r="I23" s="441"/>
      <c r="J23" s="26"/>
    </row>
    <row r="24" spans="1:10" ht="62.25" customHeight="1" x14ac:dyDescent="0.35">
      <c r="A24" s="526">
        <v>20</v>
      </c>
      <c r="B24" s="931"/>
      <c r="C24" s="85"/>
      <c r="D24" s="924"/>
      <c r="E24" s="97" t="s">
        <v>79</v>
      </c>
      <c r="F24" s="11"/>
      <c r="G24" s="12"/>
      <c r="H24" s="12"/>
      <c r="I24" s="441"/>
      <c r="J24" s="26"/>
    </row>
    <row r="25" spans="1:10" ht="76.5" customHeight="1" x14ac:dyDescent="0.35">
      <c r="A25" s="526">
        <v>21</v>
      </c>
      <c r="B25" s="931" t="s">
        <v>6629</v>
      </c>
      <c r="C25" s="85"/>
      <c r="D25" s="924"/>
      <c r="E25" s="65" t="s">
        <v>3061</v>
      </c>
      <c r="F25" s="11"/>
      <c r="G25" s="12"/>
      <c r="H25" s="12"/>
      <c r="I25" s="441"/>
      <c r="J25" s="26"/>
    </row>
    <row r="26" spans="1:10" ht="63" customHeight="1" thickBot="1" x14ac:dyDescent="0.4">
      <c r="A26" s="507">
        <v>22</v>
      </c>
      <c r="B26" s="561" t="s">
        <v>6630</v>
      </c>
      <c r="C26" s="925"/>
      <c r="D26" s="926"/>
      <c r="E26" s="590" t="s">
        <v>4258</v>
      </c>
      <c r="F26" s="131"/>
      <c r="G26" s="132"/>
      <c r="H26" s="58"/>
      <c r="I26" s="474"/>
      <c r="J26" s="26"/>
    </row>
    <row r="27" spans="1:10" ht="48" customHeight="1" x14ac:dyDescent="0.35">
      <c r="A27" s="526">
        <v>23</v>
      </c>
      <c r="B27" s="136" t="s">
        <v>6630</v>
      </c>
      <c r="C27" s="86"/>
      <c r="D27" s="100"/>
      <c r="E27" s="251" t="s">
        <v>4065</v>
      </c>
      <c r="F27" s="5"/>
      <c r="G27" s="20"/>
      <c r="H27" s="28"/>
      <c r="I27" s="441"/>
      <c r="J27" s="344"/>
    </row>
    <row r="28" spans="1:10" ht="108" customHeight="1" x14ac:dyDescent="0.35">
      <c r="A28" s="526">
        <v>24</v>
      </c>
      <c r="B28" s="95" t="s">
        <v>6560</v>
      </c>
      <c r="C28" s="86"/>
      <c r="D28" s="100"/>
      <c r="E28" s="251" t="s">
        <v>4259</v>
      </c>
      <c r="F28" s="5"/>
      <c r="G28" s="20"/>
      <c r="H28" s="28"/>
      <c r="I28" s="441"/>
      <c r="J28" s="344"/>
    </row>
    <row r="29" spans="1:10" ht="78.650000000000006" customHeight="1" x14ac:dyDescent="0.35">
      <c r="A29" s="526">
        <v>25</v>
      </c>
      <c r="B29" s="73" t="s">
        <v>6561</v>
      </c>
      <c r="C29" s="86"/>
      <c r="D29" s="29"/>
      <c r="E29" s="78" t="s">
        <v>3925</v>
      </c>
      <c r="F29" s="5"/>
      <c r="G29" s="20"/>
      <c r="H29" s="20"/>
      <c r="I29" s="441"/>
      <c r="J29" s="347"/>
    </row>
    <row r="30" spans="1:10" ht="60" customHeight="1" x14ac:dyDescent="0.35">
      <c r="A30" s="526">
        <v>26</v>
      </c>
      <c r="B30" s="136" t="s">
        <v>6559</v>
      </c>
      <c r="C30" s="86"/>
      <c r="D30" s="138"/>
      <c r="E30" s="65" t="s">
        <v>4330</v>
      </c>
      <c r="F30" s="5"/>
      <c r="G30" s="20"/>
      <c r="H30" s="20"/>
      <c r="I30" s="558"/>
      <c r="J30" s="347"/>
    </row>
    <row r="31" spans="1:10" ht="16.5" customHeight="1" x14ac:dyDescent="0.35">
      <c r="A31" s="589">
        <v>27</v>
      </c>
      <c r="B31" s="414"/>
      <c r="C31" s="415"/>
      <c r="D31" s="415"/>
      <c r="E31" s="195" t="s">
        <v>4167</v>
      </c>
      <c r="F31" s="91"/>
      <c r="G31" s="91"/>
      <c r="H31" s="91"/>
      <c r="I31" s="574"/>
    </row>
    <row r="32" spans="1:10" ht="65.25" customHeight="1" x14ac:dyDescent="0.35">
      <c r="A32" s="526">
        <v>28</v>
      </c>
      <c r="B32" s="95" t="s">
        <v>6631</v>
      </c>
      <c r="C32" s="86"/>
      <c r="D32" s="100"/>
      <c r="E32" s="65" t="s">
        <v>4331</v>
      </c>
      <c r="F32" s="11"/>
      <c r="G32" s="12"/>
      <c r="H32" s="12"/>
      <c r="I32" s="441"/>
      <c r="J32" s="26"/>
    </row>
    <row r="33" spans="1:10" ht="46.5" x14ac:dyDescent="0.35">
      <c r="A33" s="526">
        <v>29</v>
      </c>
      <c r="B33" s="136" t="s">
        <v>6632</v>
      </c>
      <c r="C33" s="86"/>
      <c r="D33" s="100"/>
      <c r="E33" s="65" t="s">
        <v>4332</v>
      </c>
      <c r="F33" s="11"/>
      <c r="G33" s="12"/>
      <c r="H33" s="12"/>
      <c r="I33" s="441"/>
      <c r="J33" s="26"/>
    </row>
    <row r="34" spans="1:10" ht="94.5" customHeight="1" x14ac:dyDescent="0.35">
      <c r="A34" s="526">
        <v>30</v>
      </c>
      <c r="B34" s="95" t="s">
        <v>6633</v>
      </c>
      <c r="C34" s="86"/>
      <c r="D34" s="100"/>
      <c r="E34" s="65" t="s">
        <v>4333</v>
      </c>
      <c r="F34" s="11"/>
      <c r="G34" s="12"/>
      <c r="H34" s="12"/>
      <c r="I34" s="441"/>
      <c r="J34" s="26"/>
    </row>
    <row r="35" spans="1:10" ht="46.5" customHeight="1" thickBot="1" x14ac:dyDescent="0.4">
      <c r="A35" s="507">
        <v>31</v>
      </c>
      <c r="B35" s="561" t="s">
        <v>6634</v>
      </c>
      <c r="C35" s="562"/>
      <c r="D35" s="563"/>
      <c r="E35" s="587" t="s">
        <v>4099</v>
      </c>
      <c r="F35" s="565"/>
      <c r="G35" s="566"/>
      <c r="H35" s="566"/>
      <c r="I35" s="474"/>
      <c r="J35" s="26"/>
    </row>
    <row r="36" spans="1:10" ht="217" x14ac:dyDescent="0.35">
      <c r="A36" s="526">
        <v>32</v>
      </c>
      <c r="B36" s="95" t="s">
        <v>6635</v>
      </c>
      <c r="C36" s="86"/>
      <c r="D36" s="100"/>
      <c r="E36" s="129" t="s">
        <v>4334</v>
      </c>
      <c r="F36" s="5"/>
      <c r="G36" s="20"/>
      <c r="H36" s="20"/>
      <c r="I36" s="586" t="s">
        <v>2565</v>
      </c>
      <c r="J36" s="26"/>
    </row>
    <row r="37" spans="1:10" ht="140.25" customHeight="1" x14ac:dyDescent="0.35">
      <c r="A37" s="526">
        <v>33</v>
      </c>
      <c r="B37" s="136" t="s">
        <v>11859</v>
      </c>
      <c r="C37" s="86"/>
      <c r="D37" s="100"/>
      <c r="E37" s="65" t="s">
        <v>4077</v>
      </c>
      <c r="F37" s="11"/>
      <c r="G37" s="12"/>
      <c r="H37" s="12"/>
      <c r="I37" s="441"/>
      <c r="J37" s="26"/>
    </row>
    <row r="38" spans="1:10" ht="186" x14ac:dyDescent="0.35">
      <c r="A38" s="526">
        <v>34</v>
      </c>
      <c r="B38" s="136" t="s">
        <v>6636</v>
      </c>
      <c r="C38" s="86"/>
      <c r="D38" s="100"/>
      <c r="E38" s="65" t="s">
        <v>4078</v>
      </c>
      <c r="F38" s="11"/>
      <c r="G38" s="12"/>
      <c r="H38" s="12"/>
      <c r="I38" s="441"/>
      <c r="J38" s="26"/>
    </row>
    <row r="39" spans="1:10" ht="62" x14ac:dyDescent="0.35">
      <c r="A39" s="526">
        <v>35</v>
      </c>
      <c r="B39" s="136" t="s">
        <v>6637</v>
      </c>
      <c r="C39" s="86"/>
      <c r="D39" s="100"/>
      <c r="E39" s="65" t="s">
        <v>4079</v>
      </c>
      <c r="F39" s="11"/>
      <c r="G39" s="12"/>
      <c r="H39" s="12"/>
      <c r="I39" s="441"/>
      <c r="J39" s="26"/>
    </row>
    <row r="40" spans="1:10" ht="31" x14ac:dyDescent="0.35">
      <c r="A40" s="526">
        <v>36</v>
      </c>
      <c r="B40" s="136" t="s">
        <v>6638</v>
      </c>
      <c r="C40" s="86"/>
      <c r="D40" s="100"/>
      <c r="E40" s="65" t="s">
        <v>4080</v>
      </c>
      <c r="F40" s="11"/>
      <c r="G40" s="12"/>
      <c r="H40" s="12"/>
      <c r="I40" s="441"/>
      <c r="J40" s="26"/>
    </row>
    <row r="41" spans="1:10" ht="108" customHeight="1" thickBot="1" x14ac:dyDescent="0.4">
      <c r="A41" s="507">
        <v>37</v>
      </c>
      <c r="B41" s="561" t="s">
        <v>6639</v>
      </c>
      <c r="C41" s="562"/>
      <c r="D41" s="563"/>
      <c r="E41" s="130" t="s">
        <v>4081</v>
      </c>
      <c r="F41" s="131"/>
      <c r="G41" s="132"/>
      <c r="H41" s="58"/>
      <c r="I41" s="474"/>
      <c r="J41" s="26"/>
    </row>
    <row r="42" spans="1:10" ht="46.5" x14ac:dyDescent="0.35">
      <c r="A42" s="526">
        <v>38</v>
      </c>
      <c r="B42" s="95" t="s">
        <v>6640</v>
      </c>
      <c r="C42" s="86"/>
      <c r="D42" s="100"/>
      <c r="E42" s="251" t="s">
        <v>4108</v>
      </c>
      <c r="F42" s="5"/>
      <c r="G42" s="20"/>
      <c r="H42" s="28"/>
      <c r="I42" s="575" t="s">
        <v>2605</v>
      </c>
      <c r="J42" s="26"/>
    </row>
    <row r="43" spans="1:10" ht="159" customHeight="1" x14ac:dyDescent="0.35">
      <c r="A43" s="526">
        <v>39</v>
      </c>
      <c r="B43" s="136" t="s">
        <v>6562</v>
      </c>
      <c r="C43" s="86"/>
      <c r="D43" s="100"/>
      <c r="E43" s="99" t="s">
        <v>246</v>
      </c>
      <c r="F43" s="5"/>
      <c r="G43" s="20"/>
      <c r="H43" s="20"/>
      <c r="I43" s="441"/>
      <c r="J43" s="26"/>
    </row>
    <row r="44" spans="1:10" ht="15.5" x14ac:dyDescent="0.35">
      <c r="A44" s="526">
        <v>40</v>
      </c>
      <c r="B44" s="940" t="s">
        <v>6562</v>
      </c>
      <c r="C44" s="84"/>
      <c r="D44" s="118"/>
      <c r="E44" s="197" t="s">
        <v>4067</v>
      </c>
      <c r="F44" s="4"/>
      <c r="G44" s="12"/>
      <c r="H44" s="19"/>
      <c r="I44" s="572"/>
    </row>
    <row r="45" spans="1:10" ht="15.5" x14ac:dyDescent="0.35">
      <c r="A45" s="526">
        <v>41</v>
      </c>
      <c r="B45" s="136"/>
      <c r="C45" s="86"/>
      <c r="D45" s="100"/>
      <c r="E45" s="97" t="s">
        <v>4066</v>
      </c>
      <c r="F45" s="11"/>
      <c r="G45" s="12"/>
      <c r="H45" s="12"/>
      <c r="I45" s="441"/>
      <c r="J45" s="26"/>
    </row>
    <row r="46" spans="1:10" ht="31" x14ac:dyDescent="0.35">
      <c r="A46" s="526">
        <v>42</v>
      </c>
      <c r="B46" s="136"/>
      <c r="C46" s="86"/>
      <c r="D46" s="100"/>
      <c r="E46" s="97" t="s">
        <v>21482</v>
      </c>
      <c r="F46" s="11"/>
      <c r="G46" s="12"/>
      <c r="H46" s="12"/>
      <c r="I46" s="441"/>
      <c r="J46" s="26"/>
    </row>
    <row r="47" spans="1:10" ht="62" x14ac:dyDescent="0.35">
      <c r="A47" s="526">
        <v>43</v>
      </c>
      <c r="B47" s="136"/>
      <c r="C47" s="86"/>
      <c r="D47" s="100"/>
      <c r="E47" s="97" t="s">
        <v>21483</v>
      </c>
      <c r="F47" s="16"/>
      <c r="G47" s="17"/>
      <c r="H47" s="17"/>
      <c r="I47" s="441"/>
      <c r="J47" s="26"/>
    </row>
    <row r="48" spans="1:10" ht="46.5" x14ac:dyDescent="0.35">
      <c r="A48" s="526">
        <v>44</v>
      </c>
      <c r="B48" s="136"/>
      <c r="C48" s="86"/>
      <c r="D48" s="138"/>
      <c r="E48" s="112" t="s">
        <v>21484</v>
      </c>
      <c r="F48" s="12"/>
      <c r="G48" s="12"/>
      <c r="H48" s="12"/>
      <c r="I48" s="440"/>
      <c r="J48" s="26"/>
    </row>
    <row r="49" spans="1:10" ht="93" x14ac:dyDescent="0.35">
      <c r="A49" s="526">
        <v>45</v>
      </c>
      <c r="B49" s="136" t="s">
        <v>6563</v>
      </c>
      <c r="C49" s="86"/>
      <c r="D49" s="100"/>
      <c r="E49" s="129" t="s">
        <v>4213</v>
      </c>
      <c r="F49" s="5"/>
      <c r="G49" s="20"/>
      <c r="H49" s="20"/>
      <c r="I49" s="441"/>
      <c r="J49" s="26"/>
    </row>
    <row r="50" spans="1:10" ht="62" x14ac:dyDescent="0.35">
      <c r="A50" s="526">
        <v>46</v>
      </c>
      <c r="B50" s="136" t="s">
        <v>6563</v>
      </c>
      <c r="C50" s="86"/>
      <c r="D50" s="100"/>
      <c r="E50" s="7" t="s">
        <v>4214</v>
      </c>
      <c r="F50" s="5"/>
      <c r="G50" s="20"/>
      <c r="H50" s="20"/>
      <c r="I50" s="441"/>
      <c r="J50" s="26"/>
    </row>
    <row r="51" spans="1:10" ht="79.5" customHeight="1" x14ac:dyDescent="0.35">
      <c r="A51" s="526">
        <v>47</v>
      </c>
      <c r="B51" s="136" t="s">
        <v>6564</v>
      </c>
      <c r="C51" s="86"/>
      <c r="D51" s="100"/>
      <c r="E51" s="65" t="s">
        <v>4109</v>
      </c>
      <c r="F51" s="11"/>
      <c r="G51" s="12"/>
      <c r="H51" s="12"/>
      <c r="I51" s="441"/>
      <c r="J51" s="26"/>
    </row>
    <row r="52" spans="1:10" ht="156" customHeight="1" thickBot="1" x14ac:dyDescent="0.4">
      <c r="A52" s="507">
        <v>48</v>
      </c>
      <c r="B52" s="561" t="s">
        <v>6565</v>
      </c>
      <c r="C52" s="562"/>
      <c r="D52" s="563"/>
      <c r="E52" s="130" t="s">
        <v>20450</v>
      </c>
      <c r="F52" s="131"/>
      <c r="G52" s="132"/>
      <c r="H52" s="132"/>
      <c r="I52" s="474"/>
      <c r="J52" s="26"/>
    </row>
    <row r="53" spans="1:10" ht="56.25" customHeight="1" x14ac:dyDescent="0.35">
      <c r="A53" s="568">
        <v>49</v>
      </c>
      <c r="B53" s="1674"/>
      <c r="C53" s="1674"/>
      <c r="D53" s="1675"/>
      <c r="E53" s="3" t="s">
        <v>2892</v>
      </c>
      <c r="F53" s="91"/>
      <c r="G53" s="91"/>
      <c r="H53" s="91"/>
      <c r="I53" s="591" t="s">
        <v>4216</v>
      </c>
    </row>
    <row r="54" spans="1:10" ht="155.25" customHeight="1" x14ac:dyDescent="0.35">
      <c r="A54" s="526">
        <v>50</v>
      </c>
      <c r="B54" s="136" t="s">
        <v>6566</v>
      </c>
      <c r="C54" s="86"/>
      <c r="D54" s="100"/>
      <c r="E54" s="65" t="s">
        <v>247</v>
      </c>
      <c r="F54" s="11"/>
      <c r="G54" s="12"/>
      <c r="H54" s="18"/>
      <c r="I54" s="575"/>
      <c r="J54" s="26"/>
    </row>
    <row r="55" spans="1:10" ht="93" x14ac:dyDescent="0.35">
      <c r="A55" s="526">
        <v>51</v>
      </c>
      <c r="B55" s="136" t="s">
        <v>6567</v>
      </c>
      <c r="C55" s="86"/>
      <c r="D55" s="100"/>
      <c r="E55" s="65" t="s">
        <v>4215</v>
      </c>
      <c r="F55" s="11"/>
      <c r="G55" s="12"/>
      <c r="H55" s="12"/>
      <c r="I55" s="441"/>
      <c r="J55" s="26"/>
    </row>
    <row r="56" spans="1:10" ht="111" customHeight="1" x14ac:dyDescent="0.35">
      <c r="A56" s="526">
        <v>52</v>
      </c>
      <c r="B56" s="136" t="s">
        <v>6569</v>
      </c>
      <c r="C56" s="86"/>
      <c r="D56" s="100"/>
      <c r="E56" s="65" t="s">
        <v>4217</v>
      </c>
      <c r="F56" s="11"/>
      <c r="G56" s="12"/>
      <c r="H56" s="12"/>
      <c r="I56" s="441"/>
      <c r="J56" s="26"/>
    </row>
    <row r="57" spans="1:10" ht="48.75" customHeight="1" x14ac:dyDescent="0.35">
      <c r="A57" s="526">
        <v>53</v>
      </c>
      <c r="B57" s="136" t="s">
        <v>6568</v>
      </c>
      <c r="C57" s="86"/>
      <c r="D57" s="100"/>
      <c r="E57" s="65" t="s">
        <v>4218</v>
      </c>
      <c r="F57" s="11"/>
      <c r="G57" s="12"/>
      <c r="H57" s="12"/>
      <c r="I57" s="441"/>
      <c r="J57" s="26"/>
    </row>
    <row r="58" spans="1:10" ht="156.75" customHeight="1" thickBot="1" x14ac:dyDescent="0.4">
      <c r="A58" s="507">
        <v>54</v>
      </c>
      <c r="B58" s="561" t="s">
        <v>6570</v>
      </c>
      <c r="C58" s="562"/>
      <c r="D58" s="563"/>
      <c r="E58" s="130" t="s">
        <v>4219</v>
      </c>
      <c r="F58" s="131"/>
      <c r="G58" s="132"/>
      <c r="H58" s="132"/>
      <c r="I58" s="474"/>
      <c r="J58" s="26"/>
    </row>
    <row r="59" spans="1:10" ht="45" customHeight="1" x14ac:dyDescent="0.35">
      <c r="A59" s="568">
        <v>55</v>
      </c>
      <c r="B59" s="1674"/>
      <c r="C59" s="1674"/>
      <c r="D59" s="1675"/>
      <c r="E59" s="32" t="s">
        <v>3437</v>
      </c>
      <c r="F59" s="91"/>
      <c r="G59" s="91"/>
      <c r="H59" s="91"/>
      <c r="I59" s="570" t="s">
        <v>4220</v>
      </c>
    </row>
    <row r="60" spans="1:10" ht="47.25" customHeight="1" x14ac:dyDescent="0.35">
      <c r="A60" s="526">
        <v>56</v>
      </c>
      <c r="B60" s="136" t="s">
        <v>6571</v>
      </c>
      <c r="C60" s="86"/>
      <c r="D60" s="100"/>
      <c r="E60" s="7" t="s">
        <v>4221</v>
      </c>
      <c r="F60" s="5"/>
      <c r="G60" s="20"/>
      <c r="H60" s="20"/>
      <c r="I60" s="441"/>
      <c r="J60" s="26"/>
    </row>
    <row r="61" spans="1:10" ht="62" x14ac:dyDescent="0.35">
      <c r="A61" s="526">
        <v>57</v>
      </c>
      <c r="B61" s="136"/>
      <c r="C61" s="86"/>
      <c r="D61" s="100"/>
      <c r="E61" s="7" t="s">
        <v>4199</v>
      </c>
      <c r="F61" s="5"/>
      <c r="G61" s="20"/>
      <c r="H61" s="20"/>
      <c r="I61" s="441"/>
      <c r="J61" s="26"/>
    </row>
    <row r="62" spans="1:10" ht="108.75" customHeight="1" x14ac:dyDescent="0.35">
      <c r="A62" s="526">
        <v>58</v>
      </c>
      <c r="B62" s="136"/>
      <c r="C62" s="86"/>
      <c r="D62" s="100"/>
      <c r="E62" s="7" t="s">
        <v>4200</v>
      </c>
      <c r="F62" s="5"/>
      <c r="G62" s="20"/>
      <c r="H62" s="20"/>
      <c r="I62" s="441"/>
      <c r="J62" s="26"/>
    </row>
    <row r="63" spans="1:10" ht="79.5" customHeight="1" x14ac:dyDescent="0.35">
      <c r="A63" s="526">
        <v>59</v>
      </c>
      <c r="B63" s="136" t="s">
        <v>6572</v>
      </c>
      <c r="C63" s="86"/>
      <c r="D63" s="100"/>
      <c r="E63" s="65" t="s">
        <v>3438</v>
      </c>
      <c r="F63" s="11"/>
      <c r="G63" s="12"/>
      <c r="H63" s="12"/>
      <c r="I63" s="441"/>
      <c r="J63" s="26"/>
    </row>
    <row r="64" spans="1:10" ht="93" x14ac:dyDescent="0.35">
      <c r="A64" s="526">
        <v>60</v>
      </c>
      <c r="B64" s="136" t="s">
        <v>6573</v>
      </c>
      <c r="C64" s="86"/>
      <c r="D64" s="100"/>
      <c r="E64" s="65" t="s">
        <v>3439</v>
      </c>
      <c r="F64" s="11"/>
      <c r="G64" s="12"/>
      <c r="H64" s="12"/>
      <c r="I64" s="441"/>
      <c r="J64" s="26"/>
    </row>
    <row r="65" spans="1:10" ht="46.5" x14ac:dyDescent="0.35">
      <c r="A65" s="526">
        <v>61</v>
      </c>
      <c r="B65" s="136" t="s">
        <v>6574</v>
      </c>
      <c r="C65" s="86"/>
      <c r="D65" s="100"/>
      <c r="E65" s="65" t="s">
        <v>3405</v>
      </c>
      <c r="F65" s="11"/>
      <c r="G65" s="12"/>
      <c r="H65" s="12"/>
      <c r="I65" s="441"/>
      <c r="J65" s="26"/>
    </row>
    <row r="66" spans="1:10" ht="31" x14ac:dyDescent="0.35">
      <c r="A66" s="526">
        <v>62</v>
      </c>
      <c r="B66" s="136" t="s">
        <v>6575</v>
      </c>
      <c r="C66" s="86"/>
      <c r="D66" s="100"/>
      <c r="E66" s="65" t="s">
        <v>3645</v>
      </c>
      <c r="F66" s="11"/>
      <c r="G66" s="12"/>
      <c r="H66" s="12"/>
      <c r="I66" s="441"/>
      <c r="J66" s="26"/>
    </row>
    <row r="67" spans="1:10" ht="45" customHeight="1" x14ac:dyDescent="0.35">
      <c r="A67" s="526">
        <v>63</v>
      </c>
      <c r="B67" s="136" t="s">
        <v>6576</v>
      </c>
      <c r="C67" s="86"/>
      <c r="D67" s="100"/>
      <c r="E67" s="65" t="s">
        <v>4201</v>
      </c>
      <c r="F67" s="11"/>
      <c r="G67" s="12"/>
      <c r="H67" s="12"/>
      <c r="I67" s="441"/>
      <c r="J67" s="26"/>
    </row>
    <row r="68" spans="1:10" ht="60.75" customHeight="1" x14ac:dyDescent="0.35">
      <c r="A68" s="526">
        <v>64</v>
      </c>
      <c r="B68" s="136" t="s">
        <v>6576</v>
      </c>
      <c r="C68" s="86"/>
      <c r="D68" s="100"/>
      <c r="E68" s="7" t="s">
        <v>4202</v>
      </c>
      <c r="F68" s="11"/>
      <c r="G68" s="12"/>
      <c r="H68" s="18"/>
      <c r="I68" s="441"/>
      <c r="J68" s="26"/>
    </row>
    <row r="69" spans="1:10" ht="46.5" customHeight="1" x14ac:dyDescent="0.35">
      <c r="A69" s="526">
        <v>65</v>
      </c>
      <c r="B69" s="95" t="s">
        <v>6577</v>
      </c>
      <c r="C69" s="86"/>
      <c r="D69" s="100"/>
      <c r="E69" s="198" t="s">
        <v>4100</v>
      </c>
      <c r="F69" s="92"/>
      <c r="G69" s="105"/>
      <c r="H69" s="105"/>
      <c r="I69" s="441"/>
      <c r="J69" s="26"/>
    </row>
    <row r="70" spans="1:10" ht="18.75" customHeight="1" x14ac:dyDescent="0.35">
      <c r="A70" s="526">
        <v>66</v>
      </c>
      <c r="B70" s="136"/>
      <c r="C70" s="86"/>
      <c r="D70" s="100"/>
      <c r="E70" s="112" t="s">
        <v>4106</v>
      </c>
      <c r="F70" s="92"/>
      <c r="G70" s="105"/>
      <c r="H70" s="105"/>
      <c r="I70" s="441"/>
      <c r="J70" s="26"/>
    </row>
    <row r="71" spans="1:10" ht="45.75" customHeight="1" thickBot="1" x14ac:dyDescent="0.4">
      <c r="A71" s="507">
        <v>67</v>
      </c>
      <c r="B71" s="561"/>
      <c r="C71" s="562"/>
      <c r="D71" s="563"/>
      <c r="E71" s="587" t="s">
        <v>4335</v>
      </c>
      <c r="F71" s="592"/>
      <c r="G71" s="593"/>
      <c r="H71" s="593"/>
      <c r="I71" s="474"/>
      <c r="J71" s="26"/>
    </row>
    <row r="72" spans="1:10" ht="45" customHeight="1" x14ac:dyDescent="0.35">
      <c r="A72" s="526">
        <v>68</v>
      </c>
      <c r="B72" s="95"/>
      <c r="C72" s="86"/>
      <c r="D72" s="100"/>
      <c r="E72" s="331" t="s">
        <v>4107</v>
      </c>
      <c r="F72" s="92"/>
      <c r="G72" s="105"/>
      <c r="H72" s="137"/>
      <c r="I72" s="441"/>
      <c r="J72" s="26"/>
    </row>
    <row r="73" spans="1:10" ht="45" customHeight="1" x14ac:dyDescent="0.35">
      <c r="A73" s="526">
        <v>69</v>
      </c>
      <c r="B73" s="136" t="s">
        <v>6578</v>
      </c>
      <c r="C73" s="86"/>
      <c r="D73" s="100"/>
      <c r="E73" s="99" t="s">
        <v>4101</v>
      </c>
      <c r="F73" s="92"/>
      <c r="G73" s="105"/>
      <c r="H73" s="105"/>
      <c r="I73" s="441"/>
      <c r="J73" s="26"/>
    </row>
    <row r="74" spans="1:10" ht="30" customHeight="1" x14ac:dyDescent="0.35">
      <c r="A74" s="526">
        <v>70</v>
      </c>
      <c r="B74" s="136"/>
      <c r="C74" s="86"/>
      <c r="D74" s="100"/>
      <c r="E74" s="112" t="s">
        <v>4102</v>
      </c>
      <c r="F74" s="92"/>
      <c r="G74" s="105"/>
      <c r="H74" s="105"/>
      <c r="I74" s="441"/>
      <c r="J74" s="26"/>
    </row>
    <row r="75" spans="1:10" ht="30.75" customHeight="1" x14ac:dyDescent="0.35">
      <c r="A75" s="526">
        <v>71</v>
      </c>
      <c r="B75" s="136"/>
      <c r="C75" s="86"/>
      <c r="D75" s="100"/>
      <c r="E75" s="112" t="s">
        <v>4103</v>
      </c>
      <c r="F75" s="92"/>
      <c r="G75" s="105"/>
      <c r="H75" s="105"/>
      <c r="I75" s="441"/>
      <c r="J75" s="26"/>
    </row>
    <row r="76" spans="1:10" ht="31.5" customHeight="1" x14ac:dyDescent="0.35">
      <c r="A76" s="526">
        <v>72</v>
      </c>
      <c r="B76" s="136"/>
      <c r="C76" s="86"/>
      <c r="D76" s="100"/>
      <c r="E76" s="99" t="s">
        <v>4104</v>
      </c>
      <c r="F76" s="92"/>
      <c r="G76" s="105"/>
      <c r="H76" s="105"/>
      <c r="I76" s="441"/>
      <c r="J76" s="26"/>
    </row>
    <row r="77" spans="1:10" ht="39.75" customHeight="1" thickBot="1" x14ac:dyDescent="0.4">
      <c r="A77" s="507">
        <v>73</v>
      </c>
      <c r="B77" s="580"/>
      <c r="C77" s="562"/>
      <c r="D77" s="563"/>
      <c r="E77" s="587" t="s">
        <v>4105</v>
      </c>
      <c r="F77" s="565"/>
      <c r="G77" s="566"/>
      <c r="H77" s="566"/>
      <c r="I77" s="474"/>
      <c r="J77" s="26"/>
    </row>
    <row r="80" spans="1:10" ht="24.75" customHeight="1" x14ac:dyDescent="0.25"/>
    <row r="81" spans="3:3" ht="25.5" customHeight="1" x14ac:dyDescent="0.25"/>
    <row r="82" spans="3:3" ht="25.5" customHeight="1" x14ac:dyDescent="0.25"/>
    <row r="86" spans="3:3" x14ac:dyDescent="0.25">
      <c r="C86" s="22"/>
    </row>
    <row r="87" spans="3:3" x14ac:dyDescent="0.25">
      <c r="C87" s="22"/>
    </row>
    <row r="89" spans="3:3" ht="15" customHeight="1" x14ac:dyDescent="0.25"/>
    <row r="93" spans="3:3" ht="0.75" customHeight="1" x14ac:dyDescent="0.25"/>
  </sheetData>
  <mergeCells count="10">
    <mergeCell ref="B2:E2"/>
    <mergeCell ref="B59:D59"/>
    <mergeCell ref="B8:D8"/>
    <mergeCell ref="B15:D15"/>
    <mergeCell ref="B19:D19"/>
    <mergeCell ref="A3:A4"/>
    <mergeCell ref="B3:D3"/>
    <mergeCell ref="F3:G3"/>
    <mergeCell ref="B5:D5"/>
    <mergeCell ref="B53:D53"/>
  </mergeCells>
  <phoneticPr fontId="0" type="noConversion"/>
  <hyperlinks>
    <hyperlink ref="A3:IV4" location="'262-2006 Sb.'!A1" display="poř.     číslo" xr:uid="{00000000-0004-0000-0600-000000000000}"/>
    <hyperlink ref="A3:XFD4" location="'262-2006 Sb.'!Názvy_tisku" display="poř.     číslo" xr:uid="{00000000-0004-0000-0600-000001000000}"/>
    <hyperlink ref="B2:E2" location="'Zákon 262-2006 Sb.'!A1" display="Zákon 262/2006 Sb. zákoník práce ve znění pozdějších předpisů" xr:uid="{00000000-0004-0000-0600-000002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6" manualBreakCount="6">
    <brk id="13" max="16383" man="1"/>
    <brk id="26" max="16383" man="1"/>
    <brk id="35" max="16383" man="1"/>
    <brk id="52" max="16383" man="1"/>
    <brk id="58" max="16383" man="1"/>
    <brk id="71" max="16383"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List32">
    <tabColor indexed="30"/>
  </sheetPr>
  <dimension ref="A1:I59"/>
  <sheetViews>
    <sheetView showGridLines="0" topLeftCell="A16" zoomScaleNormal="100" zoomScaleSheetLayoutView="100" workbookViewId="0">
      <selection activeCell="L20" sqref="L20"/>
    </sheetView>
  </sheetViews>
  <sheetFormatPr defaultColWidth="9.1796875" defaultRowHeight="12.5" x14ac:dyDescent="0.25"/>
  <cols>
    <col min="1" max="1" width="6.54296875" style="772" customWidth="1"/>
    <col min="2" max="2" width="9.453125" style="772" customWidth="1"/>
    <col min="3" max="4" width="4.453125" style="772" customWidth="1"/>
    <col min="5" max="5" width="47.54296875" style="772" customWidth="1"/>
    <col min="6" max="7" width="4.453125" style="772" customWidth="1"/>
    <col min="8" max="8" width="7.1796875" style="772" customWidth="1"/>
    <col min="9" max="9" width="11.453125" style="772" customWidth="1"/>
    <col min="10" max="16384" width="9.1796875" style="772"/>
  </cols>
  <sheetData>
    <row r="1" spans="1:9" ht="54" customHeight="1" x14ac:dyDescent="0.25">
      <c r="A1" s="773"/>
      <c r="B1" s="1686" t="s">
        <v>4410</v>
      </c>
      <c r="C1" s="1687"/>
      <c r="D1" s="1687"/>
      <c r="E1" s="1687"/>
      <c r="F1" s="773"/>
      <c r="G1" s="773"/>
      <c r="H1" s="773"/>
      <c r="I1" s="773"/>
    </row>
    <row r="2" spans="1:9" ht="19.5" customHeight="1" thickBot="1" x14ac:dyDescent="0.3">
      <c r="A2" s="773"/>
      <c r="B2" s="1688"/>
      <c r="C2" s="1688"/>
      <c r="D2" s="1688"/>
      <c r="E2" s="1688"/>
      <c r="F2" s="773"/>
      <c r="G2" s="773"/>
      <c r="H2" s="773"/>
      <c r="I2" s="773"/>
    </row>
    <row r="3" spans="1:9" ht="17.25" customHeight="1" thickBot="1" x14ac:dyDescent="0.35">
      <c r="A3" s="1684" t="s">
        <v>2966</v>
      </c>
      <c r="B3" s="1689"/>
      <c r="C3" s="1690"/>
      <c r="D3" s="1691"/>
      <c r="E3" s="871" t="s">
        <v>3330</v>
      </c>
      <c r="F3" s="1679" t="s">
        <v>3331</v>
      </c>
      <c r="G3" s="1680"/>
      <c r="H3" s="870" t="s">
        <v>3332</v>
      </c>
      <c r="I3" s="869" t="s">
        <v>3333</v>
      </c>
    </row>
    <row r="4" spans="1:9" ht="16" thickBot="1" x14ac:dyDescent="0.35">
      <c r="A4" s="1685"/>
      <c r="B4" s="868"/>
      <c r="C4" s="866"/>
      <c r="D4" s="865"/>
      <c r="E4" s="867"/>
      <c r="F4" s="865" t="s">
        <v>3334</v>
      </c>
      <c r="G4" s="866" t="s">
        <v>3335</v>
      </c>
      <c r="H4" s="865" t="s">
        <v>3336</v>
      </c>
      <c r="I4" s="864"/>
    </row>
    <row r="5" spans="1:9" ht="30.75" customHeight="1" x14ac:dyDescent="0.35">
      <c r="A5" s="800">
        <v>1</v>
      </c>
      <c r="B5" s="1681" t="s">
        <v>394</v>
      </c>
      <c r="C5" s="1682"/>
      <c r="D5" s="1682"/>
      <c r="E5" s="1683"/>
      <c r="F5" s="782"/>
      <c r="G5" s="782"/>
      <c r="H5" s="782"/>
      <c r="I5" s="853" t="s">
        <v>3618</v>
      </c>
    </row>
    <row r="6" spans="1:9" ht="32.25" customHeight="1" x14ac:dyDescent="0.35">
      <c r="A6" s="800">
        <v>2</v>
      </c>
      <c r="B6" s="863"/>
      <c r="C6" s="862"/>
      <c r="D6" s="861"/>
      <c r="E6" s="860" t="s">
        <v>3617</v>
      </c>
      <c r="F6" s="782"/>
      <c r="G6" s="794"/>
      <c r="H6" s="782"/>
      <c r="I6" s="859"/>
    </row>
    <row r="7" spans="1:9" ht="60.75" customHeight="1" x14ac:dyDescent="0.35">
      <c r="A7" s="786">
        <v>3</v>
      </c>
      <c r="B7" s="802" t="s">
        <v>23223</v>
      </c>
      <c r="C7" s="798"/>
      <c r="D7" s="797"/>
      <c r="E7" s="850" t="s">
        <v>248</v>
      </c>
      <c r="F7" s="795"/>
      <c r="G7" s="794"/>
      <c r="H7" s="794"/>
      <c r="I7" s="858"/>
    </row>
    <row r="8" spans="1:9" ht="34.5" customHeight="1" x14ac:dyDescent="0.35">
      <c r="A8" s="800">
        <v>4</v>
      </c>
      <c r="B8" s="799" t="s">
        <v>23224</v>
      </c>
      <c r="C8" s="798"/>
      <c r="D8" s="797"/>
      <c r="E8" s="850" t="s">
        <v>395</v>
      </c>
      <c r="F8" s="840"/>
      <c r="G8" s="839"/>
      <c r="H8" s="839"/>
      <c r="I8" s="792"/>
    </row>
    <row r="9" spans="1:9" ht="50.25" customHeight="1" x14ac:dyDescent="0.35">
      <c r="A9" s="800">
        <v>5</v>
      </c>
      <c r="B9" s="799" t="s">
        <v>23224</v>
      </c>
      <c r="C9" s="798"/>
      <c r="D9" s="797"/>
      <c r="E9" s="850" t="s">
        <v>396</v>
      </c>
      <c r="F9" s="840"/>
      <c r="G9" s="839"/>
      <c r="H9" s="839"/>
      <c r="I9" s="792"/>
    </row>
    <row r="10" spans="1:9" ht="20.25" customHeight="1" x14ac:dyDescent="0.35">
      <c r="A10" s="786">
        <v>6</v>
      </c>
      <c r="B10" s="799" t="s">
        <v>23224</v>
      </c>
      <c r="C10" s="798"/>
      <c r="D10" s="797"/>
      <c r="E10" s="850" t="s">
        <v>397</v>
      </c>
      <c r="F10" s="840"/>
      <c r="G10" s="839"/>
      <c r="H10" s="839"/>
      <c r="I10" s="792"/>
    </row>
    <row r="11" spans="1:9" ht="67.5" customHeight="1" x14ac:dyDescent="0.35">
      <c r="A11" s="800">
        <v>7</v>
      </c>
      <c r="B11" s="799" t="s">
        <v>23225</v>
      </c>
      <c r="C11" s="798"/>
      <c r="D11" s="797"/>
      <c r="E11" s="850" t="s">
        <v>3619</v>
      </c>
      <c r="F11" s="840"/>
      <c r="G11" s="839"/>
      <c r="H11" s="839"/>
      <c r="I11" s="792"/>
    </row>
    <row r="12" spans="1:9" ht="46.5" x14ac:dyDescent="0.35">
      <c r="A12" s="800">
        <v>8</v>
      </c>
      <c r="B12" s="799" t="s">
        <v>23226</v>
      </c>
      <c r="C12" s="798"/>
      <c r="D12" s="797"/>
      <c r="E12" s="850" t="s">
        <v>3499</v>
      </c>
      <c r="F12" s="795"/>
      <c r="G12" s="794"/>
      <c r="H12" s="793"/>
      <c r="I12" s="792"/>
    </row>
    <row r="13" spans="1:9" ht="31" x14ac:dyDescent="0.35">
      <c r="A13" s="786">
        <v>9</v>
      </c>
      <c r="B13" s="799" t="s">
        <v>23227</v>
      </c>
      <c r="C13" s="798"/>
      <c r="D13" s="797"/>
      <c r="E13" s="850" t="s">
        <v>3500</v>
      </c>
      <c r="F13" s="795"/>
      <c r="G13" s="794"/>
      <c r="H13" s="793"/>
      <c r="I13" s="792"/>
    </row>
    <row r="14" spans="1:9" ht="93.75" customHeight="1" x14ac:dyDescent="0.35">
      <c r="A14" s="800">
        <v>10</v>
      </c>
      <c r="B14" s="857" t="s">
        <v>23228</v>
      </c>
      <c r="C14" s="798"/>
      <c r="D14" s="797"/>
      <c r="E14" s="851" t="s">
        <v>498</v>
      </c>
      <c r="F14" s="795"/>
      <c r="G14" s="794"/>
      <c r="H14" s="793"/>
      <c r="I14" s="792"/>
    </row>
    <row r="15" spans="1:9" ht="45.75" customHeight="1" x14ac:dyDescent="0.35">
      <c r="A15" s="800">
        <v>11</v>
      </c>
      <c r="B15" s="811"/>
      <c r="C15" s="810"/>
      <c r="D15" s="810"/>
      <c r="E15" s="842" t="s">
        <v>3501</v>
      </c>
      <c r="F15" s="782"/>
      <c r="G15" s="782"/>
      <c r="H15" s="782"/>
      <c r="I15" s="856" t="s">
        <v>3628</v>
      </c>
    </row>
    <row r="16" spans="1:9" ht="111.75" customHeight="1" thickBot="1" x14ac:dyDescent="0.4">
      <c r="A16" s="786">
        <v>12</v>
      </c>
      <c r="B16" s="1387">
        <v>45660</v>
      </c>
      <c r="C16" s="790"/>
      <c r="D16" s="789"/>
      <c r="E16" s="778" t="s">
        <v>3502</v>
      </c>
      <c r="F16" s="777"/>
      <c r="G16" s="776"/>
      <c r="H16" s="775"/>
      <c r="I16" s="787"/>
    </row>
    <row r="17" spans="1:9" ht="54" customHeight="1" x14ac:dyDescent="0.35">
      <c r="A17" s="800">
        <v>13</v>
      </c>
      <c r="B17" s="1388">
        <v>45691</v>
      </c>
      <c r="C17" s="821"/>
      <c r="D17" s="820"/>
      <c r="E17" s="855" t="s">
        <v>3503</v>
      </c>
      <c r="F17" s="826"/>
      <c r="G17" s="825"/>
      <c r="H17" s="824"/>
      <c r="I17" s="854"/>
    </row>
    <row r="18" spans="1:9" ht="45" customHeight="1" x14ac:dyDescent="0.35">
      <c r="A18" s="800">
        <v>14</v>
      </c>
      <c r="B18" s="811"/>
      <c r="C18" s="810"/>
      <c r="D18" s="810"/>
      <c r="E18" s="842" t="s">
        <v>3504</v>
      </c>
      <c r="F18" s="782"/>
      <c r="G18" s="782"/>
      <c r="H18" s="782"/>
      <c r="I18" s="853" t="s">
        <v>3505</v>
      </c>
    </row>
    <row r="19" spans="1:9" ht="66" customHeight="1" x14ac:dyDescent="0.35">
      <c r="A19" s="786">
        <v>15</v>
      </c>
      <c r="B19" s="1389">
        <v>45661</v>
      </c>
      <c r="C19" s="798"/>
      <c r="D19" s="797"/>
      <c r="E19" s="850" t="s">
        <v>3506</v>
      </c>
      <c r="F19" s="795"/>
      <c r="G19" s="794"/>
      <c r="H19" s="793"/>
      <c r="I19" s="792"/>
    </row>
    <row r="20" spans="1:9" ht="31" x14ac:dyDescent="0.35">
      <c r="A20" s="800">
        <v>16</v>
      </c>
      <c r="B20" s="804"/>
      <c r="C20" s="804"/>
      <c r="D20" s="803"/>
      <c r="E20" s="841" t="s">
        <v>3874</v>
      </c>
      <c r="F20" s="782"/>
      <c r="G20" s="794"/>
      <c r="H20" s="793"/>
      <c r="I20" s="852"/>
    </row>
    <row r="21" spans="1:9" ht="33.75" customHeight="1" x14ac:dyDescent="0.35">
      <c r="A21" s="800">
        <v>17</v>
      </c>
      <c r="B21" s="799" t="s">
        <v>23229</v>
      </c>
      <c r="C21" s="798"/>
      <c r="D21" s="797"/>
      <c r="E21" s="850" t="s">
        <v>499</v>
      </c>
      <c r="F21" s="795"/>
      <c r="G21" s="794"/>
      <c r="H21" s="824"/>
      <c r="I21" s="792"/>
    </row>
    <row r="22" spans="1:9" ht="78.75" customHeight="1" x14ac:dyDescent="0.35">
      <c r="A22" s="786">
        <v>18</v>
      </c>
      <c r="B22" s="799" t="s">
        <v>23230</v>
      </c>
      <c r="C22" s="798"/>
      <c r="D22" s="797"/>
      <c r="E22" s="850" t="s">
        <v>500</v>
      </c>
      <c r="F22" s="795"/>
      <c r="G22" s="794"/>
      <c r="H22" s="793"/>
      <c r="I22" s="792"/>
    </row>
    <row r="23" spans="1:9" ht="31" x14ac:dyDescent="0.35">
      <c r="A23" s="800">
        <v>19</v>
      </c>
      <c r="B23" s="799" t="s">
        <v>23231</v>
      </c>
      <c r="C23" s="798"/>
      <c r="D23" s="797"/>
      <c r="E23" s="851" t="s">
        <v>501</v>
      </c>
      <c r="F23" s="795"/>
      <c r="G23" s="794"/>
      <c r="H23" s="794"/>
      <c r="I23" s="843"/>
    </row>
    <row r="24" spans="1:9" ht="36.75" customHeight="1" x14ac:dyDescent="0.35">
      <c r="A24" s="800">
        <v>20</v>
      </c>
      <c r="B24" s="810"/>
      <c r="C24" s="810"/>
      <c r="D24" s="810"/>
      <c r="E24" s="842" t="s">
        <v>3507</v>
      </c>
      <c r="F24" s="782"/>
      <c r="G24" s="782"/>
      <c r="H24" s="782"/>
      <c r="I24" s="806"/>
    </row>
    <row r="25" spans="1:9" ht="94.5" customHeight="1" x14ac:dyDescent="0.35">
      <c r="A25" s="786">
        <v>21</v>
      </c>
      <c r="B25" s="799" t="s">
        <v>23232</v>
      </c>
      <c r="C25" s="798"/>
      <c r="D25" s="797"/>
      <c r="E25" s="850" t="s">
        <v>502</v>
      </c>
      <c r="F25" s="795"/>
      <c r="G25" s="794"/>
      <c r="H25" s="793"/>
      <c r="I25" s="792"/>
    </row>
    <row r="26" spans="1:9" ht="44.25" customHeight="1" x14ac:dyDescent="0.35">
      <c r="A26" s="800">
        <v>22</v>
      </c>
      <c r="B26" s="799" t="s">
        <v>23233</v>
      </c>
      <c r="C26" s="798"/>
      <c r="D26" s="797"/>
      <c r="E26" s="850" t="s">
        <v>3920</v>
      </c>
      <c r="F26" s="795"/>
      <c r="G26" s="794"/>
      <c r="H26" s="793"/>
      <c r="I26" s="792"/>
    </row>
    <row r="27" spans="1:9" ht="31" x14ac:dyDescent="0.35">
      <c r="A27" s="800">
        <v>23</v>
      </c>
      <c r="B27" s="799" t="s">
        <v>23234</v>
      </c>
      <c r="C27" s="798"/>
      <c r="D27" s="797"/>
      <c r="E27" s="850" t="s">
        <v>3921</v>
      </c>
      <c r="F27" s="795"/>
      <c r="G27" s="794"/>
      <c r="H27" s="793"/>
      <c r="I27" s="792"/>
    </row>
    <row r="28" spans="1:9" ht="31" x14ac:dyDescent="0.35">
      <c r="A28" s="786">
        <v>24</v>
      </c>
      <c r="B28" s="799" t="s">
        <v>23235</v>
      </c>
      <c r="C28" s="798"/>
      <c r="D28" s="797"/>
      <c r="E28" s="850" t="s">
        <v>3922</v>
      </c>
      <c r="F28" s="795"/>
      <c r="G28" s="794"/>
      <c r="H28" s="793"/>
      <c r="I28" s="792"/>
    </row>
    <row r="29" spans="1:9" ht="62" x14ac:dyDescent="0.35">
      <c r="A29" s="800">
        <v>25</v>
      </c>
      <c r="B29" s="799" t="s">
        <v>23236</v>
      </c>
      <c r="C29" s="798"/>
      <c r="D29" s="797"/>
      <c r="E29" s="850" t="s">
        <v>3923</v>
      </c>
      <c r="F29" s="795"/>
      <c r="G29" s="794"/>
      <c r="H29" s="793"/>
      <c r="I29" s="792"/>
    </row>
    <row r="30" spans="1:9" ht="48.75" customHeight="1" thickBot="1" x14ac:dyDescent="0.4">
      <c r="A30" s="800">
        <v>26</v>
      </c>
      <c r="B30" s="791" t="s">
        <v>23237</v>
      </c>
      <c r="C30" s="790"/>
      <c r="D30" s="789"/>
      <c r="E30" s="778" t="s">
        <v>3924</v>
      </c>
      <c r="F30" s="777"/>
      <c r="G30" s="776"/>
      <c r="H30" s="775"/>
      <c r="I30" s="787"/>
    </row>
    <row r="31" spans="1:9" ht="15.75" customHeight="1" x14ac:dyDescent="0.35">
      <c r="A31" s="786">
        <v>27</v>
      </c>
      <c r="B31" s="849"/>
      <c r="C31" s="848"/>
      <c r="D31" s="847"/>
      <c r="E31" s="846" t="s">
        <v>3362</v>
      </c>
      <c r="F31" s="782"/>
      <c r="G31" s="782"/>
      <c r="H31" s="782"/>
      <c r="I31" s="843"/>
    </row>
    <row r="32" spans="1:9" ht="108.75" customHeight="1" x14ac:dyDescent="0.35">
      <c r="A32" s="800">
        <v>28</v>
      </c>
      <c r="B32" s="1389">
        <v>45663</v>
      </c>
      <c r="C32" s="798"/>
      <c r="D32" s="797"/>
      <c r="E32" s="845" t="s">
        <v>434</v>
      </c>
      <c r="F32" s="795"/>
      <c r="G32" s="825"/>
      <c r="H32" s="824"/>
      <c r="I32" s="836"/>
    </row>
    <row r="33" spans="1:9" ht="30.75" customHeight="1" x14ac:dyDescent="0.35">
      <c r="A33" s="800">
        <v>29</v>
      </c>
      <c r="B33" s="1388">
        <v>45694</v>
      </c>
      <c r="C33" s="821"/>
      <c r="D33" s="820"/>
      <c r="E33" s="844" t="s">
        <v>435</v>
      </c>
      <c r="F33" s="826"/>
      <c r="G33" s="825"/>
      <c r="H33" s="826"/>
      <c r="I33" s="843"/>
    </row>
    <row r="34" spans="1:9" ht="35.25" customHeight="1" x14ac:dyDescent="0.35">
      <c r="A34" s="786">
        <v>30</v>
      </c>
      <c r="B34" s="810"/>
      <c r="C34" s="810"/>
      <c r="D34" s="810"/>
      <c r="E34" s="842" t="s">
        <v>3770</v>
      </c>
      <c r="F34" s="782"/>
      <c r="G34" s="782"/>
      <c r="H34" s="782"/>
      <c r="I34" s="781"/>
    </row>
    <row r="35" spans="1:9" ht="120.75" customHeight="1" x14ac:dyDescent="0.35">
      <c r="A35" s="800">
        <v>31</v>
      </c>
      <c r="B35" s="802">
        <v>7</v>
      </c>
      <c r="C35" s="798"/>
      <c r="D35" s="797"/>
      <c r="E35" s="796" t="s">
        <v>3576</v>
      </c>
      <c r="F35" s="795"/>
      <c r="G35" s="794"/>
      <c r="H35" s="793"/>
      <c r="I35" s="792"/>
    </row>
    <row r="36" spans="1:9" ht="63.75" customHeight="1" x14ac:dyDescent="0.35">
      <c r="A36" s="800">
        <v>32</v>
      </c>
      <c r="B36" s="799"/>
      <c r="C36" s="798"/>
      <c r="D36" s="797"/>
      <c r="E36" s="796" t="s">
        <v>3577</v>
      </c>
      <c r="F36" s="795"/>
      <c r="G36" s="794"/>
      <c r="H36" s="793"/>
      <c r="I36" s="792"/>
    </row>
    <row r="37" spans="1:9" ht="51" customHeight="1" x14ac:dyDescent="0.35">
      <c r="A37" s="786">
        <v>33</v>
      </c>
      <c r="B37" s="799"/>
      <c r="C37" s="798"/>
      <c r="D37" s="797"/>
      <c r="E37" s="841" t="s">
        <v>3578</v>
      </c>
      <c r="F37" s="840"/>
      <c r="G37" s="839"/>
      <c r="H37" s="838"/>
      <c r="I37" s="792"/>
    </row>
    <row r="38" spans="1:9" ht="159.75" customHeight="1" x14ac:dyDescent="0.35">
      <c r="A38" s="800">
        <v>34</v>
      </c>
      <c r="B38" s="822"/>
      <c r="C38" s="821"/>
      <c r="D38" s="820"/>
      <c r="E38" s="813" t="s">
        <v>503</v>
      </c>
      <c r="F38" s="795"/>
      <c r="G38" s="794"/>
      <c r="H38" s="837"/>
      <c r="I38" s="836"/>
    </row>
    <row r="39" spans="1:9" ht="15.5" x14ac:dyDescent="0.35">
      <c r="A39" s="800">
        <v>35</v>
      </c>
      <c r="B39" s="835"/>
      <c r="C39" s="834"/>
      <c r="D39" s="833"/>
      <c r="E39" s="832" t="s">
        <v>3772</v>
      </c>
      <c r="F39" s="782"/>
      <c r="G39" s="782"/>
      <c r="H39" s="807"/>
      <c r="I39" s="831"/>
    </row>
    <row r="40" spans="1:9" ht="72.75" customHeight="1" x14ac:dyDescent="0.35">
      <c r="A40" s="786">
        <v>36</v>
      </c>
      <c r="B40" s="1390">
        <v>45666</v>
      </c>
      <c r="C40" s="804"/>
      <c r="D40" s="803"/>
      <c r="E40" s="823" t="s">
        <v>504</v>
      </c>
      <c r="F40" s="782"/>
      <c r="G40" s="794"/>
      <c r="H40" s="794"/>
      <c r="I40" s="830"/>
    </row>
    <row r="41" spans="1:9" ht="61.5" customHeight="1" x14ac:dyDescent="0.35">
      <c r="A41" s="800">
        <v>37</v>
      </c>
      <c r="B41" s="799" t="s">
        <v>23238</v>
      </c>
      <c r="C41" s="798"/>
      <c r="D41" s="797"/>
      <c r="E41" s="796" t="s">
        <v>279</v>
      </c>
      <c r="F41" s="795"/>
      <c r="G41" s="794"/>
      <c r="H41" s="793"/>
      <c r="I41" s="792"/>
    </row>
    <row r="42" spans="1:9" ht="49.5" customHeight="1" thickBot="1" x14ac:dyDescent="0.4">
      <c r="A42" s="800">
        <v>38</v>
      </c>
      <c r="B42" s="829"/>
      <c r="C42" s="790"/>
      <c r="D42" s="789"/>
      <c r="E42" s="788" t="s">
        <v>280</v>
      </c>
      <c r="F42" s="777"/>
      <c r="G42" s="776"/>
      <c r="H42" s="775"/>
      <c r="I42" s="787"/>
    </row>
    <row r="43" spans="1:9" ht="32.25" customHeight="1" x14ac:dyDescent="0.35">
      <c r="A43" s="786">
        <v>39</v>
      </c>
      <c r="B43" s="802" t="s">
        <v>23239</v>
      </c>
      <c r="C43" s="798"/>
      <c r="D43" s="797"/>
      <c r="E43" s="828" t="s">
        <v>537</v>
      </c>
      <c r="F43" s="826"/>
      <c r="G43" s="825"/>
      <c r="H43" s="824"/>
      <c r="I43" s="792"/>
    </row>
    <row r="44" spans="1:9" ht="40.5" customHeight="1" x14ac:dyDescent="0.35">
      <c r="A44" s="800">
        <v>40</v>
      </c>
      <c r="B44" s="802" t="s">
        <v>23240</v>
      </c>
      <c r="C44" s="798"/>
      <c r="D44" s="797"/>
      <c r="E44" s="813" t="s">
        <v>333</v>
      </c>
      <c r="F44" s="795"/>
      <c r="G44" s="794"/>
      <c r="H44" s="794"/>
      <c r="I44" s="792"/>
    </row>
    <row r="45" spans="1:9" ht="57.75" customHeight="1" x14ac:dyDescent="0.35">
      <c r="A45" s="800">
        <v>41</v>
      </c>
      <c r="B45" s="802" t="s">
        <v>23241</v>
      </c>
      <c r="C45" s="798"/>
      <c r="D45" s="797"/>
      <c r="E45" s="827" t="s">
        <v>334</v>
      </c>
      <c r="F45" s="826"/>
      <c r="G45" s="825"/>
      <c r="H45" s="824"/>
      <c r="I45" s="792"/>
    </row>
    <row r="46" spans="1:9" ht="78.75" customHeight="1" x14ac:dyDescent="0.35">
      <c r="A46" s="786">
        <v>42</v>
      </c>
      <c r="B46" s="799" t="s">
        <v>23242</v>
      </c>
      <c r="C46" s="798"/>
      <c r="D46" s="797"/>
      <c r="E46" s="823" t="s">
        <v>335</v>
      </c>
      <c r="F46" s="795"/>
      <c r="G46" s="794"/>
      <c r="H46" s="793"/>
      <c r="I46" s="792"/>
    </row>
    <row r="47" spans="1:9" ht="69" customHeight="1" x14ac:dyDescent="0.35">
      <c r="A47" s="800">
        <v>43</v>
      </c>
      <c r="B47" s="822" t="s">
        <v>23243</v>
      </c>
      <c r="C47" s="821"/>
      <c r="D47" s="820"/>
      <c r="E47" s="813" t="s">
        <v>336</v>
      </c>
      <c r="F47" s="795"/>
      <c r="G47" s="794"/>
      <c r="H47" s="793"/>
      <c r="I47" s="819"/>
    </row>
    <row r="48" spans="1:9" ht="15.5" x14ac:dyDescent="0.35">
      <c r="A48" s="800">
        <v>44</v>
      </c>
      <c r="B48" s="818"/>
      <c r="C48" s="817"/>
      <c r="D48" s="816"/>
      <c r="E48" s="815" t="s">
        <v>3926</v>
      </c>
      <c r="F48" s="782"/>
      <c r="G48" s="782"/>
      <c r="H48" s="782"/>
      <c r="I48" s="814"/>
    </row>
    <row r="49" spans="1:9" ht="108.5" x14ac:dyDescent="0.35">
      <c r="A49" s="786">
        <v>45</v>
      </c>
      <c r="B49" s="1391">
        <v>45668</v>
      </c>
      <c r="C49" s="798"/>
      <c r="D49" s="797"/>
      <c r="E49" s="813" t="s">
        <v>160</v>
      </c>
      <c r="F49" s="795"/>
      <c r="G49" s="794"/>
      <c r="H49" s="793"/>
      <c r="I49" s="812" t="s">
        <v>3719</v>
      </c>
    </row>
    <row r="50" spans="1:9" ht="43.5" customHeight="1" x14ac:dyDescent="0.35">
      <c r="A50" s="800">
        <v>46</v>
      </c>
      <c r="B50" s="811"/>
      <c r="C50" s="810"/>
      <c r="D50" s="809"/>
      <c r="E50" s="808" t="s">
        <v>3720</v>
      </c>
      <c r="F50" s="793"/>
      <c r="G50" s="807"/>
      <c r="H50" s="807"/>
      <c r="I50" s="806"/>
    </row>
    <row r="51" spans="1:9" ht="91.5" customHeight="1" x14ac:dyDescent="0.35">
      <c r="A51" s="800">
        <v>47</v>
      </c>
      <c r="B51" s="805">
        <v>12</v>
      </c>
      <c r="C51" s="804"/>
      <c r="D51" s="803"/>
      <c r="E51" s="796" t="s">
        <v>161</v>
      </c>
      <c r="F51" s="794"/>
      <c r="G51" s="794"/>
      <c r="H51" s="794"/>
      <c r="I51" s="792"/>
    </row>
    <row r="52" spans="1:9" ht="31" x14ac:dyDescent="0.35">
      <c r="A52" s="786">
        <v>48</v>
      </c>
      <c r="B52" s="802" t="s">
        <v>23244</v>
      </c>
      <c r="C52" s="798"/>
      <c r="D52" s="797"/>
      <c r="E52" s="796" t="s">
        <v>162</v>
      </c>
      <c r="F52" s="795"/>
      <c r="G52" s="794"/>
      <c r="H52" s="793"/>
      <c r="I52" s="801"/>
    </row>
    <row r="53" spans="1:9" ht="46.5" x14ac:dyDescent="0.35">
      <c r="A53" s="800">
        <v>49</v>
      </c>
      <c r="B53" s="799" t="s">
        <v>23245</v>
      </c>
      <c r="C53" s="798"/>
      <c r="D53" s="797"/>
      <c r="E53" s="796" t="s">
        <v>163</v>
      </c>
      <c r="F53" s="795"/>
      <c r="G53" s="794"/>
      <c r="H53" s="793"/>
      <c r="I53" s="792"/>
    </row>
    <row r="54" spans="1:9" ht="31" x14ac:dyDescent="0.35">
      <c r="A54" s="800">
        <v>50</v>
      </c>
      <c r="B54" s="799" t="s">
        <v>23246</v>
      </c>
      <c r="C54" s="798"/>
      <c r="D54" s="797"/>
      <c r="E54" s="796" t="s">
        <v>164</v>
      </c>
      <c r="F54" s="795"/>
      <c r="G54" s="794"/>
      <c r="H54" s="793"/>
      <c r="I54" s="792"/>
    </row>
    <row r="55" spans="1:9" ht="62.5" thickBot="1" x14ac:dyDescent="0.4">
      <c r="A55" s="786">
        <v>51</v>
      </c>
      <c r="B55" s="791" t="s">
        <v>23247</v>
      </c>
      <c r="C55" s="790"/>
      <c r="D55" s="789"/>
      <c r="E55" s="788" t="s">
        <v>165</v>
      </c>
      <c r="F55" s="777"/>
      <c r="G55" s="776"/>
      <c r="H55" s="775"/>
      <c r="I55" s="787"/>
    </row>
    <row r="56" spans="1:9" ht="46.5" x14ac:dyDescent="0.35">
      <c r="A56" s="800">
        <v>52</v>
      </c>
      <c r="B56" s="785"/>
      <c r="C56" s="784"/>
      <c r="D56" s="784"/>
      <c r="E56" s="783" t="s">
        <v>166</v>
      </c>
      <c r="F56" s="782"/>
      <c r="G56" s="782"/>
      <c r="H56" s="782"/>
      <c r="I56" s="781"/>
    </row>
    <row r="57" spans="1:9" ht="31" x14ac:dyDescent="0.35">
      <c r="A57" s="800"/>
      <c r="B57" s="1397">
        <v>45703</v>
      </c>
      <c r="C57" s="1393"/>
      <c r="D57" s="1398"/>
      <c r="E57" s="1396" t="s">
        <v>23250</v>
      </c>
      <c r="F57" s="1394"/>
      <c r="G57" s="1394"/>
      <c r="H57" s="1394"/>
      <c r="I57" s="1395"/>
    </row>
    <row r="58" spans="1:9" ht="99.75" customHeight="1" x14ac:dyDescent="0.35">
      <c r="A58" s="800"/>
      <c r="B58" s="1397">
        <v>45761</v>
      </c>
      <c r="C58" s="1393"/>
      <c r="D58" s="1393"/>
      <c r="E58" s="1396" t="s">
        <v>23249</v>
      </c>
      <c r="F58" s="1394"/>
      <c r="G58" s="1394"/>
      <c r="H58" s="1394"/>
      <c r="I58" s="1395"/>
    </row>
    <row r="59" spans="1:9" ht="124.5" customHeight="1" thickBot="1" x14ac:dyDescent="0.4">
      <c r="A59" s="800">
        <v>53</v>
      </c>
      <c r="B59" s="1392">
        <v>45671</v>
      </c>
      <c r="C59" s="780"/>
      <c r="D59" s="779"/>
      <c r="E59" s="778" t="s">
        <v>23248</v>
      </c>
      <c r="F59" s="777"/>
      <c r="G59" s="776"/>
      <c r="H59" s="775"/>
      <c r="I59" s="774"/>
    </row>
  </sheetData>
  <mergeCells count="5">
    <mergeCell ref="F3:G3"/>
    <mergeCell ref="B5:E5"/>
    <mergeCell ref="A3:A4"/>
    <mergeCell ref="B1:E2"/>
    <mergeCell ref="B3:D3"/>
  </mergeCells>
  <hyperlinks>
    <hyperlink ref="B1:E2" location="'Zákon 309 - 2006 Sb.'!A1" display="Zákon 309/2006 Sb. ze dne 23. května 2006, kterým se upravují další požadavky bezpečnosti a ochrany zdraví při práci v pracovněprávních vztazích a o zajištění bezpečnosti a ochrany zdraví při činnosti nebo poskytování služeb mimo pracovněprávní vztahy " xr:uid="{00000000-0004-0000-0700-000000000000}"/>
  </hyperlinks>
  <pageMargins left="0.78740157480314965" right="0.39370078740157483" top="0.59055118110236227" bottom="0.78740157480314965" header="0.51181102362204722" footer="0.51181102362204722"/>
  <pageSetup paperSize="9" scale="90" orientation="portrait" r:id="rId1"/>
  <headerFooter alignWithMargins="0">
    <oddFooter>&amp;CBOZP
1.4.2016&amp;R&amp;P strana z &amp;N</oddFooter>
  </headerFooter>
  <rowBreaks count="4" manualBreakCount="4">
    <brk id="16" max="8" man="1"/>
    <brk id="30" max="8" man="1"/>
    <brk id="42" max="8" man="1"/>
    <brk id="55" max="8" man="1"/>
  </rowBreaks>
  <colBreaks count="1" manualBreakCount="1">
    <brk id="9" max="1048575"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List6">
    <tabColor indexed="24"/>
  </sheetPr>
  <dimension ref="A1:J109"/>
  <sheetViews>
    <sheetView showGridLines="0" zoomScaleNormal="100" zoomScaleSheetLayoutView="100" workbookViewId="0">
      <selection activeCell="M4" sqref="M4:M5"/>
    </sheetView>
  </sheetViews>
  <sheetFormatPr defaultRowHeight="12.5" x14ac:dyDescent="0.25"/>
  <cols>
    <col min="1" max="1" width="6.453125" customWidth="1"/>
    <col min="2" max="2" width="9.45312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10" ht="51" customHeight="1" x14ac:dyDescent="0.25">
      <c r="B1" s="1697" t="s">
        <v>24010</v>
      </c>
      <c r="C1" s="1698"/>
      <c r="D1" s="1698"/>
      <c r="E1" s="1698"/>
    </row>
    <row r="2" spans="1:10" ht="17.25" customHeight="1" thickBot="1" x14ac:dyDescent="0.3">
      <c r="B2" s="1698"/>
      <c r="C2" s="1698"/>
      <c r="D2" s="1698"/>
      <c r="E2" s="1698"/>
    </row>
    <row r="3" spans="1:10" ht="16.5" customHeight="1" thickBot="1" x14ac:dyDescent="0.35">
      <c r="A3" s="1692" t="s">
        <v>2966</v>
      </c>
      <c r="B3" s="1699"/>
      <c r="C3" s="1700"/>
      <c r="D3" s="1701"/>
      <c r="E3" s="462" t="s">
        <v>3330</v>
      </c>
      <c r="F3" s="1702" t="s">
        <v>3331</v>
      </c>
      <c r="G3" s="1703"/>
      <c r="H3" s="463" t="s">
        <v>3332</v>
      </c>
      <c r="I3" s="464" t="s">
        <v>3333</v>
      </c>
    </row>
    <row r="4" spans="1:10" ht="16" thickBot="1" x14ac:dyDescent="0.35">
      <c r="A4" s="1693"/>
      <c r="B4" s="257"/>
      <c r="C4" s="1"/>
      <c r="D4" s="77"/>
      <c r="E4" s="2"/>
      <c r="F4" s="77" t="s">
        <v>3334</v>
      </c>
      <c r="G4" s="1" t="s">
        <v>3335</v>
      </c>
      <c r="H4" s="77" t="s">
        <v>3336</v>
      </c>
      <c r="I4" s="127"/>
    </row>
    <row r="5" spans="1:10" ht="30" customHeight="1" x14ac:dyDescent="0.3">
      <c r="A5" s="598">
        <v>1</v>
      </c>
      <c r="B5" s="1673"/>
      <c r="C5" s="1674"/>
      <c r="D5" s="1675"/>
      <c r="E5" s="3" t="s">
        <v>3246</v>
      </c>
      <c r="F5" s="1704"/>
      <c r="G5" s="1705"/>
      <c r="H5" s="1705"/>
      <c r="I5" s="1706"/>
    </row>
    <row r="6" spans="1:10" ht="46.5" x14ac:dyDescent="0.35">
      <c r="A6" s="599">
        <v>2</v>
      </c>
      <c r="B6" s="8"/>
      <c r="C6" s="9"/>
      <c r="D6" s="10"/>
      <c r="E6" s="23" t="s">
        <v>23994</v>
      </c>
      <c r="F6" s="12"/>
      <c r="G6" s="12"/>
      <c r="H6" s="12"/>
      <c r="I6" s="1694" t="s">
        <v>3247</v>
      </c>
    </row>
    <row r="7" spans="1:10" ht="31" x14ac:dyDescent="0.35">
      <c r="A7" s="599"/>
      <c r="B7" s="8"/>
      <c r="C7" s="9"/>
      <c r="D7" s="10"/>
      <c r="E7" s="23" t="s">
        <v>23998</v>
      </c>
      <c r="F7" s="17"/>
      <c r="G7" s="17"/>
      <c r="H7" s="17"/>
      <c r="I7" s="1695"/>
    </row>
    <row r="8" spans="1:10" ht="67.5" customHeight="1" x14ac:dyDescent="0.35">
      <c r="A8" s="599">
        <v>3</v>
      </c>
      <c r="B8" s="8"/>
      <c r="C8" s="9"/>
      <c r="D8" s="10"/>
      <c r="E8" s="23" t="s">
        <v>24003</v>
      </c>
      <c r="F8" s="17"/>
      <c r="G8" s="17"/>
      <c r="H8" s="17"/>
      <c r="I8" s="1696"/>
      <c r="J8" s="26"/>
    </row>
    <row r="9" spans="1:10" ht="96.75" customHeight="1" x14ac:dyDescent="0.35">
      <c r="A9" s="599"/>
      <c r="B9" s="8"/>
      <c r="C9" s="9"/>
      <c r="D9" s="29"/>
      <c r="E9" s="23" t="s">
        <v>23999</v>
      </c>
      <c r="F9" s="17"/>
      <c r="G9" s="16"/>
      <c r="H9" s="17"/>
      <c r="I9" s="1572"/>
      <c r="J9" s="26"/>
    </row>
    <row r="10" spans="1:10" ht="129" customHeight="1" x14ac:dyDescent="0.35">
      <c r="A10" s="599"/>
      <c r="B10" s="8"/>
      <c r="C10" s="9"/>
      <c r="D10" s="29"/>
      <c r="E10" s="23" t="s">
        <v>24000</v>
      </c>
      <c r="F10" s="17"/>
      <c r="G10" s="16"/>
      <c r="H10" s="17"/>
      <c r="I10" s="1572"/>
      <c r="J10" s="26"/>
    </row>
    <row r="11" spans="1:10" ht="31" x14ac:dyDescent="0.35">
      <c r="A11" s="599">
        <v>4</v>
      </c>
      <c r="B11" s="60"/>
      <c r="C11" s="61"/>
      <c r="D11" s="61"/>
      <c r="E11" s="23" t="s">
        <v>429</v>
      </c>
      <c r="F11" s="17"/>
      <c r="G11" s="16"/>
      <c r="H11" s="17"/>
      <c r="I11" s="558"/>
    </row>
    <row r="12" spans="1:10" ht="139.5" x14ac:dyDescent="0.35">
      <c r="A12" s="599">
        <v>7</v>
      </c>
      <c r="B12" s="60"/>
      <c r="C12" s="61"/>
      <c r="D12" s="61"/>
      <c r="E12" s="155" t="s">
        <v>23995</v>
      </c>
      <c r="F12" s="12"/>
      <c r="G12" s="11"/>
      <c r="H12" s="12"/>
      <c r="I12" s="558"/>
    </row>
    <row r="13" spans="1:10" ht="93" x14ac:dyDescent="0.35">
      <c r="A13" s="599">
        <v>8</v>
      </c>
      <c r="B13" s="60"/>
      <c r="C13" s="61"/>
      <c r="D13" s="61"/>
      <c r="E13" s="155" t="s">
        <v>23996</v>
      </c>
      <c r="F13" s="12"/>
      <c r="G13" s="11"/>
      <c r="H13" s="12"/>
      <c r="I13" s="558"/>
    </row>
    <row r="14" spans="1:10" ht="33.75" customHeight="1" x14ac:dyDescent="0.35">
      <c r="A14" s="599">
        <v>10</v>
      </c>
      <c r="B14" s="8"/>
      <c r="C14" s="9"/>
      <c r="D14" s="10"/>
      <c r="E14" s="25" t="s">
        <v>430</v>
      </c>
      <c r="F14" s="31"/>
      <c r="G14" s="6"/>
      <c r="H14" s="33"/>
      <c r="I14" s="558"/>
      <c r="J14" s="26"/>
    </row>
    <row r="15" spans="1:10" ht="31.5" thickBot="1" x14ac:dyDescent="0.4">
      <c r="A15" s="600">
        <v>11</v>
      </c>
      <c r="B15" s="595"/>
      <c r="C15" s="596"/>
      <c r="D15" s="597"/>
      <c r="E15" s="564" t="s">
        <v>3248</v>
      </c>
      <c r="F15" s="132"/>
      <c r="G15" s="131"/>
      <c r="H15" s="132"/>
      <c r="I15" s="559"/>
    </row>
    <row r="16" spans="1:10" ht="49.5" customHeight="1" x14ac:dyDescent="0.35">
      <c r="A16" s="599">
        <v>16</v>
      </c>
      <c r="C16" s="73"/>
      <c r="D16" s="272"/>
      <c r="E16" s="155" t="s">
        <v>23997</v>
      </c>
      <c r="F16" s="12"/>
      <c r="G16" s="11"/>
      <c r="H16" s="18"/>
      <c r="I16" s="558"/>
    </row>
    <row r="17" spans="1:9" ht="62" x14ac:dyDescent="0.35">
      <c r="A17" s="599"/>
      <c r="C17" s="73"/>
      <c r="D17" s="272"/>
      <c r="E17" s="264" t="s">
        <v>24001</v>
      </c>
      <c r="F17" s="5"/>
      <c r="G17" s="5"/>
      <c r="H17" s="28"/>
      <c r="I17" s="558"/>
    </row>
    <row r="18" spans="1:9" ht="96" customHeight="1" x14ac:dyDescent="0.35">
      <c r="A18" s="599">
        <v>17</v>
      </c>
      <c r="C18" s="73"/>
      <c r="D18" s="272"/>
      <c r="E18" s="264" t="s">
        <v>24002</v>
      </c>
      <c r="F18" s="5"/>
      <c r="G18" s="5"/>
      <c r="H18" s="28"/>
      <c r="I18" s="558"/>
    </row>
    <row r="19" spans="1:9" ht="111.75" customHeight="1" x14ac:dyDescent="0.35">
      <c r="C19" s="73"/>
      <c r="D19" s="272"/>
      <c r="E19" s="53" t="s">
        <v>4439</v>
      </c>
      <c r="F19" s="5"/>
      <c r="G19" s="20"/>
      <c r="H19" s="28"/>
      <c r="I19" s="558"/>
    </row>
    <row r="20" spans="1:9" ht="66" customHeight="1" x14ac:dyDescent="0.35">
      <c r="A20" s="599"/>
      <c r="C20" s="73"/>
      <c r="D20" s="272"/>
      <c r="E20" s="24" t="s">
        <v>4440</v>
      </c>
      <c r="F20" s="11"/>
      <c r="G20" s="12"/>
      <c r="H20" s="12"/>
      <c r="I20" s="558"/>
    </row>
    <row r="21" spans="1:9" ht="35.25" customHeight="1" x14ac:dyDescent="0.35">
      <c r="A21" s="599"/>
      <c r="C21" s="73"/>
      <c r="D21" s="272"/>
      <c r="E21" s="24" t="s">
        <v>4441</v>
      </c>
      <c r="F21" s="11"/>
      <c r="G21" s="12"/>
      <c r="H21" s="12"/>
      <c r="I21" s="558"/>
    </row>
    <row r="22" spans="1:9" ht="90" customHeight="1" x14ac:dyDescent="0.35">
      <c r="A22" s="599"/>
      <c r="C22" s="73"/>
      <c r="D22" s="272"/>
      <c r="E22" s="24" t="s">
        <v>4442</v>
      </c>
      <c r="F22" s="11"/>
      <c r="G22" s="12"/>
      <c r="H22" s="12"/>
      <c r="I22" s="558"/>
    </row>
    <row r="23" spans="1:9" ht="62" x14ac:dyDescent="0.35">
      <c r="A23" s="599"/>
      <c r="C23" s="73"/>
      <c r="D23" s="272"/>
      <c r="E23" s="25" t="s">
        <v>4443</v>
      </c>
      <c r="F23" s="6"/>
      <c r="G23" s="31"/>
      <c r="H23" s="33"/>
      <c r="I23" s="558"/>
    </row>
    <row r="24" spans="1:9" ht="52.5" customHeight="1" x14ac:dyDescent="0.35">
      <c r="A24" s="599"/>
      <c r="C24" s="73"/>
      <c r="D24" s="272"/>
      <c r="E24" s="53" t="s">
        <v>4444</v>
      </c>
      <c r="F24" s="5"/>
      <c r="G24" s="20"/>
      <c r="H24" s="20"/>
      <c r="I24" s="558"/>
    </row>
    <row r="25" spans="1:9" ht="84.75" customHeight="1" thickBot="1" x14ac:dyDescent="0.4">
      <c r="A25" s="600"/>
      <c r="B25" s="884"/>
      <c r="C25" s="640"/>
      <c r="D25" s="885"/>
      <c r="E25" s="689" t="s">
        <v>4445</v>
      </c>
      <c r="F25" s="603"/>
      <c r="G25" s="604"/>
      <c r="H25" s="605"/>
      <c r="I25" s="559"/>
    </row>
    <row r="26" spans="1:9" ht="154.5" customHeight="1" x14ac:dyDescent="0.25"/>
    <row r="28" spans="1:9" ht="111" customHeight="1" x14ac:dyDescent="0.25"/>
    <row r="33" ht="25.5" customHeight="1" x14ac:dyDescent="0.25"/>
    <row r="35" ht="31.5" customHeight="1" x14ac:dyDescent="0.25"/>
    <row r="37" ht="43.5" customHeight="1" x14ac:dyDescent="0.25"/>
    <row r="46" ht="45" customHeight="1" x14ac:dyDescent="0.25"/>
    <row r="48" ht="26.25" customHeight="1" x14ac:dyDescent="0.25"/>
    <row r="53" spans="3:3" ht="12.75" customHeight="1" x14ac:dyDescent="0.25"/>
    <row r="54" spans="3:3" ht="13" x14ac:dyDescent="0.3">
      <c r="C54" s="21"/>
    </row>
    <row r="55" spans="3:3" ht="28.5" customHeight="1" x14ac:dyDescent="0.25"/>
    <row r="57" spans="3:3" ht="26.25" customHeight="1" x14ac:dyDescent="0.25"/>
    <row r="58" spans="3:3" ht="24.75" customHeight="1" x14ac:dyDescent="0.25"/>
    <row r="61" spans="3:3" ht="12.75" customHeight="1" x14ac:dyDescent="0.25"/>
    <row r="65" ht="24.75" customHeight="1" x14ac:dyDescent="0.25"/>
    <row r="67" ht="24.75" customHeight="1" x14ac:dyDescent="0.25"/>
    <row r="68" ht="28.5" customHeight="1" x14ac:dyDescent="0.25"/>
    <row r="83" ht="27" customHeight="1" x14ac:dyDescent="0.25"/>
    <row r="88" ht="26.25" customHeight="1" x14ac:dyDescent="0.25"/>
    <row r="96" ht="24.75" customHeight="1" x14ac:dyDescent="0.25"/>
    <row r="97" spans="3:3" ht="25.5" customHeight="1" x14ac:dyDescent="0.25"/>
    <row r="98" spans="3:3" ht="25.5" customHeight="1" x14ac:dyDescent="0.25"/>
    <row r="102" spans="3:3" x14ac:dyDescent="0.25">
      <c r="C102" s="22"/>
    </row>
    <row r="103" spans="3:3" x14ac:dyDescent="0.25">
      <c r="C103" s="22"/>
    </row>
    <row r="105" spans="3:3" ht="15" customHeight="1" x14ac:dyDescent="0.25"/>
    <row r="109" spans="3:3" ht="0.75" customHeight="1" x14ac:dyDescent="0.25"/>
  </sheetData>
  <mergeCells count="7">
    <mergeCell ref="A3:A4"/>
    <mergeCell ref="I6:I8"/>
    <mergeCell ref="B1:E2"/>
    <mergeCell ref="B3:D3"/>
    <mergeCell ref="F3:G3"/>
    <mergeCell ref="B5:D5"/>
    <mergeCell ref="F5:I5"/>
  </mergeCells>
  <phoneticPr fontId="0" type="noConversion"/>
  <hyperlinks>
    <hyperlink ref="B1:E2" location="'NV 322-2025 Sb.'!A1" display="Nařízení vlády č.201/2010 Sb., kterým se stanoví způsob evidence, hlášení a zasílání záznamu o úrazu, vzor záznamu o úrazu a okruh orgánů a institucí, kterým se ohlašuje pracovní úraz a zasílá záznam o úrazu" xr:uid="{00000000-0004-0000-08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List7">
    <tabColor indexed="33"/>
  </sheetPr>
  <dimension ref="A1:O103"/>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4.26953125" customWidth="1"/>
    <col min="5" max="5" width="47.54296875" customWidth="1"/>
    <col min="6" max="6" width="4.7265625" customWidth="1"/>
    <col min="7" max="7" width="4.453125" customWidth="1"/>
    <col min="8" max="8" width="7.1796875" customWidth="1"/>
    <col min="9" max="9" width="11.453125" customWidth="1"/>
  </cols>
  <sheetData>
    <row r="1" spans="1:9" ht="42.65" customHeight="1" x14ac:dyDescent="0.25">
      <c r="A1" s="83"/>
      <c r="B1" s="1707" t="s">
        <v>484</v>
      </c>
      <c r="C1" s="1708"/>
      <c r="D1" s="1708"/>
      <c r="E1" s="1708"/>
      <c r="F1" s="83"/>
      <c r="G1" s="83"/>
      <c r="H1" s="83"/>
      <c r="I1" s="83"/>
    </row>
    <row r="2" spans="1:9" ht="17.25" customHeight="1" thickBot="1" x14ac:dyDescent="0.3">
      <c r="A2" s="83"/>
      <c r="B2" s="1709"/>
      <c r="C2" s="1709"/>
      <c r="D2" s="1709"/>
      <c r="E2" s="1709"/>
      <c r="F2" s="83"/>
      <c r="G2" s="83"/>
      <c r="H2" s="83"/>
      <c r="I2" s="83"/>
    </row>
    <row r="3" spans="1:9" ht="16.5" customHeight="1" thickBot="1" x14ac:dyDescent="0.35">
      <c r="A3" s="1692" t="s">
        <v>2966</v>
      </c>
      <c r="B3" s="1699"/>
      <c r="C3" s="1700"/>
      <c r="D3" s="1701"/>
      <c r="E3" s="462" t="s">
        <v>3330</v>
      </c>
      <c r="F3" s="1702" t="s">
        <v>3331</v>
      </c>
      <c r="G3" s="1703"/>
      <c r="H3" s="463" t="s">
        <v>3332</v>
      </c>
      <c r="I3" s="464" t="s">
        <v>3333</v>
      </c>
    </row>
    <row r="4" spans="1:9" ht="16" thickBot="1" x14ac:dyDescent="0.35">
      <c r="A4" s="1693"/>
      <c r="B4" s="257"/>
      <c r="C4" s="1"/>
      <c r="D4" s="77"/>
      <c r="E4" s="2"/>
      <c r="F4" s="77" t="s">
        <v>3334</v>
      </c>
      <c r="G4" s="1" t="s">
        <v>3335</v>
      </c>
      <c r="H4" s="77" t="s">
        <v>3336</v>
      </c>
      <c r="I4" s="127"/>
    </row>
    <row r="5" spans="1:9" ht="33.75" customHeight="1" x14ac:dyDescent="0.35">
      <c r="A5" s="588">
        <v>1</v>
      </c>
      <c r="B5" s="1716" t="s">
        <v>3428</v>
      </c>
      <c r="C5" s="1717"/>
      <c r="D5" s="1718"/>
      <c r="E5" s="3" t="s">
        <v>431</v>
      </c>
      <c r="F5" s="91"/>
      <c r="G5" s="91"/>
      <c r="H5" s="91"/>
      <c r="I5" s="606"/>
    </row>
    <row r="6" spans="1:9" ht="15" customHeight="1" x14ac:dyDescent="0.35">
      <c r="A6" s="526">
        <v>2</v>
      </c>
      <c r="B6" s="1719"/>
      <c r="C6" s="1720"/>
      <c r="D6" s="1721"/>
      <c r="E6" s="1722" t="s">
        <v>3429</v>
      </c>
      <c r="F6" s="103"/>
      <c r="G6" s="159"/>
      <c r="H6" s="103"/>
      <c r="I6" s="439"/>
    </row>
    <row r="7" spans="1:9" ht="15.5" x14ac:dyDescent="0.35">
      <c r="A7" s="526"/>
      <c r="B7" s="1719"/>
      <c r="C7" s="1720"/>
      <c r="D7" s="1721"/>
      <c r="E7" s="1723"/>
      <c r="F7" s="110"/>
      <c r="G7" s="161"/>
      <c r="H7" s="110"/>
      <c r="I7" s="440"/>
    </row>
    <row r="8" spans="1:9" ht="35.25" customHeight="1" x14ac:dyDescent="0.35">
      <c r="A8" s="526"/>
      <c r="B8" s="1719"/>
      <c r="C8" s="1720"/>
      <c r="D8" s="1721"/>
      <c r="E8" s="1724"/>
      <c r="F8" s="105"/>
      <c r="G8" s="91"/>
      <c r="H8" s="105"/>
      <c r="I8" s="440"/>
    </row>
    <row r="9" spans="1:9" ht="46.5" x14ac:dyDescent="0.35">
      <c r="A9" s="526">
        <v>3</v>
      </c>
      <c r="B9" s="95"/>
      <c r="C9" s="86"/>
      <c r="D9" s="100"/>
      <c r="E9" s="154" t="s">
        <v>3430</v>
      </c>
      <c r="F9" s="92"/>
      <c r="G9" s="105"/>
      <c r="H9" s="105"/>
      <c r="I9" s="441"/>
    </row>
    <row r="10" spans="1:9" ht="46.5" x14ac:dyDescent="0.35">
      <c r="A10" s="526">
        <v>4</v>
      </c>
      <c r="B10" s="95"/>
      <c r="C10" s="86"/>
      <c r="D10" s="100"/>
      <c r="E10" s="154" t="s">
        <v>3431</v>
      </c>
      <c r="F10" s="94"/>
      <c r="G10" s="101"/>
      <c r="H10" s="101"/>
      <c r="I10" s="441"/>
    </row>
    <row r="11" spans="1:9" ht="35.25" customHeight="1" x14ac:dyDescent="0.35">
      <c r="A11" s="526">
        <v>5</v>
      </c>
      <c r="B11" s="95"/>
      <c r="C11" s="86"/>
      <c r="D11" s="100"/>
      <c r="E11" s="154" t="s">
        <v>3566</v>
      </c>
      <c r="F11" s="102"/>
      <c r="G11" s="103"/>
      <c r="H11" s="103"/>
      <c r="I11" s="441"/>
    </row>
    <row r="12" spans="1:9" ht="50.25" customHeight="1" x14ac:dyDescent="0.35">
      <c r="A12" s="526">
        <v>6</v>
      </c>
      <c r="B12" s="95"/>
      <c r="C12" s="86"/>
      <c r="D12" s="100"/>
      <c r="E12" s="154" t="s">
        <v>3567</v>
      </c>
      <c r="F12" s="102"/>
      <c r="G12" s="103"/>
      <c r="H12" s="103"/>
      <c r="I12" s="441"/>
    </row>
    <row r="13" spans="1:9" ht="31" x14ac:dyDescent="0.35">
      <c r="A13" s="526">
        <v>7</v>
      </c>
      <c r="B13" s="1725"/>
      <c r="C13" s="1725"/>
      <c r="D13" s="1725"/>
      <c r="E13" s="155" t="s">
        <v>3579</v>
      </c>
      <c r="F13" s="104"/>
      <c r="G13" s="104"/>
      <c r="H13" s="104"/>
      <c r="I13" s="441"/>
    </row>
    <row r="14" spans="1:9" ht="46.5" x14ac:dyDescent="0.35">
      <c r="A14" s="526">
        <v>8</v>
      </c>
      <c r="B14" s="95"/>
      <c r="C14" s="86"/>
      <c r="D14" s="100"/>
      <c r="E14" s="157" t="s">
        <v>2893</v>
      </c>
      <c r="F14" s="109"/>
      <c r="G14" s="110"/>
      <c r="H14" s="114"/>
      <c r="I14" s="441"/>
    </row>
    <row r="15" spans="1:9" ht="18.75" customHeight="1" x14ac:dyDescent="0.35">
      <c r="A15" s="589">
        <v>9</v>
      </c>
      <c r="B15" s="414"/>
      <c r="C15" s="415"/>
      <c r="D15" s="536"/>
      <c r="E15" s="537" t="s">
        <v>3958</v>
      </c>
      <c r="F15" s="104"/>
      <c r="G15" s="93"/>
      <c r="H15" s="93"/>
      <c r="I15" s="442"/>
    </row>
    <row r="16" spans="1:9" ht="64.5" customHeight="1" x14ac:dyDescent="0.35">
      <c r="A16" s="526">
        <v>10</v>
      </c>
      <c r="B16" s="95"/>
      <c r="C16" s="86"/>
      <c r="D16" s="100"/>
      <c r="E16" s="263" t="s">
        <v>398</v>
      </c>
      <c r="F16" s="92"/>
      <c r="G16" s="105"/>
      <c r="H16" s="137"/>
      <c r="I16" s="441"/>
    </row>
    <row r="17" spans="1:15" ht="32.25" customHeight="1" x14ac:dyDescent="0.35">
      <c r="A17" s="526">
        <v>11</v>
      </c>
      <c r="B17" s="95"/>
      <c r="C17" s="86"/>
      <c r="D17" s="100"/>
      <c r="E17" s="264" t="s">
        <v>2894</v>
      </c>
      <c r="F17" s="92"/>
      <c r="G17" s="105"/>
      <c r="H17" s="137"/>
      <c r="I17" s="441"/>
    </row>
    <row r="18" spans="1:15" ht="45" customHeight="1" x14ac:dyDescent="0.35">
      <c r="A18" s="526">
        <v>12</v>
      </c>
      <c r="B18" s="95"/>
      <c r="C18" s="85"/>
      <c r="D18" s="96"/>
      <c r="E18" s="155" t="s">
        <v>2895</v>
      </c>
      <c r="F18" s="269"/>
      <c r="G18" s="103"/>
      <c r="H18" s="139"/>
      <c r="I18" s="441"/>
    </row>
    <row r="19" spans="1:15" ht="32.25" customHeight="1" x14ac:dyDescent="0.35">
      <c r="A19" s="589">
        <v>13</v>
      </c>
      <c r="B19" s="1726" t="s">
        <v>2896</v>
      </c>
      <c r="C19" s="1727"/>
      <c r="D19" s="1728"/>
      <c r="E19" s="147" t="s">
        <v>2897</v>
      </c>
      <c r="F19" s="104"/>
      <c r="G19" s="93"/>
      <c r="H19" s="93"/>
      <c r="I19" s="442"/>
    </row>
    <row r="20" spans="1:15" ht="34.5" customHeight="1" x14ac:dyDescent="0.35">
      <c r="A20" s="526">
        <v>14</v>
      </c>
      <c r="B20" s="1729" t="s">
        <v>4231</v>
      </c>
      <c r="C20" s="1730"/>
      <c r="D20" s="1731"/>
      <c r="E20" s="157" t="s">
        <v>2898</v>
      </c>
      <c r="F20" s="94"/>
      <c r="G20" s="101"/>
      <c r="H20" s="104"/>
      <c r="I20" s="493"/>
    </row>
    <row r="21" spans="1:15" ht="111.75" customHeight="1" thickBot="1" x14ac:dyDescent="0.4">
      <c r="A21" s="507">
        <v>15</v>
      </c>
      <c r="B21" s="1732" t="s">
        <v>4232</v>
      </c>
      <c r="C21" s="1733"/>
      <c r="D21" s="1734"/>
      <c r="E21" s="564" t="s">
        <v>4228</v>
      </c>
      <c r="F21" s="566"/>
      <c r="G21" s="566"/>
      <c r="H21" s="566"/>
      <c r="I21" s="579"/>
      <c r="O21" s="21"/>
    </row>
    <row r="22" spans="1:15" ht="46.5" x14ac:dyDescent="0.35">
      <c r="A22" s="526">
        <v>16</v>
      </c>
      <c r="B22" s="1735" t="s">
        <v>4068</v>
      </c>
      <c r="C22" s="1736"/>
      <c r="D22" s="1737"/>
      <c r="E22" s="263" t="s">
        <v>2899</v>
      </c>
      <c r="F22" s="92"/>
      <c r="G22" s="105"/>
      <c r="H22" s="137"/>
      <c r="I22" s="441"/>
    </row>
    <row r="23" spans="1:15" ht="60.75" customHeight="1" x14ac:dyDescent="0.25">
      <c r="A23" s="526">
        <v>17</v>
      </c>
      <c r="B23" s="362"/>
      <c r="C23" s="363"/>
      <c r="D23" s="364"/>
      <c r="E23" s="263" t="s">
        <v>2900</v>
      </c>
      <c r="F23" s="268"/>
      <c r="G23" s="98"/>
      <c r="H23" s="219"/>
      <c r="I23" s="607"/>
    </row>
    <row r="24" spans="1:15" ht="36" customHeight="1" x14ac:dyDescent="0.35">
      <c r="A24" s="526">
        <v>18</v>
      </c>
      <c r="B24" s="1738" t="s">
        <v>4069</v>
      </c>
      <c r="C24" s="1739"/>
      <c r="D24" s="1740"/>
      <c r="E24" s="263" t="s">
        <v>2566</v>
      </c>
      <c r="F24" s="92"/>
      <c r="G24" s="105"/>
      <c r="H24" s="137"/>
      <c r="I24" s="493"/>
    </row>
    <row r="25" spans="1:15" ht="34.5" customHeight="1" x14ac:dyDescent="0.35">
      <c r="A25" s="526">
        <v>19</v>
      </c>
      <c r="B25" s="1710" t="s">
        <v>4233</v>
      </c>
      <c r="C25" s="1711"/>
      <c r="D25" s="1712"/>
      <c r="E25" s="263" t="s">
        <v>3540</v>
      </c>
      <c r="F25" s="92"/>
      <c r="G25" s="105"/>
      <c r="H25" s="137"/>
      <c r="I25" s="441"/>
    </row>
    <row r="26" spans="1:15" ht="46.5" x14ac:dyDescent="0.35">
      <c r="A26" s="526">
        <v>20</v>
      </c>
      <c r="B26" s="365"/>
      <c r="C26" s="366"/>
      <c r="D26" s="367"/>
      <c r="E26" s="157" t="s">
        <v>2567</v>
      </c>
      <c r="F26" s="94"/>
      <c r="G26" s="101"/>
      <c r="H26" s="104"/>
      <c r="I26" s="441"/>
    </row>
    <row r="27" spans="1:15" ht="31" x14ac:dyDescent="0.35">
      <c r="A27" s="526">
        <v>21</v>
      </c>
      <c r="B27" s="477"/>
      <c r="C27" s="478"/>
      <c r="D27" s="479"/>
      <c r="E27" s="157" t="s">
        <v>3191</v>
      </c>
      <c r="F27" s="94"/>
      <c r="G27" s="101"/>
      <c r="H27" s="104"/>
      <c r="I27" s="443"/>
    </row>
    <row r="28" spans="1:15" ht="31" x14ac:dyDescent="0.35">
      <c r="A28" s="526">
        <v>22</v>
      </c>
      <c r="B28" s="1713" t="s">
        <v>4234</v>
      </c>
      <c r="C28" s="1714"/>
      <c r="D28" s="1715"/>
      <c r="E28" s="265" t="s">
        <v>3192</v>
      </c>
      <c r="F28" s="94"/>
      <c r="G28" s="101"/>
      <c r="H28" s="104"/>
      <c r="I28" s="441"/>
    </row>
    <row r="29" spans="1:15" ht="35.25" customHeight="1" x14ac:dyDescent="0.35">
      <c r="A29" s="526">
        <v>23</v>
      </c>
      <c r="B29" s="368"/>
      <c r="C29" s="369"/>
      <c r="D29" s="370"/>
      <c r="E29" s="265" t="s">
        <v>3193</v>
      </c>
      <c r="F29" s="94"/>
      <c r="G29" s="101"/>
      <c r="H29" s="104"/>
      <c r="I29" s="441"/>
    </row>
    <row r="30" spans="1:15" ht="31" x14ac:dyDescent="0.35">
      <c r="A30" s="526">
        <v>24</v>
      </c>
      <c r="B30" s="368"/>
      <c r="C30" s="369"/>
      <c r="D30" s="370"/>
      <c r="E30" s="265" t="s">
        <v>3194</v>
      </c>
      <c r="F30" s="94"/>
      <c r="G30" s="101"/>
      <c r="H30" s="104"/>
      <c r="I30" s="441"/>
    </row>
    <row r="31" spans="1:15" ht="31" x14ac:dyDescent="0.35">
      <c r="A31" s="526">
        <v>25</v>
      </c>
      <c r="B31" s="480"/>
      <c r="C31" s="481"/>
      <c r="D31" s="482"/>
      <c r="E31" s="157" t="s">
        <v>3195</v>
      </c>
      <c r="F31" s="101"/>
      <c r="G31" s="101"/>
      <c r="H31" s="104"/>
      <c r="I31" s="443"/>
    </row>
    <row r="32" spans="1:15" ht="31.5" customHeight="1" x14ac:dyDescent="0.35">
      <c r="A32" s="526">
        <v>26</v>
      </c>
      <c r="B32" s="1735" t="s">
        <v>4235</v>
      </c>
      <c r="C32" s="1736"/>
      <c r="D32" s="1737"/>
      <c r="E32" s="157" t="s">
        <v>3213</v>
      </c>
      <c r="F32" s="92"/>
      <c r="G32" s="105"/>
      <c r="H32" s="137"/>
      <c r="I32" s="441"/>
    </row>
    <row r="33" spans="1:9" ht="18" customHeight="1" x14ac:dyDescent="0.35">
      <c r="A33" s="526">
        <v>27</v>
      </c>
      <c r="B33" s="406"/>
      <c r="C33" s="407"/>
      <c r="D33" s="408"/>
      <c r="E33" s="157" t="s">
        <v>3214</v>
      </c>
      <c r="F33" s="94"/>
      <c r="G33" s="101"/>
      <c r="H33" s="104"/>
      <c r="I33" s="441"/>
    </row>
    <row r="34" spans="1:9" ht="46.5" customHeight="1" x14ac:dyDescent="0.35">
      <c r="A34" s="526">
        <v>28</v>
      </c>
      <c r="B34" s="406"/>
      <c r="C34" s="407"/>
      <c r="D34" s="408"/>
      <c r="E34" s="157" t="s">
        <v>3215</v>
      </c>
      <c r="F34" s="94"/>
      <c r="G34" s="101"/>
      <c r="H34" s="104"/>
      <c r="I34" s="441"/>
    </row>
    <row r="35" spans="1:9" ht="62" x14ac:dyDescent="0.35">
      <c r="A35" s="526">
        <v>29</v>
      </c>
      <c r="B35" s="406"/>
      <c r="C35" s="407"/>
      <c r="D35" s="408"/>
      <c r="E35" s="157" t="s">
        <v>4229</v>
      </c>
      <c r="F35" s="94"/>
      <c r="G35" s="101"/>
      <c r="H35" s="104"/>
      <c r="I35" s="441"/>
    </row>
    <row r="36" spans="1:9" ht="48.75" customHeight="1" x14ac:dyDescent="0.35">
      <c r="A36" s="526">
        <v>30</v>
      </c>
      <c r="B36" s="406"/>
      <c r="C36" s="407"/>
      <c r="D36" s="408"/>
      <c r="E36" s="157" t="s">
        <v>4230</v>
      </c>
      <c r="F36" s="94"/>
      <c r="G36" s="101"/>
      <c r="H36" s="104"/>
      <c r="I36" s="443"/>
    </row>
    <row r="37" spans="1:9" ht="31.5" customHeight="1" x14ac:dyDescent="0.35">
      <c r="A37" s="526">
        <v>31</v>
      </c>
      <c r="B37" s="1741" t="s">
        <v>4070</v>
      </c>
      <c r="C37" s="1742"/>
      <c r="D37" s="1743"/>
      <c r="E37" s="157" t="s">
        <v>3216</v>
      </c>
      <c r="F37" s="94"/>
      <c r="G37" s="101"/>
      <c r="H37" s="104"/>
      <c r="I37" s="493"/>
    </row>
    <row r="38" spans="1:9" ht="49.5" customHeight="1" x14ac:dyDescent="0.35">
      <c r="A38" s="526">
        <v>32</v>
      </c>
      <c r="B38" s="1744" t="s">
        <v>4236</v>
      </c>
      <c r="C38" s="1745"/>
      <c r="D38" s="1746"/>
      <c r="E38" s="266" t="s">
        <v>2607</v>
      </c>
      <c r="F38" s="92"/>
      <c r="G38" s="105"/>
      <c r="H38" s="137"/>
      <c r="I38" s="441"/>
    </row>
    <row r="39" spans="1:9" ht="33" customHeight="1" x14ac:dyDescent="0.35">
      <c r="A39" s="526">
        <v>33</v>
      </c>
      <c r="B39" s="371"/>
      <c r="C39" s="372"/>
      <c r="D39" s="373"/>
      <c r="E39" s="157" t="s">
        <v>2608</v>
      </c>
      <c r="F39" s="94"/>
      <c r="G39" s="101"/>
      <c r="H39" s="104"/>
      <c r="I39" s="441"/>
    </row>
    <row r="40" spans="1:9" ht="31" x14ac:dyDescent="0.35">
      <c r="A40" s="526">
        <v>34</v>
      </c>
      <c r="B40" s="371"/>
      <c r="C40" s="372"/>
      <c r="D40" s="373"/>
      <c r="E40" s="157" t="s">
        <v>2609</v>
      </c>
      <c r="F40" s="94"/>
      <c r="G40" s="101"/>
      <c r="H40" s="104"/>
      <c r="I40" s="441"/>
    </row>
    <row r="41" spans="1:9" ht="47" thickBot="1" x14ac:dyDescent="0.4">
      <c r="A41" s="507">
        <v>35</v>
      </c>
      <c r="B41" s="618"/>
      <c r="C41" s="619"/>
      <c r="D41" s="620"/>
      <c r="E41" s="611" t="s">
        <v>3541</v>
      </c>
      <c r="F41" s="565"/>
      <c r="G41" s="566"/>
      <c r="H41" s="567"/>
      <c r="I41" s="474"/>
    </row>
    <row r="42" spans="1:9" ht="30.75" customHeight="1" x14ac:dyDescent="0.35">
      <c r="A42" s="526">
        <v>36</v>
      </c>
      <c r="B42" s="1747" t="s">
        <v>4237</v>
      </c>
      <c r="C42" s="1748"/>
      <c r="D42" s="1749"/>
      <c r="E42" s="263" t="s">
        <v>3542</v>
      </c>
      <c r="F42" s="92"/>
      <c r="G42" s="105"/>
      <c r="H42" s="137"/>
      <c r="I42" s="441"/>
    </row>
    <row r="43" spans="1:9" ht="32.25" customHeight="1" x14ac:dyDescent="0.35">
      <c r="A43" s="526">
        <v>37</v>
      </c>
      <c r="B43" s="350"/>
      <c r="C43" s="348"/>
      <c r="D43" s="349"/>
      <c r="E43" s="263" t="s">
        <v>2610</v>
      </c>
      <c r="F43" s="92"/>
      <c r="G43" s="105"/>
      <c r="H43" s="137"/>
      <c r="I43" s="441"/>
    </row>
    <row r="44" spans="1:9" ht="33" customHeight="1" x14ac:dyDescent="0.35">
      <c r="A44" s="526">
        <v>38</v>
      </c>
      <c r="B44" s="538"/>
      <c r="C44" s="374"/>
      <c r="D44" s="375"/>
      <c r="E44" s="157" t="s">
        <v>2611</v>
      </c>
      <c r="F44" s="94"/>
      <c r="G44" s="101"/>
      <c r="H44" s="104"/>
      <c r="I44" s="443"/>
    </row>
    <row r="45" spans="1:9" ht="35.25" customHeight="1" x14ac:dyDescent="0.35">
      <c r="A45" s="526">
        <v>39</v>
      </c>
      <c r="B45" s="1750" t="s">
        <v>4238</v>
      </c>
      <c r="C45" s="1751"/>
      <c r="D45" s="1752"/>
      <c r="E45" s="266" t="s">
        <v>338</v>
      </c>
      <c r="F45" s="92"/>
      <c r="G45" s="105"/>
      <c r="H45" s="137"/>
      <c r="I45" s="441"/>
    </row>
    <row r="46" spans="1:9" ht="34.5" customHeight="1" x14ac:dyDescent="0.35">
      <c r="A46" s="526">
        <v>40</v>
      </c>
      <c r="B46" s="376"/>
      <c r="C46" s="377"/>
      <c r="D46" s="378"/>
      <c r="E46" s="265" t="s">
        <v>2612</v>
      </c>
      <c r="F46" s="94"/>
      <c r="G46" s="101"/>
      <c r="H46" s="104"/>
      <c r="I46" s="441"/>
    </row>
    <row r="47" spans="1:9" ht="35.25" customHeight="1" x14ac:dyDescent="0.35">
      <c r="A47" s="526">
        <v>41</v>
      </c>
      <c r="B47" s="376"/>
      <c r="C47" s="377"/>
      <c r="D47" s="378"/>
      <c r="E47" s="155" t="s">
        <v>2613</v>
      </c>
      <c r="F47" s="102"/>
      <c r="G47" s="103"/>
      <c r="H47" s="139"/>
      <c r="I47" s="441"/>
    </row>
    <row r="48" spans="1:9" ht="46.5" x14ac:dyDescent="0.35">
      <c r="A48" s="526">
        <v>42</v>
      </c>
      <c r="B48" s="376"/>
      <c r="C48" s="377"/>
      <c r="D48" s="378"/>
      <c r="E48" s="157" t="s">
        <v>2278</v>
      </c>
      <c r="F48" s="101"/>
      <c r="G48" s="101"/>
      <c r="H48" s="93"/>
      <c r="I48" s="441"/>
    </row>
    <row r="49" spans="1:9" ht="31.5" customHeight="1" x14ac:dyDescent="0.35">
      <c r="A49" s="526">
        <v>43</v>
      </c>
      <c r="B49" s="1756"/>
      <c r="C49" s="1757"/>
      <c r="D49" s="1758"/>
      <c r="E49" s="156" t="s">
        <v>2279</v>
      </c>
      <c r="F49" s="114"/>
      <c r="G49" s="114"/>
      <c r="H49" s="114"/>
      <c r="I49" s="441"/>
    </row>
    <row r="50" spans="1:9" ht="46.5" x14ac:dyDescent="0.35">
      <c r="A50" s="526">
        <v>44</v>
      </c>
      <c r="B50" s="483"/>
      <c r="C50" s="484"/>
      <c r="D50" s="485"/>
      <c r="E50" s="267" t="s">
        <v>399</v>
      </c>
      <c r="F50" s="101"/>
      <c r="G50" s="101"/>
      <c r="H50" s="101"/>
      <c r="I50" s="443"/>
    </row>
    <row r="51" spans="1:9" ht="46.5" x14ac:dyDescent="0.35">
      <c r="A51" s="526">
        <v>45</v>
      </c>
      <c r="B51" s="1753" t="s">
        <v>4239</v>
      </c>
      <c r="C51" s="1754"/>
      <c r="D51" s="1755"/>
      <c r="E51" s="157" t="s">
        <v>2280</v>
      </c>
      <c r="F51" s="94"/>
      <c r="G51" s="101"/>
      <c r="H51" s="104"/>
      <c r="I51" s="441"/>
    </row>
    <row r="52" spans="1:9" ht="29.25" customHeight="1" x14ac:dyDescent="0.35">
      <c r="A52" s="526">
        <v>46</v>
      </c>
      <c r="B52" s="379"/>
      <c r="C52" s="380"/>
      <c r="D52" s="381"/>
      <c r="E52" s="157" t="s">
        <v>4240</v>
      </c>
      <c r="F52" s="94"/>
      <c r="G52" s="101"/>
      <c r="H52" s="104"/>
      <c r="I52" s="441"/>
    </row>
    <row r="53" spans="1:9" ht="31" x14ac:dyDescent="0.35">
      <c r="A53" s="526">
        <v>47</v>
      </c>
      <c r="B53" s="379"/>
      <c r="C53" s="380"/>
      <c r="D53" s="381"/>
      <c r="E53" s="157" t="s">
        <v>2275</v>
      </c>
      <c r="F53" s="94"/>
      <c r="G53" s="101"/>
      <c r="H53" s="104"/>
      <c r="I53" s="441"/>
    </row>
    <row r="54" spans="1:9" ht="46.5" x14ac:dyDescent="0.35">
      <c r="A54" s="526">
        <v>48</v>
      </c>
      <c r="B54" s="390"/>
      <c r="C54" s="391"/>
      <c r="D54" s="392"/>
      <c r="E54" s="266" t="s">
        <v>3904</v>
      </c>
      <c r="F54" s="94"/>
      <c r="G54" s="101"/>
      <c r="H54" s="104"/>
      <c r="I54" s="443"/>
    </row>
    <row r="55" spans="1:9" ht="37.5" customHeight="1" x14ac:dyDescent="0.35">
      <c r="A55" s="526">
        <v>49</v>
      </c>
      <c r="B55" s="1759" t="s">
        <v>4243</v>
      </c>
      <c r="C55" s="1760"/>
      <c r="D55" s="1761"/>
      <c r="E55" s="157" t="s">
        <v>337</v>
      </c>
      <c r="F55" s="94"/>
      <c r="G55" s="101"/>
      <c r="H55" s="104"/>
      <c r="I55" s="493"/>
    </row>
    <row r="56" spans="1:9" ht="34.5" customHeight="1" x14ac:dyDescent="0.35">
      <c r="A56" s="526">
        <v>50</v>
      </c>
      <c r="B56" s="1753" t="s">
        <v>4242</v>
      </c>
      <c r="C56" s="1754"/>
      <c r="D56" s="1755"/>
      <c r="E56" s="157" t="s">
        <v>2276</v>
      </c>
      <c r="F56" s="94"/>
      <c r="G56" s="101"/>
      <c r="H56" s="104"/>
      <c r="I56" s="441"/>
    </row>
    <row r="57" spans="1:9" ht="18.75" customHeight="1" x14ac:dyDescent="0.35">
      <c r="A57" s="526">
        <v>51</v>
      </c>
      <c r="B57" s="379"/>
      <c r="C57" s="380"/>
      <c r="D57" s="381"/>
      <c r="E57" s="157" t="s">
        <v>2277</v>
      </c>
      <c r="F57" s="94"/>
      <c r="G57" s="101"/>
      <c r="H57" s="104"/>
      <c r="I57" s="441"/>
    </row>
    <row r="58" spans="1:9" ht="31" x14ac:dyDescent="0.35">
      <c r="A58" s="526">
        <v>52</v>
      </c>
      <c r="B58" s="379"/>
      <c r="C58" s="380"/>
      <c r="D58" s="381"/>
      <c r="E58" s="157" t="s">
        <v>4241</v>
      </c>
      <c r="F58" s="94"/>
      <c r="G58" s="101"/>
      <c r="H58" s="104"/>
      <c r="I58" s="441"/>
    </row>
    <row r="59" spans="1:9" ht="49.5" customHeight="1" x14ac:dyDescent="0.35">
      <c r="A59" s="526">
        <v>53</v>
      </c>
      <c r="B59" s="379"/>
      <c r="C59" s="380"/>
      <c r="D59" s="381"/>
      <c r="E59" s="263" t="s">
        <v>2952</v>
      </c>
      <c r="F59" s="94"/>
      <c r="G59" s="101"/>
      <c r="H59" s="104"/>
      <c r="I59" s="441"/>
    </row>
    <row r="60" spans="1:9" ht="46.5" x14ac:dyDescent="0.35">
      <c r="A60" s="526">
        <v>54</v>
      </c>
      <c r="B60" s="390"/>
      <c r="C60" s="391"/>
      <c r="D60" s="392"/>
      <c r="E60" s="265" t="s">
        <v>2953</v>
      </c>
      <c r="F60" s="94"/>
      <c r="G60" s="101"/>
      <c r="H60" s="104"/>
      <c r="I60" s="443"/>
    </row>
    <row r="61" spans="1:9" ht="31" x14ac:dyDescent="0.35">
      <c r="A61" s="526">
        <v>55</v>
      </c>
      <c r="B61" s="1762" t="s">
        <v>4071</v>
      </c>
      <c r="C61" s="1763"/>
      <c r="D61" s="1764"/>
      <c r="E61" s="265" t="s">
        <v>2954</v>
      </c>
      <c r="F61" s="94"/>
      <c r="G61" s="101"/>
      <c r="H61" s="104"/>
      <c r="I61" s="441"/>
    </row>
    <row r="62" spans="1:9" ht="31" x14ac:dyDescent="0.35">
      <c r="A62" s="526">
        <v>56</v>
      </c>
      <c r="B62" s="382"/>
      <c r="C62" s="383"/>
      <c r="D62" s="384"/>
      <c r="E62" s="265" t="s">
        <v>2955</v>
      </c>
      <c r="F62" s="101"/>
      <c r="G62" s="101"/>
      <c r="H62" s="104"/>
      <c r="I62" s="441"/>
    </row>
    <row r="63" spans="1:9" ht="31.5" thickBot="1" x14ac:dyDescent="0.4">
      <c r="A63" s="507">
        <v>57</v>
      </c>
      <c r="B63" s="615"/>
      <c r="C63" s="616"/>
      <c r="D63" s="617"/>
      <c r="E63" s="611" t="s">
        <v>4244</v>
      </c>
      <c r="F63" s="592"/>
      <c r="G63" s="593"/>
      <c r="H63" s="466"/>
      <c r="I63" s="474"/>
    </row>
    <row r="64" spans="1:9" ht="46.5" x14ac:dyDescent="0.35">
      <c r="A64" s="526">
        <v>58</v>
      </c>
      <c r="B64" s="382"/>
      <c r="C64" s="383"/>
      <c r="D64" s="384"/>
      <c r="E64" s="263" t="s">
        <v>2956</v>
      </c>
      <c r="F64" s="92"/>
      <c r="G64" s="105"/>
      <c r="H64" s="137"/>
      <c r="I64" s="441"/>
    </row>
    <row r="65" spans="1:9" ht="31" x14ac:dyDescent="0.35">
      <c r="A65" s="526">
        <v>59</v>
      </c>
      <c r="B65" s="382"/>
      <c r="C65" s="383"/>
      <c r="D65" s="384"/>
      <c r="E65" s="157" t="s">
        <v>2957</v>
      </c>
      <c r="F65" s="94"/>
      <c r="G65" s="101"/>
      <c r="H65" s="104"/>
      <c r="I65" s="441"/>
    </row>
    <row r="66" spans="1:9" ht="31" x14ac:dyDescent="0.35">
      <c r="A66" s="526">
        <v>60</v>
      </c>
      <c r="B66" s="385"/>
      <c r="C66" s="386"/>
      <c r="D66" s="387"/>
      <c r="E66" s="157" t="s">
        <v>4245</v>
      </c>
      <c r="F66" s="94"/>
      <c r="G66" s="101"/>
      <c r="H66" s="104"/>
      <c r="I66" s="443"/>
    </row>
    <row r="67" spans="1:9" ht="30" customHeight="1" x14ac:dyDescent="0.35">
      <c r="A67" s="526">
        <v>61</v>
      </c>
      <c r="B67" s="1768" t="s">
        <v>4246</v>
      </c>
      <c r="C67" s="1769"/>
      <c r="D67" s="1770"/>
      <c r="E67" s="157" t="s">
        <v>2958</v>
      </c>
      <c r="F67" s="94"/>
      <c r="G67" s="101"/>
      <c r="H67" s="104"/>
      <c r="I67" s="493"/>
    </row>
    <row r="68" spans="1:9" ht="31" x14ac:dyDescent="0.35">
      <c r="A68" s="526">
        <v>62</v>
      </c>
      <c r="B68" s="1771" t="s">
        <v>4247</v>
      </c>
      <c r="C68" s="1772"/>
      <c r="D68" s="1773"/>
      <c r="E68" s="266" t="s">
        <v>2959</v>
      </c>
      <c r="F68" s="109"/>
      <c r="G68" s="110"/>
      <c r="H68" s="114"/>
      <c r="I68" s="441"/>
    </row>
    <row r="69" spans="1:9" ht="47.25" customHeight="1" x14ac:dyDescent="0.35">
      <c r="A69" s="526">
        <v>63</v>
      </c>
      <c r="B69" s="486"/>
      <c r="C69" s="388"/>
      <c r="D69" s="389"/>
      <c r="E69" s="157" t="s">
        <v>339</v>
      </c>
      <c r="F69" s="104"/>
      <c r="G69" s="104"/>
      <c r="H69" s="104"/>
      <c r="I69" s="441"/>
    </row>
    <row r="70" spans="1:9" ht="46.5" customHeight="1" x14ac:dyDescent="0.35">
      <c r="A70" s="526">
        <v>64</v>
      </c>
      <c r="B70" s="486"/>
      <c r="C70" s="388"/>
      <c r="D70" s="389"/>
      <c r="E70" s="266" t="s">
        <v>400</v>
      </c>
      <c r="F70" s="109"/>
      <c r="G70" s="110"/>
      <c r="H70" s="110"/>
      <c r="I70" s="441"/>
    </row>
    <row r="71" spans="1:9" ht="31" x14ac:dyDescent="0.35">
      <c r="A71" s="526">
        <v>65</v>
      </c>
      <c r="B71" s="487"/>
      <c r="C71" s="488"/>
      <c r="D71" s="489"/>
      <c r="E71" s="157" t="s">
        <v>2960</v>
      </c>
      <c r="F71" s="101"/>
      <c r="G71" s="101"/>
      <c r="H71" s="101"/>
      <c r="I71" s="443"/>
    </row>
    <row r="72" spans="1:9" ht="45.75" customHeight="1" x14ac:dyDescent="0.35">
      <c r="A72" s="526">
        <v>66</v>
      </c>
      <c r="B72" s="1753" t="s">
        <v>4249</v>
      </c>
      <c r="C72" s="1754"/>
      <c r="D72" s="1755"/>
      <c r="E72" s="263" t="s">
        <v>2961</v>
      </c>
      <c r="F72" s="92"/>
      <c r="G72" s="105"/>
      <c r="H72" s="137"/>
      <c r="I72" s="441"/>
    </row>
    <row r="73" spans="1:9" ht="46.5" x14ac:dyDescent="0.35">
      <c r="A73" s="526">
        <v>67</v>
      </c>
      <c r="B73" s="379"/>
      <c r="C73" s="380"/>
      <c r="D73" s="381"/>
      <c r="E73" s="157" t="s">
        <v>2962</v>
      </c>
      <c r="F73" s="94"/>
      <c r="G73" s="101"/>
      <c r="H73" s="104"/>
      <c r="I73" s="441"/>
    </row>
    <row r="74" spans="1:9" ht="46.5" x14ac:dyDescent="0.35">
      <c r="A74" s="526">
        <v>68</v>
      </c>
      <c r="B74" s="379"/>
      <c r="C74" s="380"/>
      <c r="D74" s="381"/>
      <c r="E74" s="263" t="s">
        <v>252</v>
      </c>
      <c r="F74" s="94"/>
      <c r="G74" s="101"/>
      <c r="H74" s="104"/>
      <c r="I74" s="441"/>
    </row>
    <row r="75" spans="1:9" ht="46.5" x14ac:dyDescent="0.35">
      <c r="A75" s="526">
        <v>69</v>
      </c>
      <c r="B75" s="379"/>
      <c r="C75" s="380"/>
      <c r="D75" s="381"/>
      <c r="E75" s="157" t="s">
        <v>2963</v>
      </c>
      <c r="F75" s="92"/>
      <c r="G75" s="105"/>
      <c r="H75" s="137"/>
      <c r="I75" s="441"/>
    </row>
    <row r="76" spans="1:9" ht="31" x14ac:dyDescent="0.35">
      <c r="A76" s="526">
        <v>70</v>
      </c>
      <c r="B76" s="379"/>
      <c r="C76" s="380"/>
      <c r="D76" s="381"/>
      <c r="E76" s="157" t="s">
        <v>2964</v>
      </c>
      <c r="F76" s="94"/>
      <c r="G76" s="101"/>
      <c r="H76" s="104"/>
      <c r="I76" s="441"/>
    </row>
    <row r="77" spans="1:9" ht="46.5" x14ac:dyDescent="0.35">
      <c r="A77" s="526">
        <v>71</v>
      </c>
      <c r="B77" s="379"/>
      <c r="C77" s="380"/>
      <c r="D77" s="381"/>
      <c r="E77" s="157" t="s">
        <v>2965</v>
      </c>
      <c r="F77" s="94"/>
      <c r="G77" s="101"/>
      <c r="H77" s="104"/>
      <c r="I77" s="441"/>
    </row>
    <row r="78" spans="1:9" ht="46.5" x14ac:dyDescent="0.35">
      <c r="A78" s="526">
        <v>72</v>
      </c>
      <c r="B78" s="379"/>
      <c r="C78" s="380"/>
      <c r="D78" s="381"/>
      <c r="E78" s="157" t="s">
        <v>2668</v>
      </c>
      <c r="F78" s="94"/>
      <c r="G78" s="101"/>
      <c r="H78" s="104"/>
      <c r="I78" s="441"/>
    </row>
    <row r="79" spans="1:9" ht="77.25" customHeight="1" x14ac:dyDescent="0.35">
      <c r="A79" s="526">
        <v>73</v>
      </c>
      <c r="B79" s="379"/>
      <c r="C79" s="380"/>
      <c r="D79" s="381"/>
      <c r="E79" s="157" t="s">
        <v>2669</v>
      </c>
      <c r="F79" s="94"/>
      <c r="G79" s="101"/>
      <c r="H79" s="104"/>
      <c r="I79" s="441"/>
    </row>
    <row r="80" spans="1:9" ht="63" customHeight="1" thickBot="1" x14ac:dyDescent="0.4">
      <c r="A80" s="507">
        <v>74</v>
      </c>
      <c r="B80" s="612"/>
      <c r="C80" s="613"/>
      <c r="D80" s="614"/>
      <c r="E80" s="611" t="s">
        <v>2670</v>
      </c>
      <c r="F80" s="565"/>
      <c r="G80" s="566"/>
      <c r="H80" s="567"/>
      <c r="I80" s="474"/>
    </row>
    <row r="81" spans="1:9" ht="77.5" x14ac:dyDescent="0.35">
      <c r="A81" s="526">
        <v>75</v>
      </c>
      <c r="B81" s="1774" t="s">
        <v>4250</v>
      </c>
      <c r="C81" s="1775"/>
      <c r="D81" s="1776"/>
      <c r="E81" s="266" t="s">
        <v>253</v>
      </c>
      <c r="F81" s="92"/>
      <c r="G81" s="105"/>
      <c r="H81" s="137"/>
      <c r="I81" s="441"/>
    </row>
    <row r="82" spans="1:9" ht="46.5" x14ac:dyDescent="0.35">
      <c r="A82" s="526">
        <v>76</v>
      </c>
      <c r="B82" s="393"/>
      <c r="C82" s="394"/>
      <c r="D82" s="395"/>
      <c r="E82" s="157" t="s">
        <v>2983</v>
      </c>
      <c r="F82" s="94"/>
      <c r="G82" s="101"/>
      <c r="H82" s="104"/>
      <c r="I82" s="441"/>
    </row>
    <row r="83" spans="1:9" ht="46.5" customHeight="1" x14ac:dyDescent="0.35">
      <c r="A83" s="526">
        <v>77</v>
      </c>
      <c r="B83" s="393"/>
      <c r="C83" s="394"/>
      <c r="D83" s="395"/>
      <c r="E83" s="157" t="s">
        <v>4248</v>
      </c>
      <c r="F83" s="94"/>
      <c r="G83" s="101"/>
      <c r="H83" s="104"/>
      <c r="I83" s="441"/>
    </row>
    <row r="84" spans="1:9" ht="62" x14ac:dyDescent="0.35">
      <c r="A84" s="526">
        <v>78</v>
      </c>
      <c r="B84" s="490"/>
      <c r="C84" s="491"/>
      <c r="D84" s="492"/>
      <c r="E84" s="157" t="s">
        <v>2984</v>
      </c>
      <c r="F84" s="94"/>
      <c r="G84" s="101"/>
      <c r="H84" s="101"/>
      <c r="I84" s="443"/>
    </row>
    <row r="85" spans="1:9" ht="138" customHeight="1" x14ac:dyDescent="0.35">
      <c r="A85" s="526">
        <v>79</v>
      </c>
      <c r="B85" s="1765" t="s">
        <v>4251</v>
      </c>
      <c r="C85" s="1766"/>
      <c r="D85" s="1767"/>
      <c r="E85" s="266" t="s">
        <v>436</v>
      </c>
      <c r="F85" s="109"/>
      <c r="G85" s="110"/>
      <c r="H85" s="114"/>
      <c r="I85" s="441"/>
    </row>
    <row r="86" spans="1:9" ht="31" x14ac:dyDescent="0.35">
      <c r="A86" s="526">
        <v>80</v>
      </c>
      <c r="B86" s="396"/>
      <c r="C86" s="397"/>
      <c r="D86" s="398"/>
      <c r="E86" s="157" t="s">
        <v>2985</v>
      </c>
      <c r="F86" s="104"/>
      <c r="G86" s="101"/>
      <c r="H86" s="93"/>
      <c r="I86" s="441"/>
    </row>
    <row r="87" spans="1:9" ht="65.25" customHeight="1" x14ac:dyDescent="0.35">
      <c r="A87" s="526">
        <v>81</v>
      </c>
      <c r="B87" s="396"/>
      <c r="C87" s="397"/>
      <c r="D87" s="398"/>
      <c r="E87" s="263" t="s">
        <v>2986</v>
      </c>
      <c r="F87" s="92"/>
      <c r="G87" s="105"/>
      <c r="H87" s="137"/>
      <c r="I87" s="441"/>
    </row>
    <row r="88" spans="1:9" ht="31" x14ac:dyDescent="0.35">
      <c r="A88" s="526">
        <v>82</v>
      </c>
      <c r="B88" s="396"/>
      <c r="C88" s="397"/>
      <c r="D88" s="398"/>
      <c r="E88" s="155" t="s">
        <v>2987</v>
      </c>
      <c r="F88" s="94"/>
      <c r="G88" s="101"/>
      <c r="H88" s="104"/>
      <c r="I88" s="441"/>
    </row>
    <row r="89" spans="1:9" ht="31" x14ac:dyDescent="0.35">
      <c r="A89" s="526">
        <v>83</v>
      </c>
      <c r="B89" s="396"/>
      <c r="C89" s="397"/>
      <c r="D89" s="398"/>
      <c r="E89" s="263" t="s">
        <v>2988</v>
      </c>
      <c r="F89" s="92"/>
      <c r="G89" s="105"/>
      <c r="H89" s="137"/>
      <c r="I89" s="441"/>
    </row>
    <row r="90" spans="1:9" ht="62" x14ac:dyDescent="0.35">
      <c r="A90" s="526">
        <v>84</v>
      </c>
      <c r="B90" s="396"/>
      <c r="C90" s="397"/>
      <c r="D90" s="398"/>
      <c r="E90" s="157" t="s">
        <v>2989</v>
      </c>
      <c r="F90" s="94"/>
      <c r="G90" s="101"/>
      <c r="H90" s="104"/>
      <c r="I90" s="441"/>
    </row>
    <row r="91" spans="1:9" ht="46.5" x14ac:dyDescent="0.35">
      <c r="A91" s="526">
        <v>85</v>
      </c>
      <c r="B91" s="396"/>
      <c r="C91" s="397"/>
      <c r="D91" s="398"/>
      <c r="E91" s="157" t="s">
        <v>3905</v>
      </c>
      <c r="F91" s="94"/>
      <c r="G91" s="101"/>
      <c r="H91" s="104"/>
      <c r="I91" s="441"/>
    </row>
    <row r="92" spans="1:9" ht="46.5" customHeight="1" thickBot="1" x14ac:dyDescent="0.4">
      <c r="A92" s="507">
        <v>86</v>
      </c>
      <c r="B92" s="608"/>
      <c r="C92" s="609"/>
      <c r="D92" s="610"/>
      <c r="E92" s="611" t="s">
        <v>2990</v>
      </c>
      <c r="F92" s="565"/>
      <c r="G92" s="566"/>
      <c r="H92" s="567"/>
      <c r="I92" s="474"/>
    </row>
    <row r="103" ht="15" customHeight="1" x14ac:dyDescent="0.25"/>
  </sheetData>
  <mergeCells count="30">
    <mergeCell ref="B85:D85"/>
    <mergeCell ref="B67:D67"/>
    <mergeCell ref="B68:D68"/>
    <mergeCell ref="B72:D72"/>
    <mergeCell ref="B81:D81"/>
    <mergeCell ref="B51:D51"/>
    <mergeCell ref="B49:D49"/>
    <mergeCell ref="B56:D56"/>
    <mergeCell ref="B55:D55"/>
    <mergeCell ref="B61:D61"/>
    <mergeCell ref="B32:D32"/>
    <mergeCell ref="B37:D37"/>
    <mergeCell ref="B38:D38"/>
    <mergeCell ref="B42:D42"/>
    <mergeCell ref="B45:D45"/>
    <mergeCell ref="B28:D28"/>
    <mergeCell ref="B5:D5"/>
    <mergeCell ref="B6:D8"/>
    <mergeCell ref="E6:E8"/>
    <mergeCell ref="B13:D13"/>
    <mergeCell ref="B19:D19"/>
    <mergeCell ref="B20:D20"/>
    <mergeCell ref="B21:D21"/>
    <mergeCell ref="B22:D22"/>
    <mergeCell ref="B24:D24"/>
    <mergeCell ref="A3:A4"/>
    <mergeCell ref="B1:E2"/>
    <mergeCell ref="B3:D3"/>
    <mergeCell ref="F3:G3"/>
    <mergeCell ref="B25:D25"/>
  </mergeCells>
  <phoneticPr fontId="0" type="noConversion"/>
  <hyperlinks>
    <hyperlink ref="B1:E2" location="'NV 101 - 2005 Sb.'!A1" display="101/2005 Sb. NAŘÍZENÍ VLÁDY ze dne 26. ledna 2005 o podrobnějších požadavcích na pracoviště a pracovní prostředí" xr:uid="{00000000-0004-0000-09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4" manualBreakCount="4">
    <brk id="21" max="16383" man="1"/>
    <brk id="41" max="8" man="1"/>
    <brk id="63" max="8" man="1"/>
    <brk id="80" max="8"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List8">
    <tabColor indexed="33"/>
  </sheetPr>
  <dimension ref="A1:Y104"/>
  <sheetViews>
    <sheetView showGridLines="0" topLeftCell="A26" zoomScaleNormal="100" zoomScaleSheetLayoutView="100" workbookViewId="0">
      <selection activeCell="B1" sqref="B1:E2"/>
    </sheetView>
  </sheetViews>
  <sheetFormatPr defaultRowHeight="12.5" x14ac:dyDescent="0.25"/>
  <cols>
    <col min="1" max="1" width="6" customWidth="1"/>
    <col min="2" max="2" width="9.453125" customWidth="1"/>
    <col min="3" max="3" width="4" customWidth="1"/>
    <col min="4" max="4" width="4.7265625" customWidth="1"/>
    <col min="5" max="5" width="49.54296875" customWidth="1"/>
    <col min="6" max="7" width="4.453125" customWidth="1"/>
    <col min="8" max="8" width="7.1796875" customWidth="1"/>
    <col min="9" max="9" width="11.453125" customWidth="1"/>
  </cols>
  <sheetData>
    <row r="1" spans="1:9" ht="37.15" customHeight="1" x14ac:dyDescent="0.25">
      <c r="A1" s="83"/>
      <c r="B1" s="1708" t="s">
        <v>14629</v>
      </c>
      <c r="C1" s="1708"/>
      <c r="D1" s="1708"/>
      <c r="E1" s="1708"/>
      <c r="F1" s="83"/>
      <c r="G1" s="83"/>
      <c r="H1" s="83"/>
      <c r="I1" s="83"/>
    </row>
    <row r="2" spans="1:9" ht="23.25" customHeight="1" thickBot="1" x14ac:dyDescent="0.3">
      <c r="A2" s="83"/>
      <c r="B2" s="1777"/>
      <c r="C2" s="1777"/>
      <c r="D2" s="1777"/>
      <c r="E2" s="1777"/>
      <c r="F2" s="83"/>
      <c r="G2" s="83"/>
      <c r="H2" s="83"/>
      <c r="I2" s="83"/>
    </row>
    <row r="3" spans="1:9" ht="16.5" customHeight="1" thickBot="1" x14ac:dyDescent="0.35">
      <c r="A3" s="1692" t="s">
        <v>2966</v>
      </c>
      <c r="B3" s="1778"/>
      <c r="C3" s="1779"/>
      <c r="D3" s="1780"/>
      <c r="E3" s="1561" t="s">
        <v>3330</v>
      </c>
      <c r="F3" s="1702" t="s">
        <v>3331</v>
      </c>
      <c r="G3" s="1703"/>
      <c r="H3" s="463" t="s">
        <v>3332</v>
      </c>
      <c r="I3" s="464" t="s">
        <v>3333</v>
      </c>
    </row>
    <row r="4" spans="1:9" ht="16" thickBot="1" x14ac:dyDescent="0.35">
      <c r="A4" s="1693"/>
      <c r="B4" s="257"/>
      <c r="C4" s="1"/>
      <c r="D4" s="77"/>
      <c r="E4" s="2"/>
      <c r="F4" s="77" t="s">
        <v>3334</v>
      </c>
      <c r="G4" s="1" t="s">
        <v>3335</v>
      </c>
      <c r="H4" s="77" t="s">
        <v>3336</v>
      </c>
      <c r="I4" s="127"/>
    </row>
    <row r="5" spans="1:9" ht="33.75" customHeight="1" x14ac:dyDescent="0.35">
      <c r="A5" s="588">
        <v>1</v>
      </c>
      <c r="B5" s="1787" t="s">
        <v>3791</v>
      </c>
      <c r="C5" s="1788"/>
      <c r="D5" s="1789"/>
      <c r="E5" s="621"/>
      <c r="F5" s="622"/>
      <c r="G5" s="622"/>
      <c r="H5" s="622"/>
      <c r="I5" s="606"/>
    </row>
    <row r="6" spans="1:9" ht="36" customHeight="1" x14ac:dyDescent="0.35">
      <c r="A6" s="526">
        <v>2</v>
      </c>
      <c r="B6" s="923" t="s">
        <v>6232</v>
      </c>
      <c r="C6" s="134"/>
      <c r="D6" s="135"/>
      <c r="E6" s="175" t="s">
        <v>3906</v>
      </c>
      <c r="F6" s="102"/>
      <c r="G6" s="103"/>
      <c r="H6" s="103"/>
      <c r="I6" s="571"/>
    </row>
    <row r="7" spans="1:9" ht="17.25" customHeight="1" x14ac:dyDescent="0.35">
      <c r="A7" s="526">
        <v>3</v>
      </c>
      <c r="B7" s="1790" t="s">
        <v>3792</v>
      </c>
      <c r="C7" s="1791"/>
      <c r="D7" s="1792"/>
      <c r="E7" s="147" t="s">
        <v>3793</v>
      </c>
      <c r="F7" s="104"/>
      <c r="G7" s="93"/>
      <c r="H7" s="93"/>
      <c r="I7" s="442"/>
    </row>
    <row r="8" spans="1:9" ht="61.5" customHeight="1" x14ac:dyDescent="0.35">
      <c r="A8" s="599">
        <v>4</v>
      </c>
      <c r="B8" s="95" t="s">
        <v>23476</v>
      </c>
      <c r="C8" s="86"/>
      <c r="D8" s="100"/>
      <c r="E8" s="157" t="s">
        <v>3907</v>
      </c>
      <c r="F8" s="94"/>
      <c r="G8" s="101"/>
      <c r="H8" s="104"/>
      <c r="I8" s="441"/>
    </row>
    <row r="9" spans="1:9" ht="46.5" customHeight="1" x14ac:dyDescent="0.35">
      <c r="A9" s="599">
        <v>5</v>
      </c>
      <c r="B9" s="913" t="s">
        <v>21566</v>
      </c>
      <c r="C9" s="86"/>
      <c r="D9" s="100"/>
      <c r="E9" s="157" t="s">
        <v>4073</v>
      </c>
      <c r="F9" s="94"/>
      <c r="G9" s="101"/>
      <c r="H9" s="104"/>
      <c r="I9" s="441"/>
    </row>
    <row r="10" spans="1:9" ht="33" customHeight="1" x14ac:dyDescent="0.35">
      <c r="A10" s="599">
        <v>6</v>
      </c>
      <c r="B10" s="913" t="s">
        <v>21564</v>
      </c>
      <c r="C10" s="86"/>
      <c r="D10" s="100"/>
      <c r="E10" s="265" t="s">
        <v>3794</v>
      </c>
      <c r="F10" s="94"/>
      <c r="G10" s="101"/>
      <c r="H10" s="104"/>
      <c r="I10" s="441"/>
    </row>
    <row r="11" spans="1:9" ht="33" customHeight="1" x14ac:dyDescent="0.35">
      <c r="A11" s="599"/>
      <c r="B11" s="913" t="s">
        <v>23477</v>
      </c>
      <c r="C11" s="86"/>
      <c r="D11" s="100"/>
      <c r="E11" s="265" t="s">
        <v>23478</v>
      </c>
      <c r="F11" s="102"/>
      <c r="G11" s="103"/>
      <c r="H11" s="139"/>
      <c r="I11" s="440"/>
    </row>
    <row r="12" spans="1:9" ht="46.5" x14ac:dyDescent="0.35">
      <c r="A12" s="599">
        <v>7</v>
      </c>
      <c r="B12" s="913" t="s">
        <v>21565</v>
      </c>
      <c r="C12" s="86"/>
      <c r="D12" s="100"/>
      <c r="E12" s="265" t="s">
        <v>6209</v>
      </c>
      <c r="F12" s="102"/>
      <c r="G12" s="103"/>
      <c r="H12" s="103"/>
      <c r="I12" s="440"/>
    </row>
    <row r="13" spans="1:9" ht="62" x14ac:dyDescent="0.35">
      <c r="A13" s="599">
        <v>8</v>
      </c>
      <c r="B13" s="914" t="s">
        <v>21975</v>
      </c>
      <c r="C13" s="74"/>
      <c r="D13" s="10"/>
      <c r="E13" s="155" t="s">
        <v>6210</v>
      </c>
      <c r="F13" s="94"/>
      <c r="G13" s="94"/>
      <c r="H13" s="94"/>
      <c r="I13" s="440"/>
    </row>
    <row r="14" spans="1:9" ht="17.25" customHeight="1" x14ac:dyDescent="0.35">
      <c r="A14" s="599">
        <v>9</v>
      </c>
      <c r="B14" s="1781"/>
      <c r="C14" s="1782"/>
      <c r="D14" s="1783"/>
      <c r="E14" s="248" t="s">
        <v>33</v>
      </c>
      <c r="F14" s="104"/>
      <c r="G14" s="93"/>
      <c r="H14" s="93"/>
      <c r="I14" s="442"/>
    </row>
    <row r="15" spans="1:9" ht="63.75" customHeight="1" x14ac:dyDescent="0.35">
      <c r="A15" s="599">
        <v>10</v>
      </c>
      <c r="B15" s="913">
        <v>4.0999999999999996</v>
      </c>
      <c r="C15" s="896"/>
      <c r="D15" s="897"/>
      <c r="E15" s="155" t="s">
        <v>4388</v>
      </c>
      <c r="F15" s="101"/>
      <c r="G15" s="101"/>
      <c r="H15" s="101"/>
      <c r="I15" s="440"/>
    </row>
    <row r="16" spans="1:9" ht="31" x14ac:dyDescent="0.35">
      <c r="A16" s="526">
        <v>11</v>
      </c>
      <c r="B16" s="913">
        <v>4.4000000000000004</v>
      </c>
      <c r="C16" s="896"/>
      <c r="D16" s="897"/>
      <c r="E16" s="265" t="s">
        <v>4389</v>
      </c>
      <c r="F16" s="92"/>
      <c r="G16" s="105"/>
      <c r="H16" s="101"/>
      <c r="I16" s="440"/>
    </row>
    <row r="17" spans="1:9" ht="62" x14ac:dyDescent="0.35">
      <c r="A17" s="526">
        <v>12</v>
      </c>
      <c r="B17" s="913">
        <v>4.0999999999999996</v>
      </c>
      <c r="C17" s="1361"/>
      <c r="D17" s="10"/>
      <c r="E17" s="271" t="s">
        <v>4074</v>
      </c>
      <c r="F17" s="92"/>
      <c r="G17" s="105"/>
      <c r="H17" s="137"/>
      <c r="I17" s="441"/>
    </row>
    <row r="18" spans="1:9" ht="77.5" x14ac:dyDescent="0.35">
      <c r="A18" s="526">
        <v>13</v>
      </c>
      <c r="B18" s="913">
        <v>7.2</v>
      </c>
      <c r="C18" s="74"/>
      <c r="D18" s="10"/>
      <c r="E18" s="270" t="s">
        <v>9814</v>
      </c>
      <c r="F18" s="94"/>
      <c r="G18" s="101"/>
      <c r="H18" s="104"/>
      <c r="I18" s="441"/>
    </row>
    <row r="19" spans="1:9" ht="62" x14ac:dyDescent="0.35">
      <c r="A19" s="526">
        <v>14</v>
      </c>
      <c r="B19" s="913">
        <v>7.1</v>
      </c>
      <c r="C19" s="74"/>
      <c r="D19" s="10"/>
      <c r="E19" s="157" t="s">
        <v>9813</v>
      </c>
      <c r="F19" s="94"/>
      <c r="G19" s="101"/>
      <c r="H19" s="101"/>
      <c r="I19" s="440"/>
    </row>
    <row r="20" spans="1:9" ht="81.75" customHeight="1" thickBot="1" x14ac:dyDescent="0.4">
      <c r="A20" s="507">
        <v>15</v>
      </c>
      <c r="B20" s="1559">
        <v>7.3</v>
      </c>
      <c r="C20" s="81"/>
      <c r="D20" s="15"/>
      <c r="E20" s="157" t="s">
        <v>9815</v>
      </c>
      <c r="F20" s="94"/>
      <c r="G20" s="101"/>
      <c r="H20" s="101"/>
      <c r="I20" s="624"/>
    </row>
    <row r="21" spans="1:9" ht="65.25" customHeight="1" x14ac:dyDescent="0.35">
      <c r="A21" s="568">
        <v>16</v>
      </c>
      <c r="B21" s="1559">
        <v>7.4</v>
      </c>
      <c r="C21" s="81"/>
      <c r="D21" s="15"/>
      <c r="E21" s="1560" t="s">
        <v>9816</v>
      </c>
      <c r="F21" s="92"/>
      <c r="G21" s="105"/>
      <c r="H21" s="105"/>
      <c r="I21" s="443"/>
    </row>
    <row r="22" spans="1:9" ht="22.5" customHeight="1" x14ac:dyDescent="0.35">
      <c r="A22" s="526">
        <v>17</v>
      </c>
      <c r="B22" s="1784"/>
      <c r="C22" s="1785"/>
      <c r="D22" s="1786"/>
      <c r="E22" s="327" t="s">
        <v>3968</v>
      </c>
      <c r="F22" s="137"/>
      <c r="G22" s="91"/>
      <c r="H22" s="91"/>
      <c r="I22" s="624"/>
    </row>
    <row r="23" spans="1:9" ht="62.25" customHeight="1" x14ac:dyDescent="0.35">
      <c r="A23" s="526">
        <v>18</v>
      </c>
      <c r="B23" s="460">
        <v>8</v>
      </c>
      <c r="C23" s="81"/>
      <c r="D23" s="15"/>
      <c r="E23" s="157" t="s">
        <v>34</v>
      </c>
      <c r="F23" s="105"/>
      <c r="G23" s="105"/>
      <c r="H23" s="137"/>
      <c r="I23" s="443"/>
    </row>
    <row r="24" spans="1:9" ht="21.75" customHeight="1" x14ac:dyDescent="0.35">
      <c r="A24" s="526">
        <v>19</v>
      </c>
      <c r="B24" s="1785"/>
      <c r="C24" s="1785"/>
      <c r="D24" s="1786"/>
      <c r="E24" s="327" t="s">
        <v>2437</v>
      </c>
      <c r="F24" s="137"/>
      <c r="G24" s="91"/>
      <c r="H24" s="91"/>
      <c r="I24" s="624"/>
    </row>
    <row r="25" spans="1:9" ht="46.5" x14ac:dyDescent="0.35">
      <c r="A25" s="526">
        <v>20</v>
      </c>
      <c r="B25" s="912" t="s">
        <v>6227</v>
      </c>
      <c r="C25" s="74"/>
      <c r="D25" s="10"/>
      <c r="E25" s="157" t="s">
        <v>6211</v>
      </c>
      <c r="F25" s="92"/>
      <c r="G25" s="105"/>
      <c r="H25" s="137"/>
      <c r="I25" s="441"/>
    </row>
    <row r="26" spans="1:9" ht="35.25" customHeight="1" x14ac:dyDescent="0.35">
      <c r="A26" s="526">
        <v>21</v>
      </c>
      <c r="B26" s="912" t="s">
        <v>21976</v>
      </c>
      <c r="C26" s="74"/>
      <c r="D26" s="10"/>
      <c r="E26" s="157" t="s">
        <v>35</v>
      </c>
      <c r="F26" s="94"/>
      <c r="G26" s="101"/>
      <c r="H26" s="104"/>
      <c r="I26" s="441"/>
    </row>
    <row r="27" spans="1:9" ht="62.5" thickBot="1" x14ac:dyDescent="0.4">
      <c r="A27" s="507">
        <v>22</v>
      </c>
      <c r="B27" s="912" t="s">
        <v>6228</v>
      </c>
      <c r="C27" s="74"/>
      <c r="D27" s="10"/>
      <c r="E27" s="157" t="s">
        <v>6212</v>
      </c>
      <c r="F27" s="94"/>
      <c r="G27" s="101"/>
      <c r="H27" s="104"/>
      <c r="I27" s="441"/>
    </row>
    <row r="28" spans="1:9" ht="16" hidden="1" thickBot="1" x14ac:dyDescent="0.4">
      <c r="A28" s="588">
        <v>23</v>
      </c>
      <c r="B28" s="1795"/>
      <c r="C28" s="1795"/>
      <c r="D28" s="1796"/>
      <c r="E28" s="1651"/>
      <c r="F28" s="1797"/>
      <c r="G28" s="1798"/>
      <c r="H28" s="139"/>
      <c r="I28" s="441"/>
    </row>
    <row r="29" spans="1:9" ht="15.5" x14ac:dyDescent="0.35">
      <c r="A29" s="588">
        <v>24</v>
      </c>
      <c r="B29" s="1781"/>
      <c r="C29" s="1782"/>
      <c r="D29" s="1783"/>
      <c r="E29" s="255" t="s">
        <v>2438</v>
      </c>
      <c r="F29" s="104"/>
      <c r="G29" s="93"/>
      <c r="H29" s="93"/>
      <c r="I29" s="442"/>
    </row>
    <row r="30" spans="1:9" ht="124" x14ac:dyDescent="0.35">
      <c r="A30" s="526">
        <v>25</v>
      </c>
      <c r="B30" s="912" t="s">
        <v>6229</v>
      </c>
      <c r="C30" s="74"/>
      <c r="D30" s="10"/>
      <c r="E30" s="157" t="s">
        <v>9817</v>
      </c>
      <c r="F30" s="92"/>
      <c r="G30" s="105"/>
      <c r="H30" s="137"/>
      <c r="I30" s="441"/>
    </row>
    <row r="31" spans="1:9" ht="80.25" customHeight="1" x14ac:dyDescent="0.35">
      <c r="A31" s="526">
        <v>26</v>
      </c>
      <c r="B31" s="917">
        <v>45321</v>
      </c>
      <c r="C31" s="74"/>
      <c r="D31" s="10"/>
      <c r="E31" s="157" t="s">
        <v>6213</v>
      </c>
      <c r="F31" s="102"/>
      <c r="G31" s="103"/>
      <c r="H31" s="139"/>
      <c r="I31" s="441"/>
    </row>
    <row r="32" spans="1:9" ht="15.5" x14ac:dyDescent="0.35">
      <c r="A32" s="526">
        <v>27</v>
      </c>
      <c r="B32" s="898"/>
      <c r="C32" s="899"/>
      <c r="D32" s="900"/>
      <c r="E32" s="255" t="s">
        <v>4317</v>
      </c>
      <c r="F32" s="104"/>
      <c r="G32" s="93"/>
      <c r="H32" s="93"/>
      <c r="I32" s="442"/>
    </row>
    <row r="33" spans="1:25" ht="33" customHeight="1" x14ac:dyDescent="0.35">
      <c r="A33" s="526">
        <v>28</v>
      </c>
      <c r="B33" s="912" t="s">
        <v>22170</v>
      </c>
      <c r="C33" s="74"/>
      <c r="D33" s="10"/>
      <c r="E33" s="157" t="s">
        <v>4318</v>
      </c>
      <c r="F33" s="109"/>
      <c r="G33" s="110"/>
      <c r="H33" s="114"/>
      <c r="I33" s="441"/>
    </row>
    <row r="34" spans="1:25" ht="31" x14ac:dyDescent="0.35">
      <c r="A34" s="526">
        <v>29</v>
      </c>
      <c r="B34" s="912" t="s">
        <v>9818</v>
      </c>
      <c r="C34" s="74"/>
      <c r="D34" s="10"/>
      <c r="E34" s="157" t="s">
        <v>4319</v>
      </c>
      <c r="F34" s="102"/>
      <c r="G34" s="103"/>
      <c r="H34" s="139"/>
      <c r="I34" s="441"/>
    </row>
    <row r="35" spans="1:25" ht="31" x14ac:dyDescent="0.35">
      <c r="A35" s="526">
        <v>30</v>
      </c>
      <c r="B35" s="73">
        <v>48</v>
      </c>
      <c r="C35" s="74"/>
      <c r="D35" s="10"/>
      <c r="E35" s="157" t="s">
        <v>4320</v>
      </c>
      <c r="F35" s="102"/>
      <c r="G35" s="103"/>
      <c r="H35" s="139"/>
      <c r="I35" s="441"/>
    </row>
    <row r="36" spans="1:25" ht="31" x14ac:dyDescent="0.35">
      <c r="A36" s="526">
        <v>31</v>
      </c>
      <c r="B36" s="898"/>
      <c r="C36" s="899"/>
      <c r="D36" s="900"/>
      <c r="E36" s="255" t="s">
        <v>36</v>
      </c>
      <c r="F36" s="104"/>
      <c r="G36" s="93"/>
      <c r="H36" s="93"/>
      <c r="I36" s="442"/>
    </row>
    <row r="37" spans="1:25" ht="93" x14ac:dyDescent="0.35">
      <c r="A37" s="526">
        <v>32</v>
      </c>
      <c r="B37" s="918">
        <v>33</v>
      </c>
      <c r="C37" s="73"/>
      <c r="D37" s="10"/>
      <c r="E37" s="270" t="s">
        <v>9819</v>
      </c>
      <c r="F37" s="109"/>
      <c r="G37" s="110"/>
      <c r="H37" s="110"/>
      <c r="I37" s="441"/>
    </row>
    <row r="38" spans="1:25" ht="31" x14ac:dyDescent="0.35">
      <c r="A38" s="568">
        <v>33</v>
      </c>
      <c r="B38" s="901"/>
      <c r="C38" s="899"/>
      <c r="D38" s="900"/>
      <c r="E38" s="255" t="s">
        <v>37</v>
      </c>
      <c r="F38" s="104"/>
      <c r="G38" s="93"/>
      <c r="H38" s="93"/>
      <c r="I38" s="442"/>
    </row>
    <row r="39" spans="1:25" ht="78" thickBot="1" x14ac:dyDescent="0.4">
      <c r="A39" s="526">
        <v>34</v>
      </c>
      <c r="B39" s="920">
        <v>35</v>
      </c>
      <c r="C39" s="631"/>
      <c r="D39" s="632"/>
      <c r="E39" s="626" t="s">
        <v>6219</v>
      </c>
      <c r="F39" s="565"/>
      <c r="G39" s="566"/>
      <c r="H39" s="566"/>
      <c r="I39" s="579"/>
    </row>
    <row r="40" spans="1:25" ht="15.5" x14ac:dyDescent="0.35">
      <c r="A40" s="526">
        <v>35</v>
      </c>
      <c r="B40" s="1799"/>
      <c r="C40" s="1800"/>
      <c r="D40" s="1801"/>
      <c r="E40" s="256" t="s">
        <v>2439</v>
      </c>
      <c r="F40" s="137"/>
      <c r="G40" s="91"/>
      <c r="H40" s="91"/>
      <c r="I40" s="624"/>
    </row>
    <row r="41" spans="1:25" ht="46.5" x14ac:dyDescent="0.35">
      <c r="A41" s="526">
        <v>36</v>
      </c>
      <c r="B41" s="917">
        <v>42382</v>
      </c>
      <c r="C41" s="74"/>
      <c r="D41" s="10"/>
      <c r="E41" s="157" t="s">
        <v>6220</v>
      </c>
      <c r="F41" s="92"/>
      <c r="G41" s="105"/>
      <c r="H41" s="137"/>
      <c r="I41" s="441"/>
    </row>
    <row r="42" spans="1:25" ht="46.5" x14ac:dyDescent="0.35">
      <c r="A42" s="526">
        <v>37</v>
      </c>
      <c r="B42" s="917">
        <v>42382</v>
      </c>
      <c r="C42" s="74"/>
      <c r="D42" s="10"/>
      <c r="E42" s="157" t="s">
        <v>6217</v>
      </c>
      <c r="F42" s="92"/>
      <c r="G42" s="105"/>
      <c r="H42" s="137"/>
      <c r="I42" s="441"/>
      <c r="M42" s="919"/>
    </row>
    <row r="43" spans="1:25" ht="31" x14ac:dyDescent="0.35">
      <c r="A43" s="526">
        <v>38</v>
      </c>
      <c r="B43" s="917">
        <v>45701</v>
      </c>
      <c r="C43" s="74"/>
      <c r="D43" s="10"/>
      <c r="E43" s="157" t="s">
        <v>6230</v>
      </c>
      <c r="F43" s="94"/>
      <c r="G43" s="101"/>
      <c r="H43" s="104"/>
      <c r="I43" s="441"/>
    </row>
    <row r="44" spans="1:25" ht="46.5" customHeight="1" x14ac:dyDescent="0.35">
      <c r="A44" s="526">
        <v>39</v>
      </c>
      <c r="B44" s="915">
        <v>41285</v>
      </c>
      <c r="C44" s="74"/>
      <c r="D44" s="10"/>
      <c r="E44" s="157" t="s">
        <v>6231</v>
      </c>
      <c r="F44" s="94"/>
      <c r="G44" s="101"/>
      <c r="H44" s="104"/>
      <c r="I44" s="441"/>
    </row>
    <row r="45" spans="1:25" ht="62" x14ac:dyDescent="0.35">
      <c r="A45" s="526">
        <v>40</v>
      </c>
      <c r="B45" s="915">
        <v>41316</v>
      </c>
      <c r="C45" s="74"/>
      <c r="D45" s="10"/>
      <c r="E45" s="157" t="s">
        <v>4390</v>
      </c>
      <c r="F45" s="94"/>
      <c r="G45" s="101"/>
      <c r="H45" s="104"/>
      <c r="I45" s="441"/>
    </row>
    <row r="46" spans="1:25" s="890" customFormat="1" ht="51.75" customHeight="1" x14ac:dyDescent="0.35">
      <c r="A46" s="526">
        <v>41</v>
      </c>
      <c r="B46" s="915">
        <v>41348</v>
      </c>
      <c r="C46" s="74"/>
      <c r="D46" s="10"/>
      <c r="E46" s="891" t="s">
        <v>4391</v>
      </c>
      <c r="F46" s="892"/>
      <c r="G46" s="893"/>
      <c r="H46" s="894"/>
      <c r="I46" s="895"/>
      <c r="J46"/>
      <c r="K46"/>
      <c r="L46"/>
      <c r="M46"/>
      <c r="N46"/>
      <c r="O46"/>
      <c r="P46"/>
      <c r="Q46"/>
      <c r="R46"/>
      <c r="S46"/>
      <c r="T46"/>
      <c r="U46"/>
      <c r="V46"/>
      <c r="W46"/>
      <c r="X46"/>
      <c r="Y46"/>
    </row>
    <row r="47" spans="1:25" ht="62" x14ac:dyDescent="0.35">
      <c r="A47" s="526">
        <v>42</v>
      </c>
      <c r="B47" s="922">
        <v>41379</v>
      </c>
      <c r="C47" s="81"/>
      <c r="D47" s="15"/>
      <c r="E47" s="157" t="s">
        <v>6214</v>
      </c>
      <c r="F47" s="94"/>
      <c r="G47" s="101"/>
      <c r="H47" s="104"/>
      <c r="I47" s="443"/>
    </row>
    <row r="48" spans="1:25" ht="15.5" x14ac:dyDescent="0.35">
      <c r="A48" s="526">
        <v>43</v>
      </c>
      <c r="B48" s="902"/>
      <c r="C48" s="903"/>
      <c r="D48" s="904"/>
      <c r="E48" s="256" t="s">
        <v>2440</v>
      </c>
      <c r="F48" s="104"/>
      <c r="G48" s="93"/>
      <c r="H48" s="93"/>
      <c r="I48" s="442"/>
    </row>
    <row r="49" spans="1:14" ht="66" customHeight="1" x14ac:dyDescent="0.35">
      <c r="A49" s="526">
        <v>44</v>
      </c>
      <c r="B49" s="915">
        <v>41351</v>
      </c>
      <c r="C49" s="74"/>
      <c r="D49" s="10"/>
      <c r="E49" s="157" t="s">
        <v>4358</v>
      </c>
      <c r="F49" s="92"/>
      <c r="G49" s="105"/>
      <c r="H49" s="137"/>
      <c r="I49" s="441"/>
    </row>
    <row r="50" spans="1:14" ht="15.5" x14ac:dyDescent="0.35">
      <c r="A50" s="526">
        <v>45</v>
      </c>
      <c r="B50" s="898"/>
      <c r="C50" s="1355"/>
      <c r="D50" s="900"/>
      <c r="E50" s="173" t="s">
        <v>3063</v>
      </c>
      <c r="F50" s="91"/>
      <c r="G50" s="104"/>
      <c r="H50" s="93"/>
      <c r="I50" s="442"/>
    </row>
    <row r="51" spans="1:14" ht="49.5" customHeight="1" x14ac:dyDescent="0.35">
      <c r="A51" s="526">
        <v>46</v>
      </c>
      <c r="B51" s="915">
        <v>42419</v>
      </c>
      <c r="C51" s="1354"/>
      <c r="D51" s="10"/>
      <c r="E51" s="270" t="s">
        <v>4137</v>
      </c>
      <c r="F51" s="94"/>
      <c r="G51" s="105"/>
      <c r="H51" s="137"/>
      <c r="I51" s="441"/>
    </row>
    <row r="52" spans="1:14" ht="49.5" customHeight="1" x14ac:dyDescent="0.35">
      <c r="A52" s="526">
        <v>47</v>
      </c>
      <c r="B52" s="915">
        <v>41295</v>
      </c>
      <c r="C52" s="1354"/>
      <c r="D52" s="10"/>
      <c r="E52" s="270" t="s">
        <v>6218</v>
      </c>
      <c r="F52" s="94"/>
      <c r="G52" s="105"/>
      <c r="H52" s="137"/>
      <c r="I52" s="441"/>
    </row>
    <row r="53" spans="1:14" ht="64.5" customHeight="1" x14ac:dyDescent="0.35">
      <c r="A53" s="526">
        <v>48</v>
      </c>
      <c r="B53" s="915">
        <v>41354</v>
      </c>
      <c r="C53" s="1354"/>
      <c r="D53" s="10"/>
      <c r="E53" s="157" t="s">
        <v>6216</v>
      </c>
      <c r="F53" s="94"/>
      <c r="G53" s="101"/>
      <c r="H53" s="104"/>
      <c r="I53" s="441"/>
    </row>
    <row r="54" spans="1:14" ht="47" thickBot="1" x14ac:dyDescent="0.4">
      <c r="A54" s="507">
        <v>49</v>
      </c>
      <c r="B54" s="916">
        <v>45464</v>
      </c>
      <c r="C54" s="1356"/>
      <c r="D54" s="597"/>
      <c r="E54" s="611" t="s">
        <v>3775</v>
      </c>
      <c r="F54" s="565"/>
      <c r="G54" s="566"/>
      <c r="H54" s="567"/>
      <c r="I54" s="474"/>
      <c r="N54" s="1362"/>
    </row>
    <row r="55" spans="1:14" ht="16" thickBot="1" x14ac:dyDescent="0.4">
      <c r="A55" s="588">
        <v>50</v>
      </c>
      <c r="B55" s="14"/>
      <c r="C55" s="81"/>
      <c r="D55" s="15"/>
      <c r="E55" s="256" t="s">
        <v>3776</v>
      </c>
      <c r="F55" s="137"/>
      <c r="G55" s="91"/>
      <c r="H55" s="91"/>
      <c r="I55" s="624"/>
    </row>
    <row r="56" spans="1:14" ht="46.5" x14ac:dyDescent="0.35">
      <c r="A56" s="501">
        <v>51</v>
      </c>
      <c r="B56" s="73">
        <v>36</v>
      </c>
      <c r="C56" s="74"/>
      <c r="D56" s="10"/>
      <c r="E56" s="548" t="s">
        <v>4316</v>
      </c>
      <c r="F56" s="101"/>
      <c r="G56" s="91"/>
      <c r="H56" s="101"/>
      <c r="I56" s="440"/>
    </row>
    <row r="57" spans="1:14" ht="64.5" customHeight="1" x14ac:dyDescent="0.35">
      <c r="A57" s="526">
        <v>52</v>
      </c>
      <c r="B57" s="912" t="s">
        <v>6226</v>
      </c>
      <c r="C57" s="74"/>
      <c r="D57" s="10"/>
      <c r="E57" s="157" t="s">
        <v>6215</v>
      </c>
      <c r="F57" s="92"/>
      <c r="G57" s="105"/>
      <c r="H57" s="137"/>
      <c r="I57" s="441"/>
    </row>
    <row r="58" spans="1:14" ht="175.5" customHeight="1" x14ac:dyDescent="0.35">
      <c r="A58" s="526">
        <v>53</v>
      </c>
      <c r="B58" s="912" t="s">
        <v>6225</v>
      </c>
      <c r="C58" s="74"/>
      <c r="D58" s="10"/>
      <c r="E58" s="157" t="s">
        <v>21567</v>
      </c>
      <c r="F58" s="101"/>
      <c r="G58" s="101"/>
      <c r="H58" s="101"/>
      <c r="I58" s="441"/>
    </row>
    <row r="59" spans="1:14" ht="62" x14ac:dyDescent="0.35">
      <c r="A59" s="568">
        <v>54</v>
      </c>
      <c r="B59" s="73">
        <v>39</v>
      </c>
      <c r="C59" s="74"/>
      <c r="D59" s="10"/>
      <c r="E59" s="157" t="s">
        <v>3363</v>
      </c>
      <c r="F59" s="103"/>
      <c r="G59" s="103"/>
      <c r="H59" s="103"/>
      <c r="I59" s="441"/>
    </row>
    <row r="60" spans="1:14" ht="30" customHeight="1" thickBot="1" x14ac:dyDescent="0.4">
      <c r="A60" s="526">
        <v>55</v>
      </c>
      <c r="B60" s="1793" t="s">
        <v>3364</v>
      </c>
      <c r="C60" s="1793"/>
      <c r="D60" s="1794"/>
      <c r="E60" s="255" t="s">
        <v>3365</v>
      </c>
      <c r="F60" s="104"/>
      <c r="G60" s="93"/>
      <c r="H60" s="93"/>
      <c r="I60" s="442"/>
    </row>
    <row r="61" spans="1:14" ht="31" x14ac:dyDescent="0.25">
      <c r="A61" s="501">
        <v>56</v>
      </c>
      <c r="B61" s="946" t="s">
        <v>9820</v>
      </c>
      <c r="D61" s="905"/>
      <c r="E61" s="157" t="s">
        <v>4138</v>
      </c>
      <c r="F61" s="141"/>
      <c r="G61" s="141"/>
      <c r="H61" s="278"/>
      <c r="I61" s="578"/>
    </row>
    <row r="62" spans="1:14" ht="32.25" customHeight="1" x14ac:dyDescent="0.25">
      <c r="A62" s="526">
        <v>57</v>
      </c>
      <c r="B62" s="946" t="s">
        <v>9821</v>
      </c>
      <c r="D62" s="905"/>
      <c r="E62" s="157" t="s">
        <v>249</v>
      </c>
      <c r="F62" s="279"/>
      <c r="G62" s="279"/>
      <c r="H62" s="280"/>
      <c r="I62" s="578"/>
    </row>
    <row r="63" spans="1:14" ht="15.5" x14ac:dyDescent="0.25">
      <c r="A63" s="526">
        <v>58</v>
      </c>
      <c r="B63" s="906"/>
      <c r="C63" s="907"/>
      <c r="D63" s="908"/>
      <c r="E63" s="255" t="s">
        <v>6208</v>
      </c>
      <c r="F63" s="140"/>
      <c r="G63" s="220"/>
      <c r="H63" s="220"/>
      <c r="I63" s="573"/>
    </row>
    <row r="64" spans="1:14" ht="62.5" thickBot="1" x14ac:dyDescent="0.3">
      <c r="A64" s="568">
        <v>59</v>
      </c>
      <c r="B64" s="921">
        <v>54.55</v>
      </c>
      <c r="C64" s="909"/>
      <c r="D64" s="910"/>
      <c r="E64" s="626" t="s">
        <v>38</v>
      </c>
      <c r="F64" s="627"/>
      <c r="G64" s="627"/>
      <c r="H64" s="628"/>
      <c r="I64" s="629"/>
    </row>
    <row r="93" ht="25.5" customHeight="1" x14ac:dyDescent="0.25"/>
    <row r="100" ht="15" customHeight="1" x14ac:dyDescent="0.25"/>
    <row r="104" ht="0.75" customHeight="1" x14ac:dyDescent="0.25"/>
  </sheetData>
  <mergeCells count="14">
    <mergeCell ref="B24:D24"/>
    <mergeCell ref="F3:G3"/>
    <mergeCell ref="B5:D5"/>
    <mergeCell ref="B7:D7"/>
    <mergeCell ref="B60:D60"/>
    <mergeCell ref="B28:D28"/>
    <mergeCell ref="E28:G28"/>
    <mergeCell ref="B29:D29"/>
    <mergeCell ref="B40:D40"/>
    <mergeCell ref="B1:E2"/>
    <mergeCell ref="B3:D3"/>
    <mergeCell ref="A3:A4"/>
    <mergeCell ref="B14:D14"/>
    <mergeCell ref="B22:D22"/>
  </mergeCells>
  <phoneticPr fontId="0" type="noConversion"/>
  <hyperlinks>
    <hyperlink ref="B1:E2" location="'NV 361 - 2007 Sb.'!A1" display="NAŘÍZENÍ VLÁDY 361/2007 Sb. ze dne 12 prosince 2007, kterým se stanoví podmínky ochrany zdraví zaměstnanců při práci" xr:uid="{00000000-0004-0000-0A00-000000000000}"/>
  </hyperlinks>
  <pageMargins left="0.78740157480314965" right="0.39370078740157483" top="0.59055118110236227" bottom="0.78740157480314965" header="0.51181102362204722" footer="0.51181102362204722"/>
  <pageSetup paperSize="9" scale="85" orientation="portrait" r:id="rId1"/>
  <headerFooter alignWithMargins="0">
    <oddFooter>&amp;CBOZP
1.4.2016&amp;R&amp;P strana z &amp;N</oddFooter>
  </headerFooter>
  <rowBreaks count="3" manualBreakCount="3">
    <brk id="20" max="8" man="1"/>
    <brk id="38" max="8" man="1"/>
    <brk id="54" max="16383"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List10">
    <tabColor indexed="60"/>
  </sheetPr>
  <dimension ref="A1:L99"/>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4.26953125" customWidth="1"/>
    <col min="5" max="5" width="47.453125" customWidth="1"/>
    <col min="6" max="7" width="4.453125" customWidth="1"/>
    <col min="8" max="8" width="7.1796875" customWidth="1"/>
    <col min="9" max="9" width="11.453125" customWidth="1"/>
  </cols>
  <sheetData>
    <row r="1" spans="1:12" ht="51.65" customHeight="1" x14ac:dyDescent="0.25">
      <c r="A1" s="83"/>
      <c r="B1" s="1707" t="s">
        <v>309</v>
      </c>
      <c r="C1" s="1708"/>
      <c r="D1" s="1708"/>
      <c r="E1" s="1708"/>
      <c r="F1" s="83"/>
      <c r="G1" s="83"/>
      <c r="H1" s="83"/>
      <c r="I1" s="83"/>
    </row>
    <row r="2" spans="1:12" ht="17.25" customHeight="1" thickBot="1" x14ac:dyDescent="0.3">
      <c r="A2" s="83"/>
      <c r="B2" s="1709"/>
      <c r="C2" s="1709"/>
      <c r="D2" s="1709"/>
      <c r="E2" s="1709"/>
      <c r="F2" s="83"/>
      <c r="G2" s="83"/>
      <c r="H2" s="83"/>
      <c r="I2" s="83"/>
    </row>
    <row r="3" spans="1:12" ht="16.5" customHeight="1" thickBot="1" x14ac:dyDescent="0.35">
      <c r="A3" s="1692" t="s">
        <v>2966</v>
      </c>
      <c r="B3" s="1699"/>
      <c r="C3" s="1700"/>
      <c r="D3" s="1701"/>
      <c r="E3" s="462" t="s">
        <v>3330</v>
      </c>
      <c r="F3" s="1702" t="s">
        <v>3331</v>
      </c>
      <c r="G3" s="1703"/>
      <c r="H3" s="463" t="s">
        <v>3332</v>
      </c>
      <c r="I3" s="464" t="s">
        <v>3333</v>
      </c>
    </row>
    <row r="4" spans="1:12" ht="19.5" customHeight="1" thickBot="1" x14ac:dyDescent="0.35">
      <c r="A4" s="1693"/>
      <c r="B4" s="257"/>
      <c r="C4" s="1"/>
      <c r="D4" s="77"/>
      <c r="E4" s="2"/>
      <c r="F4" s="77" t="s">
        <v>3334</v>
      </c>
      <c r="G4" s="1" t="s">
        <v>3335</v>
      </c>
      <c r="H4" s="77" t="s">
        <v>3336</v>
      </c>
      <c r="I4" s="127"/>
    </row>
    <row r="5" spans="1:12" ht="15.75" customHeight="1" x14ac:dyDescent="0.35">
      <c r="A5" s="588">
        <v>1</v>
      </c>
      <c r="B5" s="1805" t="s">
        <v>3466</v>
      </c>
      <c r="C5" s="1806"/>
      <c r="D5" s="1806"/>
      <c r="E5" s="1807"/>
      <c r="F5" s="91"/>
      <c r="G5" s="91"/>
      <c r="H5" s="91"/>
      <c r="I5" s="450"/>
    </row>
    <row r="6" spans="1:12" ht="138.75" customHeight="1" x14ac:dyDescent="0.35">
      <c r="A6" s="526">
        <v>2</v>
      </c>
      <c r="B6" s="95"/>
      <c r="C6" s="86"/>
      <c r="D6" s="100"/>
      <c r="E6" s="97" t="s">
        <v>3201</v>
      </c>
      <c r="F6" s="94"/>
      <c r="G6" s="101"/>
      <c r="H6" s="101"/>
      <c r="I6" s="441"/>
      <c r="K6" s="83"/>
      <c r="L6" s="83"/>
    </row>
    <row r="7" spans="1:12" ht="15.5" x14ac:dyDescent="0.35">
      <c r="A7" s="589">
        <v>3</v>
      </c>
      <c r="B7" s="148" t="s">
        <v>3565</v>
      </c>
      <c r="C7" s="149"/>
      <c r="D7" s="150"/>
      <c r="E7" s="146" t="s">
        <v>3202</v>
      </c>
      <c r="F7" s="91"/>
      <c r="G7" s="91"/>
      <c r="H7" s="93"/>
      <c r="I7" s="574"/>
    </row>
    <row r="8" spans="1:12" ht="77.5" x14ac:dyDescent="0.35">
      <c r="A8" s="526">
        <v>4</v>
      </c>
      <c r="B8" s="95">
        <v>54</v>
      </c>
      <c r="C8" s="86"/>
      <c r="D8" s="100"/>
      <c r="E8" s="193" t="s">
        <v>3203</v>
      </c>
      <c r="F8" s="94"/>
      <c r="G8" s="101"/>
      <c r="H8" s="101"/>
      <c r="I8" s="441"/>
    </row>
    <row r="9" spans="1:12" ht="93" x14ac:dyDescent="0.35">
      <c r="A9" s="526">
        <v>5</v>
      </c>
      <c r="B9" s="95"/>
      <c r="C9" s="86"/>
      <c r="D9" s="100"/>
      <c r="E9" s="97" t="s">
        <v>2909</v>
      </c>
      <c r="F9" s="94"/>
      <c r="G9" s="101"/>
      <c r="H9" s="101"/>
      <c r="I9" s="441"/>
    </row>
    <row r="10" spans="1:12" ht="80.25" customHeight="1" x14ac:dyDescent="0.35">
      <c r="A10" s="526">
        <v>6</v>
      </c>
      <c r="B10" s="95"/>
      <c r="C10" s="86"/>
      <c r="D10" s="100"/>
      <c r="E10" s="97" t="s">
        <v>2910</v>
      </c>
      <c r="F10" s="94"/>
      <c r="G10" s="101"/>
      <c r="H10" s="101"/>
      <c r="I10" s="441"/>
    </row>
    <row r="11" spans="1:12" ht="110.25" customHeight="1" x14ac:dyDescent="0.35">
      <c r="A11" s="526">
        <v>7</v>
      </c>
      <c r="B11" s="95"/>
      <c r="C11" s="86"/>
      <c r="D11" s="100"/>
      <c r="E11" s="97" t="s">
        <v>2911</v>
      </c>
      <c r="F11" s="94"/>
      <c r="G11" s="101"/>
      <c r="H11" s="101"/>
      <c r="I11" s="441"/>
    </row>
    <row r="12" spans="1:12" ht="77.5" x14ac:dyDescent="0.35">
      <c r="A12" s="526">
        <v>8</v>
      </c>
      <c r="B12" s="95"/>
      <c r="C12" s="86"/>
      <c r="D12" s="100"/>
      <c r="E12" s="97" t="s">
        <v>2606</v>
      </c>
      <c r="F12" s="94"/>
      <c r="G12" s="101"/>
      <c r="H12" s="101"/>
      <c r="I12" s="441"/>
    </row>
    <row r="13" spans="1:12" ht="81" customHeight="1" thickBot="1" x14ac:dyDescent="0.4">
      <c r="A13" s="507">
        <v>9</v>
      </c>
      <c r="B13" s="580"/>
      <c r="C13" s="562"/>
      <c r="D13" s="563"/>
      <c r="E13" s="587" t="s">
        <v>3205</v>
      </c>
      <c r="F13" s="565"/>
      <c r="G13" s="566"/>
      <c r="H13" s="566"/>
      <c r="I13" s="474"/>
    </row>
    <row r="14" spans="1:12" ht="77.5" x14ac:dyDescent="0.35">
      <c r="A14" s="526">
        <v>10</v>
      </c>
      <c r="B14" s="95"/>
      <c r="C14" s="86"/>
      <c r="D14" s="100"/>
      <c r="E14" s="99" t="s">
        <v>3206</v>
      </c>
      <c r="F14" s="92"/>
      <c r="G14" s="105"/>
      <c r="H14" s="105"/>
      <c r="I14" s="441"/>
    </row>
    <row r="15" spans="1:12" ht="108.5" x14ac:dyDescent="0.35">
      <c r="A15" s="526">
        <v>11</v>
      </c>
      <c r="B15" s="95"/>
      <c r="C15" s="86"/>
      <c r="D15" s="100"/>
      <c r="E15" s="97" t="s">
        <v>3441</v>
      </c>
      <c r="F15" s="94"/>
      <c r="G15" s="101"/>
      <c r="H15" s="101"/>
      <c r="I15" s="441"/>
    </row>
    <row r="16" spans="1:12" ht="15.5" x14ac:dyDescent="0.35">
      <c r="A16" s="589">
        <v>12</v>
      </c>
      <c r="B16" s="148" t="s">
        <v>3565</v>
      </c>
      <c r="C16" s="149"/>
      <c r="D16" s="150"/>
      <c r="E16" s="146" t="s">
        <v>3442</v>
      </c>
      <c r="F16" s="91"/>
      <c r="G16" s="91"/>
      <c r="H16" s="93"/>
      <c r="I16" s="574"/>
    </row>
    <row r="17" spans="1:9" ht="46.5" x14ac:dyDescent="0.35">
      <c r="A17" s="526">
        <v>13</v>
      </c>
      <c r="B17" s="95">
        <v>63</v>
      </c>
      <c r="C17" s="86"/>
      <c r="D17" s="100"/>
      <c r="E17" s="97" t="s">
        <v>3532</v>
      </c>
      <c r="F17" s="94"/>
      <c r="G17" s="101"/>
      <c r="H17" s="101"/>
      <c r="I17" s="441"/>
    </row>
    <row r="18" spans="1:9" ht="46.5" x14ac:dyDescent="0.35">
      <c r="A18" s="526">
        <v>14</v>
      </c>
      <c r="B18" s="95"/>
      <c r="C18" s="86"/>
      <c r="D18" s="100"/>
      <c r="E18" s="97" t="s">
        <v>3533</v>
      </c>
      <c r="F18" s="94"/>
      <c r="G18" s="101"/>
      <c r="H18" s="101"/>
      <c r="I18" s="441"/>
    </row>
    <row r="19" spans="1:9" ht="62" x14ac:dyDescent="0.35">
      <c r="A19" s="526">
        <v>15</v>
      </c>
      <c r="B19" s="95"/>
      <c r="C19" s="86"/>
      <c r="D19" s="100"/>
      <c r="E19" s="193" t="s">
        <v>3534</v>
      </c>
      <c r="F19" s="94"/>
      <c r="G19" s="101"/>
      <c r="H19" s="101"/>
      <c r="I19" s="441"/>
    </row>
    <row r="20" spans="1:9" ht="62" x14ac:dyDescent="0.35">
      <c r="A20" s="526">
        <v>16</v>
      </c>
      <c r="B20" s="95"/>
      <c r="C20" s="86"/>
      <c r="D20" s="100"/>
      <c r="E20" s="97" t="s">
        <v>3366</v>
      </c>
      <c r="F20" s="94"/>
      <c r="G20" s="101"/>
      <c r="H20" s="101"/>
      <c r="I20" s="441"/>
    </row>
    <row r="21" spans="1:9" ht="46.5" x14ac:dyDescent="0.35">
      <c r="A21" s="526">
        <v>17</v>
      </c>
      <c r="B21" s="95"/>
      <c r="C21" s="86"/>
      <c r="D21" s="100"/>
      <c r="E21" s="97" t="s">
        <v>3773</v>
      </c>
      <c r="F21" s="94"/>
      <c r="G21" s="101"/>
      <c r="H21" s="101"/>
      <c r="I21" s="441"/>
    </row>
    <row r="22" spans="1:9" ht="46.5" x14ac:dyDescent="0.35">
      <c r="A22" s="526">
        <v>18</v>
      </c>
      <c r="B22" s="136"/>
      <c r="C22" s="86"/>
      <c r="D22" s="100"/>
      <c r="E22" s="97" t="s">
        <v>3774</v>
      </c>
      <c r="F22" s="94"/>
      <c r="G22" s="101"/>
      <c r="H22" s="101"/>
      <c r="I22" s="441"/>
    </row>
    <row r="23" spans="1:9" ht="62" x14ac:dyDescent="0.35">
      <c r="A23" s="526">
        <v>19</v>
      </c>
      <c r="B23" s="136"/>
      <c r="C23" s="86"/>
      <c r="D23" s="100"/>
      <c r="E23" s="97" t="s">
        <v>2694</v>
      </c>
      <c r="F23" s="94"/>
      <c r="G23" s="101"/>
      <c r="H23" s="101"/>
      <c r="I23" s="441"/>
    </row>
    <row r="24" spans="1:9" ht="31" x14ac:dyDescent="0.35">
      <c r="A24" s="526">
        <v>20</v>
      </c>
      <c r="B24" s="95"/>
      <c r="C24" s="86"/>
      <c r="D24" s="100"/>
      <c r="E24" s="97" t="s">
        <v>2695</v>
      </c>
      <c r="F24" s="94"/>
      <c r="G24" s="101"/>
      <c r="H24" s="101"/>
      <c r="I24" s="441"/>
    </row>
    <row r="25" spans="1:9" ht="62" x14ac:dyDescent="0.35">
      <c r="A25" s="526">
        <v>21</v>
      </c>
      <c r="B25" s="95"/>
      <c r="C25" s="86"/>
      <c r="D25" s="100"/>
      <c r="E25" s="97" t="s">
        <v>2696</v>
      </c>
      <c r="F25" s="94"/>
      <c r="G25" s="101"/>
      <c r="H25" s="101"/>
      <c r="I25" s="441"/>
    </row>
    <row r="26" spans="1:9" ht="31.5" customHeight="1" x14ac:dyDescent="0.35">
      <c r="A26" s="526">
        <v>22</v>
      </c>
      <c r="B26" s="95"/>
      <c r="C26" s="86"/>
      <c r="D26" s="100"/>
      <c r="E26" s="97" t="s">
        <v>2697</v>
      </c>
      <c r="F26" s="94"/>
      <c r="G26" s="101"/>
      <c r="H26" s="101"/>
      <c r="I26" s="441"/>
    </row>
    <row r="27" spans="1:9" ht="46.5" x14ac:dyDescent="0.35">
      <c r="A27" s="526">
        <v>23</v>
      </c>
      <c r="B27" s="95"/>
      <c r="C27" s="86"/>
      <c r="D27" s="100"/>
      <c r="E27" s="97" t="s">
        <v>2698</v>
      </c>
      <c r="F27" s="94"/>
      <c r="G27" s="101"/>
      <c r="H27" s="101"/>
      <c r="I27" s="441"/>
    </row>
    <row r="28" spans="1:9" ht="47.25" customHeight="1" thickBot="1" x14ac:dyDescent="0.4">
      <c r="A28" s="507">
        <v>24</v>
      </c>
      <c r="B28" s="580"/>
      <c r="C28" s="562"/>
      <c r="D28" s="563"/>
      <c r="E28" s="635" t="s">
        <v>2699</v>
      </c>
      <c r="F28" s="565"/>
      <c r="G28" s="566"/>
      <c r="H28" s="567"/>
      <c r="I28" s="474"/>
    </row>
    <row r="29" spans="1:9" ht="19.5" customHeight="1" x14ac:dyDescent="0.35">
      <c r="A29" s="526">
        <v>25</v>
      </c>
      <c r="B29" s="95"/>
      <c r="C29" s="86"/>
      <c r="D29" s="100"/>
      <c r="E29" s="119" t="s">
        <v>2700</v>
      </c>
      <c r="F29" s="92"/>
      <c r="G29" s="105"/>
      <c r="H29" s="105"/>
      <c r="I29" s="441"/>
    </row>
    <row r="30" spans="1:9" ht="46.5" x14ac:dyDescent="0.35">
      <c r="A30" s="526">
        <v>26</v>
      </c>
      <c r="B30" s="95"/>
      <c r="C30" s="86"/>
      <c r="D30" s="100"/>
      <c r="E30" s="198" t="s">
        <v>2701</v>
      </c>
      <c r="F30" s="109"/>
      <c r="G30" s="110"/>
      <c r="H30" s="114"/>
      <c r="I30" s="441"/>
    </row>
    <row r="31" spans="1:9" ht="33" customHeight="1" x14ac:dyDescent="0.35">
      <c r="A31" s="589">
        <v>27</v>
      </c>
      <c r="B31" s="1802" t="s">
        <v>3428</v>
      </c>
      <c r="C31" s="1803"/>
      <c r="D31" s="1804"/>
      <c r="E31" s="146" t="s">
        <v>2702</v>
      </c>
      <c r="F31" s="94"/>
      <c r="G31" s="101"/>
      <c r="H31" s="101"/>
      <c r="I31" s="574"/>
    </row>
    <row r="32" spans="1:9" ht="121.5" customHeight="1" x14ac:dyDescent="0.35">
      <c r="A32" s="526">
        <v>28</v>
      </c>
      <c r="B32" s="120">
        <v>71</v>
      </c>
      <c r="C32" s="121"/>
      <c r="D32" s="122"/>
      <c r="E32" s="197" t="s">
        <v>2703</v>
      </c>
      <c r="F32" s="94"/>
      <c r="G32" s="101"/>
      <c r="H32" s="101"/>
      <c r="I32" s="576"/>
    </row>
    <row r="33" spans="1:9" ht="92.25" customHeight="1" x14ac:dyDescent="0.35">
      <c r="A33" s="526">
        <v>29</v>
      </c>
      <c r="B33" s="113"/>
      <c r="C33" s="84"/>
      <c r="D33" s="118"/>
      <c r="E33" s="197" t="s">
        <v>3056</v>
      </c>
      <c r="F33" s="94"/>
      <c r="G33" s="101"/>
      <c r="H33" s="104"/>
      <c r="I33" s="572"/>
    </row>
    <row r="34" spans="1:9" ht="93" x14ac:dyDescent="0.35">
      <c r="A34" s="526">
        <v>30</v>
      </c>
      <c r="B34" s="113"/>
      <c r="C34" s="84"/>
      <c r="D34" s="118"/>
      <c r="E34" s="197" t="s">
        <v>3057</v>
      </c>
      <c r="F34" s="94"/>
      <c r="G34" s="101"/>
      <c r="H34" s="104"/>
      <c r="I34" s="572"/>
    </row>
    <row r="35" spans="1:9" ht="77.25" customHeight="1" x14ac:dyDescent="0.35">
      <c r="A35" s="526">
        <v>31</v>
      </c>
      <c r="B35" s="113"/>
      <c r="C35" s="84"/>
      <c r="D35" s="118"/>
      <c r="E35" s="197" t="s">
        <v>3058</v>
      </c>
      <c r="F35" s="94"/>
      <c r="G35" s="101"/>
      <c r="H35" s="104"/>
      <c r="I35" s="572"/>
    </row>
    <row r="36" spans="1:9" ht="204.75" customHeight="1" thickBot="1" x14ac:dyDescent="0.4">
      <c r="A36" s="507">
        <v>32</v>
      </c>
      <c r="B36" s="636"/>
      <c r="C36" s="637"/>
      <c r="D36" s="638"/>
      <c r="E36" s="635" t="s">
        <v>3318</v>
      </c>
      <c r="F36" s="565"/>
      <c r="G36" s="566"/>
      <c r="H36" s="566"/>
      <c r="I36" s="639"/>
    </row>
    <row r="37" spans="1:9" ht="124" x14ac:dyDescent="0.35">
      <c r="A37" s="526">
        <v>33</v>
      </c>
      <c r="B37" s="113"/>
      <c r="C37" s="84"/>
      <c r="D37" s="118"/>
      <c r="E37" s="331" t="s">
        <v>3320</v>
      </c>
      <c r="F37" s="92"/>
      <c r="G37" s="105"/>
      <c r="H37" s="105"/>
      <c r="I37" s="577"/>
    </row>
    <row r="38" spans="1:9" ht="46.5" x14ac:dyDescent="0.35">
      <c r="A38" s="526">
        <v>34</v>
      </c>
      <c r="B38" s="113"/>
      <c r="C38" s="84"/>
      <c r="D38" s="118"/>
      <c r="E38" s="197" t="s">
        <v>3321</v>
      </c>
      <c r="F38" s="94"/>
      <c r="G38" s="101"/>
      <c r="H38" s="104"/>
      <c r="I38" s="572"/>
    </row>
    <row r="39" spans="1:9" ht="46.5" x14ac:dyDescent="0.35">
      <c r="A39" s="568">
        <v>35</v>
      </c>
      <c r="B39" s="115"/>
      <c r="C39" s="116"/>
      <c r="D39" s="163"/>
      <c r="E39" s="197" t="s">
        <v>3322</v>
      </c>
      <c r="F39" s="94"/>
      <c r="G39" s="101"/>
      <c r="H39" s="101"/>
      <c r="I39" s="450"/>
    </row>
    <row r="40" spans="1:9" ht="15.5" x14ac:dyDescent="0.35">
      <c r="A40" s="589">
        <v>36</v>
      </c>
      <c r="B40" s="148" t="s">
        <v>3565</v>
      </c>
      <c r="C40" s="149"/>
      <c r="D40" s="150"/>
      <c r="E40" s="195" t="s">
        <v>3561</v>
      </c>
      <c r="F40" s="91"/>
      <c r="G40" s="91"/>
      <c r="H40" s="93"/>
      <c r="I40" s="574"/>
    </row>
    <row r="41" spans="1:9" ht="46.5" x14ac:dyDescent="0.35">
      <c r="A41" s="526">
        <v>37</v>
      </c>
      <c r="B41" s="95">
        <v>72</v>
      </c>
      <c r="C41" s="86"/>
      <c r="D41" s="100"/>
      <c r="E41" s="196" t="s">
        <v>3562</v>
      </c>
      <c r="F41" s="94"/>
      <c r="G41" s="101"/>
      <c r="H41" s="101"/>
      <c r="I41" s="441"/>
    </row>
    <row r="42" spans="1:9" ht="143.25" customHeight="1" x14ac:dyDescent="0.35">
      <c r="A42" s="526">
        <v>38</v>
      </c>
      <c r="B42" s="95"/>
      <c r="C42" s="86"/>
      <c r="D42" s="100"/>
      <c r="E42" s="196" t="s">
        <v>3563</v>
      </c>
      <c r="F42" s="94"/>
      <c r="G42" s="101"/>
      <c r="H42" s="101"/>
      <c r="I42" s="441"/>
    </row>
    <row r="43" spans="1:9" ht="162" customHeight="1" x14ac:dyDescent="0.35">
      <c r="A43" s="526">
        <v>39</v>
      </c>
      <c r="B43" s="95"/>
      <c r="C43" s="86"/>
      <c r="D43" s="100"/>
      <c r="E43" s="196" t="s">
        <v>3359</v>
      </c>
      <c r="F43" s="94"/>
      <c r="G43" s="101"/>
      <c r="H43" s="101"/>
      <c r="I43" s="441"/>
    </row>
    <row r="44" spans="1:9" ht="46.5" x14ac:dyDescent="0.35">
      <c r="A44" s="526">
        <v>40</v>
      </c>
      <c r="B44" s="95"/>
      <c r="C44" s="86"/>
      <c r="D44" s="100"/>
      <c r="E44" s="196" t="s">
        <v>3360</v>
      </c>
      <c r="F44" s="94"/>
      <c r="G44" s="101"/>
      <c r="H44" s="101"/>
      <c r="I44" s="441"/>
    </row>
    <row r="45" spans="1:9" ht="62" x14ac:dyDescent="0.35">
      <c r="A45" s="526">
        <v>41</v>
      </c>
      <c r="B45" s="95"/>
      <c r="C45" s="86"/>
      <c r="D45" s="100"/>
      <c r="E45" s="197" t="s">
        <v>3361</v>
      </c>
      <c r="F45" s="94"/>
      <c r="G45" s="101"/>
      <c r="H45" s="104"/>
      <c r="I45" s="441"/>
    </row>
    <row r="46" spans="1:9" ht="93" customHeight="1" thickBot="1" x14ac:dyDescent="0.4">
      <c r="A46" s="507">
        <v>42</v>
      </c>
      <c r="B46" s="580"/>
      <c r="C46" s="562"/>
      <c r="D46" s="563"/>
      <c r="E46" s="635" t="s">
        <v>3955</v>
      </c>
      <c r="F46" s="565"/>
      <c r="G46" s="566"/>
      <c r="H46" s="566"/>
      <c r="I46" s="474"/>
    </row>
    <row r="47" spans="1:9" ht="15.5" x14ac:dyDescent="0.35">
      <c r="A47" s="568">
        <v>43</v>
      </c>
      <c r="B47" s="115"/>
      <c r="C47" s="116"/>
      <c r="D47" s="163"/>
      <c r="E47" s="32" t="s">
        <v>3875</v>
      </c>
      <c r="F47" s="91"/>
      <c r="G47" s="91"/>
      <c r="H47" s="91"/>
      <c r="I47" s="450"/>
    </row>
    <row r="48" spans="1:9" ht="62" x14ac:dyDescent="0.35">
      <c r="A48" s="526">
        <v>44</v>
      </c>
      <c r="B48" s="95">
        <v>83</v>
      </c>
      <c r="C48" s="86"/>
      <c r="D48" s="100"/>
      <c r="E48" s="193" t="s">
        <v>3876</v>
      </c>
      <c r="F48" s="91"/>
      <c r="G48" s="104"/>
      <c r="H48" s="104"/>
      <c r="I48" s="571"/>
    </row>
    <row r="49" spans="1:9" ht="62" x14ac:dyDescent="0.35">
      <c r="A49" s="526">
        <v>45</v>
      </c>
      <c r="B49" s="95"/>
      <c r="C49" s="86"/>
      <c r="D49" s="100"/>
      <c r="E49" s="193" t="s">
        <v>3877</v>
      </c>
      <c r="F49" s="91"/>
      <c r="G49" s="137"/>
      <c r="H49" s="104"/>
      <c r="I49" s="441"/>
    </row>
    <row r="50" spans="1:9" ht="77.5" x14ac:dyDescent="0.35">
      <c r="A50" s="526">
        <v>46</v>
      </c>
      <c r="B50" s="95"/>
      <c r="C50" s="86"/>
      <c r="D50" s="100"/>
      <c r="E50" s="193" t="s">
        <v>3878</v>
      </c>
      <c r="F50" s="91"/>
      <c r="G50" s="137"/>
      <c r="H50" s="104"/>
      <c r="I50" s="441"/>
    </row>
    <row r="51" spans="1:9" ht="31" x14ac:dyDescent="0.35">
      <c r="A51" s="526">
        <v>47</v>
      </c>
      <c r="B51" s="95"/>
      <c r="C51" s="86"/>
      <c r="D51" s="100"/>
      <c r="E51" s="193" t="s">
        <v>3879</v>
      </c>
      <c r="F51" s="91"/>
      <c r="G51" s="137"/>
      <c r="H51" s="104"/>
      <c r="I51" s="441"/>
    </row>
    <row r="52" spans="1:9" ht="77.5" x14ac:dyDescent="0.35">
      <c r="A52" s="526">
        <v>48</v>
      </c>
      <c r="B52" s="95"/>
      <c r="C52" s="86"/>
      <c r="D52" s="100"/>
      <c r="E52" s="193" t="s">
        <v>3880</v>
      </c>
      <c r="F52" s="91"/>
      <c r="G52" s="137"/>
      <c r="H52" s="104"/>
      <c r="I52" s="443"/>
    </row>
    <row r="53" spans="1:9" ht="15.5" x14ac:dyDescent="0.35">
      <c r="A53" s="589">
        <v>49</v>
      </c>
      <c r="B53" s="88"/>
      <c r="C53" s="89"/>
      <c r="D53" s="90"/>
      <c r="E53" s="192" t="s">
        <v>3881</v>
      </c>
      <c r="F53" s="91"/>
      <c r="G53" s="91"/>
      <c r="H53" s="93"/>
      <c r="I53" s="574"/>
    </row>
    <row r="54" spans="1:9" ht="123" customHeight="1" x14ac:dyDescent="0.35">
      <c r="A54" s="526">
        <v>50</v>
      </c>
      <c r="B54" s="95">
        <v>88</v>
      </c>
      <c r="C54" s="86"/>
      <c r="D54" s="100"/>
      <c r="E54" s="97" t="s">
        <v>3882</v>
      </c>
      <c r="F54" s="94"/>
      <c r="G54" s="101"/>
      <c r="H54" s="101"/>
      <c r="I54" s="441"/>
    </row>
    <row r="55" spans="1:9" ht="64.5" customHeight="1" x14ac:dyDescent="0.35">
      <c r="A55" s="526">
        <v>51</v>
      </c>
      <c r="B55" s="95"/>
      <c r="C55" s="86"/>
      <c r="D55" s="100"/>
      <c r="E55" s="97" t="s">
        <v>4018</v>
      </c>
      <c r="F55" s="94"/>
      <c r="G55" s="101"/>
      <c r="H55" s="101"/>
      <c r="I55" s="441"/>
    </row>
    <row r="56" spans="1:9" ht="46.5" x14ac:dyDescent="0.35">
      <c r="A56" s="526">
        <v>52</v>
      </c>
      <c r="B56" s="95"/>
      <c r="C56" s="86"/>
      <c r="D56" s="100"/>
      <c r="E56" s="97" t="s">
        <v>4019</v>
      </c>
      <c r="F56" s="94"/>
      <c r="G56" s="101"/>
      <c r="H56" s="101"/>
      <c r="I56" s="441"/>
    </row>
    <row r="57" spans="1:9" ht="93" x14ac:dyDescent="0.35">
      <c r="A57" s="526">
        <v>53</v>
      </c>
      <c r="B57" s="95"/>
      <c r="C57" s="86"/>
      <c r="D57" s="100"/>
      <c r="E57" s="197" t="s">
        <v>4020</v>
      </c>
      <c r="F57" s="94"/>
      <c r="G57" s="101"/>
      <c r="H57" s="104"/>
      <c r="I57" s="441"/>
    </row>
    <row r="58" spans="1:9" ht="31" x14ac:dyDescent="0.35">
      <c r="A58" s="526">
        <v>54</v>
      </c>
      <c r="B58" s="95"/>
      <c r="C58" s="86"/>
      <c r="D58" s="100"/>
      <c r="E58" s="99" t="s">
        <v>4021</v>
      </c>
      <c r="F58" s="92"/>
      <c r="G58" s="105"/>
      <c r="H58" s="105"/>
      <c r="I58" s="441"/>
    </row>
    <row r="59" spans="1:9" ht="31.5" thickBot="1" x14ac:dyDescent="0.4">
      <c r="A59" s="507">
        <v>55</v>
      </c>
      <c r="B59" s="580"/>
      <c r="C59" s="562"/>
      <c r="D59" s="563"/>
      <c r="E59" s="587" t="s">
        <v>4022</v>
      </c>
      <c r="F59" s="565"/>
      <c r="G59" s="566"/>
      <c r="H59" s="566"/>
      <c r="I59" s="474"/>
    </row>
    <row r="60" spans="1:9" ht="108.5" x14ac:dyDescent="0.35">
      <c r="A60" s="568">
        <v>56</v>
      </c>
      <c r="B60" s="106"/>
      <c r="C60" s="107"/>
      <c r="D60" s="108"/>
      <c r="E60" s="119" t="s">
        <v>2882</v>
      </c>
      <c r="F60" s="92"/>
      <c r="G60" s="105"/>
      <c r="H60" s="105"/>
      <c r="I60" s="443"/>
    </row>
    <row r="61" spans="1:9" ht="15.5" x14ac:dyDescent="0.35">
      <c r="A61" s="589">
        <v>57</v>
      </c>
      <c r="B61" s="88"/>
      <c r="C61" s="89"/>
      <c r="D61" s="90"/>
      <c r="E61" s="192" t="s">
        <v>2883</v>
      </c>
      <c r="F61" s="91"/>
      <c r="G61" s="91"/>
      <c r="H61" s="93"/>
      <c r="I61" s="574"/>
    </row>
    <row r="62" spans="1:9" ht="46.5" x14ac:dyDescent="0.35">
      <c r="A62" s="526">
        <v>58</v>
      </c>
      <c r="B62" s="95">
        <v>110</v>
      </c>
      <c r="C62" s="86"/>
      <c r="D62" s="100"/>
      <c r="E62" s="97" t="s">
        <v>2884</v>
      </c>
      <c r="F62" s="94"/>
      <c r="G62" s="101"/>
      <c r="H62" s="101"/>
      <c r="I62" s="441"/>
    </row>
    <row r="63" spans="1:9" ht="124" x14ac:dyDescent="0.35">
      <c r="A63" s="526">
        <v>59</v>
      </c>
      <c r="B63" s="95"/>
      <c r="C63" s="86"/>
      <c r="D63" s="100"/>
      <c r="E63" s="97" t="s">
        <v>3883</v>
      </c>
      <c r="F63" s="94"/>
      <c r="G63" s="101"/>
      <c r="H63" s="101"/>
      <c r="I63" s="441"/>
    </row>
    <row r="64" spans="1:9" ht="62" x14ac:dyDescent="0.35">
      <c r="A64" s="526">
        <v>60</v>
      </c>
      <c r="B64" s="95"/>
      <c r="C64" s="86"/>
      <c r="D64" s="100"/>
      <c r="E64" s="97" t="s">
        <v>3884</v>
      </c>
      <c r="F64" s="94"/>
      <c r="G64" s="101"/>
      <c r="H64" s="101"/>
      <c r="I64" s="441"/>
    </row>
    <row r="65" spans="1:9" ht="64.5" customHeight="1" x14ac:dyDescent="0.35">
      <c r="A65" s="526">
        <v>61</v>
      </c>
      <c r="B65" s="95"/>
      <c r="C65" s="86"/>
      <c r="D65" s="100"/>
      <c r="E65" s="97" t="s">
        <v>3885</v>
      </c>
      <c r="F65" s="94"/>
      <c r="G65" s="101"/>
      <c r="H65" s="101"/>
      <c r="I65" s="441"/>
    </row>
    <row r="66" spans="1:9" ht="47.25" customHeight="1" x14ac:dyDescent="0.35">
      <c r="A66" s="526">
        <v>62</v>
      </c>
      <c r="B66" s="95"/>
      <c r="C66" s="86"/>
      <c r="D66" s="100"/>
      <c r="E66" s="97" t="s">
        <v>3932</v>
      </c>
      <c r="F66" s="102"/>
      <c r="G66" s="103"/>
      <c r="H66" s="103"/>
      <c r="I66" s="441"/>
    </row>
    <row r="67" spans="1:9" ht="15.5" x14ac:dyDescent="0.35">
      <c r="A67" s="526">
        <v>90</v>
      </c>
      <c r="B67" s="149" t="s">
        <v>3565</v>
      </c>
      <c r="C67" s="149"/>
      <c r="D67" s="150"/>
      <c r="E67" s="192" t="s">
        <v>2597</v>
      </c>
      <c r="F67" s="91"/>
      <c r="G67" s="91"/>
      <c r="H67" s="93"/>
      <c r="I67" s="574"/>
    </row>
    <row r="68" spans="1:9" ht="62" x14ac:dyDescent="0.35">
      <c r="A68" s="526">
        <v>91</v>
      </c>
      <c r="B68" s="136">
        <v>200</v>
      </c>
      <c r="C68" s="86"/>
      <c r="D68" s="100"/>
      <c r="E68" s="193" t="s">
        <v>2598</v>
      </c>
      <c r="F68" s="94"/>
      <c r="G68" s="101"/>
      <c r="H68" s="101"/>
      <c r="I68" s="441"/>
    </row>
    <row r="69" spans="1:9" ht="31" x14ac:dyDescent="0.35">
      <c r="A69" s="526">
        <v>92</v>
      </c>
      <c r="B69" s="136"/>
      <c r="C69" s="86"/>
      <c r="D69" s="100"/>
      <c r="E69" s="193" t="s">
        <v>2599</v>
      </c>
      <c r="F69" s="94"/>
      <c r="G69" s="101"/>
      <c r="H69" s="101"/>
      <c r="I69" s="441"/>
    </row>
    <row r="70" spans="1:9" ht="46.5" x14ac:dyDescent="0.35">
      <c r="A70" s="599">
        <v>93</v>
      </c>
      <c r="B70" s="8"/>
      <c r="C70" s="74"/>
      <c r="D70" s="10"/>
      <c r="E70" s="65" t="s">
        <v>2600</v>
      </c>
      <c r="F70" s="11"/>
      <c r="G70" s="12"/>
      <c r="H70" s="12"/>
      <c r="I70" s="558"/>
    </row>
    <row r="71" spans="1:9" ht="62" x14ac:dyDescent="0.35">
      <c r="A71" s="599">
        <v>94</v>
      </c>
      <c r="B71" s="73"/>
      <c r="C71" s="74"/>
      <c r="D71" s="10"/>
      <c r="E71" s="459" t="s">
        <v>2601</v>
      </c>
      <c r="F71" s="11"/>
      <c r="G71" s="12"/>
      <c r="H71" s="12"/>
      <c r="I71" s="558"/>
    </row>
    <row r="72" spans="1:9" ht="52.5" customHeight="1" thickBot="1" x14ac:dyDescent="0.4">
      <c r="A72" s="600">
        <v>95</v>
      </c>
      <c r="B72" s="640"/>
      <c r="C72" s="641"/>
      <c r="D72" s="597"/>
      <c r="E72" s="130" t="s">
        <v>2602</v>
      </c>
      <c r="F72" s="131"/>
      <c r="G72" s="132"/>
      <c r="H72" s="132"/>
      <c r="I72" s="559"/>
    </row>
    <row r="73" spans="1:9" ht="15.5" x14ac:dyDescent="0.35">
      <c r="A73" s="568">
        <v>96</v>
      </c>
      <c r="B73" s="164" t="s">
        <v>3565</v>
      </c>
      <c r="C73" s="165"/>
      <c r="D73" s="166"/>
      <c r="E73" s="32" t="s">
        <v>2603</v>
      </c>
      <c r="F73" s="91"/>
      <c r="G73" s="91"/>
      <c r="H73" s="91"/>
      <c r="I73" s="450"/>
    </row>
    <row r="74" spans="1:9" ht="124.5" thickBot="1" x14ac:dyDescent="0.4">
      <c r="A74" s="634">
        <v>97</v>
      </c>
      <c r="B74" s="630"/>
      <c r="C74" s="631"/>
      <c r="D74" s="632"/>
      <c r="E74" s="130" t="s">
        <v>2604</v>
      </c>
      <c r="F74" s="131"/>
      <c r="G74" s="132"/>
      <c r="H74" s="132"/>
      <c r="I74" s="633"/>
    </row>
    <row r="78" spans="1:9" ht="26.25" customHeight="1" x14ac:dyDescent="0.25"/>
    <row r="86" spans="3:3" ht="24.75" customHeight="1" x14ac:dyDescent="0.25"/>
    <row r="87" spans="3:3" ht="25.5" customHeight="1" x14ac:dyDescent="0.25"/>
    <row r="88" spans="3:3" ht="25.5" customHeight="1" x14ac:dyDescent="0.25"/>
    <row r="92" spans="3:3" x14ac:dyDescent="0.25">
      <c r="C92" s="22"/>
    </row>
    <row r="93" spans="3:3" x14ac:dyDescent="0.25">
      <c r="C93" s="22"/>
    </row>
    <row r="95" spans="3:3" ht="15" customHeight="1" x14ac:dyDescent="0.25"/>
    <row r="99" ht="0.75" customHeight="1" x14ac:dyDescent="0.25"/>
  </sheetData>
  <mergeCells count="6">
    <mergeCell ref="B31:D31"/>
    <mergeCell ref="B1:E2"/>
    <mergeCell ref="B3:D3"/>
    <mergeCell ref="F3:G3"/>
    <mergeCell ref="A3:A4"/>
    <mergeCell ref="B5:E5"/>
  </mergeCells>
  <phoneticPr fontId="0" type="noConversion"/>
  <hyperlinks>
    <hyperlink ref="B1:E2" location="'Vyhláška 48 - 1982 Sb.'!A1" display="Vyháška 48/1982 ze dne 15. dubna 1982, kterou se stanoví základní požadavky k zajištění bezpečnosti práce a technických zařízení" xr:uid="{00000000-0004-0000-0B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6" manualBreakCount="6">
    <brk id="13" max="8" man="1"/>
    <brk id="28" max="8" man="1"/>
    <brk id="36" max="8" man="1"/>
    <brk id="46" max="8" man="1"/>
    <brk id="59" max="8" man="1"/>
    <brk id="72" max="8" man="1"/>
  </rowBreaks>
  <colBreaks count="1" manualBreakCount="1">
    <brk id="9" max="1048575"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List9">
    <tabColor indexed="60"/>
  </sheetPr>
  <dimension ref="A1:J85"/>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10" ht="44.5" customHeight="1" x14ac:dyDescent="0.25">
      <c r="A1" s="83"/>
      <c r="B1" s="1808" t="s">
        <v>308</v>
      </c>
      <c r="C1" s="1697"/>
      <c r="D1" s="1697"/>
      <c r="E1" s="1697"/>
      <c r="F1" s="83"/>
      <c r="G1" s="83"/>
      <c r="H1" s="83"/>
      <c r="I1" s="83"/>
    </row>
    <row r="2" spans="1:10" ht="17.25" customHeight="1" thickBot="1" x14ac:dyDescent="0.3">
      <c r="A2" s="83"/>
      <c r="B2" s="1809"/>
      <c r="C2" s="1809"/>
      <c r="D2" s="1809"/>
      <c r="E2" s="1809"/>
      <c r="F2" s="83"/>
      <c r="G2" s="83"/>
      <c r="H2" s="83"/>
      <c r="I2" s="83"/>
    </row>
    <row r="3" spans="1:10" ht="16.5" customHeight="1" thickBot="1" x14ac:dyDescent="0.35">
      <c r="A3" s="1692" t="s">
        <v>2966</v>
      </c>
      <c r="B3" s="1699"/>
      <c r="C3" s="1700"/>
      <c r="D3" s="1701"/>
      <c r="E3" s="462" t="s">
        <v>3330</v>
      </c>
      <c r="F3" s="1702" t="s">
        <v>3331</v>
      </c>
      <c r="G3" s="1703"/>
      <c r="H3" s="463" t="s">
        <v>3332</v>
      </c>
      <c r="I3" s="464" t="s">
        <v>3333</v>
      </c>
    </row>
    <row r="4" spans="1:10" ht="16" thickBot="1" x14ac:dyDescent="0.35">
      <c r="A4" s="1693"/>
      <c r="B4" s="257"/>
      <c r="C4" s="1"/>
      <c r="D4" s="77"/>
      <c r="E4" s="2"/>
      <c r="F4" s="77" t="s">
        <v>3334</v>
      </c>
      <c r="G4" s="1" t="s">
        <v>3335</v>
      </c>
      <c r="H4" s="77" t="s">
        <v>3336</v>
      </c>
      <c r="I4" s="127"/>
    </row>
    <row r="5" spans="1:10" ht="39.75" customHeight="1" x14ac:dyDescent="0.35">
      <c r="A5" s="144">
        <v>1</v>
      </c>
      <c r="B5" s="1813" t="s">
        <v>123</v>
      </c>
      <c r="C5" s="1814"/>
      <c r="D5" s="1815"/>
      <c r="E5" s="3" t="s">
        <v>4224</v>
      </c>
      <c r="F5" s="91"/>
      <c r="G5" s="91"/>
      <c r="H5" s="91"/>
      <c r="I5" s="203"/>
    </row>
    <row r="6" spans="1:10" ht="31" x14ac:dyDescent="0.35">
      <c r="A6" s="569">
        <v>2</v>
      </c>
      <c r="B6" s="133"/>
      <c r="C6" s="142"/>
      <c r="D6" s="205"/>
      <c r="E6" s="336" t="s">
        <v>3169</v>
      </c>
      <c r="F6" s="11"/>
      <c r="G6" s="18"/>
      <c r="H6" s="18"/>
      <c r="I6" s="571"/>
    </row>
    <row r="7" spans="1:10" ht="31" x14ac:dyDescent="0.35">
      <c r="A7" s="526">
        <v>3</v>
      </c>
      <c r="B7" s="95"/>
      <c r="C7" s="136"/>
      <c r="D7" s="96"/>
      <c r="E7" s="336" t="s">
        <v>3170</v>
      </c>
      <c r="F7" s="11"/>
      <c r="G7" s="18"/>
      <c r="H7" s="18"/>
      <c r="I7" s="441"/>
    </row>
    <row r="8" spans="1:10" ht="31" x14ac:dyDescent="0.35">
      <c r="A8" s="526">
        <v>4</v>
      </c>
      <c r="B8" s="95"/>
      <c r="C8" s="136"/>
      <c r="D8" s="96"/>
      <c r="E8" s="336" t="s">
        <v>3171</v>
      </c>
      <c r="F8" s="11"/>
      <c r="G8" s="18"/>
      <c r="H8" s="18"/>
      <c r="I8" s="441"/>
      <c r="J8" s="26"/>
    </row>
    <row r="9" spans="1:10" ht="46.5" x14ac:dyDescent="0.35">
      <c r="A9" s="526">
        <v>5</v>
      </c>
      <c r="B9" s="95"/>
      <c r="C9" s="136"/>
      <c r="D9" s="96"/>
      <c r="E9" s="336" t="s">
        <v>3172</v>
      </c>
      <c r="F9" s="16"/>
      <c r="G9" s="59"/>
      <c r="H9" s="18"/>
      <c r="I9" s="441"/>
      <c r="J9" s="26"/>
    </row>
    <row r="10" spans="1:10" ht="48" customHeight="1" x14ac:dyDescent="0.35">
      <c r="A10" s="526">
        <v>6</v>
      </c>
      <c r="B10" s="95"/>
      <c r="C10" s="136"/>
      <c r="D10" s="96"/>
      <c r="E10" s="336" t="s">
        <v>3180</v>
      </c>
      <c r="F10" s="16"/>
      <c r="G10" s="59"/>
      <c r="H10" s="18"/>
      <c r="I10" s="441"/>
      <c r="J10" s="26"/>
    </row>
    <row r="11" spans="1:10" ht="46.5" x14ac:dyDescent="0.35">
      <c r="A11" s="526">
        <v>7</v>
      </c>
      <c r="B11" s="95"/>
      <c r="C11" s="136"/>
      <c r="D11" s="96"/>
      <c r="E11" s="30" t="s">
        <v>3181</v>
      </c>
      <c r="F11" s="12"/>
      <c r="G11" s="19"/>
      <c r="H11" s="18"/>
      <c r="I11" s="441"/>
    </row>
    <row r="12" spans="1:10" ht="31" x14ac:dyDescent="0.35">
      <c r="A12" s="526">
        <v>8</v>
      </c>
      <c r="B12" s="95"/>
      <c r="C12" s="136"/>
      <c r="D12" s="96"/>
      <c r="E12" s="30" t="s">
        <v>3182</v>
      </c>
      <c r="F12" s="5"/>
      <c r="G12" s="28"/>
      <c r="H12" s="18"/>
      <c r="I12" s="441"/>
    </row>
    <row r="13" spans="1:10" ht="46.5" x14ac:dyDescent="0.35">
      <c r="A13" s="526">
        <v>9</v>
      </c>
      <c r="B13" s="95"/>
      <c r="C13" s="136"/>
      <c r="D13" s="96"/>
      <c r="E13" s="30" t="s">
        <v>3183</v>
      </c>
      <c r="F13" s="11"/>
      <c r="G13" s="18"/>
      <c r="H13" s="18"/>
      <c r="I13" s="441"/>
    </row>
    <row r="14" spans="1:10" ht="62" x14ac:dyDescent="0.35">
      <c r="A14" s="526">
        <v>10</v>
      </c>
      <c r="B14" s="95"/>
      <c r="C14" s="136"/>
      <c r="D14" s="96"/>
      <c r="E14" s="30" t="s">
        <v>3184</v>
      </c>
      <c r="F14" s="11"/>
      <c r="G14" s="18"/>
      <c r="H14" s="18"/>
      <c r="I14" s="441"/>
    </row>
    <row r="15" spans="1:10" ht="31.5" customHeight="1" x14ac:dyDescent="0.35">
      <c r="A15" s="526">
        <v>11</v>
      </c>
      <c r="B15" s="95"/>
      <c r="C15" s="136"/>
      <c r="D15" s="96"/>
      <c r="E15" s="30" t="s">
        <v>3185</v>
      </c>
      <c r="F15" s="11"/>
      <c r="G15" s="18"/>
      <c r="H15" s="18"/>
      <c r="I15" s="441"/>
    </row>
    <row r="16" spans="1:10" ht="65.25" customHeight="1" x14ac:dyDescent="0.35">
      <c r="A16" s="526">
        <v>12</v>
      </c>
      <c r="B16" s="95"/>
      <c r="C16" s="136"/>
      <c r="D16" s="96"/>
      <c r="E16" s="30" t="s">
        <v>3186</v>
      </c>
      <c r="F16" s="11"/>
      <c r="G16" s="18"/>
      <c r="H16" s="18"/>
      <c r="I16" s="441"/>
    </row>
    <row r="17" spans="1:10" ht="61.5" customHeight="1" x14ac:dyDescent="0.35">
      <c r="A17" s="526">
        <v>13</v>
      </c>
      <c r="B17" s="95"/>
      <c r="C17" s="136"/>
      <c r="D17" s="96"/>
      <c r="E17" s="337" t="s">
        <v>3187</v>
      </c>
      <c r="F17" s="11"/>
      <c r="G17" s="18"/>
      <c r="H17" s="18"/>
      <c r="I17" s="441"/>
    </row>
    <row r="18" spans="1:10" ht="46.5" x14ac:dyDescent="0.35">
      <c r="A18" s="526">
        <v>14</v>
      </c>
      <c r="B18" s="95"/>
      <c r="C18" s="136"/>
      <c r="D18" s="96"/>
      <c r="E18" s="30" t="s">
        <v>3188</v>
      </c>
      <c r="F18" s="11"/>
      <c r="G18" s="18"/>
      <c r="H18" s="18"/>
      <c r="I18" s="441"/>
    </row>
    <row r="19" spans="1:10" ht="60" customHeight="1" thickBot="1" x14ac:dyDescent="0.4">
      <c r="A19" s="507">
        <v>15</v>
      </c>
      <c r="B19" s="580"/>
      <c r="C19" s="561"/>
      <c r="D19" s="648"/>
      <c r="E19" s="590" t="s">
        <v>3189</v>
      </c>
      <c r="F19" s="131"/>
      <c r="G19" s="58"/>
      <c r="H19" s="58"/>
      <c r="I19" s="474"/>
    </row>
    <row r="20" spans="1:10" ht="60" customHeight="1" x14ac:dyDescent="0.35">
      <c r="A20" s="526">
        <v>16</v>
      </c>
      <c r="B20" s="95"/>
      <c r="C20" s="136"/>
      <c r="D20" s="96"/>
      <c r="E20" s="251" t="s">
        <v>3190</v>
      </c>
      <c r="F20" s="5"/>
      <c r="G20" s="28"/>
      <c r="H20" s="28"/>
      <c r="I20" s="441"/>
    </row>
    <row r="21" spans="1:10" ht="62" x14ac:dyDescent="0.35">
      <c r="A21" s="526">
        <v>17</v>
      </c>
      <c r="B21" s="95"/>
      <c r="C21" s="136"/>
      <c r="D21" s="96"/>
      <c r="E21" s="30" t="s">
        <v>2890</v>
      </c>
      <c r="F21" s="11"/>
      <c r="G21" s="18"/>
      <c r="H21" s="18"/>
      <c r="I21" s="441"/>
    </row>
    <row r="22" spans="1:10" ht="66" customHeight="1" x14ac:dyDescent="0.35">
      <c r="A22" s="526">
        <v>18</v>
      </c>
      <c r="B22" s="95"/>
      <c r="C22" s="136"/>
      <c r="D22" s="96"/>
      <c r="E22" s="336" t="s">
        <v>2891</v>
      </c>
      <c r="F22" s="11"/>
      <c r="G22" s="18"/>
      <c r="H22" s="18"/>
      <c r="I22" s="441"/>
    </row>
    <row r="23" spans="1:10" ht="75" customHeight="1" x14ac:dyDescent="0.35">
      <c r="A23" s="526">
        <v>19</v>
      </c>
      <c r="B23" s="95"/>
      <c r="C23" s="136"/>
      <c r="D23" s="96"/>
      <c r="E23" s="336" t="s">
        <v>3142</v>
      </c>
      <c r="F23" s="11"/>
      <c r="G23" s="18"/>
      <c r="H23" s="18"/>
      <c r="I23" s="441"/>
    </row>
    <row r="24" spans="1:10" ht="76.5" customHeight="1" x14ac:dyDescent="0.35">
      <c r="A24" s="526">
        <v>20</v>
      </c>
      <c r="B24" s="95"/>
      <c r="C24" s="136"/>
      <c r="D24" s="96"/>
      <c r="E24" s="336" t="s">
        <v>3553</v>
      </c>
      <c r="F24" s="11"/>
      <c r="G24" s="18"/>
      <c r="H24" s="18"/>
      <c r="I24" s="441"/>
      <c r="J24" s="26"/>
    </row>
    <row r="25" spans="1:10" ht="46.5" x14ac:dyDescent="0.35">
      <c r="A25" s="526">
        <v>21</v>
      </c>
      <c r="B25" s="136"/>
      <c r="C25" s="86"/>
      <c r="D25" s="100"/>
      <c r="E25" s="336" t="s">
        <v>3143</v>
      </c>
      <c r="F25" s="12"/>
      <c r="G25" s="12"/>
      <c r="H25" s="18"/>
      <c r="I25" s="441"/>
      <c r="J25" s="26"/>
    </row>
    <row r="26" spans="1:10" ht="45" customHeight="1" x14ac:dyDescent="0.35">
      <c r="A26" s="526">
        <v>22</v>
      </c>
      <c r="B26" s="136"/>
      <c r="C26" s="86"/>
      <c r="D26" s="100"/>
      <c r="E26" s="65" t="s">
        <v>3144</v>
      </c>
      <c r="F26" s="5"/>
      <c r="G26" s="28"/>
      <c r="H26" s="18"/>
      <c r="I26" s="441"/>
    </row>
    <row r="27" spans="1:10" ht="31" x14ac:dyDescent="0.35">
      <c r="A27" s="526">
        <v>23</v>
      </c>
      <c r="B27" s="1816"/>
      <c r="C27" s="1817"/>
      <c r="D27" s="1818"/>
      <c r="E27" s="30" t="s">
        <v>3145</v>
      </c>
      <c r="F27" s="11"/>
      <c r="G27" s="18"/>
      <c r="H27" s="18"/>
      <c r="I27" s="441"/>
    </row>
    <row r="28" spans="1:10" ht="45.75" customHeight="1" x14ac:dyDescent="0.35">
      <c r="A28" s="526">
        <v>24</v>
      </c>
      <c r="B28" s="1816"/>
      <c r="C28" s="1817"/>
      <c r="D28" s="1818"/>
      <c r="E28" s="30" t="s">
        <v>3138</v>
      </c>
      <c r="F28" s="11"/>
      <c r="G28" s="18"/>
      <c r="H28" s="18"/>
      <c r="I28" s="441"/>
    </row>
    <row r="29" spans="1:10" ht="46.5" x14ac:dyDescent="0.35">
      <c r="A29" s="526">
        <v>25</v>
      </c>
      <c r="B29" s="1816"/>
      <c r="C29" s="1817"/>
      <c r="D29" s="1818"/>
      <c r="E29" s="30" t="s">
        <v>2848</v>
      </c>
      <c r="F29" s="11"/>
      <c r="G29" s="18"/>
      <c r="H29" s="18"/>
      <c r="I29" s="441"/>
    </row>
    <row r="30" spans="1:10" ht="30.75" customHeight="1" x14ac:dyDescent="0.35">
      <c r="A30" s="526">
        <v>26</v>
      </c>
      <c r="B30" s="1816"/>
      <c r="C30" s="1817"/>
      <c r="D30" s="1818"/>
      <c r="E30" s="30" t="s">
        <v>2849</v>
      </c>
      <c r="F30" s="11"/>
      <c r="G30" s="18"/>
      <c r="H30" s="18"/>
      <c r="I30" s="441"/>
    </row>
    <row r="31" spans="1:10" ht="31" x14ac:dyDescent="0.35">
      <c r="A31" s="526">
        <v>27</v>
      </c>
      <c r="B31" s="1816"/>
      <c r="C31" s="1817"/>
      <c r="D31" s="1818"/>
      <c r="E31" s="30" t="s">
        <v>2850</v>
      </c>
      <c r="F31" s="16"/>
      <c r="G31" s="59"/>
      <c r="H31" s="59"/>
      <c r="I31" s="441"/>
    </row>
    <row r="32" spans="1:10" ht="31" x14ac:dyDescent="0.35">
      <c r="A32" s="589"/>
      <c r="B32" s="1822" t="s">
        <v>529</v>
      </c>
      <c r="C32" s="1823"/>
      <c r="D32" s="1824"/>
      <c r="E32" s="192" t="s">
        <v>4225</v>
      </c>
      <c r="F32" s="1825"/>
      <c r="G32" s="1825"/>
      <c r="H32" s="1825"/>
      <c r="I32" s="442"/>
    </row>
    <row r="33" spans="1:9" ht="46.5" x14ac:dyDescent="0.35">
      <c r="A33" s="599">
        <v>28</v>
      </c>
      <c r="B33" s="73"/>
      <c r="C33" s="73"/>
      <c r="D33" s="458"/>
      <c r="E33" s="337" t="s">
        <v>2851</v>
      </c>
      <c r="F33" s="5"/>
      <c r="G33" s="28"/>
      <c r="H33" s="28"/>
      <c r="I33" s="558"/>
    </row>
    <row r="34" spans="1:9" ht="31" x14ac:dyDescent="0.35">
      <c r="A34" s="599">
        <v>29</v>
      </c>
      <c r="B34" s="1816"/>
      <c r="C34" s="1817"/>
      <c r="D34" s="1818"/>
      <c r="E34" s="30" t="s">
        <v>2852</v>
      </c>
      <c r="F34" s="11"/>
      <c r="G34" s="18"/>
      <c r="H34" s="18"/>
      <c r="I34" s="558"/>
    </row>
    <row r="35" spans="1:9" ht="31" x14ac:dyDescent="0.35">
      <c r="A35" s="599">
        <v>30</v>
      </c>
      <c r="B35" s="1816"/>
      <c r="C35" s="1817"/>
      <c r="D35" s="1818"/>
      <c r="E35" s="30" t="s">
        <v>2853</v>
      </c>
      <c r="F35" s="11"/>
      <c r="G35" s="18"/>
      <c r="H35" s="18"/>
      <c r="I35" s="558"/>
    </row>
    <row r="36" spans="1:9" ht="47" thickBot="1" x14ac:dyDescent="0.4">
      <c r="A36" s="600">
        <v>31</v>
      </c>
      <c r="B36" s="1819"/>
      <c r="C36" s="1820"/>
      <c r="D36" s="1821"/>
      <c r="E36" s="590" t="s">
        <v>2854</v>
      </c>
      <c r="F36" s="131"/>
      <c r="G36" s="58"/>
      <c r="H36" s="58"/>
      <c r="I36" s="559"/>
    </row>
    <row r="37" spans="1:9" ht="31" x14ac:dyDescent="0.35">
      <c r="A37" s="601">
        <v>32</v>
      </c>
      <c r="B37" s="460"/>
      <c r="C37" s="81"/>
      <c r="D37" s="15"/>
      <c r="E37" s="78" t="s">
        <v>2855</v>
      </c>
      <c r="F37" s="5"/>
      <c r="G37" s="28"/>
      <c r="H37" s="20"/>
      <c r="I37" s="642"/>
    </row>
    <row r="38" spans="1:9" ht="46.5" x14ac:dyDescent="0.35">
      <c r="A38" s="589">
        <v>33</v>
      </c>
      <c r="B38" s="1810" t="s">
        <v>2595</v>
      </c>
      <c r="C38" s="1810"/>
      <c r="D38" s="1811"/>
      <c r="E38" s="216" t="s">
        <v>2856</v>
      </c>
      <c r="F38" s="104"/>
      <c r="G38" s="93"/>
      <c r="H38" s="93"/>
      <c r="I38" s="442"/>
    </row>
    <row r="39" spans="1:9" ht="15.5" x14ac:dyDescent="0.35">
      <c r="A39" s="526">
        <v>34</v>
      </c>
      <c r="B39" s="142"/>
      <c r="C39" s="134"/>
      <c r="D39" s="135"/>
      <c r="E39" s="97" t="s">
        <v>2857</v>
      </c>
      <c r="F39" s="92"/>
      <c r="G39" s="137"/>
      <c r="H39" s="137"/>
      <c r="I39" s="441"/>
    </row>
    <row r="40" spans="1:9" ht="32.25" customHeight="1" x14ac:dyDescent="0.35">
      <c r="A40" s="526">
        <v>35</v>
      </c>
      <c r="B40" s="136"/>
      <c r="C40" s="86"/>
      <c r="D40" s="100"/>
      <c r="E40" s="196" t="s">
        <v>2858</v>
      </c>
      <c r="F40" s="94"/>
      <c r="G40" s="104"/>
      <c r="H40" s="104"/>
      <c r="I40" s="441"/>
    </row>
    <row r="41" spans="1:9" ht="32.25" customHeight="1" x14ac:dyDescent="0.35">
      <c r="A41" s="526">
        <v>36</v>
      </c>
      <c r="B41" s="136"/>
      <c r="C41" s="86"/>
      <c r="D41" s="100"/>
      <c r="E41" s="196" t="s">
        <v>2859</v>
      </c>
      <c r="F41" s="94"/>
      <c r="G41" s="104"/>
      <c r="H41" s="104"/>
      <c r="I41" s="441"/>
    </row>
    <row r="42" spans="1:9" ht="46.5" customHeight="1" x14ac:dyDescent="0.35">
      <c r="A42" s="526">
        <v>37</v>
      </c>
      <c r="B42" s="136"/>
      <c r="C42" s="86"/>
      <c r="D42" s="100"/>
      <c r="E42" s="196" t="s">
        <v>2860</v>
      </c>
      <c r="F42" s="94"/>
      <c r="G42" s="104"/>
      <c r="H42" s="104"/>
      <c r="I42" s="441"/>
    </row>
    <row r="43" spans="1:9" ht="61.5" customHeight="1" x14ac:dyDescent="0.35">
      <c r="A43" s="526">
        <v>38</v>
      </c>
      <c r="B43" s="136"/>
      <c r="C43" s="86"/>
      <c r="D43" s="100"/>
      <c r="E43" s="196" t="s">
        <v>3140</v>
      </c>
      <c r="F43" s="94"/>
      <c r="G43" s="104"/>
      <c r="H43" s="104"/>
      <c r="I43" s="441"/>
    </row>
    <row r="44" spans="1:9" ht="31" x14ac:dyDescent="0.35">
      <c r="A44" s="526">
        <v>39</v>
      </c>
      <c r="B44" s="136"/>
      <c r="C44" s="86"/>
      <c r="D44" s="100"/>
      <c r="E44" s="336" t="s">
        <v>3141</v>
      </c>
      <c r="F44" s="11"/>
      <c r="G44" s="18"/>
      <c r="H44" s="18"/>
      <c r="I44" s="441"/>
    </row>
    <row r="45" spans="1:9" ht="31" x14ac:dyDescent="0.35">
      <c r="A45" s="526">
        <v>40</v>
      </c>
      <c r="B45" s="136"/>
      <c r="C45" s="86"/>
      <c r="D45" s="100"/>
      <c r="E45" s="336" t="s">
        <v>3554</v>
      </c>
      <c r="F45" s="11"/>
      <c r="G45" s="18"/>
      <c r="H45" s="18"/>
      <c r="I45" s="441"/>
    </row>
    <row r="46" spans="1:9" ht="34.5" customHeight="1" x14ac:dyDescent="0.35">
      <c r="A46" s="526">
        <v>41</v>
      </c>
      <c r="B46" s="136"/>
      <c r="C46" s="86"/>
      <c r="D46" s="100"/>
      <c r="E46" s="336" t="s">
        <v>2863</v>
      </c>
      <c r="F46" s="11"/>
      <c r="G46" s="18"/>
      <c r="H46" s="18"/>
      <c r="I46" s="441"/>
    </row>
    <row r="47" spans="1:9" ht="62" x14ac:dyDescent="0.35">
      <c r="A47" s="526">
        <v>42</v>
      </c>
      <c r="B47" s="136"/>
      <c r="C47" s="86"/>
      <c r="D47" s="100"/>
      <c r="E47" s="336" t="s">
        <v>4117</v>
      </c>
      <c r="F47" s="11"/>
      <c r="G47" s="18"/>
      <c r="H47" s="18"/>
      <c r="I47" s="441"/>
    </row>
    <row r="48" spans="1:9" ht="31" x14ac:dyDescent="0.35">
      <c r="A48" s="526">
        <v>43</v>
      </c>
      <c r="B48" s="136"/>
      <c r="C48" s="86"/>
      <c r="D48" s="100"/>
      <c r="E48" s="336" t="s">
        <v>2864</v>
      </c>
      <c r="F48" s="11"/>
      <c r="G48" s="18"/>
      <c r="H48" s="18"/>
      <c r="I48" s="441"/>
    </row>
    <row r="49" spans="1:10" ht="30" customHeight="1" x14ac:dyDescent="0.35">
      <c r="A49" s="526">
        <v>44</v>
      </c>
      <c r="B49" s="136"/>
      <c r="C49" s="86"/>
      <c r="D49" s="100"/>
      <c r="E49" s="336" t="s">
        <v>2865</v>
      </c>
      <c r="F49" s="11"/>
      <c r="G49" s="18"/>
      <c r="H49" s="18"/>
      <c r="I49" s="441"/>
    </row>
    <row r="50" spans="1:10" ht="31" x14ac:dyDescent="0.35">
      <c r="A50" s="526">
        <v>45</v>
      </c>
      <c r="B50" s="136"/>
      <c r="C50" s="86"/>
      <c r="D50" s="100"/>
      <c r="E50" s="336" t="s">
        <v>2866</v>
      </c>
      <c r="F50" s="11"/>
      <c r="G50" s="18"/>
      <c r="H50" s="18"/>
      <c r="I50" s="441"/>
    </row>
    <row r="51" spans="1:10" ht="46.5" x14ac:dyDescent="0.35">
      <c r="A51" s="526">
        <v>46</v>
      </c>
      <c r="B51" s="143"/>
      <c r="C51" s="107"/>
      <c r="D51" s="108"/>
      <c r="E51" s="65" t="s">
        <v>2867</v>
      </c>
      <c r="F51" s="16"/>
      <c r="G51" s="59"/>
      <c r="H51" s="59"/>
      <c r="I51" s="441"/>
    </row>
    <row r="52" spans="1:10" ht="46.5" x14ac:dyDescent="0.35">
      <c r="A52" s="589">
        <v>47</v>
      </c>
      <c r="B52" s="1810" t="s">
        <v>3693</v>
      </c>
      <c r="C52" s="1810"/>
      <c r="D52" s="1811"/>
      <c r="E52" s="338" t="s">
        <v>2868</v>
      </c>
      <c r="F52" s="104"/>
      <c r="G52" s="93"/>
      <c r="H52" s="93"/>
      <c r="I52" s="442"/>
    </row>
    <row r="53" spans="1:10" ht="31" x14ac:dyDescent="0.35">
      <c r="A53" s="526">
        <v>48</v>
      </c>
      <c r="B53" s="211"/>
      <c r="C53" s="134"/>
      <c r="D53" s="135"/>
      <c r="E53" s="65" t="s">
        <v>2869</v>
      </c>
      <c r="F53" s="5"/>
      <c r="G53" s="28"/>
      <c r="H53" s="28"/>
      <c r="I53" s="441"/>
    </row>
    <row r="54" spans="1:10" ht="44.25" customHeight="1" x14ac:dyDescent="0.35">
      <c r="A54" s="526">
        <v>49</v>
      </c>
      <c r="B54" s="204"/>
      <c r="C54" s="86"/>
      <c r="D54" s="100"/>
      <c r="E54" s="336" t="s">
        <v>2870</v>
      </c>
      <c r="F54" s="11"/>
      <c r="G54" s="18"/>
      <c r="H54" s="18"/>
      <c r="I54" s="441"/>
    </row>
    <row r="55" spans="1:10" ht="31" x14ac:dyDescent="0.35">
      <c r="A55" s="526">
        <v>50</v>
      </c>
      <c r="B55" s="204"/>
      <c r="C55" s="86"/>
      <c r="D55" s="100"/>
      <c r="E55" s="336" t="s">
        <v>3919</v>
      </c>
      <c r="F55" s="11"/>
      <c r="G55" s="18"/>
      <c r="H55" s="18"/>
      <c r="I55" s="441"/>
    </row>
    <row r="56" spans="1:10" ht="47" thickBot="1" x14ac:dyDescent="0.4">
      <c r="A56" s="507">
        <v>51</v>
      </c>
      <c r="B56" s="647"/>
      <c r="C56" s="562"/>
      <c r="D56" s="563"/>
      <c r="E56" s="590" t="s">
        <v>2543</v>
      </c>
      <c r="F56" s="131"/>
      <c r="G56" s="58"/>
      <c r="H56" s="58"/>
      <c r="I56" s="474"/>
    </row>
    <row r="57" spans="1:10" ht="62" x14ac:dyDescent="0.35">
      <c r="A57" s="526">
        <v>52</v>
      </c>
      <c r="B57" s="204"/>
      <c r="C57" s="86"/>
      <c r="D57" s="100"/>
      <c r="E57" s="251" t="s">
        <v>3555</v>
      </c>
      <c r="F57" s="5"/>
      <c r="G57" s="28"/>
      <c r="H57" s="28"/>
      <c r="I57" s="441"/>
    </row>
    <row r="58" spans="1:10" ht="90" customHeight="1" x14ac:dyDescent="0.35">
      <c r="A58" s="526">
        <v>53</v>
      </c>
      <c r="B58" s="204"/>
      <c r="C58" s="86"/>
      <c r="D58" s="100"/>
      <c r="E58" s="337" t="s">
        <v>2544</v>
      </c>
      <c r="F58" s="5"/>
      <c r="G58" s="28"/>
      <c r="H58" s="12"/>
      <c r="I58" s="440"/>
    </row>
    <row r="59" spans="1:10" ht="46.5" x14ac:dyDescent="0.35">
      <c r="A59" s="568">
        <v>54</v>
      </c>
      <c r="B59" s="212"/>
      <c r="C59" s="107"/>
      <c r="D59" s="108"/>
      <c r="E59" s="7" t="s">
        <v>3147</v>
      </c>
      <c r="F59" s="11"/>
      <c r="G59" s="18"/>
      <c r="H59" s="18"/>
      <c r="I59" s="443"/>
    </row>
    <row r="60" spans="1:10" ht="31" x14ac:dyDescent="0.35">
      <c r="A60" s="589">
        <v>55</v>
      </c>
      <c r="B60" s="1810" t="s">
        <v>3210</v>
      </c>
      <c r="C60" s="1810"/>
      <c r="D60" s="1811"/>
      <c r="E60" s="338" t="s">
        <v>3148</v>
      </c>
      <c r="F60" s="104"/>
      <c r="G60" s="93"/>
      <c r="H60" s="93"/>
      <c r="I60" s="442"/>
      <c r="J60" s="26"/>
    </row>
    <row r="61" spans="1:10" ht="78.75" customHeight="1" x14ac:dyDescent="0.35">
      <c r="A61" s="526">
        <v>56</v>
      </c>
      <c r="B61" s="142"/>
      <c r="C61" s="142"/>
      <c r="D61" s="205"/>
      <c r="E61" s="65" t="s">
        <v>3149</v>
      </c>
      <c r="F61" s="6"/>
      <c r="G61" s="33"/>
      <c r="H61" s="28"/>
      <c r="I61" s="643"/>
      <c r="J61" s="26"/>
    </row>
    <row r="62" spans="1:10" ht="46.5" x14ac:dyDescent="0.35">
      <c r="A62" s="526">
        <v>57</v>
      </c>
      <c r="B62" s="136"/>
      <c r="C62" s="136"/>
      <c r="D62" s="96"/>
      <c r="E62" s="336" t="s">
        <v>3062</v>
      </c>
      <c r="F62" s="16"/>
      <c r="G62" s="59"/>
      <c r="H62" s="18"/>
      <c r="I62" s="643"/>
      <c r="J62" s="26"/>
    </row>
    <row r="63" spans="1:10" s="201" customFormat="1" ht="45.75" customHeight="1" x14ac:dyDescent="0.35">
      <c r="A63" s="526">
        <v>58</v>
      </c>
      <c r="B63" s="136"/>
      <c r="C63" s="136"/>
      <c r="D63" s="96"/>
      <c r="E63" s="336" t="s">
        <v>3556</v>
      </c>
      <c r="F63" s="16"/>
      <c r="G63" s="59"/>
      <c r="H63" s="18"/>
      <c r="I63" s="643"/>
      <c r="J63" s="200"/>
    </row>
    <row r="64" spans="1:10" s="201" customFormat="1" ht="153.75" customHeight="1" x14ac:dyDescent="0.35">
      <c r="A64" s="526"/>
      <c r="B64" s="136"/>
      <c r="C64" s="136"/>
      <c r="D64" s="96"/>
      <c r="E64" s="336" t="s">
        <v>4083</v>
      </c>
      <c r="F64" s="16"/>
      <c r="G64" s="59"/>
      <c r="H64" s="18"/>
      <c r="I64" s="643"/>
      <c r="J64" s="200"/>
    </row>
    <row r="65" spans="1:10" ht="36" customHeight="1" x14ac:dyDescent="0.35">
      <c r="A65" s="526">
        <v>60</v>
      </c>
      <c r="B65" s="204"/>
      <c r="C65" s="204"/>
      <c r="D65" s="206"/>
      <c r="E65" s="336" t="s">
        <v>3557</v>
      </c>
      <c r="F65" s="16"/>
      <c r="G65" s="59"/>
      <c r="H65" s="18"/>
      <c r="I65" s="441"/>
      <c r="J65" s="26"/>
    </row>
    <row r="66" spans="1:10" ht="46.5" customHeight="1" x14ac:dyDescent="0.35">
      <c r="A66" s="526">
        <v>61</v>
      </c>
      <c r="B66" s="204"/>
      <c r="C66" s="204"/>
      <c r="D66" s="206"/>
      <c r="E66" s="336" t="s">
        <v>2264</v>
      </c>
      <c r="F66" s="16"/>
      <c r="G66" s="59"/>
      <c r="H66" s="18"/>
      <c r="I66" s="441"/>
      <c r="J66" s="26"/>
    </row>
    <row r="67" spans="1:10" ht="62" x14ac:dyDescent="0.35">
      <c r="A67" s="526">
        <v>62</v>
      </c>
      <c r="B67" s="204"/>
      <c r="C67" s="204"/>
      <c r="D67" s="206"/>
      <c r="E67" s="336" t="s">
        <v>3340</v>
      </c>
      <c r="F67" s="16"/>
      <c r="G67" s="59"/>
      <c r="H67" s="18"/>
      <c r="I67" s="441"/>
      <c r="J67" s="26"/>
    </row>
    <row r="68" spans="1:10" ht="62.5" thickBot="1" x14ac:dyDescent="0.4">
      <c r="A68" s="507">
        <v>63</v>
      </c>
      <c r="B68" s="580"/>
      <c r="C68" s="562"/>
      <c r="D68" s="563"/>
      <c r="E68" s="130" t="s">
        <v>2265</v>
      </c>
      <c r="F68" s="131"/>
      <c r="G68" s="58"/>
      <c r="H68" s="58"/>
      <c r="I68" s="474"/>
      <c r="J68" s="26"/>
    </row>
    <row r="69" spans="1:10" ht="46.5" x14ac:dyDescent="0.35">
      <c r="A69" s="568">
        <v>64</v>
      </c>
      <c r="B69" s="1812" t="s">
        <v>3211</v>
      </c>
      <c r="C69" s="1810"/>
      <c r="D69" s="1811"/>
      <c r="E69" s="216" t="s">
        <v>2266</v>
      </c>
      <c r="F69" s="137"/>
      <c r="G69" s="91"/>
      <c r="H69" s="91"/>
      <c r="I69" s="440"/>
      <c r="J69" s="26"/>
    </row>
    <row r="70" spans="1:10" ht="31" x14ac:dyDescent="0.35">
      <c r="A70" s="526">
        <v>65</v>
      </c>
      <c r="B70" s="136"/>
      <c r="C70" s="86"/>
      <c r="D70" s="100"/>
      <c r="E70" s="30" t="s">
        <v>2267</v>
      </c>
      <c r="F70" s="5"/>
      <c r="G70" s="28"/>
      <c r="H70" s="12"/>
      <c r="I70" s="439"/>
      <c r="J70" s="26"/>
    </row>
    <row r="71" spans="1:10" ht="62.25" customHeight="1" x14ac:dyDescent="0.35">
      <c r="A71" s="526">
        <v>66</v>
      </c>
      <c r="B71" s="136"/>
      <c r="C71" s="86"/>
      <c r="D71" s="100"/>
      <c r="E71" s="251" t="s">
        <v>3339</v>
      </c>
      <c r="F71" s="6"/>
      <c r="G71" s="33"/>
      <c r="H71" s="20"/>
      <c r="I71" s="440"/>
      <c r="J71" s="26"/>
    </row>
    <row r="72" spans="1:10" ht="74.25" customHeight="1" x14ac:dyDescent="0.35">
      <c r="A72" s="526">
        <v>67</v>
      </c>
      <c r="B72" s="136"/>
      <c r="C72" s="86"/>
      <c r="D72" s="100"/>
      <c r="E72" s="30" t="s">
        <v>3338</v>
      </c>
      <c r="F72" s="16"/>
      <c r="G72" s="59"/>
      <c r="H72" s="18"/>
      <c r="I72" s="441"/>
      <c r="J72" s="26"/>
    </row>
    <row r="73" spans="1:10" ht="31" x14ac:dyDescent="0.35">
      <c r="A73" s="526">
        <v>68</v>
      </c>
      <c r="B73" s="136"/>
      <c r="C73" s="86"/>
      <c r="D73" s="100"/>
      <c r="E73" s="30" t="s">
        <v>2268</v>
      </c>
      <c r="F73" s="16"/>
      <c r="G73" s="59"/>
      <c r="H73" s="18"/>
      <c r="I73" s="441"/>
      <c r="J73" s="26"/>
    </row>
    <row r="74" spans="1:10" ht="31" x14ac:dyDescent="0.35">
      <c r="A74" s="526">
        <v>69</v>
      </c>
      <c r="B74" s="143"/>
      <c r="C74" s="107"/>
      <c r="D74" s="108"/>
      <c r="E74" s="7" t="s">
        <v>2269</v>
      </c>
      <c r="F74" s="16"/>
      <c r="G74" s="59"/>
      <c r="H74" s="59"/>
      <c r="I74" s="441"/>
      <c r="J74" s="26"/>
    </row>
    <row r="75" spans="1:10" ht="46.5" x14ac:dyDescent="0.35">
      <c r="A75" s="589">
        <v>70</v>
      </c>
      <c r="B75" s="1810" t="s">
        <v>3212</v>
      </c>
      <c r="C75" s="1810"/>
      <c r="D75" s="1811"/>
      <c r="E75" s="194" t="s">
        <v>3178</v>
      </c>
      <c r="F75" s="18"/>
      <c r="G75" s="19"/>
      <c r="H75" s="19"/>
      <c r="I75" s="442"/>
      <c r="J75" s="26"/>
    </row>
    <row r="76" spans="1:10" ht="46.5" x14ac:dyDescent="0.35">
      <c r="A76" s="526">
        <v>71</v>
      </c>
      <c r="B76" s="211"/>
      <c r="C76" s="207"/>
      <c r="D76" s="208"/>
      <c r="E76" s="7" t="s">
        <v>3179</v>
      </c>
      <c r="F76" s="31"/>
      <c r="G76" s="27"/>
      <c r="H76" s="28"/>
      <c r="I76" s="441"/>
      <c r="J76" s="26"/>
    </row>
    <row r="77" spans="1:10" ht="78" customHeight="1" x14ac:dyDescent="0.35">
      <c r="A77" s="526">
        <v>72</v>
      </c>
      <c r="B77" s="136"/>
      <c r="C77" s="209"/>
      <c r="D77" s="210"/>
      <c r="E77" s="30" t="s">
        <v>2589</v>
      </c>
      <c r="F77" s="17"/>
      <c r="G77" s="202"/>
      <c r="H77" s="18"/>
      <c r="I77" s="643"/>
      <c r="J77" s="26"/>
    </row>
    <row r="78" spans="1:10" ht="31" x14ac:dyDescent="0.35">
      <c r="A78" s="526">
        <v>73</v>
      </c>
      <c r="B78" s="136"/>
      <c r="C78" s="209"/>
      <c r="D78" s="210"/>
      <c r="E78" s="30" t="s">
        <v>2590</v>
      </c>
      <c r="F78" s="17"/>
      <c r="G78" s="202"/>
      <c r="H78" s="18"/>
      <c r="I78" s="643"/>
      <c r="J78" s="26"/>
    </row>
    <row r="79" spans="1:10" ht="30.75" customHeight="1" x14ac:dyDescent="0.35">
      <c r="A79" s="526">
        <v>74</v>
      </c>
      <c r="B79" s="136"/>
      <c r="C79" s="209"/>
      <c r="D79" s="210"/>
      <c r="E79" s="30" t="s">
        <v>2591</v>
      </c>
      <c r="F79" s="17"/>
      <c r="G79" s="202"/>
      <c r="H79" s="18"/>
      <c r="I79" s="643"/>
      <c r="J79" s="26"/>
    </row>
    <row r="80" spans="1:10" ht="93" x14ac:dyDescent="0.35">
      <c r="A80" s="526">
        <v>75</v>
      </c>
      <c r="B80" s="136"/>
      <c r="C80" s="209"/>
      <c r="D80" s="210"/>
      <c r="E80" s="30" t="s">
        <v>3558</v>
      </c>
      <c r="F80" s="17"/>
      <c r="G80" s="202"/>
      <c r="H80" s="18"/>
      <c r="I80" s="643"/>
      <c r="J80" s="26"/>
    </row>
    <row r="81" spans="1:10" ht="62" x14ac:dyDescent="0.35">
      <c r="A81" s="526">
        <v>76</v>
      </c>
      <c r="B81" s="136"/>
      <c r="C81" s="209"/>
      <c r="D81" s="210"/>
      <c r="E81" s="30" t="s">
        <v>2592</v>
      </c>
      <c r="F81" s="17"/>
      <c r="G81" s="202"/>
      <c r="H81" s="18"/>
      <c r="I81" s="643"/>
      <c r="J81" s="26"/>
    </row>
    <row r="82" spans="1:10" ht="62.5" thickBot="1" x14ac:dyDescent="0.4">
      <c r="A82" s="507">
        <v>77</v>
      </c>
      <c r="B82" s="580"/>
      <c r="C82" s="644"/>
      <c r="D82" s="645"/>
      <c r="E82" s="590" t="s">
        <v>3337</v>
      </c>
      <c r="F82" s="132"/>
      <c r="G82" s="160"/>
      <c r="H82" s="58"/>
      <c r="I82" s="646"/>
      <c r="J82" s="26"/>
    </row>
    <row r="83" spans="1:10" ht="62" x14ac:dyDescent="0.35">
      <c r="A83" s="526">
        <v>78</v>
      </c>
      <c r="B83" s="136"/>
      <c r="C83" s="209"/>
      <c r="D83" s="210"/>
      <c r="E83" s="251" t="s">
        <v>2593</v>
      </c>
      <c r="F83" s="31"/>
      <c r="G83" s="27"/>
      <c r="H83" s="28"/>
      <c r="I83" s="643"/>
      <c r="J83" s="26"/>
    </row>
    <row r="84" spans="1:10" ht="51.65" customHeight="1" x14ac:dyDescent="0.35">
      <c r="A84" s="526">
        <v>79</v>
      </c>
      <c r="B84" s="136"/>
      <c r="C84" s="209"/>
      <c r="D84" s="210"/>
      <c r="E84" s="30" t="s">
        <v>2594</v>
      </c>
      <c r="F84" s="17"/>
      <c r="G84" s="202"/>
      <c r="H84" s="18"/>
      <c r="I84" s="643"/>
      <c r="J84" s="26"/>
    </row>
    <row r="85" spans="1:10" ht="31.5" thickBot="1" x14ac:dyDescent="0.4">
      <c r="A85" s="507">
        <v>80</v>
      </c>
      <c r="B85" s="561"/>
      <c r="C85" s="644"/>
      <c r="D85" s="645"/>
      <c r="E85" s="130" t="s">
        <v>2269</v>
      </c>
      <c r="F85" s="132"/>
      <c r="G85" s="160"/>
      <c r="H85" s="58"/>
      <c r="I85" s="646"/>
      <c r="J85" s="26"/>
    </row>
  </sheetData>
  <mergeCells count="14">
    <mergeCell ref="F3:G3"/>
    <mergeCell ref="B5:D5"/>
    <mergeCell ref="B27:D31"/>
    <mergeCell ref="B34:D36"/>
    <mergeCell ref="B32:D32"/>
    <mergeCell ref="F32:H32"/>
    <mergeCell ref="A3:A4"/>
    <mergeCell ref="B1:E2"/>
    <mergeCell ref="B3:D3"/>
    <mergeCell ref="B75:D75"/>
    <mergeCell ref="B52:D52"/>
    <mergeCell ref="B38:D38"/>
    <mergeCell ref="B60:D60"/>
    <mergeCell ref="B69:D69"/>
  </mergeCells>
  <phoneticPr fontId="0" type="noConversion"/>
  <hyperlinks>
    <hyperlink ref="B1:E2" location="'NV 378 - 2001 Sb.'!A1" display="378/2001 Sb. NAŘÍZENÍ VLÁDY ze dne 12. září2001 kterým se stanoví bližší požadavky na bezpečný provoz a používánístrojů a technických zařízení, přístrojů a nářadí." xr:uid="{00000000-0004-0000-0C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5" manualBreakCount="5">
    <brk id="19" max="16383" man="1"/>
    <brk id="36" max="8" man="1"/>
    <brk id="56" max="8" man="1"/>
    <brk id="68" max="16383" man="1"/>
    <brk id="82" max="8" man="1"/>
  </row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List17">
    <tabColor indexed="51"/>
  </sheetPr>
  <dimension ref="A1:M104"/>
  <sheetViews>
    <sheetView showGridLines="0" zoomScaleNormal="100" zoomScaleSheetLayoutView="100" workbookViewId="0">
      <selection activeCell="O15" sqref="O15"/>
    </sheetView>
  </sheetViews>
  <sheetFormatPr defaultRowHeight="12.5" x14ac:dyDescent="0.25"/>
  <cols>
    <col min="1" max="1" width="6.453125" customWidth="1"/>
    <col min="2" max="2" width="9.453125" customWidth="1"/>
    <col min="3" max="3" width="4" customWidth="1"/>
    <col min="4" max="4" width="8.26953125" customWidth="1"/>
    <col min="5" max="5" width="44.1796875" customWidth="1"/>
    <col min="6" max="6" width="4.7265625" customWidth="1"/>
    <col min="7" max="7" width="4.26953125" customWidth="1"/>
    <col min="8" max="8" width="7" customWidth="1"/>
    <col min="9" max="9" width="11.453125" customWidth="1"/>
  </cols>
  <sheetData>
    <row r="1" spans="1:13" ht="41.5" customHeight="1" x14ac:dyDescent="0.25">
      <c r="A1" s="83"/>
      <c r="B1" s="1829" t="s">
        <v>18987</v>
      </c>
      <c r="C1" s="1829"/>
      <c r="D1" s="1829"/>
      <c r="E1" s="1829"/>
      <c r="F1" s="83"/>
      <c r="G1" s="83"/>
      <c r="H1" s="83"/>
      <c r="I1" s="83"/>
    </row>
    <row r="2" spans="1:13" ht="17.25" customHeight="1" thickBot="1" x14ac:dyDescent="0.3">
      <c r="A2" s="83"/>
      <c r="B2" s="1830"/>
      <c r="C2" s="1830"/>
      <c r="D2" s="1830"/>
      <c r="E2" s="1830"/>
      <c r="F2" s="83"/>
      <c r="G2" s="83"/>
      <c r="H2" s="83"/>
      <c r="I2" s="653"/>
    </row>
    <row r="3" spans="1:13" ht="16.5" customHeight="1" thickBot="1" x14ac:dyDescent="0.35">
      <c r="A3" s="1692" t="s">
        <v>2966</v>
      </c>
      <c r="B3" s="1699"/>
      <c r="C3" s="1700"/>
      <c r="D3" s="1701"/>
      <c r="E3" s="462" t="s">
        <v>3330</v>
      </c>
      <c r="F3" s="1702" t="s">
        <v>3331</v>
      </c>
      <c r="G3" s="1703"/>
      <c r="H3" s="463" t="s">
        <v>3332</v>
      </c>
      <c r="I3" s="464" t="s">
        <v>3333</v>
      </c>
    </row>
    <row r="4" spans="1:13" ht="16" thickBot="1" x14ac:dyDescent="0.35">
      <c r="A4" s="1693"/>
      <c r="B4" s="257"/>
      <c r="C4" s="1"/>
      <c r="D4" s="77"/>
      <c r="E4" s="2"/>
      <c r="F4" s="77" t="s">
        <v>3334</v>
      </c>
      <c r="G4" s="1" t="s">
        <v>3335</v>
      </c>
      <c r="H4" s="77" t="s">
        <v>3336</v>
      </c>
      <c r="I4" s="127"/>
    </row>
    <row r="5" spans="1:13" ht="41.25" customHeight="1" x14ac:dyDescent="0.35">
      <c r="A5" s="588">
        <v>1</v>
      </c>
      <c r="B5" s="1826" t="s">
        <v>307</v>
      </c>
      <c r="C5" s="1827"/>
      <c r="D5" s="1828"/>
      <c r="E5" s="451" t="s">
        <v>4223</v>
      </c>
      <c r="F5" s="436"/>
      <c r="G5" s="226"/>
      <c r="H5" s="91"/>
      <c r="I5" s="450"/>
      <c r="M5" s="21"/>
    </row>
    <row r="6" spans="1:13" ht="31.5" customHeight="1" x14ac:dyDescent="0.35">
      <c r="A6" s="569">
        <v>2</v>
      </c>
      <c r="B6" s="400"/>
      <c r="C6" s="401"/>
      <c r="D6" s="1208">
        <v>2</v>
      </c>
      <c r="E6" s="112" t="s">
        <v>4130</v>
      </c>
      <c r="F6" s="403"/>
      <c r="G6" s="403"/>
      <c r="H6" s="101"/>
      <c r="I6" s="577"/>
    </row>
    <row r="7" spans="1:13" ht="31.5" customHeight="1" x14ac:dyDescent="0.35">
      <c r="A7" s="526">
        <v>3</v>
      </c>
      <c r="B7" s="400"/>
      <c r="C7" s="401"/>
      <c r="D7" s="402"/>
      <c r="E7" s="97" t="s">
        <v>408</v>
      </c>
      <c r="F7" s="409"/>
      <c r="G7" s="416"/>
      <c r="H7" s="103"/>
      <c r="I7" s="577"/>
    </row>
    <row r="8" spans="1:13" ht="45" customHeight="1" x14ac:dyDescent="0.35">
      <c r="A8" s="526">
        <v>4</v>
      </c>
      <c r="B8" s="400"/>
      <c r="C8" s="401"/>
      <c r="D8" s="402"/>
      <c r="E8" s="97" t="s">
        <v>4337</v>
      </c>
      <c r="F8" s="409"/>
      <c r="G8" s="416"/>
      <c r="H8" s="103"/>
      <c r="I8" s="577"/>
    </row>
    <row r="9" spans="1:13" ht="46.5" customHeight="1" x14ac:dyDescent="0.35">
      <c r="A9" s="526">
        <v>5</v>
      </c>
      <c r="B9" s="400"/>
      <c r="C9" s="401"/>
      <c r="D9" s="402"/>
      <c r="E9" s="97" t="s">
        <v>4338</v>
      </c>
      <c r="F9" s="409"/>
      <c r="G9" s="416"/>
      <c r="H9" s="103"/>
      <c r="I9" s="577"/>
    </row>
    <row r="10" spans="1:13" ht="31.5" customHeight="1" x14ac:dyDescent="0.35">
      <c r="A10" s="526">
        <v>6</v>
      </c>
      <c r="B10" s="400"/>
      <c r="C10" s="401"/>
      <c r="D10" s="402"/>
      <c r="E10" s="97" t="s">
        <v>4339</v>
      </c>
      <c r="F10" s="409"/>
      <c r="G10" s="416"/>
      <c r="H10" s="103"/>
      <c r="I10" s="577"/>
    </row>
    <row r="11" spans="1:13" ht="21.75" customHeight="1" x14ac:dyDescent="0.35">
      <c r="A11" s="526">
        <v>7</v>
      </c>
      <c r="B11" s="400"/>
      <c r="C11" s="401"/>
      <c r="D11" s="402"/>
      <c r="E11" s="97" t="s">
        <v>4261</v>
      </c>
      <c r="F11" s="409"/>
      <c r="G11" s="416"/>
      <c r="H11" s="103"/>
      <c r="I11" s="577"/>
    </row>
    <row r="12" spans="1:13" ht="31.5" customHeight="1" x14ac:dyDescent="0.35">
      <c r="A12" s="526">
        <v>8</v>
      </c>
      <c r="B12" s="400"/>
      <c r="C12" s="401"/>
      <c r="D12" s="402"/>
      <c r="E12" s="97" t="s">
        <v>4265</v>
      </c>
      <c r="F12" s="409"/>
      <c r="G12" s="416"/>
      <c r="H12" s="103"/>
      <c r="I12" s="577"/>
    </row>
    <row r="13" spans="1:13" ht="46.5" x14ac:dyDescent="0.35">
      <c r="A13" s="526">
        <v>9</v>
      </c>
      <c r="B13" s="400"/>
      <c r="C13" s="401"/>
      <c r="D13" s="402"/>
      <c r="E13" s="97" t="s">
        <v>4262</v>
      </c>
      <c r="F13" s="409"/>
      <c r="G13" s="416"/>
      <c r="H13" s="103"/>
      <c r="I13" s="577"/>
    </row>
    <row r="14" spans="1:13" ht="15.5" x14ac:dyDescent="0.35">
      <c r="A14" s="526">
        <v>10</v>
      </c>
      <c r="B14" s="400"/>
      <c r="C14" s="401"/>
      <c r="D14" s="1208">
        <v>3</v>
      </c>
      <c r="E14" s="97" t="s">
        <v>4168</v>
      </c>
      <c r="F14" s="409"/>
      <c r="G14" s="416"/>
      <c r="H14" s="103"/>
      <c r="I14" s="577"/>
    </row>
    <row r="15" spans="1:13" ht="46.5" x14ac:dyDescent="0.35">
      <c r="A15" s="526">
        <v>11</v>
      </c>
      <c r="B15" s="400"/>
      <c r="C15" s="401"/>
      <c r="D15" s="402"/>
      <c r="E15" s="97" t="s">
        <v>4340</v>
      </c>
      <c r="F15" s="409"/>
      <c r="G15" s="416"/>
      <c r="H15" s="103"/>
      <c r="I15" s="577"/>
    </row>
    <row r="16" spans="1:13" ht="22.5" customHeight="1" x14ac:dyDescent="0.35">
      <c r="A16" s="526">
        <v>12</v>
      </c>
      <c r="B16" s="400"/>
      <c r="C16" s="401"/>
      <c r="D16" s="402"/>
      <c r="E16" s="97" t="s">
        <v>4341</v>
      </c>
      <c r="F16" s="409"/>
      <c r="G16" s="416"/>
      <c r="H16" s="103"/>
      <c r="I16" s="577"/>
    </row>
    <row r="17" spans="1:10" ht="45.75" customHeight="1" x14ac:dyDescent="0.35">
      <c r="A17" s="526">
        <v>13</v>
      </c>
      <c r="B17" s="400"/>
      <c r="C17" s="401"/>
      <c r="D17" s="402"/>
      <c r="E17" s="97" t="s">
        <v>4342</v>
      </c>
      <c r="F17" s="409"/>
      <c r="G17" s="416"/>
      <c r="H17" s="103"/>
      <c r="I17" s="577"/>
    </row>
    <row r="18" spans="1:10" ht="31" x14ac:dyDescent="0.35">
      <c r="A18" s="526">
        <v>14</v>
      </c>
      <c r="B18" s="400"/>
      <c r="C18" s="401"/>
      <c r="D18" s="402"/>
      <c r="E18" s="97" t="s">
        <v>4343</v>
      </c>
      <c r="F18" s="409"/>
      <c r="G18" s="416"/>
      <c r="H18" s="103"/>
      <c r="I18" s="577"/>
    </row>
    <row r="19" spans="1:10" ht="77.5" x14ac:dyDescent="0.35">
      <c r="A19" s="526">
        <v>15</v>
      </c>
      <c r="B19" s="95"/>
      <c r="C19" s="86"/>
      <c r="D19" s="1208">
        <v>3</v>
      </c>
      <c r="E19" s="97" t="s">
        <v>4263</v>
      </c>
      <c r="F19" s="94"/>
      <c r="G19" s="101"/>
      <c r="H19" s="101"/>
      <c r="I19" s="441"/>
      <c r="J19" s="26"/>
    </row>
    <row r="20" spans="1:10" ht="93.5" thickBot="1" x14ac:dyDescent="0.4">
      <c r="A20" s="507">
        <v>16</v>
      </c>
      <c r="B20" s="580"/>
      <c r="C20" s="562"/>
      <c r="D20" s="1208">
        <v>3</v>
      </c>
      <c r="E20" s="587" t="s">
        <v>4264</v>
      </c>
      <c r="F20" s="565"/>
      <c r="G20" s="566"/>
      <c r="H20" s="566"/>
      <c r="I20" s="474"/>
      <c r="J20" s="26"/>
    </row>
    <row r="21" spans="1:10" ht="108.75" customHeight="1" x14ac:dyDescent="0.35">
      <c r="A21" s="526">
        <v>17</v>
      </c>
      <c r="B21" s="95"/>
      <c r="C21" s="86"/>
      <c r="D21" s="1208">
        <v>3</v>
      </c>
      <c r="E21" s="99" t="s">
        <v>4344</v>
      </c>
      <c r="F21" s="109"/>
      <c r="G21" s="110"/>
      <c r="H21" s="110"/>
      <c r="I21" s="441"/>
      <c r="J21" s="26"/>
    </row>
    <row r="22" spans="1:10" ht="48" customHeight="1" x14ac:dyDescent="0.35">
      <c r="A22" s="623">
        <v>18</v>
      </c>
      <c r="B22" s="95"/>
      <c r="C22" s="86"/>
      <c r="D22" s="1208">
        <v>4</v>
      </c>
      <c r="E22" s="196" t="s">
        <v>4072</v>
      </c>
      <c r="F22" s="102"/>
      <c r="G22" s="103"/>
      <c r="H22" s="139"/>
      <c r="I22" s="441"/>
      <c r="J22" s="26"/>
    </row>
    <row r="23" spans="1:10" ht="47.25" customHeight="1" x14ac:dyDescent="0.35">
      <c r="A23" s="623">
        <v>19</v>
      </c>
      <c r="B23" s="95"/>
      <c r="C23" s="86"/>
      <c r="D23" s="1208">
        <v>4</v>
      </c>
      <c r="E23" s="197" t="s">
        <v>4345</v>
      </c>
      <c r="F23" s="101"/>
      <c r="G23" s="101"/>
      <c r="H23" s="104"/>
      <c r="I23" s="441"/>
      <c r="J23" s="26"/>
    </row>
    <row r="24" spans="1:10" ht="93" x14ac:dyDescent="0.35">
      <c r="A24" s="526">
        <v>20</v>
      </c>
      <c r="B24" s="95"/>
      <c r="C24" s="86"/>
      <c r="D24" s="1208">
        <v>5</v>
      </c>
      <c r="E24" s="97" t="s">
        <v>4346</v>
      </c>
      <c r="F24" s="92"/>
      <c r="G24" s="105"/>
      <c r="H24" s="137"/>
      <c r="I24" s="441"/>
    </row>
    <row r="25" spans="1:10" ht="107.25" customHeight="1" thickBot="1" x14ac:dyDescent="0.4">
      <c r="A25" s="507">
        <v>21</v>
      </c>
      <c r="B25" s="561"/>
      <c r="C25" s="562"/>
      <c r="D25" s="562">
        <v>5</v>
      </c>
      <c r="E25" s="587" t="s">
        <v>4260</v>
      </c>
      <c r="F25" s="565"/>
      <c r="G25" s="566"/>
      <c r="H25" s="567"/>
      <c r="I25" s="474"/>
    </row>
    <row r="26" spans="1:10" ht="15.5" x14ac:dyDescent="0.35">
      <c r="A26" s="171"/>
      <c r="B26" s="83"/>
      <c r="C26" s="83"/>
      <c r="D26" s="83"/>
      <c r="E26" s="341"/>
      <c r="F26" s="83"/>
      <c r="G26" s="83"/>
      <c r="H26" s="83"/>
      <c r="I26" s="83"/>
    </row>
    <row r="27" spans="1:10" ht="15.5" x14ac:dyDescent="0.35">
      <c r="A27" s="83"/>
      <c r="B27" s="83"/>
      <c r="C27" s="83"/>
      <c r="D27" s="83"/>
      <c r="E27" s="341"/>
      <c r="F27" s="83"/>
      <c r="G27" s="83"/>
      <c r="H27" s="83"/>
      <c r="I27" s="83"/>
    </row>
    <row r="28" spans="1:10" ht="25.5" customHeight="1" x14ac:dyDescent="0.35">
      <c r="A28" s="83"/>
      <c r="B28" s="83"/>
      <c r="C28" s="83"/>
      <c r="D28" s="83"/>
      <c r="E28" s="341"/>
      <c r="F28" s="83"/>
      <c r="G28" s="83"/>
      <c r="H28" s="83"/>
      <c r="I28" s="83"/>
    </row>
    <row r="29" spans="1:10" ht="15.5" x14ac:dyDescent="0.35">
      <c r="A29" s="83"/>
      <c r="B29" s="83"/>
      <c r="C29" s="83"/>
      <c r="D29" s="83"/>
      <c r="E29" s="341"/>
      <c r="F29" s="83"/>
      <c r="G29" s="83"/>
      <c r="H29" s="83"/>
      <c r="I29" s="83"/>
    </row>
    <row r="30" spans="1:10" ht="31.5" customHeight="1" x14ac:dyDescent="0.35">
      <c r="A30" s="83"/>
      <c r="B30" s="83"/>
      <c r="C30" s="83"/>
      <c r="D30" s="83"/>
      <c r="E30" s="341"/>
      <c r="F30" s="83"/>
      <c r="G30" s="83"/>
      <c r="H30" s="83"/>
      <c r="I30" s="83"/>
    </row>
    <row r="32" spans="1:10" ht="43.5" customHeight="1" x14ac:dyDescent="0.25"/>
    <row r="41" ht="45" customHeight="1" x14ac:dyDescent="0.25"/>
    <row r="43" ht="26.25" customHeight="1" x14ac:dyDescent="0.25"/>
    <row r="48" ht="12.75" customHeight="1" x14ac:dyDescent="0.25"/>
    <row r="49" spans="3:3" ht="13" x14ac:dyDescent="0.3">
      <c r="C49" s="21"/>
    </row>
    <row r="50" spans="3:3" ht="28.5" customHeight="1" x14ac:dyDescent="0.25"/>
    <row r="52" spans="3:3" ht="26.25" customHeight="1" x14ac:dyDescent="0.25"/>
    <row r="53" spans="3:3" ht="24.75" customHeight="1" x14ac:dyDescent="0.25"/>
    <row r="56" spans="3:3" ht="12.75" customHeight="1" x14ac:dyDescent="0.25"/>
    <row r="60" spans="3:3" ht="24.75" customHeight="1" x14ac:dyDescent="0.25"/>
    <row r="62" spans="3:3" ht="24.75" customHeight="1" x14ac:dyDescent="0.25"/>
    <row r="63" spans="3:3" ht="28.5" customHeight="1" x14ac:dyDescent="0.25"/>
    <row r="78" ht="27" customHeight="1" x14ac:dyDescent="0.25"/>
    <row r="83" ht="26.25" customHeight="1" x14ac:dyDescent="0.25"/>
    <row r="91" ht="24.75" customHeight="1" x14ac:dyDescent="0.25"/>
    <row r="92" ht="25.5" customHeight="1" x14ac:dyDescent="0.25"/>
    <row r="93" ht="25.5" customHeight="1" x14ac:dyDescent="0.25"/>
    <row r="97" spans="3:3" x14ac:dyDescent="0.25">
      <c r="C97" s="22"/>
    </row>
    <row r="98" spans="3:3" x14ac:dyDescent="0.25">
      <c r="C98" s="22"/>
    </row>
    <row r="100" spans="3:3" ht="15" customHeight="1" x14ac:dyDescent="0.25"/>
    <row r="104" spans="3:3" ht="0.75" customHeight="1" x14ac:dyDescent="0.25"/>
  </sheetData>
  <mergeCells count="5">
    <mergeCell ref="F3:G3"/>
    <mergeCell ref="B5:D5"/>
    <mergeCell ref="A3:A4"/>
    <mergeCell ref="B1:E2"/>
    <mergeCell ref="B3:D3"/>
  </mergeCells>
  <phoneticPr fontId="0" type="noConversion"/>
  <hyperlinks>
    <hyperlink ref="B1:E2" location="'NV 390 - 2001 Sb.'!A1" display="NAŘÍZENÍ VLÁDY 390/2001 Sb.  ze dne 14. listopadu 2001 kterým se stanoví rozsah a bližší podmínky poskytování osobních ochranných pracovních prostředků, mycích, čisticích a dezinfekčních prostředků" xr:uid="{00000000-0004-0000-1300-000000000000}"/>
    <hyperlink ref="D24" location="'NV 390 - 2001 Sb.'!A36" display="'NV 390 - 2001 Sb.'!A36" xr:uid="{00000000-0004-0000-1300-000001000000}"/>
    <hyperlink ref="D25" location="'NV 390 - 2001 Sb.'!A37" display="'NV 390 - 2001 Sb.'!A37" xr:uid="{00000000-0004-0000-1300-000002000000}"/>
    <hyperlink ref="D6" location="'NV 390 - 2001 Sb.'!A14:A21" display="'NV 390 - 2001 Sb.'!A14:A21" xr:uid="{00000000-0004-0000-1300-000003000000}"/>
    <hyperlink ref="D14" location="'NV 390 - 2001 Sb.'!A23:A27" display="'NV 390 - 2001 Sb.'!A23:A27" xr:uid="{00000000-0004-0000-1300-000004000000}"/>
    <hyperlink ref="D19" location="'NV 390 - 2001 Sb.'!A28" display="'NV 390 - 2001 Sb.'!A28" xr:uid="{00000000-0004-0000-1300-000005000000}"/>
    <hyperlink ref="D21" location="'NV 390 - 2001 Sb.'!A30" display="'NV 390 - 2001 Sb.'!A30" xr:uid="{00000000-0004-0000-1300-000006000000}"/>
    <hyperlink ref="D23" location="'NV 390 - 2001 Sb.'!A34" display="'NV 390 - 2001 Sb.'!A34" xr:uid="{00000000-0004-0000-1300-000007000000}"/>
    <hyperlink ref="D20" location="'NV 390 - 2001 Sb.'!A29" display="'NV 390 - 2001 Sb.'!A29" xr:uid="{00000000-0004-0000-1300-000008000000}"/>
    <hyperlink ref="D22" location="'NV 390 - 2001 Sb.'!A33" display="'NV 390 - 2001 Sb.'!A33" xr:uid="{00000000-0004-0000-1300-000009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colBreaks count="1" manualBreakCount="1">
    <brk id="9"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List18">
    <tabColor indexed="51"/>
  </sheetPr>
  <dimension ref="A1:I121"/>
  <sheetViews>
    <sheetView showGridLines="0" topLeftCell="B11" zoomScale="99" zoomScaleNormal="99" zoomScaleSheetLayoutView="100" workbookViewId="0">
      <selection activeCell="L11" sqref="L11"/>
    </sheetView>
  </sheetViews>
  <sheetFormatPr defaultRowHeight="12.5" x14ac:dyDescent="0.25"/>
  <cols>
    <col min="1" max="1" width="6.453125" customWidth="1"/>
    <col min="2" max="2" width="9.5429687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9" ht="43.15" customHeight="1" x14ac:dyDescent="0.25">
      <c r="A1" s="83"/>
      <c r="B1" s="1708" t="s">
        <v>14673</v>
      </c>
      <c r="C1" s="1708"/>
      <c r="D1" s="1708"/>
      <c r="E1" s="1708"/>
      <c r="F1" s="83"/>
      <c r="G1" s="83"/>
      <c r="H1" s="83"/>
    </row>
    <row r="2" spans="1:9" ht="17.25" customHeight="1" thickBot="1" x14ac:dyDescent="0.3">
      <c r="A2" s="83"/>
      <c r="B2" s="1709"/>
      <c r="C2" s="1709"/>
      <c r="D2" s="1709"/>
      <c r="E2" s="1709"/>
      <c r="F2" s="83"/>
      <c r="G2" s="83"/>
      <c r="H2" s="83"/>
    </row>
    <row r="3" spans="1:9" ht="16.5" customHeight="1" thickBot="1" x14ac:dyDescent="0.35">
      <c r="A3" s="1692" t="s">
        <v>2966</v>
      </c>
      <c r="B3" s="1699"/>
      <c r="C3" s="1700"/>
      <c r="D3" s="1701"/>
      <c r="E3" s="462" t="s">
        <v>3330</v>
      </c>
      <c r="F3" s="1702" t="s">
        <v>3331</v>
      </c>
      <c r="G3" s="1703"/>
      <c r="H3" s="463" t="s">
        <v>3332</v>
      </c>
      <c r="I3" s="464" t="s">
        <v>3333</v>
      </c>
    </row>
    <row r="4" spans="1:9" ht="16" thickBot="1" x14ac:dyDescent="0.35">
      <c r="A4" s="1693"/>
      <c r="B4" s="257"/>
      <c r="C4" s="1"/>
      <c r="D4" s="77"/>
      <c r="E4" s="2"/>
      <c r="F4" s="77" t="s">
        <v>3334</v>
      </c>
      <c r="G4" s="1" t="s">
        <v>3335</v>
      </c>
      <c r="H4" s="77" t="s">
        <v>3336</v>
      </c>
      <c r="I4" s="127"/>
    </row>
    <row r="5" spans="1:9" ht="15.75" customHeight="1" x14ac:dyDescent="0.35">
      <c r="A5" s="657">
        <v>1</v>
      </c>
      <c r="B5" s="1833" t="s">
        <v>4153</v>
      </c>
      <c r="C5" s="1834"/>
      <c r="D5" s="1834"/>
      <c r="E5" s="1835"/>
      <c r="F5" s="444"/>
      <c r="G5" s="445"/>
      <c r="H5" s="445"/>
      <c r="I5" s="654"/>
    </row>
    <row r="6" spans="1:9" ht="15" customHeight="1" x14ac:dyDescent="0.35">
      <c r="A6" s="1836">
        <v>2</v>
      </c>
      <c r="B6" s="136" t="s">
        <v>3262</v>
      </c>
      <c r="C6" s="86"/>
      <c r="D6" s="100"/>
      <c r="E6" s="1831" t="s">
        <v>449</v>
      </c>
      <c r="F6" s="145"/>
      <c r="G6" s="103"/>
      <c r="H6" s="103"/>
      <c r="I6" s="439"/>
    </row>
    <row r="7" spans="1:9" ht="15.5" x14ac:dyDescent="0.35">
      <c r="A7" s="1836"/>
      <c r="B7" s="136"/>
      <c r="C7" s="86" t="s">
        <v>3467</v>
      </c>
      <c r="D7" s="100"/>
      <c r="E7" s="1831"/>
      <c r="F7" s="110"/>
      <c r="G7" s="110"/>
      <c r="H7" s="110"/>
      <c r="I7" s="440"/>
    </row>
    <row r="8" spans="1:9" ht="48" customHeight="1" x14ac:dyDescent="0.35">
      <c r="A8" s="1836"/>
      <c r="B8" s="136"/>
      <c r="C8" s="86"/>
      <c r="D8" s="100"/>
      <c r="E8" s="1832"/>
      <c r="F8" s="105"/>
      <c r="G8" s="105"/>
      <c r="H8" s="105"/>
      <c r="I8" s="441"/>
    </row>
    <row r="9" spans="1:9" ht="63" customHeight="1" x14ac:dyDescent="0.35">
      <c r="A9" s="526">
        <v>3</v>
      </c>
      <c r="B9" s="136"/>
      <c r="C9" s="86"/>
      <c r="D9" s="100"/>
      <c r="E9" s="154" t="s">
        <v>401</v>
      </c>
      <c r="F9" s="94"/>
      <c r="G9" s="101"/>
      <c r="H9" s="101"/>
      <c r="I9" s="441"/>
    </row>
    <row r="10" spans="1:9" ht="62" x14ac:dyDescent="0.35">
      <c r="A10" s="656">
        <v>4</v>
      </c>
      <c r="B10" s="136"/>
      <c r="C10" s="86"/>
      <c r="D10" s="100"/>
      <c r="E10" s="154" t="s">
        <v>450</v>
      </c>
      <c r="F10" s="94"/>
      <c r="G10" s="101"/>
      <c r="H10" s="101"/>
      <c r="I10" s="441"/>
    </row>
    <row r="11" spans="1:9" ht="93.75" customHeight="1" x14ac:dyDescent="0.35">
      <c r="A11" s="656">
        <v>5</v>
      </c>
      <c r="B11" s="136"/>
      <c r="C11" s="86"/>
      <c r="D11" s="100"/>
      <c r="E11" s="154" t="s">
        <v>451</v>
      </c>
      <c r="F11" s="102"/>
      <c r="G11" s="103"/>
      <c r="H11" s="103"/>
      <c r="I11" s="441"/>
    </row>
    <row r="12" spans="1:9" ht="60" customHeight="1" x14ac:dyDescent="0.35">
      <c r="A12" s="526">
        <v>6</v>
      </c>
      <c r="B12" s="136"/>
      <c r="C12" s="86"/>
      <c r="D12" s="100"/>
      <c r="E12" s="154" t="s">
        <v>433</v>
      </c>
      <c r="F12" s="102"/>
      <c r="G12" s="103"/>
      <c r="H12" s="103"/>
      <c r="I12" s="441"/>
    </row>
    <row r="13" spans="1:9" s="357" customFormat="1" ht="77.25" customHeight="1" x14ac:dyDescent="0.35">
      <c r="A13" s="526">
        <v>7</v>
      </c>
      <c r="B13" s="351"/>
      <c r="C13" s="352"/>
      <c r="D13" s="353"/>
      <c r="E13" s="354" t="s">
        <v>124</v>
      </c>
      <c r="F13" s="355"/>
      <c r="G13" s="356"/>
      <c r="H13" s="356"/>
      <c r="I13" s="655"/>
    </row>
    <row r="14" spans="1:9" ht="109.5" customHeight="1" thickBot="1" x14ac:dyDescent="0.4">
      <c r="A14" s="507">
        <v>8</v>
      </c>
      <c r="B14" s="561"/>
      <c r="C14" s="562"/>
      <c r="D14" s="563"/>
      <c r="E14" s="658" t="s">
        <v>413</v>
      </c>
      <c r="F14" s="565"/>
      <c r="G14" s="566"/>
      <c r="H14" s="566"/>
      <c r="I14" s="474"/>
    </row>
    <row r="15" spans="1:9" ht="32.5" customHeight="1" x14ac:dyDescent="0.35">
      <c r="A15" s="526">
        <v>9</v>
      </c>
      <c r="B15" s="136"/>
      <c r="C15" s="86"/>
      <c r="D15" s="100"/>
      <c r="E15" s="1109" t="s">
        <v>3814</v>
      </c>
      <c r="F15" s="109"/>
      <c r="G15" s="110"/>
      <c r="H15" s="110"/>
      <c r="I15" s="558"/>
    </row>
    <row r="16" spans="1:9" ht="31.5" customHeight="1" x14ac:dyDescent="0.35">
      <c r="A16" s="526">
        <v>10</v>
      </c>
      <c r="B16" s="136"/>
      <c r="C16" s="86"/>
      <c r="D16" s="100"/>
      <c r="E16" s="335" t="s">
        <v>3355</v>
      </c>
      <c r="F16" s="94"/>
      <c r="G16" s="101"/>
      <c r="H16" s="104"/>
      <c r="I16" s="441"/>
    </row>
    <row r="17" spans="1:9" ht="46.5" hidden="1" x14ac:dyDescent="0.35">
      <c r="A17" s="526">
        <v>11</v>
      </c>
      <c r="B17" s="136"/>
      <c r="C17" s="86"/>
      <c r="D17" s="100"/>
      <c r="E17" s="417" t="s">
        <v>3356</v>
      </c>
      <c r="F17" s="109"/>
      <c r="G17" s="110"/>
      <c r="H17" s="114"/>
      <c r="I17" s="441"/>
    </row>
    <row r="18" spans="1:9" ht="19.899999999999999" customHeight="1" x14ac:dyDescent="0.35">
      <c r="A18" s="526">
        <v>12</v>
      </c>
      <c r="B18" s="136"/>
      <c r="C18" s="86"/>
      <c r="D18" s="100"/>
      <c r="E18" s="1110" t="s">
        <v>3357</v>
      </c>
      <c r="F18" s="102"/>
      <c r="G18" s="103"/>
      <c r="H18" s="139"/>
      <c r="I18" s="441"/>
    </row>
    <row r="19" spans="1:9" ht="32.5" customHeight="1" x14ac:dyDescent="0.35">
      <c r="A19" s="526">
        <v>13</v>
      </c>
      <c r="B19" s="136"/>
      <c r="C19" s="86"/>
      <c r="D19" s="100"/>
      <c r="E19" s="335" t="s">
        <v>3358</v>
      </c>
      <c r="F19" s="102"/>
      <c r="G19" s="103"/>
      <c r="H19" s="139"/>
      <c r="I19" s="441"/>
    </row>
    <row r="20" spans="1:9" ht="83.5" customHeight="1" x14ac:dyDescent="0.35">
      <c r="A20" s="526">
        <v>14</v>
      </c>
      <c r="B20" s="136"/>
      <c r="C20" s="86"/>
      <c r="D20" s="100"/>
      <c r="E20" s="1110" t="s">
        <v>3962</v>
      </c>
      <c r="F20" s="102"/>
      <c r="G20" s="103"/>
      <c r="H20" s="139"/>
      <c r="I20" s="441"/>
    </row>
    <row r="21" spans="1:9" ht="62" x14ac:dyDescent="0.35">
      <c r="A21" s="526">
        <v>15</v>
      </c>
      <c r="B21" s="136"/>
      <c r="C21" s="86"/>
      <c r="D21" s="100"/>
      <c r="E21" s="1110" t="s">
        <v>3963</v>
      </c>
      <c r="F21" s="101"/>
      <c r="G21" s="101"/>
      <c r="H21" s="104"/>
      <c r="I21" s="441"/>
    </row>
    <row r="22" spans="1:9" ht="48.75" customHeight="1" x14ac:dyDescent="0.35">
      <c r="A22" s="526">
        <v>16</v>
      </c>
      <c r="B22" s="136"/>
      <c r="C22" s="86" t="s">
        <v>3254</v>
      </c>
      <c r="D22" s="100"/>
      <c r="E22" s="265" t="s">
        <v>125</v>
      </c>
      <c r="F22" s="92"/>
      <c r="G22" s="105"/>
      <c r="H22" s="137"/>
      <c r="I22" s="441"/>
    </row>
    <row r="23" spans="1:9" ht="46.5" x14ac:dyDescent="0.35">
      <c r="A23" s="526">
        <v>17</v>
      </c>
      <c r="B23" s="136"/>
      <c r="C23" s="86"/>
      <c r="D23" s="100"/>
      <c r="E23" s="265" t="s">
        <v>126</v>
      </c>
      <c r="F23" s="94"/>
      <c r="G23" s="101"/>
      <c r="H23" s="104"/>
      <c r="I23" s="441"/>
    </row>
    <row r="24" spans="1:9" ht="33" customHeight="1" x14ac:dyDescent="0.35">
      <c r="A24" s="526">
        <v>18</v>
      </c>
      <c r="B24" s="136"/>
      <c r="C24" s="86"/>
      <c r="D24" s="100"/>
      <c r="E24" s="265" t="s">
        <v>25</v>
      </c>
      <c r="F24" s="94"/>
      <c r="G24" s="101"/>
      <c r="H24" s="104"/>
      <c r="I24" s="441"/>
    </row>
    <row r="25" spans="1:9" ht="91.5" customHeight="1" x14ac:dyDescent="0.35">
      <c r="A25" s="526">
        <v>19</v>
      </c>
      <c r="B25" s="136"/>
      <c r="C25" s="86"/>
      <c r="D25" s="100"/>
      <c r="E25" s="1111" t="s">
        <v>26</v>
      </c>
      <c r="F25" s="94"/>
      <c r="G25" s="101"/>
      <c r="H25" s="104"/>
      <c r="I25" s="441"/>
    </row>
    <row r="26" spans="1:9" ht="77.5" x14ac:dyDescent="0.35">
      <c r="A26" s="526">
        <v>20</v>
      </c>
      <c r="B26" s="136"/>
      <c r="C26" s="86"/>
      <c r="D26" s="100"/>
      <c r="E26" s="1111" t="s">
        <v>27</v>
      </c>
      <c r="F26" s="94"/>
      <c r="G26" s="101"/>
      <c r="H26" s="104"/>
      <c r="I26" s="441"/>
    </row>
    <row r="27" spans="1:9" ht="107.25" customHeight="1" x14ac:dyDescent="0.35">
      <c r="A27" s="526">
        <v>21</v>
      </c>
      <c r="B27" s="136"/>
      <c r="C27" s="86"/>
      <c r="D27" s="100"/>
      <c r="E27" s="1112" t="s">
        <v>28</v>
      </c>
      <c r="F27" s="92"/>
      <c r="G27" s="105"/>
      <c r="H27" s="137"/>
      <c r="I27" s="443"/>
    </row>
    <row r="28" spans="1:9" ht="33.75" customHeight="1" x14ac:dyDescent="0.35">
      <c r="A28" s="526">
        <v>22</v>
      </c>
      <c r="B28" s="136"/>
      <c r="C28" s="86"/>
      <c r="D28" s="100"/>
      <c r="E28" s="1112" t="s">
        <v>29</v>
      </c>
      <c r="F28" s="92"/>
      <c r="G28" s="105"/>
      <c r="H28" s="137"/>
      <c r="I28" s="441"/>
    </row>
    <row r="29" spans="1:9" ht="63.75" customHeight="1" thickBot="1" x14ac:dyDescent="0.4">
      <c r="A29" s="507">
        <v>23</v>
      </c>
      <c r="B29" s="561"/>
      <c r="C29" s="562"/>
      <c r="D29" s="563"/>
      <c r="E29" s="1113" t="s">
        <v>30</v>
      </c>
      <c r="F29" s="592"/>
      <c r="G29" s="593"/>
      <c r="H29" s="466"/>
      <c r="I29" s="474"/>
    </row>
    <row r="30" spans="1:9" ht="114.65" customHeight="1" x14ac:dyDescent="0.35">
      <c r="A30" s="526">
        <v>24</v>
      </c>
      <c r="B30" s="136"/>
      <c r="C30" s="86"/>
      <c r="D30" s="100"/>
      <c r="E30" s="263" t="s">
        <v>31</v>
      </c>
      <c r="F30" s="92"/>
      <c r="G30" s="105"/>
      <c r="H30" s="137"/>
      <c r="I30" s="441"/>
    </row>
    <row r="31" spans="1:9" ht="62.5" customHeight="1" x14ac:dyDescent="0.35">
      <c r="A31" s="526">
        <v>25</v>
      </c>
      <c r="B31" s="136"/>
      <c r="C31" s="86"/>
      <c r="D31" s="100"/>
      <c r="E31" s="155" t="s">
        <v>14670</v>
      </c>
      <c r="F31" s="92"/>
      <c r="G31" s="105"/>
      <c r="H31" s="137"/>
      <c r="I31" s="441"/>
    </row>
    <row r="32" spans="1:9" ht="170.5" x14ac:dyDescent="0.35">
      <c r="A32" s="526">
        <v>26</v>
      </c>
      <c r="B32" s="136"/>
      <c r="C32" s="86" t="s">
        <v>3048</v>
      </c>
      <c r="D32" s="100"/>
      <c r="E32" s="1112" t="s">
        <v>14671</v>
      </c>
      <c r="F32" s="92"/>
      <c r="G32" s="105"/>
      <c r="H32" s="137"/>
      <c r="I32" s="441"/>
    </row>
    <row r="33" spans="1:9" ht="77.5" x14ac:dyDescent="0.35">
      <c r="A33" s="526">
        <v>27</v>
      </c>
      <c r="B33" s="136"/>
      <c r="C33" s="86"/>
      <c r="D33" s="100"/>
      <c r="E33" s="1115" t="s">
        <v>32</v>
      </c>
      <c r="F33" s="92"/>
      <c r="G33" s="105"/>
      <c r="H33" s="137"/>
      <c r="I33" s="441"/>
    </row>
    <row r="34" spans="1:9" ht="94.5" customHeight="1" x14ac:dyDescent="0.35">
      <c r="A34" s="526">
        <v>28</v>
      </c>
      <c r="B34" s="136"/>
      <c r="C34" s="86"/>
      <c r="D34" s="100"/>
      <c r="E34" s="1116" t="s">
        <v>388</v>
      </c>
      <c r="F34" s="94"/>
      <c r="G34" s="101"/>
      <c r="H34" s="104"/>
      <c r="I34" s="443"/>
    </row>
    <row r="35" spans="1:9" ht="107.25" customHeight="1" x14ac:dyDescent="0.35">
      <c r="A35" s="623">
        <v>29</v>
      </c>
      <c r="B35" s="95"/>
      <c r="C35" s="86"/>
      <c r="D35" s="100"/>
      <c r="E35" s="1114" t="s">
        <v>4266</v>
      </c>
      <c r="F35" s="92"/>
      <c r="G35" s="105"/>
      <c r="H35" s="137"/>
      <c r="I35" s="441"/>
    </row>
    <row r="36" spans="1:9" ht="63" customHeight="1" x14ac:dyDescent="0.35">
      <c r="A36" s="526">
        <v>30</v>
      </c>
      <c r="B36" s="136"/>
      <c r="C36" s="86"/>
      <c r="D36" s="100"/>
      <c r="E36" s="1112" t="s">
        <v>389</v>
      </c>
      <c r="F36" s="92"/>
      <c r="G36" s="105"/>
      <c r="H36" s="137"/>
      <c r="I36" s="441"/>
    </row>
    <row r="37" spans="1:9" ht="78" thickBot="1" x14ac:dyDescent="0.4">
      <c r="A37" s="507">
        <v>31</v>
      </c>
      <c r="B37" s="561"/>
      <c r="C37" s="562" t="s">
        <v>3545</v>
      </c>
      <c r="D37" s="563"/>
      <c r="E37" s="1113" t="s">
        <v>390</v>
      </c>
      <c r="F37" s="592"/>
      <c r="G37" s="593"/>
      <c r="H37" s="466"/>
      <c r="I37" s="474"/>
    </row>
    <row r="38" spans="1:9" ht="105.75" customHeight="1" x14ac:dyDescent="0.35">
      <c r="A38" s="526">
        <v>32</v>
      </c>
      <c r="B38" s="136"/>
      <c r="C38" s="86"/>
      <c r="D38" s="100"/>
      <c r="E38" s="1114" t="s">
        <v>118</v>
      </c>
      <c r="F38" s="92"/>
      <c r="G38" s="105"/>
      <c r="H38" s="137"/>
      <c r="I38" s="443"/>
    </row>
    <row r="39" spans="1:9" ht="80.5" customHeight="1" x14ac:dyDescent="0.35">
      <c r="A39" s="526">
        <v>33</v>
      </c>
      <c r="B39" s="136"/>
      <c r="C39" s="86"/>
      <c r="D39" s="100"/>
      <c r="E39" s="1112" t="s">
        <v>119</v>
      </c>
      <c r="F39" s="92"/>
      <c r="G39" s="105"/>
      <c r="H39" s="137"/>
      <c r="I39" s="441"/>
    </row>
    <row r="40" spans="1:9" ht="80.5" customHeight="1" x14ac:dyDescent="0.35">
      <c r="A40" s="526"/>
      <c r="B40" s="136"/>
      <c r="C40" s="86"/>
      <c r="D40" s="100"/>
      <c r="E40" s="1115" t="s">
        <v>14672</v>
      </c>
      <c r="F40" s="92"/>
      <c r="G40" s="105"/>
      <c r="H40" s="137"/>
      <c r="I40" s="443"/>
    </row>
    <row r="41" spans="1:9" ht="188.5" customHeight="1" x14ac:dyDescent="0.35">
      <c r="A41" s="526">
        <v>34</v>
      </c>
      <c r="B41" s="136"/>
      <c r="C41" s="86"/>
      <c r="D41" s="100"/>
      <c r="E41" s="1111" t="s">
        <v>232</v>
      </c>
      <c r="F41" s="94"/>
      <c r="G41" s="101"/>
      <c r="H41" s="104"/>
      <c r="I41" s="441"/>
    </row>
    <row r="42" spans="1:9" ht="62.5" thickBot="1" x14ac:dyDescent="0.4">
      <c r="A42" s="507">
        <v>35</v>
      </c>
      <c r="B42" s="561"/>
      <c r="C42" s="562"/>
      <c r="D42" s="563"/>
      <c r="E42" s="1117" t="s">
        <v>233</v>
      </c>
      <c r="F42" s="565"/>
      <c r="G42" s="566"/>
      <c r="H42" s="567"/>
      <c r="I42" s="474"/>
    </row>
    <row r="43" spans="1:9" ht="15.5" x14ac:dyDescent="0.35">
      <c r="E43" s="128"/>
    </row>
    <row r="44" spans="1:9" ht="15.5" x14ac:dyDescent="0.35">
      <c r="E44" s="128"/>
    </row>
    <row r="45" spans="1:9" ht="25.5" customHeight="1" x14ac:dyDescent="0.35">
      <c r="E45" s="128"/>
    </row>
    <row r="46" spans="1:9" ht="15.5" x14ac:dyDescent="0.35">
      <c r="E46" s="128"/>
    </row>
    <row r="47" spans="1:9" ht="31.5" customHeight="1" x14ac:dyDescent="0.35">
      <c r="E47" s="128"/>
    </row>
    <row r="49" ht="43.5" customHeight="1" x14ac:dyDescent="0.25"/>
    <row r="58" ht="45" customHeight="1" x14ac:dyDescent="0.25"/>
    <row r="60" ht="26.25" customHeight="1" x14ac:dyDescent="0.25"/>
    <row r="65" spans="3:3" ht="12.75" customHeight="1" x14ac:dyDescent="0.25"/>
    <row r="66" spans="3:3" ht="13" x14ac:dyDescent="0.3">
      <c r="C66" s="21"/>
    </row>
    <row r="67" spans="3:3" ht="28.5" customHeight="1" x14ac:dyDescent="0.25"/>
    <row r="69" spans="3:3" ht="26.25" customHeight="1" x14ac:dyDescent="0.25"/>
    <row r="70" spans="3:3" ht="24.75" customHeight="1" x14ac:dyDescent="0.25"/>
    <row r="73" spans="3:3" ht="12.75" customHeight="1" x14ac:dyDescent="0.25"/>
    <row r="77" spans="3:3" ht="24.75" customHeight="1" x14ac:dyDescent="0.25"/>
    <row r="79" spans="3:3" ht="24.75" customHeight="1" x14ac:dyDescent="0.25"/>
    <row r="80" spans="3:3" ht="28.5" customHeight="1" x14ac:dyDescent="0.25"/>
    <row r="95" ht="27" customHeight="1" x14ac:dyDescent="0.25"/>
    <row r="100" ht="26.25" customHeight="1" x14ac:dyDescent="0.25"/>
    <row r="108" ht="24.75" customHeight="1" x14ac:dyDescent="0.25"/>
    <row r="109" ht="25.5" customHeight="1" x14ac:dyDescent="0.25"/>
    <row r="110" ht="25.5" customHeight="1" x14ac:dyDescent="0.25"/>
    <row r="114" spans="3:3" x14ac:dyDescent="0.25">
      <c r="C114" s="22"/>
    </row>
    <row r="115" spans="3:3" x14ac:dyDescent="0.25">
      <c r="C115" s="22"/>
    </row>
    <row r="117" spans="3:3" ht="15" customHeight="1" x14ac:dyDescent="0.25"/>
    <row r="121" spans="3:3" ht="0.75" customHeight="1" x14ac:dyDescent="0.25"/>
  </sheetData>
  <mergeCells count="7">
    <mergeCell ref="F3:G3"/>
    <mergeCell ref="A3:A4"/>
    <mergeCell ref="E6:E8"/>
    <mergeCell ref="B1:E2"/>
    <mergeCell ref="B3:D3"/>
    <mergeCell ref="B5:E5"/>
    <mergeCell ref="A6:A8"/>
  </mergeCells>
  <phoneticPr fontId="0" type="noConversion"/>
  <hyperlinks>
    <hyperlink ref="B1:E2" location="NV_375_2017Sb!A1" display="NAŘÍZENÍ VLÁDY 375/2017 Sb. ze dne 23 října 2017 o vzhledu, umístění a provedení bezpečnotních značek a značení a zavedení signálů" xr:uid="{00000000-0004-0000-14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1" manualBreakCount="1">
    <brk id="14" max="8"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List19">
    <tabColor indexed="53"/>
  </sheetPr>
  <dimension ref="A1:J125"/>
  <sheetViews>
    <sheetView showGridLines="0" zoomScaleNormal="100" zoomScaleSheetLayoutView="100" workbookViewId="0"/>
  </sheetViews>
  <sheetFormatPr defaultRowHeight="12.5" x14ac:dyDescent="0.25"/>
  <cols>
    <col min="1" max="1" width="6.54296875" customWidth="1"/>
    <col min="2" max="2" width="8.54296875" customWidth="1"/>
    <col min="3" max="3" width="4" customWidth="1"/>
    <col min="4" max="4" width="6.1796875" customWidth="1"/>
    <col min="5" max="5" width="47.54296875" customWidth="1"/>
    <col min="6" max="7" width="4.453125" customWidth="1"/>
    <col min="8" max="8" width="7.1796875" customWidth="1"/>
    <col min="9" max="9" width="11.453125" customWidth="1"/>
  </cols>
  <sheetData>
    <row r="1" spans="1:10" ht="43.9" customHeight="1" x14ac:dyDescent="0.25">
      <c r="A1" s="83"/>
      <c r="B1" s="1837" t="s">
        <v>4411</v>
      </c>
      <c r="C1" s="1837"/>
      <c r="D1" s="1837"/>
      <c r="E1" s="1837"/>
      <c r="F1" s="83"/>
      <c r="G1" s="83"/>
      <c r="H1" s="83"/>
      <c r="I1" s="83"/>
    </row>
    <row r="2" spans="1:10" ht="17.25" customHeight="1" thickBot="1" x14ac:dyDescent="0.3">
      <c r="A2" s="83"/>
      <c r="B2" s="1838"/>
      <c r="C2" s="1838"/>
      <c r="D2" s="1838"/>
      <c r="E2" s="1838"/>
      <c r="F2" s="83"/>
      <c r="G2" s="83"/>
      <c r="H2" s="83"/>
      <c r="I2" s="83"/>
    </row>
    <row r="3" spans="1:10" ht="16.5" customHeight="1" thickBot="1" x14ac:dyDescent="0.35">
      <c r="A3" s="1692" t="s">
        <v>2966</v>
      </c>
      <c r="B3" s="1699"/>
      <c r="C3" s="1700"/>
      <c r="D3" s="1701"/>
      <c r="E3" s="462" t="s">
        <v>3330</v>
      </c>
      <c r="F3" s="1702" t="s">
        <v>3331</v>
      </c>
      <c r="G3" s="1703"/>
      <c r="H3" s="463" t="s">
        <v>3332</v>
      </c>
      <c r="I3" s="464" t="s">
        <v>3333</v>
      </c>
    </row>
    <row r="4" spans="1:10" ht="16" thickBot="1" x14ac:dyDescent="0.35">
      <c r="A4" s="1693"/>
      <c r="B4" s="257"/>
      <c r="C4" s="1"/>
      <c r="D4" s="77"/>
      <c r="E4" s="2"/>
      <c r="F4" s="77" t="s">
        <v>3334</v>
      </c>
      <c r="G4" s="1" t="s">
        <v>3335</v>
      </c>
      <c r="H4" s="77" t="s">
        <v>3336</v>
      </c>
      <c r="I4" s="127"/>
    </row>
    <row r="5" spans="1:10" ht="22.5" customHeight="1" x14ac:dyDescent="0.3">
      <c r="A5" s="662">
        <v>1</v>
      </c>
      <c r="B5" s="1842" t="s">
        <v>3324</v>
      </c>
      <c r="C5" s="1843"/>
      <c r="D5" s="1843"/>
      <c r="E5" s="1844"/>
      <c r="F5" s="446"/>
      <c r="G5" s="342"/>
      <c r="H5" s="342"/>
      <c r="I5" s="654"/>
    </row>
    <row r="6" spans="1:10" ht="31" x14ac:dyDescent="0.35">
      <c r="A6" s="526">
        <v>2</v>
      </c>
      <c r="B6" s="359"/>
      <c r="C6" s="346"/>
      <c r="D6" s="399"/>
      <c r="E6" s="112" t="s">
        <v>4035</v>
      </c>
      <c r="F6" s="104"/>
      <c r="G6" s="93"/>
      <c r="H6" s="94"/>
      <c r="I6" s="577"/>
    </row>
    <row r="7" spans="1:10" ht="20.25" customHeight="1" x14ac:dyDescent="0.35">
      <c r="A7" s="526"/>
      <c r="B7" s="358"/>
      <c r="C7" s="222"/>
      <c r="D7" s="223"/>
      <c r="E7" s="1839" t="s">
        <v>4036</v>
      </c>
      <c r="F7" s="110"/>
      <c r="G7" s="110"/>
      <c r="H7" s="114"/>
      <c r="I7" s="441"/>
    </row>
    <row r="8" spans="1:10" ht="15.5" x14ac:dyDescent="0.35">
      <c r="A8" s="526">
        <v>3</v>
      </c>
      <c r="B8" s="227"/>
      <c r="C8" s="222"/>
      <c r="D8" s="223"/>
      <c r="E8" s="1840"/>
      <c r="F8" s="110"/>
      <c r="G8" s="110"/>
      <c r="H8" s="114"/>
      <c r="I8" s="441"/>
    </row>
    <row r="9" spans="1:10" ht="24.75" customHeight="1" x14ac:dyDescent="0.35">
      <c r="A9" s="526"/>
      <c r="B9" s="227"/>
      <c r="C9" s="222"/>
      <c r="D9" s="223"/>
      <c r="E9" s="1841"/>
      <c r="F9" s="105"/>
      <c r="G9" s="105"/>
      <c r="H9" s="137"/>
      <c r="I9" s="441"/>
    </row>
    <row r="10" spans="1:10" ht="45" customHeight="1" x14ac:dyDescent="0.35">
      <c r="A10" s="526">
        <v>4</v>
      </c>
      <c r="B10" s="227"/>
      <c r="C10" s="222"/>
      <c r="D10" s="223"/>
      <c r="E10" s="155" t="s">
        <v>4037</v>
      </c>
      <c r="F10" s="94"/>
      <c r="G10" s="101"/>
      <c r="H10" s="104"/>
      <c r="I10" s="441"/>
      <c r="J10" s="26"/>
    </row>
    <row r="11" spans="1:10" ht="46.5" x14ac:dyDescent="0.35">
      <c r="A11" s="526">
        <v>5</v>
      </c>
      <c r="B11" s="227"/>
      <c r="C11" s="222"/>
      <c r="D11" s="223"/>
      <c r="E11" s="155" t="s">
        <v>4038</v>
      </c>
      <c r="F11" s="103"/>
      <c r="G11" s="103"/>
      <c r="H11" s="139"/>
      <c r="I11" s="441"/>
      <c r="J11" s="26"/>
    </row>
    <row r="12" spans="1:10" ht="62" x14ac:dyDescent="0.35">
      <c r="A12" s="526">
        <v>6</v>
      </c>
      <c r="B12" s="227"/>
      <c r="C12" s="222"/>
      <c r="D12" s="223"/>
      <c r="E12" s="155" t="s">
        <v>4120</v>
      </c>
      <c r="F12" s="101"/>
      <c r="G12" s="101"/>
      <c r="H12" s="104"/>
      <c r="I12" s="441"/>
      <c r="J12" s="26"/>
    </row>
    <row r="13" spans="1:10" ht="31" x14ac:dyDescent="0.35">
      <c r="A13" s="526">
        <v>7</v>
      </c>
      <c r="B13" s="1851"/>
      <c r="C13" s="1851"/>
      <c r="D13" s="1851"/>
      <c r="E13" s="155" t="s">
        <v>4121</v>
      </c>
      <c r="F13" s="101"/>
      <c r="G13" s="101"/>
      <c r="H13" s="104"/>
      <c r="I13" s="441"/>
    </row>
    <row r="14" spans="1:10" ht="46.5" customHeight="1" x14ac:dyDescent="0.35">
      <c r="A14" s="526">
        <v>8</v>
      </c>
      <c r="B14" s="227"/>
      <c r="C14" s="222"/>
      <c r="D14" s="223"/>
      <c r="E14" s="155" t="s">
        <v>4122</v>
      </c>
      <c r="F14" s="105"/>
      <c r="G14" s="105"/>
      <c r="H14" s="137"/>
      <c r="I14" s="441"/>
    </row>
    <row r="15" spans="1:10" ht="46.5" customHeight="1" x14ac:dyDescent="0.35">
      <c r="A15" s="526">
        <v>9</v>
      </c>
      <c r="B15" s="227"/>
      <c r="C15" s="222"/>
      <c r="D15" s="223"/>
      <c r="E15" s="157" t="s">
        <v>4046</v>
      </c>
      <c r="F15" s="105"/>
      <c r="G15" s="105"/>
      <c r="H15" s="137"/>
      <c r="I15" s="441"/>
    </row>
    <row r="16" spans="1:10" ht="46.5" x14ac:dyDescent="0.35">
      <c r="A16" s="526">
        <v>10</v>
      </c>
      <c r="B16" s="227"/>
      <c r="C16" s="222"/>
      <c r="D16" s="223"/>
      <c r="E16" s="157" t="s">
        <v>4047</v>
      </c>
      <c r="F16" s="101"/>
      <c r="G16" s="101"/>
      <c r="H16" s="104"/>
      <c r="I16" s="441"/>
    </row>
    <row r="17" spans="1:9" ht="19.5" customHeight="1" x14ac:dyDescent="0.35">
      <c r="A17" s="526">
        <v>11</v>
      </c>
      <c r="B17" s="227"/>
      <c r="C17" s="222"/>
      <c r="D17" s="223"/>
      <c r="E17" s="263" t="s">
        <v>414</v>
      </c>
      <c r="F17" s="110"/>
      <c r="G17" s="110"/>
      <c r="H17" s="114"/>
      <c r="I17" s="441"/>
    </row>
    <row r="18" spans="1:9" ht="45" customHeight="1" x14ac:dyDescent="0.35">
      <c r="A18" s="526">
        <v>12</v>
      </c>
      <c r="B18" s="227"/>
      <c r="C18" s="222"/>
      <c r="D18" s="223"/>
      <c r="E18" s="157" t="s">
        <v>4048</v>
      </c>
      <c r="F18" s="103"/>
      <c r="G18" s="103"/>
      <c r="H18" s="139"/>
      <c r="I18" s="441"/>
    </row>
    <row r="19" spans="1:9" ht="61.5" customHeight="1" x14ac:dyDescent="0.35">
      <c r="A19" s="526">
        <v>13</v>
      </c>
      <c r="B19" s="227"/>
      <c r="C19" s="222"/>
      <c r="D19" s="223"/>
      <c r="E19" s="157" t="s">
        <v>4049</v>
      </c>
      <c r="F19" s="101"/>
      <c r="G19" s="101"/>
      <c r="H19" s="104"/>
      <c r="I19" s="441"/>
    </row>
    <row r="20" spans="1:9" ht="63.75" customHeight="1" thickBot="1" x14ac:dyDescent="0.4">
      <c r="A20" s="507">
        <v>14</v>
      </c>
      <c r="B20" s="666"/>
      <c r="C20" s="667"/>
      <c r="D20" s="668"/>
      <c r="E20" s="659" t="s">
        <v>4050</v>
      </c>
      <c r="F20" s="593"/>
      <c r="G20" s="593"/>
      <c r="H20" s="466"/>
      <c r="I20" s="474"/>
    </row>
    <row r="21" spans="1:9" ht="15.5" x14ac:dyDescent="0.35">
      <c r="A21" s="568">
        <v>15</v>
      </c>
      <c r="B21" s="1852"/>
      <c r="C21" s="1847"/>
      <c r="D21" s="1848"/>
      <c r="E21" s="216" t="s">
        <v>4051</v>
      </c>
      <c r="F21" s="137"/>
      <c r="G21" s="91"/>
      <c r="H21" s="91"/>
      <c r="I21" s="441"/>
    </row>
    <row r="22" spans="1:9" ht="77.5" x14ac:dyDescent="0.35">
      <c r="A22" s="526">
        <v>16</v>
      </c>
      <c r="B22" s="227"/>
      <c r="C22" s="222"/>
      <c r="D22" s="223"/>
      <c r="E22" s="112" t="s">
        <v>3733</v>
      </c>
      <c r="F22" s="105"/>
      <c r="G22" s="105"/>
      <c r="H22" s="137"/>
      <c r="I22" s="441"/>
    </row>
    <row r="23" spans="1:9" ht="31" x14ac:dyDescent="0.35">
      <c r="A23" s="623">
        <v>17</v>
      </c>
      <c r="B23" s="358"/>
      <c r="C23" s="222"/>
      <c r="D23" s="223"/>
      <c r="E23" s="331" t="s">
        <v>3734</v>
      </c>
      <c r="F23" s="92"/>
      <c r="G23" s="105"/>
      <c r="H23" s="137"/>
      <c r="I23" s="441"/>
    </row>
    <row r="24" spans="1:9" ht="17.25" customHeight="1" x14ac:dyDescent="0.35">
      <c r="A24" s="526">
        <v>18</v>
      </c>
      <c r="B24" s="227"/>
      <c r="C24" s="222"/>
      <c r="D24" s="223"/>
      <c r="E24" s="112" t="s">
        <v>3735</v>
      </c>
      <c r="F24" s="94"/>
      <c r="G24" s="101"/>
      <c r="H24" s="104"/>
      <c r="I24" s="441"/>
    </row>
    <row r="25" spans="1:9" ht="15.5" x14ac:dyDescent="0.35">
      <c r="A25" s="526">
        <v>19</v>
      </c>
      <c r="B25" s="227"/>
      <c r="C25" s="222"/>
      <c r="D25" s="223"/>
      <c r="E25" s="112" t="s">
        <v>3736</v>
      </c>
      <c r="F25" s="94"/>
      <c r="G25" s="101"/>
      <c r="H25" s="104"/>
      <c r="I25" s="441"/>
    </row>
    <row r="26" spans="1:9" ht="46.5" x14ac:dyDescent="0.35">
      <c r="A26" s="526">
        <v>20</v>
      </c>
      <c r="B26" s="227"/>
      <c r="C26" s="222"/>
      <c r="D26" s="223"/>
      <c r="E26" s="112" t="s">
        <v>3737</v>
      </c>
      <c r="F26" s="94"/>
      <c r="G26" s="101"/>
      <c r="H26" s="104"/>
      <c r="I26" s="441"/>
    </row>
    <row r="27" spans="1:9" ht="31" x14ac:dyDescent="0.35">
      <c r="A27" s="526">
        <v>21</v>
      </c>
      <c r="B27" s="227"/>
      <c r="C27" s="222"/>
      <c r="D27" s="223"/>
      <c r="E27" s="112" t="s">
        <v>3738</v>
      </c>
      <c r="F27" s="102"/>
      <c r="G27" s="103"/>
      <c r="H27" s="139"/>
      <c r="I27" s="441"/>
    </row>
    <row r="28" spans="1:9" ht="15.5" x14ac:dyDescent="0.35">
      <c r="A28" s="589">
        <v>22</v>
      </c>
      <c r="B28" s="1849"/>
      <c r="C28" s="1849"/>
      <c r="D28" s="1850"/>
      <c r="E28" s="147" t="s">
        <v>4052</v>
      </c>
      <c r="F28" s="104"/>
      <c r="G28" s="93"/>
      <c r="H28" s="93"/>
      <c r="I28" s="493"/>
    </row>
    <row r="29" spans="1:9" ht="93" x14ac:dyDescent="0.35">
      <c r="A29" s="526">
        <v>23</v>
      </c>
      <c r="B29" s="227"/>
      <c r="C29" s="222"/>
      <c r="D29" s="223"/>
      <c r="E29" s="112" t="s">
        <v>3739</v>
      </c>
      <c r="F29" s="105"/>
      <c r="G29" s="105"/>
      <c r="H29" s="137"/>
      <c r="I29" s="441"/>
    </row>
    <row r="30" spans="1:9" ht="31" x14ac:dyDescent="0.35">
      <c r="A30" s="526">
        <v>24</v>
      </c>
      <c r="B30" s="227"/>
      <c r="C30" s="222"/>
      <c r="D30" s="223"/>
      <c r="E30" s="112" t="s">
        <v>3740</v>
      </c>
      <c r="F30" s="94"/>
      <c r="G30" s="101"/>
      <c r="H30" s="104"/>
      <c r="I30" s="441"/>
    </row>
    <row r="31" spans="1:9" ht="63" customHeight="1" x14ac:dyDescent="0.35">
      <c r="A31" s="526">
        <v>25</v>
      </c>
      <c r="B31" s="227"/>
      <c r="C31" s="222"/>
      <c r="D31" s="223"/>
      <c r="E31" s="112" t="s">
        <v>3741</v>
      </c>
      <c r="F31" s="94"/>
      <c r="G31" s="101"/>
      <c r="H31" s="104"/>
      <c r="I31" s="441"/>
    </row>
    <row r="32" spans="1:9" ht="15.5" x14ac:dyDescent="0.35">
      <c r="A32" s="526">
        <v>26</v>
      </c>
      <c r="B32" s="227"/>
      <c r="C32" s="222"/>
      <c r="D32" s="223"/>
      <c r="E32" s="112" t="s">
        <v>4009</v>
      </c>
      <c r="F32" s="94"/>
      <c r="G32" s="101"/>
      <c r="H32" s="104"/>
      <c r="I32" s="441"/>
    </row>
    <row r="33" spans="1:9" ht="31" x14ac:dyDescent="0.35">
      <c r="A33" s="526">
        <v>27</v>
      </c>
      <c r="B33" s="227"/>
      <c r="C33" s="222"/>
      <c r="D33" s="223"/>
      <c r="E33" s="112" t="s">
        <v>3742</v>
      </c>
      <c r="F33" s="94"/>
      <c r="G33" s="101"/>
      <c r="H33" s="104"/>
      <c r="I33" s="441"/>
    </row>
    <row r="34" spans="1:9" ht="15.5" x14ac:dyDescent="0.35">
      <c r="A34" s="526">
        <v>28</v>
      </c>
      <c r="B34" s="227"/>
      <c r="C34" s="222"/>
      <c r="D34" s="223"/>
      <c r="E34" s="112" t="s">
        <v>3743</v>
      </c>
      <c r="F34" s="94"/>
      <c r="G34" s="101"/>
      <c r="H34" s="104"/>
      <c r="I34" s="441"/>
    </row>
    <row r="35" spans="1:9" ht="33.75" customHeight="1" x14ac:dyDescent="0.35">
      <c r="A35" s="526">
        <v>29</v>
      </c>
      <c r="B35" s="224"/>
      <c r="C35" s="224"/>
      <c r="D35" s="224"/>
      <c r="E35" s="112" t="s">
        <v>3744</v>
      </c>
      <c r="F35" s="94"/>
      <c r="G35" s="101"/>
      <c r="H35" s="104"/>
      <c r="I35" s="441"/>
    </row>
    <row r="36" spans="1:9" ht="46.5" x14ac:dyDescent="0.35">
      <c r="A36" s="526">
        <v>30</v>
      </c>
      <c r="B36" s="224"/>
      <c r="C36" s="224"/>
      <c r="D36" s="224"/>
      <c r="E36" s="112" t="s">
        <v>4139</v>
      </c>
      <c r="F36" s="102"/>
      <c r="G36" s="103"/>
      <c r="H36" s="139"/>
      <c r="I36" s="441"/>
    </row>
    <row r="37" spans="1:9" ht="31" x14ac:dyDescent="0.35">
      <c r="A37" s="589">
        <v>31</v>
      </c>
      <c r="B37" s="1849"/>
      <c r="C37" s="1849"/>
      <c r="D37" s="1850"/>
      <c r="E37" s="147" t="s">
        <v>4053</v>
      </c>
      <c r="F37" s="104"/>
      <c r="G37" s="93"/>
      <c r="H37" s="93"/>
      <c r="I37" s="442"/>
    </row>
    <row r="38" spans="1:9" ht="46.5" x14ac:dyDescent="0.35">
      <c r="A38" s="526">
        <v>32</v>
      </c>
      <c r="B38" s="225"/>
      <c r="C38" s="225"/>
      <c r="D38" s="225"/>
      <c r="E38" s="117" t="s">
        <v>3432</v>
      </c>
      <c r="F38" s="104"/>
      <c r="G38" s="104"/>
      <c r="H38" s="104"/>
      <c r="I38" s="441"/>
    </row>
    <row r="39" spans="1:9" ht="15.5" x14ac:dyDescent="0.35">
      <c r="A39" s="526">
        <v>33</v>
      </c>
      <c r="B39" s="225"/>
      <c r="C39" s="225"/>
      <c r="D39" s="225"/>
      <c r="E39" s="117" t="s">
        <v>4010</v>
      </c>
      <c r="F39" s="114"/>
      <c r="G39" s="114"/>
      <c r="H39" s="114"/>
      <c r="I39" s="441"/>
    </row>
    <row r="40" spans="1:9" ht="36" customHeight="1" x14ac:dyDescent="0.35">
      <c r="A40" s="526">
        <v>34</v>
      </c>
      <c r="B40" s="225"/>
      <c r="C40" s="225"/>
      <c r="D40" s="228"/>
      <c r="E40" s="332" t="s">
        <v>4141</v>
      </c>
      <c r="F40" s="104"/>
      <c r="G40" s="104"/>
      <c r="H40" s="104"/>
      <c r="I40" s="441"/>
    </row>
    <row r="41" spans="1:9" ht="28.5" customHeight="1" x14ac:dyDescent="0.35">
      <c r="A41" s="526">
        <v>35</v>
      </c>
      <c r="B41" s="225"/>
      <c r="C41" s="225"/>
      <c r="D41" s="228"/>
      <c r="E41" s="332" t="s">
        <v>4140</v>
      </c>
      <c r="F41" s="104"/>
      <c r="G41" s="104"/>
      <c r="H41" s="104"/>
      <c r="I41" s="441"/>
    </row>
    <row r="42" spans="1:9" ht="46.5" x14ac:dyDescent="0.35">
      <c r="A42" s="526">
        <v>36</v>
      </c>
      <c r="B42" s="225"/>
      <c r="C42" s="225"/>
      <c r="D42" s="228"/>
      <c r="E42" s="332" t="s">
        <v>3433</v>
      </c>
      <c r="F42" s="114"/>
      <c r="G42" s="114"/>
      <c r="H42" s="114"/>
      <c r="I42" s="441"/>
    </row>
    <row r="43" spans="1:9" ht="16" thickBot="1" x14ac:dyDescent="0.4">
      <c r="A43" s="507">
        <v>37</v>
      </c>
      <c r="B43" s="665"/>
      <c r="C43" s="665"/>
      <c r="D43" s="665"/>
      <c r="E43" s="664" t="s">
        <v>3732</v>
      </c>
      <c r="F43" s="567"/>
      <c r="G43" s="567"/>
      <c r="H43" s="567"/>
      <c r="I43" s="474"/>
    </row>
    <row r="44" spans="1:9" ht="31" x14ac:dyDescent="0.35">
      <c r="A44" s="568">
        <v>38</v>
      </c>
      <c r="B44" s="437"/>
      <c r="C44" s="437"/>
      <c r="D44" s="437"/>
      <c r="E44" s="119" t="s">
        <v>3434</v>
      </c>
      <c r="F44" s="105"/>
      <c r="G44" s="105"/>
      <c r="H44" s="114"/>
      <c r="I44" s="443"/>
    </row>
    <row r="45" spans="1:9" ht="16.5" customHeight="1" x14ac:dyDescent="0.35">
      <c r="A45" s="568">
        <v>39</v>
      </c>
      <c r="B45" s="1847"/>
      <c r="C45" s="1847"/>
      <c r="D45" s="1848"/>
      <c r="E45" s="147" t="s">
        <v>4054</v>
      </c>
      <c r="F45" s="137"/>
      <c r="G45" s="91"/>
      <c r="H45" s="93"/>
      <c r="I45" s="442"/>
    </row>
    <row r="46" spans="1:9" ht="46.5" x14ac:dyDescent="0.35">
      <c r="A46" s="526">
        <v>40</v>
      </c>
      <c r="B46" s="225"/>
      <c r="C46" s="225"/>
      <c r="D46" s="225"/>
      <c r="E46" s="112" t="s">
        <v>3933</v>
      </c>
      <c r="F46" s="104"/>
      <c r="G46" s="104"/>
      <c r="H46" s="137"/>
      <c r="I46" s="441"/>
    </row>
    <row r="47" spans="1:9" ht="31" x14ac:dyDescent="0.35">
      <c r="A47" s="526">
        <v>41</v>
      </c>
      <c r="B47" s="226"/>
      <c r="C47" s="226"/>
      <c r="D47" s="226"/>
      <c r="E47" s="117" t="s">
        <v>3323</v>
      </c>
      <c r="F47" s="137"/>
      <c r="G47" s="114"/>
      <c r="H47" s="114"/>
      <c r="I47" s="441"/>
    </row>
    <row r="48" spans="1:9" ht="17.25" customHeight="1" x14ac:dyDescent="0.35">
      <c r="A48" s="589">
        <v>42</v>
      </c>
      <c r="B48" s="1847"/>
      <c r="C48" s="1847"/>
      <c r="D48" s="1848"/>
      <c r="E48" s="147" t="s">
        <v>4055</v>
      </c>
      <c r="F48" s="137"/>
      <c r="G48" s="93"/>
      <c r="H48" s="93"/>
      <c r="I48" s="442"/>
    </row>
    <row r="49" spans="1:9" ht="46.5" x14ac:dyDescent="0.35">
      <c r="A49" s="526">
        <v>43</v>
      </c>
      <c r="B49" s="224"/>
      <c r="C49" s="224"/>
      <c r="D49" s="224"/>
      <c r="E49" s="112" t="s">
        <v>3934</v>
      </c>
      <c r="F49" s="101"/>
      <c r="G49" s="92"/>
      <c r="H49" s="105"/>
      <c r="I49" s="441"/>
    </row>
    <row r="50" spans="1:9" ht="62" x14ac:dyDescent="0.35">
      <c r="A50" s="526">
        <v>44</v>
      </c>
      <c r="B50" s="224"/>
      <c r="C50" s="224"/>
      <c r="D50" s="224"/>
      <c r="E50" s="117" t="s">
        <v>4267</v>
      </c>
      <c r="F50" s="101"/>
      <c r="G50" s="101"/>
      <c r="H50" s="94"/>
      <c r="I50" s="441"/>
    </row>
    <row r="51" spans="1:9" ht="46.5" x14ac:dyDescent="0.35">
      <c r="A51" s="526">
        <v>45</v>
      </c>
      <c r="B51" s="224"/>
      <c r="C51" s="224"/>
      <c r="D51" s="224"/>
      <c r="E51" s="117" t="s">
        <v>4268</v>
      </c>
      <c r="F51" s="101"/>
      <c r="G51" s="101"/>
      <c r="H51" s="101"/>
      <c r="I51" s="441"/>
    </row>
    <row r="52" spans="1:9" ht="46.5" x14ac:dyDescent="0.35">
      <c r="A52" s="526">
        <v>46</v>
      </c>
      <c r="B52" s="224"/>
      <c r="C52" s="224"/>
      <c r="D52" s="224"/>
      <c r="E52" s="117" t="s">
        <v>4084</v>
      </c>
      <c r="F52" s="101"/>
      <c r="G52" s="101"/>
      <c r="H52" s="161"/>
      <c r="I52" s="441"/>
    </row>
    <row r="53" spans="1:9" ht="155" x14ac:dyDescent="0.25">
      <c r="A53" s="526">
        <v>47</v>
      </c>
      <c r="C53" s="83"/>
      <c r="E53" s="112" t="s">
        <v>4086</v>
      </c>
      <c r="F53" s="404"/>
      <c r="G53" s="404"/>
      <c r="H53" s="404"/>
      <c r="I53" s="661"/>
    </row>
    <row r="54" spans="1:9" ht="33.75" customHeight="1" x14ac:dyDescent="0.35">
      <c r="A54" s="526">
        <v>48</v>
      </c>
      <c r="B54" s="224"/>
      <c r="C54" s="224"/>
      <c r="D54" s="224"/>
      <c r="E54" s="117" t="s">
        <v>4085</v>
      </c>
      <c r="F54" s="101"/>
      <c r="G54" s="101"/>
      <c r="H54" s="101"/>
      <c r="I54" s="441"/>
    </row>
    <row r="55" spans="1:9" ht="46.5" x14ac:dyDescent="0.35">
      <c r="A55" s="526">
        <v>49</v>
      </c>
      <c r="B55" s="224"/>
      <c r="C55" s="224"/>
      <c r="D55" s="224"/>
      <c r="E55" s="117" t="s">
        <v>4269</v>
      </c>
      <c r="F55" s="105"/>
      <c r="G55" s="105"/>
      <c r="H55" s="110"/>
      <c r="I55" s="441"/>
    </row>
    <row r="56" spans="1:9" ht="15.5" x14ac:dyDescent="0.35">
      <c r="A56" s="589">
        <v>50</v>
      </c>
      <c r="B56" s="1849"/>
      <c r="C56" s="1849"/>
      <c r="D56" s="1850"/>
      <c r="E56" s="147" t="s">
        <v>4270</v>
      </c>
      <c r="F56" s="104"/>
      <c r="G56" s="93"/>
      <c r="H56" s="93"/>
      <c r="I56" s="442"/>
    </row>
    <row r="57" spans="1:9" ht="77.5" x14ac:dyDescent="0.35">
      <c r="A57" s="526">
        <v>51</v>
      </c>
      <c r="B57" s="224"/>
      <c r="C57" s="224"/>
      <c r="D57" s="224"/>
      <c r="E57" s="112" t="s">
        <v>3935</v>
      </c>
      <c r="F57" s="101"/>
      <c r="G57" s="101"/>
      <c r="H57" s="105"/>
      <c r="I57" s="441"/>
    </row>
    <row r="58" spans="1:9" ht="62.5" thickBot="1" x14ac:dyDescent="0.4">
      <c r="A58" s="507">
        <v>52</v>
      </c>
      <c r="B58" s="663"/>
      <c r="C58" s="663"/>
      <c r="D58" s="663"/>
      <c r="E58" s="664" t="s">
        <v>4087</v>
      </c>
      <c r="F58" s="566"/>
      <c r="G58" s="565"/>
      <c r="H58" s="467"/>
      <c r="I58" s="474"/>
    </row>
    <row r="59" spans="1:9" ht="31" x14ac:dyDescent="0.35">
      <c r="A59" s="568">
        <v>53</v>
      </c>
      <c r="B59" s="1847"/>
      <c r="C59" s="1847"/>
      <c r="D59" s="1848"/>
      <c r="E59" s="147" t="s">
        <v>4056</v>
      </c>
      <c r="F59" s="137"/>
      <c r="G59" s="91"/>
      <c r="H59" s="91"/>
      <c r="I59" s="624"/>
    </row>
    <row r="60" spans="1:9" ht="63" customHeight="1" x14ac:dyDescent="0.35">
      <c r="A60" s="526">
        <v>54</v>
      </c>
      <c r="B60" s="224"/>
      <c r="C60" s="224"/>
      <c r="D60" s="224"/>
      <c r="E60" s="112" t="s">
        <v>3325</v>
      </c>
      <c r="F60" s="101"/>
      <c r="G60" s="101"/>
      <c r="H60" s="105"/>
      <c r="I60" s="441"/>
    </row>
    <row r="61" spans="1:9" ht="62" x14ac:dyDescent="0.35">
      <c r="A61" s="526">
        <v>55</v>
      </c>
      <c r="B61" s="224"/>
      <c r="C61" s="224"/>
      <c r="D61" s="224"/>
      <c r="E61" s="112" t="s">
        <v>4088</v>
      </c>
      <c r="F61" s="103"/>
      <c r="G61" s="103"/>
      <c r="H61" s="161"/>
      <c r="I61" s="441"/>
    </row>
    <row r="62" spans="1:9" ht="65.25" customHeight="1" x14ac:dyDescent="0.35">
      <c r="A62" s="526">
        <v>56</v>
      </c>
      <c r="B62" s="224"/>
      <c r="C62" s="224"/>
      <c r="D62" s="224"/>
      <c r="E62" s="112" t="s">
        <v>4089</v>
      </c>
      <c r="F62" s="105"/>
      <c r="G62" s="105"/>
      <c r="H62" s="161"/>
      <c r="I62" s="441"/>
    </row>
    <row r="63" spans="1:9" ht="15.5" x14ac:dyDescent="0.35">
      <c r="A63" s="589">
        <v>57</v>
      </c>
      <c r="B63" s="1845"/>
      <c r="C63" s="1845"/>
      <c r="D63" s="1846"/>
      <c r="E63" s="217" t="s">
        <v>4057</v>
      </c>
      <c r="F63" s="104"/>
      <c r="G63" s="93"/>
      <c r="H63" s="93"/>
      <c r="I63" s="442"/>
    </row>
    <row r="64" spans="1:9" ht="31" x14ac:dyDescent="0.35">
      <c r="A64" s="526">
        <v>58</v>
      </c>
      <c r="B64" s="280"/>
      <c r="C64" s="360"/>
      <c r="D64" s="208"/>
      <c r="E64" s="112" t="s">
        <v>3936</v>
      </c>
      <c r="F64" s="105"/>
      <c r="G64" s="105"/>
      <c r="H64" s="137"/>
      <c r="I64" s="441"/>
    </row>
    <row r="65" spans="1:9" ht="62" x14ac:dyDescent="0.35">
      <c r="A65" s="526">
        <v>59</v>
      </c>
      <c r="B65" s="83"/>
      <c r="C65" s="83"/>
      <c r="D65" s="83"/>
      <c r="E65" s="155" t="s">
        <v>4033</v>
      </c>
      <c r="F65" s="101"/>
      <c r="G65" s="101"/>
      <c r="H65" s="101"/>
      <c r="I65" s="441"/>
    </row>
    <row r="66" spans="1:9" ht="31.5" thickBot="1" x14ac:dyDescent="0.4">
      <c r="A66" s="507">
        <v>60</v>
      </c>
      <c r="B66" s="660"/>
      <c r="C66" s="660"/>
      <c r="D66" s="660"/>
      <c r="E66" s="587" t="s">
        <v>4034</v>
      </c>
      <c r="F66" s="593"/>
      <c r="G66" s="593"/>
      <c r="H66" s="593"/>
      <c r="I66" s="474"/>
    </row>
    <row r="69" spans="1:9" ht="12.75" customHeight="1" x14ac:dyDescent="0.25"/>
    <row r="70" spans="1:9" ht="13" x14ac:dyDescent="0.3">
      <c r="C70" s="21"/>
    </row>
    <row r="71" spans="1:9" ht="28.5" customHeight="1" x14ac:dyDescent="0.25"/>
    <row r="73" spans="1:9" ht="26.25" customHeight="1" x14ac:dyDescent="0.25"/>
    <row r="74" spans="1:9" ht="24.75" customHeight="1" x14ac:dyDescent="0.25"/>
    <row r="77" spans="1:9" ht="12.75" customHeight="1" x14ac:dyDescent="0.25"/>
    <row r="81" ht="24.75" customHeight="1" x14ac:dyDescent="0.25"/>
    <row r="83" ht="24.75" customHeight="1" x14ac:dyDescent="0.25"/>
    <row r="84" ht="28.5" customHeight="1" x14ac:dyDescent="0.25"/>
    <row r="99" ht="27" customHeight="1" x14ac:dyDescent="0.25"/>
    <row r="104" ht="26.25" customHeight="1" x14ac:dyDescent="0.25"/>
    <row r="112" ht="24.75" customHeight="1" x14ac:dyDescent="0.25"/>
    <row r="113" spans="3:3" ht="25.5" customHeight="1" x14ac:dyDescent="0.25"/>
    <row r="114" spans="3:3" ht="25.5" customHeight="1" x14ac:dyDescent="0.25"/>
    <row r="118" spans="3:3" x14ac:dyDescent="0.25">
      <c r="C118" s="22"/>
    </row>
    <row r="119" spans="3:3" x14ac:dyDescent="0.25">
      <c r="C119" s="22"/>
    </row>
    <row r="121" spans="3:3" ht="15" customHeight="1" x14ac:dyDescent="0.25"/>
    <row r="125" spans="3:3" ht="0.75" customHeight="1" x14ac:dyDescent="0.25"/>
  </sheetData>
  <mergeCells count="15">
    <mergeCell ref="B63:D63"/>
    <mergeCell ref="B59:D59"/>
    <mergeCell ref="A3:A4"/>
    <mergeCell ref="B37:D37"/>
    <mergeCell ref="B45:D45"/>
    <mergeCell ref="B48:D48"/>
    <mergeCell ref="B56:D56"/>
    <mergeCell ref="B13:D13"/>
    <mergeCell ref="B21:D21"/>
    <mergeCell ref="B28:D28"/>
    <mergeCell ref="B1:E2"/>
    <mergeCell ref="B3:D3"/>
    <mergeCell ref="F3:G3"/>
    <mergeCell ref="E7:E9"/>
    <mergeCell ref="B5:E5"/>
  </mergeCells>
  <phoneticPr fontId="0" type="noConversion"/>
  <hyperlinks>
    <hyperlink ref="B1:E2" location="'NV 27-2002 Sb.'!Oblast_tisku" display="NAŘÍZENÍ VLÁDY 27/2002 Sb.ze dne 10. prosince 2001, kterým se stanoví způsob organizace práce a pracovních postupů, které je zaměstnavatel povinen zajistit při práci související s chovem zvířat" xr:uid="{00000000-0004-0000-1500-000000000000}"/>
  </hyperlinks>
  <pageMargins left="0.78740157480314965" right="0.39370078740157483" top="0.59055118110236227" bottom="0.78740157480314965" header="0.51181102362204722" footer="0.51181102362204722"/>
  <pageSetup paperSize="9" scale="91" orientation="portrait" r:id="rId1"/>
  <headerFooter alignWithMargins="0">
    <oddFooter>&amp;CBOZP
1.4.2016&amp;R&amp;P strana z &amp;N</oddFooter>
  </headerFooter>
  <rowBreaks count="3" manualBreakCount="3">
    <brk id="20" max="16383" man="1"/>
    <brk id="43" max="8" man="1"/>
    <brk id="58" max="16383"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List20">
    <tabColor indexed="57"/>
  </sheetPr>
  <dimension ref="A1:K150"/>
  <sheetViews>
    <sheetView showGridLines="0" view="pageBreakPreview" zoomScaleNormal="100" zoomScaleSheetLayoutView="100" workbookViewId="0">
      <selection activeCell="I9" sqref="I9"/>
    </sheetView>
  </sheetViews>
  <sheetFormatPr defaultRowHeight="12.5" x14ac:dyDescent="0.25"/>
  <cols>
    <col min="1" max="1" width="6.26953125" customWidth="1"/>
    <col min="2" max="2" width="9.453125" customWidth="1"/>
    <col min="3" max="3" width="4" customWidth="1"/>
    <col min="4" max="4" width="3.81640625" customWidth="1"/>
    <col min="5" max="5" width="45.26953125" customWidth="1"/>
    <col min="6" max="6" width="3.81640625" customWidth="1"/>
    <col min="7" max="7" width="4" customWidth="1"/>
    <col min="8" max="8" width="7.1796875" customWidth="1"/>
    <col min="9" max="9" width="11.7265625" customWidth="1"/>
  </cols>
  <sheetData>
    <row r="1" spans="1:11" ht="43.9" customHeight="1" x14ac:dyDescent="0.25">
      <c r="A1" s="83"/>
      <c r="B1" s="1708" t="s">
        <v>14674</v>
      </c>
      <c r="C1" s="1708"/>
      <c r="D1" s="1708"/>
      <c r="E1" s="1708"/>
      <c r="F1" s="83"/>
      <c r="G1" s="83"/>
      <c r="H1" s="83"/>
      <c r="I1" s="83"/>
    </row>
    <row r="2" spans="1:11" ht="17.25" customHeight="1" thickBot="1" x14ac:dyDescent="0.3">
      <c r="A2" s="83"/>
      <c r="B2" s="1709"/>
      <c r="C2" s="1709"/>
      <c r="D2" s="1709"/>
      <c r="E2" s="1709"/>
      <c r="F2" s="83"/>
      <c r="G2" s="83"/>
      <c r="H2" s="83"/>
      <c r="I2" s="83"/>
    </row>
    <row r="3" spans="1:11" ht="16.5" customHeight="1" thickBot="1" x14ac:dyDescent="0.35">
      <c r="A3" s="1692" t="s">
        <v>2966</v>
      </c>
      <c r="B3" s="1699"/>
      <c r="C3" s="1700"/>
      <c r="D3" s="1701"/>
      <c r="E3" s="462" t="s">
        <v>3330</v>
      </c>
      <c r="F3" s="1702" t="s">
        <v>3331</v>
      </c>
      <c r="G3" s="1703"/>
      <c r="H3" s="463" t="s">
        <v>3332</v>
      </c>
      <c r="I3" s="464" t="s">
        <v>3333</v>
      </c>
    </row>
    <row r="4" spans="1:11" ht="20.25" customHeight="1" thickBot="1" x14ac:dyDescent="0.35">
      <c r="A4" s="1693"/>
      <c r="B4" s="1"/>
      <c r="C4" s="995"/>
      <c r="D4" s="77"/>
      <c r="E4" s="2"/>
      <c r="F4" s="77" t="s">
        <v>3334</v>
      </c>
      <c r="G4" s="1" t="s">
        <v>3335</v>
      </c>
      <c r="H4" s="77" t="s">
        <v>3336</v>
      </c>
      <c r="I4" s="127"/>
    </row>
    <row r="5" spans="1:11" ht="21.75" customHeight="1" x14ac:dyDescent="0.35">
      <c r="A5" s="588">
        <v>1</v>
      </c>
      <c r="B5" s="1864" t="s">
        <v>254</v>
      </c>
      <c r="C5" s="1865"/>
      <c r="D5" s="1865"/>
      <c r="E5" s="1866"/>
      <c r="F5" s="1867"/>
      <c r="G5" s="1868"/>
      <c r="H5" s="1868"/>
      <c r="I5" s="440"/>
      <c r="K5" s="21"/>
    </row>
    <row r="6" spans="1:11" ht="21.65" customHeight="1" x14ac:dyDescent="0.35">
      <c r="A6" s="589">
        <v>2</v>
      </c>
      <c r="B6" s="414"/>
      <c r="C6" s="1108" t="s">
        <v>3467</v>
      </c>
      <c r="D6" s="536"/>
      <c r="E6" s="195" t="s">
        <v>234</v>
      </c>
      <c r="F6" s="104"/>
      <c r="G6" s="297"/>
      <c r="H6" s="297"/>
      <c r="I6" s="442"/>
    </row>
    <row r="7" spans="1:11" ht="279" x14ac:dyDescent="0.35">
      <c r="A7" s="526">
        <v>3</v>
      </c>
      <c r="B7" s="1050"/>
      <c r="C7" s="286"/>
      <c r="D7" s="1016"/>
      <c r="E7" s="266" t="s">
        <v>12003</v>
      </c>
      <c r="F7" s="1069"/>
      <c r="G7" s="1070"/>
      <c r="H7" s="114"/>
      <c r="I7" s="441"/>
    </row>
    <row r="8" spans="1:11" ht="69.650000000000006" customHeight="1" x14ac:dyDescent="0.4">
      <c r="A8" s="526">
        <v>4</v>
      </c>
      <c r="B8" s="1001"/>
      <c r="C8" s="168"/>
      <c r="D8" s="1000"/>
      <c r="E8" s="265" t="s">
        <v>12005</v>
      </c>
      <c r="F8" s="1103"/>
      <c r="G8" s="1071"/>
      <c r="H8" s="245"/>
      <c r="I8" s="672"/>
    </row>
    <row r="9" spans="1:11" ht="46.5" x14ac:dyDescent="0.4">
      <c r="A9" s="526"/>
      <c r="B9" s="1001"/>
      <c r="C9" s="168"/>
      <c r="D9" s="238"/>
      <c r="E9" s="265" t="s">
        <v>12198</v>
      </c>
      <c r="F9" s="1103"/>
      <c r="G9" s="1071"/>
      <c r="H9" s="245"/>
      <c r="I9" s="672"/>
    </row>
    <row r="10" spans="1:11" ht="93" x14ac:dyDescent="0.4">
      <c r="A10" s="526">
        <v>5</v>
      </c>
      <c r="B10" s="236"/>
      <c r="C10" s="1000"/>
      <c r="D10" s="1004"/>
      <c r="E10" s="265" t="s">
        <v>12004</v>
      </c>
      <c r="F10" s="1103"/>
      <c r="G10" s="1071"/>
      <c r="H10" s="139"/>
      <c r="I10" s="441"/>
    </row>
    <row r="11" spans="1:11" ht="77.25" customHeight="1" x14ac:dyDescent="0.35">
      <c r="A11" s="526">
        <v>6</v>
      </c>
      <c r="B11" s="188"/>
      <c r="C11" s="999"/>
      <c r="D11" s="1025"/>
      <c r="E11" s="265" t="s">
        <v>12006</v>
      </c>
      <c r="F11" s="892"/>
      <c r="G11" s="893"/>
      <c r="H11" s="104"/>
      <c r="I11" s="441"/>
    </row>
    <row r="12" spans="1:11" ht="93" x14ac:dyDescent="0.35">
      <c r="A12" s="568"/>
      <c r="B12" s="235"/>
      <c r="C12" s="999"/>
      <c r="D12" s="1021"/>
      <c r="E12" s="265" t="s">
        <v>12199</v>
      </c>
      <c r="F12" s="1103"/>
      <c r="G12" s="1071"/>
      <c r="H12" s="139"/>
      <c r="I12" s="441"/>
    </row>
    <row r="13" spans="1:11" ht="139.5" x14ac:dyDescent="0.35">
      <c r="A13" s="526"/>
      <c r="B13" s="188"/>
      <c r="C13" s="998"/>
      <c r="D13" s="1021"/>
      <c r="E13" s="265" t="s">
        <v>12200</v>
      </c>
      <c r="F13" s="1103"/>
      <c r="G13" s="1071"/>
      <c r="H13" s="139"/>
      <c r="I13" s="441"/>
    </row>
    <row r="14" spans="1:11" ht="31" x14ac:dyDescent="0.35">
      <c r="A14" s="526"/>
      <c r="B14" s="188"/>
      <c r="C14" s="997"/>
      <c r="D14" s="1021"/>
      <c r="E14" s="265" t="s">
        <v>12201</v>
      </c>
      <c r="F14" s="1103"/>
      <c r="G14" s="1071"/>
      <c r="H14" s="139"/>
      <c r="I14" s="441"/>
    </row>
    <row r="15" spans="1:11" ht="62" x14ac:dyDescent="0.35">
      <c r="A15" s="526">
        <v>7</v>
      </c>
      <c r="B15" s="239"/>
      <c r="C15" s="1018"/>
      <c r="D15" s="1018"/>
      <c r="E15" s="155" t="s">
        <v>14632</v>
      </c>
      <c r="F15" s="1071"/>
      <c r="G15" s="103"/>
      <c r="H15" s="139"/>
      <c r="I15" s="673"/>
    </row>
    <row r="16" spans="1:11" ht="77.5" x14ac:dyDescent="0.35">
      <c r="A16" s="526">
        <v>8</v>
      </c>
      <c r="B16" s="188"/>
      <c r="C16" s="1102"/>
      <c r="D16" s="183"/>
      <c r="E16" s="266" t="s">
        <v>14636</v>
      </c>
      <c r="F16" s="1069"/>
      <c r="G16" s="110"/>
      <c r="H16" s="114"/>
      <c r="I16" s="441"/>
    </row>
    <row r="17" spans="1:9" ht="70.150000000000006" customHeight="1" x14ac:dyDescent="0.4">
      <c r="A17" s="526">
        <v>10</v>
      </c>
      <c r="B17" s="236"/>
      <c r="C17" s="1000"/>
      <c r="D17" s="168"/>
      <c r="E17" s="265" t="s">
        <v>3249</v>
      </c>
      <c r="F17" s="1103"/>
      <c r="G17" s="1071"/>
      <c r="H17" s="139"/>
      <c r="I17" s="441"/>
    </row>
    <row r="18" spans="1:9" ht="93.5" thickBot="1" x14ac:dyDescent="0.45">
      <c r="A18" s="526">
        <v>11</v>
      </c>
      <c r="B18" s="236"/>
      <c r="C18" s="1005"/>
      <c r="D18" s="685"/>
      <c r="E18" s="611" t="s">
        <v>12007</v>
      </c>
      <c r="F18" s="1072"/>
      <c r="G18" s="1073"/>
      <c r="H18" s="686"/>
      <c r="I18" s="687"/>
    </row>
    <row r="19" spans="1:9" ht="46.5" x14ac:dyDescent="0.4">
      <c r="A19" s="526">
        <v>12</v>
      </c>
      <c r="B19" s="1001"/>
      <c r="C19" s="1006"/>
      <c r="D19" s="238"/>
      <c r="E19" s="263" t="s">
        <v>3250</v>
      </c>
      <c r="F19" s="1074"/>
      <c r="G19" s="1075"/>
      <c r="H19" s="320"/>
      <c r="I19" s="672"/>
    </row>
    <row r="20" spans="1:9" ht="46.5" x14ac:dyDescent="0.4">
      <c r="A20" s="526">
        <v>13</v>
      </c>
      <c r="B20" s="1014"/>
      <c r="C20" s="1004"/>
      <c r="D20" s="1015"/>
      <c r="E20" s="266" t="s">
        <v>12008</v>
      </c>
      <c r="F20" s="1074"/>
      <c r="G20" s="1076"/>
      <c r="H20" s="320"/>
      <c r="I20" s="672"/>
    </row>
    <row r="21" spans="1:9" ht="46.5" x14ac:dyDescent="0.35">
      <c r="A21" s="526">
        <v>14</v>
      </c>
      <c r="B21" s="1061"/>
      <c r="C21" s="1062"/>
      <c r="D21" s="1062"/>
      <c r="E21" s="157" t="s">
        <v>12009</v>
      </c>
      <c r="F21" s="892"/>
      <c r="G21" s="893"/>
      <c r="H21" s="104"/>
      <c r="I21" s="441"/>
    </row>
    <row r="22" spans="1:9" ht="66" customHeight="1" x14ac:dyDescent="0.35">
      <c r="A22" s="526"/>
      <c r="B22" s="1058"/>
      <c r="C22" s="1059"/>
      <c r="D22" s="1060"/>
      <c r="E22" s="263" t="s">
        <v>12202</v>
      </c>
      <c r="F22" s="1075"/>
      <c r="G22" s="1074"/>
      <c r="H22" s="137"/>
      <c r="I22" s="441"/>
    </row>
    <row r="23" spans="1:9" ht="93" x14ac:dyDescent="0.4">
      <c r="A23" s="526">
        <v>15</v>
      </c>
      <c r="B23" s="243"/>
      <c r="C23" s="1003"/>
      <c r="D23" s="170"/>
      <c r="E23" s="263" t="s">
        <v>12010</v>
      </c>
      <c r="F23" s="1075"/>
      <c r="G23" s="1074"/>
      <c r="H23" s="137"/>
      <c r="I23" s="674"/>
    </row>
    <row r="24" spans="1:9" ht="23.5" customHeight="1" x14ac:dyDescent="0.35">
      <c r="A24" s="526">
        <v>16</v>
      </c>
      <c r="B24" s="1107"/>
      <c r="C24" s="1107" t="s">
        <v>3254</v>
      </c>
      <c r="D24" s="232"/>
      <c r="E24" s="146" t="s">
        <v>3287</v>
      </c>
      <c r="F24" s="1077"/>
      <c r="G24" s="1078"/>
      <c r="H24" s="93"/>
      <c r="I24" s="675"/>
    </row>
    <row r="25" spans="1:9" ht="48.75" customHeight="1" x14ac:dyDescent="0.35">
      <c r="A25" s="526">
        <v>17</v>
      </c>
      <c r="B25" s="1050"/>
      <c r="C25" s="1012"/>
      <c r="D25" s="1012"/>
      <c r="E25" s="157" t="s">
        <v>14633</v>
      </c>
      <c r="F25" s="1069"/>
      <c r="G25" s="1070"/>
      <c r="H25" s="114"/>
      <c r="I25" s="441"/>
    </row>
    <row r="26" spans="1:9" ht="62" x14ac:dyDescent="0.4">
      <c r="A26" s="526">
        <v>18</v>
      </c>
      <c r="B26" s="1001"/>
      <c r="C26" s="1006"/>
      <c r="D26" s="238"/>
      <c r="E26" s="265" t="s">
        <v>14634</v>
      </c>
      <c r="F26" s="1103"/>
      <c r="G26" s="1071"/>
      <c r="H26" s="139"/>
      <c r="I26" s="441"/>
    </row>
    <row r="27" spans="1:9" ht="93" x14ac:dyDescent="0.4">
      <c r="A27" s="526">
        <v>19</v>
      </c>
      <c r="B27" s="236"/>
      <c r="C27" s="1003"/>
      <c r="D27" s="170"/>
      <c r="E27" s="265" t="s">
        <v>14635</v>
      </c>
      <c r="F27" s="1103"/>
      <c r="G27" s="1071"/>
      <c r="H27" s="139"/>
      <c r="I27" s="441"/>
    </row>
    <row r="28" spans="1:9" ht="171.65" customHeight="1" x14ac:dyDescent="0.4">
      <c r="A28" s="526">
        <v>21</v>
      </c>
      <c r="B28" s="236"/>
      <c r="C28" s="1000"/>
      <c r="D28" s="1000"/>
      <c r="E28" s="265" t="s">
        <v>14637</v>
      </c>
      <c r="F28" s="1103"/>
      <c r="G28" s="1071"/>
      <c r="H28" s="139"/>
      <c r="I28" s="441"/>
    </row>
    <row r="29" spans="1:9" ht="109.9" customHeight="1" x14ac:dyDescent="0.4">
      <c r="A29" s="526">
        <v>22</v>
      </c>
      <c r="B29" s="236"/>
      <c r="C29" s="1003"/>
      <c r="D29" s="238"/>
      <c r="E29" s="265" t="s">
        <v>12011</v>
      </c>
      <c r="F29" s="1103"/>
      <c r="G29" s="1071"/>
      <c r="H29" s="139"/>
      <c r="I29" s="441"/>
    </row>
    <row r="30" spans="1:9" ht="155" x14ac:dyDescent="0.35">
      <c r="A30" s="526"/>
      <c r="B30" s="232" t="s">
        <v>2422</v>
      </c>
      <c r="C30" s="1004"/>
      <c r="D30" s="1003"/>
      <c r="E30" s="157" t="s">
        <v>12203</v>
      </c>
      <c r="F30" s="1103"/>
      <c r="G30" s="1071"/>
      <c r="H30" s="139"/>
      <c r="I30" s="441"/>
    </row>
    <row r="31" spans="1:9" ht="93.5" thickBot="1" x14ac:dyDescent="0.4">
      <c r="A31" s="507">
        <v>23</v>
      </c>
      <c r="B31" s="680"/>
      <c r="C31" s="1018"/>
      <c r="D31" s="1057"/>
      <c r="E31" s="659" t="s">
        <v>12012</v>
      </c>
      <c r="F31" s="1073"/>
      <c r="G31" s="1072"/>
      <c r="H31" s="567"/>
      <c r="I31" s="474"/>
    </row>
    <row r="32" spans="1:9" ht="18.75" customHeight="1" x14ac:dyDescent="0.35">
      <c r="A32" s="526">
        <v>24</v>
      </c>
      <c r="B32" s="1861" t="s">
        <v>2730</v>
      </c>
      <c r="C32" s="1862"/>
      <c r="D32" s="1863"/>
      <c r="E32" s="321" t="s">
        <v>3288</v>
      </c>
      <c r="F32" s="1104"/>
      <c r="G32" s="91"/>
      <c r="H32" s="91"/>
      <c r="I32" s="624"/>
    </row>
    <row r="33" spans="1:9" ht="36" customHeight="1" x14ac:dyDescent="0.35">
      <c r="A33" s="1053">
        <v>25</v>
      </c>
      <c r="B33" s="447"/>
      <c r="C33" s="178"/>
      <c r="D33" s="179"/>
      <c r="E33" s="874" t="s">
        <v>12013</v>
      </c>
      <c r="F33" s="1075"/>
      <c r="G33" s="105"/>
      <c r="H33" s="137"/>
      <c r="I33" s="441"/>
    </row>
    <row r="34" spans="1:9" ht="36.75" customHeight="1" x14ac:dyDescent="0.35">
      <c r="A34" s="526">
        <v>26</v>
      </c>
      <c r="B34" s="494"/>
      <c r="C34" s="1018"/>
      <c r="D34" s="179"/>
      <c r="E34" s="82" t="s">
        <v>12014</v>
      </c>
      <c r="F34" s="1069"/>
      <c r="G34" s="110"/>
      <c r="H34" s="114"/>
      <c r="I34" s="441"/>
    </row>
    <row r="35" spans="1:9" ht="62" x14ac:dyDescent="0.35">
      <c r="A35" s="526">
        <v>27</v>
      </c>
      <c r="B35" s="239"/>
      <c r="C35" s="1018"/>
      <c r="D35" s="179"/>
      <c r="E35" s="240" t="s">
        <v>12015</v>
      </c>
      <c r="F35" s="892"/>
      <c r="G35" s="101"/>
      <c r="H35" s="104"/>
      <c r="I35" s="441"/>
    </row>
    <row r="36" spans="1:9" ht="62" x14ac:dyDescent="0.35">
      <c r="A36" s="526">
        <v>28</v>
      </c>
      <c r="B36" s="239"/>
      <c r="C36" s="1018"/>
      <c r="D36" s="179"/>
      <c r="E36" s="240" t="s">
        <v>12016</v>
      </c>
      <c r="F36" s="1069"/>
      <c r="G36" s="110"/>
      <c r="H36" s="114"/>
      <c r="I36" s="441"/>
    </row>
    <row r="37" spans="1:9" ht="46.5" x14ac:dyDescent="0.35">
      <c r="A37" s="526">
        <v>29</v>
      </c>
      <c r="B37" s="1017"/>
      <c r="C37" s="1007"/>
      <c r="D37" s="186"/>
      <c r="E37" s="82" t="s">
        <v>4412</v>
      </c>
      <c r="F37" s="1069"/>
      <c r="G37" s="110"/>
      <c r="H37" s="114"/>
      <c r="I37" s="441"/>
    </row>
    <row r="38" spans="1:9" ht="108.5" x14ac:dyDescent="0.35">
      <c r="A38" s="526">
        <v>30</v>
      </c>
      <c r="B38" s="1017"/>
      <c r="C38" s="1018"/>
      <c r="D38" s="179"/>
      <c r="E38" s="241" t="s">
        <v>12017</v>
      </c>
      <c r="F38" s="1069"/>
      <c r="G38" s="110"/>
      <c r="H38" s="114"/>
      <c r="I38" s="441"/>
    </row>
    <row r="39" spans="1:9" ht="62" x14ac:dyDescent="0.35">
      <c r="A39" s="568">
        <v>31</v>
      </c>
      <c r="B39" s="1019"/>
      <c r="C39" s="186"/>
      <c r="D39" s="191"/>
      <c r="E39" s="82" t="s">
        <v>12018</v>
      </c>
      <c r="F39" s="1069"/>
      <c r="G39" s="110"/>
      <c r="H39" s="114"/>
      <c r="I39" s="441"/>
    </row>
    <row r="40" spans="1:9" ht="24.65" customHeight="1" x14ac:dyDescent="0.35">
      <c r="A40" s="589">
        <v>32</v>
      </c>
      <c r="B40" s="1853" t="s">
        <v>3797</v>
      </c>
      <c r="C40" s="1856"/>
      <c r="D40" s="1857"/>
      <c r="E40" s="172" t="s">
        <v>12019</v>
      </c>
      <c r="F40" s="1858"/>
      <c r="G40" s="1859"/>
      <c r="H40" s="1859"/>
      <c r="I40" s="1860"/>
    </row>
    <row r="41" spans="1:9" ht="35.5" customHeight="1" x14ac:dyDescent="0.35">
      <c r="A41" s="526">
        <v>33</v>
      </c>
      <c r="B41" s="1064"/>
      <c r="C41" s="232"/>
      <c r="D41" s="315"/>
      <c r="E41" s="874" t="s">
        <v>12020</v>
      </c>
      <c r="F41" s="92"/>
      <c r="G41" s="105"/>
      <c r="H41" s="137"/>
      <c r="I41" s="441"/>
    </row>
    <row r="42" spans="1:9" ht="46.5" customHeight="1" x14ac:dyDescent="0.35">
      <c r="A42" s="526">
        <v>34</v>
      </c>
      <c r="B42" s="1049"/>
      <c r="C42" s="1013"/>
      <c r="D42" s="315"/>
      <c r="E42" s="265" t="s">
        <v>14640</v>
      </c>
      <c r="F42" s="1075"/>
      <c r="G42" s="105"/>
      <c r="H42" s="137"/>
      <c r="I42" s="441"/>
    </row>
    <row r="43" spans="1:9" ht="16.899999999999999" customHeight="1" x14ac:dyDescent="0.35">
      <c r="A43" s="526"/>
      <c r="B43" s="1049"/>
      <c r="C43" s="1052"/>
      <c r="D43" s="581"/>
      <c r="E43" s="265" t="s">
        <v>14639</v>
      </c>
      <c r="F43" s="1075"/>
      <c r="G43" s="105"/>
      <c r="H43" s="137"/>
      <c r="I43" s="441"/>
    </row>
    <row r="44" spans="1:9" ht="32.25" customHeight="1" x14ac:dyDescent="0.35">
      <c r="A44" s="526">
        <v>35</v>
      </c>
      <c r="B44" s="1049"/>
      <c r="C44" s="1013"/>
      <c r="D44" s="315"/>
      <c r="E44" s="265" t="s">
        <v>14638</v>
      </c>
      <c r="F44" s="892"/>
      <c r="G44" s="101"/>
      <c r="H44" s="104"/>
      <c r="I44" s="671"/>
    </row>
    <row r="45" spans="1:9" ht="32.25" customHeight="1" x14ac:dyDescent="0.35">
      <c r="A45" s="526">
        <v>36</v>
      </c>
      <c r="B45" s="1049"/>
      <c r="C45" s="1013"/>
      <c r="D45" s="315"/>
      <c r="E45" s="157" t="s">
        <v>14641</v>
      </c>
      <c r="F45" s="892"/>
      <c r="G45" s="101"/>
      <c r="H45" s="104"/>
      <c r="I45" s="441"/>
    </row>
    <row r="46" spans="1:9" ht="46.5" customHeight="1" x14ac:dyDescent="0.35">
      <c r="A46" s="526">
        <v>37</v>
      </c>
      <c r="B46" s="1049"/>
      <c r="C46" s="1013"/>
      <c r="D46" s="315"/>
      <c r="E46" s="263" t="s">
        <v>14642</v>
      </c>
      <c r="F46" s="892"/>
      <c r="G46" s="101"/>
      <c r="H46" s="104"/>
      <c r="I46" s="441"/>
    </row>
    <row r="47" spans="1:9" ht="34.9" customHeight="1" x14ac:dyDescent="0.35">
      <c r="A47" s="526">
        <v>38</v>
      </c>
      <c r="B47" s="1049"/>
      <c r="C47" s="1052"/>
      <c r="D47" s="581"/>
      <c r="E47" s="265" t="s">
        <v>14643</v>
      </c>
      <c r="F47" s="892"/>
      <c r="G47" s="101"/>
      <c r="H47" s="104"/>
      <c r="I47" s="441"/>
    </row>
    <row r="48" spans="1:9" ht="46.5" x14ac:dyDescent="0.35">
      <c r="A48" s="526">
        <v>39</v>
      </c>
      <c r="B48" s="1051"/>
      <c r="C48" s="1013"/>
      <c r="D48" s="315"/>
      <c r="E48" s="265" t="s">
        <v>14644</v>
      </c>
      <c r="F48" s="892"/>
      <c r="G48" s="101"/>
      <c r="H48" s="104"/>
      <c r="I48" s="441"/>
    </row>
    <row r="49" spans="1:9" ht="15.5" x14ac:dyDescent="0.35">
      <c r="A49" s="526">
        <v>40</v>
      </c>
      <c r="B49" s="1052"/>
      <c r="C49" s="1052"/>
      <c r="D49" s="581"/>
      <c r="E49" s="153" t="s">
        <v>14645</v>
      </c>
      <c r="F49" s="892"/>
      <c r="G49" s="101"/>
      <c r="H49" s="104"/>
      <c r="I49" s="441"/>
    </row>
    <row r="50" spans="1:9" ht="31" x14ac:dyDescent="0.35">
      <c r="A50" s="526">
        <v>41</v>
      </c>
      <c r="B50" s="1024"/>
      <c r="C50" s="180"/>
      <c r="D50" s="181"/>
      <c r="E50" s="875" t="s">
        <v>4413</v>
      </c>
      <c r="F50" s="892"/>
      <c r="G50" s="101"/>
      <c r="H50" s="104"/>
      <c r="I50" s="441"/>
    </row>
    <row r="51" spans="1:9" ht="31" x14ac:dyDescent="0.35">
      <c r="A51" s="526">
        <v>42</v>
      </c>
      <c r="B51" s="1022"/>
      <c r="C51" s="998"/>
      <c r="D51" s="183"/>
      <c r="E51" s="82" t="s">
        <v>4414</v>
      </c>
      <c r="F51" s="892"/>
      <c r="G51" s="101"/>
      <c r="H51" s="104"/>
      <c r="I51" s="441"/>
    </row>
    <row r="52" spans="1:9" ht="16" thickBot="1" x14ac:dyDescent="0.4">
      <c r="A52" s="526">
        <v>43</v>
      </c>
      <c r="B52" s="1022"/>
      <c r="C52" s="1020"/>
      <c r="D52" s="184"/>
      <c r="E52" s="602" t="s">
        <v>14646</v>
      </c>
      <c r="F52" s="1105"/>
      <c r="G52" s="593"/>
      <c r="H52" s="466"/>
      <c r="I52" s="474"/>
    </row>
    <row r="53" spans="1:9" ht="46.5" x14ac:dyDescent="0.35">
      <c r="A53" s="526">
        <v>44</v>
      </c>
      <c r="B53" s="184"/>
      <c r="C53" s="999"/>
      <c r="D53" s="181"/>
      <c r="E53" s="53" t="s">
        <v>14647</v>
      </c>
      <c r="F53" s="1075"/>
      <c r="G53" s="105"/>
      <c r="H53" s="137"/>
      <c r="I53" s="441"/>
    </row>
    <row r="54" spans="1:9" ht="31" x14ac:dyDescent="0.35">
      <c r="A54" s="526">
        <v>45</v>
      </c>
      <c r="B54" s="1023"/>
      <c r="C54" s="999"/>
      <c r="D54" s="181"/>
      <c r="E54" s="240" t="s">
        <v>14648</v>
      </c>
      <c r="F54" s="1075"/>
      <c r="G54" s="105"/>
      <c r="H54" s="105"/>
      <c r="I54" s="441"/>
    </row>
    <row r="55" spans="1:9" ht="46.5" x14ac:dyDescent="0.35">
      <c r="A55" s="526">
        <v>46</v>
      </c>
      <c r="B55" s="1024"/>
      <c r="C55" s="180"/>
      <c r="D55" s="181"/>
      <c r="E55" s="876" t="s">
        <v>14649</v>
      </c>
      <c r="F55" s="1075"/>
      <c r="G55" s="105"/>
      <c r="H55" s="137"/>
      <c r="I55" s="441"/>
    </row>
    <row r="56" spans="1:9" ht="46.5" x14ac:dyDescent="0.35">
      <c r="A56" s="526">
        <v>47</v>
      </c>
      <c r="B56" s="1022"/>
      <c r="C56" s="999"/>
      <c r="D56" s="181"/>
      <c r="E56" s="24" t="s">
        <v>14650</v>
      </c>
      <c r="F56" s="1075"/>
      <c r="G56" s="105"/>
      <c r="H56" s="137"/>
      <c r="I56" s="441"/>
    </row>
    <row r="57" spans="1:9" ht="46.5" x14ac:dyDescent="0.35">
      <c r="A57" s="526">
        <v>48</v>
      </c>
      <c r="B57" s="1022"/>
      <c r="C57" s="999"/>
      <c r="D57" s="181"/>
      <c r="E57" s="241" t="s">
        <v>4415</v>
      </c>
      <c r="F57" s="1075"/>
      <c r="G57" s="1074"/>
      <c r="H57" s="137"/>
      <c r="I57" s="441"/>
    </row>
    <row r="58" spans="1:9" ht="63" customHeight="1" x14ac:dyDescent="0.35">
      <c r="A58" s="526">
        <v>49</v>
      </c>
      <c r="B58" s="1022"/>
      <c r="C58" s="999"/>
      <c r="D58" s="181" t="s">
        <v>3493</v>
      </c>
      <c r="E58" s="82" t="s">
        <v>12021</v>
      </c>
      <c r="F58" s="892"/>
      <c r="G58" s="893"/>
      <c r="H58" s="104"/>
      <c r="I58" s="441"/>
    </row>
    <row r="59" spans="1:9" ht="86.5" customHeight="1" x14ac:dyDescent="0.35">
      <c r="A59" s="526">
        <v>50</v>
      </c>
      <c r="B59" s="1023"/>
      <c r="C59" s="999"/>
      <c r="D59" s="181"/>
      <c r="E59" s="241" t="s">
        <v>14668</v>
      </c>
      <c r="F59" s="1075"/>
      <c r="G59" s="1074"/>
      <c r="H59" s="137"/>
      <c r="I59" s="441"/>
    </row>
    <row r="60" spans="1:9" ht="32.25" customHeight="1" x14ac:dyDescent="0.35">
      <c r="A60" s="526">
        <v>51</v>
      </c>
      <c r="B60" s="1024"/>
      <c r="C60" s="180"/>
      <c r="D60" s="181"/>
      <c r="E60" s="877" t="s">
        <v>12022</v>
      </c>
      <c r="F60" s="892"/>
      <c r="G60" s="893"/>
      <c r="H60" s="104"/>
      <c r="I60" s="441"/>
    </row>
    <row r="61" spans="1:9" ht="43.5" customHeight="1" x14ac:dyDescent="0.35">
      <c r="A61" s="526">
        <v>52</v>
      </c>
      <c r="B61" s="1021"/>
      <c r="C61" s="1026"/>
      <c r="D61" s="181"/>
      <c r="E61" s="153" t="s">
        <v>4416</v>
      </c>
      <c r="F61" s="892"/>
      <c r="G61" s="893"/>
      <c r="H61" s="104"/>
      <c r="I61" s="441"/>
    </row>
    <row r="62" spans="1:9" ht="33" customHeight="1" x14ac:dyDescent="0.35">
      <c r="A62" s="526">
        <v>53</v>
      </c>
      <c r="B62" s="1022"/>
      <c r="C62" s="999"/>
      <c r="D62" s="181"/>
      <c r="E62" s="265" t="s">
        <v>235</v>
      </c>
      <c r="F62" s="892"/>
      <c r="G62" s="893"/>
      <c r="H62" s="104"/>
      <c r="I62" s="441"/>
    </row>
    <row r="63" spans="1:9" ht="52.15" customHeight="1" x14ac:dyDescent="0.35">
      <c r="A63" s="526">
        <v>54</v>
      </c>
      <c r="B63" s="1022"/>
      <c r="C63" s="999"/>
      <c r="D63" s="181"/>
      <c r="E63" s="82" t="s">
        <v>4417</v>
      </c>
      <c r="F63" s="892"/>
      <c r="G63" s="893"/>
      <c r="H63" s="104"/>
      <c r="I63" s="441"/>
    </row>
    <row r="64" spans="1:9" ht="51" customHeight="1" x14ac:dyDescent="0.35">
      <c r="A64" s="526">
        <v>55</v>
      </c>
      <c r="B64" s="1025"/>
      <c r="C64" s="1054"/>
      <c r="D64" s="181"/>
      <c r="E64" s="874" t="s">
        <v>4418</v>
      </c>
      <c r="F64" s="1075"/>
      <c r="G64" s="1074"/>
      <c r="H64" s="137"/>
      <c r="I64" s="441"/>
    </row>
    <row r="65" spans="1:9" ht="35.25" customHeight="1" x14ac:dyDescent="0.35">
      <c r="A65" s="526">
        <v>56</v>
      </c>
      <c r="B65" s="1022"/>
      <c r="C65" s="999"/>
      <c r="D65" s="181"/>
      <c r="E65" s="265" t="s">
        <v>387</v>
      </c>
      <c r="F65" s="893"/>
      <c r="G65" s="583"/>
      <c r="H65" s="104"/>
      <c r="I65" s="441"/>
    </row>
    <row r="66" spans="1:9" ht="31" x14ac:dyDescent="0.35">
      <c r="A66" s="526">
        <v>57</v>
      </c>
      <c r="B66" s="1022"/>
      <c r="C66" s="1020"/>
      <c r="D66" s="184"/>
      <c r="E66" s="265" t="s">
        <v>4419</v>
      </c>
      <c r="F66" s="893"/>
      <c r="G66" s="583"/>
      <c r="H66" s="104"/>
      <c r="I66" s="441"/>
    </row>
    <row r="67" spans="1:9" ht="31" x14ac:dyDescent="0.35">
      <c r="A67" s="526">
        <v>58</v>
      </c>
      <c r="B67" s="1022"/>
      <c r="C67" s="999"/>
      <c r="D67" s="181"/>
      <c r="E67" s="265" t="s">
        <v>4420</v>
      </c>
      <c r="F67" s="893"/>
      <c r="G67" s="583"/>
      <c r="H67" s="104"/>
      <c r="I67" s="441"/>
    </row>
    <row r="68" spans="1:9" ht="81" customHeight="1" thickBot="1" x14ac:dyDescent="0.4">
      <c r="A68" s="526">
        <v>59</v>
      </c>
      <c r="B68" s="1022"/>
      <c r="C68" s="1020"/>
      <c r="D68" s="184"/>
      <c r="E68" s="564" t="s">
        <v>4421</v>
      </c>
      <c r="F68" s="1073"/>
      <c r="G68" s="1072"/>
      <c r="H68" s="567"/>
      <c r="I68" s="474"/>
    </row>
    <row r="69" spans="1:9" ht="61.5" customHeight="1" x14ac:dyDescent="0.35">
      <c r="A69" s="526">
        <v>60</v>
      </c>
      <c r="B69" s="1022"/>
      <c r="C69" s="999"/>
      <c r="D69" s="181"/>
      <c r="E69" s="264" t="s">
        <v>4422</v>
      </c>
      <c r="F69" s="1075"/>
      <c r="G69" s="1074"/>
      <c r="H69" s="137"/>
      <c r="I69" s="441"/>
    </row>
    <row r="70" spans="1:9" ht="77.5" x14ac:dyDescent="0.35">
      <c r="A70" s="526">
        <v>61</v>
      </c>
      <c r="B70" s="1022"/>
      <c r="C70" s="999"/>
      <c r="D70" s="181"/>
      <c r="E70" s="241" t="s">
        <v>14651</v>
      </c>
      <c r="F70" s="892"/>
      <c r="G70" s="893"/>
      <c r="H70" s="104"/>
      <c r="I70" s="441"/>
    </row>
    <row r="71" spans="1:9" ht="46.5" x14ac:dyDescent="0.35">
      <c r="A71" s="526">
        <v>62</v>
      </c>
      <c r="B71" s="1027"/>
      <c r="C71" s="1028"/>
      <c r="D71" s="1029"/>
      <c r="E71" s="265" t="s">
        <v>14652</v>
      </c>
      <c r="F71" s="892"/>
      <c r="G71" s="893"/>
      <c r="H71" s="104"/>
      <c r="I71" s="441"/>
    </row>
    <row r="72" spans="1:9" ht="108.5" x14ac:dyDescent="0.35">
      <c r="A72" s="526">
        <v>63</v>
      </c>
      <c r="B72" s="1031"/>
      <c r="C72" s="1028" t="s">
        <v>3067</v>
      </c>
      <c r="D72" s="1029"/>
      <c r="E72" s="265" t="s">
        <v>14653</v>
      </c>
      <c r="F72" s="892"/>
      <c r="G72" s="893"/>
      <c r="H72" s="104"/>
      <c r="I72" s="441"/>
    </row>
    <row r="73" spans="1:9" ht="36.75" customHeight="1" x14ac:dyDescent="0.35">
      <c r="A73" s="526">
        <v>64</v>
      </c>
      <c r="B73" s="1033"/>
      <c r="C73" s="1034"/>
      <c r="D73" s="1029"/>
      <c r="E73" s="877" t="s">
        <v>12023</v>
      </c>
      <c r="F73" s="892"/>
      <c r="G73" s="101"/>
      <c r="H73" s="104"/>
      <c r="I73" s="441"/>
    </row>
    <row r="74" spans="1:9" ht="15.5" x14ac:dyDescent="0.35">
      <c r="A74" s="526">
        <v>65</v>
      </c>
      <c r="B74" s="1027"/>
      <c r="C74" s="223"/>
      <c r="D74" s="223"/>
      <c r="E74" s="265" t="s">
        <v>4423</v>
      </c>
      <c r="F74" s="892"/>
      <c r="G74" s="893"/>
      <c r="H74" s="104"/>
      <c r="I74" s="441"/>
    </row>
    <row r="75" spans="1:9" ht="31" x14ac:dyDescent="0.35">
      <c r="A75" s="526">
        <v>66</v>
      </c>
      <c r="B75" s="1027"/>
      <c r="C75" s="1031"/>
      <c r="D75" s="1032"/>
      <c r="E75" s="265" t="s">
        <v>14654</v>
      </c>
      <c r="F75" s="892"/>
      <c r="G75" s="893"/>
      <c r="H75" s="104"/>
      <c r="I75" s="441"/>
    </row>
    <row r="76" spans="1:9" ht="18" customHeight="1" x14ac:dyDescent="0.35">
      <c r="A76" s="526">
        <v>67</v>
      </c>
      <c r="B76" s="1027"/>
      <c r="C76" s="223"/>
      <c r="D76" s="223"/>
      <c r="E76" s="157" t="s">
        <v>477</v>
      </c>
      <c r="F76" s="892"/>
      <c r="G76" s="893"/>
      <c r="H76" s="104"/>
      <c r="I76" s="441"/>
    </row>
    <row r="77" spans="1:9" ht="15.5" x14ac:dyDescent="0.35">
      <c r="A77" s="526">
        <v>68</v>
      </c>
      <c r="B77" s="1027"/>
      <c r="C77" s="1031"/>
      <c r="D77" s="1032"/>
      <c r="E77" s="263" t="s">
        <v>478</v>
      </c>
      <c r="F77" s="1075"/>
      <c r="G77" s="1074"/>
      <c r="H77" s="137"/>
      <c r="I77" s="441"/>
    </row>
    <row r="78" spans="1:9" ht="108.5" x14ac:dyDescent="0.35">
      <c r="A78" s="526">
        <v>69</v>
      </c>
      <c r="B78" s="1022"/>
      <c r="C78" s="999"/>
      <c r="D78" s="181"/>
      <c r="E78" s="266" t="s">
        <v>12024</v>
      </c>
      <c r="F78" s="1075"/>
      <c r="G78" s="1074"/>
      <c r="H78" s="137"/>
      <c r="I78" s="441"/>
    </row>
    <row r="79" spans="1:9" ht="46.5" x14ac:dyDescent="0.35">
      <c r="A79" s="526">
        <v>71</v>
      </c>
      <c r="B79" s="1033"/>
      <c r="C79" s="1034" t="s">
        <v>3067</v>
      </c>
      <c r="D79" s="1029"/>
      <c r="E79" s="875" t="s">
        <v>4424</v>
      </c>
      <c r="F79" s="892"/>
      <c r="G79" s="101"/>
      <c r="H79" s="104"/>
      <c r="I79" s="441"/>
    </row>
    <row r="80" spans="1:9" ht="15.5" x14ac:dyDescent="0.35">
      <c r="A80" s="526">
        <v>72</v>
      </c>
      <c r="B80" s="227"/>
      <c r="C80" s="1028"/>
      <c r="D80" s="1029"/>
      <c r="E80" s="155" t="s">
        <v>4425</v>
      </c>
      <c r="F80" s="1075"/>
      <c r="G80" s="1074"/>
      <c r="H80" s="137"/>
      <c r="I80" s="441"/>
    </row>
    <row r="81" spans="1:9" ht="36.75" customHeight="1" x14ac:dyDescent="0.35">
      <c r="A81" s="526">
        <v>73</v>
      </c>
      <c r="B81" s="227"/>
      <c r="C81" s="1028"/>
      <c r="D81" s="1029"/>
      <c r="E81" s="266" t="s">
        <v>4426</v>
      </c>
      <c r="F81" s="1075"/>
      <c r="G81" s="1074"/>
      <c r="H81" s="137"/>
      <c r="I81" s="441"/>
    </row>
    <row r="82" spans="1:9" ht="66" customHeight="1" thickBot="1" x14ac:dyDescent="0.4">
      <c r="A82" s="526">
        <v>74</v>
      </c>
      <c r="B82" s="227"/>
      <c r="C82" s="1027"/>
      <c r="D82" s="223"/>
      <c r="E82" s="564" t="s">
        <v>14655</v>
      </c>
      <c r="F82" s="1073"/>
      <c r="G82" s="1072"/>
      <c r="H82" s="567"/>
      <c r="I82" s="474"/>
    </row>
    <row r="83" spans="1:9" ht="46.5" x14ac:dyDescent="0.35">
      <c r="A83" s="526">
        <v>75</v>
      </c>
      <c r="B83" s="1027"/>
      <c r="C83" s="1028"/>
      <c r="D83" s="1029"/>
      <c r="E83" s="266" t="s">
        <v>4427</v>
      </c>
      <c r="F83" s="1079"/>
      <c r="G83" s="1079"/>
      <c r="H83" s="881"/>
      <c r="I83" s="441"/>
    </row>
    <row r="84" spans="1:9" ht="46.5" x14ac:dyDescent="0.35">
      <c r="A84" s="526">
        <v>76</v>
      </c>
      <c r="B84" s="1027"/>
      <c r="C84" s="1028"/>
      <c r="D84" s="1029"/>
      <c r="E84" s="155" t="s">
        <v>4428</v>
      </c>
      <c r="F84" s="1075"/>
      <c r="G84" s="1074"/>
      <c r="H84" s="137"/>
      <c r="I84" s="441"/>
    </row>
    <row r="85" spans="1:9" ht="46.5" x14ac:dyDescent="0.35">
      <c r="A85" s="526">
        <v>77</v>
      </c>
      <c r="B85" s="1027"/>
      <c r="C85" s="1028"/>
      <c r="D85" s="1029"/>
      <c r="E85" s="266" t="s">
        <v>14656</v>
      </c>
      <c r="F85" s="892"/>
      <c r="G85" s="893"/>
      <c r="H85" s="104"/>
      <c r="I85" s="441"/>
    </row>
    <row r="86" spans="1:9" ht="62" x14ac:dyDescent="0.35">
      <c r="A86" s="526">
        <v>78</v>
      </c>
      <c r="B86" s="1027"/>
      <c r="C86" s="1027"/>
      <c r="D86" s="223"/>
      <c r="E86" s="265" t="s">
        <v>4429</v>
      </c>
      <c r="F86" s="892"/>
      <c r="G86" s="893"/>
      <c r="H86" s="104"/>
      <c r="I86" s="441"/>
    </row>
    <row r="87" spans="1:9" ht="51" customHeight="1" thickBot="1" x14ac:dyDescent="0.4">
      <c r="A87" s="526">
        <v>79</v>
      </c>
      <c r="B87" s="1027"/>
      <c r="C87" s="1028"/>
      <c r="D87" s="1029"/>
      <c r="E87" s="153" t="s">
        <v>12025</v>
      </c>
      <c r="F87" s="892"/>
      <c r="G87" s="893"/>
      <c r="H87" s="104"/>
      <c r="I87" s="441"/>
    </row>
    <row r="88" spans="1:9" ht="18" customHeight="1" x14ac:dyDescent="0.35">
      <c r="A88" s="588">
        <v>85</v>
      </c>
      <c r="B88" s="1853" t="s">
        <v>3778</v>
      </c>
      <c r="C88" s="1856"/>
      <c r="D88" s="1857"/>
      <c r="E88" s="255" t="s">
        <v>3069</v>
      </c>
      <c r="F88" s="894"/>
      <c r="G88" s="93"/>
      <c r="H88" s="93"/>
      <c r="I88" s="442"/>
    </row>
    <row r="89" spans="1:9" ht="33.65" customHeight="1" x14ac:dyDescent="0.35">
      <c r="A89" s="569">
        <v>86</v>
      </c>
      <c r="B89" s="1033"/>
      <c r="C89" s="1034"/>
      <c r="D89" s="1029"/>
      <c r="E89" s="878" t="s">
        <v>12027</v>
      </c>
      <c r="F89" s="1075"/>
      <c r="G89" s="1074"/>
      <c r="H89" s="137"/>
      <c r="I89" s="441"/>
    </row>
    <row r="90" spans="1:9" ht="80.5" customHeight="1" x14ac:dyDescent="0.35">
      <c r="A90" s="526"/>
      <c r="B90" s="1027"/>
      <c r="C90" s="1028"/>
      <c r="D90" s="1029"/>
      <c r="E90" s="996" t="s">
        <v>12197</v>
      </c>
      <c r="F90" s="1075"/>
      <c r="G90" s="1074"/>
      <c r="H90" s="137"/>
      <c r="I90" s="441"/>
    </row>
    <row r="91" spans="1:9" ht="52.15" customHeight="1" x14ac:dyDescent="0.35">
      <c r="A91" s="526"/>
      <c r="B91" s="1033"/>
      <c r="C91" s="1034"/>
      <c r="D91" s="1029"/>
      <c r="E91" s="1086" t="s">
        <v>12204</v>
      </c>
      <c r="F91" s="1075"/>
      <c r="G91" s="1074"/>
      <c r="H91" s="137"/>
      <c r="I91" s="441"/>
    </row>
    <row r="92" spans="1:9" ht="84" customHeight="1" x14ac:dyDescent="0.35">
      <c r="A92" s="526"/>
      <c r="B92" s="1027"/>
      <c r="C92" s="1028"/>
      <c r="D92" s="1028"/>
      <c r="E92" s="996" t="s">
        <v>12026</v>
      </c>
      <c r="F92" s="1075"/>
      <c r="G92" s="1074"/>
      <c r="H92" s="137"/>
      <c r="I92" s="441"/>
    </row>
    <row r="93" spans="1:9" ht="34.9" customHeight="1" x14ac:dyDescent="0.35">
      <c r="A93" s="526"/>
      <c r="B93" s="1033"/>
      <c r="C93" s="1034"/>
      <c r="D93" s="1029"/>
      <c r="E93" s="1086" t="s">
        <v>12205</v>
      </c>
      <c r="F93" s="1075"/>
      <c r="G93" s="1074"/>
      <c r="H93" s="137"/>
      <c r="I93" s="441"/>
    </row>
    <row r="94" spans="1:9" ht="22.15" customHeight="1" x14ac:dyDescent="0.35">
      <c r="A94" s="526">
        <v>87</v>
      </c>
      <c r="B94" s="1027"/>
      <c r="C94" s="1028"/>
      <c r="D94" s="1029"/>
      <c r="E94" s="155" t="s">
        <v>12028</v>
      </c>
      <c r="F94" s="1075"/>
      <c r="G94" s="1074"/>
      <c r="H94" s="137"/>
      <c r="I94" s="441"/>
    </row>
    <row r="95" spans="1:9" ht="31" x14ac:dyDescent="0.35">
      <c r="A95" s="526">
        <v>88</v>
      </c>
      <c r="B95" s="1027"/>
      <c r="C95" s="1028"/>
      <c r="D95" s="1029"/>
      <c r="E95" s="157" t="s">
        <v>12029</v>
      </c>
      <c r="F95" s="1075"/>
      <c r="G95" s="1074"/>
      <c r="H95" s="137"/>
      <c r="I95" s="441"/>
    </row>
    <row r="96" spans="1:9" ht="77.5" x14ac:dyDescent="0.35">
      <c r="A96" s="526">
        <v>89</v>
      </c>
      <c r="B96" s="1027" t="s">
        <v>2726</v>
      </c>
      <c r="C96" s="1032"/>
      <c r="D96" s="1032"/>
      <c r="E96" s="263" t="s">
        <v>12030</v>
      </c>
      <c r="F96" s="892"/>
      <c r="G96" s="893"/>
      <c r="H96" s="104"/>
      <c r="I96" s="441"/>
    </row>
    <row r="97" spans="1:9" ht="84.65" customHeight="1" thickBot="1" x14ac:dyDescent="0.4">
      <c r="A97" s="526">
        <v>91</v>
      </c>
      <c r="B97" s="1027"/>
      <c r="C97" s="1030"/>
      <c r="D97" s="223"/>
      <c r="E97" s="730" t="s">
        <v>12031</v>
      </c>
      <c r="F97" s="1105"/>
      <c r="G97" s="1080"/>
      <c r="H97" s="466"/>
      <c r="I97" s="474"/>
    </row>
    <row r="98" spans="1:9" ht="93" x14ac:dyDescent="0.35">
      <c r="A98" s="526">
        <v>92</v>
      </c>
      <c r="B98" s="1027"/>
      <c r="C98" s="1028"/>
      <c r="D98" s="1029"/>
      <c r="E98" s="880" t="s">
        <v>14657</v>
      </c>
      <c r="F98" s="1106"/>
      <c r="G98" s="1079"/>
      <c r="H98" s="881"/>
      <c r="I98" s="441"/>
    </row>
    <row r="99" spans="1:9" ht="62" x14ac:dyDescent="0.35">
      <c r="A99" s="526">
        <v>93</v>
      </c>
      <c r="B99" s="358"/>
      <c r="C99" s="1028"/>
      <c r="D99" s="1029"/>
      <c r="E99" s="266" t="s">
        <v>12032</v>
      </c>
      <c r="F99" s="1069"/>
      <c r="G99" s="1070"/>
      <c r="H99" s="114"/>
      <c r="I99" s="441"/>
    </row>
    <row r="100" spans="1:9" ht="46.5" x14ac:dyDescent="0.35">
      <c r="A100" s="568">
        <v>94</v>
      </c>
      <c r="B100" s="1023"/>
      <c r="C100" s="999"/>
      <c r="D100" s="183"/>
      <c r="E100" s="157" t="s">
        <v>12033</v>
      </c>
      <c r="F100" s="892"/>
      <c r="G100" s="893"/>
      <c r="H100" s="104"/>
      <c r="I100" s="443"/>
    </row>
    <row r="101" spans="1:9" ht="18.75" customHeight="1" x14ac:dyDescent="0.35">
      <c r="A101" s="589">
        <v>95</v>
      </c>
      <c r="B101" s="1853" t="s">
        <v>2560</v>
      </c>
      <c r="C101" s="1854"/>
      <c r="D101" s="1855"/>
      <c r="E101" s="322" t="s">
        <v>3070</v>
      </c>
      <c r="F101" s="894"/>
      <c r="G101" s="1081"/>
      <c r="H101" s="93"/>
      <c r="I101" s="442"/>
    </row>
    <row r="102" spans="1:9" ht="31" x14ac:dyDescent="0.35">
      <c r="A102" s="526">
        <v>96</v>
      </c>
      <c r="B102" s="1033"/>
      <c r="C102" s="1034"/>
      <c r="D102" s="1029"/>
      <c r="E102" s="877" t="s">
        <v>12034</v>
      </c>
      <c r="F102" s="1075"/>
      <c r="G102" s="1074"/>
      <c r="H102" s="137"/>
      <c r="I102" s="441"/>
    </row>
    <row r="103" spans="1:9" ht="31" x14ac:dyDescent="0.35">
      <c r="A103" s="526">
        <v>97</v>
      </c>
      <c r="B103" s="1027"/>
      <c r="C103" s="1028"/>
      <c r="D103" s="1029"/>
      <c r="E103" s="153" t="s">
        <v>12035</v>
      </c>
      <c r="F103" s="1075"/>
      <c r="G103" s="1074"/>
      <c r="H103" s="137"/>
      <c r="I103" s="441"/>
    </row>
    <row r="104" spans="1:9" ht="31" x14ac:dyDescent="0.35">
      <c r="A104" s="526">
        <v>98</v>
      </c>
      <c r="B104" s="1027"/>
      <c r="C104" s="1030"/>
      <c r="D104" s="221"/>
      <c r="E104" s="265" t="s">
        <v>12037</v>
      </c>
      <c r="F104" s="892"/>
      <c r="G104" s="893"/>
      <c r="H104" s="104"/>
      <c r="I104" s="441"/>
    </row>
    <row r="105" spans="1:9" ht="46.5" x14ac:dyDescent="0.35">
      <c r="A105" s="526">
        <v>99</v>
      </c>
      <c r="B105" s="1027"/>
      <c r="C105" s="1028"/>
      <c r="D105" s="1029"/>
      <c r="E105" s="265" t="s">
        <v>12036</v>
      </c>
      <c r="F105" s="892"/>
      <c r="G105" s="893"/>
      <c r="H105" s="104"/>
      <c r="I105" s="441"/>
    </row>
    <row r="106" spans="1:9" ht="48.75" customHeight="1" x14ac:dyDescent="0.35">
      <c r="A106" s="526">
        <v>100</v>
      </c>
      <c r="B106" s="358"/>
      <c r="C106" s="1028"/>
      <c r="D106" s="1029"/>
      <c r="E106" s="157" t="s">
        <v>12041</v>
      </c>
      <c r="F106" s="892"/>
      <c r="G106" s="893"/>
      <c r="H106" s="104"/>
      <c r="I106" s="441"/>
    </row>
    <row r="107" spans="1:9" ht="90.75" customHeight="1" x14ac:dyDescent="0.35">
      <c r="A107" s="526">
        <v>101</v>
      </c>
      <c r="B107" s="1027"/>
      <c r="C107" s="1031"/>
      <c r="D107" s="1032"/>
      <c r="E107" s="266" t="s">
        <v>12038</v>
      </c>
      <c r="F107" s="1069"/>
      <c r="G107" s="1070"/>
      <c r="H107" s="114"/>
      <c r="I107" s="441"/>
    </row>
    <row r="108" spans="1:9" ht="61.5" customHeight="1" x14ac:dyDescent="0.35">
      <c r="A108" s="526">
        <v>102</v>
      </c>
      <c r="B108" s="1027"/>
      <c r="C108" s="1028"/>
      <c r="D108" s="1029"/>
      <c r="E108" s="82" t="s">
        <v>12040</v>
      </c>
      <c r="F108" s="892"/>
      <c r="G108" s="893"/>
      <c r="H108" s="104"/>
      <c r="I108" s="441"/>
    </row>
    <row r="109" spans="1:9" ht="49.9" customHeight="1" x14ac:dyDescent="0.35">
      <c r="A109" s="526">
        <v>103</v>
      </c>
      <c r="B109" s="1027"/>
      <c r="C109" s="1027"/>
      <c r="D109" s="223"/>
      <c r="E109" s="82" t="s">
        <v>14658</v>
      </c>
      <c r="F109" s="893"/>
      <c r="G109" s="893"/>
      <c r="H109" s="101"/>
      <c r="I109" s="441"/>
    </row>
    <row r="110" spans="1:9" ht="46.5" x14ac:dyDescent="0.35">
      <c r="A110" s="526">
        <v>104</v>
      </c>
      <c r="B110" s="1027"/>
      <c r="C110" s="1028"/>
      <c r="D110" s="1029"/>
      <c r="E110" s="53" t="s">
        <v>4430</v>
      </c>
      <c r="F110" s="893"/>
      <c r="G110" s="893"/>
      <c r="H110" s="101"/>
      <c r="I110" s="441"/>
    </row>
    <row r="111" spans="1:9" ht="62" x14ac:dyDescent="0.35">
      <c r="A111" s="526">
        <v>106</v>
      </c>
      <c r="B111" s="1027"/>
      <c r="C111" s="1028"/>
      <c r="D111" s="1029"/>
      <c r="E111" s="157" t="s">
        <v>12043</v>
      </c>
      <c r="F111" s="1069"/>
      <c r="G111" s="1070"/>
      <c r="H111" s="114"/>
      <c r="I111" s="441"/>
    </row>
    <row r="112" spans="1:9" ht="78" customHeight="1" x14ac:dyDescent="0.35">
      <c r="A112" s="526">
        <v>108</v>
      </c>
      <c r="B112" s="1027"/>
      <c r="C112" s="1028"/>
      <c r="D112" s="1029"/>
      <c r="E112" s="82" t="s">
        <v>12039</v>
      </c>
      <c r="F112" s="1075"/>
      <c r="G112" s="1074"/>
      <c r="H112" s="137"/>
      <c r="I112" s="441"/>
    </row>
    <row r="113" spans="1:9" ht="46.5" x14ac:dyDescent="0.35">
      <c r="A113" s="526">
        <v>109</v>
      </c>
      <c r="B113" s="1027"/>
      <c r="C113" s="1028"/>
      <c r="D113" s="1029"/>
      <c r="E113" s="241" t="s">
        <v>12042</v>
      </c>
      <c r="F113" s="1069"/>
      <c r="G113" s="1070"/>
      <c r="H113" s="114"/>
      <c r="I113" s="441"/>
    </row>
    <row r="114" spans="1:9" ht="200.5" customHeight="1" x14ac:dyDescent="0.35">
      <c r="A114" s="526">
        <v>110</v>
      </c>
      <c r="B114" s="1027"/>
      <c r="C114" s="1031"/>
      <c r="D114" s="1032"/>
      <c r="E114" s="153" t="s">
        <v>14659</v>
      </c>
      <c r="F114" s="1103"/>
      <c r="G114" s="1071"/>
      <c r="H114" s="139"/>
      <c r="I114" s="441"/>
    </row>
    <row r="115" spans="1:9" ht="46.5" x14ac:dyDescent="0.35">
      <c r="A115" s="526">
        <v>111</v>
      </c>
      <c r="B115" s="1024"/>
      <c r="C115" s="180"/>
      <c r="D115" s="181"/>
      <c r="E115" s="875" t="s">
        <v>14660</v>
      </c>
      <c r="F115" s="892"/>
      <c r="G115" s="101"/>
      <c r="H115" s="104"/>
      <c r="I115" s="441"/>
    </row>
    <row r="116" spans="1:9" ht="69" customHeight="1" x14ac:dyDescent="0.35">
      <c r="A116" s="526">
        <v>112</v>
      </c>
      <c r="B116" s="1022"/>
      <c r="C116" s="1002"/>
      <c r="D116" s="1025"/>
      <c r="E116" s="82" t="s">
        <v>4431</v>
      </c>
      <c r="F116" s="892"/>
      <c r="G116" s="893"/>
      <c r="H116" s="104"/>
      <c r="I116" s="441"/>
    </row>
    <row r="117" spans="1:9" ht="62" x14ac:dyDescent="0.35">
      <c r="A117" s="526">
        <v>113</v>
      </c>
      <c r="B117" s="1022"/>
      <c r="C117" s="999"/>
      <c r="D117" s="183"/>
      <c r="E117" s="24" t="s">
        <v>14669</v>
      </c>
      <c r="F117" s="892"/>
      <c r="G117" s="893"/>
      <c r="H117" s="104"/>
      <c r="I117" s="441"/>
    </row>
    <row r="118" spans="1:9" ht="47.25" customHeight="1" x14ac:dyDescent="0.35">
      <c r="A118" s="526">
        <v>114</v>
      </c>
      <c r="B118" s="1022"/>
      <c r="C118" s="998"/>
      <c r="D118" s="183"/>
      <c r="E118" s="24" t="s">
        <v>4432</v>
      </c>
      <c r="F118" s="892"/>
      <c r="G118" s="893"/>
      <c r="H118" s="104"/>
      <c r="I118" s="441"/>
    </row>
    <row r="119" spans="1:9" ht="50.5" customHeight="1" x14ac:dyDescent="0.35">
      <c r="A119" s="568">
        <v>115</v>
      </c>
      <c r="B119" s="1023"/>
      <c r="C119" s="998"/>
      <c r="D119" s="183"/>
      <c r="E119" s="25" t="s">
        <v>14661</v>
      </c>
      <c r="F119" s="892"/>
      <c r="G119" s="893"/>
      <c r="H119" s="104"/>
      <c r="I119" s="443"/>
    </row>
    <row r="120" spans="1:9" ht="21" customHeight="1" x14ac:dyDescent="0.35">
      <c r="A120" s="883">
        <v>116</v>
      </c>
      <c r="B120" s="1853" t="s">
        <v>2076</v>
      </c>
      <c r="C120" s="1854"/>
      <c r="D120" s="1855"/>
      <c r="E120" s="321" t="s">
        <v>3810</v>
      </c>
      <c r="F120" s="1104"/>
      <c r="G120" s="1076"/>
      <c r="H120" s="91"/>
      <c r="I120" s="624"/>
    </row>
    <row r="121" spans="1:9" ht="63.65" customHeight="1" x14ac:dyDescent="0.35">
      <c r="A121" s="526">
        <v>117</v>
      </c>
      <c r="B121" s="1055"/>
      <c r="C121" s="1063"/>
      <c r="D121" s="1037"/>
      <c r="E121" s="878" t="s">
        <v>12049</v>
      </c>
      <c r="F121" s="1069"/>
      <c r="G121" s="1070"/>
      <c r="H121" s="114"/>
      <c r="I121" s="441"/>
    </row>
    <row r="122" spans="1:9" ht="45.75" customHeight="1" thickBot="1" x14ac:dyDescent="0.4">
      <c r="A122" s="507">
        <v>118</v>
      </c>
      <c r="B122" s="1035"/>
      <c r="C122" s="676"/>
      <c r="D122" s="676"/>
      <c r="E122" s="730" t="s">
        <v>12050</v>
      </c>
      <c r="F122" s="1105"/>
      <c r="G122" s="1080"/>
      <c r="H122" s="466"/>
      <c r="I122" s="474"/>
    </row>
    <row r="123" spans="1:9" ht="48.75" customHeight="1" x14ac:dyDescent="0.35">
      <c r="A123" s="526">
        <v>119</v>
      </c>
      <c r="B123" s="1038"/>
      <c r="C123" s="1040"/>
      <c r="D123" s="1041"/>
      <c r="E123" s="241" t="s">
        <v>14662</v>
      </c>
      <c r="F123" s="1069"/>
      <c r="G123" s="1070"/>
      <c r="H123" s="114"/>
      <c r="I123" s="441"/>
    </row>
    <row r="124" spans="1:9" ht="63" customHeight="1" x14ac:dyDescent="0.35">
      <c r="A124" s="526">
        <v>120</v>
      </c>
      <c r="B124" s="1039"/>
      <c r="C124" s="1036"/>
      <c r="D124" s="1037"/>
      <c r="E124" s="82" t="s">
        <v>14663</v>
      </c>
      <c r="F124" s="893"/>
      <c r="G124" s="893"/>
      <c r="H124" s="101"/>
      <c r="I124" s="441"/>
    </row>
    <row r="125" spans="1:9" ht="15.5" x14ac:dyDescent="0.35">
      <c r="A125" s="526">
        <v>121</v>
      </c>
      <c r="B125" s="1039"/>
      <c r="C125" s="539"/>
      <c r="D125" s="539"/>
      <c r="E125" s="241" t="s">
        <v>12051</v>
      </c>
      <c r="F125" s="1069"/>
      <c r="G125" s="1070"/>
      <c r="H125" s="114"/>
      <c r="I125" s="441"/>
    </row>
    <row r="126" spans="1:9" ht="62" x14ac:dyDescent="0.35">
      <c r="A126" s="526">
        <v>122</v>
      </c>
      <c r="B126" s="1039"/>
      <c r="C126" s="1036"/>
      <c r="D126" s="1037"/>
      <c r="E126" s="82" t="s">
        <v>12052</v>
      </c>
      <c r="F126" s="1103"/>
      <c r="G126" s="1071"/>
      <c r="H126" s="139"/>
      <c r="I126" s="441"/>
    </row>
    <row r="127" spans="1:9" ht="93" x14ac:dyDescent="0.35">
      <c r="A127" s="526">
        <v>123</v>
      </c>
      <c r="B127" s="1042"/>
      <c r="C127" s="1018"/>
      <c r="D127" s="179"/>
      <c r="E127" s="241" t="s">
        <v>14664</v>
      </c>
      <c r="F127" s="1103"/>
      <c r="G127" s="1071"/>
      <c r="H127" s="139"/>
      <c r="I127" s="441"/>
    </row>
    <row r="128" spans="1:9" ht="31" x14ac:dyDescent="0.35">
      <c r="A128" s="526">
        <v>124</v>
      </c>
      <c r="B128" s="1042"/>
      <c r="C128" s="187"/>
      <c r="D128" s="191"/>
      <c r="E128" s="153" t="s">
        <v>4433</v>
      </c>
      <c r="F128" s="1103"/>
      <c r="G128" s="1071"/>
      <c r="H128" s="139"/>
      <c r="I128" s="441"/>
    </row>
    <row r="129" spans="1:9" ht="36.75" customHeight="1" x14ac:dyDescent="0.35">
      <c r="A129" s="568">
        <v>125</v>
      </c>
      <c r="B129" s="1043"/>
      <c r="C129" s="186"/>
      <c r="D129" s="186"/>
      <c r="E129" s="82" t="s">
        <v>4434</v>
      </c>
      <c r="F129" s="892"/>
      <c r="G129" s="893"/>
      <c r="H129" s="104"/>
      <c r="I129" s="443"/>
    </row>
    <row r="130" spans="1:9" ht="18" customHeight="1" x14ac:dyDescent="0.35">
      <c r="A130" s="589">
        <v>126</v>
      </c>
      <c r="B130" s="1853" t="s">
        <v>2075</v>
      </c>
      <c r="C130" s="1854"/>
      <c r="D130" s="1855"/>
      <c r="E130" s="246" t="s">
        <v>3811</v>
      </c>
      <c r="F130" s="894"/>
      <c r="G130" s="1081"/>
      <c r="H130" s="93"/>
      <c r="I130" s="442"/>
    </row>
    <row r="131" spans="1:9" ht="48.75" customHeight="1" x14ac:dyDescent="0.35">
      <c r="A131" s="526">
        <v>127</v>
      </c>
      <c r="B131" s="1047"/>
      <c r="C131" s="1056"/>
      <c r="D131" s="1044"/>
      <c r="E131" s="877" t="s">
        <v>12044</v>
      </c>
      <c r="F131" s="1069"/>
      <c r="G131" s="1070"/>
      <c r="H131" s="114"/>
      <c r="I131" s="441"/>
    </row>
    <row r="132" spans="1:9" ht="62" x14ac:dyDescent="0.35">
      <c r="A132" s="526">
        <v>128</v>
      </c>
      <c r="B132" s="540"/>
      <c r="C132" s="1011"/>
      <c r="D132" s="1044"/>
      <c r="E132" s="153" t="s">
        <v>12045</v>
      </c>
      <c r="F132" s="1069"/>
      <c r="G132" s="1070"/>
      <c r="H132" s="114"/>
      <c r="I132" s="441"/>
    </row>
    <row r="133" spans="1:9" ht="36.75" customHeight="1" x14ac:dyDescent="0.35">
      <c r="A133" s="526">
        <v>129</v>
      </c>
      <c r="B133" s="540"/>
      <c r="C133" s="1008"/>
      <c r="D133" s="247"/>
      <c r="E133" s="153" t="s">
        <v>12048</v>
      </c>
      <c r="F133" s="1103"/>
      <c r="G133" s="1071"/>
      <c r="H133" s="139"/>
      <c r="I133" s="441"/>
    </row>
    <row r="134" spans="1:9" ht="31" x14ac:dyDescent="0.35">
      <c r="A134" s="882">
        <v>130</v>
      </c>
      <c r="B134" s="540"/>
      <c r="C134" s="1011"/>
      <c r="D134" s="1044"/>
      <c r="E134" s="153" t="s">
        <v>12046</v>
      </c>
      <c r="F134" s="1103"/>
      <c r="G134" s="1071"/>
      <c r="H134" s="139"/>
      <c r="I134" s="441"/>
    </row>
    <row r="135" spans="1:9" ht="46.5" x14ac:dyDescent="0.35">
      <c r="A135" s="526">
        <v>131</v>
      </c>
      <c r="B135" s="540"/>
      <c r="C135" s="1009"/>
      <c r="D135" s="1010"/>
      <c r="E135" s="153" t="s">
        <v>12047</v>
      </c>
      <c r="F135" s="1103"/>
      <c r="G135" s="1071"/>
      <c r="H135" s="139"/>
      <c r="I135" s="671"/>
    </row>
    <row r="136" spans="1:9" ht="81" customHeight="1" x14ac:dyDescent="0.35">
      <c r="A136" s="526">
        <v>132</v>
      </c>
      <c r="B136" s="1008"/>
      <c r="C136" s="1011"/>
      <c r="D136" s="1044"/>
      <c r="E136" s="82" t="s">
        <v>4435</v>
      </c>
      <c r="F136" s="892"/>
      <c r="G136" s="893"/>
      <c r="H136" s="104"/>
      <c r="I136" s="441"/>
    </row>
    <row r="137" spans="1:9" ht="47.25" customHeight="1" x14ac:dyDescent="0.35">
      <c r="A137" s="568">
        <v>133</v>
      </c>
      <c r="B137" s="1009"/>
      <c r="C137" s="1009"/>
      <c r="D137" s="247"/>
      <c r="E137" s="241" t="s">
        <v>4436</v>
      </c>
      <c r="F137" s="1069"/>
      <c r="G137" s="1070"/>
      <c r="H137" s="114"/>
      <c r="I137" s="441"/>
    </row>
    <row r="138" spans="1:9" ht="19.5" customHeight="1" x14ac:dyDescent="0.35">
      <c r="A138" s="589">
        <v>134</v>
      </c>
      <c r="B138" s="1853" t="s">
        <v>1302</v>
      </c>
      <c r="C138" s="1854"/>
      <c r="D138" s="1855"/>
      <c r="E138" s="246" t="s">
        <v>3812</v>
      </c>
      <c r="F138" s="894"/>
      <c r="G138" s="93"/>
      <c r="H138" s="93"/>
      <c r="I138" s="439"/>
    </row>
    <row r="139" spans="1:9" ht="47" thickBot="1" x14ac:dyDescent="0.4">
      <c r="A139" s="625">
        <v>135</v>
      </c>
      <c r="B139" s="1046"/>
      <c r="C139" s="1056"/>
      <c r="D139" s="1044"/>
      <c r="E139" s="879" t="s">
        <v>12053</v>
      </c>
      <c r="F139" s="1072"/>
      <c r="G139" s="566"/>
      <c r="H139" s="566"/>
      <c r="I139" s="579"/>
    </row>
    <row r="140" spans="1:9" ht="46.5" x14ac:dyDescent="0.35">
      <c r="A140" s="526">
        <v>136</v>
      </c>
      <c r="B140" s="1008"/>
      <c r="C140" s="1009"/>
      <c r="D140" s="1010"/>
      <c r="E140" s="240" t="s">
        <v>12054</v>
      </c>
      <c r="F140" s="1069"/>
      <c r="G140" s="1070"/>
      <c r="H140" s="1082"/>
      <c r="I140" s="441"/>
    </row>
    <row r="141" spans="1:9" ht="63" customHeight="1" x14ac:dyDescent="0.35">
      <c r="A141" s="526">
        <v>137</v>
      </c>
      <c r="B141" s="540"/>
      <c r="C141" s="1011"/>
      <c r="D141" s="1044"/>
      <c r="E141" s="241" t="s">
        <v>12057</v>
      </c>
      <c r="F141" s="1103"/>
      <c r="G141" s="1071"/>
      <c r="H141" s="1083"/>
      <c r="I141" s="441"/>
    </row>
    <row r="142" spans="1:9" ht="48.75" customHeight="1" x14ac:dyDescent="0.35">
      <c r="A142" s="526">
        <v>138</v>
      </c>
      <c r="B142" s="540"/>
      <c r="C142" s="1011"/>
      <c r="D142" s="1044"/>
      <c r="E142" s="153" t="s">
        <v>12055</v>
      </c>
      <c r="F142" s="1103"/>
      <c r="G142" s="1071"/>
      <c r="H142" s="1083"/>
      <c r="I142" s="441"/>
    </row>
    <row r="143" spans="1:9" ht="46.5" x14ac:dyDescent="0.35">
      <c r="A143" s="526">
        <v>139</v>
      </c>
      <c r="B143" s="540"/>
      <c r="C143" s="1008"/>
      <c r="D143" s="247"/>
      <c r="E143" s="153" t="s">
        <v>12056</v>
      </c>
      <c r="F143" s="1103"/>
      <c r="G143" s="1071"/>
      <c r="H143" s="1083"/>
      <c r="I143" s="441"/>
    </row>
    <row r="144" spans="1:9" ht="15.5" x14ac:dyDescent="0.35">
      <c r="A144" s="526">
        <v>140</v>
      </c>
      <c r="B144" s="1008"/>
      <c r="C144" s="1011"/>
      <c r="D144" s="1044"/>
      <c r="E144" s="153" t="s">
        <v>14665</v>
      </c>
      <c r="F144" s="1103"/>
      <c r="G144" s="1071"/>
      <c r="H144" s="1083"/>
      <c r="I144" s="441"/>
    </row>
    <row r="145" spans="1:9" ht="48" customHeight="1" x14ac:dyDescent="0.35">
      <c r="A145" s="526">
        <v>141</v>
      </c>
      <c r="B145" s="1008"/>
      <c r="C145" s="1045"/>
      <c r="D145" s="1010"/>
      <c r="E145" s="153" t="s">
        <v>12058</v>
      </c>
      <c r="F145" s="1103"/>
      <c r="G145" s="1071"/>
      <c r="H145" s="1083"/>
      <c r="I145" s="441"/>
    </row>
    <row r="146" spans="1:9" ht="93.75" customHeight="1" x14ac:dyDescent="0.35">
      <c r="A146" s="526">
        <v>142</v>
      </c>
      <c r="B146" s="1008"/>
      <c r="C146" s="1048"/>
      <c r="D146" s="1048"/>
      <c r="E146" s="153" t="s">
        <v>4437</v>
      </c>
      <c r="F146" s="1103"/>
      <c r="G146" s="1071"/>
      <c r="H146" s="1083"/>
      <c r="I146" s="441"/>
    </row>
    <row r="147" spans="1:9" ht="62.5" customHeight="1" x14ac:dyDescent="0.35">
      <c r="A147" s="526">
        <v>143</v>
      </c>
      <c r="B147" s="1008"/>
      <c r="C147" s="1011"/>
      <c r="D147" s="1044"/>
      <c r="E147" s="153" t="s">
        <v>4438</v>
      </c>
      <c r="F147" s="1103"/>
      <c r="G147" s="1071"/>
      <c r="H147" s="1083"/>
      <c r="I147" s="441"/>
    </row>
    <row r="148" spans="1:9" ht="77.5" x14ac:dyDescent="0.35">
      <c r="A148" s="526">
        <v>144</v>
      </c>
      <c r="B148" s="1008"/>
      <c r="C148" s="1009"/>
      <c r="D148" s="1010"/>
      <c r="E148" s="153" t="s">
        <v>14666</v>
      </c>
      <c r="F148" s="1103"/>
      <c r="G148" s="1071"/>
      <c r="H148" s="1083"/>
      <c r="I148" s="558"/>
    </row>
    <row r="149" spans="1:9" ht="78" thickBot="1" x14ac:dyDescent="0.4">
      <c r="A149" s="507">
        <v>145</v>
      </c>
      <c r="B149" s="669"/>
      <c r="C149" s="1011"/>
      <c r="D149" s="670"/>
      <c r="E149" s="652" t="s">
        <v>14667</v>
      </c>
      <c r="F149" s="1072"/>
      <c r="G149" s="1084"/>
      <c r="H149" s="1085"/>
      <c r="I149" s="474"/>
    </row>
    <row r="150" spans="1:9" x14ac:dyDescent="0.25">
      <c r="C150" s="361"/>
      <c r="D150" s="911"/>
    </row>
  </sheetData>
  <mergeCells count="14">
    <mergeCell ref="F40:I40"/>
    <mergeCell ref="B32:D32"/>
    <mergeCell ref="B1:E2"/>
    <mergeCell ref="B3:D3"/>
    <mergeCell ref="B5:E5"/>
    <mergeCell ref="F3:G3"/>
    <mergeCell ref="F5:H5"/>
    <mergeCell ref="B130:D130"/>
    <mergeCell ref="B138:D138"/>
    <mergeCell ref="B120:D120"/>
    <mergeCell ref="A3:A4"/>
    <mergeCell ref="B40:D40"/>
    <mergeCell ref="B88:D88"/>
    <mergeCell ref="B101:D101"/>
  </mergeCells>
  <phoneticPr fontId="0" type="noConversion"/>
  <hyperlinks>
    <hyperlink ref="B1:E2" location="'NV 339 - 2017 Sb.'!A1" display="NAŘÍZENÍ VLÁDY 339/2017/Sb. ze dne 18. září 2017, o bližších požadavcích na způsob organizace práce a pracovních postupů při práci v lese a na pracovištích obdobného charakteru" xr:uid="{00000000-0004-0000-16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9" manualBreakCount="9">
    <brk id="18" max="8" man="1"/>
    <brk id="31" max="16383" man="1"/>
    <brk id="52" max="16383" man="1"/>
    <brk id="68" max="8" man="1"/>
    <brk id="82" max="8" man="1"/>
    <brk id="97" max="8" man="1"/>
    <brk id="110" max="16383" man="1"/>
    <brk id="122" max="8" man="1"/>
    <brk id="139" max="16383"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List21">
    <tabColor indexed="17"/>
  </sheetPr>
  <dimension ref="A1:J95"/>
  <sheetViews>
    <sheetView showGridLines="0" zoomScaleNormal="100" zoomScaleSheetLayoutView="100" workbookViewId="0">
      <selection activeCell="O6" sqref="O6"/>
    </sheetView>
  </sheetViews>
  <sheetFormatPr defaultRowHeight="12.5" x14ac:dyDescent="0.25"/>
  <cols>
    <col min="1" max="1" width="6.453125" customWidth="1"/>
    <col min="2" max="2" width="9.45312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10" ht="43.9" customHeight="1" x14ac:dyDescent="0.25">
      <c r="A1" s="83"/>
      <c r="B1" s="1708" t="s">
        <v>11860</v>
      </c>
      <c r="C1" s="1708"/>
      <c r="D1" s="1708"/>
      <c r="E1" s="1708"/>
      <c r="F1" s="83"/>
      <c r="G1" s="83"/>
      <c r="H1" s="83"/>
      <c r="I1" s="83"/>
    </row>
    <row r="2" spans="1:10" ht="17.25" customHeight="1" thickBot="1" x14ac:dyDescent="0.3">
      <c r="A2" s="83"/>
      <c r="B2" s="1709"/>
      <c r="C2" s="1709"/>
      <c r="D2" s="1709"/>
      <c r="E2" s="1709"/>
      <c r="F2" s="83"/>
      <c r="G2" s="83"/>
      <c r="H2" s="83"/>
      <c r="I2" s="83"/>
    </row>
    <row r="3" spans="1:10" ht="16.5" customHeight="1" thickBot="1" x14ac:dyDescent="0.35">
      <c r="A3" s="1692" t="s">
        <v>2966</v>
      </c>
      <c r="B3" s="1699"/>
      <c r="C3" s="1700"/>
      <c r="D3" s="1701"/>
      <c r="E3" s="462" t="s">
        <v>3330</v>
      </c>
      <c r="F3" s="1702" t="s">
        <v>3331</v>
      </c>
      <c r="G3" s="1703"/>
      <c r="H3" s="463" t="s">
        <v>3332</v>
      </c>
      <c r="I3" s="464" t="s">
        <v>3333</v>
      </c>
    </row>
    <row r="4" spans="1:10" ht="16" thickBot="1" x14ac:dyDescent="0.35">
      <c r="A4" s="1693"/>
      <c r="B4" s="257"/>
      <c r="C4" s="1"/>
      <c r="D4" s="77"/>
      <c r="E4" s="2"/>
      <c r="F4" s="77" t="s">
        <v>3334</v>
      </c>
      <c r="G4" s="1" t="s">
        <v>3335</v>
      </c>
      <c r="H4" s="77" t="s">
        <v>3336</v>
      </c>
      <c r="I4" s="127"/>
    </row>
    <row r="5" spans="1:10" ht="33.75" customHeight="1" x14ac:dyDescent="0.35">
      <c r="A5" s="588">
        <v>1</v>
      </c>
      <c r="B5" s="1869" t="s">
        <v>3428</v>
      </c>
      <c r="C5" s="1870"/>
      <c r="D5" s="1871"/>
      <c r="E5" s="333" t="s">
        <v>3927</v>
      </c>
      <c r="F5" s="199"/>
      <c r="G5" s="161"/>
      <c r="H5" s="161"/>
      <c r="I5" s="688"/>
    </row>
    <row r="6" spans="1:10" ht="124.15" customHeight="1" x14ac:dyDescent="0.35">
      <c r="A6" s="526">
        <v>2</v>
      </c>
      <c r="B6" s="933" t="s">
        <v>6612</v>
      </c>
      <c r="C6" s="134"/>
      <c r="D6" s="135"/>
      <c r="E6" s="334" t="s">
        <v>3928</v>
      </c>
      <c r="F6" s="101"/>
      <c r="G6" s="101"/>
      <c r="H6" s="104"/>
      <c r="I6" s="571" t="s">
        <v>20</v>
      </c>
    </row>
    <row r="7" spans="1:10" ht="95.25" customHeight="1" x14ac:dyDescent="0.35">
      <c r="A7" s="526">
        <v>3</v>
      </c>
      <c r="B7" s="358" t="s">
        <v>6613</v>
      </c>
      <c r="C7" s="86"/>
      <c r="D7" s="100"/>
      <c r="E7" s="294" t="s">
        <v>3326</v>
      </c>
      <c r="F7" s="110"/>
      <c r="G7" s="110"/>
      <c r="H7" s="114"/>
      <c r="I7" s="441"/>
      <c r="J7" s="26"/>
    </row>
    <row r="8" spans="1:10" ht="123" customHeight="1" x14ac:dyDescent="0.35">
      <c r="A8" s="526">
        <v>4</v>
      </c>
      <c r="B8" s="358" t="s">
        <v>6614</v>
      </c>
      <c r="C8" s="86"/>
      <c r="D8" s="100"/>
      <c r="E8" s="334" t="s">
        <v>3769</v>
      </c>
      <c r="F8" s="101"/>
      <c r="G8" s="101"/>
      <c r="H8" s="104"/>
      <c r="I8" s="441"/>
    </row>
    <row r="9" spans="1:10" ht="82.5" customHeight="1" x14ac:dyDescent="0.35">
      <c r="A9" s="526">
        <v>5</v>
      </c>
      <c r="B9" s="358" t="s">
        <v>6615</v>
      </c>
      <c r="C9" s="86"/>
      <c r="D9" s="100"/>
      <c r="E9" s="334" t="s">
        <v>3327</v>
      </c>
      <c r="F9" s="101"/>
      <c r="G9" s="101"/>
      <c r="H9" s="104"/>
      <c r="I9" s="441"/>
    </row>
    <row r="10" spans="1:10" ht="156.75" customHeight="1" x14ac:dyDescent="0.35">
      <c r="A10" s="568">
        <v>6</v>
      </c>
      <c r="B10" s="106"/>
      <c r="C10" s="107"/>
      <c r="D10" s="108"/>
      <c r="E10" s="197" t="s">
        <v>4123</v>
      </c>
      <c r="F10" s="101"/>
      <c r="G10" s="101"/>
      <c r="H10" s="104"/>
      <c r="I10" s="443"/>
    </row>
    <row r="11" spans="1:10" ht="231.75" customHeight="1" x14ac:dyDescent="0.35">
      <c r="A11" s="526">
        <v>7</v>
      </c>
      <c r="B11" s="358" t="s">
        <v>6616</v>
      </c>
      <c r="C11" s="86"/>
      <c r="D11" s="100"/>
      <c r="E11" s="332" t="s">
        <v>3886</v>
      </c>
      <c r="F11" s="105"/>
      <c r="G11" s="105"/>
      <c r="H11" s="137"/>
      <c r="I11" s="441"/>
    </row>
    <row r="12" spans="1:10" ht="216.75" customHeight="1" x14ac:dyDescent="0.35">
      <c r="A12" s="526">
        <v>8</v>
      </c>
      <c r="B12" s="358" t="s">
        <v>6617</v>
      </c>
      <c r="C12" s="86"/>
      <c r="D12" s="100"/>
      <c r="E12" s="334" t="s">
        <v>3887</v>
      </c>
      <c r="F12" s="101"/>
      <c r="G12" s="101"/>
      <c r="H12" s="104"/>
      <c r="I12" s="441"/>
    </row>
    <row r="13" spans="1:10" ht="169.5" customHeight="1" thickBot="1" x14ac:dyDescent="0.4">
      <c r="A13" s="507">
        <v>9</v>
      </c>
      <c r="B13" s="934" t="s">
        <v>6618</v>
      </c>
      <c r="C13" s="562"/>
      <c r="D13" s="563"/>
      <c r="E13" s="691" t="s">
        <v>3328</v>
      </c>
      <c r="F13" s="593"/>
      <c r="G13" s="593"/>
      <c r="H13" s="466"/>
      <c r="I13" s="474"/>
    </row>
    <row r="14" spans="1:10" ht="202" thickBot="1" x14ac:dyDescent="0.3">
      <c r="A14" s="600">
        <v>10</v>
      </c>
      <c r="B14" s="663" t="s">
        <v>6619</v>
      </c>
      <c r="C14" s="660"/>
      <c r="D14" s="660"/>
      <c r="E14" s="689" t="s">
        <v>3888</v>
      </c>
      <c r="F14" s="690"/>
      <c r="G14" s="690"/>
      <c r="H14" s="690"/>
      <c r="I14" s="932"/>
    </row>
    <row r="15" spans="1:10" ht="15.5" hidden="1" x14ac:dyDescent="0.35">
      <c r="A15" s="87">
        <v>11</v>
      </c>
      <c r="B15" s="8"/>
      <c r="C15" s="9"/>
      <c r="D15" s="10"/>
      <c r="E15" s="129"/>
      <c r="F15" s="5"/>
      <c r="G15" s="20"/>
      <c r="H15" s="28"/>
      <c r="I15" s="13"/>
    </row>
    <row r="16" spans="1:10" ht="0.75" customHeight="1" x14ac:dyDescent="0.35">
      <c r="A16" s="87">
        <v>12</v>
      </c>
      <c r="B16" s="8"/>
      <c r="C16" s="9"/>
      <c r="D16" s="10"/>
      <c r="E16" s="129"/>
      <c r="F16" s="11"/>
      <c r="G16" s="12"/>
      <c r="H16" s="18"/>
      <c r="I16" s="13"/>
    </row>
    <row r="19" ht="25.5" customHeight="1" x14ac:dyDescent="0.25"/>
    <row r="21" ht="31.5" customHeight="1" x14ac:dyDescent="0.25"/>
    <row r="23" ht="43.5" customHeight="1" x14ac:dyDescent="0.25"/>
    <row r="32" ht="45" customHeight="1" x14ac:dyDescent="0.25"/>
    <row r="34" spans="3:3" ht="26.25" customHeight="1" x14ac:dyDescent="0.25"/>
    <row r="39" spans="3:3" ht="12.75" customHeight="1" x14ac:dyDescent="0.25"/>
    <row r="40" spans="3:3" ht="13" x14ac:dyDescent="0.3">
      <c r="C40" s="21"/>
    </row>
    <row r="41" spans="3:3" ht="28.5" customHeight="1" x14ac:dyDescent="0.25"/>
    <row r="43" spans="3:3" ht="26.25" customHeight="1" x14ac:dyDescent="0.25"/>
    <row r="44" spans="3:3" ht="24.75" customHeight="1" x14ac:dyDescent="0.25"/>
    <row r="47" spans="3:3" ht="12.75" customHeight="1" x14ac:dyDescent="0.25"/>
    <row r="51" ht="24.75" customHeight="1" x14ac:dyDescent="0.25"/>
    <row r="53" ht="24.75" customHeight="1" x14ac:dyDescent="0.25"/>
    <row r="54" ht="28.5" customHeight="1" x14ac:dyDescent="0.25"/>
    <row r="69" ht="27" customHeight="1" x14ac:dyDescent="0.25"/>
    <row r="74" ht="26.25" customHeight="1" x14ac:dyDescent="0.25"/>
    <row r="82" spans="3:3" ht="24.75" customHeight="1" x14ac:dyDescent="0.25"/>
    <row r="83" spans="3:3" ht="25.5" customHeight="1" x14ac:dyDescent="0.25"/>
    <row r="84" spans="3:3" ht="25.5" customHeight="1" x14ac:dyDescent="0.25"/>
    <row r="88" spans="3:3" x14ac:dyDescent="0.25">
      <c r="C88" s="22"/>
    </row>
    <row r="89" spans="3:3" x14ac:dyDescent="0.25">
      <c r="C89" s="22"/>
    </row>
    <row r="91" spans="3:3" ht="15" customHeight="1" x14ac:dyDescent="0.25"/>
    <row r="95" spans="3:3" ht="0.75" customHeight="1" x14ac:dyDescent="0.25"/>
  </sheetData>
  <mergeCells count="5">
    <mergeCell ref="F3:G3"/>
    <mergeCell ref="B5:D5"/>
    <mergeCell ref="A3:A4"/>
    <mergeCell ref="B1:E2"/>
    <mergeCell ref="B3:D3"/>
  </mergeCells>
  <phoneticPr fontId="0" type="noConversion"/>
  <hyperlinks>
    <hyperlink ref="B1:E2" location="'Zákon 350 - 2011 Sb.'!A1" display="ZÁKON 350/2011 Sb.ze dne 23. září 2003 o chemických látkách a chemických přípravcích a o změně některých zákonů" xr:uid="{00000000-0004-0000-17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List22">
    <tabColor indexed="17"/>
  </sheetPr>
  <dimension ref="A1:M83"/>
  <sheetViews>
    <sheetView showGridLines="0" topLeftCell="A16" zoomScaleNormal="100" zoomScaleSheetLayoutView="100" workbookViewId="0">
      <selection activeCell="B1" sqref="B1:E2"/>
    </sheetView>
  </sheetViews>
  <sheetFormatPr defaultRowHeight="12.5" x14ac:dyDescent="0.25"/>
  <cols>
    <col min="1" max="1" width="6.453125" customWidth="1"/>
    <col min="2" max="2" width="9.453125" customWidth="1"/>
    <col min="3" max="3" width="4" customWidth="1"/>
    <col min="4" max="4" width="4.453125" customWidth="1"/>
    <col min="5" max="5" width="47.7265625" customWidth="1"/>
    <col min="6" max="6" width="4.26953125" customWidth="1"/>
    <col min="7" max="7" width="4.453125" customWidth="1"/>
    <col min="8" max="8" width="7.1796875" customWidth="1"/>
    <col min="9" max="9" width="11.453125" customWidth="1"/>
    <col min="13" max="13" width="58.7265625" customWidth="1"/>
  </cols>
  <sheetData>
    <row r="1" spans="1:13" ht="44.5" customHeight="1" x14ac:dyDescent="0.25">
      <c r="A1" s="83"/>
      <c r="B1" s="1707" t="s">
        <v>485</v>
      </c>
      <c r="C1" s="1708"/>
      <c r="D1" s="1708"/>
      <c r="E1" s="1708"/>
      <c r="F1" s="83"/>
      <c r="G1" s="83"/>
      <c r="H1" s="83"/>
      <c r="I1" s="83"/>
    </row>
    <row r="2" spans="1:13" ht="17.25" customHeight="1" thickBot="1" x14ac:dyDescent="0.3">
      <c r="A2" s="83"/>
      <c r="B2" s="1709"/>
      <c r="C2" s="1709"/>
      <c r="D2" s="1709"/>
      <c r="E2" s="1709"/>
      <c r="F2" s="83"/>
      <c r="G2" s="83"/>
      <c r="H2" s="83"/>
      <c r="I2" s="653"/>
    </row>
    <row r="3" spans="1:13" ht="16.5" customHeight="1" thickBot="1" x14ac:dyDescent="0.35">
      <c r="A3" s="1692" t="s">
        <v>2966</v>
      </c>
      <c r="B3" s="1699"/>
      <c r="C3" s="1700"/>
      <c r="D3" s="1701"/>
      <c r="E3" s="462" t="s">
        <v>3330</v>
      </c>
      <c r="F3" s="1702" t="s">
        <v>3331</v>
      </c>
      <c r="G3" s="1703"/>
      <c r="H3" s="463" t="s">
        <v>3332</v>
      </c>
      <c r="I3" s="464" t="s">
        <v>3333</v>
      </c>
    </row>
    <row r="4" spans="1:13" ht="16" thickBot="1" x14ac:dyDescent="0.35">
      <c r="A4" s="1693"/>
      <c r="B4" s="257"/>
      <c r="C4" s="1"/>
      <c r="D4" s="77"/>
      <c r="E4" s="2"/>
      <c r="F4" s="77" t="s">
        <v>3334</v>
      </c>
      <c r="G4" s="1" t="s">
        <v>3335</v>
      </c>
      <c r="H4" s="77" t="s">
        <v>3336</v>
      </c>
      <c r="I4" s="127"/>
    </row>
    <row r="5" spans="1:13" ht="31.5" customHeight="1" x14ac:dyDescent="0.35">
      <c r="A5" s="588">
        <v>1</v>
      </c>
      <c r="B5" s="1875" t="s">
        <v>3428</v>
      </c>
      <c r="C5" s="1876"/>
      <c r="D5" s="1877"/>
      <c r="E5" s="3" t="s">
        <v>3329</v>
      </c>
      <c r="F5" s="91"/>
      <c r="G5" s="91"/>
      <c r="H5" s="91"/>
      <c r="I5" s="606"/>
    </row>
    <row r="6" spans="1:13" ht="62" x14ac:dyDescent="0.35">
      <c r="A6" s="569">
        <v>2</v>
      </c>
      <c r="B6" s="1872" t="s">
        <v>6358</v>
      </c>
      <c r="C6" s="1873"/>
      <c r="D6" s="1874"/>
      <c r="E6" s="198" t="s">
        <v>6357</v>
      </c>
      <c r="F6" s="109"/>
      <c r="G6" s="110"/>
      <c r="H6" s="114"/>
      <c r="I6" s="441"/>
    </row>
    <row r="7" spans="1:13" ht="97.5" customHeight="1" x14ac:dyDescent="0.35">
      <c r="A7" s="526">
        <v>3</v>
      </c>
      <c r="B7" s="95" t="s">
        <v>6746</v>
      </c>
      <c r="C7" s="86"/>
      <c r="D7" s="100"/>
      <c r="E7" s="112" t="s">
        <v>6297</v>
      </c>
      <c r="F7" s="101"/>
      <c r="G7" s="101"/>
      <c r="H7" s="101"/>
      <c r="I7" s="441"/>
      <c r="M7" s="560"/>
    </row>
    <row r="8" spans="1:13" ht="250.5" customHeight="1" x14ac:dyDescent="0.35">
      <c r="A8" s="526">
        <v>4</v>
      </c>
      <c r="B8" s="935" t="s">
        <v>6744</v>
      </c>
      <c r="C8" s="86"/>
      <c r="D8" s="100"/>
      <c r="E8" s="197" t="s">
        <v>6299</v>
      </c>
      <c r="F8" s="94"/>
      <c r="G8" s="101"/>
      <c r="H8" s="104"/>
      <c r="I8" s="441"/>
    </row>
    <row r="9" spans="1:13" ht="93" x14ac:dyDescent="0.35">
      <c r="A9" s="526"/>
      <c r="B9" s="935" t="s">
        <v>16293</v>
      </c>
      <c r="C9" s="86"/>
      <c r="D9" s="100"/>
      <c r="E9" s="331" t="s">
        <v>16294</v>
      </c>
      <c r="F9" s="92"/>
      <c r="G9" s="105"/>
      <c r="H9" s="137"/>
      <c r="I9" s="441"/>
    </row>
    <row r="10" spans="1:13" ht="62" x14ac:dyDescent="0.35">
      <c r="A10" s="526"/>
      <c r="B10" s="935" t="s">
        <v>23431</v>
      </c>
      <c r="C10" s="86"/>
      <c r="D10" s="100"/>
      <c r="E10" s="331" t="s">
        <v>23432</v>
      </c>
      <c r="F10" s="92"/>
      <c r="G10" s="105"/>
      <c r="H10" s="137"/>
      <c r="I10" s="441"/>
    </row>
    <row r="11" spans="1:13" ht="132.75" customHeight="1" x14ac:dyDescent="0.35">
      <c r="A11" s="568"/>
      <c r="B11" s="936" t="s">
        <v>6745</v>
      </c>
      <c r="C11" s="107"/>
      <c r="D11" s="108"/>
      <c r="E11" s="331" t="s">
        <v>6298</v>
      </c>
      <c r="F11" s="92"/>
      <c r="G11" s="105"/>
      <c r="H11" s="137"/>
      <c r="I11" s="443"/>
      <c r="M11" s="560"/>
    </row>
    <row r="20" ht="45" customHeight="1" x14ac:dyDescent="0.25"/>
    <row r="22" ht="26.25" customHeight="1" x14ac:dyDescent="0.25"/>
    <row r="27" ht="12.75" customHeight="1" x14ac:dyDescent="0.25"/>
    <row r="29" ht="28.5" customHeight="1" x14ac:dyDescent="0.25"/>
    <row r="31" ht="26.25" customHeight="1" x14ac:dyDescent="0.25"/>
    <row r="32" ht="24.75" customHeight="1" x14ac:dyDescent="0.25"/>
    <row r="35" ht="12.75" customHeight="1" x14ac:dyDescent="0.25"/>
    <row r="39" ht="24.75" customHeight="1" x14ac:dyDescent="0.25"/>
    <row r="41" ht="24.75" customHeight="1" x14ac:dyDescent="0.25"/>
    <row r="42" ht="28.5" customHeight="1" x14ac:dyDescent="0.25"/>
    <row r="57" ht="27" customHeight="1" x14ac:dyDescent="0.25"/>
    <row r="62" ht="26.25" customHeight="1" x14ac:dyDescent="0.25"/>
    <row r="70" ht="24.75" customHeight="1" x14ac:dyDescent="0.25"/>
    <row r="71" ht="25.5" customHeight="1" x14ac:dyDescent="0.25"/>
    <row r="72" ht="25.5" customHeight="1" x14ac:dyDescent="0.25"/>
    <row r="79" ht="15" customHeight="1" x14ac:dyDescent="0.25"/>
    <row r="83" ht="0.75" customHeight="1" x14ac:dyDescent="0.25"/>
  </sheetData>
  <mergeCells count="6">
    <mergeCell ref="B6:D6"/>
    <mergeCell ref="F3:G3"/>
    <mergeCell ref="B5:D5"/>
    <mergeCell ref="A3:A4"/>
    <mergeCell ref="B1:E2"/>
    <mergeCell ref="B3:D3"/>
  </mergeCells>
  <phoneticPr fontId="0" type="noConversion"/>
  <hyperlinks>
    <hyperlink ref="B1:E2" location="'Zákon  326 -  2004 Sb.'!A1" display="   Zákon 326/2004 Sb.o rostlinolékařské péči a o změně některých souvisejících zákonů" xr:uid="{00000000-0004-0000-18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List23">
    <tabColor indexed="11"/>
  </sheetPr>
  <dimension ref="A1:I72"/>
  <sheetViews>
    <sheetView showGridLines="0" zoomScaleNormal="100" zoomScaleSheetLayoutView="100" workbookViewId="0"/>
  </sheetViews>
  <sheetFormatPr defaultRowHeight="12.5" x14ac:dyDescent="0.25"/>
  <cols>
    <col min="1" max="1" width="6.453125" customWidth="1"/>
    <col min="2" max="2" width="9.5429687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9" ht="41.5" customHeight="1" x14ac:dyDescent="0.25">
      <c r="A1" s="83"/>
      <c r="B1" s="1707" t="s">
        <v>4026</v>
      </c>
      <c r="C1" s="1708"/>
      <c r="D1" s="1708"/>
      <c r="E1" s="1708"/>
      <c r="F1" s="83"/>
      <c r="G1" s="83"/>
      <c r="H1" s="83"/>
      <c r="I1" s="83"/>
    </row>
    <row r="2" spans="1:9" ht="17.25" customHeight="1" thickBot="1" x14ac:dyDescent="0.3">
      <c r="A2" s="83"/>
      <c r="B2" s="1708"/>
      <c r="C2" s="1708"/>
      <c r="D2" s="1708"/>
      <c r="E2" s="1708"/>
      <c r="F2" s="83"/>
      <c r="G2" s="83"/>
      <c r="H2" s="83"/>
      <c r="I2" s="653"/>
    </row>
    <row r="3" spans="1:9" ht="16.5" customHeight="1" thickBot="1" x14ac:dyDescent="0.35">
      <c r="A3" s="1692" t="s">
        <v>2966</v>
      </c>
      <c r="B3" s="1699"/>
      <c r="C3" s="1700"/>
      <c r="D3" s="1701"/>
      <c r="E3" s="462" t="s">
        <v>3330</v>
      </c>
      <c r="F3" s="1702" t="s">
        <v>3331</v>
      </c>
      <c r="G3" s="1703"/>
      <c r="H3" s="463" t="s">
        <v>3332</v>
      </c>
      <c r="I3" s="464" t="s">
        <v>3333</v>
      </c>
    </row>
    <row r="4" spans="1:9" ht="16" thickBot="1" x14ac:dyDescent="0.35">
      <c r="A4" s="1693"/>
      <c r="B4" s="257"/>
      <c r="C4" s="1"/>
      <c r="D4" s="77"/>
      <c r="E4" s="2"/>
      <c r="F4" s="77" t="s">
        <v>3334</v>
      </c>
      <c r="G4" s="1" t="s">
        <v>3335</v>
      </c>
      <c r="H4" s="77" t="s">
        <v>3336</v>
      </c>
      <c r="I4" s="127"/>
    </row>
    <row r="5" spans="1:9" ht="31" x14ac:dyDescent="0.35">
      <c r="A5" s="588">
        <v>1</v>
      </c>
      <c r="B5" s="1716" t="s">
        <v>3428</v>
      </c>
      <c r="C5" s="1717"/>
      <c r="D5" s="1718"/>
      <c r="E5" s="3" t="s">
        <v>3296</v>
      </c>
      <c r="F5" s="91"/>
      <c r="G5" s="91"/>
      <c r="H5" s="91"/>
      <c r="I5" s="450"/>
    </row>
    <row r="6" spans="1:9" ht="15.5" x14ac:dyDescent="0.35">
      <c r="A6" s="623"/>
      <c r="B6" s="133"/>
      <c r="C6" s="134"/>
      <c r="D6" s="135"/>
      <c r="E6" s="1881" t="s">
        <v>3910</v>
      </c>
      <c r="F6" s="103"/>
      <c r="G6" s="103"/>
      <c r="H6" s="103"/>
      <c r="I6" s="439"/>
    </row>
    <row r="7" spans="1:9" ht="15.5" x14ac:dyDescent="0.35">
      <c r="A7" s="526">
        <v>2</v>
      </c>
      <c r="B7" s="95"/>
      <c r="C7" s="86"/>
      <c r="D7" s="100"/>
      <c r="E7" s="1831"/>
      <c r="F7" s="110"/>
      <c r="G7" s="110"/>
      <c r="H7" s="110"/>
      <c r="I7" s="440"/>
    </row>
    <row r="8" spans="1:9" ht="60.75" customHeight="1" x14ac:dyDescent="0.35">
      <c r="A8" s="526"/>
      <c r="B8" s="95"/>
      <c r="C8" s="86"/>
      <c r="D8" s="100"/>
      <c r="E8" s="1832"/>
      <c r="F8" s="105"/>
      <c r="G8" s="105"/>
      <c r="H8" s="137"/>
      <c r="I8" s="441"/>
    </row>
    <row r="9" spans="1:9" ht="126" customHeight="1" x14ac:dyDescent="0.35">
      <c r="A9" s="526">
        <v>3</v>
      </c>
      <c r="B9" s="95"/>
      <c r="C9" s="86"/>
      <c r="D9" s="100"/>
      <c r="E9" s="155" t="s">
        <v>4149</v>
      </c>
      <c r="F9" s="94"/>
      <c r="G9" s="101"/>
      <c r="H9" s="104"/>
      <c r="I9" s="443"/>
    </row>
    <row r="10" spans="1:9" ht="31" x14ac:dyDescent="0.35">
      <c r="A10" s="589">
        <v>4</v>
      </c>
      <c r="B10" s="1802" t="s">
        <v>2896</v>
      </c>
      <c r="C10" s="1882"/>
      <c r="D10" s="1883"/>
      <c r="E10" s="147" t="s">
        <v>3297</v>
      </c>
      <c r="F10" s="104"/>
      <c r="G10" s="93"/>
      <c r="H10" s="93"/>
      <c r="I10" s="624"/>
    </row>
    <row r="11" spans="1:9" ht="34.5" customHeight="1" x14ac:dyDescent="0.35">
      <c r="A11" s="526">
        <v>5</v>
      </c>
      <c r="B11" s="95"/>
      <c r="C11" s="86"/>
      <c r="D11" s="100"/>
      <c r="E11" s="155" t="s">
        <v>3298</v>
      </c>
      <c r="F11" s="105"/>
      <c r="G11" s="105"/>
      <c r="H11" s="137"/>
      <c r="I11" s="441"/>
    </row>
    <row r="12" spans="1:9" ht="60" customHeight="1" x14ac:dyDescent="0.35">
      <c r="A12" s="526">
        <v>6</v>
      </c>
      <c r="B12" s="95"/>
      <c r="C12" s="86"/>
      <c r="D12" s="100"/>
      <c r="E12" s="155" t="s">
        <v>3299</v>
      </c>
      <c r="F12" s="92"/>
      <c r="G12" s="105"/>
      <c r="H12" s="137"/>
      <c r="I12" s="441"/>
    </row>
    <row r="13" spans="1:9" ht="79.5" customHeight="1" x14ac:dyDescent="0.35">
      <c r="A13" s="526">
        <v>7</v>
      </c>
      <c r="B13" s="136"/>
      <c r="C13" s="86"/>
      <c r="D13" s="100"/>
      <c r="E13" s="155" t="s">
        <v>3911</v>
      </c>
      <c r="F13" s="92"/>
      <c r="G13" s="105"/>
      <c r="H13" s="137"/>
      <c r="I13" s="441"/>
    </row>
    <row r="14" spans="1:9" ht="49.5" customHeight="1" x14ac:dyDescent="0.35">
      <c r="A14" s="526">
        <v>8</v>
      </c>
      <c r="B14" s="136"/>
      <c r="C14" s="86"/>
      <c r="D14" s="100"/>
      <c r="E14" s="155" t="s">
        <v>3909</v>
      </c>
      <c r="F14" s="94"/>
      <c r="G14" s="101"/>
      <c r="H14" s="104"/>
      <c r="I14" s="441"/>
    </row>
    <row r="15" spans="1:9" ht="48" customHeight="1" x14ac:dyDescent="0.35">
      <c r="A15" s="526">
        <v>9</v>
      </c>
      <c r="B15" s="136"/>
      <c r="C15" s="86"/>
      <c r="D15" s="100"/>
      <c r="E15" s="155" t="s">
        <v>4175</v>
      </c>
      <c r="F15" s="94"/>
      <c r="G15" s="101"/>
      <c r="H15" s="104"/>
      <c r="I15" s="441"/>
    </row>
    <row r="16" spans="1:9" ht="77.5" x14ac:dyDescent="0.35">
      <c r="A16" s="526">
        <v>10</v>
      </c>
      <c r="B16" s="136"/>
      <c r="C16" s="86"/>
      <c r="D16" s="100"/>
      <c r="E16" s="155" t="s">
        <v>39</v>
      </c>
      <c r="F16" s="94"/>
      <c r="G16" s="101"/>
      <c r="H16" s="104"/>
      <c r="I16" s="441"/>
    </row>
    <row r="17" spans="1:9" ht="60.75" customHeight="1" thickBot="1" x14ac:dyDescent="0.4">
      <c r="A17" s="507">
        <v>11</v>
      </c>
      <c r="B17" s="561"/>
      <c r="C17" s="562"/>
      <c r="D17" s="563"/>
      <c r="E17" s="564" t="s">
        <v>340</v>
      </c>
      <c r="F17" s="565"/>
      <c r="G17" s="566"/>
      <c r="H17" s="567"/>
      <c r="I17" s="474"/>
    </row>
    <row r="18" spans="1:9" ht="36.65" customHeight="1" x14ac:dyDescent="0.35">
      <c r="A18" s="526">
        <v>12</v>
      </c>
      <c r="B18" s="136"/>
      <c r="C18" s="86"/>
      <c r="D18" s="100"/>
      <c r="E18" s="263" t="s">
        <v>3912</v>
      </c>
      <c r="F18" s="105"/>
      <c r="G18" s="105"/>
      <c r="H18" s="137"/>
      <c r="I18" s="441"/>
    </row>
    <row r="19" spans="1:9" ht="46.5" x14ac:dyDescent="0.35">
      <c r="A19" s="526">
        <v>13</v>
      </c>
      <c r="B19" s="136"/>
      <c r="C19" s="86"/>
      <c r="D19" s="100"/>
      <c r="E19" s="157" t="s">
        <v>3908</v>
      </c>
      <c r="F19" s="137"/>
      <c r="G19" s="137"/>
      <c r="H19" s="137"/>
      <c r="I19" s="441"/>
    </row>
    <row r="20" spans="1:9" ht="51" customHeight="1" thickBot="1" x14ac:dyDescent="0.4">
      <c r="A20" s="507">
        <v>14</v>
      </c>
      <c r="B20" s="1878"/>
      <c r="C20" s="1879"/>
      <c r="D20" s="1880"/>
      <c r="E20" s="564" t="s">
        <v>4058</v>
      </c>
      <c r="F20" s="466"/>
      <c r="G20" s="466"/>
      <c r="H20" s="466"/>
      <c r="I20" s="474"/>
    </row>
    <row r="21" spans="1:9" ht="51" customHeight="1" x14ac:dyDescent="0.35">
      <c r="A21" s="171"/>
      <c r="B21" s="84"/>
      <c r="C21" s="84"/>
      <c r="D21" s="84"/>
      <c r="E21" s="405"/>
      <c r="F21" s="161"/>
      <c r="G21" s="161"/>
      <c r="H21" s="161"/>
      <c r="I21" s="274"/>
    </row>
    <row r="24" spans="1:9" ht="12.75" customHeight="1" x14ac:dyDescent="0.25"/>
    <row r="28" spans="1:9" ht="24.75" customHeight="1" x14ac:dyDescent="0.25"/>
    <row r="30" spans="1:9" ht="24.75" customHeight="1" x14ac:dyDescent="0.25"/>
    <row r="31" spans="1:9" ht="28.5" customHeight="1" x14ac:dyDescent="0.25"/>
    <row r="46" ht="27" customHeight="1" x14ac:dyDescent="0.25"/>
    <row r="51" ht="26.25" customHeight="1" x14ac:dyDescent="0.25"/>
    <row r="59" ht="24.75" customHeight="1" x14ac:dyDescent="0.25"/>
    <row r="60" ht="25.5" customHeight="1" x14ac:dyDescent="0.25"/>
    <row r="61" ht="25.5" customHeight="1" x14ac:dyDescent="0.25"/>
    <row r="65" spans="3:3" x14ac:dyDescent="0.25">
      <c r="C65" s="22"/>
    </row>
    <row r="66" spans="3:3" x14ac:dyDescent="0.25">
      <c r="C66" s="22"/>
    </row>
    <row r="68" spans="3:3" ht="15" customHeight="1" x14ac:dyDescent="0.25"/>
    <row r="72" spans="3:3" ht="0.75" customHeight="1" x14ac:dyDescent="0.25"/>
  </sheetData>
  <mergeCells count="8">
    <mergeCell ref="B20:D20"/>
    <mergeCell ref="B1:E2"/>
    <mergeCell ref="B3:D3"/>
    <mergeCell ref="F3:G3"/>
    <mergeCell ref="A3:A4"/>
    <mergeCell ref="B5:D5"/>
    <mergeCell ref="E6:E8"/>
    <mergeCell ref="B10:D10"/>
  </mergeCells>
  <phoneticPr fontId="0" type="noConversion"/>
  <hyperlinks>
    <hyperlink ref="B1:E2" location="'NV 168 - 2002 Sb.'!A1" display="168/2002 Sb. NAŘÍZENÍ VLÁDYze dne 25. března 2002 o způsobu organizace práce a pracovních postupů, které je zaměstnavatel povinen zajistit při provozování dopravy dopravními prostředky" xr:uid="{00000000-0004-0000-19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1" manualBreakCount="1">
    <brk id="17" max="8" man="1"/>
  </rowBreaks>
  <colBreaks count="1" manualBreakCount="1">
    <brk id="9" max="1048575"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List24">
    <tabColor indexed="45"/>
  </sheetPr>
  <dimension ref="A1:O368"/>
  <sheetViews>
    <sheetView showGridLines="0" zoomScaleNormal="100" zoomScaleSheetLayoutView="100" workbookViewId="0">
      <selection activeCell="B1" sqref="B1:E2"/>
    </sheetView>
  </sheetViews>
  <sheetFormatPr defaultRowHeight="12.5" x14ac:dyDescent="0.25"/>
  <cols>
    <col min="1" max="1" width="6.54296875" customWidth="1"/>
    <col min="2" max="2" width="9.453125" customWidth="1"/>
    <col min="3" max="3" width="4" customWidth="1"/>
    <col min="4" max="4" width="4.26953125" customWidth="1"/>
    <col min="5" max="5" width="47.54296875" customWidth="1"/>
    <col min="6" max="6" width="5.453125" customWidth="1"/>
    <col min="7" max="7" width="4.453125" customWidth="1"/>
    <col min="8" max="8" width="7.1796875" customWidth="1"/>
    <col min="9" max="9" width="11.7265625" customWidth="1"/>
  </cols>
  <sheetData>
    <row r="1" spans="1:15" ht="41.5" customHeight="1" x14ac:dyDescent="0.25">
      <c r="A1" s="83"/>
      <c r="B1" s="1707" t="s">
        <v>4082</v>
      </c>
      <c r="C1" s="1708"/>
      <c r="D1" s="1708"/>
      <c r="E1" s="1708"/>
      <c r="F1" s="83"/>
      <c r="G1" s="83"/>
      <c r="H1" s="83"/>
      <c r="I1" s="83"/>
    </row>
    <row r="2" spans="1:15" ht="17.25" customHeight="1" x14ac:dyDescent="0.25">
      <c r="A2" s="83"/>
      <c r="B2" s="1708"/>
      <c r="C2" s="1708"/>
      <c r="D2" s="1708"/>
      <c r="E2" s="1708"/>
      <c r="F2" s="83"/>
      <c r="G2" s="83"/>
      <c r="H2" s="83"/>
      <c r="I2" s="83"/>
    </row>
    <row r="3" spans="1:15" ht="78.75" customHeight="1" x14ac:dyDescent="0.3">
      <c r="A3" s="1891"/>
      <c r="B3" s="1904" t="s">
        <v>4176</v>
      </c>
      <c r="C3" s="1905"/>
      <c r="D3" s="1905"/>
      <c r="E3" s="1905"/>
      <c r="F3" s="1905"/>
      <c r="G3" s="1905"/>
      <c r="H3" s="1905"/>
      <c r="I3" s="1905"/>
      <c r="O3" s="83"/>
    </row>
    <row r="4" spans="1:15" ht="15" customHeight="1" thickBot="1" x14ac:dyDescent="0.35">
      <c r="A4" s="1891"/>
      <c r="B4" s="213"/>
      <c r="C4" s="214"/>
      <c r="D4" s="214"/>
      <c r="E4" s="214"/>
      <c r="F4" s="214"/>
      <c r="G4" s="214"/>
      <c r="H4" s="214"/>
      <c r="I4" s="214"/>
    </row>
    <row r="5" spans="1:15" ht="16.5" customHeight="1" thickBot="1" x14ac:dyDescent="0.35">
      <c r="A5" s="1692" t="s">
        <v>2966</v>
      </c>
      <c r="B5" s="1699"/>
      <c r="C5" s="1700"/>
      <c r="D5" s="1701"/>
      <c r="E5" s="462" t="s">
        <v>3330</v>
      </c>
      <c r="F5" s="1702" t="s">
        <v>3331</v>
      </c>
      <c r="G5" s="1703"/>
      <c r="H5" s="463" t="s">
        <v>3332</v>
      </c>
      <c r="I5" s="464" t="s">
        <v>3333</v>
      </c>
    </row>
    <row r="6" spans="1:15" ht="17.25" customHeight="1" thickBot="1" x14ac:dyDescent="0.35">
      <c r="A6" s="1693"/>
      <c r="B6" s="257"/>
      <c r="C6" s="1"/>
      <c r="D6" s="77"/>
      <c r="E6" s="2"/>
      <c r="F6" s="77" t="s">
        <v>3334</v>
      </c>
      <c r="G6" s="1" t="s">
        <v>3335</v>
      </c>
      <c r="H6" s="77" t="s">
        <v>3336</v>
      </c>
      <c r="I6" s="127"/>
    </row>
    <row r="7" spans="1:15" ht="47.25" customHeight="1" x14ac:dyDescent="0.35">
      <c r="A7" s="704">
        <v>1</v>
      </c>
      <c r="B7" s="1906" t="s">
        <v>3616</v>
      </c>
      <c r="C7" s="1907"/>
      <c r="D7" s="1907"/>
      <c r="E7" s="1908"/>
      <c r="F7" s="1867"/>
      <c r="G7" s="1868"/>
      <c r="H7" s="1868"/>
      <c r="I7" s="440"/>
    </row>
    <row r="8" spans="1:15" ht="15.5" x14ac:dyDescent="0.35">
      <c r="A8" s="705">
        <v>2</v>
      </c>
      <c r="B8" s="410"/>
      <c r="C8" s="411"/>
      <c r="D8" s="412"/>
      <c r="E8" s="231" t="s">
        <v>3528</v>
      </c>
      <c r="F8" s="104"/>
      <c r="G8" s="297"/>
      <c r="H8" s="297"/>
      <c r="I8" s="442"/>
    </row>
    <row r="9" spans="1:15" ht="84.75" customHeight="1" x14ac:dyDescent="0.35">
      <c r="A9" s="526">
        <v>3</v>
      </c>
      <c r="B9" s="1851"/>
      <c r="C9" s="1892"/>
      <c r="D9" s="1893"/>
      <c r="E9" s="421" t="s">
        <v>3497</v>
      </c>
      <c r="F9" s="109"/>
      <c r="G9" s="110"/>
      <c r="H9" s="114"/>
      <c r="I9" s="441"/>
    </row>
    <row r="10" spans="1:15" ht="77.5" x14ac:dyDescent="0.4">
      <c r="A10" s="656">
        <v>4</v>
      </c>
      <c r="B10" s="236"/>
      <c r="C10" s="237"/>
      <c r="D10" s="238"/>
      <c r="E10" s="265" t="s">
        <v>3498</v>
      </c>
      <c r="F10" s="102"/>
      <c r="G10" s="103"/>
      <c r="H10" s="245"/>
      <c r="I10" s="672" t="s">
        <v>3276</v>
      </c>
    </row>
    <row r="11" spans="1:15" ht="77.5" x14ac:dyDescent="0.4">
      <c r="A11" s="656">
        <v>5</v>
      </c>
      <c r="B11" s="236"/>
      <c r="C11" s="237"/>
      <c r="D11" s="238"/>
      <c r="E11" s="265" t="s">
        <v>4177</v>
      </c>
      <c r="F11" s="102"/>
      <c r="G11" s="103"/>
      <c r="H11" s="139"/>
      <c r="I11" s="441"/>
    </row>
    <row r="12" spans="1:15" ht="78" customHeight="1" x14ac:dyDescent="0.4">
      <c r="A12" s="656">
        <v>6</v>
      </c>
      <c r="B12" s="236"/>
      <c r="C12" s="237"/>
      <c r="D12" s="238"/>
      <c r="E12" s="265" t="s">
        <v>3277</v>
      </c>
      <c r="F12" s="102"/>
      <c r="G12" s="103"/>
      <c r="H12" s="139"/>
      <c r="I12" s="441"/>
    </row>
    <row r="13" spans="1:15" ht="92.25" customHeight="1" x14ac:dyDescent="0.4">
      <c r="A13" s="526">
        <v>7</v>
      </c>
      <c r="B13" s="236"/>
      <c r="C13" s="237"/>
      <c r="D13" s="238"/>
      <c r="E13" s="265" t="s">
        <v>3278</v>
      </c>
      <c r="F13" s="102"/>
      <c r="G13" s="103"/>
      <c r="H13" s="139"/>
      <c r="I13" s="441"/>
    </row>
    <row r="14" spans="1:15" ht="46.5" x14ac:dyDescent="0.4">
      <c r="A14" s="656">
        <v>8</v>
      </c>
      <c r="B14" s="236"/>
      <c r="C14" s="237"/>
      <c r="D14" s="238"/>
      <c r="E14" s="265" t="s">
        <v>3279</v>
      </c>
      <c r="F14" s="102"/>
      <c r="G14" s="103"/>
      <c r="H14" s="245"/>
      <c r="I14" s="672" t="s">
        <v>3280</v>
      </c>
    </row>
    <row r="15" spans="1:15" ht="61.5" customHeight="1" thickBot="1" x14ac:dyDescent="0.45">
      <c r="A15" s="708">
        <v>9</v>
      </c>
      <c r="B15" s="683"/>
      <c r="C15" s="684"/>
      <c r="D15" s="685"/>
      <c r="E15" s="611" t="s">
        <v>3281</v>
      </c>
      <c r="F15" s="566"/>
      <c r="G15" s="566"/>
      <c r="H15" s="686"/>
      <c r="I15" s="687" t="s">
        <v>3282</v>
      </c>
    </row>
    <row r="16" spans="1:15" ht="27.75" customHeight="1" x14ac:dyDescent="0.35">
      <c r="A16" s="706">
        <v>10</v>
      </c>
      <c r="B16" s="1894" t="s">
        <v>2595</v>
      </c>
      <c r="C16" s="1894"/>
      <c r="D16" s="1895"/>
      <c r="E16" s="424" t="s">
        <v>3283</v>
      </c>
      <c r="F16" s="1896"/>
      <c r="G16" s="1897"/>
      <c r="H16" s="1897"/>
      <c r="I16" s="1898"/>
    </row>
    <row r="17" spans="1:9" ht="20.25" customHeight="1" x14ac:dyDescent="0.35">
      <c r="A17" s="589">
        <v>11</v>
      </c>
      <c r="B17" s="1899"/>
      <c r="C17" s="1899"/>
      <c r="D17" s="1900"/>
      <c r="E17" s="543" t="s">
        <v>3428</v>
      </c>
      <c r="F17" s="104"/>
      <c r="G17" s="93"/>
      <c r="H17" s="93"/>
      <c r="I17" s="442"/>
    </row>
    <row r="18" spans="1:9" ht="40.5" customHeight="1" x14ac:dyDescent="0.35">
      <c r="A18" s="656">
        <v>12</v>
      </c>
      <c r="B18" s="422"/>
      <c r="C18" s="422"/>
      <c r="D18" s="423"/>
      <c r="E18" s="323" t="s">
        <v>4169</v>
      </c>
      <c r="F18" s="109"/>
      <c r="G18" s="110"/>
      <c r="H18" s="110"/>
      <c r="I18" s="441"/>
    </row>
    <row r="19" spans="1:9" ht="124" x14ac:dyDescent="0.35">
      <c r="A19" s="656">
        <v>13</v>
      </c>
      <c r="B19" s="239"/>
      <c r="C19" s="190"/>
      <c r="D19" s="191"/>
      <c r="E19" s="157" t="s">
        <v>4178</v>
      </c>
      <c r="F19" s="102"/>
      <c r="G19" s="103"/>
      <c r="H19" s="103"/>
      <c r="I19" s="671" t="s">
        <v>10292</v>
      </c>
    </row>
    <row r="20" spans="1:9" ht="31" x14ac:dyDescent="0.35">
      <c r="A20" s="656">
        <v>14</v>
      </c>
      <c r="B20" s="239"/>
      <c r="C20" s="190" t="s">
        <v>10293</v>
      </c>
      <c r="D20" s="191"/>
      <c r="E20" s="324" t="s">
        <v>402</v>
      </c>
      <c r="F20" s="102"/>
      <c r="G20" s="103"/>
      <c r="H20" s="103"/>
      <c r="I20" s="441"/>
    </row>
    <row r="21" spans="1:9" ht="62" x14ac:dyDescent="0.35">
      <c r="A21" s="526">
        <v>15</v>
      </c>
      <c r="B21" s="239"/>
      <c r="C21" s="190" t="s">
        <v>10294</v>
      </c>
      <c r="D21" s="191"/>
      <c r="E21" s="265" t="s">
        <v>488</v>
      </c>
      <c r="F21" s="102"/>
      <c r="G21" s="103"/>
      <c r="H21" s="103"/>
      <c r="I21" s="671" t="s">
        <v>3624</v>
      </c>
    </row>
    <row r="22" spans="1:9" ht="201.5" x14ac:dyDescent="0.35">
      <c r="A22" s="656">
        <v>16</v>
      </c>
      <c r="B22" s="239"/>
      <c r="C22" s="190">
        <v>2</v>
      </c>
      <c r="D22" s="191"/>
      <c r="E22" s="265" t="s">
        <v>489</v>
      </c>
      <c r="F22" s="102"/>
      <c r="G22" s="103"/>
      <c r="H22" s="103"/>
      <c r="I22" s="441"/>
    </row>
    <row r="23" spans="1:9" ht="77.5" x14ac:dyDescent="0.35">
      <c r="A23" s="656">
        <v>17</v>
      </c>
      <c r="B23" s="239"/>
      <c r="C23" s="190">
        <v>4</v>
      </c>
      <c r="D23" s="191"/>
      <c r="E23" s="265" t="s">
        <v>3313</v>
      </c>
      <c r="F23" s="102"/>
      <c r="G23" s="103"/>
      <c r="H23" s="103"/>
      <c r="I23" s="441"/>
    </row>
    <row r="24" spans="1:9" ht="78" thickBot="1" x14ac:dyDescent="0.4">
      <c r="A24" s="708">
        <v>18</v>
      </c>
      <c r="B24" s="680"/>
      <c r="C24" s="681">
        <v>5</v>
      </c>
      <c r="D24" s="682"/>
      <c r="E24" s="564" t="s">
        <v>490</v>
      </c>
      <c r="F24" s="565"/>
      <c r="G24" s="566"/>
      <c r="H24" s="566"/>
      <c r="I24" s="474"/>
    </row>
    <row r="25" spans="1:9" ht="16" thickBot="1" x14ac:dyDescent="0.4">
      <c r="A25" s="709">
        <v>19</v>
      </c>
      <c r="B25" s="710"/>
      <c r="C25" s="711"/>
      <c r="D25" s="712"/>
      <c r="E25" s="713" t="s">
        <v>10295</v>
      </c>
      <c r="F25" s="714"/>
      <c r="G25" s="715"/>
      <c r="H25" s="716"/>
      <c r="I25" s="717"/>
    </row>
    <row r="26" spans="1:9" ht="141.75" customHeight="1" x14ac:dyDescent="0.35">
      <c r="A26" s="707">
        <v>20</v>
      </c>
      <c r="B26" s="952"/>
      <c r="C26" s="950">
        <v>1</v>
      </c>
      <c r="D26" s="951"/>
      <c r="E26" s="263" t="s">
        <v>3564</v>
      </c>
      <c r="F26" s="92"/>
      <c r="G26" s="105"/>
      <c r="H26" s="137"/>
      <c r="I26" s="441"/>
    </row>
    <row r="27" spans="1:9" ht="153.75" customHeight="1" x14ac:dyDescent="0.35">
      <c r="A27" s="656">
        <v>21</v>
      </c>
      <c r="B27" s="239"/>
      <c r="C27" s="190">
        <v>2</v>
      </c>
      <c r="D27" s="191"/>
      <c r="E27" s="263" t="s">
        <v>3788</v>
      </c>
      <c r="F27" s="92"/>
      <c r="G27" s="105"/>
      <c r="H27" s="137"/>
      <c r="I27" s="441"/>
    </row>
    <row r="28" spans="1:9" ht="139.5" x14ac:dyDescent="0.35">
      <c r="A28" s="656">
        <v>22</v>
      </c>
      <c r="B28" s="239"/>
      <c r="C28" s="190">
        <v>3</v>
      </c>
      <c r="D28" s="191"/>
      <c r="E28" s="266" t="s">
        <v>491</v>
      </c>
      <c r="F28" s="109"/>
      <c r="G28" s="110"/>
      <c r="H28" s="114"/>
      <c r="I28" s="443"/>
    </row>
    <row r="29" spans="1:9" ht="31" x14ac:dyDescent="0.35">
      <c r="A29" s="589">
        <v>23</v>
      </c>
      <c r="B29" s="229"/>
      <c r="C29" s="178"/>
      <c r="D29" s="179"/>
      <c r="E29" s="254" t="s">
        <v>10296</v>
      </c>
      <c r="F29" s="285"/>
      <c r="G29" s="286"/>
      <c r="H29" s="93"/>
      <c r="I29" s="442"/>
    </row>
    <row r="30" spans="1:9" ht="141.75" customHeight="1" x14ac:dyDescent="0.35">
      <c r="A30" s="656">
        <v>24</v>
      </c>
      <c r="B30" s="300"/>
      <c r="C30" s="950">
        <v>1</v>
      </c>
      <c r="D30" s="951"/>
      <c r="E30" s="154" t="s">
        <v>4017</v>
      </c>
      <c r="F30" s="109"/>
      <c r="G30" s="110"/>
      <c r="H30" s="110"/>
      <c r="I30" s="441"/>
    </row>
    <row r="31" spans="1:9" ht="95.25" customHeight="1" thickBot="1" x14ac:dyDescent="0.4">
      <c r="A31" s="718">
        <v>25</v>
      </c>
      <c r="B31" s="719"/>
      <c r="C31" s="681">
        <v>3</v>
      </c>
      <c r="D31" s="682"/>
      <c r="E31" s="611" t="s">
        <v>3625</v>
      </c>
      <c r="F31" s="565"/>
      <c r="G31" s="566"/>
      <c r="H31" s="567"/>
      <c r="I31" s="474"/>
    </row>
    <row r="32" spans="1:9" ht="122.25" customHeight="1" x14ac:dyDescent="0.35">
      <c r="A32" s="656">
        <v>26</v>
      </c>
      <c r="B32" s="239"/>
      <c r="C32" s="190">
        <v>5</v>
      </c>
      <c r="D32" s="191"/>
      <c r="E32" s="263" t="s">
        <v>3626</v>
      </c>
      <c r="F32" s="109"/>
      <c r="G32" s="110"/>
      <c r="H32" s="110"/>
      <c r="I32" s="441"/>
    </row>
    <row r="33" spans="1:10" ht="78.75" customHeight="1" x14ac:dyDescent="0.35">
      <c r="A33" s="623">
        <v>27</v>
      </c>
      <c r="B33" s="494"/>
      <c r="C33" s="190">
        <v>6</v>
      </c>
      <c r="D33" s="191"/>
      <c r="E33" s="157" t="s">
        <v>486</v>
      </c>
      <c r="F33" s="94"/>
      <c r="G33" s="101"/>
      <c r="H33" s="104"/>
      <c r="I33" s="441"/>
    </row>
    <row r="34" spans="1:10" ht="139.5" x14ac:dyDescent="0.35">
      <c r="A34" s="656">
        <v>28</v>
      </c>
      <c r="B34" s="239"/>
      <c r="C34" s="190">
        <v>7</v>
      </c>
      <c r="D34" s="191"/>
      <c r="E34" s="266" t="s">
        <v>487</v>
      </c>
      <c r="F34" s="109"/>
      <c r="G34" s="110"/>
      <c r="H34" s="110"/>
      <c r="I34" s="441"/>
    </row>
    <row r="35" spans="1:10" ht="93" customHeight="1" x14ac:dyDescent="0.35">
      <c r="A35" s="656">
        <v>29</v>
      </c>
      <c r="B35" s="234"/>
      <c r="C35" s="185">
        <v>8</v>
      </c>
      <c r="D35" s="186"/>
      <c r="E35" s="155" t="s">
        <v>62</v>
      </c>
      <c r="F35" s="94"/>
      <c r="G35" s="101"/>
      <c r="H35" s="101"/>
      <c r="I35" s="443"/>
    </row>
    <row r="36" spans="1:10" ht="31" x14ac:dyDescent="0.35">
      <c r="A36" s="705">
        <v>30</v>
      </c>
      <c r="B36" s="1810" t="s">
        <v>3693</v>
      </c>
      <c r="C36" s="1810"/>
      <c r="D36" s="1811"/>
      <c r="E36" s="3" t="s">
        <v>3312</v>
      </c>
      <c r="F36" s="1884"/>
      <c r="G36" s="1885"/>
      <c r="H36" s="1885"/>
      <c r="I36" s="1886"/>
    </row>
    <row r="37" spans="1:10" ht="20" x14ac:dyDescent="0.3">
      <c r="A37" s="589">
        <v>31</v>
      </c>
      <c r="B37" s="419"/>
      <c r="C37" s="419"/>
      <c r="D37" s="420"/>
      <c r="E37" s="231" t="s">
        <v>10297</v>
      </c>
      <c r="F37" s="111"/>
      <c r="G37" s="232"/>
      <c r="H37" s="298"/>
      <c r="I37" s="693"/>
    </row>
    <row r="38" spans="1:10" ht="46.5" customHeight="1" x14ac:dyDescent="0.35">
      <c r="A38" s="656">
        <v>32</v>
      </c>
      <c r="B38" s="300"/>
      <c r="C38" s="300">
        <v>1</v>
      </c>
      <c r="D38" s="301"/>
      <c r="E38" s="265" t="s">
        <v>3825</v>
      </c>
      <c r="F38" s="92"/>
      <c r="G38" s="105"/>
      <c r="H38" s="137"/>
      <c r="I38" s="571"/>
      <c r="J38" s="79"/>
    </row>
    <row r="39" spans="1:10" ht="36" customHeight="1" x14ac:dyDescent="0.35">
      <c r="A39" s="656">
        <v>33</v>
      </c>
      <c r="B39" s="188"/>
      <c r="C39" s="300">
        <v>2</v>
      </c>
      <c r="D39" s="184"/>
      <c r="E39" s="265" t="s">
        <v>3826</v>
      </c>
      <c r="F39" s="94"/>
      <c r="G39" s="101"/>
      <c r="H39" s="104"/>
      <c r="I39" s="441"/>
    </row>
    <row r="40" spans="1:10" ht="46.5" x14ac:dyDescent="0.35">
      <c r="A40" s="656">
        <v>34</v>
      </c>
      <c r="B40" s="188"/>
      <c r="C40" s="300">
        <v>3</v>
      </c>
      <c r="D40" s="184"/>
      <c r="E40" s="157" t="s">
        <v>3827</v>
      </c>
      <c r="F40" s="94"/>
      <c r="G40" s="101"/>
      <c r="H40" s="104"/>
      <c r="I40" s="441"/>
    </row>
    <row r="41" spans="1:10" ht="46.5" x14ac:dyDescent="0.35">
      <c r="A41" s="526">
        <v>35</v>
      </c>
      <c r="B41" s="188"/>
      <c r="C41" s="300">
        <v>4</v>
      </c>
      <c r="D41" s="184"/>
      <c r="E41" s="157" t="s">
        <v>3828</v>
      </c>
      <c r="F41" s="94"/>
      <c r="G41" s="101"/>
      <c r="H41" s="104"/>
      <c r="I41" s="441"/>
    </row>
    <row r="42" spans="1:10" ht="64.5" customHeight="1" x14ac:dyDescent="0.35">
      <c r="A42" s="656">
        <v>36</v>
      </c>
      <c r="B42" s="188"/>
      <c r="C42" s="300">
        <v>5</v>
      </c>
      <c r="D42" s="184"/>
      <c r="E42" s="265" t="s">
        <v>3829</v>
      </c>
      <c r="F42" s="94"/>
      <c r="G42" s="101"/>
      <c r="H42" s="104"/>
      <c r="I42" s="441"/>
    </row>
    <row r="43" spans="1:10" ht="31.5" thickBot="1" x14ac:dyDescent="0.4">
      <c r="A43" s="708">
        <v>37</v>
      </c>
      <c r="B43" s="677"/>
      <c r="C43" s="300">
        <v>6</v>
      </c>
      <c r="D43" s="679"/>
      <c r="E43" s="611" t="s">
        <v>3830</v>
      </c>
      <c r="F43" s="565"/>
      <c r="G43" s="566"/>
      <c r="H43" s="567"/>
      <c r="I43" s="474"/>
    </row>
    <row r="44" spans="1:10" ht="15.5" x14ac:dyDescent="0.35">
      <c r="A44" s="706">
        <v>38</v>
      </c>
      <c r="B44" s="235"/>
      <c r="C44" s="182"/>
      <c r="D44" s="183"/>
      <c r="E44" s="327" t="s">
        <v>10298</v>
      </c>
      <c r="F44" s="316"/>
      <c r="G44" s="318"/>
      <c r="H44" s="91"/>
      <c r="I44" s="624"/>
    </row>
    <row r="45" spans="1:10" ht="46.5" x14ac:dyDescent="0.35">
      <c r="A45" s="526">
        <v>39</v>
      </c>
      <c r="B45" s="300"/>
      <c r="C45" s="300">
        <v>1</v>
      </c>
      <c r="D45" s="301"/>
      <c r="E45" s="265" t="s">
        <v>63</v>
      </c>
      <c r="F45" s="92"/>
      <c r="G45" s="105"/>
      <c r="H45" s="105"/>
      <c r="I45" s="571"/>
    </row>
    <row r="46" spans="1:10" ht="62.25" customHeight="1" x14ac:dyDescent="0.35">
      <c r="A46" s="656">
        <v>40</v>
      </c>
      <c r="B46" s="188"/>
      <c r="C46" s="300">
        <v>2</v>
      </c>
      <c r="D46" s="184"/>
      <c r="E46" s="265" t="s">
        <v>64</v>
      </c>
      <c r="F46" s="94"/>
      <c r="G46" s="101"/>
      <c r="H46" s="104"/>
      <c r="I46" s="441"/>
    </row>
    <row r="47" spans="1:10" ht="63" customHeight="1" x14ac:dyDescent="0.35">
      <c r="A47" s="707">
        <v>41</v>
      </c>
      <c r="B47" s="495"/>
      <c r="C47" s="300">
        <v>3</v>
      </c>
      <c r="D47" s="184"/>
      <c r="E47" s="157" t="s">
        <v>65</v>
      </c>
      <c r="F47" s="94"/>
      <c r="G47" s="101"/>
      <c r="H47" s="104"/>
      <c r="I47" s="441"/>
    </row>
    <row r="48" spans="1:10" ht="76.5" customHeight="1" x14ac:dyDescent="0.35">
      <c r="A48" s="656">
        <v>42</v>
      </c>
      <c r="B48" s="188"/>
      <c r="C48" s="300">
        <v>4</v>
      </c>
      <c r="D48" s="184"/>
      <c r="E48" s="266" t="s">
        <v>66</v>
      </c>
      <c r="F48" s="92"/>
      <c r="G48" s="105"/>
      <c r="H48" s="137"/>
      <c r="I48" s="441"/>
    </row>
    <row r="49" spans="1:9" ht="77.5" x14ac:dyDescent="0.35">
      <c r="A49" s="526">
        <v>43</v>
      </c>
      <c r="B49" s="188"/>
      <c r="C49" s="300">
        <v>5</v>
      </c>
      <c r="D49" s="184"/>
      <c r="E49" s="265" t="s">
        <v>67</v>
      </c>
      <c r="F49" s="94"/>
      <c r="G49" s="101"/>
      <c r="H49" s="101"/>
      <c r="I49" s="441"/>
    </row>
    <row r="50" spans="1:9" ht="31" x14ac:dyDescent="0.35">
      <c r="A50" s="656">
        <v>44</v>
      </c>
      <c r="B50" s="188"/>
      <c r="C50" s="300">
        <v>5</v>
      </c>
      <c r="D50" s="184"/>
      <c r="E50" s="265" t="s">
        <v>68</v>
      </c>
      <c r="F50" s="94"/>
      <c r="G50" s="101"/>
      <c r="H50" s="104"/>
      <c r="I50" s="441"/>
    </row>
    <row r="51" spans="1:9" ht="77.5" x14ac:dyDescent="0.35">
      <c r="A51" s="656">
        <v>45</v>
      </c>
      <c r="B51" s="188"/>
      <c r="C51" s="300">
        <v>5</v>
      </c>
      <c r="D51" s="184"/>
      <c r="E51" s="157" t="s">
        <v>208</v>
      </c>
      <c r="F51" s="94"/>
      <c r="G51" s="101"/>
      <c r="H51" s="104"/>
      <c r="I51" s="441"/>
    </row>
    <row r="52" spans="1:9" ht="77.5" x14ac:dyDescent="0.35">
      <c r="A52" s="656">
        <v>46</v>
      </c>
      <c r="B52" s="188"/>
      <c r="C52" s="300">
        <v>6</v>
      </c>
      <c r="D52" s="184"/>
      <c r="E52" s="157" t="s">
        <v>209</v>
      </c>
      <c r="F52" s="94"/>
      <c r="G52" s="101"/>
      <c r="H52" s="104"/>
      <c r="I52" s="441"/>
    </row>
    <row r="53" spans="1:9" ht="93" x14ac:dyDescent="0.35">
      <c r="A53" s="526">
        <v>47</v>
      </c>
      <c r="B53" s="188"/>
      <c r="C53" s="300">
        <v>7</v>
      </c>
      <c r="D53" s="184"/>
      <c r="E53" s="266" t="s">
        <v>210</v>
      </c>
      <c r="F53" s="92"/>
      <c r="G53" s="105"/>
      <c r="H53" s="137"/>
      <c r="I53" s="441"/>
    </row>
    <row r="54" spans="1:9" ht="46.5" x14ac:dyDescent="0.35">
      <c r="A54" s="656">
        <v>48</v>
      </c>
      <c r="B54" s="188"/>
      <c r="C54" s="300">
        <v>8</v>
      </c>
      <c r="D54" s="184"/>
      <c r="E54" s="265" t="s">
        <v>403</v>
      </c>
      <c r="F54" s="94"/>
      <c r="G54" s="101"/>
      <c r="H54" s="104"/>
      <c r="I54" s="441"/>
    </row>
    <row r="55" spans="1:9" ht="63.75" customHeight="1" thickBot="1" x14ac:dyDescent="0.4">
      <c r="A55" s="708">
        <v>49</v>
      </c>
      <c r="B55" s="677"/>
      <c r="C55" s="300">
        <v>9</v>
      </c>
      <c r="D55" s="679"/>
      <c r="E55" s="611" t="s">
        <v>211</v>
      </c>
      <c r="F55" s="565"/>
      <c r="G55" s="566"/>
      <c r="H55" s="567"/>
      <c r="I55" s="474"/>
    </row>
    <row r="56" spans="1:9" ht="31" x14ac:dyDescent="0.35">
      <c r="A56" s="656">
        <v>50</v>
      </c>
      <c r="B56" s="188"/>
      <c r="C56" s="300">
        <v>10</v>
      </c>
      <c r="D56" s="184"/>
      <c r="E56" s="266" t="s">
        <v>4179</v>
      </c>
      <c r="F56" s="92"/>
      <c r="G56" s="105"/>
      <c r="H56" s="137"/>
      <c r="I56" s="441"/>
    </row>
    <row r="57" spans="1:9" ht="46.5" x14ac:dyDescent="0.35">
      <c r="A57" s="526">
        <v>51</v>
      </c>
      <c r="B57" s="188"/>
      <c r="C57" s="300">
        <v>11</v>
      </c>
      <c r="D57" s="184"/>
      <c r="E57" s="265" t="s">
        <v>4180</v>
      </c>
      <c r="F57" s="94"/>
      <c r="G57" s="101"/>
      <c r="H57" s="104"/>
      <c r="I57" s="441"/>
    </row>
    <row r="58" spans="1:9" ht="15.5" x14ac:dyDescent="0.35">
      <c r="A58" s="656">
        <v>52</v>
      </c>
      <c r="B58" s="188"/>
      <c r="C58" s="300">
        <v>11</v>
      </c>
      <c r="D58" s="184"/>
      <c r="E58" s="265" t="s">
        <v>212</v>
      </c>
      <c r="F58" s="94"/>
      <c r="G58" s="101"/>
      <c r="H58" s="104"/>
      <c r="I58" s="441"/>
    </row>
    <row r="59" spans="1:9" ht="31" x14ac:dyDescent="0.35">
      <c r="A59" s="707">
        <v>53</v>
      </c>
      <c r="B59" s="495"/>
      <c r="C59" s="300">
        <v>11</v>
      </c>
      <c r="D59" s="184"/>
      <c r="E59" s="265" t="s">
        <v>213</v>
      </c>
      <c r="F59" s="94"/>
      <c r="G59" s="101"/>
      <c r="H59" s="104"/>
      <c r="I59" s="441"/>
    </row>
    <row r="60" spans="1:9" ht="46.5" x14ac:dyDescent="0.35">
      <c r="A60" s="707">
        <v>54</v>
      </c>
      <c r="B60" s="495"/>
      <c r="C60" s="300">
        <v>12</v>
      </c>
      <c r="D60" s="184"/>
      <c r="E60" s="157" t="s">
        <v>3917</v>
      </c>
      <c r="F60" s="94"/>
      <c r="G60" s="101"/>
      <c r="H60" s="104"/>
      <c r="I60" s="441"/>
    </row>
    <row r="61" spans="1:9" ht="93.75" customHeight="1" x14ac:dyDescent="0.35">
      <c r="A61" s="526">
        <v>55</v>
      </c>
      <c r="B61" s="188"/>
      <c r="C61" s="300">
        <v>13</v>
      </c>
      <c r="D61" s="184"/>
      <c r="E61" s="266" t="s">
        <v>2261</v>
      </c>
      <c r="F61" s="92"/>
      <c r="G61" s="105"/>
      <c r="H61" s="137"/>
      <c r="I61" s="575" t="s">
        <v>256</v>
      </c>
    </row>
    <row r="62" spans="1:9" ht="184.5" customHeight="1" x14ac:dyDescent="0.35">
      <c r="A62" s="656">
        <v>56</v>
      </c>
      <c r="B62" s="188"/>
      <c r="C62" s="300">
        <v>14</v>
      </c>
      <c r="D62" s="184"/>
      <c r="E62" s="265" t="s">
        <v>4181</v>
      </c>
      <c r="F62" s="94"/>
      <c r="G62" s="101"/>
      <c r="H62" s="104"/>
      <c r="I62" s="441"/>
    </row>
    <row r="63" spans="1:9" ht="62" x14ac:dyDescent="0.35">
      <c r="A63" s="656">
        <v>57</v>
      </c>
      <c r="B63" s="188"/>
      <c r="C63" s="300">
        <v>15</v>
      </c>
      <c r="D63" s="184"/>
      <c r="E63" s="265" t="s">
        <v>214</v>
      </c>
      <c r="F63" s="94"/>
      <c r="G63" s="101"/>
      <c r="H63" s="104"/>
      <c r="I63" s="441"/>
    </row>
    <row r="64" spans="1:9" ht="46.5" x14ac:dyDescent="0.35">
      <c r="A64" s="656">
        <v>58</v>
      </c>
      <c r="B64" s="188"/>
      <c r="C64" s="300">
        <v>16</v>
      </c>
      <c r="D64" s="184"/>
      <c r="E64" s="157" t="s">
        <v>4182</v>
      </c>
      <c r="F64" s="94"/>
      <c r="G64" s="101"/>
      <c r="H64" s="104"/>
      <c r="I64" s="441"/>
    </row>
    <row r="65" spans="1:9" ht="35.25" customHeight="1" x14ac:dyDescent="0.35">
      <c r="A65" s="526">
        <v>59</v>
      </c>
      <c r="B65" s="188"/>
      <c r="C65" s="300">
        <v>17</v>
      </c>
      <c r="D65" s="184"/>
      <c r="E65" s="266" t="s">
        <v>127</v>
      </c>
      <c r="F65" s="109"/>
      <c r="G65" s="110"/>
      <c r="H65" s="114"/>
      <c r="I65" s="443"/>
    </row>
    <row r="66" spans="1:9" ht="15.5" x14ac:dyDescent="0.35">
      <c r="A66" s="705">
        <v>60</v>
      </c>
      <c r="B66" s="230"/>
      <c r="C66" s="180"/>
      <c r="D66" s="181"/>
      <c r="E66" s="248" t="s">
        <v>10299</v>
      </c>
      <c r="F66" s="326"/>
      <c r="G66" s="325"/>
      <c r="H66" s="93"/>
      <c r="I66" s="440"/>
    </row>
    <row r="67" spans="1:9" ht="46.5" x14ac:dyDescent="0.35">
      <c r="A67" s="656">
        <v>61</v>
      </c>
      <c r="B67" s="947"/>
      <c r="C67" s="958">
        <v>1</v>
      </c>
      <c r="D67" s="949"/>
      <c r="E67" s="265" t="s">
        <v>128</v>
      </c>
      <c r="F67" s="92"/>
      <c r="G67" s="105"/>
      <c r="H67" s="137"/>
      <c r="I67" s="571"/>
    </row>
    <row r="68" spans="1:9" ht="31" x14ac:dyDescent="0.35">
      <c r="A68" s="656">
        <v>62</v>
      </c>
      <c r="B68" s="188"/>
      <c r="C68" s="958">
        <v>2</v>
      </c>
      <c r="D68" s="184"/>
      <c r="E68" s="265" t="s">
        <v>129</v>
      </c>
      <c r="F68" s="94"/>
      <c r="G68" s="101"/>
      <c r="H68" s="104"/>
      <c r="I68" s="441"/>
    </row>
    <row r="69" spans="1:9" ht="46.5" x14ac:dyDescent="0.35">
      <c r="A69" s="526">
        <v>63</v>
      </c>
      <c r="B69" s="188"/>
      <c r="C69" s="958">
        <v>3</v>
      </c>
      <c r="D69" s="184"/>
      <c r="E69" s="265" t="s">
        <v>130</v>
      </c>
      <c r="F69" s="94"/>
      <c r="G69" s="101"/>
      <c r="H69" s="104"/>
      <c r="I69" s="441"/>
    </row>
    <row r="70" spans="1:9" ht="62.5" thickBot="1" x14ac:dyDescent="0.4">
      <c r="A70" s="708">
        <v>64</v>
      </c>
      <c r="B70" s="677"/>
      <c r="C70" s="958">
        <v>4</v>
      </c>
      <c r="D70" s="679"/>
      <c r="E70" s="611" t="s">
        <v>131</v>
      </c>
      <c r="F70" s="565"/>
      <c r="G70" s="566"/>
      <c r="H70" s="567"/>
      <c r="I70" s="474"/>
    </row>
    <row r="71" spans="1:9" ht="121.5" customHeight="1" x14ac:dyDescent="0.35">
      <c r="A71" s="656">
        <v>65</v>
      </c>
      <c r="B71" s="188"/>
      <c r="C71" s="958">
        <v>5</v>
      </c>
      <c r="D71" s="184"/>
      <c r="E71" s="266" t="s">
        <v>132</v>
      </c>
      <c r="F71" s="109"/>
      <c r="G71" s="110"/>
      <c r="H71" s="114"/>
      <c r="I71" s="441"/>
    </row>
    <row r="72" spans="1:9" ht="46.5" x14ac:dyDescent="0.35">
      <c r="A72" s="706">
        <v>66</v>
      </c>
      <c r="B72" s="235"/>
      <c r="C72" s="958">
        <v>6</v>
      </c>
      <c r="D72" s="183"/>
      <c r="E72" s="157" t="s">
        <v>133</v>
      </c>
      <c r="F72" s="94"/>
      <c r="G72" s="101"/>
      <c r="H72" s="104"/>
      <c r="I72" s="443"/>
    </row>
    <row r="73" spans="1:9" ht="15" customHeight="1" x14ac:dyDescent="0.35">
      <c r="A73" s="589">
        <v>67</v>
      </c>
      <c r="B73" s="235"/>
      <c r="C73" s="182"/>
      <c r="D73" s="183"/>
      <c r="E73" s="327" t="s">
        <v>3289</v>
      </c>
      <c r="F73" s="328"/>
      <c r="G73" s="317"/>
      <c r="H73" s="91"/>
      <c r="I73" s="440"/>
    </row>
    <row r="74" spans="1:9" ht="127.5" customHeight="1" x14ac:dyDescent="0.35">
      <c r="A74" s="656">
        <v>68</v>
      </c>
      <c r="B74" s="1901"/>
      <c r="C74" s="1902"/>
      <c r="D74" s="1903"/>
      <c r="E74" s="265" t="s">
        <v>134</v>
      </c>
      <c r="F74" s="109"/>
      <c r="G74" s="110"/>
      <c r="H74" s="114"/>
      <c r="I74" s="571"/>
    </row>
    <row r="75" spans="1:9" ht="107.25" customHeight="1" x14ac:dyDescent="0.35">
      <c r="A75" s="656">
        <v>69</v>
      </c>
      <c r="B75" s="242"/>
      <c r="C75" s="190"/>
      <c r="D75" s="191"/>
      <c r="E75" s="265" t="s">
        <v>135</v>
      </c>
      <c r="F75" s="102"/>
      <c r="G75" s="103"/>
      <c r="H75" s="139"/>
      <c r="I75" s="443"/>
    </row>
    <row r="76" spans="1:9" ht="15" customHeight="1" x14ac:dyDescent="0.35">
      <c r="A76" s="705">
        <v>70</v>
      </c>
      <c r="B76" s="425"/>
      <c r="C76" s="178"/>
      <c r="D76" s="179"/>
      <c r="E76" s="248" t="s">
        <v>10300</v>
      </c>
      <c r="F76" s="326"/>
      <c r="G76" s="325"/>
      <c r="H76" s="93"/>
      <c r="I76" s="440"/>
    </row>
    <row r="77" spans="1:9" ht="122.25" customHeight="1" x14ac:dyDescent="0.35">
      <c r="A77" s="526">
        <v>71</v>
      </c>
      <c r="B77" s="300"/>
      <c r="C77" s="948">
        <v>1</v>
      </c>
      <c r="D77" s="949"/>
      <c r="E77" s="157" t="s">
        <v>136</v>
      </c>
      <c r="F77" s="92"/>
      <c r="G77" s="105"/>
      <c r="H77" s="137"/>
      <c r="I77" s="571"/>
    </row>
    <row r="78" spans="1:9" ht="124" x14ac:dyDescent="0.35">
      <c r="A78" s="656">
        <v>72</v>
      </c>
      <c r="B78" s="239"/>
      <c r="C78" s="190">
        <v>2</v>
      </c>
      <c r="D78" s="191"/>
      <c r="E78" s="266" t="s">
        <v>137</v>
      </c>
      <c r="F78" s="109"/>
      <c r="G78" s="110"/>
      <c r="H78" s="114"/>
      <c r="I78" s="441"/>
    </row>
    <row r="79" spans="1:9" ht="78" thickBot="1" x14ac:dyDescent="0.4">
      <c r="A79" s="708">
        <v>73</v>
      </c>
      <c r="B79" s="680"/>
      <c r="C79" s="681">
        <v>3</v>
      </c>
      <c r="D79" s="682"/>
      <c r="E79" s="611" t="s">
        <v>298</v>
      </c>
      <c r="F79" s="565"/>
      <c r="G79" s="566"/>
      <c r="H79" s="567"/>
      <c r="I79" s="474"/>
    </row>
    <row r="80" spans="1:9" ht="108.5" x14ac:dyDescent="0.35">
      <c r="A80" s="707">
        <v>74</v>
      </c>
      <c r="B80" s="494"/>
      <c r="C80" s="190">
        <v>4</v>
      </c>
      <c r="D80" s="191"/>
      <c r="E80" s="263" t="s">
        <v>299</v>
      </c>
      <c r="F80" s="92"/>
      <c r="G80" s="105"/>
      <c r="H80" s="137"/>
      <c r="I80" s="441"/>
    </row>
    <row r="81" spans="1:9" ht="155" x14ac:dyDescent="0.35">
      <c r="A81" s="526">
        <v>75</v>
      </c>
      <c r="B81" s="239"/>
      <c r="C81" s="190">
        <v>5</v>
      </c>
      <c r="D81" s="191"/>
      <c r="E81" s="266" t="s">
        <v>404</v>
      </c>
      <c r="F81" s="109"/>
      <c r="G81" s="110"/>
      <c r="H81" s="114"/>
      <c r="I81" s="671" t="s">
        <v>3290</v>
      </c>
    </row>
    <row r="82" spans="1:9" ht="78" customHeight="1" x14ac:dyDescent="0.35">
      <c r="A82" s="656">
        <v>76</v>
      </c>
      <c r="B82" s="239"/>
      <c r="C82" s="190">
        <v>6</v>
      </c>
      <c r="D82" s="191"/>
      <c r="E82" s="265" t="s">
        <v>300</v>
      </c>
      <c r="F82" s="102"/>
      <c r="G82" s="103"/>
      <c r="H82" s="139"/>
      <c r="I82" s="441"/>
    </row>
    <row r="83" spans="1:9" ht="50.25" customHeight="1" x14ac:dyDescent="0.35">
      <c r="A83" s="656">
        <v>77</v>
      </c>
      <c r="B83" s="239"/>
      <c r="C83" s="190">
        <v>7</v>
      </c>
      <c r="D83" s="191"/>
      <c r="E83" s="265" t="s">
        <v>10301</v>
      </c>
      <c r="F83" s="102"/>
      <c r="G83" s="103"/>
      <c r="H83" s="139"/>
      <c r="I83" s="441"/>
    </row>
    <row r="84" spans="1:9" ht="46.5" x14ac:dyDescent="0.35">
      <c r="A84" s="656">
        <v>78</v>
      </c>
      <c r="B84" s="239"/>
      <c r="C84" s="190">
        <v>8</v>
      </c>
      <c r="D84" s="191"/>
      <c r="E84" s="265" t="s">
        <v>4183</v>
      </c>
      <c r="F84" s="102"/>
      <c r="G84" s="103"/>
      <c r="H84" s="139"/>
      <c r="I84" s="441"/>
    </row>
    <row r="85" spans="1:9" ht="77.5" x14ac:dyDescent="0.35">
      <c r="A85" s="526">
        <v>79</v>
      </c>
      <c r="B85" s="239"/>
      <c r="C85" s="190">
        <v>8</v>
      </c>
      <c r="D85" s="191"/>
      <c r="E85" s="265" t="s">
        <v>301</v>
      </c>
      <c r="F85" s="102"/>
      <c r="G85" s="103"/>
      <c r="H85" s="139"/>
      <c r="I85" s="441"/>
    </row>
    <row r="86" spans="1:9" ht="46.5" x14ac:dyDescent="0.35">
      <c r="A86" s="656">
        <v>80</v>
      </c>
      <c r="B86" s="239"/>
      <c r="C86" s="190">
        <v>8</v>
      </c>
      <c r="D86" s="191"/>
      <c r="E86" s="265" t="s">
        <v>4184</v>
      </c>
      <c r="F86" s="102"/>
      <c r="G86" s="103"/>
      <c r="H86" s="139"/>
      <c r="I86" s="441"/>
    </row>
    <row r="87" spans="1:9" ht="31" x14ac:dyDescent="0.35">
      <c r="A87" s="656">
        <v>81</v>
      </c>
      <c r="B87" s="239"/>
      <c r="C87" s="190">
        <v>8</v>
      </c>
      <c r="D87" s="191"/>
      <c r="E87" s="157" t="s">
        <v>302</v>
      </c>
      <c r="F87" s="94"/>
      <c r="G87" s="101"/>
      <c r="H87" s="104"/>
      <c r="I87" s="441"/>
    </row>
    <row r="88" spans="1:9" ht="15.5" x14ac:dyDescent="0.35">
      <c r="A88" s="656">
        <v>82</v>
      </c>
      <c r="B88" s="239"/>
      <c r="C88" s="190">
        <v>8</v>
      </c>
      <c r="D88" s="191"/>
      <c r="E88" s="266" t="s">
        <v>303</v>
      </c>
      <c r="F88" s="109"/>
      <c r="G88" s="110"/>
      <c r="H88" s="114"/>
      <c r="I88" s="441"/>
    </row>
    <row r="89" spans="1:9" ht="31" x14ac:dyDescent="0.35">
      <c r="A89" s="526">
        <v>83</v>
      </c>
      <c r="B89" s="239"/>
      <c r="C89" s="190">
        <v>8</v>
      </c>
      <c r="D89" s="191"/>
      <c r="E89" s="265" t="s">
        <v>304</v>
      </c>
      <c r="F89" s="102"/>
      <c r="G89" s="103"/>
      <c r="H89" s="139"/>
      <c r="I89" s="441"/>
    </row>
    <row r="90" spans="1:9" ht="31.5" thickBot="1" x14ac:dyDescent="0.4">
      <c r="A90" s="708">
        <v>84</v>
      </c>
      <c r="B90" s="680"/>
      <c r="C90" s="681">
        <v>8</v>
      </c>
      <c r="D90" s="682"/>
      <c r="E90" s="564" t="s">
        <v>305</v>
      </c>
      <c r="F90" s="565"/>
      <c r="G90" s="566"/>
      <c r="H90" s="567"/>
      <c r="I90" s="474"/>
    </row>
    <row r="91" spans="1:9" ht="46.5" x14ac:dyDescent="0.35">
      <c r="A91" s="656">
        <v>85</v>
      </c>
      <c r="B91" s="239"/>
      <c r="C91" s="190">
        <v>8</v>
      </c>
      <c r="D91" s="191"/>
      <c r="E91" s="266" t="s">
        <v>306</v>
      </c>
      <c r="F91" s="109"/>
      <c r="G91" s="110"/>
      <c r="H91" s="114"/>
      <c r="I91" s="441"/>
    </row>
    <row r="92" spans="1:9" ht="46.5" x14ac:dyDescent="0.35">
      <c r="A92" s="656">
        <v>86</v>
      </c>
      <c r="B92" s="239"/>
      <c r="C92" s="190">
        <v>8</v>
      </c>
      <c r="D92" s="191"/>
      <c r="E92" s="265" t="s">
        <v>371</v>
      </c>
      <c r="F92" s="102"/>
      <c r="G92" s="103"/>
      <c r="H92" s="139"/>
      <c r="I92" s="441"/>
    </row>
    <row r="93" spans="1:9" ht="31" x14ac:dyDescent="0.35">
      <c r="A93" s="526">
        <v>87</v>
      </c>
      <c r="B93" s="239"/>
      <c r="C93" s="190">
        <v>8</v>
      </c>
      <c r="D93" s="191"/>
      <c r="E93" s="265" t="s">
        <v>372</v>
      </c>
      <c r="F93" s="102"/>
      <c r="G93" s="103"/>
      <c r="H93" s="139"/>
      <c r="I93" s="441"/>
    </row>
    <row r="94" spans="1:9" ht="31" x14ac:dyDescent="0.35">
      <c r="A94" s="656">
        <v>88</v>
      </c>
      <c r="B94" s="239"/>
      <c r="C94" s="190">
        <v>8</v>
      </c>
      <c r="D94" s="191"/>
      <c r="E94" s="265" t="s">
        <v>373</v>
      </c>
      <c r="F94" s="102"/>
      <c r="G94" s="103"/>
      <c r="H94" s="139"/>
      <c r="I94" s="441"/>
    </row>
    <row r="95" spans="1:9" ht="31" x14ac:dyDescent="0.35">
      <c r="A95" s="656">
        <v>89</v>
      </c>
      <c r="B95" s="239"/>
      <c r="C95" s="190">
        <v>8</v>
      </c>
      <c r="D95" s="191"/>
      <c r="E95" s="265" t="s">
        <v>221</v>
      </c>
      <c r="F95" s="102"/>
      <c r="G95" s="103"/>
      <c r="H95" s="139"/>
      <c r="I95" s="441"/>
    </row>
    <row r="96" spans="1:9" ht="77.5" x14ac:dyDescent="0.35">
      <c r="A96" s="656">
        <v>90</v>
      </c>
      <c r="B96" s="239"/>
      <c r="C96" s="190">
        <v>8</v>
      </c>
      <c r="D96" s="191"/>
      <c r="E96" s="265" t="s">
        <v>222</v>
      </c>
      <c r="F96" s="102"/>
      <c r="G96" s="103"/>
      <c r="H96" s="139"/>
      <c r="I96" s="441"/>
    </row>
    <row r="97" spans="1:9" ht="128.25" customHeight="1" x14ac:dyDescent="0.35">
      <c r="A97" s="526">
        <v>91</v>
      </c>
      <c r="B97" s="239"/>
      <c r="C97" s="190">
        <v>9</v>
      </c>
      <c r="D97" s="191"/>
      <c r="E97" s="265" t="s">
        <v>4185</v>
      </c>
      <c r="F97" s="102"/>
      <c r="G97" s="103"/>
      <c r="H97" s="139"/>
      <c r="I97" s="441"/>
    </row>
    <row r="98" spans="1:9" ht="77.5" x14ac:dyDescent="0.35">
      <c r="A98" s="656">
        <v>92</v>
      </c>
      <c r="B98" s="239"/>
      <c r="C98" s="190">
        <v>10</v>
      </c>
      <c r="D98" s="191"/>
      <c r="E98" s="265" t="s">
        <v>223</v>
      </c>
      <c r="F98" s="102"/>
      <c r="G98" s="103"/>
      <c r="H98" s="139"/>
      <c r="I98" s="443"/>
    </row>
    <row r="99" spans="1:9" ht="31" x14ac:dyDescent="0.35">
      <c r="A99" s="705">
        <v>93</v>
      </c>
      <c r="B99" s="229"/>
      <c r="C99" s="178"/>
      <c r="D99" s="179"/>
      <c r="E99" s="248" t="s">
        <v>10302</v>
      </c>
      <c r="F99" s="285"/>
      <c r="G99" s="286"/>
      <c r="H99" s="93"/>
      <c r="I99" s="440"/>
    </row>
    <row r="100" spans="1:9" ht="46.5" x14ac:dyDescent="0.35">
      <c r="A100" s="656">
        <v>94</v>
      </c>
      <c r="B100" s="300"/>
      <c r="C100" s="950">
        <v>1</v>
      </c>
      <c r="D100" s="951"/>
      <c r="E100" s="265" t="s">
        <v>3543</v>
      </c>
      <c r="F100" s="109"/>
      <c r="G100" s="110"/>
      <c r="H100" s="114"/>
      <c r="I100" s="571"/>
    </row>
    <row r="101" spans="1:9" ht="62" x14ac:dyDescent="0.35">
      <c r="A101" s="526">
        <v>95</v>
      </c>
      <c r="B101" s="234"/>
      <c r="C101" s="185">
        <v>2</v>
      </c>
      <c r="D101" s="186"/>
      <c r="E101" s="155" t="s">
        <v>3544</v>
      </c>
      <c r="F101" s="94"/>
      <c r="G101" s="101"/>
      <c r="H101" s="104"/>
      <c r="I101" s="443"/>
    </row>
    <row r="102" spans="1:9" ht="40.5" customHeight="1" x14ac:dyDescent="0.35">
      <c r="A102" s="705">
        <v>96</v>
      </c>
      <c r="B102" s="234"/>
      <c r="C102" s="185"/>
      <c r="D102" s="186"/>
      <c r="E102" s="327" t="s">
        <v>10303</v>
      </c>
      <c r="F102" s="329"/>
      <c r="G102" s="299"/>
      <c r="H102" s="91"/>
      <c r="I102" s="440"/>
    </row>
    <row r="103" spans="1:9" ht="83.25" customHeight="1" thickBot="1" x14ac:dyDescent="0.4">
      <c r="A103" s="720">
        <v>97</v>
      </c>
      <c r="B103" s="953"/>
      <c r="C103" s="954">
        <v>1</v>
      </c>
      <c r="D103" s="955"/>
      <c r="E103" s="611" t="s">
        <v>224</v>
      </c>
      <c r="F103" s="565"/>
      <c r="G103" s="566"/>
      <c r="H103" s="567"/>
      <c r="I103" s="579"/>
    </row>
    <row r="104" spans="1:9" ht="167.25" customHeight="1" x14ac:dyDescent="0.35">
      <c r="A104" s="707">
        <v>98</v>
      </c>
      <c r="B104" s="494"/>
      <c r="C104" s="190">
        <v>2</v>
      </c>
      <c r="D104" s="191"/>
      <c r="E104" s="263" t="s">
        <v>4186</v>
      </c>
      <c r="F104" s="92"/>
      <c r="G104" s="105"/>
      <c r="H104" s="137"/>
      <c r="I104" s="441"/>
    </row>
    <row r="105" spans="1:9" ht="138.75" customHeight="1" x14ac:dyDescent="0.35">
      <c r="A105" s="526">
        <v>99</v>
      </c>
      <c r="B105" s="239"/>
      <c r="C105" s="190">
        <v>4</v>
      </c>
      <c r="D105" s="191"/>
      <c r="E105" s="266" t="s">
        <v>225</v>
      </c>
      <c r="F105" s="109"/>
      <c r="G105" s="110"/>
      <c r="H105" s="114"/>
      <c r="I105" s="441"/>
    </row>
    <row r="106" spans="1:9" ht="78.75" customHeight="1" x14ac:dyDescent="0.35">
      <c r="A106" s="656">
        <v>100</v>
      </c>
      <c r="B106" s="239"/>
      <c r="C106" s="190">
        <v>5</v>
      </c>
      <c r="D106" s="191"/>
      <c r="E106" s="265" t="s">
        <v>226</v>
      </c>
      <c r="F106" s="102"/>
      <c r="G106" s="103"/>
      <c r="H106" s="139"/>
      <c r="I106" s="443"/>
    </row>
    <row r="107" spans="1:9" ht="15.5" x14ac:dyDescent="0.35">
      <c r="A107" s="705">
        <v>101</v>
      </c>
      <c r="B107" s="447"/>
      <c r="C107" s="178"/>
      <c r="D107" s="179"/>
      <c r="E107" s="248" t="s">
        <v>10304</v>
      </c>
      <c r="F107" s="326"/>
      <c r="G107" s="325"/>
      <c r="H107" s="93"/>
      <c r="I107" s="442"/>
    </row>
    <row r="108" spans="1:9" ht="125.25" customHeight="1" x14ac:dyDescent="0.35">
      <c r="A108" s="656">
        <v>102</v>
      </c>
      <c r="B108" s="300"/>
      <c r="C108" s="948">
        <v>1</v>
      </c>
      <c r="D108" s="949"/>
      <c r="E108" s="263" t="s">
        <v>227</v>
      </c>
      <c r="F108" s="92"/>
      <c r="G108" s="105"/>
      <c r="H108" s="137"/>
      <c r="I108" s="441"/>
    </row>
    <row r="109" spans="1:9" ht="108" customHeight="1" x14ac:dyDescent="0.35">
      <c r="A109" s="526">
        <v>103</v>
      </c>
      <c r="B109" s="239"/>
      <c r="C109" s="190">
        <v>2</v>
      </c>
      <c r="D109" s="191"/>
      <c r="E109" s="266" t="s">
        <v>228</v>
      </c>
      <c r="F109" s="109"/>
      <c r="G109" s="110"/>
      <c r="H109" s="114"/>
      <c r="I109" s="671" t="s">
        <v>405</v>
      </c>
    </row>
    <row r="110" spans="1:9" ht="95.25" customHeight="1" thickBot="1" x14ac:dyDescent="0.4">
      <c r="A110" s="708">
        <v>104</v>
      </c>
      <c r="B110" s="680"/>
      <c r="C110" s="681">
        <v>3</v>
      </c>
      <c r="D110" s="682"/>
      <c r="E110" s="611" t="s">
        <v>75</v>
      </c>
      <c r="F110" s="565"/>
      <c r="G110" s="566"/>
      <c r="H110" s="567"/>
      <c r="I110" s="474"/>
    </row>
    <row r="111" spans="1:9" ht="139.5" x14ac:dyDescent="0.35">
      <c r="A111" s="656">
        <v>105</v>
      </c>
      <c r="B111" s="239"/>
      <c r="C111" s="190">
        <v>4</v>
      </c>
      <c r="D111" s="191"/>
      <c r="E111" s="266" t="s">
        <v>76</v>
      </c>
      <c r="F111" s="109"/>
      <c r="G111" s="110"/>
      <c r="H111" s="114"/>
      <c r="I111" s="441"/>
    </row>
    <row r="112" spans="1:9" ht="77.5" x14ac:dyDescent="0.35">
      <c r="A112" s="656">
        <v>106</v>
      </c>
      <c r="B112" s="239"/>
      <c r="C112" s="190">
        <v>5</v>
      </c>
      <c r="D112" s="191"/>
      <c r="E112" s="265" t="s">
        <v>77</v>
      </c>
      <c r="F112" s="102"/>
      <c r="G112" s="103"/>
      <c r="H112" s="139"/>
      <c r="I112" s="441"/>
    </row>
    <row r="113" spans="1:9" ht="105" customHeight="1" x14ac:dyDescent="0.35">
      <c r="A113" s="623">
        <v>107</v>
      </c>
      <c r="B113" s="494"/>
      <c r="C113" s="190">
        <v>6</v>
      </c>
      <c r="D113" s="191"/>
      <c r="E113" s="157" t="s">
        <v>4187</v>
      </c>
      <c r="F113" s="94"/>
      <c r="G113" s="101"/>
      <c r="H113" s="104"/>
      <c r="I113" s="441"/>
    </row>
    <row r="114" spans="1:9" ht="72.75" customHeight="1" x14ac:dyDescent="0.35">
      <c r="A114" s="707">
        <v>108</v>
      </c>
      <c r="B114" s="494"/>
      <c r="C114" s="190">
        <v>7</v>
      </c>
      <c r="D114" s="191"/>
      <c r="E114" s="157" t="s">
        <v>78</v>
      </c>
      <c r="F114" s="94"/>
      <c r="G114" s="101"/>
      <c r="H114" s="104"/>
      <c r="I114" s="441"/>
    </row>
    <row r="115" spans="1:9" ht="62" x14ac:dyDescent="0.35">
      <c r="A115" s="656">
        <v>109</v>
      </c>
      <c r="B115" s="239"/>
      <c r="C115" s="190">
        <v>8</v>
      </c>
      <c r="D115" s="191"/>
      <c r="E115" s="263" t="s">
        <v>327</v>
      </c>
      <c r="F115" s="92"/>
      <c r="G115" s="105"/>
      <c r="H115" s="137"/>
      <c r="I115" s="441"/>
    </row>
    <row r="116" spans="1:9" ht="138.75" customHeight="1" x14ac:dyDescent="0.35">
      <c r="A116" s="656">
        <v>110</v>
      </c>
      <c r="B116" s="239"/>
      <c r="C116" s="190">
        <v>9</v>
      </c>
      <c r="D116" s="191"/>
      <c r="E116" s="266" t="s">
        <v>328</v>
      </c>
      <c r="F116" s="109"/>
      <c r="G116" s="110"/>
      <c r="H116" s="114"/>
      <c r="I116" s="441"/>
    </row>
    <row r="117" spans="1:9" ht="112.5" customHeight="1" thickBot="1" x14ac:dyDescent="0.4">
      <c r="A117" s="507">
        <v>111</v>
      </c>
      <c r="B117" s="680"/>
      <c r="C117" s="681">
        <v>10</v>
      </c>
      <c r="D117" s="682"/>
      <c r="E117" s="611" t="s">
        <v>329</v>
      </c>
      <c r="F117" s="565"/>
      <c r="G117" s="566"/>
      <c r="H117" s="567"/>
      <c r="I117" s="474"/>
    </row>
    <row r="118" spans="1:9" ht="47.25" customHeight="1" x14ac:dyDescent="0.35">
      <c r="A118" s="656">
        <v>112</v>
      </c>
      <c r="B118" s="1810" t="s">
        <v>3210</v>
      </c>
      <c r="C118" s="1810"/>
      <c r="D118" s="1811"/>
      <c r="E118" s="3" t="s">
        <v>3507</v>
      </c>
      <c r="F118" s="1884"/>
      <c r="G118" s="1885"/>
      <c r="H118" s="1885"/>
      <c r="I118" s="1886"/>
    </row>
    <row r="119" spans="1:9" ht="20" x14ac:dyDescent="0.3">
      <c r="A119" s="705">
        <v>113</v>
      </c>
      <c r="B119" s="542"/>
      <c r="C119" s="419"/>
      <c r="D119" s="420"/>
      <c r="E119" s="231" t="s">
        <v>10305</v>
      </c>
      <c r="F119" s="111"/>
      <c r="G119" s="232"/>
      <c r="H119" s="298"/>
      <c r="I119" s="693"/>
    </row>
    <row r="120" spans="1:9" ht="31" x14ac:dyDescent="0.35">
      <c r="A120" s="656">
        <v>114</v>
      </c>
      <c r="B120" s="300"/>
      <c r="C120" s="300">
        <v>1</v>
      </c>
      <c r="D120" s="301"/>
      <c r="E120" s="265" t="s">
        <v>3640</v>
      </c>
      <c r="F120" s="92"/>
      <c r="G120" s="105"/>
      <c r="H120" s="137"/>
      <c r="I120" s="571"/>
    </row>
    <row r="121" spans="1:9" ht="62" x14ac:dyDescent="0.35">
      <c r="A121" s="526">
        <v>115</v>
      </c>
      <c r="B121" s="300"/>
      <c r="C121" s="300">
        <v>1</v>
      </c>
      <c r="D121" s="301"/>
      <c r="E121" s="157" t="s">
        <v>3641</v>
      </c>
      <c r="F121" s="94"/>
      <c r="G121" s="101"/>
      <c r="H121" s="104"/>
      <c r="I121" s="441"/>
    </row>
    <row r="122" spans="1:9" ht="108.5" x14ac:dyDescent="0.35">
      <c r="A122" s="656">
        <v>116</v>
      </c>
      <c r="B122" s="188"/>
      <c r="C122" s="300">
        <v>2</v>
      </c>
      <c r="D122" s="184"/>
      <c r="E122" s="263" t="s">
        <v>3642</v>
      </c>
      <c r="F122" s="92"/>
      <c r="G122" s="105"/>
      <c r="H122" s="137"/>
      <c r="I122" s="441"/>
    </row>
    <row r="123" spans="1:9" ht="46.5" x14ac:dyDescent="0.35">
      <c r="A123" s="656">
        <v>117</v>
      </c>
      <c r="B123" s="188"/>
      <c r="C123" s="300">
        <v>2</v>
      </c>
      <c r="D123" s="184"/>
      <c r="E123" s="157" t="s">
        <v>3643</v>
      </c>
      <c r="F123" s="94"/>
      <c r="G123" s="101"/>
      <c r="H123" s="104"/>
      <c r="I123" s="441"/>
    </row>
    <row r="124" spans="1:9" ht="31" x14ac:dyDescent="0.35">
      <c r="A124" s="656">
        <v>118</v>
      </c>
      <c r="B124" s="188"/>
      <c r="C124" s="300">
        <v>3</v>
      </c>
      <c r="D124" s="184"/>
      <c r="E124" s="265" t="s">
        <v>3644</v>
      </c>
      <c r="F124" s="94"/>
      <c r="G124" s="101"/>
      <c r="H124" s="104"/>
      <c r="I124" s="441"/>
    </row>
    <row r="125" spans="1:9" ht="63" customHeight="1" x14ac:dyDescent="0.35">
      <c r="A125" s="526">
        <v>119</v>
      </c>
      <c r="B125" s="188"/>
      <c r="C125" s="300">
        <v>3</v>
      </c>
      <c r="D125" s="184"/>
      <c r="E125" s="265" t="s">
        <v>3222</v>
      </c>
      <c r="F125" s="94"/>
      <c r="G125" s="101"/>
      <c r="H125" s="104"/>
      <c r="I125" s="441"/>
    </row>
    <row r="126" spans="1:9" ht="46.5" x14ac:dyDescent="0.35">
      <c r="A126" s="656">
        <v>120</v>
      </c>
      <c r="B126" s="300"/>
      <c r="C126" s="300">
        <v>4</v>
      </c>
      <c r="D126" s="301"/>
      <c r="E126" s="265" t="s">
        <v>3098</v>
      </c>
      <c r="F126" s="94"/>
      <c r="G126" s="101"/>
      <c r="H126" s="104"/>
      <c r="I126" s="441"/>
    </row>
    <row r="127" spans="1:9" ht="78.75" customHeight="1" x14ac:dyDescent="0.35">
      <c r="A127" s="656">
        <v>121</v>
      </c>
      <c r="B127" s="188"/>
      <c r="C127" s="300">
        <v>5</v>
      </c>
      <c r="D127" s="184"/>
      <c r="E127" s="157" t="s">
        <v>3099</v>
      </c>
      <c r="F127" s="94"/>
      <c r="G127" s="101"/>
      <c r="H127" s="104"/>
      <c r="I127" s="441"/>
    </row>
    <row r="128" spans="1:9" ht="46.5" x14ac:dyDescent="0.35">
      <c r="A128" s="656">
        <v>122</v>
      </c>
      <c r="B128" s="188"/>
      <c r="C128" s="300">
        <v>5</v>
      </c>
      <c r="D128" s="184"/>
      <c r="E128" s="266" t="s">
        <v>330</v>
      </c>
      <c r="F128" s="92"/>
      <c r="G128" s="105"/>
      <c r="H128" s="137"/>
      <c r="I128" s="441"/>
    </row>
    <row r="129" spans="1:9" ht="77.5" x14ac:dyDescent="0.35">
      <c r="A129" s="526">
        <v>123</v>
      </c>
      <c r="B129" s="188"/>
      <c r="C129" s="300">
        <v>6</v>
      </c>
      <c r="D129" s="184"/>
      <c r="E129" s="265" t="s">
        <v>3100</v>
      </c>
      <c r="F129" s="94"/>
      <c r="G129" s="101"/>
      <c r="H129" s="104"/>
      <c r="I129" s="441"/>
    </row>
    <row r="130" spans="1:9" ht="62" x14ac:dyDescent="0.35">
      <c r="A130" s="656">
        <v>124</v>
      </c>
      <c r="B130" s="188"/>
      <c r="C130" s="300">
        <v>6</v>
      </c>
      <c r="D130" s="184"/>
      <c r="E130" s="265" t="s">
        <v>4188</v>
      </c>
      <c r="F130" s="94"/>
      <c r="G130" s="101"/>
      <c r="H130" s="104"/>
      <c r="I130" s="441"/>
    </row>
    <row r="131" spans="1:9" ht="47" thickBot="1" x14ac:dyDescent="0.4">
      <c r="A131" s="708">
        <v>125</v>
      </c>
      <c r="B131" s="677"/>
      <c r="C131" s="300">
        <v>7</v>
      </c>
      <c r="D131" s="679"/>
      <c r="E131" s="611" t="s">
        <v>3592</v>
      </c>
      <c r="F131" s="565"/>
      <c r="G131" s="566"/>
      <c r="H131" s="567"/>
      <c r="I131" s="474"/>
    </row>
    <row r="132" spans="1:9" ht="79.5" customHeight="1" x14ac:dyDescent="0.35">
      <c r="A132" s="656">
        <v>126</v>
      </c>
      <c r="B132" s="188"/>
      <c r="C132" s="300">
        <v>7</v>
      </c>
      <c r="D132" s="184"/>
      <c r="E132" s="263" t="s">
        <v>2845</v>
      </c>
      <c r="F132" s="92"/>
      <c r="G132" s="105"/>
      <c r="H132" s="137"/>
      <c r="I132" s="441"/>
    </row>
    <row r="133" spans="1:9" ht="62" x14ac:dyDescent="0.35">
      <c r="A133" s="526">
        <v>127</v>
      </c>
      <c r="B133" s="188"/>
      <c r="C133" s="300">
        <v>8</v>
      </c>
      <c r="D133" s="184"/>
      <c r="E133" s="157" t="s">
        <v>2846</v>
      </c>
      <c r="F133" s="94"/>
      <c r="G133" s="101"/>
      <c r="H133" s="104"/>
      <c r="I133" s="441"/>
    </row>
    <row r="134" spans="1:9" ht="45.75" customHeight="1" x14ac:dyDescent="0.35">
      <c r="A134" s="656">
        <v>128</v>
      </c>
      <c r="B134" s="188"/>
      <c r="C134" s="300">
        <v>8</v>
      </c>
      <c r="D134" s="184"/>
      <c r="E134" s="157" t="s">
        <v>4189</v>
      </c>
      <c r="F134" s="94"/>
      <c r="G134" s="101"/>
      <c r="H134" s="104"/>
      <c r="I134" s="443"/>
    </row>
    <row r="135" spans="1:9" ht="62" x14ac:dyDescent="0.35">
      <c r="A135" s="707">
        <v>129</v>
      </c>
      <c r="B135" s="495"/>
      <c r="C135" s="300">
        <v>9</v>
      </c>
      <c r="D135" s="184"/>
      <c r="E135" s="157" t="s">
        <v>3093</v>
      </c>
      <c r="F135" s="94"/>
      <c r="G135" s="101"/>
      <c r="H135" s="104"/>
      <c r="I135" s="571"/>
    </row>
    <row r="136" spans="1:9" ht="77.5" x14ac:dyDescent="0.35">
      <c r="A136" s="656">
        <v>130</v>
      </c>
      <c r="B136" s="188"/>
      <c r="C136" s="300">
        <v>9</v>
      </c>
      <c r="D136" s="184"/>
      <c r="E136" s="266" t="s">
        <v>331</v>
      </c>
      <c r="F136" s="92"/>
      <c r="G136" s="105"/>
      <c r="H136" s="137"/>
      <c r="I136" s="441"/>
    </row>
    <row r="137" spans="1:9" ht="61.5" customHeight="1" x14ac:dyDescent="0.35">
      <c r="A137" s="526">
        <v>131</v>
      </c>
      <c r="B137" s="188"/>
      <c r="C137" s="300">
        <v>10</v>
      </c>
      <c r="D137" s="184"/>
      <c r="E137" s="157" t="s">
        <v>3094</v>
      </c>
      <c r="F137" s="94"/>
      <c r="G137" s="101"/>
      <c r="H137" s="104"/>
      <c r="I137" s="441"/>
    </row>
    <row r="138" spans="1:9" ht="31" x14ac:dyDescent="0.35">
      <c r="A138" s="656">
        <v>132</v>
      </c>
      <c r="B138" s="188"/>
      <c r="C138" s="300">
        <v>10</v>
      </c>
      <c r="D138" s="184"/>
      <c r="E138" s="157" t="s">
        <v>3095</v>
      </c>
      <c r="F138" s="94"/>
      <c r="G138" s="101"/>
      <c r="H138" s="104"/>
      <c r="I138" s="441"/>
    </row>
    <row r="139" spans="1:9" ht="46.5" x14ac:dyDescent="0.35">
      <c r="A139" s="656">
        <v>133</v>
      </c>
      <c r="B139" s="188"/>
      <c r="C139" s="300">
        <v>10</v>
      </c>
      <c r="D139" s="184"/>
      <c r="E139" s="265" t="s">
        <v>3096</v>
      </c>
      <c r="F139" s="94"/>
      <c r="G139" s="101"/>
      <c r="H139" s="104"/>
      <c r="I139" s="441"/>
    </row>
    <row r="140" spans="1:9" ht="77.5" x14ac:dyDescent="0.35">
      <c r="A140" s="656">
        <v>134</v>
      </c>
      <c r="B140" s="188"/>
      <c r="C140" s="300">
        <v>10</v>
      </c>
      <c r="D140" s="184"/>
      <c r="E140" s="157" t="s">
        <v>3127</v>
      </c>
      <c r="F140" s="94"/>
      <c r="G140" s="101"/>
      <c r="H140" s="104"/>
      <c r="I140" s="441"/>
    </row>
    <row r="141" spans="1:9" ht="46.5" x14ac:dyDescent="0.35">
      <c r="A141" s="526">
        <v>135</v>
      </c>
      <c r="B141" s="188"/>
      <c r="C141" s="300">
        <v>11</v>
      </c>
      <c r="D141" s="184"/>
      <c r="E141" s="266" t="s">
        <v>3128</v>
      </c>
      <c r="F141" s="92"/>
      <c r="G141" s="105"/>
      <c r="H141" s="137"/>
      <c r="I141" s="441"/>
    </row>
    <row r="142" spans="1:9" ht="93" x14ac:dyDescent="0.35">
      <c r="A142" s="656">
        <v>136</v>
      </c>
      <c r="B142" s="188"/>
      <c r="C142" s="300">
        <v>12</v>
      </c>
      <c r="D142" s="184"/>
      <c r="E142" s="157" t="s">
        <v>4190</v>
      </c>
      <c r="F142" s="94"/>
      <c r="G142" s="101"/>
      <c r="H142" s="104"/>
      <c r="I142" s="694" t="s">
        <v>3129</v>
      </c>
    </row>
    <row r="143" spans="1:9" ht="46.5" x14ac:dyDescent="0.35">
      <c r="A143" s="656">
        <v>137</v>
      </c>
      <c r="B143" s="188"/>
      <c r="C143" s="300">
        <v>13</v>
      </c>
      <c r="D143" s="184"/>
      <c r="E143" s="157" t="s">
        <v>3414</v>
      </c>
      <c r="F143" s="94"/>
      <c r="G143" s="101"/>
      <c r="H143" s="104"/>
      <c r="I143" s="694"/>
    </row>
    <row r="144" spans="1:9" ht="33" customHeight="1" thickBot="1" x14ac:dyDescent="0.4">
      <c r="A144" s="708">
        <v>138</v>
      </c>
      <c r="B144" s="677"/>
      <c r="C144" s="300">
        <v>13</v>
      </c>
      <c r="D144" s="679"/>
      <c r="E144" s="611" t="s">
        <v>3415</v>
      </c>
      <c r="F144" s="565"/>
      <c r="G144" s="566"/>
      <c r="H144" s="567"/>
      <c r="I144" s="703"/>
    </row>
    <row r="145" spans="1:9" ht="93" x14ac:dyDescent="0.35">
      <c r="A145" s="526">
        <v>139</v>
      </c>
      <c r="B145" s="188"/>
      <c r="C145" s="300">
        <v>14</v>
      </c>
      <c r="D145" s="184"/>
      <c r="E145" s="263" t="s">
        <v>3416</v>
      </c>
      <c r="F145" s="92"/>
      <c r="G145" s="105"/>
      <c r="H145" s="137"/>
      <c r="I145" s="694"/>
    </row>
    <row r="146" spans="1:9" ht="78.75" customHeight="1" x14ac:dyDescent="0.35">
      <c r="A146" s="656">
        <v>140</v>
      </c>
      <c r="B146" s="188"/>
      <c r="C146" s="300">
        <v>15</v>
      </c>
      <c r="D146" s="184"/>
      <c r="E146" s="265" t="s">
        <v>3417</v>
      </c>
      <c r="F146" s="94"/>
      <c r="G146" s="101"/>
      <c r="H146" s="104"/>
      <c r="I146" s="694"/>
    </row>
    <row r="147" spans="1:9" ht="46.5" x14ac:dyDescent="0.35">
      <c r="A147" s="656">
        <v>141</v>
      </c>
      <c r="B147" s="947"/>
      <c r="C147" s="300">
        <v>15</v>
      </c>
      <c r="D147" s="949"/>
      <c r="E147" s="265" t="s">
        <v>3418</v>
      </c>
      <c r="F147" s="94"/>
      <c r="G147" s="101"/>
      <c r="H147" s="104"/>
      <c r="I147" s="694"/>
    </row>
    <row r="148" spans="1:9" ht="46.5" x14ac:dyDescent="0.35">
      <c r="A148" s="706">
        <v>142</v>
      </c>
      <c r="B148" s="235"/>
      <c r="C148" s="300">
        <v>16</v>
      </c>
      <c r="D148" s="183"/>
      <c r="E148" s="157" t="s">
        <v>4191</v>
      </c>
      <c r="F148" s="94"/>
      <c r="G148" s="101"/>
      <c r="H148" s="104"/>
      <c r="I148" s="695" t="s">
        <v>3419</v>
      </c>
    </row>
    <row r="149" spans="1:9" ht="15.5" x14ac:dyDescent="0.35">
      <c r="A149" s="589">
        <v>143</v>
      </c>
      <c r="B149" s="230"/>
      <c r="C149" s="180"/>
      <c r="D149" s="181"/>
      <c r="E149" s="248" t="s">
        <v>10306</v>
      </c>
      <c r="F149" s="111"/>
      <c r="G149" s="232"/>
      <c r="H149" s="93"/>
      <c r="I149" s="696"/>
    </row>
    <row r="150" spans="1:9" ht="123" customHeight="1" x14ac:dyDescent="0.35">
      <c r="A150" s="656">
        <v>144</v>
      </c>
      <c r="B150" s="300"/>
      <c r="C150" s="300">
        <v>1</v>
      </c>
      <c r="D150" s="301"/>
      <c r="E150" s="157" t="s">
        <v>3420</v>
      </c>
      <c r="F150" s="92"/>
      <c r="G150" s="105"/>
      <c r="H150" s="137"/>
      <c r="I150" s="697" t="s">
        <v>3421</v>
      </c>
    </row>
    <row r="151" spans="1:9" ht="77.5" x14ac:dyDescent="0.35">
      <c r="A151" s="656">
        <v>145</v>
      </c>
      <c r="B151" s="188"/>
      <c r="C151" s="300">
        <v>1</v>
      </c>
      <c r="D151" s="184"/>
      <c r="E151" s="263" t="s">
        <v>332</v>
      </c>
      <c r="F151" s="92"/>
      <c r="G151" s="105"/>
      <c r="H151" s="137"/>
      <c r="I151" s="694"/>
    </row>
    <row r="152" spans="1:9" ht="157.5" customHeight="1" thickBot="1" x14ac:dyDescent="0.4">
      <c r="A152" s="708">
        <v>146</v>
      </c>
      <c r="B152" s="677"/>
      <c r="C152" s="300">
        <v>2</v>
      </c>
      <c r="D152" s="679"/>
      <c r="E152" s="659" t="s">
        <v>2742</v>
      </c>
      <c r="F152" s="592"/>
      <c r="G152" s="593"/>
      <c r="H152" s="466"/>
      <c r="I152" s="703"/>
    </row>
    <row r="153" spans="1:9" ht="186" customHeight="1" x14ac:dyDescent="0.35">
      <c r="A153" s="526">
        <v>147</v>
      </c>
      <c r="B153" s="188"/>
      <c r="C153" s="300">
        <v>3</v>
      </c>
      <c r="D153" s="184"/>
      <c r="E153" s="266" t="s">
        <v>4277</v>
      </c>
      <c r="F153" s="109"/>
      <c r="G153" s="110"/>
      <c r="H153" s="114"/>
      <c r="I153" s="694" t="s">
        <v>2812</v>
      </c>
    </row>
    <row r="154" spans="1:9" ht="93" x14ac:dyDescent="0.35">
      <c r="A154" s="656">
        <v>148</v>
      </c>
      <c r="B154" s="947"/>
      <c r="C154" s="300">
        <v>4</v>
      </c>
      <c r="D154" s="949"/>
      <c r="E154" s="265" t="s">
        <v>4192</v>
      </c>
      <c r="F154" s="102"/>
      <c r="G154" s="103"/>
      <c r="H154" s="139"/>
      <c r="I154" s="694" t="s">
        <v>2813</v>
      </c>
    </row>
    <row r="155" spans="1:9" ht="124" x14ac:dyDescent="0.35">
      <c r="A155" s="656">
        <v>149</v>
      </c>
      <c r="B155" s="188"/>
      <c r="C155" s="300">
        <v>5</v>
      </c>
      <c r="D155" s="184"/>
      <c r="E155" s="157" t="s">
        <v>3071</v>
      </c>
      <c r="F155" s="102"/>
      <c r="G155" s="103"/>
      <c r="H155" s="139"/>
      <c r="I155" s="694"/>
    </row>
    <row r="156" spans="1:9" ht="93" customHeight="1" x14ac:dyDescent="0.35">
      <c r="A156" s="706">
        <v>150</v>
      </c>
      <c r="B156" s="235"/>
      <c r="C156" s="300">
        <v>6</v>
      </c>
      <c r="D156" s="183"/>
      <c r="E156" s="157" t="s">
        <v>3072</v>
      </c>
      <c r="F156" s="94"/>
      <c r="G156" s="101"/>
      <c r="H156" s="104"/>
      <c r="I156" s="695"/>
    </row>
    <row r="157" spans="1:9" ht="15.5" x14ac:dyDescent="0.35">
      <c r="A157" s="589">
        <v>151</v>
      </c>
      <c r="B157" s="230"/>
      <c r="C157" s="180"/>
      <c r="D157" s="181"/>
      <c r="E157" s="254" t="s">
        <v>10307</v>
      </c>
      <c r="F157" s="232"/>
      <c r="G157" s="232"/>
      <c r="H157" s="93"/>
      <c r="I157" s="698"/>
    </row>
    <row r="158" spans="1:9" ht="46.5" x14ac:dyDescent="0.35">
      <c r="A158" s="656">
        <v>152</v>
      </c>
      <c r="B158" s="300"/>
      <c r="C158" s="300">
        <v>1</v>
      </c>
      <c r="D158" s="301"/>
      <c r="E158" s="263" t="s">
        <v>3073</v>
      </c>
      <c r="F158" s="101"/>
      <c r="G158" s="101"/>
      <c r="H158" s="101"/>
      <c r="I158" s="697"/>
    </row>
    <row r="159" spans="1:9" ht="171" thickBot="1" x14ac:dyDescent="0.4">
      <c r="A159" s="708">
        <v>153</v>
      </c>
      <c r="B159" s="956"/>
      <c r="C159" s="956">
        <v>2</v>
      </c>
      <c r="D159" s="957"/>
      <c r="E159" s="659" t="s">
        <v>3076</v>
      </c>
      <c r="F159" s="592"/>
      <c r="G159" s="593"/>
      <c r="H159" s="466"/>
      <c r="I159" s="703" t="s">
        <v>3077</v>
      </c>
    </row>
    <row r="160" spans="1:9" ht="60.75" customHeight="1" x14ac:dyDescent="0.35">
      <c r="A160" s="656">
        <v>154</v>
      </c>
      <c r="B160" s="239"/>
      <c r="C160" s="190">
        <v>2</v>
      </c>
      <c r="D160" s="191"/>
      <c r="E160" s="263" t="s">
        <v>3078</v>
      </c>
      <c r="F160" s="109"/>
      <c r="G160" s="110"/>
      <c r="H160" s="114"/>
      <c r="I160" s="694"/>
    </row>
    <row r="161" spans="1:9" ht="31" x14ac:dyDescent="0.35">
      <c r="A161" s="526">
        <v>155</v>
      </c>
      <c r="B161" s="239"/>
      <c r="C161" s="190">
        <v>2</v>
      </c>
      <c r="D161" s="191"/>
      <c r="E161" s="157" t="s">
        <v>3079</v>
      </c>
      <c r="F161" s="102"/>
      <c r="G161" s="103"/>
      <c r="H161" s="139"/>
      <c r="I161" s="694"/>
    </row>
    <row r="162" spans="1:9" ht="77.5" x14ac:dyDescent="0.35">
      <c r="A162" s="656">
        <v>156</v>
      </c>
      <c r="B162" s="239"/>
      <c r="C162" s="190">
        <v>2</v>
      </c>
      <c r="D162" s="191"/>
      <c r="E162" s="265" t="s">
        <v>4193</v>
      </c>
      <c r="F162" s="102"/>
      <c r="G162" s="103"/>
      <c r="H162" s="139"/>
      <c r="I162" s="694"/>
    </row>
    <row r="163" spans="1:9" ht="77.5" x14ac:dyDescent="0.35">
      <c r="A163" s="656">
        <v>157</v>
      </c>
      <c r="B163" s="239"/>
      <c r="C163" s="190">
        <v>3</v>
      </c>
      <c r="D163" s="191"/>
      <c r="E163" s="265" t="s">
        <v>3080</v>
      </c>
      <c r="F163" s="102"/>
      <c r="G163" s="103"/>
      <c r="H163" s="139"/>
      <c r="I163" s="694"/>
    </row>
    <row r="164" spans="1:9" ht="46.5" x14ac:dyDescent="0.35">
      <c r="A164" s="656">
        <v>158</v>
      </c>
      <c r="B164" s="239"/>
      <c r="C164" s="190">
        <v>3</v>
      </c>
      <c r="D164" s="191"/>
      <c r="E164" s="265" t="s">
        <v>3081</v>
      </c>
      <c r="F164" s="102"/>
      <c r="G164" s="103"/>
      <c r="H164" s="139"/>
      <c r="I164" s="694"/>
    </row>
    <row r="165" spans="1:9" ht="108.5" x14ac:dyDescent="0.35">
      <c r="A165" s="526">
        <v>159</v>
      </c>
      <c r="B165" s="239"/>
      <c r="C165" s="190">
        <v>4</v>
      </c>
      <c r="D165" s="191"/>
      <c r="E165" s="157" t="s">
        <v>4194</v>
      </c>
      <c r="F165" s="102"/>
      <c r="G165" s="103"/>
      <c r="H165" s="139"/>
      <c r="I165" s="694" t="s">
        <v>3082</v>
      </c>
    </row>
    <row r="166" spans="1:9" ht="85.5" customHeight="1" x14ac:dyDescent="0.35">
      <c r="A166" s="656">
        <v>160</v>
      </c>
      <c r="B166" s="239"/>
      <c r="C166" s="190">
        <v>4</v>
      </c>
      <c r="D166" s="191"/>
      <c r="E166" s="157" t="s">
        <v>406</v>
      </c>
      <c r="F166" s="102"/>
      <c r="G166" s="103"/>
      <c r="H166" s="139"/>
      <c r="I166" s="694"/>
    </row>
    <row r="167" spans="1:9" ht="46.5" x14ac:dyDescent="0.35">
      <c r="A167" s="656">
        <v>161</v>
      </c>
      <c r="B167" s="239"/>
      <c r="C167" s="190">
        <v>5</v>
      </c>
      <c r="D167" s="191"/>
      <c r="E167" s="157" t="s">
        <v>3083</v>
      </c>
      <c r="F167" s="101"/>
      <c r="G167" s="101"/>
      <c r="H167" s="104"/>
      <c r="I167" s="694"/>
    </row>
    <row r="168" spans="1:9" ht="155" x14ac:dyDescent="0.35">
      <c r="A168" s="707">
        <v>162</v>
      </c>
      <c r="B168" s="494"/>
      <c r="C168" s="190">
        <v>5</v>
      </c>
      <c r="D168" s="191"/>
      <c r="E168" s="263" t="s">
        <v>4195</v>
      </c>
      <c r="F168" s="92"/>
      <c r="G168" s="105"/>
      <c r="H168" s="137"/>
      <c r="I168" s="694"/>
    </row>
    <row r="169" spans="1:9" ht="109" thickBot="1" x14ac:dyDescent="0.4">
      <c r="A169" s="507">
        <v>163</v>
      </c>
      <c r="B169" s="680"/>
      <c r="C169" s="190">
        <v>6</v>
      </c>
      <c r="D169" s="682"/>
      <c r="E169" s="611" t="s">
        <v>3587</v>
      </c>
      <c r="F169" s="565"/>
      <c r="G169" s="566"/>
      <c r="H169" s="567"/>
      <c r="I169" s="703"/>
    </row>
    <row r="170" spans="1:9" ht="15.5" x14ac:dyDescent="0.35">
      <c r="A170" s="706">
        <v>164</v>
      </c>
      <c r="B170" s="234"/>
      <c r="C170" s="185"/>
      <c r="D170" s="186"/>
      <c r="E170" s="327" t="s">
        <v>10308</v>
      </c>
      <c r="F170" s="316"/>
      <c r="G170" s="581"/>
      <c r="H170" s="105"/>
      <c r="I170" s="694"/>
    </row>
    <row r="171" spans="1:9" ht="46.5" x14ac:dyDescent="0.35">
      <c r="A171" s="656">
        <v>165</v>
      </c>
      <c r="B171" s="300"/>
      <c r="C171" s="300">
        <v>1</v>
      </c>
      <c r="D171" s="301"/>
      <c r="E171" s="157" t="s">
        <v>3084</v>
      </c>
      <c r="F171" s="102"/>
      <c r="G171" s="103"/>
      <c r="H171" s="139"/>
      <c r="I171" s="697"/>
    </row>
    <row r="172" spans="1:9" ht="93" x14ac:dyDescent="0.35">
      <c r="A172" s="656">
        <v>166</v>
      </c>
      <c r="B172" s="239"/>
      <c r="C172" s="190">
        <v>1</v>
      </c>
      <c r="D172" s="191"/>
      <c r="E172" s="157" t="s">
        <v>4196</v>
      </c>
      <c r="F172" s="102"/>
      <c r="G172" s="103"/>
      <c r="H172" s="139"/>
      <c r="I172" s="694"/>
    </row>
    <row r="173" spans="1:9" ht="106.5" customHeight="1" x14ac:dyDescent="0.35">
      <c r="A173" s="526">
        <v>167</v>
      </c>
      <c r="B173" s="239"/>
      <c r="C173" s="190">
        <v>2</v>
      </c>
      <c r="D173" s="191"/>
      <c r="E173" s="265" t="s">
        <v>3097</v>
      </c>
      <c r="F173" s="102"/>
      <c r="G173" s="103"/>
      <c r="H173" s="139"/>
      <c r="I173" s="694"/>
    </row>
    <row r="174" spans="1:9" ht="185.25" customHeight="1" x14ac:dyDescent="0.35">
      <c r="A174" s="656">
        <v>168</v>
      </c>
      <c r="B174" s="239"/>
      <c r="C174" s="190">
        <v>3</v>
      </c>
      <c r="D174" s="191"/>
      <c r="E174" s="157" t="s">
        <v>4197</v>
      </c>
      <c r="F174" s="102"/>
      <c r="G174" s="103"/>
      <c r="H174" s="139"/>
      <c r="I174" s="694" t="s">
        <v>2727</v>
      </c>
    </row>
    <row r="175" spans="1:9" ht="75.75" customHeight="1" x14ac:dyDescent="0.35">
      <c r="A175" s="707">
        <v>169</v>
      </c>
      <c r="B175" s="34"/>
      <c r="C175" s="239">
        <v>4</v>
      </c>
      <c r="D175" s="191"/>
      <c r="E175" s="157" t="s">
        <v>2734</v>
      </c>
      <c r="F175" s="94"/>
      <c r="G175" s="101"/>
      <c r="H175" s="104"/>
      <c r="I175" s="694"/>
    </row>
    <row r="176" spans="1:9" ht="136.5" customHeight="1" thickBot="1" x14ac:dyDescent="0.4">
      <c r="A176" s="708">
        <v>170</v>
      </c>
      <c r="B176" s="680"/>
      <c r="C176" s="681">
        <v>5</v>
      </c>
      <c r="D176" s="682"/>
      <c r="E176" s="659" t="s">
        <v>2735</v>
      </c>
      <c r="F176" s="592"/>
      <c r="G176" s="593"/>
      <c r="H176" s="466"/>
      <c r="I176" s="703"/>
    </row>
    <row r="177" spans="1:9" ht="169.5" customHeight="1" x14ac:dyDescent="0.35">
      <c r="A177" s="568">
        <v>171</v>
      </c>
      <c r="B177" s="410"/>
      <c r="C177" s="411">
        <v>6</v>
      </c>
      <c r="D177" s="412"/>
      <c r="E177" s="263" t="s">
        <v>2736</v>
      </c>
      <c r="F177" s="92"/>
      <c r="G177" s="105"/>
      <c r="H177" s="137"/>
      <c r="I177" s="695"/>
    </row>
    <row r="178" spans="1:9" ht="93" x14ac:dyDescent="0.35">
      <c r="A178" s="656">
        <v>172</v>
      </c>
      <c r="B178" s="239"/>
      <c r="C178" s="190">
        <v>7</v>
      </c>
      <c r="D178" s="191"/>
      <c r="E178" s="266" t="s">
        <v>2737</v>
      </c>
      <c r="F178" s="109"/>
      <c r="G178" s="110"/>
      <c r="H178" s="114"/>
      <c r="I178" s="694"/>
    </row>
    <row r="179" spans="1:9" ht="61.5" customHeight="1" x14ac:dyDescent="0.35">
      <c r="A179" s="656">
        <v>173</v>
      </c>
      <c r="B179" s="239"/>
      <c r="C179" s="190">
        <v>8</v>
      </c>
      <c r="D179" s="191"/>
      <c r="E179" s="265" t="s">
        <v>2738</v>
      </c>
      <c r="F179" s="102"/>
      <c r="G179" s="103"/>
      <c r="H179" s="139"/>
      <c r="I179" s="694"/>
    </row>
    <row r="180" spans="1:9" ht="135" customHeight="1" x14ac:dyDescent="0.35">
      <c r="A180" s="656">
        <v>174</v>
      </c>
      <c r="B180" s="239"/>
      <c r="C180" s="190">
        <v>9</v>
      </c>
      <c r="D180" s="191"/>
      <c r="E180" s="265" t="s">
        <v>4198</v>
      </c>
      <c r="F180" s="102"/>
      <c r="G180" s="103"/>
      <c r="H180" s="139"/>
      <c r="I180" s="694"/>
    </row>
    <row r="181" spans="1:9" ht="73.5" customHeight="1" x14ac:dyDescent="0.35">
      <c r="A181" s="526">
        <v>175</v>
      </c>
      <c r="B181" s="239"/>
      <c r="C181" s="190">
        <v>10</v>
      </c>
      <c r="D181" s="191"/>
      <c r="E181" s="157" t="s">
        <v>2461</v>
      </c>
      <c r="F181" s="102"/>
      <c r="G181" s="103"/>
      <c r="H181" s="139"/>
      <c r="I181" s="694"/>
    </row>
    <row r="182" spans="1:9" ht="120" customHeight="1" x14ac:dyDescent="0.35">
      <c r="A182" s="656">
        <v>176</v>
      </c>
      <c r="B182" s="300"/>
      <c r="C182" s="950">
        <v>11</v>
      </c>
      <c r="D182" s="951"/>
      <c r="E182" s="157" t="s">
        <v>2743</v>
      </c>
      <c r="F182" s="94"/>
      <c r="G182" s="101"/>
      <c r="H182" s="104"/>
      <c r="I182" s="694"/>
    </row>
    <row r="183" spans="1:9" ht="79.5" customHeight="1" thickBot="1" x14ac:dyDescent="0.4">
      <c r="A183" s="708">
        <v>177</v>
      </c>
      <c r="B183" s="721"/>
      <c r="C183" s="681">
        <v>12</v>
      </c>
      <c r="D183" s="682"/>
      <c r="E183" s="659" t="s">
        <v>2744</v>
      </c>
      <c r="F183" s="592"/>
      <c r="G183" s="593"/>
      <c r="H183" s="466"/>
      <c r="I183" s="703"/>
    </row>
    <row r="184" spans="1:9" ht="62" x14ac:dyDescent="0.35">
      <c r="A184" s="656">
        <v>178</v>
      </c>
      <c r="B184" s="300"/>
      <c r="C184" s="948">
        <v>13</v>
      </c>
      <c r="D184" s="949"/>
      <c r="E184" s="266" t="s">
        <v>2731</v>
      </c>
      <c r="F184" s="109"/>
      <c r="G184" s="110"/>
      <c r="H184" s="114"/>
      <c r="I184" s="695"/>
    </row>
    <row r="185" spans="1:9" ht="15.5" x14ac:dyDescent="0.35">
      <c r="A185" s="589">
        <v>179</v>
      </c>
      <c r="B185" s="215"/>
      <c r="C185" s="303"/>
      <c r="D185" s="304"/>
      <c r="E185" s="248" t="s">
        <v>10309</v>
      </c>
      <c r="F185" s="111"/>
      <c r="G185" s="232"/>
      <c r="H185" s="93"/>
      <c r="I185" s="696"/>
    </row>
    <row r="186" spans="1:9" ht="31" x14ac:dyDescent="0.35">
      <c r="A186" s="656">
        <v>180</v>
      </c>
      <c r="B186" s="300"/>
      <c r="C186" s="300">
        <v>1</v>
      </c>
      <c r="D186" s="301"/>
      <c r="E186" s="265" t="s">
        <v>2732</v>
      </c>
      <c r="F186" s="109"/>
      <c r="G186" s="110"/>
      <c r="H186" s="114"/>
      <c r="I186" s="697"/>
    </row>
    <row r="187" spans="1:9" ht="77.5" x14ac:dyDescent="0.35">
      <c r="A187" s="656">
        <v>181</v>
      </c>
      <c r="B187" s="239"/>
      <c r="C187" s="190">
        <v>2</v>
      </c>
      <c r="D187" s="191"/>
      <c r="E187" s="157" t="s">
        <v>2733</v>
      </c>
      <c r="F187" s="102"/>
      <c r="G187" s="103"/>
      <c r="H187" s="139"/>
      <c r="I187" s="694"/>
    </row>
    <row r="188" spans="1:9" ht="139.5" x14ac:dyDescent="0.35">
      <c r="A188" s="656">
        <v>182</v>
      </c>
      <c r="B188" s="239"/>
      <c r="C188" s="190">
        <v>2</v>
      </c>
      <c r="D188" s="191"/>
      <c r="E188" s="157" t="s">
        <v>2740</v>
      </c>
      <c r="F188" s="94"/>
      <c r="G188" s="101"/>
      <c r="H188" s="104"/>
      <c r="I188" s="694"/>
    </row>
    <row r="189" spans="1:9" ht="46.5" x14ac:dyDescent="0.35">
      <c r="A189" s="623">
        <v>183</v>
      </c>
      <c r="B189" s="494"/>
      <c r="C189" s="190">
        <v>5</v>
      </c>
      <c r="D189" s="191"/>
      <c r="E189" s="263" t="s">
        <v>2741</v>
      </c>
      <c r="F189" s="92"/>
      <c r="G189" s="105"/>
      <c r="H189" s="137"/>
      <c r="I189" s="694"/>
    </row>
    <row r="190" spans="1:9" ht="108.5" x14ac:dyDescent="0.35">
      <c r="A190" s="656">
        <v>184</v>
      </c>
      <c r="B190" s="239"/>
      <c r="C190" s="190">
        <v>5</v>
      </c>
      <c r="D190" s="191"/>
      <c r="E190" s="266" t="s">
        <v>3786</v>
      </c>
      <c r="F190" s="109"/>
      <c r="G190" s="110"/>
      <c r="H190" s="114"/>
      <c r="I190" s="694"/>
    </row>
    <row r="191" spans="1:9" ht="77.5" x14ac:dyDescent="0.35">
      <c r="A191" s="656">
        <v>185</v>
      </c>
      <c r="B191" s="239"/>
      <c r="C191" s="190">
        <v>6</v>
      </c>
      <c r="D191" s="191"/>
      <c r="E191" s="265" t="s">
        <v>3787</v>
      </c>
      <c r="F191" s="102"/>
      <c r="G191" s="103"/>
      <c r="H191" s="139"/>
      <c r="I191" s="694"/>
    </row>
    <row r="192" spans="1:9" ht="93.5" thickBot="1" x14ac:dyDescent="0.4">
      <c r="A192" s="708">
        <v>186</v>
      </c>
      <c r="B192" s="680"/>
      <c r="C192" s="681">
        <v>7</v>
      </c>
      <c r="D192" s="682"/>
      <c r="E192" s="564" t="s">
        <v>3949</v>
      </c>
      <c r="F192" s="565"/>
      <c r="G192" s="566"/>
      <c r="H192" s="567"/>
      <c r="I192" s="703"/>
    </row>
    <row r="193" spans="1:9" ht="15.5" x14ac:dyDescent="0.35">
      <c r="A193" s="568">
        <v>187</v>
      </c>
      <c r="B193" s="234"/>
      <c r="C193" s="185"/>
      <c r="D193" s="186"/>
      <c r="E193" s="327" t="s">
        <v>10310</v>
      </c>
      <c r="F193" s="316"/>
      <c r="G193" s="318"/>
      <c r="H193" s="91"/>
      <c r="I193" s="696"/>
    </row>
    <row r="194" spans="1:9" ht="93" x14ac:dyDescent="0.35">
      <c r="A194" s="656">
        <v>188</v>
      </c>
      <c r="B194" s="300"/>
      <c r="C194" s="300">
        <v>1</v>
      </c>
      <c r="D194" s="301"/>
      <c r="E194" s="157" t="s">
        <v>3813</v>
      </c>
      <c r="F194" s="109"/>
      <c r="G194" s="110"/>
      <c r="H194" s="114"/>
      <c r="I194" s="697"/>
    </row>
    <row r="195" spans="1:9" ht="153.75" customHeight="1" x14ac:dyDescent="0.35">
      <c r="A195" s="656">
        <v>189</v>
      </c>
      <c r="B195" s="239"/>
      <c r="C195" s="190">
        <v>2</v>
      </c>
      <c r="D195" s="191"/>
      <c r="E195" s="265" t="s">
        <v>3423</v>
      </c>
      <c r="F195" s="102"/>
      <c r="G195" s="103"/>
      <c r="H195" s="139"/>
      <c r="I195" s="694"/>
    </row>
    <row r="196" spans="1:9" ht="31" x14ac:dyDescent="0.35">
      <c r="A196" s="656">
        <v>190</v>
      </c>
      <c r="B196" s="239"/>
      <c r="C196" s="190">
        <v>3</v>
      </c>
      <c r="D196" s="191"/>
      <c r="E196" s="157" t="s">
        <v>3424</v>
      </c>
      <c r="F196" s="102"/>
      <c r="G196" s="103"/>
      <c r="H196" s="139"/>
      <c r="I196" s="694"/>
    </row>
    <row r="197" spans="1:9" ht="63" customHeight="1" x14ac:dyDescent="0.35">
      <c r="A197" s="526">
        <v>191</v>
      </c>
      <c r="B197" s="300"/>
      <c r="C197" s="948">
        <v>4</v>
      </c>
      <c r="D197" s="949"/>
      <c r="E197" s="157" t="s">
        <v>3425</v>
      </c>
      <c r="F197" s="102"/>
      <c r="G197" s="103"/>
      <c r="H197" s="139"/>
      <c r="I197" s="694"/>
    </row>
    <row r="198" spans="1:9" ht="77.5" x14ac:dyDescent="0.35">
      <c r="A198" s="656">
        <v>192</v>
      </c>
      <c r="B198" s="239"/>
      <c r="C198" s="190">
        <v>5</v>
      </c>
      <c r="D198" s="191"/>
      <c r="E198" s="265" t="s">
        <v>3426</v>
      </c>
      <c r="F198" s="102"/>
      <c r="G198" s="103"/>
      <c r="H198" s="139"/>
      <c r="I198" s="694"/>
    </row>
    <row r="199" spans="1:9" ht="108.5" x14ac:dyDescent="0.35">
      <c r="A199" s="656">
        <v>193</v>
      </c>
      <c r="B199" s="239"/>
      <c r="C199" s="190">
        <v>6</v>
      </c>
      <c r="D199" s="191"/>
      <c r="E199" s="265" t="s">
        <v>3808</v>
      </c>
      <c r="F199" s="102"/>
      <c r="G199" s="103"/>
      <c r="H199" s="139"/>
      <c r="I199" s="695"/>
    </row>
    <row r="200" spans="1:9" ht="31" x14ac:dyDescent="0.35">
      <c r="A200" s="705">
        <v>194</v>
      </c>
      <c r="B200" s="229"/>
      <c r="C200" s="178"/>
      <c r="D200" s="179"/>
      <c r="E200" s="254" t="s">
        <v>10311</v>
      </c>
      <c r="F200" s="111"/>
      <c r="G200" s="232"/>
      <c r="H200" s="93"/>
      <c r="I200" s="696"/>
    </row>
    <row r="201" spans="1:9" ht="108.5" x14ac:dyDescent="0.35">
      <c r="A201" s="526">
        <v>195</v>
      </c>
      <c r="B201" s="300"/>
      <c r="C201" s="300">
        <v>1</v>
      </c>
      <c r="D201" s="301"/>
      <c r="E201" s="266" t="s">
        <v>3354</v>
      </c>
      <c r="F201" s="109"/>
      <c r="G201" s="110"/>
      <c r="H201" s="114"/>
      <c r="I201" s="697"/>
    </row>
    <row r="202" spans="1:9" ht="78" thickBot="1" x14ac:dyDescent="0.4">
      <c r="A202" s="708">
        <v>196</v>
      </c>
      <c r="B202" s="680"/>
      <c r="C202" s="681">
        <v>2</v>
      </c>
      <c r="D202" s="682"/>
      <c r="E202" s="564" t="s">
        <v>3435</v>
      </c>
      <c r="F202" s="565"/>
      <c r="G202" s="566"/>
      <c r="H202" s="567"/>
      <c r="I202" s="703"/>
    </row>
    <row r="203" spans="1:9" ht="15.5" x14ac:dyDescent="0.35">
      <c r="A203" s="706">
        <v>197</v>
      </c>
      <c r="B203" s="234"/>
      <c r="C203" s="185"/>
      <c r="D203" s="186"/>
      <c r="E203" s="327" t="s">
        <v>10312</v>
      </c>
      <c r="F203" s="316"/>
      <c r="G203" s="318"/>
      <c r="H203" s="91"/>
      <c r="I203" s="696"/>
    </row>
    <row r="204" spans="1:9" ht="124" x14ac:dyDescent="0.35">
      <c r="A204" s="656">
        <v>198</v>
      </c>
      <c r="B204" s="300"/>
      <c r="C204" s="300">
        <v>1</v>
      </c>
      <c r="D204" s="301"/>
      <c r="E204" s="157" t="s">
        <v>4294</v>
      </c>
      <c r="F204" s="109"/>
      <c r="G204" s="110"/>
      <c r="H204" s="114"/>
      <c r="I204" s="697"/>
    </row>
    <row r="205" spans="1:9" ht="77.5" x14ac:dyDescent="0.35">
      <c r="A205" s="526">
        <v>199</v>
      </c>
      <c r="B205" s="239"/>
      <c r="C205" s="190">
        <v>2</v>
      </c>
      <c r="D205" s="191"/>
      <c r="E205" s="265" t="s">
        <v>3815</v>
      </c>
      <c r="F205" s="102"/>
      <c r="G205" s="103"/>
      <c r="H205" s="139"/>
      <c r="I205" s="694"/>
    </row>
    <row r="206" spans="1:9" ht="124" x14ac:dyDescent="0.35">
      <c r="A206" s="656">
        <v>200</v>
      </c>
      <c r="B206" s="239"/>
      <c r="C206" s="190">
        <v>3</v>
      </c>
      <c r="D206" s="191"/>
      <c r="E206" s="265" t="s">
        <v>4295</v>
      </c>
      <c r="F206" s="102"/>
      <c r="G206" s="103"/>
      <c r="H206" s="139"/>
      <c r="I206" s="695" t="s">
        <v>2812</v>
      </c>
    </row>
    <row r="207" spans="1:9" ht="27.75" customHeight="1" x14ac:dyDescent="0.35">
      <c r="A207" s="705">
        <v>201</v>
      </c>
      <c r="B207" s="1887"/>
      <c r="C207" s="1887"/>
      <c r="D207" s="1888"/>
      <c r="E207" s="248" t="s">
        <v>3816</v>
      </c>
      <c r="F207" s="111"/>
      <c r="G207" s="232"/>
      <c r="H207" s="93"/>
      <c r="I207" s="698"/>
    </row>
    <row r="208" spans="1:9" ht="15.5" x14ac:dyDescent="0.35">
      <c r="A208" s="705">
        <v>202</v>
      </c>
      <c r="B208" s="215"/>
      <c r="C208" s="215"/>
      <c r="D208" s="413"/>
      <c r="E208" s="248" t="s">
        <v>10313</v>
      </c>
      <c r="F208" s="316"/>
      <c r="G208" s="318"/>
      <c r="H208" s="91"/>
      <c r="I208" s="696"/>
    </row>
    <row r="209" spans="1:9" ht="31" x14ac:dyDescent="0.35">
      <c r="A209" s="526">
        <v>203</v>
      </c>
      <c r="B209" s="300"/>
      <c r="C209" s="300">
        <v>1</v>
      </c>
      <c r="D209" s="301"/>
      <c r="E209" s="157" t="s">
        <v>4296</v>
      </c>
      <c r="F209" s="109"/>
      <c r="G209" s="110"/>
      <c r="H209" s="114"/>
      <c r="I209" s="697"/>
    </row>
    <row r="210" spans="1:9" ht="46.5" x14ac:dyDescent="0.35">
      <c r="A210" s="656">
        <v>204</v>
      </c>
      <c r="B210" s="239"/>
      <c r="C210" s="190">
        <v>1</v>
      </c>
      <c r="D210" s="191"/>
      <c r="E210" s="157" t="s">
        <v>3817</v>
      </c>
      <c r="F210" s="102"/>
      <c r="G210" s="103"/>
      <c r="H210" s="139"/>
      <c r="I210" s="694"/>
    </row>
    <row r="211" spans="1:9" ht="77.5" x14ac:dyDescent="0.35">
      <c r="A211" s="656">
        <v>205</v>
      </c>
      <c r="B211" s="239"/>
      <c r="C211" s="190">
        <v>1</v>
      </c>
      <c r="D211" s="191"/>
      <c r="E211" s="265" t="s">
        <v>3818</v>
      </c>
      <c r="F211" s="102"/>
      <c r="G211" s="103"/>
      <c r="H211" s="139"/>
      <c r="I211" s="694"/>
    </row>
    <row r="212" spans="1:9" ht="78" thickBot="1" x14ac:dyDescent="0.4">
      <c r="A212" s="656">
        <v>206</v>
      </c>
      <c r="B212" s="239"/>
      <c r="C212" s="190">
        <v>1</v>
      </c>
      <c r="D212" s="191"/>
      <c r="E212" s="265" t="s">
        <v>3819</v>
      </c>
      <c r="F212" s="102"/>
      <c r="G212" s="103"/>
      <c r="H212" s="139"/>
      <c r="I212" s="694"/>
    </row>
    <row r="213" spans="1:9" ht="111" customHeight="1" thickBot="1" x14ac:dyDescent="0.4">
      <c r="A213" s="709">
        <v>207</v>
      </c>
      <c r="B213" s="710"/>
      <c r="C213" s="711">
        <v>2</v>
      </c>
      <c r="D213" s="712"/>
      <c r="E213" s="722" t="s">
        <v>4297</v>
      </c>
      <c r="F213" s="723"/>
      <c r="G213" s="724"/>
      <c r="H213" s="725"/>
      <c r="I213" s="726"/>
    </row>
    <row r="214" spans="1:9" ht="124" x14ac:dyDescent="0.35">
      <c r="A214" s="706">
        <v>208</v>
      </c>
      <c r="B214" s="234"/>
      <c r="C214" s="185">
        <v>4</v>
      </c>
      <c r="D214" s="186"/>
      <c r="E214" s="263" t="s">
        <v>4361</v>
      </c>
      <c r="F214" s="92"/>
      <c r="G214" s="105"/>
      <c r="H214" s="137"/>
      <c r="I214" s="695"/>
    </row>
    <row r="215" spans="1:9" ht="15.5" x14ac:dyDescent="0.35">
      <c r="A215" s="705">
        <v>209</v>
      </c>
      <c r="B215" s="234"/>
      <c r="C215" s="185"/>
      <c r="D215" s="186"/>
      <c r="E215" s="424" t="s">
        <v>10314</v>
      </c>
      <c r="F215" s="316"/>
      <c r="G215" s="318"/>
      <c r="H215" s="91"/>
      <c r="I215" s="696"/>
    </row>
    <row r="216" spans="1:9" ht="139.5" x14ac:dyDescent="0.35">
      <c r="A216" s="656">
        <v>210</v>
      </c>
      <c r="B216" s="300"/>
      <c r="C216" s="300">
        <v>1</v>
      </c>
      <c r="D216" s="301"/>
      <c r="E216" s="266" t="s">
        <v>3820</v>
      </c>
      <c r="F216" s="109"/>
      <c r="G216" s="110"/>
      <c r="H216" s="114"/>
      <c r="I216" s="697"/>
    </row>
    <row r="217" spans="1:9" ht="108.5" x14ac:dyDescent="0.35">
      <c r="A217" s="526">
        <v>211</v>
      </c>
      <c r="B217" s="239"/>
      <c r="C217" s="190">
        <v>2</v>
      </c>
      <c r="D217" s="191"/>
      <c r="E217" s="265" t="s">
        <v>3833</v>
      </c>
      <c r="F217" s="102"/>
      <c r="G217" s="103"/>
      <c r="H217" s="139"/>
      <c r="I217" s="694" t="s">
        <v>3834</v>
      </c>
    </row>
    <row r="218" spans="1:9" ht="62" x14ac:dyDescent="0.35">
      <c r="A218" s="656">
        <v>212</v>
      </c>
      <c r="B218" s="239"/>
      <c r="C218" s="190">
        <v>3</v>
      </c>
      <c r="D218" s="191"/>
      <c r="E218" s="157" t="s">
        <v>3835</v>
      </c>
      <c r="F218" s="102"/>
      <c r="G218" s="103"/>
      <c r="H218" s="139"/>
      <c r="I218" s="694"/>
    </row>
    <row r="219" spans="1:9" ht="84" customHeight="1" x14ac:dyDescent="0.35">
      <c r="A219" s="656">
        <v>213</v>
      </c>
      <c r="B219" s="239"/>
      <c r="C219" s="190">
        <v>4</v>
      </c>
      <c r="D219" s="191"/>
      <c r="E219" s="265" t="s">
        <v>3836</v>
      </c>
      <c r="F219" s="102"/>
      <c r="G219" s="103"/>
      <c r="H219" s="139"/>
      <c r="I219" s="695"/>
    </row>
    <row r="220" spans="1:9" ht="15.5" x14ac:dyDescent="0.35">
      <c r="A220" s="705">
        <v>214</v>
      </c>
      <c r="B220" s="229"/>
      <c r="C220" s="178"/>
      <c r="D220" s="179"/>
      <c r="E220" s="254" t="s">
        <v>10315</v>
      </c>
      <c r="F220" s="111"/>
      <c r="G220" s="232"/>
      <c r="H220" s="93"/>
      <c r="I220" s="696"/>
    </row>
    <row r="221" spans="1:9" ht="93" x14ac:dyDescent="0.35">
      <c r="A221" s="526">
        <v>215</v>
      </c>
      <c r="B221" s="300"/>
      <c r="C221" s="300">
        <v>1</v>
      </c>
      <c r="D221" s="301"/>
      <c r="E221" s="266" t="s">
        <v>3837</v>
      </c>
      <c r="F221" s="109"/>
      <c r="G221" s="110"/>
      <c r="H221" s="114"/>
      <c r="I221" s="697"/>
    </row>
    <row r="222" spans="1:9" ht="84" customHeight="1" thickBot="1" x14ac:dyDescent="0.4">
      <c r="A222" s="708">
        <v>216</v>
      </c>
      <c r="B222" s="680"/>
      <c r="C222" s="681">
        <v>2</v>
      </c>
      <c r="D222" s="682"/>
      <c r="E222" s="611" t="s">
        <v>4362</v>
      </c>
      <c r="F222" s="565"/>
      <c r="G222" s="566"/>
      <c r="H222" s="567"/>
      <c r="I222" s="703" t="s">
        <v>2262</v>
      </c>
    </row>
    <row r="223" spans="1:9" ht="112.5" customHeight="1" x14ac:dyDescent="0.35">
      <c r="A223" s="656">
        <v>217</v>
      </c>
      <c r="B223" s="239"/>
      <c r="C223" s="190">
        <v>2</v>
      </c>
      <c r="D223" s="191"/>
      <c r="E223" s="263" t="s">
        <v>3596</v>
      </c>
      <c r="F223" s="92"/>
      <c r="G223" s="105"/>
      <c r="H223" s="137"/>
      <c r="I223" s="694"/>
    </row>
    <row r="224" spans="1:9" ht="46.5" x14ac:dyDescent="0.35">
      <c r="A224" s="656">
        <v>218</v>
      </c>
      <c r="B224" s="300"/>
      <c r="C224" s="950">
        <v>3</v>
      </c>
      <c r="D224" s="951"/>
      <c r="E224" s="263" t="s">
        <v>3597</v>
      </c>
      <c r="F224" s="109"/>
      <c r="G224" s="110"/>
      <c r="H224" s="114"/>
      <c r="I224" s="694"/>
    </row>
    <row r="225" spans="1:9" ht="62" x14ac:dyDescent="0.35">
      <c r="A225" s="568">
        <v>219</v>
      </c>
      <c r="B225" s="234"/>
      <c r="C225" s="185">
        <v>4</v>
      </c>
      <c r="D225" s="186"/>
      <c r="E225" s="157" t="s">
        <v>3598</v>
      </c>
      <c r="F225" s="94"/>
      <c r="G225" s="101"/>
      <c r="H225" s="104"/>
      <c r="I225" s="695"/>
    </row>
    <row r="226" spans="1:9" ht="15.5" x14ac:dyDescent="0.35">
      <c r="A226" s="705">
        <v>220</v>
      </c>
      <c r="B226" s="229"/>
      <c r="C226" s="178"/>
      <c r="D226" s="179"/>
      <c r="E226" s="254" t="s">
        <v>10316</v>
      </c>
      <c r="F226" s="111"/>
      <c r="G226" s="232"/>
      <c r="H226" s="93"/>
      <c r="I226" s="696"/>
    </row>
    <row r="227" spans="1:9" ht="65.25" customHeight="1" x14ac:dyDescent="0.35">
      <c r="A227" s="656">
        <v>221</v>
      </c>
      <c r="B227" s="300"/>
      <c r="C227" s="300">
        <v>1</v>
      </c>
      <c r="D227" s="301"/>
      <c r="E227" s="266" t="s">
        <v>3599</v>
      </c>
      <c r="F227" s="109"/>
      <c r="G227" s="110"/>
      <c r="H227" s="114"/>
      <c r="I227" s="697"/>
    </row>
    <row r="228" spans="1:9" ht="51.75" customHeight="1" x14ac:dyDescent="0.35">
      <c r="A228" s="656">
        <v>222</v>
      </c>
      <c r="B228" s="239"/>
      <c r="C228" s="190">
        <v>2</v>
      </c>
      <c r="D228" s="191"/>
      <c r="E228" s="265" t="s">
        <v>4363</v>
      </c>
      <c r="F228" s="102"/>
      <c r="G228" s="103"/>
      <c r="H228" s="139"/>
      <c r="I228" s="694"/>
    </row>
    <row r="229" spans="1:9" ht="62" x14ac:dyDescent="0.35">
      <c r="A229" s="526">
        <v>223</v>
      </c>
      <c r="B229" s="239"/>
      <c r="C229" s="190">
        <v>3</v>
      </c>
      <c r="D229" s="191"/>
      <c r="E229" s="265" t="s">
        <v>3090</v>
      </c>
      <c r="F229" s="102"/>
      <c r="G229" s="103"/>
      <c r="H229" s="139"/>
      <c r="I229" s="695"/>
    </row>
    <row r="230" spans="1:9" ht="15.5" x14ac:dyDescent="0.35">
      <c r="A230" s="705">
        <v>224</v>
      </c>
      <c r="B230" s="229"/>
      <c r="C230" s="178"/>
      <c r="D230" s="179"/>
      <c r="E230" s="254" t="s">
        <v>10317</v>
      </c>
      <c r="F230" s="111"/>
      <c r="G230" s="232"/>
      <c r="H230" s="93"/>
      <c r="I230" s="696"/>
    </row>
    <row r="231" spans="1:9" ht="62" x14ac:dyDescent="0.35">
      <c r="A231" s="656">
        <v>225</v>
      </c>
      <c r="B231" s="300"/>
      <c r="C231" s="300">
        <v>1</v>
      </c>
      <c r="D231" s="301"/>
      <c r="E231" s="263" t="s">
        <v>4364</v>
      </c>
      <c r="F231" s="109"/>
      <c r="G231" s="110"/>
      <c r="H231" s="114"/>
      <c r="I231" s="697"/>
    </row>
    <row r="232" spans="1:9" ht="64.5" customHeight="1" x14ac:dyDescent="0.35">
      <c r="A232" s="656">
        <v>226</v>
      </c>
      <c r="B232" s="239"/>
      <c r="C232" s="190">
        <v>2</v>
      </c>
      <c r="D232" s="191"/>
      <c r="E232" s="157" t="s">
        <v>3091</v>
      </c>
      <c r="F232" s="102"/>
      <c r="G232" s="103"/>
      <c r="H232" s="139"/>
      <c r="I232" s="694"/>
    </row>
    <row r="233" spans="1:9" ht="93" x14ac:dyDescent="0.35">
      <c r="A233" s="526">
        <v>227</v>
      </c>
      <c r="B233" s="239"/>
      <c r="C233" s="190">
        <v>3</v>
      </c>
      <c r="D233" s="191"/>
      <c r="E233" s="265" t="s">
        <v>3092</v>
      </c>
      <c r="F233" s="102"/>
      <c r="G233" s="103"/>
      <c r="H233" s="139"/>
      <c r="I233" s="694"/>
    </row>
    <row r="234" spans="1:9" ht="46.5" x14ac:dyDescent="0.35">
      <c r="A234" s="656">
        <v>228</v>
      </c>
      <c r="B234" s="239"/>
      <c r="C234" s="190">
        <v>4</v>
      </c>
      <c r="D234" s="191"/>
      <c r="E234" s="157" t="s">
        <v>3412</v>
      </c>
      <c r="F234" s="102"/>
      <c r="G234" s="103"/>
      <c r="H234" s="139"/>
      <c r="I234" s="694"/>
    </row>
    <row r="235" spans="1:9" ht="78" thickBot="1" x14ac:dyDescent="0.4">
      <c r="A235" s="708">
        <v>229</v>
      </c>
      <c r="B235" s="680"/>
      <c r="C235" s="681">
        <v>5</v>
      </c>
      <c r="D235" s="682"/>
      <c r="E235" s="611" t="s">
        <v>3413</v>
      </c>
      <c r="F235" s="565"/>
      <c r="G235" s="566"/>
      <c r="H235" s="567"/>
      <c r="I235" s="703"/>
    </row>
    <row r="236" spans="1:9" ht="62.25" customHeight="1" x14ac:dyDescent="0.35">
      <c r="A236" s="656">
        <v>230</v>
      </c>
      <c r="B236" s="239"/>
      <c r="C236" s="190">
        <v>6</v>
      </c>
      <c r="D236" s="191"/>
      <c r="E236" s="266" t="s">
        <v>3139</v>
      </c>
      <c r="F236" s="109"/>
      <c r="G236" s="110"/>
      <c r="H236" s="114"/>
      <c r="I236" s="694"/>
    </row>
    <row r="237" spans="1:9" ht="139.5" x14ac:dyDescent="0.35">
      <c r="A237" s="526">
        <v>231</v>
      </c>
      <c r="B237" s="239"/>
      <c r="C237" s="190">
        <v>7</v>
      </c>
      <c r="D237" s="191"/>
      <c r="E237" s="157" t="s">
        <v>3341</v>
      </c>
      <c r="F237" s="94"/>
      <c r="G237" s="101"/>
      <c r="H237" s="104"/>
      <c r="I237" s="694"/>
    </row>
    <row r="238" spans="1:9" ht="138" customHeight="1" x14ac:dyDescent="0.35">
      <c r="A238" s="656">
        <v>232</v>
      </c>
      <c r="B238" s="239"/>
      <c r="C238" s="190">
        <v>8</v>
      </c>
      <c r="D238" s="191"/>
      <c r="E238" s="266" t="s">
        <v>4365</v>
      </c>
      <c r="F238" s="109"/>
      <c r="G238" s="110"/>
      <c r="H238" s="114"/>
      <c r="I238" s="694"/>
    </row>
    <row r="239" spans="1:9" ht="62" x14ac:dyDescent="0.35">
      <c r="A239" s="706">
        <v>233</v>
      </c>
      <c r="B239" s="234"/>
      <c r="C239" s="185">
        <v>9</v>
      </c>
      <c r="D239" s="186"/>
      <c r="E239" s="157" t="s">
        <v>3342</v>
      </c>
      <c r="F239" s="94"/>
      <c r="G239" s="101"/>
      <c r="H239" s="104"/>
      <c r="I239" s="695"/>
    </row>
    <row r="240" spans="1:9" ht="15.5" x14ac:dyDescent="0.35">
      <c r="A240" s="705">
        <v>234</v>
      </c>
      <c r="B240" s="229"/>
      <c r="C240" s="178"/>
      <c r="D240" s="179"/>
      <c r="E240" s="254" t="s">
        <v>10318</v>
      </c>
      <c r="F240" s="111"/>
      <c r="G240" s="232"/>
      <c r="H240" s="93"/>
      <c r="I240" s="696"/>
    </row>
    <row r="241" spans="1:9" ht="77.5" x14ac:dyDescent="0.35">
      <c r="A241" s="526">
        <v>235</v>
      </c>
      <c r="B241" s="300"/>
      <c r="C241" s="300">
        <v>1</v>
      </c>
      <c r="D241" s="301"/>
      <c r="E241" s="263" t="s">
        <v>3343</v>
      </c>
      <c r="F241" s="109"/>
      <c r="G241" s="110"/>
      <c r="H241" s="114"/>
      <c r="I241" s="697"/>
    </row>
    <row r="242" spans="1:9" ht="77.5" x14ac:dyDescent="0.35">
      <c r="A242" s="656">
        <v>236</v>
      </c>
      <c r="B242" s="239"/>
      <c r="C242" s="190">
        <v>1</v>
      </c>
      <c r="D242" s="191"/>
      <c r="E242" s="265" t="s">
        <v>3343</v>
      </c>
      <c r="F242" s="102"/>
      <c r="G242" s="103"/>
      <c r="H242" s="139"/>
      <c r="I242" s="694"/>
    </row>
    <row r="243" spans="1:9" ht="31" x14ac:dyDescent="0.35">
      <c r="A243" s="656">
        <v>237</v>
      </c>
      <c r="B243" s="239"/>
      <c r="C243" s="190">
        <v>1</v>
      </c>
      <c r="D243" s="191"/>
      <c r="E243" s="265" t="s">
        <v>3873</v>
      </c>
      <c r="F243" s="102"/>
      <c r="G243" s="103"/>
      <c r="H243" s="139"/>
      <c r="I243" s="694"/>
    </row>
    <row r="244" spans="1:9" ht="62.5" thickBot="1" x14ac:dyDescent="0.4">
      <c r="A244" s="708">
        <v>238</v>
      </c>
      <c r="B244" s="680"/>
      <c r="C244" s="681">
        <v>1</v>
      </c>
      <c r="D244" s="682"/>
      <c r="E244" s="611" t="s">
        <v>4366</v>
      </c>
      <c r="F244" s="565"/>
      <c r="G244" s="566"/>
      <c r="H244" s="567"/>
      <c r="I244" s="703"/>
    </row>
    <row r="245" spans="1:9" ht="77.5" x14ac:dyDescent="0.35">
      <c r="A245" s="623">
        <v>239</v>
      </c>
      <c r="B245" s="494"/>
      <c r="C245" s="190">
        <v>2</v>
      </c>
      <c r="D245" s="191"/>
      <c r="E245" s="263" t="s">
        <v>3409</v>
      </c>
      <c r="F245" s="92"/>
      <c r="G245" s="105"/>
      <c r="H245" s="137"/>
      <c r="I245" s="694"/>
    </row>
    <row r="246" spans="1:9" ht="111" customHeight="1" x14ac:dyDescent="0.35">
      <c r="A246" s="656">
        <v>240</v>
      </c>
      <c r="B246" s="239"/>
      <c r="C246" s="190">
        <v>3</v>
      </c>
      <c r="D246" s="191"/>
      <c r="E246" s="263" t="s">
        <v>4367</v>
      </c>
      <c r="F246" s="109"/>
      <c r="G246" s="110"/>
      <c r="H246" s="114"/>
      <c r="I246" s="694"/>
    </row>
    <row r="247" spans="1:9" ht="60" customHeight="1" x14ac:dyDescent="0.35">
      <c r="A247" s="656">
        <v>241</v>
      </c>
      <c r="B247" s="239"/>
      <c r="C247" s="190">
        <v>4</v>
      </c>
      <c r="D247" s="191"/>
      <c r="E247" s="157" t="s">
        <v>3410</v>
      </c>
      <c r="F247" s="102"/>
      <c r="G247" s="103"/>
      <c r="H247" s="139"/>
      <c r="I247" s="699" t="s">
        <v>2262</v>
      </c>
    </row>
    <row r="248" spans="1:9" ht="65.25" customHeight="1" x14ac:dyDescent="0.35">
      <c r="A248" s="656">
        <v>242</v>
      </c>
      <c r="B248" s="239"/>
      <c r="C248" s="190">
        <v>5</v>
      </c>
      <c r="D248" s="191"/>
      <c r="E248" s="157" t="s">
        <v>3411</v>
      </c>
      <c r="F248" s="94"/>
      <c r="G248" s="101"/>
      <c r="H248" s="104"/>
      <c r="I248" s="694"/>
    </row>
    <row r="249" spans="1:9" ht="111" customHeight="1" x14ac:dyDescent="0.35">
      <c r="A249" s="526">
        <v>243</v>
      </c>
      <c r="B249" s="239"/>
      <c r="C249" s="190">
        <v>6</v>
      </c>
      <c r="D249" s="191"/>
      <c r="E249" s="263" t="s">
        <v>4368</v>
      </c>
      <c r="F249" s="109"/>
      <c r="G249" s="110"/>
      <c r="H249" s="114"/>
      <c r="I249" s="694"/>
    </row>
    <row r="250" spans="1:9" ht="64.5" customHeight="1" x14ac:dyDescent="0.35">
      <c r="A250" s="656">
        <v>244</v>
      </c>
      <c r="B250" s="239"/>
      <c r="C250" s="190">
        <v>7</v>
      </c>
      <c r="D250" s="191"/>
      <c r="E250" s="157" t="s">
        <v>3146</v>
      </c>
      <c r="F250" s="102"/>
      <c r="G250" s="103"/>
      <c r="H250" s="139"/>
      <c r="I250" s="694"/>
    </row>
    <row r="251" spans="1:9" ht="110.25" customHeight="1" x14ac:dyDescent="0.35">
      <c r="A251" s="656">
        <v>245</v>
      </c>
      <c r="B251" s="239"/>
      <c r="C251" s="190">
        <v>8</v>
      </c>
      <c r="D251" s="191"/>
      <c r="E251" s="157" t="s">
        <v>3159</v>
      </c>
      <c r="F251" s="102"/>
      <c r="G251" s="103"/>
      <c r="H251" s="139"/>
      <c r="I251" s="694" t="s">
        <v>3160</v>
      </c>
    </row>
    <row r="252" spans="1:9" ht="46.5" x14ac:dyDescent="0.35">
      <c r="A252" s="707">
        <v>246</v>
      </c>
      <c r="B252" s="494"/>
      <c r="C252" s="190">
        <v>9</v>
      </c>
      <c r="D252" s="191"/>
      <c r="E252" s="157" t="s">
        <v>3161</v>
      </c>
      <c r="F252" s="94"/>
      <c r="G252" s="101"/>
      <c r="H252" s="104"/>
      <c r="I252" s="694"/>
    </row>
    <row r="253" spans="1:9" ht="76.5" customHeight="1" thickBot="1" x14ac:dyDescent="0.4">
      <c r="A253" s="507">
        <v>247</v>
      </c>
      <c r="B253" s="680"/>
      <c r="C253" s="681">
        <v>10</v>
      </c>
      <c r="D253" s="682"/>
      <c r="E253" s="611" t="s">
        <v>3162</v>
      </c>
      <c r="F253" s="565"/>
      <c r="G253" s="566"/>
      <c r="H253" s="567"/>
      <c r="I253" s="703"/>
    </row>
    <row r="254" spans="1:9" ht="108.5" x14ac:dyDescent="0.35">
      <c r="A254" s="656">
        <v>248</v>
      </c>
      <c r="B254" s="239"/>
      <c r="C254" s="190">
        <v>10</v>
      </c>
      <c r="D254" s="191"/>
      <c r="E254" s="263" t="s">
        <v>3163</v>
      </c>
      <c r="F254" s="92"/>
      <c r="G254" s="105"/>
      <c r="H254" s="137"/>
      <c r="I254" s="694"/>
    </row>
    <row r="255" spans="1:9" ht="139.5" x14ac:dyDescent="0.35">
      <c r="A255" s="707">
        <v>249</v>
      </c>
      <c r="B255" s="494"/>
      <c r="C255" s="190">
        <v>11</v>
      </c>
      <c r="D255" s="191"/>
      <c r="E255" s="263" t="s">
        <v>3164</v>
      </c>
      <c r="F255" s="109"/>
      <c r="G255" s="110"/>
      <c r="H255" s="114"/>
      <c r="I255" s="694"/>
    </row>
    <row r="256" spans="1:9" ht="77.5" x14ac:dyDescent="0.35">
      <c r="A256" s="656">
        <v>250</v>
      </c>
      <c r="B256" s="239"/>
      <c r="C256" s="190">
        <v>12</v>
      </c>
      <c r="D256" s="191"/>
      <c r="E256" s="157" t="s">
        <v>3165</v>
      </c>
      <c r="F256" s="102"/>
      <c r="G256" s="103"/>
      <c r="H256" s="139"/>
      <c r="I256" s="694"/>
    </row>
    <row r="257" spans="1:9" ht="108.5" x14ac:dyDescent="0.35">
      <c r="A257" s="526">
        <v>251</v>
      </c>
      <c r="B257" s="239"/>
      <c r="C257" s="190">
        <v>12</v>
      </c>
      <c r="D257" s="191"/>
      <c r="E257" s="157" t="s">
        <v>2871</v>
      </c>
      <c r="F257" s="94"/>
      <c r="G257" s="101"/>
      <c r="H257" s="104"/>
      <c r="I257" s="694"/>
    </row>
    <row r="258" spans="1:9" ht="62" x14ac:dyDescent="0.35">
      <c r="A258" s="656">
        <v>252</v>
      </c>
      <c r="B258" s="239"/>
      <c r="C258" s="190">
        <v>13</v>
      </c>
      <c r="D258" s="191"/>
      <c r="E258" s="263" t="s">
        <v>2872</v>
      </c>
      <c r="F258" s="109"/>
      <c r="G258" s="110"/>
      <c r="H258" s="114"/>
      <c r="I258" s="694"/>
    </row>
    <row r="259" spans="1:9" ht="77.5" x14ac:dyDescent="0.35">
      <c r="A259" s="656">
        <v>253</v>
      </c>
      <c r="B259" s="239"/>
      <c r="C259" s="190">
        <v>14</v>
      </c>
      <c r="D259" s="191"/>
      <c r="E259" s="157" t="s">
        <v>2873</v>
      </c>
      <c r="F259" s="102"/>
      <c r="G259" s="103"/>
      <c r="H259" s="139"/>
      <c r="I259" s="700"/>
    </row>
    <row r="260" spans="1:9" ht="77.5" x14ac:dyDescent="0.35">
      <c r="A260" s="656">
        <v>254</v>
      </c>
      <c r="B260" s="239"/>
      <c r="C260" s="190">
        <v>15</v>
      </c>
      <c r="D260" s="191"/>
      <c r="E260" s="157" t="s">
        <v>2874</v>
      </c>
      <c r="F260" s="102"/>
      <c r="G260" s="103"/>
      <c r="H260" s="139"/>
      <c r="I260" s="694"/>
    </row>
    <row r="261" spans="1:9" ht="31.5" thickBot="1" x14ac:dyDescent="0.4">
      <c r="A261" s="507">
        <v>255</v>
      </c>
      <c r="B261" s="680"/>
      <c r="C261" s="681">
        <v>16</v>
      </c>
      <c r="D261" s="682"/>
      <c r="E261" s="611" t="s">
        <v>2875</v>
      </c>
      <c r="F261" s="565"/>
      <c r="G261" s="566"/>
      <c r="H261" s="567"/>
      <c r="I261" s="703"/>
    </row>
    <row r="262" spans="1:9" ht="15.5" x14ac:dyDescent="0.35">
      <c r="A262" s="706">
        <v>256</v>
      </c>
      <c r="B262" s="541"/>
      <c r="C262" s="185"/>
      <c r="D262" s="186"/>
      <c r="E262" s="327" t="s">
        <v>10319</v>
      </c>
      <c r="F262" s="316"/>
      <c r="G262" s="318"/>
      <c r="H262" s="91"/>
      <c r="I262" s="698"/>
    </row>
    <row r="263" spans="1:9" ht="88.5" customHeight="1" x14ac:dyDescent="0.35">
      <c r="A263" s="707">
        <v>257</v>
      </c>
      <c r="B263" s="952"/>
      <c r="C263" s="300">
        <v>1</v>
      </c>
      <c r="D263" s="301"/>
      <c r="E263" s="157" t="s">
        <v>4369</v>
      </c>
      <c r="F263" s="92"/>
      <c r="G263" s="105"/>
      <c r="H263" s="137"/>
      <c r="I263" s="694" t="s">
        <v>3615</v>
      </c>
    </row>
    <row r="264" spans="1:9" ht="150.75" customHeight="1" x14ac:dyDescent="0.35">
      <c r="A264" s="656">
        <v>258</v>
      </c>
      <c r="B264" s="239"/>
      <c r="C264" s="190">
        <v>1</v>
      </c>
      <c r="D264" s="191"/>
      <c r="E264" s="263" t="s">
        <v>2979</v>
      </c>
      <c r="F264" s="109"/>
      <c r="G264" s="110"/>
      <c r="H264" s="114"/>
      <c r="I264" s="694"/>
    </row>
    <row r="265" spans="1:9" ht="75" customHeight="1" x14ac:dyDescent="0.35">
      <c r="A265" s="526">
        <v>259</v>
      </c>
      <c r="B265" s="239"/>
      <c r="C265" s="190">
        <v>1</v>
      </c>
      <c r="D265" s="191"/>
      <c r="E265" s="157" t="s">
        <v>2980</v>
      </c>
      <c r="F265" s="102"/>
      <c r="G265" s="103"/>
      <c r="H265" s="139"/>
      <c r="I265" s="694"/>
    </row>
    <row r="266" spans="1:9" ht="62" x14ac:dyDescent="0.35">
      <c r="A266" s="656">
        <v>260</v>
      </c>
      <c r="B266" s="239"/>
      <c r="C266" s="190">
        <v>1</v>
      </c>
      <c r="D266" s="191"/>
      <c r="E266" s="157" t="s">
        <v>4370</v>
      </c>
      <c r="F266" s="102"/>
      <c r="G266" s="103"/>
      <c r="H266" s="139"/>
      <c r="I266" s="694"/>
    </row>
    <row r="267" spans="1:9" ht="31" x14ac:dyDescent="0.35">
      <c r="A267" s="656">
        <v>261</v>
      </c>
      <c r="B267" s="239"/>
      <c r="C267" s="190">
        <v>1</v>
      </c>
      <c r="D267" s="191"/>
      <c r="E267" s="157" t="s">
        <v>2981</v>
      </c>
      <c r="F267" s="102"/>
      <c r="G267" s="103"/>
      <c r="H267" s="139"/>
      <c r="I267" s="694"/>
    </row>
    <row r="268" spans="1:9" ht="77.5" x14ac:dyDescent="0.35">
      <c r="A268" s="656">
        <v>262</v>
      </c>
      <c r="B268" s="239"/>
      <c r="C268" s="190">
        <v>2</v>
      </c>
      <c r="D268" s="191"/>
      <c r="E268" s="157" t="s">
        <v>2982</v>
      </c>
      <c r="F268" s="94"/>
      <c r="G268" s="101"/>
      <c r="H268" s="104"/>
      <c r="I268" s="694"/>
    </row>
    <row r="269" spans="1:9" ht="185.25" customHeight="1" x14ac:dyDescent="0.35">
      <c r="A269" s="526">
        <v>263</v>
      </c>
      <c r="B269" s="239"/>
      <c r="C269" s="190">
        <v>3</v>
      </c>
      <c r="D269" s="191"/>
      <c r="E269" s="263" t="s">
        <v>4371</v>
      </c>
      <c r="F269" s="109"/>
      <c r="G269" s="110"/>
      <c r="H269" s="114"/>
      <c r="I269" s="694"/>
    </row>
    <row r="270" spans="1:9" ht="93" customHeight="1" thickBot="1" x14ac:dyDescent="0.4">
      <c r="A270" s="708">
        <v>264</v>
      </c>
      <c r="B270" s="680"/>
      <c r="C270" s="190">
        <v>3</v>
      </c>
      <c r="D270" s="682"/>
      <c r="E270" s="611" t="s">
        <v>4372</v>
      </c>
      <c r="F270" s="565"/>
      <c r="G270" s="566"/>
      <c r="H270" s="567"/>
      <c r="I270" s="703"/>
    </row>
    <row r="271" spans="1:9" ht="52.5" customHeight="1" x14ac:dyDescent="0.35">
      <c r="A271" s="656">
        <v>265</v>
      </c>
      <c r="B271" s="239"/>
      <c r="C271" s="190">
        <v>4</v>
      </c>
      <c r="D271" s="191"/>
      <c r="E271" s="263" t="s">
        <v>3620</v>
      </c>
      <c r="F271" s="92"/>
      <c r="G271" s="105"/>
      <c r="H271" s="137"/>
      <c r="I271" s="694"/>
    </row>
    <row r="272" spans="1:9" ht="110.25" customHeight="1" x14ac:dyDescent="0.35">
      <c r="A272" s="707">
        <v>266</v>
      </c>
      <c r="B272" s="494"/>
      <c r="C272" s="190">
        <v>5</v>
      </c>
      <c r="D272" s="191"/>
      <c r="E272" s="263" t="s">
        <v>4373</v>
      </c>
      <c r="F272" s="92"/>
      <c r="G272" s="105"/>
      <c r="H272" s="137"/>
      <c r="I272" s="694"/>
    </row>
    <row r="273" spans="1:9" ht="54" customHeight="1" x14ac:dyDescent="0.35">
      <c r="A273" s="623">
        <v>267</v>
      </c>
      <c r="B273" s="494"/>
      <c r="C273" s="190">
        <v>6</v>
      </c>
      <c r="D273" s="191"/>
      <c r="E273" s="157" t="s">
        <v>3621</v>
      </c>
      <c r="F273" s="94"/>
      <c r="G273" s="101"/>
      <c r="H273" s="104"/>
      <c r="I273" s="694"/>
    </row>
    <row r="274" spans="1:9" ht="77.5" x14ac:dyDescent="0.35">
      <c r="A274" s="656">
        <v>268</v>
      </c>
      <c r="B274" s="239"/>
      <c r="C274" s="190">
        <v>6</v>
      </c>
      <c r="D274" s="191"/>
      <c r="E274" s="263" t="s">
        <v>3622</v>
      </c>
      <c r="F274" s="109"/>
      <c r="G274" s="110"/>
      <c r="H274" s="114"/>
      <c r="I274" s="694"/>
    </row>
    <row r="275" spans="1:9" ht="62" x14ac:dyDescent="0.35">
      <c r="A275" s="656">
        <v>269</v>
      </c>
      <c r="B275" s="239"/>
      <c r="C275" s="190">
        <v>7</v>
      </c>
      <c r="D275" s="191"/>
      <c r="E275" s="157" t="s">
        <v>3623</v>
      </c>
      <c r="F275" s="102"/>
      <c r="G275" s="103"/>
      <c r="H275" s="139"/>
      <c r="I275" s="694"/>
    </row>
    <row r="276" spans="1:9" ht="47.25" customHeight="1" x14ac:dyDescent="0.35">
      <c r="A276" s="656">
        <v>270</v>
      </c>
      <c r="B276" s="239"/>
      <c r="C276" s="190">
        <v>7</v>
      </c>
      <c r="D276" s="191"/>
      <c r="E276" s="157" t="s">
        <v>3508</v>
      </c>
      <c r="F276" s="102"/>
      <c r="G276" s="103"/>
      <c r="H276" s="139"/>
      <c r="I276" s="694"/>
    </row>
    <row r="277" spans="1:9" ht="62" x14ac:dyDescent="0.35">
      <c r="A277" s="526">
        <v>271</v>
      </c>
      <c r="B277" s="239"/>
      <c r="C277" s="190">
        <v>8</v>
      </c>
      <c r="D277" s="191"/>
      <c r="E277" s="157" t="s">
        <v>3218</v>
      </c>
      <c r="F277" s="102"/>
      <c r="G277" s="103"/>
      <c r="H277" s="139"/>
      <c r="I277" s="694"/>
    </row>
    <row r="278" spans="1:9" ht="62" x14ac:dyDescent="0.35">
      <c r="A278" s="656">
        <v>272</v>
      </c>
      <c r="B278" s="239"/>
      <c r="C278" s="190">
        <v>8</v>
      </c>
      <c r="D278" s="191"/>
      <c r="E278" s="157" t="s">
        <v>3219</v>
      </c>
      <c r="F278" s="102"/>
      <c r="G278" s="103"/>
      <c r="H278" s="139"/>
      <c r="I278" s="694"/>
    </row>
    <row r="279" spans="1:9" ht="76.5" customHeight="1" x14ac:dyDescent="0.35">
      <c r="A279" s="656">
        <v>273</v>
      </c>
      <c r="B279" s="239"/>
      <c r="C279" s="190">
        <v>8</v>
      </c>
      <c r="D279" s="191"/>
      <c r="E279" s="157" t="s">
        <v>3220</v>
      </c>
      <c r="F279" s="94"/>
      <c r="G279" s="101"/>
      <c r="H279" s="104"/>
      <c r="I279" s="694"/>
    </row>
    <row r="280" spans="1:9" ht="124.5" thickBot="1" x14ac:dyDescent="0.4">
      <c r="A280" s="708">
        <v>274</v>
      </c>
      <c r="B280" s="680"/>
      <c r="C280" s="681">
        <v>9</v>
      </c>
      <c r="D280" s="682"/>
      <c r="E280" s="659" t="s">
        <v>3221</v>
      </c>
      <c r="F280" s="592"/>
      <c r="G280" s="593"/>
      <c r="H280" s="466"/>
      <c r="I280" s="703"/>
    </row>
    <row r="281" spans="1:9" ht="108.5" x14ac:dyDescent="0.35">
      <c r="A281" s="623">
        <v>275</v>
      </c>
      <c r="B281" s="494"/>
      <c r="C281" s="190">
        <v>10</v>
      </c>
      <c r="D281" s="191"/>
      <c r="E281" s="263" t="s">
        <v>4374</v>
      </c>
      <c r="F281" s="92"/>
      <c r="G281" s="105"/>
      <c r="H281" s="137"/>
      <c r="I281" s="694"/>
    </row>
    <row r="282" spans="1:9" ht="137.25" customHeight="1" x14ac:dyDescent="0.35">
      <c r="A282" s="656">
        <v>276</v>
      </c>
      <c r="B282" s="239"/>
      <c r="C282" s="190">
        <v>11</v>
      </c>
      <c r="D282" s="191"/>
      <c r="E282" s="263" t="s">
        <v>4375</v>
      </c>
      <c r="F282" s="109"/>
      <c r="G282" s="110"/>
      <c r="H282" s="114"/>
      <c r="I282" s="694"/>
    </row>
    <row r="283" spans="1:9" ht="108.5" x14ac:dyDescent="0.35">
      <c r="A283" s="707">
        <v>277</v>
      </c>
      <c r="B283" s="494"/>
      <c r="C283" s="190">
        <v>12</v>
      </c>
      <c r="D283" s="191"/>
      <c r="E283" s="157" t="s">
        <v>3723</v>
      </c>
      <c r="F283" s="94"/>
      <c r="G283" s="101"/>
      <c r="H283" s="104"/>
      <c r="I283" s="694"/>
    </row>
    <row r="284" spans="1:9" ht="106.5" customHeight="1" x14ac:dyDescent="0.35">
      <c r="A284" s="656">
        <v>278</v>
      </c>
      <c r="B284" s="239"/>
      <c r="C284" s="190">
        <v>13</v>
      </c>
      <c r="D284" s="191"/>
      <c r="E284" s="263" t="s">
        <v>4376</v>
      </c>
      <c r="F284" s="109"/>
      <c r="G284" s="110"/>
      <c r="H284" s="114"/>
      <c r="I284" s="694"/>
    </row>
    <row r="285" spans="1:9" ht="61.5" customHeight="1" x14ac:dyDescent="0.35">
      <c r="A285" s="526">
        <v>279</v>
      </c>
      <c r="B285" s="239"/>
      <c r="C285" s="190">
        <v>14</v>
      </c>
      <c r="D285" s="191"/>
      <c r="E285" s="157" t="s">
        <v>3724</v>
      </c>
      <c r="F285" s="102"/>
      <c r="G285" s="103"/>
      <c r="H285" s="139"/>
      <c r="I285" s="694"/>
    </row>
    <row r="286" spans="1:9" ht="119.25" customHeight="1" x14ac:dyDescent="0.35">
      <c r="A286" s="656">
        <v>280</v>
      </c>
      <c r="B286" s="239"/>
      <c r="C286" s="190">
        <v>15</v>
      </c>
      <c r="D286" s="191"/>
      <c r="E286" s="157" t="s">
        <v>3725</v>
      </c>
      <c r="F286" s="102"/>
      <c r="G286" s="103"/>
      <c r="H286" s="139"/>
      <c r="I286" s="694"/>
    </row>
    <row r="287" spans="1:9" ht="105.75" customHeight="1" thickBot="1" x14ac:dyDescent="0.4">
      <c r="A287" s="708">
        <v>281</v>
      </c>
      <c r="B287" s="680"/>
      <c r="C287" s="681">
        <v>16</v>
      </c>
      <c r="D287" s="682"/>
      <c r="E287" s="611" t="s">
        <v>3726</v>
      </c>
      <c r="F287" s="565"/>
      <c r="G287" s="566"/>
      <c r="H287" s="567"/>
      <c r="I287" s="703"/>
    </row>
    <row r="288" spans="1:9" ht="93.75" customHeight="1" x14ac:dyDescent="0.35">
      <c r="A288" s="656">
        <v>282</v>
      </c>
      <c r="B288" s="239"/>
      <c r="C288" s="190">
        <v>17</v>
      </c>
      <c r="D288" s="191"/>
      <c r="E288" s="263" t="s">
        <v>4377</v>
      </c>
      <c r="F288" s="109"/>
      <c r="G288" s="110"/>
      <c r="H288" s="114"/>
      <c r="I288" s="694"/>
    </row>
    <row r="289" spans="1:9" ht="62" x14ac:dyDescent="0.35">
      <c r="A289" s="623">
        <v>283</v>
      </c>
      <c r="B289" s="494"/>
      <c r="C289" s="190">
        <v>18</v>
      </c>
      <c r="D289" s="191"/>
      <c r="E289" s="157" t="s">
        <v>3727</v>
      </c>
      <c r="F289" s="94"/>
      <c r="G289" s="101"/>
      <c r="H289" s="104"/>
      <c r="I289" s="694"/>
    </row>
    <row r="290" spans="1:9" ht="46.5" x14ac:dyDescent="0.35">
      <c r="A290" s="656">
        <v>284</v>
      </c>
      <c r="B290" s="239"/>
      <c r="C290" s="190">
        <v>19</v>
      </c>
      <c r="D290" s="191"/>
      <c r="E290" s="263" t="s">
        <v>3728</v>
      </c>
      <c r="F290" s="109"/>
      <c r="G290" s="110"/>
      <c r="H290" s="114"/>
      <c r="I290" s="694"/>
    </row>
    <row r="291" spans="1:9" ht="77.5" x14ac:dyDescent="0.35">
      <c r="A291" s="656">
        <v>285</v>
      </c>
      <c r="B291" s="239"/>
      <c r="C291" s="190">
        <v>20</v>
      </c>
      <c r="D291" s="191"/>
      <c r="E291" s="157" t="s">
        <v>3232</v>
      </c>
      <c r="F291" s="102"/>
      <c r="G291" s="103"/>
      <c r="H291" s="139"/>
      <c r="I291" s="694"/>
    </row>
    <row r="292" spans="1:9" ht="46.5" x14ac:dyDescent="0.35">
      <c r="A292" s="656">
        <v>286</v>
      </c>
      <c r="B292" s="239"/>
      <c r="C292" s="190">
        <v>21</v>
      </c>
      <c r="D292" s="191"/>
      <c r="E292" s="157" t="s">
        <v>3233</v>
      </c>
      <c r="F292" s="102"/>
      <c r="G292" s="103"/>
      <c r="H292" s="139"/>
      <c r="I292" s="694"/>
    </row>
    <row r="293" spans="1:9" ht="77.5" x14ac:dyDescent="0.35">
      <c r="A293" s="526">
        <v>287</v>
      </c>
      <c r="B293" s="239"/>
      <c r="C293" s="190">
        <v>22</v>
      </c>
      <c r="D293" s="191"/>
      <c r="E293" s="157" t="s">
        <v>3234</v>
      </c>
      <c r="F293" s="102"/>
      <c r="G293" s="103"/>
      <c r="H293" s="139"/>
      <c r="I293" s="694"/>
    </row>
    <row r="294" spans="1:9" ht="77.5" x14ac:dyDescent="0.35">
      <c r="A294" s="656">
        <v>288</v>
      </c>
      <c r="B294" s="239"/>
      <c r="C294" s="190">
        <v>23</v>
      </c>
      <c r="D294" s="191"/>
      <c r="E294" s="157" t="s">
        <v>3235</v>
      </c>
      <c r="F294" s="102"/>
      <c r="G294" s="103"/>
      <c r="H294" s="139"/>
      <c r="I294" s="694"/>
    </row>
    <row r="295" spans="1:9" ht="46.5" x14ac:dyDescent="0.35">
      <c r="A295" s="707">
        <v>289</v>
      </c>
      <c r="B295" s="494"/>
      <c r="C295" s="190">
        <v>24</v>
      </c>
      <c r="D295" s="191"/>
      <c r="E295" s="157" t="s">
        <v>3236</v>
      </c>
      <c r="F295" s="94"/>
      <c r="G295" s="101"/>
      <c r="H295" s="104"/>
      <c r="I295" s="694"/>
    </row>
    <row r="296" spans="1:9" ht="62" x14ac:dyDescent="0.35">
      <c r="A296" s="656">
        <v>290</v>
      </c>
      <c r="B296" s="239"/>
      <c r="C296" s="190">
        <v>25</v>
      </c>
      <c r="D296" s="191"/>
      <c r="E296" s="263" t="s">
        <v>4378</v>
      </c>
      <c r="F296" s="109"/>
      <c r="G296" s="110"/>
      <c r="H296" s="114"/>
      <c r="I296" s="694"/>
    </row>
    <row r="297" spans="1:9" ht="31" x14ac:dyDescent="0.35">
      <c r="A297" s="526">
        <v>291</v>
      </c>
      <c r="B297" s="239"/>
      <c r="C297" s="190">
        <v>25</v>
      </c>
      <c r="D297" s="191"/>
      <c r="E297" s="157" t="s">
        <v>3237</v>
      </c>
      <c r="F297" s="102"/>
      <c r="G297" s="103"/>
      <c r="H297" s="139"/>
      <c r="I297" s="694"/>
    </row>
    <row r="298" spans="1:9" ht="143.25" customHeight="1" thickBot="1" x14ac:dyDescent="0.4">
      <c r="A298" s="708">
        <v>292</v>
      </c>
      <c r="B298" s="680"/>
      <c r="C298" s="681">
        <v>26</v>
      </c>
      <c r="D298" s="682"/>
      <c r="E298" s="611" t="s">
        <v>3284</v>
      </c>
      <c r="F298" s="565"/>
      <c r="G298" s="566"/>
      <c r="H298" s="567"/>
      <c r="I298" s="703"/>
    </row>
    <row r="299" spans="1:9" ht="31" x14ac:dyDescent="0.35">
      <c r="A299" s="706">
        <v>293</v>
      </c>
      <c r="B299" s="234"/>
      <c r="C299" s="185"/>
      <c r="D299" s="186"/>
      <c r="E299" s="424" t="s">
        <v>10320</v>
      </c>
      <c r="F299" s="316"/>
      <c r="G299" s="318"/>
      <c r="H299" s="91"/>
      <c r="I299" s="696"/>
    </row>
    <row r="300" spans="1:9" ht="93.75" customHeight="1" x14ac:dyDescent="0.35">
      <c r="A300" s="656">
        <v>294</v>
      </c>
      <c r="B300" s="300"/>
      <c r="C300" s="300">
        <v>1</v>
      </c>
      <c r="D300" s="301"/>
      <c r="E300" s="263" t="s">
        <v>4379</v>
      </c>
      <c r="F300" s="92"/>
      <c r="G300" s="105"/>
      <c r="H300" s="137"/>
      <c r="I300" s="702" t="s">
        <v>3285</v>
      </c>
    </row>
    <row r="301" spans="1:9" ht="94.5" customHeight="1" x14ac:dyDescent="0.35">
      <c r="A301" s="623">
        <v>295</v>
      </c>
      <c r="B301" s="494"/>
      <c r="C301" s="190">
        <v>2</v>
      </c>
      <c r="D301" s="191"/>
      <c r="E301" s="263" t="s">
        <v>3255</v>
      </c>
      <c r="F301" s="109"/>
      <c r="G301" s="110"/>
      <c r="H301" s="114"/>
      <c r="I301" s="694" t="s">
        <v>3256</v>
      </c>
    </row>
    <row r="302" spans="1:9" ht="65.25" customHeight="1" x14ac:dyDescent="0.35">
      <c r="A302" s="656">
        <v>296</v>
      </c>
      <c r="B302" s="239"/>
      <c r="C302" s="190">
        <v>2</v>
      </c>
      <c r="D302" s="191"/>
      <c r="E302" s="157" t="s">
        <v>3257</v>
      </c>
      <c r="F302" s="102"/>
      <c r="G302" s="103"/>
      <c r="H302" s="139"/>
      <c r="I302" s="694"/>
    </row>
    <row r="303" spans="1:9" ht="93" x14ac:dyDescent="0.35">
      <c r="A303" s="656">
        <v>297</v>
      </c>
      <c r="B303" s="239"/>
      <c r="C303" s="190">
        <v>3</v>
      </c>
      <c r="D303" s="191"/>
      <c r="E303" s="157" t="s">
        <v>4380</v>
      </c>
      <c r="F303" s="102"/>
      <c r="G303" s="103"/>
      <c r="H303" s="139"/>
      <c r="I303" s="694"/>
    </row>
    <row r="304" spans="1:9" ht="93" x14ac:dyDescent="0.35">
      <c r="A304" s="656">
        <v>298</v>
      </c>
      <c r="B304" s="239"/>
      <c r="C304" s="190">
        <v>4</v>
      </c>
      <c r="D304" s="191"/>
      <c r="E304" s="157" t="s">
        <v>4381</v>
      </c>
      <c r="F304" s="102"/>
      <c r="G304" s="103"/>
      <c r="H304" s="139"/>
      <c r="I304" s="694" t="s">
        <v>3258</v>
      </c>
    </row>
    <row r="305" spans="1:9" ht="46.5" x14ac:dyDescent="0.35">
      <c r="A305" s="526">
        <v>299</v>
      </c>
      <c r="B305" s="239"/>
      <c r="C305" s="190">
        <v>5</v>
      </c>
      <c r="D305" s="191"/>
      <c r="E305" s="157" t="s">
        <v>3259</v>
      </c>
      <c r="F305" s="102"/>
      <c r="G305" s="103"/>
      <c r="H305" s="139"/>
      <c r="I305" s="694"/>
    </row>
    <row r="306" spans="1:9" ht="122.25" customHeight="1" thickBot="1" x14ac:dyDescent="0.4">
      <c r="A306" s="708">
        <v>300</v>
      </c>
      <c r="B306" s="680"/>
      <c r="C306" s="681">
        <v>6</v>
      </c>
      <c r="D306" s="682"/>
      <c r="E306" s="611" t="s">
        <v>3037</v>
      </c>
      <c r="F306" s="565"/>
      <c r="G306" s="566"/>
      <c r="H306" s="567"/>
      <c r="I306" s="703" t="s">
        <v>3038</v>
      </c>
    </row>
    <row r="307" spans="1:9" ht="31" x14ac:dyDescent="0.35">
      <c r="A307" s="706">
        <v>301</v>
      </c>
      <c r="B307" s="234"/>
      <c r="C307" s="185"/>
      <c r="D307" s="186"/>
      <c r="E307" s="424" t="s">
        <v>10321</v>
      </c>
      <c r="F307" s="316"/>
      <c r="G307" s="318"/>
      <c r="H307" s="91"/>
      <c r="I307" s="694"/>
    </row>
    <row r="308" spans="1:9" ht="118.5" customHeight="1" x14ac:dyDescent="0.35">
      <c r="A308" s="656">
        <v>302</v>
      </c>
      <c r="B308" s="300"/>
      <c r="C308" s="300">
        <v>1</v>
      </c>
      <c r="D308" s="301"/>
      <c r="E308" s="263" t="s">
        <v>3286</v>
      </c>
      <c r="F308" s="109"/>
      <c r="G308" s="110"/>
      <c r="H308" s="114"/>
      <c r="I308" s="694"/>
    </row>
    <row r="309" spans="1:9" ht="123" customHeight="1" x14ac:dyDescent="0.35">
      <c r="A309" s="623">
        <v>303</v>
      </c>
      <c r="B309" s="494"/>
      <c r="C309" s="190">
        <v>2</v>
      </c>
      <c r="D309" s="191"/>
      <c r="E309" s="157" t="s">
        <v>3032</v>
      </c>
      <c r="F309" s="94"/>
      <c r="G309" s="101"/>
      <c r="H309" s="104"/>
      <c r="I309" s="694" t="s">
        <v>3033</v>
      </c>
    </row>
    <row r="310" spans="1:9" ht="123" customHeight="1" x14ac:dyDescent="0.35">
      <c r="A310" s="656">
        <v>304</v>
      </c>
      <c r="B310" s="239"/>
      <c r="C310" s="190">
        <v>3</v>
      </c>
      <c r="D310" s="191"/>
      <c r="E310" s="263" t="s">
        <v>4174</v>
      </c>
      <c r="F310" s="101"/>
      <c r="G310" s="101"/>
      <c r="H310" s="101"/>
      <c r="I310" s="694"/>
    </row>
    <row r="311" spans="1:9" ht="54" customHeight="1" x14ac:dyDescent="0.35">
      <c r="A311" s="656">
        <v>305</v>
      </c>
      <c r="B311" s="239"/>
      <c r="C311" s="190">
        <v>3</v>
      </c>
      <c r="D311" s="191"/>
      <c r="E311" s="263" t="s">
        <v>4170</v>
      </c>
      <c r="F311" s="101"/>
      <c r="G311" s="101"/>
      <c r="H311" s="101"/>
      <c r="I311" s="694"/>
    </row>
    <row r="312" spans="1:9" ht="114.75" customHeight="1" x14ac:dyDescent="0.35">
      <c r="A312" s="656">
        <v>306</v>
      </c>
      <c r="B312" s="239"/>
      <c r="C312" s="190">
        <v>3</v>
      </c>
      <c r="D312" s="191"/>
      <c r="E312" s="263" t="s">
        <v>4171</v>
      </c>
      <c r="F312" s="101"/>
      <c r="G312" s="101"/>
      <c r="H312" s="101"/>
      <c r="I312" s="694"/>
    </row>
    <row r="313" spans="1:9" ht="78.75" customHeight="1" x14ac:dyDescent="0.35">
      <c r="A313" s="526">
        <v>307</v>
      </c>
      <c r="B313" s="239"/>
      <c r="C313" s="190">
        <v>3</v>
      </c>
      <c r="D313" s="191"/>
      <c r="E313" s="263" t="s">
        <v>4172</v>
      </c>
      <c r="F313" s="109"/>
      <c r="G313" s="110"/>
      <c r="H313" s="114"/>
      <c r="I313" s="694"/>
    </row>
    <row r="314" spans="1:9" ht="80.25" customHeight="1" thickBot="1" x14ac:dyDescent="0.4">
      <c r="A314" s="708">
        <v>308</v>
      </c>
      <c r="B314" s="680"/>
      <c r="C314" s="190">
        <v>3</v>
      </c>
      <c r="D314" s="682"/>
      <c r="E314" s="659" t="s">
        <v>4173</v>
      </c>
      <c r="F314" s="566"/>
      <c r="G314" s="566"/>
      <c r="H314" s="566"/>
      <c r="I314" s="703"/>
    </row>
    <row r="315" spans="1:9" ht="139.5" x14ac:dyDescent="0.35">
      <c r="A315" s="707">
        <v>309</v>
      </c>
      <c r="B315" s="494"/>
      <c r="C315" s="190">
        <v>4</v>
      </c>
      <c r="D315" s="191"/>
      <c r="E315" s="263" t="s">
        <v>3291</v>
      </c>
      <c r="F315" s="92"/>
      <c r="G315" s="105"/>
      <c r="H315" s="137"/>
      <c r="I315" s="694"/>
    </row>
    <row r="316" spans="1:9" ht="139.5" x14ac:dyDescent="0.35">
      <c r="A316" s="706">
        <v>310</v>
      </c>
      <c r="B316" s="234"/>
      <c r="C316" s="185">
        <v>5</v>
      </c>
      <c r="D316" s="186"/>
      <c r="E316" s="157" t="s">
        <v>4382</v>
      </c>
      <c r="F316" s="94"/>
      <c r="G316" s="101"/>
      <c r="H316" s="104"/>
      <c r="I316" s="695" t="s">
        <v>3292</v>
      </c>
    </row>
    <row r="317" spans="1:9" ht="15.5" x14ac:dyDescent="0.35">
      <c r="A317" s="589">
        <v>311</v>
      </c>
      <c r="B317" s="234"/>
      <c r="C317" s="185"/>
      <c r="D317" s="186"/>
      <c r="E317" s="327" t="s">
        <v>10322</v>
      </c>
      <c r="F317" s="316"/>
      <c r="G317" s="318"/>
      <c r="H317" s="91"/>
      <c r="I317" s="696"/>
    </row>
    <row r="318" spans="1:9" ht="108.5" x14ac:dyDescent="0.35">
      <c r="A318" s="656">
        <v>312</v>
      </c>
      <c r="B318" s="300"/>
      <c r="C318" s="300">
        <v>1</v>
      </c>
      <c r="D318" s="301"/>
      <c r="E318" s="157" t="s">
        <v>3293</v>
      </c>
      <c r="F318" s="109"/>
      <c r="G318" s="110"/>
      <c r="H318" s="114"/>
      <c r="I318" s="697"/>
    </row>
    <row r="319" spans="1:9" ht="47.25" customHeight="1" x14ac:dyDescent="0.35">
      <c r="A319" s="656">
        <v>313</v>
      </c>
      <c r="B319" s="239"/>
      <c r="C319" s="190">
        <v>2</v>
      </c>
      <c r="D319" s="191"/>
      <c r="E319" s="157" t="s">
        <v>4383</v>
      </c>
      <c r="F319" s="94"/>
      <c r="G319" s="101"/>
      <c r="H319" s="104"/>
      <c r="I319" s="694" t="s">
        <v>3834</v>
      </c>
    </row>
    <row r="320" spans="1:9" ht="62" x14ac:dyDescent="0.35">
      <c r="A320" s="656">
        <v>314</v>
      </c>
      <c r="B320" s="239"/>
      <c r="C320" s="190">
        <v>3</v>
      </c>
      <c r="D320" s="191"/>
      <c r="E320" s="266" t="s">
        <v>3294</v>
      </c>
      <c r="F320" s="109"/>
      <c r="G320" s="110"/>
      <c r="H320" s="114"/>
      <c r="I320" s="695"/>
    </row>
    <row r="321" spans="1:9" ht="15.5" x14ac:dyDescent="0.35">
      <c r="A321" s="589">
        <v>315</v>
      </c>
      <c r="B321" s="447"/>
      <c r="C321" s="178"/>
      <c r="D321" s="179"/>
      <c r="E321" s="254" t="s">
        <v>10323</v>
      </c>
      <c r="F321" s="111"/>
      <c r="G321" s="232"/>
      <c r="H321" s="93"/>
      <c r="I321" s="696"/>
    </row>
    <row r="322" spans="1:9" ht="30" customHeight="1" x14ac:dyDescent="0.35">
      <c r="A322" s="656">
        <v>316</v>
      </c>
      <c r="B322" s="300"/>
      <c r="C322" s="300">
        <v>1</v>
      </c>
      <c r="D322" s="301"/>
      <c r="E322" s="263" t="s">
        <v>3295</v>
      </c>
      <c r="F322" s="109"/>
      <c r="G322" s="110"/>
      <c r="H322" s="114"/>
      <c r="I322" s="697"/>
    </row>
    <row r="323" spans="1:9" ht="47" thickBot="1" x14ac:dyDescent="0.4">
      <c r="A323" s="708">
        <v>317</v>
      </c>
      <c r="B323" s="680"/>
      <c r="C323" s="681">
        <v>2</v>
      </c>
      <c r="D323" s="682"/>
      <c r="E323" s="611" t="s">
        <v>3717</v>
      </c>
      <c r="F323" s="565"/>
      <c r="G323" s="566"/>
      <c r="H323" s="567"/>
      <c r="I323" s="703"/>
    </row>
    <row r="324" spans="1:9" ht="77.5" x14ac:dyDescent="0.35">
      <c r="A324" s="656">
        <v>318</v>
      </c>
      <c r="B324" s="239"/>
      <c r="C324" s="190">
        <v>3</v>
      </c>
      <c r="D324" s="191"/>
      <c r="E324" s="263" t="s">
        <v>407</v>
      </c>
      <c r="F324" s="109"/>
      <c r="G324" s="110"/>
      <c r="H324" s="114"/>
      <c r="I324" s="700"/>
    </row>
    <row r="325" spans="1:9" ht="77.5" x14ac:dyDescent="0.35">
      <c r="A325" s="526">
        <v>319</v>
      </c>
      <c r="B325" s="239"/>
      <c r="C325" s="190">
        <v>4</v>
      </c>
      <c r="D325" s="191"/>
      <c r="E325" s="265" t="s">
        <v>3718</v>
      </c>
      <c r="F325" s="102"/>
      <c r="G325" s="103"/>
      <c r="H325" s="139"/>
      <c r="I325" s="694"/>
    </row>
    <row r="326" spans="1:9" ht="46.5" x14ac:dyDescent="0.35">
      <c r="A326" s="656">
        <v>320</v>
      </c>
      <c r="B326" s="239"/>
      <c r="C326" s="190">
        <v>5</v>
      </c>
      <c r="D326" s="191"/>
      <c r="E326" s="265" t="s">
        <v>3241</v>
      </c>
      <c r="F326" s="102"/>
      <c r="G326" s="103"/>
      <c r="H326" s="139"/>
      <c r="I326" s="694"/>
    </row>
    <row r="327" spans="1:9" ht="31" x14ac:dyDescent="0.35">
      <c r="A327" s="656">
        <v>321</v>
      </c>
      <c r="B327" s="239"/>
      <c r="C327" s="190">
        <v>6</v>
      </c>
      <c r="D327" s="191"/>
      <c r="E327" s="265" t="s">
        <v>3242</v>
      </c>
      <c r="F327" s="102"/>
      <c r="G327" s="103"/>
      <c r="H327" s="139"/>
      <c r="I327" s="694"/>
    </row>
    <row r="328" spans="1:9" ht="46.5" x14ac:dyDescent="0.35">
      <c r="A328" s="656">
        <v>322</v>
      </c>
      <c r="B328" s="239"/>
      <c r="C328" s="190">
        <v>8</v>
      </c>
      <c r="D328" s="191"/>
      <c r="E328" s="265" t="s">
        <v>3243</v>
      </c>
      <c r="F328" s="102"/>
      <c r="G328" s="103"/>
      <c r="H328" s="139"/>
      <c r="I328" s="695"/>
    </row>
    <row r="329" spans="1:9" ht="31" x14ac:dyDescent="0.35">
      <c r="A329" s="589">
        <v>323</v>
      </c>
      <c r="B329" s="229"/>
      <c r="C329" s="178"/>
      <c r="D329" s="179"/>
      <c r="E329" s="254" t="s">
        <v>10324</v>
      </c>
      <c r="F329" s="232"/>
      <c r="G329" s="315"/>
      <c r="H329" s="102"/>
      <c r="I329" s="694"/>
    </row>
    <row r="330" spans="1:9" ht="75.75" customHeight="1" x14ac:dyDescent="0.35">
      <c r="A330" s="656">
        <v>324</v>
      </c>
      <c r="B330" s="300"/>
      <c r="C330" s="300">
        <v>1</v>
      </c>
      <c r="D330" s="301"/>
      <c r="E330" s="266" t="s">
        <v>3244</v>
      </c>
      <c r="F330" s="109"/>
      <c r="G330" s="110"/>
      <c r="H330" s="139"/>
      <c r="I330" s="697"/>
    </row>
    <row r="331" spans="1:9" ht="93" x14ac:dyDescent="0.35">
      <c r="A331" s="656">
        <v>325</v>
      </c>
      <c r="B331" s="234"/>
      <c r="C331" s="185">
        <v>2</v>
      </c>
      <c r="D331" s="186"/>
      <c r="E331" s="157" t="s">
        <v>2350</v>
      </c>
      <c r="F331" s="94"/>
      <c r="G331" s="101"/>
      <c r="H331" s="104"/>
      <c r="I331" s="695"/>
    </row>
    <row r="332" spans="1:9" ht="15.5" x14ac:dyDescent="0.35">
      <c r="A332" s="705">
        <v>326</v>
      </c>
      <c r="B332" s="234"/>
      <c r="C332" s="185"/>
      <c r="D332" s="186"/>
      <c r="E332" s="330" t="s">
        <v>2351</v>
      </c>
      <c r="F332" s="316" t="s">
        <v>10325</v>
      </c>
      <c r="G332" s="318"/>
      <c r="H332" s="91"/>
      <c r="I332" s="696"/>
    </row>
    <row r="333" spans="1:9" ht="50.25" customHeight="1" x14ac:dyDescent="0.35">
      <c r="A333" s="526">
        <v>327</v>
      </c>
      <c r="B333" s="300"/>
      <c r="C333" s="300">
        <v>1</v>
      </c>
      <c r="D333" s="301"/>
      <c r="E333" s="265" t="s">
        <v>4384</v>
      </c>
      <c r="F333" s="109"/>
      <c r="G333" s="110"/>
      <c r="H333" s="114"/>
      <c r="I333" s="697" t="s">
        <v>2352</v>
      </c>
    </row>
    <row r="334" spans="1:9" ht="108.5" x14ac:dyDescent="0.35">
      <c r="A334" s="707">
        <v>328</v>
      </c>
      <c r="B334" s="494"/>
      <c r="C334" s="190">
        <v>2</v>
      </c>
      <c r="D334" s="191"/>
      <c r="E334" s="157" t="s">
        <v>2353</v>
      </c>
      <c r="F334" s="94"/>
      <c r="G334" s="101"/>
      <c r="H334" s="104"/>
      <c r="I334" s="694"/>
    </row>
    <row r="335" spans="1:9" ht="78" thickBot="1" x14ac:dyDescent="0.4">
      <c r="A335" s="708">
        <v>329</v>
      </c>
      <c r="B335" s="680"/>
      <c r="C335" s="681">
        <v>2</v>
      </c>
      <c r="D335" s="682"/>
      <c r="E335" s="611" t="s">
        <v>2354</v>
      </c>
      <c r="F335" s="565"/>
      <c r="G335" s="566"/>
      <c r="H335" s="567"/>
      <c r="I335" s="703"/>
    </row>
    <row r="336" spans="1:9" ht="108.5" x14ac:dyDescent="0.35">
      <c r="A336" s="656">
        <v>330</v>
      </c>
      <c r="B336" s="239"/>
      <c r="C336" s="190">
        <v>3</v>
      </c>
      <c r="D336" s="191"/>
      <c r="E336" s="266" t="s">
        <v>2355</v>
      </c>
      <c r="F336" s="109"/>
      <c r="G336" s="110"/>
      <c r="H336" s="114"/>
      <c r="I336" s="694"/>
    </row>
    <row r="337" spans="1:9" ht="96" customHeight="1" x14ac:dyDescent="0.35">
      <c r="A337" s="526">
        <v>331</v>
      </c>
      <c r="B337" s="239"/>
      <c r="C337" s="190">
        <v>4</v>
      </c>
      <c r="D337" s="191"/>
      <c r="E337" s="265" t="s">
        <v>2356</v>
      </c>
      <c r="F337" s="102"/>
      <c r="G337" s="103"/>
      <c r="H337" s="139"/>
      <c r="I337" s="694" t="s">
        <v>2357</v>
      </c>
    </row>
    <row r="338" spans="1:9" ht="20" x14ac:dyDescent="0.35">
      <c r="A338" s="656">
        <v>332</v>
      </c>
      <c r="B338" s="1889" t="s">
        <v>3211</v>
      </c>
      <c r="C338" s="1889"/>
      <c r="D338" s="1890"/>
      <c r="E338" s="248" t="s">
        <v>2358</v>
      </c>
      <c r="F338" s="104"/>
      <c r="G338" s="93"/>
      <c r="H338" s="93"/>
      <c r="I338" s="701"/>
    </row>
    <row r="339" spans="1:9" ht="31" x14ac:dyDescent="0.35">
      <c r="A339" s="656">
        <v>333</v>
      </c>
      <c r="B339" s="419"/>
      <c r="C339" s="419"/>
      <c r="D339" s="420"/>
      <c r="E339" s="248" t="s">
        <v>2359</v>
      </c>
      <c r="F339" s="328"/>
      <c r="G339" s="317"/>
      <c r="H339" s="91"/>
      <c r="I339" s="698"/>
    </row>
    <row r="340" spans="1:9" ht="78.75" customHeight="1" x14ac:dyDescent="0.35">
      <c r="A340" s="656">
        <v>334</v>
      </c>
      <c r="B340" s="300"/>
      <c r="C340" s="950">
        <v>1</v>
      </c>
      <c r="D340" s="951"/>
      <c r="E340" s="157" t="s">
        <v>411</v>
      </c>
      <c r="F340" s="109"/>
      <c r="G340" s="110"/>
      <c r="H340" s="110"/>
      <c r="I340" s="694"/>
    </row>
    <row r="341" spans="1:9" ht="95.25" customHeight="1" x14ac:dyDescent="0.35">
      <c r="A341" s="623">
        <v>335</v>
      </c>
      <c r="B341" s="494"/>
      <c r="C341" s="190">
        <v>3</v>
      </c>
      <c r="D341" s="191"/>
      <c r="E341" s="157" t="s">
        <v>3913</v>
      </c>
      <c r="F341" s="94"/>
      <c r="G341" s="101"/>
      <c r="H341" s="104"/>
      <c r="I341" s="694"/>
    </row>
    <row r="342" spans="1:9" ht="108.5" x14ac:dyDescent="0.35">
      <c r="A342" s="656">
        <v>336</v>
      </c>
      <c r="B342" s="239"/>
      <c r="C342" s="190">
        <v>5</v>
      </c>
      <c r="D342" s="191"/>
      <c r="E342" s="263" t="s">
        <v>3914</v>
      </c>
      <c r="F342" s="109"/>
      <c r="G342" s="110"/>
      <c r="H342" s="114"/>
      <c r="I342" s="694"/>
    </row>
    <row r="343" spans="1:9" ht="62" x14ac:dyDescent="0.35">
      <c r="A343" s="656">
        <v>337</v>
      </c>
      <c r="B343" s="239"/>
      <c r="C343" s="190">
        <v>6</v>
      </c>
      <c r="D343" s="191"/>
      <c r="E343" s="157" t="s">
        <v>2360</v>
      </c>
      <c r="F343" s="102"/>
      <c r="G343" s="103"/>
      <c r="H343" s="139"/>
      <c r="I343" s="694"/>
    </row>
    <row r="344" spans="1:9" ht="62" x14ac:dyDescent="0.35">
      <c r="A344" s="656">
        <v>338</v>
      </c>
      <c r="B344" s="239"/>
      <c r="C344" s="190">
        <v>7</v>
      </c>
      <c r="D344" s="191"/>
      <c r="E344" s="157" t="s">
        <v>3915</v>
      </c>
      <c r="F344" s="102"/>
      <c r="G344" s="103"/>
      <c r="H344" s="139"/>
      <c r="I344" s="694"/>
    </row>
    <row r="345" spans="1:9" ht="97.5" customHeight="1" thickBot="1" x14ac:dyDescent="0.4">
      <c r="A345" s="507">
        <v>339</v>
      </c>
      <c r="B345" s="680"/>
      <c r="C345" s="681">
        <v>8</v>
      </c>
      <c r="D345" s="682"/>
      <c r="E345" s="611" t="s">
        <v>3871</v>
      </c>
      <c r="F345" s="565"/>
      <c r="G345" s="566"/>
      <c r="H345" s="567"/>
      <c r="I345" s="703"/>
    </row>
    <row r="346" spans="1:9" ht="77.25" customHeight="1" x14ac:dyDescent="0.35">
      <c r="A346" s="706">
        <v>340</v>
      </c>
      <c r="B346" s="234"/>
      <c r="C346" s="185">
        <v>9</v>
      </c>
      <c r="D346" s="186"/>
      <c r="E346" s="263" t="s">
        <v>3872</v>
      </c>
      <c r="F346" s="92"/>
      <c r="G346" s="105"/>
      <c r="H346" s="137"/>
      <c r="I346" s="695"/>
    </row>
    <row r="347" spans="1:9" ht="73.5" customHeight="1" x14ac:dyDescent="0.35">
      <c r="A347" s="705">
        <v>341</v>
      </c>
      <c r="B347" s="1889" t="s">
        <v>3212</v>
      </c>
      <c r="C347" s="1889"/>
      <c r="D347" s="1890"/>
      <c r="E347" s="233" t="s">
        <v>2258</v>
      </c>
      <c r="F347" s="104"/>
      <c r="G347" s="93"/>
      <c r="H347" s="93"/>
      <c r="I347" s="701"/>
    </row>
    <row r="348" spans="1:9" ht="46.5" x14ac:dyDescent="0.35">
      <c r="A348" s="705">
        <v>342</v>
      </c>
      <c r="B348" s="419"/>
      <c r="C348" s="419"/>
      <c r="D348" s="420"/>
      <c r="E348" s="248" t="s">
        <v>2259</v>
      </c>
      <c r="F348" s="328"/>
      <c r="G348" s="317"/>
      <c r="H348" s="91"/>
      <c r="I348" s="696"/>
    </row>
    <row r="349" spans="1:9" ht="65.25" customHeight="1" x14ac:dyDescent="0.35">
      <c r="A349" s="526">
        <v>343</v>
      </c>
      <c r="B349" s="300"/>
      <c r="C349" s="950">
        <v>1</v>
      </c>
      <c r="D349" s="951"/>
      <c r="E349" s="157" t="s">
        <v>2260</v>
      </c>
      <c r="F349" s="109"/>
      <c r="G349" s="110"/>
      <c r="H349" s="114"/>
      <c r="I349" s="697"/>
    </row>
    <row r="350" spans="1:9" ht="77.5" x14ac:dyDescent="0.35">
      <c r="A350" s="656">
        <v>344</v>
      </c>
      <c r="B350" s="239"/>
      <c r="C350" s="190">
        <v>2</v>
      </c>
      <c r="D350" s="191"/>
      <c r="E350" s="157" t="s">
        <v>3916</v>
      </c>
      <c r="F350" s="102"/>
      <c r="G350" s="103"/>
      <c r="H350" s="139"/>
      <c r="I350" s="694"/>
    </row>
    <row r="351" spans="1:9" ht="48.75" customHeight="1" x14ac:dyDescent="0.35">
      <c r="A351" s="656">
        <v>345</v>
      </c>
      <c r="B351" s="239"/>
      <c r="C351" s="190">
        <v>3</v>
      </c>
      <c r="D351" s="191"/>
      <c r="E351" s="157" t="s">
        <v>3523</v>
      </c>
      <c r="F351" s="94"/>
      <c r="G351" s="101"/>
      <c r="H351" s="104"/>
      <c r="I351" s="694"/>
    </row>
    <row r="352" spans="1:9" ht="81.75" customHeight="1" x14ac:dyDescent="0.35">
      <c r="A352" s="656">
        <v>346</v>
      </c>
      <c r="B352" s="239"/>
      <c r="C352" s="190">
        <v>4</v>
      </c>
      <c r="D352" s="191"/>
      <c r="E352" s="263" t="s">
        <v>3524</v>
      </c>
      <c r="F352" s="109"/>
      <c r="G352" s="110"/>
      <c r="H352" s="114"/>
      <c r="I352" s="694"/>
    </row>
    <row r="353" spans="1:9" ht="62" x14ac:dyDescent="0.35">
      <c r="A353" s="526">
        <v>347</v>
      </c>
      <c r="B353" s="239"/>
      <c r="C353" s="190">
        <v>6</v>
      </c>
      <c r="D353" s="191"/>
      <c r="E353" s="157" t="s">
        <v>3525</v>
      </c>
      <c r="F353" s="102"/>
      <c r="G353" s="103"/>
      <c r="H353" s="139"/>
      <c r="I353" s="694"/>
    </row>
    <row r="354" spans="1:9" ht="99" customHeight="1" x14ac:dyDescent="0.35">
      <c r="A354" s="656">
        <v>348</v>
      </c>
      <c r="B354" s="239"/>
      <c r="C354" s="190">
        <v>7</v>
      </c>
      <c r="D354" s="191"/>
      <c r="E354" s="157" t="s">
        <v>3526</v>
      </c>
      <c r="F354" s="102"/>
      <c r="G354" s="103"/>
      <c r="H354" s="139"/>
      <c r="I354" s="694"/>
    </row>
    <row r="355" spans="1:9" ht="31" x14ac:dyDescent="0.35">
      <c r="A355" s="656">
        <v>349</v>
      </c>
      <c r="B355" s="239"/>
      <c r="C355" s="190">
        <v>9</v>
      </c>
      <c r="D355" s="191"/>
      <c r="E355" s="157" t="s">
        <v>4385</v>
      </c>
      <c r="F355" s="102"/>
      <c r="G355" s="103"/>
      <c r="H355" s="139"/>
      <c r="I355" s="694"/>
    </row>
    <row r="356" spans="1:9" ht="31" x14ac:dyDescent="0.35">
      <c r="A356" s="656">
        <v>350</v>
      </c>
      <c r="B356" s="239"/>
      <c r="C356" s="190">
        <v>10</v>
      </c>
      <c r="D356" s="191"/>
      <c r="E356" s="157" t="s">
        <v>3527</v>
      </c>
      <c r="F356" s="102"/>
      <c r="G356" s="103"/>
      <c r="H356" s="139"/>
      <c r="I356" s="694"/>
    </row>
    <row r="357" spans="1:9" ht="78" thickBot="1" x14ac:dyDescent="0.4">
      <c r="A357" s="507">
        <v>351</v>
      </c>
      <c r="B357" s="680"/>
      <c r="C357" s="681">
        <v>11</v>
      </c>
      <c r="D357" s="682"/>
      <c r="E357" s="611" t="s">
        <v>4386</v>
      </c>
      <c r="F357" s="565"/>
      <c r="G357" s="566"/>
      <c r="H357" s="567"/>
      <c r="I357" s="703"/>
    </row>
    <row r="358" spans="1:9" ht="99" customHeight="1" x14ac:dyDescent="0.25"/>
    <row r="360" spans="1:9" x14ac:dyDescent="0.25">
      <c r="I360" s="152"/>
    </row>
    <row r="361" spans="1:9" x14ac:dyDescent="0.25">
      <c r="I361" s="152"/>
    </row>
    <row r="362" spans="1:9" x14ac:dyDescent="0.25">
      <c r="I362" s="152"/>
    </row>
    <row r="363" spans="1:9" x14ac:dyDescent="0.25">
      <c r="I363" s="152"/>
    </row>
    <row r="364" spans="1:9" x14ac:dyDescent="0.25">
      <c r="I364" s="152"/>
    </row>
    <row r="365" spans="1:9" x14ac:dyDescent="0.25">
      <c r="I365" s="152"/>
    </row>
    <row r="366" spans="1:9" x14ac:dyDescent="0.25">
      <c r="I366" s="152"/>
    </row>
    <row r="367" spans="1:9" x14ac:dyDescent="0.25">
      <c r="I367" s="152"/>
    </row>
    <row r="368" spans="1:9" x14ac:dyDescent="0.25">
      <c r="I368" s="152"/>
    </row>
  </sheetData>
  <mergeCells count="20">
    <mergeCell ref="B1:E2"/>
    <mergeCell ref="B5:D5"/>
    <mergeCell ref="F5:G5"/>
    <mergeCell ref="F7:H7"/>
    <mergeCell ref="B3:I3"/>
    <mergeCell ref="B7:E7"/>
    <mergeCell ref="B118:D118"/>
    <mergeCell ref="F118:I118"/>
    <mergeCell ref="B207:D207"/>
    <mergeCell ref="B347:D347"/>
    <mergeCell ref="A3:A4"/>
    <mergeCell ref="A5:A6"/>
    <mergeCell ref="B338:D338"/>
    <mergeCell ref="F36:I36"/>
    <mergeCell ref="B9:D9"/>
    <mergeCell ref="B16:D16"/>
    <mergeCell ref="F16:I16"/>
    <mergeCell ref="B17:D17"/>
    <mergeCell ref="B74:D74"/>
    <mergeCell ref="B36:D36"/>
  </mergeCells>
  <phoneticPr fontId="0" type="noConversion"/>
  <hyperlinks>
    <hyperlink ref="B1:E2" location="'NV 591 - 2006 Sb.'!A1" display="591/2006 Sb. NAŘÍZENÍ VLÁDYze dne 12. prosince 2006 o bližších minimálních požadavcích na bezpečnost a ochranu zdraví při práci na staveništích" xr:uid="{00000000-0004-0000-1A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24" manualBreakCount="24">
    <brk id="15" max="8" man="1"/>
    <brk id="24" max="8" man="1"/>
    <brk id="43" max="8" man="1"/>
    <brk id="55" max="8" man="1"/>
    <brk id="70" max="8" man="1"/>
    <brk id="79" max="8" man="1"/>
    <brk id="90" max="8" man="1"/>
    <brk id="117" max="8" man="1"/>
    <brk id="144" max="8" man="1"/>
    <brk id="159" max="8" man="1"/>
    <brk id="169" max="8" man="1"/>
    <brk id="183" max="8" man="1"/>
    <brk id="192" max="8" man="1"/>
    <brk id="202" max="8" man="1"/>
    <brk id="213" max="8" man="1"/>
    <brk id="222" max="8" man="1"/>
    <brk id="235" max="8" man="1"/>
    <brk id="244" max="8" man="1"/>
    <brk id="261" max="8" man="1"/>
    <brk id="298" max="8" man="1"/>
    <brk id="306" max="8" man="1"/>
    <brk id="314" max="8" man="1"/>
    <brk id="323" max="8" man="1"/>
    <brk id="345" max="8" man="1"/>
  </row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List25">
    <tabColor indexed="45"/>
  </sheetPr>
  <dimension ref="A1:M165"/>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5.26953125" customWidth="1"/>
    <col min="5" max="5" width="47.54296875" customWidth="1"/>
    <col min="6" max="7" width="4.453125" customWidth="1"/>
    <col min="8" max="8" width="7.1796875" customWidth="1"/>
    <col min="9" max="9" width="11.453125" customWidth="1"/>
  </cols>
  <sheetData>
    <row r="1" spans="1:13" ht="44.5" customHeight="1" x14ac:dyDescent="0.25">
      <c r="A1" s="83"/>
      <c r="B1" s="1697" t="s">
        <v>4027</v>
      </c>
      <c r="C1" s="1697"/>
      <c r="D1" s="1697"/>
      <c r="E1" s="1697"/>
      <c r="F1" s="83"/>
      <c r="G1" s="83"/>
      <c r="H1" s="83"/>
      <c r="I1" s="83"/>
    </row>
    <row r="2" spans="1:13" ht="17.25" customHeight="1" x14ac:dyDescent="0.25">
      <c r="A2" s="83"/>
      <c r="B2" s="1697"/>
      <c r="C2" s="1697"/>
      <c r="D2" s="1697"/>
      <c r="E2" s="1697"/>
      <c r="F2" s="83"/>
      <c r="G2" s="83"/>
      <c r="H2" s="83"/>
      <c r="I2" s="83"/>
    </row>
    <row r="3" spans="1:13" ht="109.5" customHeight="1" thickBot="1" x14ac:dyDescent="0.35">
      <c r="B3" s="1904" t="s">
        <v>2689</v>
      </c>
      <c r="C3" s="1905"/>
      <c r="D3" s="1905"/>
      <c r="E3" s="1905"/>
      <c r="F3" s="1905"/>
      <c r="G3" s="1905"/>
      <c r="H3" s="1905"/>
      <c r="I3" s="1909"/>
    </row>
    <row r="4" spans="1:13" ht="16.5" customHeight="1" thickBot="1" x14ac:dyDescent="0.35">
      <c r="A4" s="1692" t="s">
        <v>2966</v>
      </c>
      <c r="B4" s="1699"/>
      <c r="C4" s="1700"/>
      <c r="D4" s="1701"/>
      <c r="E4" s="462" t="s">
        <v>3330</v>
      </c>
      <c r="F4" s="1702" t="s">
        <v>3331</v>
      </c>
      <c r="G4" s="1703"/>
      <c r="H4" s="463" t="s">
        <v>3332</v>
      </c>
      <c r="I4" s="464" t="s">
        <v>3333</v>
      </c>
    </row>
    <row r="5" spans="1:13" ht="18" customHeight="1" thickBot="1" x14ac:dyDescent="0.35">
      <c r="A5" s="1693"/>
      <c r="B5" s="257"/>
      <c r="C5" s="1"/>
      <c r="D5" s="77"/>
      <c r="E5" s="2"/>
      <c r="F5" s="77" t="s">
        <v>3334</v>
      </c>
      <c r="G5" s="1" t="s">
        <v>3335</v>
      </c>
      <c r="H5" s="77" t="s">
        <v>3336</v>
      </c>
      <c r="I5" s="127"/>
      <c r="M5" s="83"/>
    </row>
    <row r="6" spans="1:13" ht="15" customHeight="1" x14ac:dyDescent="0.25">
      <c r="A6" s="588">
        <v>1</v>
      </c>
      <c r="B6" s="1906" t="s">
        <v>2690</v>
      </c>
      <c r="C6" s="1907"/>
      <c r="D6" s="1907"/>
      <c r="E6" s="1908"/>
      <c r="F6" s="328"/>
      <c r="G6" s="317"/>
      <c r="H6" s="302"/>
      <c r="I6" s="624"/>
    </row>
    <row r="7" spans="1:13" ht="93" x14ac:dyDescent="0.35">
      <c r="A7" s="569">
        <v>2</v>
      </c>
      <c r="B7" s="1851"/>
      <c r="C7" s="1892"/>
      <c r="D7" s="1893"/>
      <c r="E7" s="153" t="s">
        <v>3580</v>
      </c>
      <c r="F7" s="6"/>
      <c r="G7" s="31"/>
      <c r="H7" s="33"/>
      <c r="I7" s="441"/>
    </row>
    <row r="8" spans="1:13" ht="61.5" customHeight="1" x14ac:dyDescent="0.4">
      <c r="A8" s="526">
        <v>3</v>
      </c>
      <c r="B8" s="236"/>
      <c r="C8" s="237"/>
      <c r="D8" s="238"/>
      <c r="E8" s="153" t="s">
        <v>3581</v>
      </c>
      <c r="F8" s="16"/>
      <c r="G8" s="17"/>
      <c r="H8" s="176"/>
      <c r="I8" s="672"/>
    </row>
    <row r="9" spans="1:13" ht="77.5" x14ac:dyDescent="0.4">
      <c r="A9" s="526">
        <v>4</v>
      </c>
      <c r="B9" s="236"/>
      <c r="C9" s="237"/>
      <c r="D9" s="238"/>
      <c r="E9" s="153" t="s">
        <v>2739</v>
      </c>
      <c r="F9" s="16"/>
      <c r="G9" s="17"/>
      <c r="H9" s="59"/>
      <c r="I9" s="441"/>
    </row>
    <row r="10" spans="1:13" ht="77.5" x14ac:dyDescent="0.4">
      <c r="A10" s="526">
        <v>5</v>
      </c>
      <c r="B10" s="236"/>
      <c r="C10" s="237"/>
      <c r="D10" s="238"/>
      <c r="E10" s="153" t="s">
        <v>3064</v>
      </c>
      <c r="F10" s="16"/>
      <c r="G10" s="17"/>
      <c r="H10" s="59"/>
      <c r="I10" s="441"/>
    </row>
    <row r="11" spans="1:13" ht="93" x14ac:dyDescent="0.4">
      <c r="A11" s="526">
        <v>6</v>
      </c>
      <c r="B11" s="236"/>
      <c r="C11" s="237"/>
      <c r="D11" s="238"/>
      <c r="E11" s="153" t="s">
        <v>4387</v>
      </c>
      <c r="F11" s="16"/>
      <c r="G11" s="17"/>
      <c r="H11" s="59"/>
      <c r="I11" s="441"/>
    </row>
    <row r="12" spans="1:13" ht="78" thickBot="1" x14ac:dyDescent="0.45">
      <c r="A12" s="507">
        <v>7</v>
      </c>
      <c r="B12" s="683"/>
      <c r="C12" s="684"/>
      <c r="D12" s="685"/>
      <c r="E12" s="652" t="s">
        <v>3691</v>
      </c>
      <c r="F12" s="132"/>
      <c r="G12" s="131"/>
      <c r="H12" s="731"/>
      <c r="I12" s="687"/>
    </row>
    <row r="13" spans="1:13" ht="93" x14ac:dyDescent="0.4">
      <c r="A13" s="526">
        <v>8</v>
      </c>
      <c r="B13" s="236"/>
      <c r="C13" s="237"/>
      <c r="D13" s="238"/>
      <c r="E13" s="240" t="s">
        <v>3838</v>
      </c>
      <c r="F13" s="20"/>
      <c r="G13" s="5"/>
      <c r="H13" s="177"/>
      <c r="I13" s="672"/>
    </row>
    <row r="14" spans="1:13" ht="93" x14ac:dyDescent="0.4">
      <c r="A14" s="526">
        <v>9</v>
      </c>
      <c r="B14" s="236"/>
      <c r="C14" s="237"/>
      <c r="D14" s="238"/>
      <c r="E14" s="241" t="s">
        <v>412</v>
      </c>
      <c r="F14" s="31"/>
      <c r="G14" s="27"/>
      <c r="H14" s="281"/>
      <c r="I14" s="672"/>
    </row>
    <row r="15" spans="1:13" ht="15.5" x14ac:dyDescent="0.4">
      <c r="A15" s="589">
        <v>10</v>
      </c>
      <c r="B15" s="426"/>
      <c r="C15" s="167"/>
      <c r="D15" s="168"/>
      <c r="E15" s="287" t="s">
        <v>3839</v>
      </c>
      <c r="F15" s="282"/>
      <c r="G15" s="284"/>
      <c r="H15" s="283"/>
      <c r="I15" s="728"/>
    </row>
    <row r="16" spans="1:13" ht="46.5" x14ac:dyDescent="0.35">
      <c r="A16" s="526">
        <v>11</v>
      </c>
      <c r="B16" s="1920"/>
      <c r="C16" s="1921"/>
      <c r="D16" s="1922"/>
      <c r="E16" s="288" t="s">
        <v>3798</v>
      </c>
      <c r="F16" s="105"/>
      <c r="G16" s="91"/>
      <c r="H16" s="105"/>
      <c r="I16" s="440"/>
    </row>
    <row r="17" spans="1:9" ht="77.5" x14ac:dyDescent="0.4">
      <c r="A17" s="526">
        <v>12</v>
      </c>
      <c r="B17" s="236"/>
      <c r="C17" s="237"/>
      <c r="D17" s="238"/>
      <c r="E17" s="82" t="s">
        <v>3840</v>
      </c>
      <c r="F17" s="6"/>
      <c r="G17" s="31"/>
      <c r="H17" s="33"/>
      <c r="I17" s="671"/>
    </row>
    <row r="18" spans="1:9" ht="46.5" x14ac:dyDescent="0.4">
      <c r="A18" s="526">
        <v>13</v>
      </c>
      <c r="B18" s="236"/>
      <c r="C18" s="237"/>
      <c r="D18" s="238"/>
      <c r="E18" s="153" t="s">
        <v>3841</v>
      </c>
      <c r="F18" s="16"/>
      <c r="G18" s="17"/>
      <c r="H18" s="59"/>
      <c r="I18" s="441"/>
    </row>
    <row r="19" spans="1:9" ht="62" x14ac:dyDescent="0.4">
      <c r="A19" s="526">
        <v>14</v>
      </c>
      <c r="B19" s="236"/>
      <c r="C19" s="237"/>
      <c r="D19" s="238"/>
      <c r="E19" s="153" t="s">
        <v>3842</v>
      </c>
      <c r="F19" s="16"/>
      <c r="G19" s="17"/>
      <c r="H19" s="59"/>
      <c r="I19" s="671"/>
    </row>
    <row r="20" spans="1:9" ht="77.5" x14ac:dyDescent="0.4">
      <c r="A20" s="526">
        <v>15</v>
      </c>
      <c r="B20" s="236"/>
      <c r="C20" s="237"/>
      <c r="D20" s="238"/>
      <c r="E20" s="153" t="s">
        <v>3843</v>
      </c>
      <c r="F20" s="16"/>
      <c r="G20" s="17"/>
      <c r="H20" s="59"/>
      <c r="I20" s="441"/>
    </row>
    <row r="21" spans="1:9" ht="46.5" x14ac:dyDescent="0.4">
      <c r="A21" s="526">
        <v>16</v>
      </c>
      <c r="B21" s="236"/>
      <c r="C21" s="237"/>
      <c r="D21" s="238"/>
      <c r="E21" s="153" t="s">
        <v>3821</v>
      </c>
      <c r="F21" s="16"/>
      <c r="G21" s="17"/>
      <c r="H21" s="59"/>
      <c r="I21" s="441"/>
    </row>
    <row r="22" spans="1:9" ht="62" x14ac:dyDescent="0.4">
      <c r="A22" s="526">
        <v>17</v>
      </c>
      <c r="B22" s="236"/>
      <c r="C22" s="237"/>
      <c r="D22" s="238"/>
      <c r="E22" s="153" t="s">
        <v>3822</v>
      </c>
      <c r="F22" s="16"/>
      <c r="G22" s="17"/>
      <c r="H22" s="59"/>
      <c r="I22" s="441"/>
    </row>
    <row r="23" spans="1:9" ht="16" x14ac:dyDescent="0.4">
      <c r="A23" s="589">
        <v>18</v>
      </c>
      <c r="B23" s="426"/>
      <c r="C23" s="167"/>
      <c r="D23" s="168"/>
      <c r="E23" s="254" t="s">
        <v>3823</v>
      </c>
      <c r="F23" s="285"/>
      <c r="G23" s="286"/>
      <c r="H23" s="93"/>
      <c r="I23" s="442"/>
    </row>
    <row r="24" spans="1:9" ht="123" customHeight="1" thickBot="1" x14ac:dyDescent="0.4">
      <c r="A24" s="732">
        <v>19</v>
      </c>
      <c r="B24" s="1927"/>
      <c r="C24" s="1928"/>
      <c r="D24" s="1929"/>
      <c r="E24" s="652" t="s">
        <v>4310</v>
      </c>
      <c r="F24" s="131"/>
      <c r="G24" s="132"/>
      <c r="H24" s="58"/>
      <c r="I24" s="579"/>
    </row>
    <row r="25" spans="1:9" ht="47.25" customHeight="1" x14ac:dyDescent="0.4">
      <c r="A25" s="526">
        <v>20</v>
      </c>
      <c r="B25" s="418"/>
      <c r="C25" s="237"/>
      <c r="D25" s="238"/>
      <c r="E25" s="240" t="s">
        <v>259</v>
      </c>
      <c r="F25" s="5"/>
      <c r="G25" s="20"/>
      <c r="H25" s="28"/>
      <c r="I25" s="441"/>
    </row>
    <row r="26" spans="1:9" ht="62" x14ac:dyDescent="0.4">
      <c r="A26" s="526">
        <v>21</v>
      </c>
      <c r="B26" s="236"/>
      <c r="C26" s="237"/>
      <c r="D26" s="238"/>
      <c r="E26" s="241" t="s">
        <v>40</v>
      </c>
      <c r="F26" s="6"/>
      <c r="G26" s="31"/>
      <c r="H26" s="28"/>
      <c r="I26" s="441"/>
    </row>
    <row r="27" spans="1:9" ht="62" x14ac:dyDescent="0.4">
      <c r="A27" s="526">
        <v>22</v>
      </c>
      <c r="B27" s="236"/>
      <c r="C27" s="237"/>
      <c r="D27" s="238"/>
      <c r="E27" s="275" t="s">
        <v>3799</v>
      </c>
      <c r="F27" s="11"/>
      <c r="G27" s="12"/>
      <c r="H27" s="18"/>
      <c r="I27" s="441"/>
    </row>
    <row r="28" spans="1:9" ht="93" x14ac:dyDescent="0.4">
      <c r="A28" s="526">
        <v>23</v>
      </c>
      <c r="B28" s="243"/>
      <c r="C28" s="169"/>
      <c r="D28" s="170"/>
      <c r="E28" s="276" t="s">
        <v>3075</v>
      </c>
      <c r="F28" s="6"/>
      <c r="G28" s="31"/>
      <c r="H28" s="33"/>
      <c r="I28" s="441"/>
    </row>
    <row r="29" spans="1:9" ht="21.75" customHeight="1" x14ac:dyDescent="0.35">
      <c r="A29" s="589">
        <v>24</v>
      </c>
      <c r="B29" s="1889" t="s">
        <v>258</v>
      </c>
      <c r="C29" s="1930"/>
      <c r="D29" s="1931"/>
      <c r="E29" s="277" t="s">
        <v>3151</v>
      </c>
      <c r="F29" s="104"/>
      <c r="G29" s="93"/>
      <c r="H29" s="93"/>
      <c r="I29" s="650"/>
    </row>
    <row r="30" spans="1:9" ht="62" x14ac:dyDescent="0.35">
      <c r="A30" s="526">
        <v>25</v>
      </c>
      <c r="B30" s="244"/>
      <c r="C30" s="189"/>
      <c r="D30" s="187"/>
      <c r="E30" s="23" t="s">
        <v>3152</v>
      </c>
      <c r="F30" s="6"/>
      <c r="G30" s="31"/>
      <c r="H30" s="33"/>
      <c r="I30" s="441"/>
    </row>
    <row r="31" spans="1:9" ht="77.5" x14ac:dyDescent="0.35">
      <c r="A31" s="526">
        <v>26</v>
      </c>
      <c r="B31" s="239"/>
      <c r="C31" s="190"/>
      <c r="D31" s="191"/>
      <c r="E31" s="82" t="s">
        <v>3166</v>
      </c>
      <c r="F31" s="16"/>
      <c r="G31" s="17"/>
      <c r="H31" s="59"/>
      <c r="I31" s="441"/>
    </row>
    <row r="32" spans="1:9" ht="46.5" x14ac:dyDescent="0.35">
      <c r="A32" s="526">
        <v>27</v>
      </c>
      <c r="B32" s="239"/>
      <c r="C32" s="190"/>
      <c r="D32" s="191"/>
      <c r="E32" s="153" t="s">
        <v>4311</v>
      </c>
      <c r="F32" s="16"/>
      <c r="G32" s="17"/>
      <c r="H32" s="59"/>
      <c r="I32" s="441"/>
    </row>
    <row r="33" spans="1:10" ht="123" customHeight="1" x14ac:dyDescent="0.35">
      <c r="A33" s="526">
        <v>28</v>
      </c>
      <c r="B33" s="239"/>
      <c r="C33" s="190"/>
      <c r="D33" s="191"/>
      <c r="E33" s="153" t="s">
        <v>3967</v>
      </c>
      <c r="F33" s="16"/>
      <c r="G33" s="17"/>
      <c r="H33" s="59"/>
      <c r="I33" s="441"/>
    </row>
    <row r="34" spans="1:10" ht="76.5" customHeight="1" thickBot="1" x14ac:dyDescent="0.4">
      <c r="A34" s="507">
        <v>29</v>
      </c>
      <c r="B34" s="680"/>
      <c r="C34" s="681"/>
      <c r="D34" s="682"/>
      <c r="E34" s="652" t="s">
        <v>3167</v>
      </c>
      <c r="F34" s="131"/>
      <c r="G34" s="132"/>
      <c r="H34" s="58"/>
      <c r="I34" s="733" t="s">
        <v>3168</v>
      </c>
    </row>
    <row r="35" spans="1:10" ht="62" x14ac:dyDescent="0.35">
      <c r="A35" s="526">
        <v>30</v>
      </c>
      <c r="B35" s="239"/>
      <c r="C35" s="190"/>
      <c r="D35" s="191"/>
      <c r="E35" s="240" t="s">
        <v>3966</v>
      </c>
      <c r="F35" s="20"/>
      <c r="G35" s="20"/>
      <c r="H35" s="28"/>
      <c r="I35" s="671"/>
    </row>
    <row r="36" spans="1:10" ht="78" customHeight="1" x14ac:dyDescent="0.35">
      <c r="A36" s="526">
        <v>31</v>
      </c>
      <c r="B36" s="239"/>
      <c r="C36" s="190"/>
      <c r="D36" s="191"/>
      <c r="E36" s="240" t="s">
        <v>3692</v>
      </c>
      <c r="F36" s="20"/>
      <c r="G36" s="20"/>
      <c r="H36" s="28"/>
      <c r="I36" s="673"/>
    </row>
    <row r="37" spans="1:10" ht="87" customHeight="1" x14ac:dyDescent="0.35">
      <c r="A37" s="526">
        <v>32</v>
      </c>
      <c r="B37" s="239"/>
      <c r="C37" s="190"/>
      <c r="D37" s="191"/>
      <c r="E37" s="240" t="s">
        <v>41</v>
      </c>
      <c r="F37" s="20"/>
      <c r="G37" s="20"/>
      <c r="H37" s="28"/>
      <c r="I37" s="729"/>
    </row>
    <row r="38" spans="1:10" ht="31" x14ac:dyDescent="0.35">
      <c r="A38" s="589">
        <v>33</v>
      </c>
      <c r="B38" s="1889" t="s">
        <v>3693</v>
      </c>
      <c r="C38" s="1889"/>
      <c r="D38" s="1890"/>
      <c r="E38" s="174" t="s">
        <v>3694</v>
      </c>
      <c r="F38" s="1884"/>
      <c r="G38" s="1885"/>
      <c r="H38" s="1885"/>
      <c r="I38" s="1886"/>
    </row>
    <row r="39" spans="1:10" ht="124" x14ac:dyDescent="0.35">
      <c r="A39" s="526">
        <v>34</v>
      </c>
      <c r="B39" s="1934"/>
      <c r="C39" s="1934"/>
      <c r="D39" s="1935"/>
      <c r="E39" s="23" t="s">
        <v>3593</v>
      </c>
      <c r="F39" s="5"/>
      <c r="G39" s="20"/>
      <c r="H39" s="28"/>
      <c r="I39" s="441"/>
    </row>
    <row r="40" spans="1:10" ht="43.5" customHeight="1" x14ac:dyDescent="0.35">
      <c r="A40" s="526">
        <v>35</v>
      </c>
      <c r="B40" s="188"/>
      <c r="C40" s="162"/>
      <c r="D40" s="184"/>
      <c r="E40" s="82" t="s">
        <v>3594</v>
      </c>
      <c r="F40" s="11"/>
      <c r="G40" s="12"/>
      <c r="H40" s="18"/>
      <c r="I40" s="575" t="s">
        <v>3695</v>
      </c>
      <c r="J40" s="151"/>
    </row>
    <row r="41" spans="1:10" ht="46.5" x14ac:dyDescent="0.35">
      <c r="A41" s="526">
        <v>36</v>
      </c>
      <c r="B41" s="188"/>
      <c r="C41" s="162"/>
      <c r="D41" s="184"/>
      <c r="E41" s="240" t="s">
        <v>3595</v>
      </c>
      <c r="F41" s="5"/>
      <c r="G41" s="20"/>
      <c r="H41" s="28"/>
      <c r="I41" s="441"/>
    </row>
    <row r="42" spans="1:10" ht="31" x14ac:dyDescent="0.35">
      <c r="A42" s="526">
        <v>37</v>
      </c>
      <c r="B42" s="188"/>
      <c r="C42" s="162"/>
      <c r="D42" s="184"/>
      <c r="E42" s="82" t="s">
        <v>257</v>
      </c>
      <c r="F42" s="11"/>
      <c r="G42" s="12"/>
      <c r="H42" s="18"/>
      <c r="I42" s="441"/>
    </row>
    <row r="43" spans="1:10" ht="47.25" customHeight="1" x14ac:dyDescent="0.35">
      <c r="A43" s="526">
        <v>38</v>
      </c>
      <c r="B43" s="188"/>
      <c r="C43" s="162"/>
      <c r="D43" s="184"/>
      <c r="E43" s="153" t="s">
        <v>3422</v>
      </c>
      <c r="F43" s="11"/>
      <c r="G43" s="12"/>
      <c r="H43" s="18"/>
      <c r="I43" s="441"/>
    </row>
    <row r="44" spans="1:10" ht="46.5" x14ac:dyDescent="0.35">
      <c r="A44" s="526">
        <v>39</v>
      </c>
      <c r="B44" s="188"/>
      <c r="C44" s="162"/>
      <c r="D44" s="184"/>
      <c r="E44" s="153" t="s">
        <v>3696</v>
      </c>
      <c r="F44" s="11"/>
      <c r="G44" s="12"/>
      <c r="H44" s="18"/>
      <c r="I44" s="441"/>
    </row>
    <row r="45" spans="1:10" ht="46.5" x14ac:dyDescent="0.35">
      <c r="A45" s="526">
        <v>40</v>
      </c>
      <c r="B45" s="188"/>
      <c r="C45" s="162"/>
      <c r="D45" s="184"/>
      <c r="E45" s="24" t="s">
        <v>3697</v>
      </c>
      <c r="F45" s="11"/>
      <c r="G45" s="12"/>
      <c r="H45" s="12"/>
      <c r="I45" s="441"/>
    </row>
    <row r="46" spans="1:10" ht="95.25" customHeight="1" thickBot="1" x14ac:dyDescent="0.4">
      <c r="A46" s="507">
        <v>41</v>
      </c>
      <c r="B46" s="677"/>
      <c r="C46" s="678"/>
      <c r="D46" s="679"/>
      <c r="E46" s="652" t="s">
        <v>42</v>
      </c>
      <c r="F46" s="131"/>
      <c r="G46" s="132"/>
      <c r="H46" s="58"/>
      <c r="I46" s="474"/>
    </row>
    <row r="47" spans="1:10" ht="46.5" customHeight="1" x14ac:dyDescent="0.35">
      <c r="A47" s="526">
        <v>42</v>
      </c>
      <c r="B47" s="188"/>
      <c r="C47" s="162"/>
      <c r="D47" s="184"/>
      <c r="E47" s="241" t="s">
        <v>3492</v>
      </c>
      <c r="F47" s="5"/>
      <c r="G47" s="20"/>
      <c r="H47" s="28"/>
      <c r="I47" s="441"/>
    </row>
    <row r="48" spans="1:10" ht="64.5" customHeight="1" x14ac:dyDescent="0.35">
      <c r="A48" s="526">
        <v>43</v>
      </c>
      <c r="B48" s="495"/>
      <c r="C48" s="162"/>
      <c r="D48" s="184" t="s">
        <v>3493</v>
      </c>
      <c r="E48" s="82" t="s">
        <v>3494</v>
      </c>
      <c r="F48" s="11"/>
      <c r="G48" s="12"/>
      <c r="H48" s="18"/>
      <c r="I48" s="441"/>
    </row>
    <row r="49" spans="1:9" ht="123" customHeight="1" x14ac:dyDescent="0.35">
      <c r="A49" s="526">
        <v>44</v>
      </c>
      <c r="B49" s="188"/>
      <c r="C49" s="162"/>
      <c r="D49" s="184"/>
      <c r="E49" s="24" t="s">
        <v>43</v>
      </c>
      <c r="F49" s="5"/>
      <c r="G49" s="20"/>
      <c r="H49" s="28"/>
      <c r="I49" s="441"/>
    </row>
    <row r="50" spans="1:9" ht="61.5" customHeight="1" x14ac:dyDescent="0.35">
      <c r="A50" s="526">
        <v>45</v>
      </c>
      <c r="B50" s="188"/>
      <c r="C50" s="162"/>
      <c r="D50" s="184"/>
      <c r="E50" s="241" t="s">
        <v>44</v>
      </c>
      <c r="F50" s="5"/>
      <c r="G50" s="20"/>
      <c r="H50" s="28"/>
      <c r="I50" s="441"/>
    </row>
    <row r="51" spans="1:9" ht="77.5" x14ac:dyDescent="0.35">
      <c r="A51" s="526">
        <v>46</v>
      </c>
      <c r="B51" s="188"/>
      <c r="C51" s="162"/>
      <c r="D51" s="184"/>
      <c r="E51" s="82" t="s">
        <v>2912</v>
      </c>
      <c r="F51" s="11"/>
      <c r="G51" s="12"/>
      <c r="H51" s="18"/>
      <c r="I51" s="441"/>
    </row>
    <row r="52" spans="1:9" ht="93.75" customHeight="1" x14ac:dyDescent="0.35">
      <c r="A52" s="526">
        <v>47</v>
      </c>
      <c r="B52" s="188"/>
      <c r="C52" s="162"/>
      <c r="D52" s="184"/>
      <c r="E52" s="241" t="s">
        <v>2913</v>
      </c>
      <c r="F52" s="5"/>
      <c r="G52" s="20"/>
      <c r="H52" s="28"/>
      <c r="I52" s="441"/>
    </row>
    <row r="53" spans="1:9" ht="48" customHeight="1" x14ac:dyDescent="0.35">
      <c r="A53" s="526">
        <v>48</v>
      </c>
      <c r="B53" s="188"/>
      <c r="C53" s="162"/>
      <c r="D53" s="184"/>
      <c r="E53" s="153" t="s">
        <v>45</v>
      </c>
      <c r="F53" s="11"/>
      <c r="G53" s="12"/>
      <c r="H53" s="18"/>
      <c r="I53" s="441"/>
    </row>
    <row r="54" spans="1:9" ht="79.5" customHeight="1" x14ac:dyDescent="0.35">
      <c r="A54" s="526">
        <v>49</v>
      </c>
      <c r="B54" s="188"/>
      <c r="C54" s="162"/>
      <c r="D54" s="184"/>
      <c r="E54" s="82" t="s">
        <v>46</v>
      </c>
      <c r="F54" s="11"/>
      <c r="G54" s="12"/>
      <c r="H54" s="18"/>
      <c r="I54" s="441"/>
    </row>
    <row r="55" spans="1:9" ht="78" customHeight="1" thickBot="1" x14ac:dyDescent="0.4">
      <c r="A55" s="507">
        <v>50</v>
      </c>
      <c r="B55" s="677"/>
      <c r="C55" s="678"/>
      <c r="D55" s="679"/>
      <c r="E55" s="730" t="s">
        <v>3603</v>
      </c>
      <c r="F55" s="603"/>
      <c r="G55" s="604"/>
      <c r="H55" s="605"/>
      <c r="I55" s="474"/>
    </row>
    <row r="56" spans="1:9" ht="20" x14ac:dyDescent="0.35">
      <c r="A56" s="568">
        <v>51</v>
      </c>
      <c r="B56" s="1917"/>
      <c r="C56" s="1936"/>
      <c r="D56" s="1937"/>
      <c r="E56" s="158" t="s">
        <v>3605</v>
      </c>
      <c r="F56" s="137"/>
      <c r="G56" s="91"/>
      <c r="H56" s="91"/>
      <c r="I56" s="624"/>
    </row>
    <row r="57" spans="1:9" ht="74.25" customHeight="1" x14ac:dyDescent="0.35">
      <c r="A57" s="526">
        <v>52</v>
      </c>
      <c r="B57" s="188"/>
      <c r="C57" s="162"/>
      <c r="D57" s="184"/>
      <c r="E57" s="241" t="s">
        <v>3176</v>
      </c>
      <c r="F57" s="5"/>
      <c r="G57" s="20"/>
      <c r="H57" s="28"/>
      <c r="I57" s="441"/>
    </row>
    <row r="58" spans="1:9" ht="46.5" customHeight="1" x14ac:dyDescent="0.35">
      <c r="A58" s="526">
        <v>53</v>
      </c>
      <c r="B58" s="188"/>
      <c r="C58" s="162"/>
      <c r="D58" s="184"/>
      <c r="E58" s="153" t="s">
        <v>47</v>
      </c>
      <c r="F58" s="11"/>
      <c r="G58" s="12"/>
      <c r="H58" s="18"/>
      <c r="I58" s="441"/>
    </row>
    <row r="59" spans="1:9" ht="62" x14ac:dyDescent="0.35">
      <c r="A59" s="526">
        <v>54</v>
      </c>
      <c r="B59" s="188"/>
      <c r="C59" s="162"/>
      <c r="D59" s="184"/>
      <c r="E59" s="82" t="s">
        <v>154</v>
      </c>
      <c r="F59" s="11"/>
      <c r="G59" s="12"/>
      <c r="H59" s="18"/>
      <c r="I59" s="441"/>
    </row>
    <row r="60" spans="1:9" ht="76.5" customHeight="1" x14ac:dyDescent="0.35">
      <c r="A60" s="526">
        <v>55</v>
      </c>
      <c r="B60" s="188"/>
      <c r="C60" s="162"/>
      <c r="D60" s="184"/>
      <c r="E60" s="241" t="s">
        <v>98</v>
      </c>
      <c r="F60" s="5"/>
      <c r="G60" s="20"/>
      <c r="H60" s="28"/>
      <c r="I60" s="441"/>
    </row>
    <row r="61" spans="1:9" ht="46.5" x14ac:dyDescent="0.35">
      <c r="A61" s="526">
        <v>56</v>
      </c>
      <c r="B61" s="188"/>
      <c r="C61" s="162"/>
      <c r="D61" s="184"/>
      <c r="E61" s="153" t="s">
        <v>4312</v>
      </c>
      <c r="F61" s="11"/>
      <c r="G61" s="12"/>
      <c r="H61" s="18"/>
      <c r="I61" s="575" t="s">
        <v>2691</v>
      </c>
    </row>
    <row r="62" spans="1:9" ht="30.75" customHeight="1" x14ac:dyDescent="0.35">
      <c r="A62" s="526">
        <v>57</v>
      </c>
      <c r="B62" s="188"/>
      <c r="C62" s="162"/>
      <c r="D62" s="184"/>
      <c r="E62" s="82" t="s">
        <v>99</v>
      </c>
      <c r="F62" s="11"/>
      <c r="G62" s="12"/>
      <c r="H62" s="18"/>
      <c r="I62" s="441"/>
    </row>
    <row r="63" spans="1:9" ht="46.5" customHeight="1" x14ac:dyDescent="0.35">
      <c r="A63" s="526">
        <v>58</v>
      </c>
      <c r="B63" s="188"/>
      <c r="C63" s="162"/>
      <c r="D63" s="184"/>
      <c r="E63" s="82" t="s">
        <v>100</v>
      </c>
      <c r="F63" s="11"/>
      <c r="G63" s="12"/>
      <c r="H63" s="18"/>
      <c r="I63" s="441"/>
    </row>
    <row r="64" spans="1:9" ht="108.5" x14ac:dyDescent="0.35">
      <c r="A64" s="526">
        <v>59</v>
      </c>
      <c r="B64" s="188"/>
      <c r="C64" s="162"/>
      <c r="D64" s="184"/>
      <c r="E64" s="241" t="s">
        <v>101</v>
      </c>
      <c r="F64" s="5"/>
      <c r="G64" s="20"/>
      <c r="H64" s="28"/>
      <c r="I64" s="441"/>
    </row>
    <row r="65" spans="1:9" ht="66.75" customHeight="1" x14ac:dyDescent="0.35">
      <c r="A65" s="623">
        <v>60</v>
      </c>
      <c r="B65" s="495"/>
      <c r="C65" s="162"/>
      <c r="D65" s="184"/>
      <c r="E65" s="82" t="s">
        <v>102</v>
      </c>
      <c r="F65" s="11"/>
      <c r="G65" s="12"/>
      <c r="H65" s="18"/>
      <c r="I65" s="441"/>
    </row>
    <row r="66" spans="1:9" ht="78" thickBot="1" x14ac:dyDescent="0.4">
      <c r="A66" s="507">
        <v>61</v>
      </c>
      <c r="B66" s="677"/>
      <c r="C66" s="678"/>
      <c r="D66" s="679"/>
      <c r="E66" s="734" t="s">
        <v>103</v>
      </c>
      <c r="F66" s="131"/>
      <c r="G66" s="132"/>
      <c r="H66" s="58"/>
      <c r="I66" s="474"/>
    </row>
    <row r="67" spans="1:9" ht="48.75" customHeight="1" x14ac:dyDescent="0.35">
      <c r="A67" s="526">
        <v>62</v>
      </c>
      <c r="B67" s="188"/>
      <c r="C67" s="162"/>
      <c r="D67" s="184"/>
      <c r="E67" s="240" t="s">
        <v>104</v>
      </c>
      <c r="F67" s="5"/>
      <c r="G67" s="20"/>
      <c r="H67" s="28"/>
      <c r="I67" s="441"/>
    </row>
    <row r="68" spans="1:9" ht="33" customHeight="1" x14ac:dyDescent="0.35">
      <c r="A68" s="526">
        <v>63</v>
      </c>
      <c r="B68" s="188"/>
      <c r="C68" s="162"/>
      <c r="D68" s="184"/>
      <c r="E68" s="241" t="s">
        <v>105</v>
      </c>
      <c r="F68" s="5"/>
      <c r="G68" s="20"/>
      <c r="H68" s="28"/>
      <c r="I68" s="441"/>
    </row>
    <row r="69" spans="1:9" ht="77.5" x14ac:dyDescent="0.35">
      <c r="A69" s="526">
        <v>64</v>
      </c>
      <c r="B69" s="188"/>
      <c r="C69" s="162"/>
      <c r="D69" s="184"/>
      <c r="E69" s="153" t="s">
        <v>106</v>
      </c>
      <c r="F69" s="11"/>
      <c r="G69" s="12"/>
      <c r="H69" s="18"/>
      <c r="I69" s="441"/>
    </row>
    <row r="70" spans="1:9" ht="46.5" customHeight="1" x14ac:dyDescent="0.35">
      <c r="A70" s="526">
        <v>65</v>
      </c>
      <c r="B70" s="188"/>
      <c r="C70" s="162"/>
      <c r="D70" s="184"/>
      <c r="E70" s="153" t="s">
        <v>107</v>
      </c>
      <c r="F70" s="11"/>
      <c r="G70" s="12"/>
      <c r="H70" s="18"/>
      <c r="I70" s="441"/>
    </row>
    <row r="71" spans="1:9" ht="45" customHeight="1" x14ac:dyDescent="0.35">
      <c r="A71" s="526">
        <v>66</v>
      </c>
      <c r="B71" s="188"/>
      <c r="C71" s="162"/>
      <c r="D71" s="184"/>
      <c r="E71" s="153" t="s">
        <v>108</v>
      </c>
      <c r="F71" s="11"/>
      <c r="G71" s="12"/>
      <c r="H71" s="18"/>
      <c r="I71" s="441"/>
    </row>
    <row r="72" spans="1:9" ht="32.25" customHeight="1" x14ac:dyDescent="0.35">
      <c r="A72" s="526">
        <v>67</v>
      </c>
      <c r="B72" s="188"/>
      <c r="C72" s="162"/>
      <c r="D72" s="184"/>
      <c r="E72" s="153" t="s">
        <v>3712</v>
      </c>
      <c r="F72" s="11"/>
      <c r="G72" s="12"/>
      <c r="H72" s="18"/>
      <c r="I72" s="671"/>
    </row>
    <row r="73" spans="1:9" ht="93" x14ac:dyDescent="0.35">
      <c r="A73" s="526">
        <v>68</v>
      </c>
      <c r="B73" s="188"/>
      <c r="C73" s="162"/>
      <c r="D73" s="184"/>
      <c r="E73" s="82" t="s">
        <v>3713</v>
      </c>
      <c r="F73" s="11"/>
      <c r="G73" s="12"/>
      <c r="H73" s="18"/>
      <c r="I73" s="441"/>
    </row>
    <row r="74" spans="1:9" ht="46.5" x14ac:dyDescent="0.35">
      <c r="A74" s="526">
        <v>69</v>
      </c>
      <c r="B74" s="188"/>
      <c r="C74" s="162"/>
      <c r="D74" s="184"/>
      <c r="E74" s="241" t="s">
        <v>109</v>
      </c>
      <c r="F74" s="5"/>
      <c r="G74" s="20"/>
      <c r="H74" s="28"/>
      <c r="I74" s="441"/>
    </row>
    <row r="75" spans="1:9" ht="46.5" x14ac:dyDescent="0.35">
      <c r="A75" s="526">
        <v>70</v>
      </c>
      <c r="B75" s="188"/>
      <c r="C75" s="162"/>
      <c r="D75" s="184"/>
      <c r="E75" s="153" t="s">
        <v>110</v>
      </c>
      <c r="F75" s="11"/>
      <c r="G75" s="12"/>
      <c r="H75" s="18"/>
      <c r="I75" s="441"/>
    </row>
    <row r="76" spans="1:9" ht="77.5" x14ac:dyDescent="0.35">
      <c r="A76" s="526">
        <v>71</v>
      </c>
      <c r="B76" s="188"/>
      <c r="C76" s="162"/>
      <c r="D76" s="184"/>
      <c r="E76" s="153" t="s">
        <v>111</v>
      </c>
      <c r="F76" s="16"/>
      <c r="G76" s="17"/>
      <c r="H76" s="59"/>
      <c r="I76" s="441"/>
    </row>
    <row r="77" spans="1:9" ht="20" x14ac:dyDescent="0.35">
      <c r="A77" s="589">
        <v>72</v>
      </c>
      <c r="B77" s="1910"/>
      <c r="C77" s="1915"/>
      <c r="D77" s="1916"/>
      <c r="E77" s="535" t="s">
        <v>3714</v>
      </c>
      <c r="F77" s="104"/>
      <c r="G77" s="93"/>
      <c r="H77" s="93"/>
      <c r="I77" s="442"/>
    </row>
    <row r="78" spans="1:9" ht="81.75" customHeight="1" x14ac:dyDescent="0.35">
      <c r="A78" s="526">
        <v>73</v>
      </c>
      <c r="B78" s="188"/>
      <c r="C78" s="162"/>
      <c r="D78" s="184"/>
      <c r="E78" s="82" t="s">
        <v>112</v>
      </c>
      <c r="F78" s="5"/>
      <c r="G78" s="20"/>
      <c r="H78" s="28"/>
      <c r="I78" s="441"/>
    </row>
    <row r="79" spans="1:9" ht="63.75" customHeight="1" x14ac:dyDescent="0.35">
      <c r="A79" s="623">
        <v>74</v>
      </c>
      <c r="B79" s="34"/>
      <c r="C79" s="162"/>
      <c r="D79" s="184"/>
      <c r="E79" s="240" t="s">
        <v>285</v>
      </c>
      <c r="F79" s="5"/>
      <c r="G79" s="20"/>
      <c r="H79" s="28"/>
      <c r="I79" s="441"/>
    </row>
    <row r="80" spans="1:9" ht="73.5" customHeight="1" thickBot="1" x14ac:dyDescent="0.4">
      <c r="A80" s="507">
        <v>75</v>
      </c>
      <c r="B80" s="677"/>
      <c r="C80" s="678"/>
      <c r="D80" s="679"/>
      <c r="E80" s="689" t="s">
        <v>286</v>
      </c>
      <c r="F80" s="603"/>
      <c r="G80" s="604"/>
      <c r="H80" s="605"/>
      <c r="I80" s="474"/>
    </row>
    <row r="81" spans="1:9" ht="31" x14ac:dyDescent="0.35">
      <c r="A81" s="568">
        <v>76</v>
      </c>
      <c r="B81" s="1917"/>
      <c r="C81" s="1918"/>
      <c r="D81" s="1919"/>
      <c r="E81" s="289" t="s">
        <v>3715</v>
      </c>
      <c r="F81" s="137"/>
      <c r="G81" s="91"/>
      <c r="H81" s="91"/>
      <c r="I81" s="624"/>
    </row>
    <row r="82" spans="1:9" ht="62" x14ac:dyDescent="0.35">
      <c r="A82" s="526">
        <v>77</v>
      </c>
      <c r="B82" s="242"/>
      <c r="C82" s="190"/>
      <c r="D82" s="191"/>
      <c r="E82" s="153" t="s">
        <v>3716</v>
      </c>
      <c r="F82" s="6"/>
      <c r="G82" s="31"/>
      <c r="H82" s="33"/>
      <c r="I82" s="441"/>
    </row>
    <row r="83" spans="1:9" ht="33" customHeight="1" x14ac:dyDescent="0.35">
      <c r="A83" s="526">
        <v>78</v>
      </c>
      <c r="B83" s="242"/>
      <c r="C83" s="190"/>
      <c r="D83" s="191"/>
      <c r="E83" s="153" t="s">
        <v>287</v>
      </c>
      <c r="F83" s="16"/>
      <c r="G83" s="17"/>
      <c r="H83" s="59"/>
      <c r="I83" s="441"/>
    </row>
    <row r="84" spans="1:9" ht="62.25" customHeight="1" x14ac:dyDescent="0.35">
      <c r="A84" s="526">
        <v>79</v>
      </c>
      <c r="B84" s="242"/>
      <c r="C84" s="190"/>
      <c r="D84" s="191"/>
      <c r="E84" s="153" t="s">
        <v>3240</v>
      </c>
      <c r="F84" s="16"/>
      <c r="G84" s="17"/>
      <c r="H84" s="59"/>
      <c r="I84" s="441"/>
    </row>
    <row r="85" spans="1:9" ht="122.25" customHeight="1" x14ac:dyDescent="0.35">
      <c r="A85" s="526">
        <v>80</v>
      </c>
      <c r="B85" s="242"/>
      <c r="C85" s="190"/>
      <c r="D85" s="191"/>
      <c r="E85" s="153" t="s">
        <v>3275</v>
      </c>
      <c r="F85" s="16"/>
      <c r="G85" s="17"/>
      <c r="H85" s="59"/>
      <c r="I85" s="441"/>
    </row>
    <row r="86" spans="1:9" ht="46.5" x14ac:dyDescent="0.35">
      <c r="A86" s="526">
        <v>81</v>
      </c>
      <c r="B86" s="242"/>
      <c r="C86" s="190"/>
      <c r="D86" s="191"/>
      <c r="E86" s="153" t="s">
        <v>4061</v>
      </c>
      <c r="F86" s="16"/>
      <c r="G86" s="17"/>
      <c r="H86" s="59"/>
      <c r="I86" s="441"/>
    </row>
    <row r="87" spans="1:9" ht="48.75" customHeight="1" x14ac:dyDescent="0.35">
      <c r="A87" s="526">
        <v>82</v>
      </c>
      <c r="B87" s="242"/>
      <c r="C87" s="190"/>
      <c r="D87" s="191"/>
      <c r="E87" s="265" t="s">
        <v>288</v>
      </c>
      <c r="F87" s="16"/>
      <c r="G87" s="17"/>
      <c r="H87" s="59"/>
      <c r="I87" s="441"/>
    </row>
    <row r="88" spans="1:9" ht="31" x14ac:dyDescent="0.35">
      <c r="A88" s="526">
        <v>83</v>
      </c>
      <c r="B88" s="242"/>
      <c r="C88" s="190"/>
      <c r="D88" s="191"/>
      <c r="E88" s="265" t="s">
        <v>289</v>
      </c>
      <c r="F88" s="16"/>
      <c r="G88" s="17"/>
      <c r="H88" s="59"/>
      <c r="I88" s="441"/>
    </row>
    <row r="89" spans="1:9" ht="31" x14ac:dyDescent="0.35">
      <c r="A89" s="526">
        <v>84</v>
      </c>
      <c r="B89" s="242"/>
      <c r="C89" s="190"/>
      <c r="D89" s="191"/>
      <c r="E89" s="157" t="s">
        <v>290</v>
      </c>
      <c r="F89" s="12"/>
      <c r="G89" s="12"/>
      <c r="H89" s="18"/>
      <c r="I89" s="441"/>
    </row>
    <row r="90" spans="1:9" ht="47.25" customHeight="1" x14ac:dyDescent="0.35">
      <c r="A90" s="526">
        <v>85</v>
      </c>
      <c r="B90" s="242"/>
      <c r="C90" s="190"/>
      <c r="D90" s="191"/>
      <c r="E90" s="266" t="s">
        <v>4313</v>
      </c>
      <c r="F90" s="6"/>
      <c r="G90" s="31"/>
      <c r="H90" s="33"/>
      <c r="I90" s="441"/>
    </row>
    <row r="91" spans="1:9" ht="62" x14ac:dyDescent="0.35">
      <c r="A91" s="623">
        <v>86</v>
      </c>
      <c r="B91" s="496"/>
      <c r="C91" s="190"/>
      <c r="D91" s="191"/>
      <c r="E91" s="82" t="s">
        <v>291</v>
      </c>
      <c r="F91" s="11"/>
      <c r="G91" s="12"/>
      <c r="H91" s="18"/>
      <c r="I91" s="441"/>
    </row>
    <row r="92" spans="1:9" ht="78" thickBot="1" x14ac:dyDescent="0.4">
      <c r="A92" s="526">
        <v>87</v>
      </c>
      <c r="B92" s="242"/>
      <c r="C92" s="190"/>
      <c r="D92" s="191"/>
      <c r="E92" s="241" t="s">
        <v>292</v>
      </c>
      <c r="F92" s="6"/>
      <c r="G92" s="31"/>
      <c r="H92" s="33"/>
      <c r="I92" s="441"/>
    </row>
    <row r="93" spans="1:9" ht="93.5" thickBot="1" x14ac:dyDescent="0.4">
      <c r="A93" s="507">
        <v>88</v>
      </c>
      <c r="B93" s="938"/>
      <c r="C93" s="681"/>
      <c r="D93" s="682"/>
      <c r="E93" s="735" t="s">
        <v>3789</v>
      </c>
      <c r="F93" s="736"/>
      <c r="G93" s="737"/>
      <c r="H93" s="738"/>
      <c r="I93" s="474"/>
    </row>
    <row r="94" spans="1:9" ht="85.5" customHeight="1" x14ac:dyDescent="0.35">
      <c r="A94" s="568">
        <v>89</v>
      </c>
      <c r="B94" s="319"/>
      <c r="C94" s="185"/>
      <c r="D94" s="186"/>
      <c r="E94" s="240" t="s">
        <v>293</v>
      </c>
      <c r="F94" s="5"/>
      <c r="G94" s="20"/>
      <c r="H94" s="28"/>
      <c r="I94" s="443"/>
    </row>
    <row r="95" spans="1:9" ht="20" x14ac:dyDescent="0.35">
      <c r="A95" s="589">
        <v>90</v>
      </c>
      <c r="B95" s="1910"/>
      <c r="C95" s="1915"/>
      <c r="D95" s="1916"/>
      <c r="E95" s="246" t="s">
        <v>3790</v>
      </c>
      <c r="F95" s="104"/>
      <c r="G95" s="93"/>
      <c r="H95" s="93"/>
      <c r="I95" s="442"/>
    </row>
    <row r="96" spans="1:9" ht="49.5" customHeight="1" x14ac:dyDescent="0.35">
      <c r="A96" s="526">
        <v>91</v>
      </c>
      <c r="B96" s="239"/>
      <c r="C96" s="190"/>
      <c r="D96" s="191"/>
      <c r="E96" s="153" t="s">
        <v>294</v>
      </c>
      <c r="F96" s="6"/>
      <c r="G96" s="31"/>
      <c r="H96" s="33"/>
      <c r="I96" s="441"/>
    </row>
    <row r="97" spans="1:9" ht="46.5" x14ac:dyDescent="0.35">
      <c r="A97" s="526">
        <v>92</v>
      </c>
      <c r="B97" s="239"/>
      <c r="C97" s="190"/>
      <c r="D97" s="191"/>
      <c r="E97" s="153" t="s">
        <v>295</v>
      </c>
      <c r="F97" s="16"/>
      <c r="G97" s="17"/>
      <c r="H97" s="59"/>
      <c r="I97" s="441"/>
    </row>
    <row r="98" spans="1:9" ht="34.5" customHeight="1" x14ac:dyDescent="0.35">
      <c r="A98" s="526">
        <v>93</v>
      </c>
      <c r="B98" s="239"/>
      <c r="C98" s="190"/>
      <c r="D98" s="191"/>
      <c r="E98" s="153" t="s">
        <v>156</v>
      </c>
      <c r="F98" s="16"/>
      <c r="G98" s="17"/>
      <c r="H98" s="59"/>
      <c r="I98" s="441"/>
    </row>
    <row r="99" spans="1:9" ht="77.5" x14ac:dyDescent="0.35">
      <c r="A99" s="526">
        <v>94</v>
      </c>
      <c r="B99" s="239"/>
      <c r="C99" s="190"/>
      <c r="D99" s="191"/>
      <c r="E99" s="153" t="s">
        <v>157</v>
      </c>
      <c r="F99" s="16"/>
      <c r="G99" s="17"/>
      <c r="H99" s="59"/>
      <c r="I99" s="671"/>
    </row>
    <row r="100" spans="1:9" ht="75.75" customHeight="1" x14ac:dyDescent="0.35">
      <c r="A100" s="526">
        <v>95</v>
      </c>
      <c r="B100" s="239"/>
      <c r="C100" s="190"/>
      <c r="D100" s="191"/>
      <c r="E100" s="153" t="s">
        <v>158</v>
      </c>
      <c r="F100" s="16"/>
      <c r="G100" s="17"/>
      <c r="H100" s="59"/>
      <c r="I100" s="441"/>
    </row>
    <row r="101" spans="1:9" ht="46.5" x14ac:dyDescent="0.35">
      <c r="A101" s="526">
        <v>96</v>
      </c>
      <c r="B101" s="239"/>
      <c r="C101" s="190"/>
      <c r="D101" s="191"/>
      <c r="E101" s="82" t="s">
        <v>159</v>
      </c>
      <c r="F101" s="11"/>
      <c r="G101" s="12"/>
      <c r="H101" s="18"/>
      <c r="I101" s="441"/>
    </row>
    <row r="102" spans="1:9" ht="172.5" customHeight="1" x14ac:dyDescent="0.35">
      <c r="A102" s="623">
        <v>97</v>
      </c>
      <c r="B102" s="494"/>
      <c r="C102" s="190"/>
      <c r="D102" s="191"/>
      <c r="E102" s="240" t="s">
        <v>310</v>
      </c>
      <c r="F102" s="5"/>
      <c r="G102" s="20"/>
      <c r="H102" s="28"/>
      <c r="I102" s="441"/>
    </row>
    <row r="103" spans="1:9" ht="62.5" thickBot="1" x14ac:dyDescent="0.4">
      <c r="A103" s="507">
        <v>98</v>
      </c>
      <c r="B103" s="680"/>
      <c r="C103" s="681"/>
      <c r="D103" s="682"/>
      <c r="E103" s="652" t="s">
        <v>311</v>
      </c>
      <c r="F103" s="131"/>
      <c r="G103" s="132"/>
      <c r="H103" s="132"/>
      <c r="I103" s="474"/>
    </row>
    <row r="104" spans="1:9" ht="15.5" x14ac:dyDescent="0.35">
      <c r="A104" s="568">
        <v>99</v>
      </c>
      <c r="B104" s="1810" t="s">
        <v>3509</v>
      </c>
      <c r="C104" s="1925"/>
      <c r="D104" s="1926"/>
      <c r="E104" s="290" t="s">
        <v>3510</v>
      </c>
      <c r="F104" s="137"/>
      <c r="G104" s="91"/>
      <c r="H104" s="91"/>
      <c r="I104" s="624"/>
    </row>
    <row r="105" spans="1:9" ht="62.25" customHeight="1" x14ac:dyDescent="0.35">
      <c r="A105" s="526">
        <v>100</v>
      </c>
      <c r="B105" s="239"/>
      <c r="C105" s="190"/>
      <c r="D105" s="191"/>
      <c r="E105" s="153" t="s">
        <v>312</v>
      </c>
      <c r="F105" s="6"/>
      <c r="G105" s="31"/>
      <c r="H105" s="33"/>
      <c r="I105" s="441"/>
    </row>
    <row r="106" spans="1:9" ht="62" x14ac:dyDescent="0.35">
      <c r="A106" s="526">
        <v>101</v>
      </c>
      <c r="B106" s="239"/>
      <c r="C106" s="190"/>
      <c r="D106" s="191"/>
      <c r="E106" s="153" t="s">
        <v>313</v>
      </c>
      <c r="F106" s="16"/>
      <c r="G106" s="17"/>
      <c r="H106" s="59"/>
      <c r="I106" s="441"/>
    </row>
    <row r="107" spans="1:9" ht="63" customHeight="1" x14ac:dyDescent="0.35">
      <c r="A107" s="526">
        <v>102</v>
      </c>
      <c r="B107" s="239"/>
      <c r="C107" s="190"/>
      <c r="D107" s="191"/>
      <c r="E107" s="153" t="s">
        <v>314</v>
      </c>
      <c r="F107" s="16"/>
      <c r="G107" s="17"/>
      <c r="H107" s="59"/>
      <c r="I107" s="441"/>
    </row>
    <row r="108" spans="1:9" ht="76.5" customHeight="1" x14ac:dyDescent="0.35">
      <c r="A108" s="526">
        <v>103</v>
      </c>
      <c r="B108" s="239"/>
      <c r="C108" s="190"/>
      <c r="D108" s="191"/>
      <c r="E108" s="153" t="s">
        <v>3204</v>
      </c>
      <c r="F108" s="16"/>
      <c r="G108" s="17"/>
      <c r="H108" s="59"/>
      <c r="I108" s="441"/>
    </row>
    <row r="109" spans="1:9" ht="108" customHeight="1" x14ac:dyDescent="0.35">
      <c r="A109" s="526">
        <v>104</v>
      </c>
      <c r="B109" s="239"/>
      <c r="C109" s="190"/>
      <c r="D109" s="191"/>
      <c r="E109" s="153" t="s">
        <v>315</v>
      </c>
      <c r="F109" s="16"/>
      <c r="G109" s="17"/>
      <c r="H109" s="59"/>
      <c r="I109" s="441"/>
    </row>
    <row r="110" spans="1:9" ht="61.5" customHeight="1" x14ac:dyDescent="0.35">
      <c r="A110" s="526">
        <v>105</v>
      </c>
      <c r="B110" s="239"/>
      <c r="C110" s="190"/>
      <c r="D110" s="191"/>
      <c r="E110" s="82" t="s">
        <v>316</v>
      </c>
      <c r="F110" s="11"/>
      <c r="G110" s="12"/>
      <c r="H110" s="18"/>
      <c r="I110" s="441"/>
    </row>
    <row r="111" spans="1:9" ht="77.5" x14ac:dyDescent="0.35">
      <c r="A111" s="623">
        <v>106</v>
      </c>
      <c r="B111" s="494"/>
      <c r="C111" s="190"/>
      <c r="D111" s="191"/>
      <c r="E111" s="240" t="s">
        <v>317</v>
      </c>
      <c r="F111" s="5"/>
      <c r="G111" s="20"/>
      <c r="H111" s="28"/>
      <c r="I111" s="441"/>
    </row>
    <row r="112" spans="1:9" ht="62" x14ac:dyDescent="0.35">
      <c r="A112" s="526">
        <v>107</v>
      </c>
      <c r="B112" s="239"/>
      <c r="C112" s="190"/>
      <c r="D112" s="191"/>
      <c r="E112" s="240" t="s">
        <v>318</v>
      </c>
      <c r="F112" s="5"/>
      <c r="G112" s="20"/>
      <c r="H112" s="28"/>
      <c r="I112" s="441"/>
    </row>
    <row r="113" spans="1:9" ht="93" x14ac:dyDescent="0.35">
      <c r="A113" s="526">
        <v>108</v>
      </c>
      <c r="B113" s="239"/>
      <c r="C113" s="190"/>
      <c r="D113" s="191"/>
      <c r="E113" s="241" t="s">
        <v>319</v>
      </c>
      <c r="F113" s="6"/>
      <c r="G113" s="31"/>
      <c r="H113" s="33"/>
      <c r="I113" s="441"/>
    </row>
    <row r="114" spans="1:9" ht="33" customHeight="1" x14ac:dyDescent="0.35">
      <c r="A114" s="526">
        <v>109</v>
      </c>
      <c r="B114" s="239"/>
      <c r="C114" s="190"/>
      <c r="D114" s="191"/>
      <c r="E114" s="153" t="s">
        <v>320</v>
      </c>
      <c r="F114" s="16"/>
      <c r="G114" s="17"/>
      <c r="H114" s="59"/>
      <c r="I114" s="441"/>
    </row>
    <row r="115" spans="1:9" ht="47.25" customHeight="1" thickBot="1" x14ac:dyDescent="0.4">
      <c r="A115" s="507">
        <v>110</v>
      </c>
      <c r="B115" s="680"/>
      <c r="C115" s="681"/>
      <c r="D115" s="682"/>
      <c r="E115" s="652" t="s">
        <v>321</v>
      </c>
      <c r="F115" s="131"/>
      <c r="G115" s="132"/>
      <c r="H115" s="58"/>
      <c r="I115" s="474"/>
    </row>
    <row r="116" spans="1:9" ht="62" x14ac:dyDescent="0.35">
      <c r="A116" s="526">
        <v>111</v>
      </c>
      <c r="B116" s="239"/>
      <c r="C116" s="190"/>
      <c r="D116" s="191"/>
      <c r="E116" s="241" t="s">
        <v>4314</v>
      </c>
      <c r="F116" s="6"/>
      <c r="G116" s="31"/>
      <c r="H116" s="33"/>
      <c r="I116" s="575" t="s">
        <v>3511</v>
      </c>
    </row>
    <row r="117" spans="1:9" ht="124" x14ac:dyDescent="0.35">
      <c r="A117" s="526">
        <v>112</v>
      </c>
      <c r="B117" s="239"/>
      <c r="C117" s="190"/>
      <c r="D117" s="191"/>
      <c r="E117" s="153" t="s">
        <v>322</v>
      </c>
      <c r="F117" s="16"/>
      <c r="G117" s="17"/>
      <c r="H117" s="59"/>
      <c r="I117" s="671"/>
    </row>
    <row r="118" spans="1:9" ht="20.25" customHeight="1" x14ac:dyDescent="0.35">
      <c r="A118" s="526">
        <v>113</v>
      </c>
      <c r="B118" s="239"/>
      <c r="C118" s="190"/>
      <c r="D118" s="191"/>
      <c r="E118" s="153" t="s">
        <v>4060</v>
      </c>
      <c r="F118" s="16"/>
      <c r="G118" s="17"/>
      <c r="H118" s="59"/>
      <c r="I118" s="671"/>
    </row>
    <row r="119" spans="1:9" ht="124" x14ac:dyDescent="0.35">
      <c r="A119" s="526">
        <v>114</v>
      </c>
      <c r="B119" s="239"/>
      <c r="C119" s="190"/>
      <c r="D119" s="191"/>
      <c r="E119" s="153" t="s">
        <v>4059</v>
      </c>
      <c r="F119" s="16"/>
      <c r="G119" s="17"/>
      <c r="H119" s="59"/>
      <c r="I119" s="671"/>
    </row>
    <row r="120" spans="1:9" ht="62" x14ac:dyDescent="0.35">
      <c r="A120" s="526">
        <v>115</v>
      </c>
      <c r="B120" s="239"/>
      <c r="C120" s="190"/>
      <c r="D120" s="191"/>
      <c r="E120" s="153" t="s">
        <v>323</v>
      </c>
      <c r="F120" s="16"/>
      <c r="G120" s="17"/>
      <c r="H120" s="59"/>
      <c r="I120" s="671"/>
    </row>
    <row r="121" spans="1:9" ht="80.25" customHeight="1" x14ac:dyDescent="0.35">
      <c r="A121" s="623">
        <v>116</v>
      </c>
      <c r="B121" s="494"/>
      <c r="C121" s="190"/>
      <c r="D121" s="191"/>
      <c r="E121" s="82" t="s">
        <v>324</v>
      </c>
      <c r="F121" s="12"/>
      <c r="G121" s="12"/>
      <c r="H121" s="18"/>
      <c r="I121" s="671"/>
    </row>
    <row r="122" spans="1:9" ht="109.5" customHeight="1" x14ac:dyDescent="0.35">
      <c r="A122" s="526">
        <v>117</v>
      </c>
      <c r="B122" s="239"/>
      <c r="C122" s="190"/>
      <c r="D122" s="191"/>
      <c r="E122" s="240" t="s">
        <v>4315</v>
      </c>
      <c r="F122" s="5"/>
      <c r="G122" s="20"/>
      <c r="H122" s="28"/>
      <c r="I122" s="671"/>
    </row>
    <row r="123" spans="1:9" ht="62" x14ac:dyDescent="0.35">
      <c r="A123" s="526">
        <v>118</v>
      </c>
      <c r="B123" s="239"/>
      <c r="C123" s="190"/>
      <c r="D123" s="191"/>
      <c r="E123" s="266" t="s">
        <v>341</v>
      </c>
      <c r="F123" s="109"/>
      <c r="G123" s="110"/>
      <c r="H123" s="114"/>
      <c r="I123" s="671"/>
    </row>
    <row r="124" spans="1:9" ht="46.5" x14ac:dyDescent="0.35">
      <c r="A124" s="526">
        <v>119</v>
      </c>
      <c r="B124" s="239"/>
      <c r="C124" s="190"/>
      <c r="D124" s="191"/>
      <c r="E124" s="265" t="s">
        <v>391</v>
      </c>
      <c r="F124" s="16"/>
      <c r="G124" s="17"/>
      <c r="H124" s="59"/>
      <c r="I124" s="671"/>
    </row>
    <row r="125" spans="1:9" ht="31.5" thickBot="1" x14ac:dyDescent="0.4">
      <c r="A125" s="507">
        <v>120</v>
      </c>
      <c r="B125" s="680"/>
      <c r="C125" s="681"/>
      <c r="D125" s="682"/>
      <c r="E125" s="611" t="s">
        <v>392</v>
      </c>
      <c r="F125" s="131"/>
      <c r="G125" s="132"/>
      <c r="H125" s="58"/>
      <c r="I125" s="739"/>
    </row>
    <row r="126" spans="1:9" ht="62" x14ac:dyDescent="0.35">
      <c r="A126" s="526">
        <v>121</v>
      </c>
      <c r="B126" s="239"/>
      <c r="C126" s="190"/>
      <c r="D126" s="191"/>
      <c r="E126" s="266" t="s">
        <v>393</v>
      </c>
      <c r="F126" s="6"/>
      <c r="G126" s="31"/>
      <c r="H126" s="33"/>
      <c r="I126" s="671"/>
    </row>
    <row r="127" spans="1:9" ht="15.5" x14ac:dyDescent="0.35">
      <c r="A127" s="526">
        <v>122</v>
      </c>
      <c r="B127" s="239"/>
      <c r="C127" s="190"/>
      <c r="D127" s="191"/>
      <c r="E127" s="265" t="s">
        <v>416</v>
      </c>
      <c r="F127" s="16"/>
      <c r="G127" s="17"/>
      <c r="H127" s="59"/>
      <c r="I127" s="671"/>
    </row>
    <row r="128" spans="1:9" ht="46.5" customHeight="1" x14ac:dyDescent="0.35">
      <c r="A128" s="623">
        <v>123</v>
      </c>
      <c r="B128" s="494"/>
      <c r="C128" s="190"/>
      <c r="D128" s="191"/>
      <c r="E128" s="157" t="s">
        <v>417</v>
      </c>
      <c r="F128" s="11"/>
      <c r="G128" s="12"/>
      <c r="H128" s="18"/>
      <c r="I128" s="671"/>
    </row>
    <row r="129" spans="1:9" ht="78.75" customHeight="1" x14ac:dyDescent="0.35">
      <c r="A129" s="526">
        <v>124</v>
      </c>
      <c r="B129" s="239"/>
      <c r="C129" s="190"/>
      <c r="D129" s="191"/>
      <c r="E129" s="241" t="s">
        <v>325</v>
      </c>
      <c r="F129" s="6"/>
      <c r="G129" s="31"/>
      <c r="H129" s="33"/>
      <c r="I129" s="671"/>
    </row>
    <row r="130" spans="1:9" ht="66" customHeight="1" x14ac:dyDescent="0.35">
      <c r="A130" s="526">
        <v>125</v>
      </c>
      <c r="B130" s="239"/>
      <c r="C130" s="190"/>
      <c r="D130" s="191"/>
      <c r="E130" s="153" t="s">
        <v>326</v>
      </c>
      <c r="F130" s="16"/>
      <c r="G130" s="17"/>
      <c r="H130" s="59"/>
      <c r="I130" s="671"/>
    </row>
    <row r="131" spans="1:9" ht="78" customHeight="1" x14ac:dyDescent="0.35">
      <c r="A131" s="526">
        <v>126</v>
      </c>
      <c r="B131" s="239"/>
      <c r="C131" s="190"/>
      <c r="D131" s="191"/>
      <c r="E131" s="153" t="s">
        <v>138</v>
      </c>
      <c r="F131" s="16"/>
      <c r="G131" s="17"/>
      <c r="H131" s="59"/>
      <c r="I131" s="671"/>
    </row>
    <row r="132" spans="1:9" ht="20" x14ac:dyDescent="0.35">
      <c r="A132" s="589">
        <v>127</v>
      </c>
      <c r="B132" s="1910"/>
      <c r="C132" s="1915"/>
      <c r="D132" s="1916"/>
      <c r="E132" s="277" t="s">
        <v>3055</v>
      </c>
      <c r="F132" s="104"/>
      <c r="G132" s="93"/>
      <c r="H132" s="93"/>
      <c r="I132" s="442"/>
    </row>
    <row r="133" spans="1:9" ht="126" customHeight="1" x14ac:dyDescent="0.35">
      <c r="A133" s="623">
        <v>128</v>
      </c>
      <c r="B133" s="494"/>
      <c r="C133" s="190"/>
      <c r="D133" s="191"/>
      <c r="E133" s="82" t="s">
        <v>4124</v>
      </c>
      <c r="F133" s="5"/>
      <c r="G133" s="20"/>
      <c r="H133" s="28"/>
      <c r="I133" s="441"/>
    </row>
    <row r="134" spans="1:9" ht="33.75" customHeight="1" x14ac:dyDescent="0.35">
      <c r="A134" s="526">
        <v>129</v>
      </c>
      <c r="B134" s="239"/>
      <c r="C134" s="190"/>
      <c r="D134" s="191"/>
      <c r="E134" s="241" t="s">
        <v>139</v>
      </c>
      <c r="F134" s="6"/>
      <c r="G134" s="31"/>
      <c r="H134" s="33"/>
      <c r="I134" s="441"/>
    </row>
    <row r="135" spans="1:9" ht="48.75" customHeight="1" x14ac:dyDescent="0.35">
      <c r="A135" s="526">
        <v>130</v>
      </c>
      <c r="B135" s="239"/>
      <c r="C135" s="190"/>
      <c r="D135" s="191"/>
      <c r="E135" s="82" t="s">
        <v>3315</v>
      </c>
      <c r="F135" s="11"/>
      <c r="G135" s="12"/>
      <c r="H135" s="18"/>
      <c r="I135" s="441"/>
    </row>
    <row r="136" spans="1:9" ht="81.75" customHeight="1" thickBot="1" x14ac:dyDescent="0.4">
      <c r="A136" s="507">
        <v>131</v>
      </c>
      <c r="B136" s="680"/>
      <c r="C136" s="681"/>
      <c r="D136" s="682"/>
      <c r="E136" s="730" t="s">
        <v>140</v>
      </c>
      <c r="F136" s="131"/>
      <c r="G136" s="132"/>
      <c r="H136" s="605"/>
      <c r="I136" s="474"/>
    </row>
    <row r="137" spans="1:9" ht="20" x14ac:dyDescent="0.35">
      <c r="A137" s="568">
        <v>132</v>
      </c>
      <c r="B137" s="1917"/>
      <c r="C137" s="1932"/>
      <c r="D137" s="1933"/>
      <c r="E137" s="290" t="s">
        <v>3316</v>
      </c>
      <c r="F137" s="137"/>
      <c r="G137" s="91"/>
      <c r="H137" s="91"/>
      <c r="I137" s="624"/>
    </row>
    <row r="138" spans="1:9" ht="62" x14ac:dyDescent="0.35">
      <c r="A138" s="526">
        <v>133</v>
      </c>
      <c r="B138" s="239"/>
      <c r="C138" s="190"/>
      <c r="D138" s="191"/>
      <c r="E138" s="153" t="s">
        <v>4062</v>
      </c>
      <c r="F138" s="6"/>
      <c r="G138" s="31"/>
      <c r="H138" s="33"/>
      <c r="I138" s="671"/>
    </row>
    <row r="139" spans="1:9" ht="46.5" x14ac:dyDescent="0.35">
      <c r="A139" s="526">
        <v>134</v>
      </c>
      <c r="B139" s="239"/>
      <c r="C139" s="190"/>
      <c r="D139" s="191"/>
      <c r="E139" s="153" t="s">
        <v>4125</v>
      </c>
      <c r="F139" s="16"/>
      <c r="G139" s="17"/>
      <c r="H139" s="59"/>
      <c r="I139" s="441"/>
    </row>
    <row r="140" spans="1:9" ht="127.5" customHeight="1" x14ac:dyDescent="0.35">
      <c r="A140" s="526">
        <v>135</v>
      </c>
      <c r="B140" s="239"/>
      <c r="C140" s="190"/>
      <c r="D140" s="191"/>
      <c r="E140" s="153" t="s">
        <v>4126</v>
      </c>
      <c r="F140" s="16"/>
      <c r="G140" s="17"/>
      <c r="H140" s="59"/>
      <c r="I140" s="441"/>
    </row>
    <row r="141" spans="1:9" ht="30.75" customHeight="1" x14ac:dyDescent="0.35">
      <c r="A141" s="526">
        <v>136</v>
      </c>
      <c r="B141" s="239"/>
      <c r="C141" s="190"/>
      <c r="D141" s="191"/>
      <c r="E141" s="153" t="s">
        <v>4063</v>
      </c>
      <c r="F141" s="16"/>
      <c r="G141" s="17"/>
      <c r="H141" s="59"/>
      <c r="I141" s="441"/>
    </row>
    <row r="142" spans="1:9" ht="31" x14ac:dyDescent="0.35">
      <c r="A142" s="526">
        <v>137</v>
      </c>
      <c r="B142" s="239"/>
      <c r="C142" s="190"/>
      <c r="D142" s="191"/>
      <c r="E142" s="153" t="s">
        <v>4064</v>
      </c>
      <c r="F142" s="16"/>
      <c r="G142" s="17"/>
      <c r="H142" s="59"/>
      <c r="I142" s="441"/>
    </row>
    <row r="143" spans="1:9" ht="20" x14ac:dyDescent="0.35">
      <c r="A143" s="589">
        <v>138</v>
      </c>
      <c r="B143" s="1910"/>
      <c r="C143" s="1910"/>
      <c r="D143" s="1911"/>
      <c r="E143" s="291" t="s">
        <v>3317</v>
      </c>
      <c r="F143" s="1912"/>
      <c r="G143" s="1913"/>
      <c r="H143" s="1913"/>
      <c r="I143" s="1914"/>
    </row>
    <row r="144" spans="1:9" ht="156.75" customHeight="1" x14ac:dyDescent="0.35">
      <c r="A144" s="589">
        <v>139</v>
      </c>
      <c r="B144" s="1887"/>
      <c r="C144" s="1887"/>
      <c r="D144" s="1888"/>
      <c r="E144" s="24" t="s">
        <v>4127</v>
      </c>
      <c r="F144" s="16"/>
      <c r="G144" s="17"/>
      <c r="H144" s="17"/>
      <c r="I144" s="585"/>
    </row>
    <row r="145" spans="1:9" ht="18" customHeight="1" x14ac:dyDescent="0.35">
      <c r="A145" s="589">
        <v>140</v>
      </c>
      <c r="B145" s="1910"/>
      <c r="C145" s="1923"/>
      <c r="D145" s="1924"/>
      <c r="E145" s="544" t="s">
        <v>3573</v>
      </c>
      <c r="F145" s="19"/>
      <c r="G145" s="19"/>
      <c r="H145" s="19"/>
      <c r="I145" s="727"/>
    </row>
    <row r="146" spans="1:9" ht="186" customHeight="1" x14ac:dyDescent="0.35">
      <c r="A146" s="623">
        <v>141</v>
      </c>
      <c r="B146" s="495"/>
      <c r="C146" s="162"/>
      <c r="D146" s="184"/>
      <c r="E146" s="157" t="s">
        <v>342</v>
      </c>
      <c r="F146" s="92"/>
      <c r="G146" s="105"/>
      <c r="H146" s="137"/>
      <c r="I146" s="694"/>
    </row>
    <row r="147" spans="1:9" ht="71.25" customHeight="1" thickBot="1" x14ac:dyDescent="0.4">
      <c r="A147" s="507">
        <v>142</v>
      </c>
      <c r="B147" s="677"/>
      <c r="C147" s="678"/>
      <c r="D147" s="679"/>
      <c r="E147" s="730" t="s">
        <v>141</v>
      </c>
      <c r="F147" s="604"/>
      <c r="G147" s="604"/>
      <c r="H147" s="605"/>
      <c r="I147" s="703"/>
    </row>
    <row r="148" spans="1:9" ht="38.25" customHeight="1" x14ac:dyDescent="0.25"/>
    <row r="150" spans="1:9" ht="53.25" customHeight="1" x14ac:dyDescent="0.25"/>
    <row r="155" spans="1:9" ht="65.25" customHeight="1" x14ac:dyDescent="0.25"/>
    <row r="157" spans="1:9" x14ac:dyDescent="0.25">
      <c r="I157" s="152"/>
    </row>
    <row r="158" spans="1:9" x14ac:dyDescent="0.25">
      <c r="I158" s="152"/>
    </row>
    <row r="159" spans="1:9" x14ac:dyDescent="0.25">
      <c r="I159" s="152"/>
    </row>
    <row r="160" spans="1:9" x14ac:dyDescent="0.25">
      <c r="I160" s="152"/>
    </row>
    <row r="161" spans="9:9" x14ac:dyDescent="0.25">
      <c r="I161" s="152"/>
    </row>
    <row r="162" spans="9:9" x14ac:dyDescent="0.25">
      <c r="I162" s="152"/>
    </row>
    <row r="163" spans="9:9" x14ac:dyDescent="0.25">
      <c r="I163" s="152"/>
    </row>
    <row r="164" spans="9:9" x14ac:dyDescent="0.25">
      <c r="I164" s="152"/>
    </row>
    <row r="165" spans="9:9" x14ac:dyDescent="0.25">
      <c r="I165" s="152"/>
    </row>
  </sheetData>
  <mergeCells count="24">
    <mergeCell ref="B1:E2"/>
    <mergeCell ref="B4:D4"/>
    <mergeCell ref="B144:D144"/>
    <mergeCell ref="B145:D145"/>
    <mergeCell ref="B95:D95"/>
    <mergeCell ref="B104:D104"/>
    <mergeCell ref="B24:D24"/>
    <mergeCell ref="B29:D29"/>
    <mergeCell ref="B6:E6"/>
    <mergeCell ref="B132:D132"/>
    <mergeCell ref="B137:D137"/>
    <mergeCell ref="B39:D39"/>
    <mergeCell ref="B56:D56"/>
    <mergeCell ref="A4:A5"/>
    <mergeCell ref="B3:I3"/>
    <mergeCell ref="B143:D143"/>
    <mergeCell ref="F143:I143"/>
    <mergeCell ref="B38:D38"/>
    <mergeCell ref="F38:I38"/>
    <mergeCell ref="B77:D77"/>
    <mergeCell ref="B81:D81"/>
    <mergeCell ref="B7:D7"/>
    <mergeCell ref="B16:D16"/>
    <mergeCell ref="F4:G4"/>
  </mergeCells>
  <phoneticPr fontId="0" type="noConversion"/>
  <hyperlinks>
    <hyperlink ref="B1:E2" location="'NV 362 - 2005 Sb.'!A1" display="362/2005 Sb. NAŘÍZENÍ VLÁDYze dne 17. srpna 2005 o bližších požadavcích na bezpečnost a ochranu zdraví při práci na pracovištích s nebezpečím pádu z výšky nebo do hloubky" xr:uid="{00000000-0004-0000-1B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11" manualBreakCount="11">
    <brk id="12" max="8" man="1"/>
    <brk id="24" max="8" man="1"/>
    <brk id="34" max="8" man="1"/>
    <brk id="46" max="8" man="1"/>
    <brk id="55" max="8" man="1"/>
    <brk id="66" max="8" man="1"/>
    <brk id="80" max="8" man="1"/>
    <brk id="93" max="8" man="1"/>
    <brk id="103" max="8" man="1"/>
    <brk id="125" max="8" man="1"/>
    <brk id="136" max="8" man="1"/>
  </rowBreaks>
  <colBreaks count="1" manualBreakCount="1">
    <brk id="9" max="1048575" man="1"/>
  </col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List26">
    <tabColor indexed="44"/>
  </sheetPr>
  <dimension ref="A1:Q165"/>
  <sheetViews>
    <sheetView showGridLines="0" zoomScaleNormal="100" zoomScaleSheetLayoutView="100" workbookViewId="0"/>
  </sheetViews>
  <sheetFormatPr defaultRowHeight="12.5" x14ac:dyDescent="0.25"/>
  <cols>
    <col min="1" max="1" width="6.453125" customWidth="1"/>
    <col min="2" max="2" width="9.453125" customWidth="1"/>
    <col min="3" max="3" width="4.1796875" customWidth="1"/>
    <col min="4" max="4" width="4.54296875" customWidth="1"/>
    <col min="5" max="5" width="47.54296875" customWidth="1"/>
    <col min="6" max="7" width="4.453125" customWidth="1"/>
    <col min="8" max="8" width="7.1796875" customWidth="1"/>
    <col min="9" max="9" width="11.453125" customWidth="1"/>
  </cols>
  <sheetData>
    <row r="1" spans="1:9" ht="45.65" customHeight="1" x14ac:dyDescent="0.25">
      <c r="B1" s="1942" t="s">
        <v>3074</v>
      </c>
      <c r="C1" s="1943"/>
      <c r="D1" s="1943"/>
      <c r="E1" s="1943"/>
    </row>
    <row r="2" spans="1:9" ht="17.25" customHeight="1" thickBot="1" x14ac:dyDescent="0.3">
      <c r="A2" s="755"/>
      <c r="B2" s="1698"/>
      <c r="C2" s="1698"/>
      <c r="D2" s="1698"/>
      <c r="E2" s="1698"/>
    </row>
    <row r="3" spans="1:9" ht="16.5" customHeight="1" thickBot="1" x14ac:dyDescent="0.35">
      <c r="A3" s="1692" t="s">
        <v>2966</v>
      </c>
      <c r="B3" s="1699"/>
      <c r="C3" s="1700"/>
      <c r="D3" s="1701"/>
      <c r="E3" s="462" t="s">
        <v>3330</v>
      </c>
      <c r="F3" s="1702" t="s">
        <v>3331</v>
      </c>
      <c r="G3" s="1703"/>
      <c r="H3" s="463" t="s">
        <v>3332</v>
      </c>
      <c r="I3" s="464" t="s">
        <v>3333</v>
      </c>
    </row>
    <row r="4" spans="1:9" ht="18" customHeight="1" thickBot="1" x14ac:dyDescent="0.35">
      <c r="A4" s="1693"/>
      <c r="B4" s="257"/>
      <c r="C4" s="1"/>
      <c r="D4" s="77"/>
      <c r="E4" s="2"/>
      <c r="F4" s="77" t="s">
        <v>3334</v>
      </c>
      <c r="G4" s="1" t="s">
        <v>3335</v>
      </c>
      <c r="H4" s="77" t="s">
        <v>3336</v>
      </c>
      <c r="I4" s="127"/>
    </row>
    <row r="5" spans="1:9" ht="15.75" customHeight="1" x14ac:dyDescent="0.35">
      <c r="A5" s="601">
        <v>1</v>
      </c>
      <c r="B5" s="452"/>
      <c r="C5" s="453"/>
      <c r="D5" s="454"/>
      <c r="E5" s="455" t="s">
        <v>3969</v>
      </c>
      <c r="F5" s="456"/>
      <c r="G5" s="457"/>
      <c r="H5" s="296"/>
      <c r="I5" s="748"/>
    </row>
    <row r="6" spans="1:9" ht="105" customHeight="1" x14ac:dyDescent="0.35">
      <c r="A6" s="599">
        <v>2</v>
      </c>
      <c r="B6" s="260"/>
      <c r="C6" s="38"/>
      <c r="D6" s="39"/>
      <c r="E6" s="36" t="s">
        <v>3600</v>
      </c>
      <c r="F6" s="40"/>
      <c r="G6" s="41"/>
      <c r="H6" s="41"/>
      <c r="I6" s="749"/>
    </row>
    <row r="7" spans="1:9" ht="19.5" customHeight="1" x14ac:dyDescent="0.35">
      <c r="A7" s="599">
        <v>3</v>
      </c>
      <c r="B7" s="260"/>
      <c r="C7" s="38"/>
      <c r="D7" s="39"/>
      <c r="E7" s="427" t="s">
        <v>3970</v>
      </c>
      <c r="F7" s="343"/>
      <c r="G7" s="295"/>
      <c r="H7" s="295"/>
      <c r="I7" s="749"/>
    </row>
    <row r="8" spans="1:9" ht="18.75" customHeight="1" x14ac:dyDescent="0.35">
      <c r="A8" s="599">
        <v>4</v>
      </c>
      <c r="B8" s="260"/>
      <c r="C8" s="38"/>
      <c r="D8" s="39"/>
      <c r="E8" s="427" t="s">
        <v>3971</v>
      </c>
      <c r="F8" s="343"/>
      <c r="G8" s="295"/>
      <c r="H8" s="295"/>
      <c r="I8" s="749"/>
    </row>
    <row r="9" spans="1:9" ht="47.25" customHeight="1" x14ac:dyDescent="0.35">
      <c r="A9" s="599">
        <v>5</v>
      </c>
      <c r="B9" s="260"/>
      <c r="C9" s="38"/>
      <c r="D9" s="39"/>
      <c r="E9" s="259" t="s">
        <v>3972</v>
      </c>
      <c r="F9" s="35"/>
      <c r="G9" s="43"/>
      <c r="H9" s="296"/>
      <c r="I9" s="558"/>
    </row>
    <row r="10" spans="1:9" ht="112.5" customHeight="1" x14ac:dyDescent="0.35">
      <c r="A10" s="599">
        <v>6</v>
      </c>
      <c r="B10" s="260"/>
      <c r="C10" s="38"/>
      <c r="D10" s="39"/>
      <c r="E10" s="82" t="s">
        <v>4028</v>
      </c>
      <c r="F10" s="37"/>
      <c r="G10" s="37"/>
      <c r="H10" s="305"/>
      <c r="I10" s="558"/>
    </row>
    <row r="11" spans="1:9" ht="15.5" x14ac:dyDescent="0.35">
      <c r="A11" s="649">
        <v>7</v>
      </c>
      <c r="B11" s="1944"/>
      <c r="C11" s="1945"/>
      <c r="D11" s="1946"/>
      <c r="E11" s="194" t="s">
        <v>3973</v>
      </c>
      <c r="F11" s="314"/>
      <c r="G11" s="312"/>
      <c r="H11" s="313"/>
      <c r="I11" s="442"/>
    </row>
    <row r="12" spans="1:9" ht="30.75" customHeight="1" x14ac:dyDescent="0.35">
      <c r="A12" s="599">
        <v>8</v>
      </c>
      <c r="B12" s="252"/>
      <c r="C12" s="46"/>
      <c r="D12" s="46"/>
      <c r="E12" s="47" t="s">
        <v>534</v>
      </c>
      <c r="F12" s="40"/>
      <c r="G12" s="40"/>
      <c r="H12" s="547"/>
      <c r="I12" s="1938"/>
    </row>
    <row r="13" spans="1:9" ht="32.25" customHeight="1" x14ac:dyDescent="0.35">
      <c r="A13" s="651">
        <v>9</v>
      </c>
      <c r="B13" s="1939"/>
      <c r="C13" s="1940"/>
      <c r="D13" s="1941"/>
      <c r="E13" s="30" t="s">
        <v>3974</v>
      </c>
      <c r="F13" s="428"/>
      <c r="G13" s="343"/>
      <c r="H13" s="44"/>
      <c r="I13" s="1938"/>
    </row>
    <row r="14" spans="1:9" ht="46.5" customHeight="1" x14ac:dyDescent="0.35">
      <c r="A14" s="651">
        <v>10</v>
      </c>
      <c r="B14" s="1939"/>
      <c r="C14" s="1940"/>
      <c r="D14" s="1941"/>
      <c r="E14" s="30" t="s">
        <v>3784</v>
      </c>
      <c r="F14" s="428"/>
      <c r="G14" s="343"/>
      <c r="H14" s="44"/>
      <c r="I14" s="1938"/>
    </row>
    <row r="15" spans="1:9" ht="60.75" customHeight="1" x14ac:dyDescent="0.35">
      <c r="A15" s="651">
        <v>11</v>
      </c>
      <c r="B15" s="1939"/>
      <c r="C15" s="1940"/>
      <c r="D15" s="1941"/>
      <c r="E15" s="30" t="s">
        <v>3956</v>
      </c>
      <c r="F15" s="428"/>
      <c r="G15" s="343"/>
      <c r="H15" s="44"/>
      <c r="I15" s="1938"/>
    </row>
    <row r="16" spans="1:9" ht="32.25" customHeight="1" x14ac:dyDescent="0.35">
      <c r="A16" s="651">
        <v>12</v>
      </c>
      <c r="B16" s="1939"/>
      <c r="C16" s="1940"/>
      <c r="D16" s="1941"/>
      <c r="E16" s="30" t="s">
        <v>4004</v>
      </c>
      <c r="F16" s="428"/>
      <c r="G16" s="343"/>
      <c r="H16" s="44"/>
      <c r="I16" s="1938"/>
    </row>
    <row r="17" spans="1:13" ht="97.5" customHeight="1" thickBot="1" x14ac:dyDescent="0.4">
      <c r="A17" s="600">
        <v>13</v>
      </c>
      <c r="B17" s="1949"/>
      <c r="C17" s="1949"/>
      <c r="D17" s="1950"/>
      <c r="E17" s="757" t="s">
        <v>4005</v>
      </c>
      <c r="F17" s="758"/>
      <c r="G17" s="758"/>
      <c r="H17" s="758"/>
      <c r="I17" s="559"/>
    </row>
    <row r="18" spans="1:13" ht="15.5" x14ac:dyDescent="0.35">
      <c r="A18" s="601">
        <v>14</v>
      </c>
      <c r="B18" s="1953"/>
      <c r="C18" s="1953"/>
      <c r="D18" s="1954"/>
      <c r="E18" s="147" t="s">
        <v>3958</v>
      </c>
      <c r="F18" s="316"/>
      <c r="G18" s="318"/>
      <c r="H18" s="756"/>
      <c r="I18" s="624"/>
    </row>
    <row r="19" spans="1:13" ht="47.25" customHeight="1" x14ac:dyDescent="0.35">
      <c r="A19" s="599">
        <v>15</v>
      </c>
      <c r="B19" s="1947"/>
      <c r="C19" s="1948"/>
      <c r="D19" s="1948"/>
      <c r="E19" s="45" t="s">
        <v>535</v>
      </c>
      <c r="F19" s="35"/>
      <c r="G19" s="35"/>
      <c r="H19" s="54"/>
      <c r="I19" s="558"/>
    </row>
    <row r="20" spans="1:13" ht="75.75" customHeight="1" x14ac:dyDescent="0.35">
      <c r="A20" s="599">
        <v>16</v>
      </c>
      <c r="B20" s="48"/>
      <c r="C20" s="48"/>
      <c r="D20" s="48"/>
      <c r="E20" s="24" t="s">
        <v>4006</v>
      </c>
      <c r="F20" s="343"/>
      <c r="G20" s="343"/>
      <c r="H20" s="44"/>
      <c r="I20" s="558"/>
    </row>
    <row r="21" spans="1:13" ht="47.25" customHeight="1" x14ac:dyDescent="0.35">
      <c r="A21" s="599">
        <v>17</v>
      </c>
      <c r="B21" s="48"/>
      <c r="C21" s="48"/>
      <c r="D21" s="48"/>
      <c r="E21" s="24" t="s">
        <v>4007</v>
      </c>
      <c r="F21" s="343"/>
      <c r="G21" s="343"/>
      <c r="H21" s="44"/>
      <c r="I21" s="558"/>
    </row>
    <row r="22" spans="1:13" ht="76.5" customHeight="1" x14ac:dyDescent="0.35">
      <c r="A22" s="599">
        <v>18</v>
      </c>
      <c r="B22" s="48"/>
      <c r="C22" s="48"/>
      <c r="D22" s="48"/>
      <c r="E22" s="24" t="s">
        <v>3513</v>
      </c>
      <c r="F22" s="343"/>
      <c r="G22" s="343"/>
      <c r="H22" s="44"/>
      <c r="I22" s="558"/>
    </row>
    <row r="23" spans="1:13" ht="60.75" customHeight="1" x14ac:dyDescent="0.35">
      <c r="A23" s="599">
        <v>19</v>
      </c>
      <c r="B23" s="48"/>
      <c r="C23" s="48"/>
      <c r="D23" s="273"/>
      <c r="E23" s="253" t="s">
        <v>3514</v>
      </c>
      <c r="F23" s="35"/>
      <c r="G23" s="35"/>
      <c r="H23" s="54"/>
      <c r="I23" s="558"/>
    </row>
    <row r="24" spans="1:13" ht="62.25" customHeight="1" x14ac:dyDescent="0.35">
      <c r="A24" s="599">
        <v>20</v>
      </c>
      <c r="B24" s="1940"/>
      <c r="C24" s="1940"/>
      <c r="D24" s="1941"/>
      <c r="E24" s="24" t="s">
        <v>536</v>
      </c>
      <c r="F24" s="44"/>
      <c r="G24" s="44"/>
      <c r="H24" s="44"/>
      <c r="I24" s="558"/>
      <c r="K24" s="461"/>
      <c r="M24" s="50"/>
    </row>
    <row r="25" spans="1:13" ht="47.25" customHeight="1" x14ac:dyDescent="0.25">
      <c r="A25" s="599">
        <v>21</v>
      </c>
      <c r="B25" s="1940"/>
      <c r="C25" s="1940"/>
      <c r="D25" s="1941"/>
      <c r="E25" s="429" t="s">
        <v>3515</v>
      </c>
      <c r="F25" s="430"/>
      <c r="G25" s="430"/>
      <c r="H25" s="430"/>
      <c r="I25" s="558"/>
    </row>
    <row r="26" spans="1:13" ht="94.5" customHeight="1" x14ac:dyDescent="0.25">
      <c r="A26" s="599">
        <v>22</v>
      </c>
      <c r="B26" s="48"/>
      <c r="C26" s="48"/>
      <c r="D26" s="273"/>
      <c r="E26" s="250" t="s">
        <v>3960</v>
      </c>
      <c r="F26" s="51"/>
      <c r="G26" s="52"/>
      <c r="H26" s="51"/>
      <c r="I26" s="558"/>
    </row>
    <row r="27" spans="1:13" ht="111.75" customHeight="1" x14ac:dyDescent="0.35">
      <c r="A27" s="651">
        <v>23</v>
      </c>
      <c r="B27" s="497"/>
      <c r="C27" s="63"/>
      <c r="D27" s="241"/>
      <c r="E27" s="82" t="s">
        <v>80</v>
      </c>
      <c r="F27" s="44"/>
      <c r="G27" s="44"/>
      <c r="H27" s="44"/>
      <c r="I27" s="558"/>
    </row>
    <row r="28" spans="1:13" ht="109.5" customHeight="1" thickBot="1" x14ac:dyDescent="0.4">
      <c r="A28" s="600">
        <v>24</v>
      </c>
      <c r="B28" s="1955"/>
      <c r="C28" s="1955"/>
      <c r="D28" s="1956"/>
      <c r="E28" s="689" t="s">
        <v>4039</v>
      </c>
      <c r="F28" s="759"/>
      <c r="G28" s="759"/>
      <c r="H28" s="759"/>
      <c r="I28" s="559"/>
    </row>
    <row r="29" spans="1:13" ht="33.75" customHeight="1" x14ac:dyDescent="0.35">
      <c r="A29" s="601">
        <v>25</v>
      </c>
      <c r="B29" s="218"/>
      <c r="C29" s="292"/>
      <c r="D29" s="293"/>
      <c r="E29" s="262" t="s">
        <v>3961</v>
      </c>
      <c r="F29" s="28"/>
      <c r="G29" s="4"/>
      <c r="H29" s="4"/>
      <c r="I29" s="642"/>
    </row>
    <row r="30" spans="1:13" ht="46.5" customHeight="1" x14ac:dyDescent="0.35">
      <c r="A30" s="599">
        <v>26</v>
      </c>
      <c r="B30" s="431"/>
      <c r="C30" s="431"/>
      <c r="D30" s="431"/>
      <c r="E30" s="155" t="s">
        <v>343</v>
      </c>
      <c r="F30" s="17"/>
      <c r="G30" s="17"/>
      <c r="H30" s="17"/>
      <c r="I30" s="1966" t="s">
        <v>3583</v>
      </c>
    </row>
    <row r="31" spans="1:13" ht="48" customHeight="1" x14ac:dyDescent="0.35">
      <c r="A31" s="599">
        <v>27</v>
      </c>
      <c r="B31" s="1951"/>
      <c r="C31" s="1951"/>
      <c r="D31" s="1952"/>
      <c r="E31" s="24" t="s">
        <v>3516</v>
      </c>
      <c r="F31" s="12"/>
      <c r="G31" s="12"/>
      <c r="H31" s="12"/>
      <c r="I31" s="1966"/>
    </row>
    <row r="32" spans="1:13" ht="31.5" customHeight="1" x14ac:dyDescent="0.35">
      <c r="A32" s="599">
        <v>28</v>
      </c>
      <c r="B32" s="1951"/>
      <c r="C32" s="1951"/>
      <c r="D32" s="1952"/>
      <c r="E32" s="24" t="s">
        <v>3517</v>
      </c>
      <c r="F32" s="12"/>
      <c r="G32" s="12"/>
      <c r="H32" s="12"/>
      <c r="I32" s="1966"/>
    </row>
    <row r="33" spans="1:9" ht="47.25" customHeight="1" x14ac:dyDescent="0.35">
      <c r="A33" s="599">
        <v>29</v>
      </c>
      <c r="B33" s="1951"/>
      <c r="C33" s="1951"/>
      <c r="D33" s="1952"/>
      <c r="E33" s="53" t="s">
        <v>3518</v>
      </c>
      <c r="F33" s="12"/>
      <c r="G33" s="12"/>
      <c r="H33" s="12"/>
      <c r="I33" s="1966"/>
    </row>
    <row r="34" spans="1:9" ht="46.5" customHeight="1" x14ac:dyDescent="0.35">
      <c r="A34" s="599">
        <v>30</v>
      </c>
      <c r="B34" s="1951"/>
      <c r="C34" s="1951"/>
      <c r="D34" s="1952"/>
      <c r="E34" s="24" t="s">
        <v>3512</v>
      </c>
      <c r="F34" s="12"/>
      <c r="G34" s="12"/>
      <c r="H34" s="12"/>
      <c r="I34" s="1966"/>
    </row>
    <row r="35" spans="1:9" ht="93.75" customHeight="1" x14ac:dyDescent="0.35">
      <c r="A35" s="599">
        <v>31</v>
      </c>
      <c r="B35" s="1951"/>
      <c r="C35" s="1951"/>
      <c r="D35" s="1952"/>
      <c r="E35" s="24" t="s">
        <v>4000</v>
      </c>
      <c r="F35" s="12"/>
      <c r="G35" s="12"/>
      <c r="H35" s="12"/>
      <c r="I35" s="1966"/>
    </row>
    <row r="36" spans="1:9" ht="47.25" customHeight="1" x14ac:dyDescent="0.35">
      <c r="A36" s="599">
        <v>32</v>
      </c>
      <c r="B36" s="1951"/>
      <c r="C36" s="1951"/>
      <c r="D36" s="1952"/>
      <c r="E36" s="24" t="s">
        <v>4001</v>
      </c>
      <c r="F36" s="20"/>
      <c r="G36" s="20"/>
      <c r="H36" s="20"/>
      <c r="I36" s="1966"/>
    </row>
    <row r="37" spans="1:9" ht="90" customHeight="1" x14ac:dyDescent="0.35">
      <c r="A37" s="599">
        <v>33</v>
      </c>
      <c r="B37" s="56"/>
      <c r="C37" s="56"/>
      <c r="D37" s="56"/>
      <c r="E37" s="57" t="s">
        <v>4040</v>
      </c>
      <c r="F37" s="28"/>
      <c r="G37" s="28"/>
      <c r="H37" s="20"/>
      <c r="I37" s="746"/>
    </row>
    <row r="38" spans="1:9" ht="18.75" customHeight="1" x14ac:dyDescent="0.35">
      <c r="A38" s="649">
        <v>34</v>
      </c>
      <c r="B38" s="1889" t="s">
        <v>3150</v>
      </c>
      <c r="C38" s="1930"/>
      <c r="D38" s="1931"/>
      <c r="E38" s="195" t="s">
        <v>4041</v>
      </c>
      <c r="F38" s="18"/>
      <c r="G38" s="19"/>
      <c r="H38" s="19"/>
      <c r="I38" s="650"/>
    </row>
    <row r="39" spans="1:9" ht="76.5" customHeight="1" x14ac:dyDescent="0.35">
      <c r="A39" s="599">
        <v>35</v>
      </c>
      <c r="B39" s="55"/>
      <c r="C39" s="55"/>
      <c r="D39" s="261"/>
      <c r="E39" s="23" t="s">
        <v>4002</v>
      </c>
      <c r="F39" s="59"/>
      <c r="G39" s="33"/>
      <c r="H39" s="33"/>
      <c r="I39" s="558"/>
    </row>
    <row r="40" spans="1:9" ht="77.25" customHeight="1" x14ac:dyDescent="0.35">
      <c r="A40" s="599">
        <v>36</v>
      </c>
      <c r="B40" s="61"/>
      <c r="C40" s="61"/>
      <c r="D40" s="62"/>
      <c r="E40" s="24" t="s">
        <v>4003</v>
      </c>
      <c r="F40" s="18"/>
      <c r="G40" s="18"/>
      <c r="H40" s="12"/>
      <c r="I40" s="558"/>
    </row>
    <row r="41" spans="1:9" ht="52.5" customHeight="1" thickBot="1" x14ac:dyDescent="0.4">
      <c r="A41" s="760">
        <v>37</v>
      </c>
      <c r="B41" s="761"/>
      <c r="C41" s="762"/>
      <c r="D41" s="763"/>
      <c r="E41" s="730" t="s">
        <v>3729</v>
      </c>
      <c r="F41" s="605"/>
      <c r="G41" s="605"/>
      <c r="H41" s="605"/>
      <c r="I41" s="559"/>
    </row>
    <row r="42" spans="1:9" ht="47.25" customHeight="1" x14ac:dyDescent="0.35">
      <c r="A42" s="599">
        <v>38</v>
      </c>
      <c r="B42" s="61"/>
      <c r="C42" s="61"/>
      <c r="D42" s="62"/>
      <c r="E42" s="63" t="s">
        <v>3730</v>
      </c>
      <c r="F42" s="33"/>
      <c r="G42" s="33"/>
      <c r="H42" s="33"/>
      <c r="I42" s="558"/>
    </row>
    <row r="43" spans="1:9" ht="33" customHeight="1" x14ac:dyDescent="0.35">
      <c r="A43" s="599">
        <v>39</v>
      </c>
      <c r="B43" s="61"/>
      <c r="C43" s="61"/>
      <c r="D43" s="62"/>
      <c r="E43" s="24" t="s">
        <v>3771</v>
      </c>
      <c r="F43" s="18"/>
      <c r="G43" s="18"/>
      <c r="H43" s="12"/>
      <c r="I43" s="558"/>
    </row>
    <row r="44" spans="1:9" ht="18.75" customHeight="1" x14ac:dyDescent="0.35">
      <c r="A44" s="599">
        <v>40</v>
      </c>
      <c r="B44" s="61"/>
      <c r="C44" s="61"/>
      <c r="D44" s="62"/>
      <c r="E44" s="24" t="s">
        <v>81</v>
      </c>
      <c r="F44" s="18"/>
      <c r="G44" s="18"/>
      <c r="H44" s="12"/>
      <c r="I44" s="558"/>
    </row>
    <row r="45" spans="1:9" ht="33" customHeight="1" x14ac:dyDescent="0.35">
      <c r="A45" s="599">
        <v>41</v>
      </c>
      <c r="B45" s="61"/>
      <c r="C45" s="61"/>
      <c r="D45" s="62"/>
      <c r="E45" s="253" t="s">
        <v>3568</v>
      </c>
      <c r="F45" s="28"/>
      <c r="G45" s="28"/>
      <c r="H45" s="28"/>
      <c r="I45" s="558"/>
    </row>
    <row r="46" spans="1:9" ht="45.75" customHeight="1" x14ac:dyDescent="0.35">
      <c r="A46" s="599">
        <v>42</v>
      </c>
      <c r="B46" s="61"/>
      <c r="C46" s="61"/>
      <c r="D46" s="62"/>
      <c r="E46" s="63" t="s">
        <v>3601</v>
      </c>
      <c r="F46" s="59"/>
      <c r="G46" s="59"/>
      <c r="H46" s="59"/>
      <c r="I46" s="558"/>
    </row>
    <row r="47" spans="1:9" ht="31.5" customHeight="1" x14ac:dyDescent="0.35">
      <c r="A47" s="599">
        <v>43</v>
      </c>
      <c r="B47" s="61"/>
      <c r="C47" s="61"/>
      <c r="D47" s="61"/>
      <c r="E47" s="123" t="s">
        <v>3569</v>
      </c>
      <c r="F47" s="18"/>
      <c r="G47" s="18"/>
      <c r="H47" s="12"/>
      <c r="I47" s="558"/>
    </row>
    <row r="48" spans="1:9" ht="18.75" customHeight="1" x14ac:dyDescent="0.35">
      <c r="A48" s="599">
        <v>44</v>
      </c>
      <c r="B48" s="61"/>
      <c r="C48" s="61"/>
      <c r="D48" s="61"/>
      <c r="E48" s="123" t="s">
        <v>3570</v>
      </c>
      <c r="F48" s="18"/>
      <c r="G48" s="18"/>
      <c r="H48" s="12"/>
      <c r="I48" s="558"/>
    </row>
    <row r="49" spans="1:17" ht="32.25" customHeight="1" x14ac:dyDescent="0.35">
      <c r="A49" s="601">
        <v>45</v>
      </c>
      <c r="B49" s="56"/>
      <c r="C49" s="56"/>
      <c r="D49" s="56"/>
      <c r="E49" s="438" t="s">
        <v>3571</v>
      </c>
      <c r="F49" s="28"/>
      <c r="G49" s="28"/>
      <c r="H49" s="28"/>
      <c r="I49" s="594"/>
    </row>
    <row r="50" spans="1:17" ht="47.25" customHeight="1" x14ac:dyDescent="0.25">
      <c r="A50" s="601">
        <v>46</v>
      </c>
      <c r="B50" s="1810" t="s">
        <v>3951</v>
      </c>
      <c r="C50" s="1925"/>
      <c r="D50" s="1926"/>
      <c r="E50" s="262" t="s">
        <v>3950</v>
      </c>
      <c r="F50" s="307"/>
      <c r="G50" s="306"/>
      <c r="H50" s="306"/>
      <c r="I50" s="747"/>
    </row>
    <row r="51" spans="1:17" ht="32.25" customHeight="1" x14ac:dyDescent="0.25">
      <c r="A51" s="649">
        <v>47</v>
      </c>
      <c r="B51" s="1907" t="s">
        <v>3572</v>
      </c>
      <c r="C51" s="1907"/>
      <c r="D51" s="1908"/>
      <c r="E51" s="248" t="s">
        <v>3573</v>
      </c>
      <c r="F51" s="111"/>
      <c r="G51" s="232"/>
      <c r="H51" s="42"/>
      <c r="I51" s="741"/>
    </row>
    <row r="52" spans="1:17" ht="63" customHeight="1" x14ac:dyDescent="0.25">
      <c r="A52" s="599">
        <v>48</v>
      </c>
      <c r="B52" s="1971"/>
      <c r="C52" s="1971"/>
      <c r="D52" s="1972"/>
      <c r="E52" s="7" t="s">
        <v>4042</v>
      </c>
      <c r="F52" s="80"/>
      <c r="G52" s="80"/>
      <c r="H52" s="80"/>
      <c r="I52" s="1957"/>
    </row>
    <row r="53" spans="1:17" ht="76.5" customHeight="1" x14ac:dyDescent="0.25">
      <c r="A53" s="599">
        <v>49</v>
      </c>
      <c r="B53" s="1978"/>
      <c r="C53" s="1978"/>
      <c r="D53" s="1979"/>
      <c r="E53" s="7" t="s">
        <v>3731</v>
      </c>
      <c r="F53" s="80"/>
      <c r="G53" s="80"/>
      <c r="H53" s="80"/>
      <c r="I53" s="1957"/>
    </row>
    <row r="54" spans="1:17" ht="99.75" customHeight="1" x14ac:dyDescent="0.25">
      <c r="A54" s="599">
        <v>50</v>
      </c>
      <c r="B54" s="66"/>
      <c r="C54" s="66"/>
      <c r="D54" s="66"/>
      <c r="E54" s="7" t="s">
        <v>4012</v>
      </c>
      <c r="F54" s="69"/>
      <c r="G54" s="69"/>
      <c r="H54" s="69"/>
      <c r="I54" s="1957"/>
    </row>
    <row r="55" spans="1:17" ht="33.75" customHeight="1" x14ac:dyDescent="0.25">
      <c r="A55" s="649">
        <v>51</v>
      </c>
      <c r="B55" s="432"/>
      <c r="C55" s="432"/>
      <c r="D55" s="433"/>
      <c r="E55" s="249" t="s">
        <v>3574</v>
      </c>
      <c r="F55" s="308"/>
      <c r="G55" s="309"/>
      <c r="H55" s="310"/>
      <c r="I55" s="744"/>
    </row>
    <row r="56" spans="1:17" ht="79.5" customHeight="1" thickBot="1" x14ac:dyDescent="0.3">
      <c r="A56" s="634">
        <v>52</v>
      </c>
      <c r="B56" s="1963"/>
      <c r="C56" s="1963"/>
      <c r="D56" s="1964"/>
      <c r="E56" s="590" t="s">
        <v>4043</v>
      </c>
      <c r="F56" s="764"/>
      <c r="G56" s="764"/>
      <c r="H56" s="764"/>
      <c r="I56" s="765"/>
      <c r="Q56" s="83"/>
    </row>
    <row r="57" spans="1:17" ht="109.5" customHeight="1" x14ac:dyDescent="0.25">
      <c r="A57" s="651">
        <v>53</v>
      </c>
      <c r="B57" s="498"/>
      <c r="C57" s="66"/>
      <c r="D57" s="72"/>
      <c r="E57" s="251" t="s">
        <v>4044</v>
      </c>
      <c r="F57" s="64"/>
      <c r="G57" s="64"/>
      <c r="H57" s="64"/>
      <c r="I57" s="557" t="s">
        <v>3575</v>
      </c>
    </row>
    <row r="58" spans="1:17" ht="97.5" customHeight="1" x14ac:dyDescent="0.25">
      <c r="A58" s="601">
        <v>54</v>
      </c>
      <c r="B58" s="67"/>
      <c r="C58" s="67"/>
      <c r="D58" s="68"/>
      <c r="E58" s="30" t="s">
        <v>4045</v>
      </c>
      <c r="F58" s="64"/>
      <c r="G58" s="64"/>
      <c r="H58" s="64"/>
      <c r="I58" s="745"/>
    </row>
    <row r="59" spans="1:17" ht="15.5" x14ac:dyDescent="0.25">
      <c r="A59" s="649">
        <v>55</v>
      </c>
      <c r="B59" s="1976"/>
      <c r="C59" s="1976"/>
      <c r="D59" s="1977"/>
      <c r="E59" s="311" t="s">
        <v>3889</v>
      </c>
      <c r="F59" s="1973"/>
      <c r="G59" s="1974"/>
      <c r="H59" s="1974"/>
      <c r="I59" s="1975"/>
    </row>
    <row r="60" spans="1:17" ht="112.5" customHeight="1" x14ac:dyDescent="0.25">
      <c r="A60" s="599">
        <v>56</v>
      </c>
      <c r="B60" s="66"/>
      <c r="C60" s="66"/>
      <c r="D60" s="72"/>
      <c r="E60" s="251" t="s">
        <v>241</v>
      </c>
      <c r="F60" s="64"/>
      <c r="G60" s="64"/>
      <c r="H60" s="64"/>
      <c r="I60" s="742"/>
    </row>
    <row r="61" spans="1:17" ht="84.75" customHeight="1" x14ac:dyDescent="0.25">
      <c r="A61" s="599">
        <v>57</v>
      </c>
      <c r="B61" s="66"/>
      <c r="C61" s="66"/>
      <c r="D61" s="72"/>
      <c r="E61" s="30" t="s">
        <v>4131</v>
      </c>
      <c r="F61" s="64"/>
      <c r="G61" s="64"/>
      <c r="H61" s="64"/>
      <c r="I61" s="742"/>
    </row>
    <row r="62" spans="1:17" ht="68.25" customHeight="1" x14ac:dyDescent="0.25">
      <c r="A62" s="599">
        <v>58</v>
      </c>
      <c r="B62" s="66"/>
      <c r="C62" s="66"/>
      <c r="D62" s="72"/>
      <c r="E62" s="30" t="s">
        <v>4132</v>
      </c>
      <c r="F62" s="64"/>
      <c r="G62" s="64"/>
      <c r="H62" s="64"/>
      <c r="I62" s="742"/>
    </row>
    <row r="63" spans="1:17" ht="79.5" customHeight="1" x14ac:dyDescent="0.25">
      <c r="A63" s="599">
        <v>59</v>
      </c>
      <c r="B63" s="66"/>
      <c r="C63" s="66"/>
      <c r="D63" s="72"/>
      <c r="E63" s="30" t="s">
        <v>4133</v>
      </c>
      <c r="F63" s="64"/>
      <c r="G63" s="64"/>
      <c r="H63" s="64"/>
      <c r="I63" s="742"/>
    </row>
    <row r="64" spans="1:17" ht="81" customHeight="1" thickBot="1" x14ac:dyDescent="0.3">
      <c r="A64" s="600">
        <v>60</v>
      </c>
      <c r="B64" s="766"/>
      <c r="C64" s="766"/>
      <c r="D64" s="767"/>
      <c r="E64" s="692" t="s">
        <v>344</v>
      </c>
      <c r="F64" s="768"/>
      <c r="G64" s="768"/>
      <c r="H64" s="768"/>
      <c r="I64" s="769"/>
    </row>
    <row r="65" spans="1:9" ht="114" customHeight="1" x14ac:dyDescent="0.25">
      <c r="A65" s="651">
        <v>61</v>
      </c>
      <c r="B65" s="546"/>
      <c r="C65" s="434"/>
      <c r="D65" s="435"/>
      <c r="E65" s="251" t="s">
        <v>4134</v>
      </c>
      <c r="F65" s="64"/>
      <c r="G65" s="64"/>
      <c r="H65" s="64"/>
      <c r="I65" s="742"/>
    </row>
    <row r="66" spans="1:9" ht="81.75" customHeight="1" x14ac:dyDescent="0.25">
      <c r="A66" s="599">
        <v>62</v>
      </c>
      <c r="B66" s="66"/>
      <c r="C66" s="66"/>
      <c r="D66" s="72"/>
      <c r="E66" s="251" t="s">
        <v>4135</v>
      </c>
      <c r="F66" s="64"/>
      <c r="G66" s="64"/>
      <c r="H66" s="64"/>
      <c r="I66" s="742"/>
    </row>
    <row r="67" spans="1:9" ht="78.75" customHeight="1" x14ac:dyDescent="0.25">
      <c r="A67" s="599">
        <v>63</v>
      </c>
      <c r="B67" s="66"/>
      <c r="C67" s="66"/>
      <c r="D67" s="72"/>
      <c r="E67" s="30" t="s">
        <v>4136</v>
      </c>
      <c r="F67" s="64"/>
      <c r="G67" s="64"/>
      <c r="H67" s="64"/>
      <c r="I67" s="742"/>
    </row>
    <row r="68" spans="1:9" ht="118.5" customHeight="1" x14ac:dyDescent="0.25">
      <c r="A68" s="599">
        <v>64</v>
      </c>
      <c r="B68" s="434"/>
      <c r="C68" s="434"/>
      <c r="D68" s="435"/>
      <c r="E68" s="197" t="s">
        <v>173</v>
      </c>
      <c r="F68" s="219"/>
      <c r="G68" s="219"/>
      <c r="H68" s="219"/>
      <c r="I68" s="743"/>
    </row>
    <row r="69" spans="1:9" ht="91.5" customHeight="1" x14ac:dyDescent="0.25">
      <c r="A69" s="599">
        <v>65</v>
      </c>
      <c r="B69" s="1980"/>
      <c r="C69" s="1980"/>
      <c r="D69" s="1981"/>
      <c r="E69" s="196" t="s">
        <v>172</v>
      </c>
      <c r="F69" s="1959"/>
      <c r="G69" s="1959"/>
      <c r="H69" s="1961"/>
      <c r="I69" s="1957"/>
    </row>
    <row r="70" spans="1:9" ht="165.75" customHeight="1" thickBot="1" x14ac:dyDescent="0.3">
      <c r="A70" s="600">
        <v>66</v>
      </c>
      <c r="B70" s="1982"/>
      <c r="C70" s="1982"/>
      <c r="D70" s="1983"/>
      <c r="E70" s="692" t="s">
        <v>61</v>
      </c>
      <c r="F70" s="1960"/>
      <c r="G70" s="1960"/>
      <c r="H70" s="1962"/>
      <c r="I70" s="1958"/>
    </row>
    <row r="71" spans="1:9" ht="36.75" customHeight="1" x14ac:dyDescent="0.25">
      <c r="A71" s="601">
        <v>67</v>
      </c>
      <c r="B71" s="1810" t="s">
        <v>3953</v>
      </c>
      <c r="C71" s="1925"/>
      <c r="D71" s="1926"/>
      <c r="E71" s="262" t="s">
        <v>3952</v>
      </c>
      <c r="F71" s="64"/>
      <c r="G71" s="770"/>
      <c r="H71" s="770"/>
      <c r="I71" s="771"/>
    </row>
    <row r="72" spans="1:9" ht="111.75" customHeight="1" x14ac:dyDescent="0.25">
      <c r="A72" s="651">
        <v>68</v>
      </c>
      <c r="B72" s="545"/>
      <c r="C72" s="499"/>
      <c r="D72" s="500"/>
      <c r="E72" s="251" t="s">
        <v>4148</v>
      </c>
      <c r="F72" s="70"/>
      <c r="G72" s="70"/>
      <c r="H72" s="71"/>
      <c r="I72" s="557"/>
    </row>
    <row r="73" spans="1:9" ht="46.5" customHeight="1" x14ac:dyDescent="0.25">
      <c r="A73" s="599">
        <v>69</v>
      </c>
      <c r="B73" s="1980"/>
      <c r="C73" s="1980"/>
      <c r="D73" s="1981"/>
      <c r="E73" s="258" t="s">
        <v>3649</v>
      </c>
      <c r="F73" s="1968"/>
      <c r="G73" s="1968"/>
      <c r="H73" s="1968"/>
      <c r="I73" s="1966"/>
    </row>
    <row r="74" spans="1:9" ht="31.5" customHeight="1" x14ac:dyDescent="0.25">
      <c r="A74" s="599">
        <v>70</v>
      </c>
      <c r="B74" s="1980"/>
      <c r="C74" s="1980"/>
      <c r="D74" s="1981"/>
      <c r="E74" s="258" t="s">
        <v>4013</v>
      </c>
      <c r="F74" s="1968"/>
      <c r="G74" s="1968"/>
      <c r="H74" s="1968"/>
      <c r="I74" s="1966"/>
    </row>
    <row r="75" spans="1:9" ht="33" customHeight="1" x14ac:dyDescent="0.25">
      <c r="A75" s="599">
        <v>71</v>
      </c>
      <c r="B75" s="1980"/>
      <c r="C75" s="1980"/>
      <c r="D75" s="1981"/>
      <c r="E75" s="258" t="s">
        <v>4014</v>
      </c>
      <c r="F75" s="1968"/>
      <c r="G75" s="1968"/>
      <c r="H75" s="1968"/>
      <c r="I75" s="1966"/>
    </row>
    <row r="76" spans="1:9" ht="33.75" customHeight="1" x14ac:dyDescent="0.25">
      <c r="A76" s="599">
        <v>72</v>
      </c>
      <c r="B76" s="1980"/>
      <c r="C76" s="1980"/>
      <c r="D76" s="1981"/>
      <c r="E76" s="250" t="s">
        <v>4015</v>
      </c>
      <c r="F76" s="1969"/>
      <c r="G76" s="1969"/>
      <c r="H76" s="1969"/>
      <c r="I76" s="1970"/>
    </row>
    <row r="77" spans="1:9" ht="18" customHeight="1" x14ac:dyDescent="0.25">
      <c r="A77" s="649">
        <v>73</v>
      </c>
      <c r="B77" s="1889" t="s">
        <v>3604</v>
      </c>
      <c r="C77" s="1930"/>
      <c r="D77" s="1931"/>
      <c r="E77" s="249" t="s">
        <v>3954</v>
      </c>
      <c r="F77" s="49"/>
      <c r="G77" s="42"/>
      <c r="H77" s="42"/>
      <c r="I77" s="740"/>
    </row>
    <row r="78" spans="1:9" ht="18" customHeight="1" x14ac:dyDescent="0.25">
      <c r="A78" s="754">
        <v>74</v>
      </c>
      <c r="B78" s="448"/>
      <c r="C78" s="448"/>
      <c r="D78" s="448"/>
      <c r="E78" s="449" t="s">
        <v>4016</v>
      </c>
      <c r="F78" s="124"/>
      <c r="G78" s="124"/>
      <c r="H78" s="124"/>
      <c r="I78" s="1965" t="s">
        <v>255</v>
      </c>
    </row>
    <row r="79" spans="1:9" ht="31" x14ac:dyDescent="0.25">
      <c r="A79" s="599">
        <v>75</v>
      </c>
      <c r="B79" s="66"/>
      <c r="C79" s="66"/>
      <c r="D79" s="66"/>
      <c r="E79" s="7" t="s">
        <v>3536</v>
      </c>
      <c r="F79" s="71"/>
      <c r="G79" s="71"/>
      <c r="H79" s="71"/>
      <c r="I79" s="1966"/>
    </row>
    <row r="80" spans="1:9" ht="15.5" x14ac:dyDescent="0.25">
      <c r="A80" s="599">
        <v>76</v>
      </c>
      <c r="B80" s="66"/>
      <c r="C80" s="66"/>
      <c r="D80" s="66"/>
      <c r="E80" s="7" t="s">
        <v>242</v>
      </c>
      <c r="F80" s="71"/>
      <c r="G80" s="71"/>
      <c r="H80" s="71"/>
      <c r="I80" s="1966"/>
    </row>
    <row r="81" spans="1:9" ht="31" x14ac:dyDescent="0.25">
      <c r="A81" s="599">
        <v>77</v>
      </c>
      <c r="B81" s="66"/>
      <c r="C81" s="66"/>
      <c r="D81" s="72"/>
      <c r="E81" s="7" t="s">
        <v>3537</v>
      </c>
      <c r="F81" s="71"/>
      <c r="G81" s="71"/>
      <c r="H81" s="71"/>
      <c r="I81" s="1966"/>
    </row>
    <row r="82" spans="1:9" ht="31" x14ac:dyDescent="0.25">
      <c r="A82" s="599">
        <v>78</v>
      </c>
      <c r="B82" s="66"/>
      <c r="C82" s="66"/>
      <c r="D82" s="72"/>
      <c r="E82" s="7" t="s">
        <v>3538</v>
      </c>
      <c r="F82" s="71"/>
      <c r="G82" s="71"/>
      <c r="H82" s="71"/>
      <c r="I82" s="1966"/>
    </row>
    <row r="83" spans="1:9" ht="31" x14ac:dyDescent="0.25">
      <c r="A83" s="599">
        <v>79</v>
      </c>
      <c r="B83" s="66"/>
      <c r="C83" s="66"/>
      <c r="D83" s="72"/>
      <c r="E83" s="7" t="s">
        <v>3539</v>
      </c>
      <c r="F83" s="71"/>
      <c r="G83" s="71"/>
      <c r="H83" s="71"/>
      <c r="I83" s="1966"/>
    </row>
    <row r="84" spans="1:9" ht="31.5" thickBot="1" x14ac:dyDescent="0.3">
      <c r="A84" s="600">
        <v>80</v>
      </c>
      <c r="B84" s="750"/>
      <c r="C84" s="750"/>
      <c r="D84" s="751"/>
      <c r="E84" s="130" t="s">
        <v>243</v>
      </c>
      <c r="F84" s="752"/>
      <c r="G84" s="752"/>
      <c r="H84" s="753"/>
      <c r="I84" s="1967"/>
    </row>
    <row r="87" spans="1:9" ht="15.5" x14ac:dyDescent="0.35">
      <c r="B87" s="73"/>
      <c r="C87" s="74"/>
      <c r="D87" s="29"/>
      <c r="E87" s="75"/>
      <c r="F87" s="27"/>
      <c r="G87" s="27"/>
      <c r="H87" s="27"/>
      <c r="I87" s="76"/>
    </row>
    <row r="88" spans="1:9" ht="15.5" x14ac:dyDescent="0.35">
      <c r="B88" s="73"/>
      <c r="C88" s="74"/>
      <c r="D88" s="29"/>
      <c r="E88" s="75"/>
      <c r="F88" s="27"/>
      <c r="G88" s="27"/>
      <c r="H88" s="27"/>
      <c r="I88" s="76"/>
    </row>
    <row r="89" spans="1:9" ht="25.5" customHeight="1" x14ac:dyDescent="0.35">
      <c r="B89" s="73"/>
      <c r="C89" s="74"/>
      <c r="D89" s="29"/>
      <c r="E89" s="75"/>
      <c r="F89" s="27"/>
      <c r="G89" s="27"/>
      <c r="H89" s="27"/>
      <c r="I89" s="76"/>
    </row>
    <row r="90" spans="1:9" ht="15.5" x14ac:dyDescent="0.35">
      <c r="B90" s="73"/>
      <c r="C90" s="74"/>
      <c r="D90" s="29"/>
      <c r="E90" s="75"/>
      <c r="F90" s="27"/>
      <c r="G90" s="27"/>
      <c r="H90" s="27"/>
      <c r="I90" s="76"/>
    </row>
    <row r="91" spans="1:9" ht="31.5" customHeight="1" x14ac:dyDescent="0.25"/>
    <row r="93" spans="1:9" ht="43.5" customHeight="1" x14ac:dyDescent="0.25"/>
    <row r="102" ht="45" customHeight="1" x14ac:dyDescent="0.25"/>
    <row r="104" ht="26.25" customHeight="1" x14ac:dyDescent="0.25"/>
    <row r="109" ht="12.75" customHeight="1" x14ac:dyDescent="0.25"/>
    <row r="111" ht="28.5" customHeight="1" x14ac:dyDescent="0.25"/>
    <row r="113" spans="3:3" ht="26.25" customHeight="1" x14ac:dyDescent="0.3">
      <c r="C113" s="21"/>
    </row>
    <row r="114" spans="3:3" ht="24.75" customHeight="1" x14ac:dyDescent="0.25"/>
    <row r="117" spans="3:3" ht="12.75" customHeight="1" x14ac:dyDescent="0.25"/>
    <row r="121" spans="3:3" ht="24.75" customHeight="1" x14ac:dyDescent="0.25"/>
    <row r="123" spans="3:3" ht="24.75" customHeight="1" x14ac:dyDescent="0.25"/>
    <row r="124" spans="3:3" ht="28.5" customHeight="1" x14ac:dyDescent="0.25"/>
    <row r="139" ht="27" customHeight="1" x14ac:dyDescent="0.25"/>
    <row r="144" ht="26.25" customHeight="1" x14ac:dyDescent="0.25"/>
    <row r="152" ht="24.75" customHeight="1" x14ac:dyDescent="0.25"/>
    <row r="153" ht="25.5" customHeight="1" x14ac:dyDescent="0.25"/>
    <row r="154" ht="25.5" customHeight="1" x14ac:dyDescent="0.25"/>
    <row r="161" spans="3:3" ht="15" customHeight="1" x14ac:dyDescent="0.25">
      <c r="C161" s="22"/>
    </row>
    <row r="162" spans="3:3" x14ac:dyDescent="0.25">
      <c r="C162" s="22"/>
    </row>
    <row r="165" spans="3:3" ht="0.75" customHeight="1" x14ac:dyDescent="0.25"/>
  </sheetData>
  <mergeCells count="36">
    <mergeCell ref="A3:A4"/>
    <mergeCell ref="I78:I84"/>
    <mergeCell ref="I52:I54"/>
    <mergeCell ref="H73:H76"/>
    <mergeCell ref="I73:I76"/>
    <mergeCell ref="I30:I36"/>
    <mergeCell ref="B52:D52"/>
    <mergeCell ref="F73:F76"/>
    <mergeCell ref="G73:G76"/>
    <mergeCell ref="F59:I59"/>
    <mergeCell ref="B71:D71"/>
    <mergeCell ref="B77:D77"/>
    <mergeCell ref="B59:D59"/>
    <mergeCell ref="B53:D53"/>
    <mergeCell ref="B73:D76"/>
    <mergeCell ref="B69:D70"/>
    <mergeCell ref="I69:I70"/>
    <mergeCell ref="G69:G70"/>
    <mergeCell ref="F69:F70"/>
    <mergeCell ref="H69:H70"/>
    <mergeCell ref="B51:D51"/>
    <mergeCell ref="B56:D56"/>
    <mergeCell ref="I12:I16"/>
    <mergeCell ref="B13:D16"/>
    <mergeCell ref="B38:D38"/>
    <mergeCell ref="B50:D50"/>
    <mergeCell ref="B1:E2"/>
    <mergeCell ref="B3:D3"/>
    <mergeCell ref="B11:D11"/>
    <mergeCell ref="B19:D19"/>
    <mergeCell ref="B17:D17"/>
    <mergeCell ref="F3:G3"/>
    <mergeCell ref="B31:D36"/>
    <mergeCell ref="B24:D25"/>
    <mergeCell ref="B18:D18"/>
    <mergeCell ref="B28:D28"/>
  </mergeCells>
  <phoneticPr fontId="0" type="noConversion"/>
  <hyperlinks>
    <hyperlink ref="B1:E2" location="'NV 406 _ 2004'!A1" display="." xr:uid="{00000000-0004-0000-1C00-000000000000}"/>
  </hyperlinks>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6" manualBreakCount="6">
    <brk id="17" max="8" man="1"/>
    <brk id="28" max="8" man="1"/>
    <brk id="41" max="8" man="1"/>
    <brk id="56" max="8" man="1"/>
    <brk id="64" max="8" man="1"/>
    <brk id="70" max="8" man="1"/>
  </row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List27">
    <tabColor indexed="34"/>
  </sheetPr>
  <dimension ref="A1:J113"/>
  <sheetViews>
    <sheetView showGridLines="0" zoomScaleNormal="100" zoomScaleSheetLayoutView="100" workbookViewId="0"/>
  </sheetViews>
  <sheetFormatPr defaultRowHeight="12.5" x14ac:dyDescent="0.25"/>
  <cols>
    <col min="1" max="1" width="6.453125" customWidth="1"/>
    <col min="2" max="2" width="9.453125" customWidth="1"/>
    <col min="3" max="3" width="4" customWidth="1"/>
    <col min="4" max="4" width="4.26953125" customWidth="1"/>
    <col min="5" max="5" width="47.54296875" customWidth="1"/>
    <col min="6" max="7" width="4.453125" customWidth="1"/>
    <col min="8" max="8" width="7.1796875" customWidth="1"/>
    <col min="9" max="9" width="11.453125" customWidth="1"/>
  </cols>
  <sheetData>
    <row r="1" spans="1:10" ht="43.9" customHeight="1" x14ac:dyDescent="0.25">
      <c r="A1" s="83"/>
      <c r="B1" s="2062" t="s">
        <v>3207</v>
      </c>
      <c r="C1" s="2063"/>
      <c r="D1" s="2063"/>
      <c r="E1" s="2063"/>
      <c r="F1" s="83"/>
      <c r="G1" s="83"/>
      <c r="H1" s="83"/>
      <c r="I1" s="83"/>
    </row>
    <row r="2" spans="1:10" ht="17.25" customHeight="1" thickBot="1" x14ac:dyDescent="0.3">
      <c r="A2" s="83"/>
      <c r="B2" s="2063"/>
      <c r="C2" s="2063"/>
      <c r="D2" s="2063"/>
      <c r="E2" s="2063"/>
      <c r="F2" s="83"/>
      <c r="G2" s="83"/>
      <c r="H2" s="83"/>
      <c r="I2" s="83"/>
    </row>
    <row r="3" spans="1:10" ht="16.5" customHeight="1" thickBot="1" x14ac:dyDescent="0.35">
      <c r="A3" s="1692" t="s">
        <v>2966</v>
      </c>
      <c r="B3" s="1699"/>
      <c r="C3" s="1700"/>
      <c r="D3" s="1701"/>
      <c r="E3" s="462" t="s">
        <v>3330</v>
      </c>
      <c r="F3" s="1702" t="s">
        <v>3331</v>
      </c>
      <c r="G3" s="1703"/>
      <c r="H3" s="463" t="s">
        <v>3332</v>
      </c>
      <c r="I3" s="464" t="s">
        <v>3333</v>
      </c>
    </row>
    <row r="4" spans="1:10" ht="16" thickBot="1" x14ac:dyDescent="0.35">
      <c r="A4" s="1693"/>
      <c r="B4" s="257"/>
      <c r="C4" s="1"/>
      <c r="D4" s="77"/>
      <c r="E4" s="2"/>
      <c r="F4" s="77" t="s">
        <v>3334</v>
      </c>
      <c r="G4" s="1" t="s">
        <v>3335</v>
      </c>
      <c r="H4" s="77" t="s">
        <v>3336</v>
      </c>
      <c r="I4" s="127"/>
    </row>
    <row r="5" spans="1:10" ht="21" customHeight="1" x14ac:dyDescent="0.35">
      <c r="A5" s="501">
        <v>1</v>
      </c>
      <c r="B5" s="1869" t="s">
        <v>2903</v>
      </c>
      <c r="C5" s="1870"/>
      <c r="D5" s="1871"/>
      <c r="E5" s="502" t="s">
        <v>2904</v>
      </c>
      <c r="F5" s="503"/>
      <c r="G5" s="504"/>
      <c r="H5" s="505"/>
      <c r="I5" s="506"/>
    </row>
    <row r="6" spans="1:10" ht="21" customHeight="1" thickBot="1" x14ac:dyDescent="0.4">
      <c r="A6" s="507"/>
      <c r="B6" s="1991"/>
      <c r="C6" s="1992"/>
      <c r="D6" s="1993"/>
      <c r="E6" s="475" t="s">
        <v>2905</v>
      </c>
      <c r="F6" s="466"/>
      <c r="G6" s="467"/>
      <c r="H6" s="476"/>
      <c r="I6" s="508"/>
    </row>
    <row r="7" spans="1:10" ht="46.5" customHeight="1" x14ac:dyDescent="0.35">
      <c r="A7" s="509">
        <v>2</v>
      </c>
      <c r="B7" s="2064" t="s">
        <v>2906</v>
      </c>
      <c r="C7" s="2065"/>
      <c r="D7" s="2066"/>
      <c r="E7" s="129" t="s">
        <v>4298</v>
      </c>
      <c r="F7" s="4"/>
      <c r="G7" s="28"/>
      <c r="H7" s="28"/>
      <c r="I7" s="1966" t="s">
        <v>2907</v>
      </c>
    </row>
    <row r="8" spans="1:10" ht="19.5" customHeight="1" thickBot="1" x14ac:dyDescent="0.4">
      <c r="A8" s="510"/>
      <c r="B8" s="2067"/>
      <c r="C8" s="2068"/>
      <c r="D8" s="2069"/>
      <c r="E8" s="130" t="s">
        <v>2908</v>
      </c>
      <c r="F8" s="160"/>
      <c r="G8" s="58"/>
      <c r="H8" s="132"/>
      <c r="I8" s="1938"/>
    </row>
    <row r="9" spans="1:10" ht="74.25" customHeight="1" x14ac:dyDescent="0.35">
      <c r="A9" s="511">
        <v>3</v>
      </c>
      <c r="B9" s="2044" t="s">
        <v>2581</v>
      </c>
      <c r="C9" s="2045"/>
      <c r="D9" s="2046"/>
      <c r="E9" s="129" t="s">
        <v>2582</v>
      </c>
      <c r="F9" s="4"/>
      <c r="G9" s="28"/>
      <c r="H9" s="28"/>
      <c r="I9" s="1938"/>
    </row>
    <row r="10" spans="1:10" ht="37.5" customHeight="1" thickBot="1" x14ac:dyDescent="0.4">
      <c r="A10" s="512"/>
      <c r="B10" s="2047"/>
      <c r="C10" s="2048"/>
      <c r="D10" s="2049"/>
      <c r="E10" s="130" t="s">
        <v>2583</v>
      </c>
      <c r="F10" s="160"/>
      <c r="G10" s="58"/>
      <c r="H10" s="58"/>
      <c r="I10" s="2043"/>
    </row>
    <row r="11" spans="1:10" ht="30" customHeight="1" x14ac:dyDescent="0.35">
      <c r="A11" s="513">
        <v>4</v>
      </c>
      <c r="B11" s="2024" t="s">
        <v>2584</v>
      </c>
      <c r="C11" s="2025"/>
      <c r="D11" s="2026"/>
      <c r="E11" s="129" t="s">
        <v>2585</v>
      </c>
      <c r="F11" s="5"/>
      <c r="G11" s="20"/>
      <c r="H11" s="28"/>
      <c r="I11" s="441"/>
    </row>
    <row r="12" spans="1:10" ht="19.5" customHeight="1" thickBot="1" x14ac:dyDescent="0.4">
      <c r="A12" s="513"/>
      <c r="B12" s="2024"/>
      <c r="C12" s="2025"/>
      <c r="D12" s="2026"/>
      <c r="E12" s="336" t="s">
        <v>2586</v>
      </c>
      <c r="F12" s="17"/>
      <c r="G12" s="17"/>
      <c r="H12" s="27"/>
      <c r="I12" s="441"/>
      <c r="J12" s="26"/>
    </row>
    <row r="13" spans="1:10" ht="47.25" customHeight="1" x14ac:dyDescent="0.35">
      <c r="A13" s="468">
        <v>5</v>
      </c>
      <c r="B13" s="2027" t="s">
        <v>2587</v>
      </c>
      <c r="C13" s="2027"/>
      <c r="D13" s="2028"/>
      <c r="E13" s="469" t="s">
        <v>2588</v>
      </c>
      <c r="F13" s="470"/>
      <c r="G13" s="470"/>
      <c r="H13" s="471"/>
      <c r="I13" s="472"/>
    </row>
    <row r="14" spans="1:10" ht="22.5" customHeight="1" thickBot="1" x14ac:dyDescent="0.4">
      <c r="A14" s="473"/>
      <c r="B14" s="2029"/>
      <c r="C14" s="2029"/>
      <c r="D14" s="2030"/>
      <c r="E14" s="130" t="s">
        <v>2908</v>
      </c>
      <c r="F14" s="132"/>
      <c r="G14" s="132"/>
      <c r="H14" s="160"/>
      <c r="I14" s="474"/>
      <c r="J14" s="26"/>
    </row>
    <row r="15" spans="1:10" ht="48.75" customHeight="1" x14ac:dyDescent="0.35">
      <c r="A15" s="514">
        <v>6</v>
      </c>
      <c r="B15" s="2031" t="s">
        <v>3209</v>
      </c>
      <c r="C15" s="2032"/>
      <c r="D15" s="2033"/>
      <c r="E15" s="78" t="s">
        <v>2281</v>
      </c>
      <c r="F15" s="5"/>
      <c r="G15" s="20"/>
      <c r="H15" s="4"/>
      <c r="I15" s="441"/>
      <c r="J15" s="26"/>
    </row>
    <row r="16" spans="1:10" ht="32.25" customHeight="1" thickBot="1" x14ac:dyDescent="0.4">
      <c r="A16" s="515"/>
      <c r="B16" s="2034"/>
      <c r="C16" s="2035"/>
      <c r="D16" s="2036"/>
      <c r="E16" s="130" t="s">
        <v>2282</v>
      </c>
      <c r="F16" s="131"/>
      <c r="G16" s="132"/>
      <c r="H16" s="160"/>
      <c r="I16" s="474"/>
      <c r="J16" s="26"/>
    </row>
    <row r="17" spans="1:10" ht="48.75" customHeight="1" x14ac:dyDescent="0.35">
      <c r="A17" s="516">
        <v>7</v>
      </c>
      <c r="B17" s="2037" t="s">
        <v>2283</v>
      </c>
      <c r="C17" s="2038"/>
      <c r="D17" s="2039"/>
      <c r="E17" s="78" t="s">
        <v>2284</v>
      </c>
      <c r="F17" s="5"/>
      <c r="G17" s="20"/>
      <c r="H17" s="4"/>
      <c r="I17" s="441"/>
      <c r="J17" s="26"/>
    </row>
    <row r="18" spans="1:10" ht="18" customHeight="1" thickBot="1" x14ac:dyDescent="0.4">
      <c r="A18" s="517"/>
      <c r="B18" s="2040"/>
      <c r="C18" s="2041"/>
      <c r="D18" s="2042"/>
      <c r="E18" s="130" t="s">
        <v>2285</v>
      </c>
      <c r="F18" s="131"/>
      <c r="G18" s="132"/>
      <c r="H18" s="160"/>
      <c r="I18" s="474"/>
      <c r="J18" s="26"/>
    </row>
    <row r="19" spans="1:10" ht="29.25" customHeight="1" x14ac:dyDescent="0.35">
      <c r="A19" s="518">
        <v>8</v>
      </c>
      <c r="B19" s="2050" t="s">
        <v>2286</v>
      </c>
      <c r="C19" s="2051"/>
      <c r="D19" s="2052"/>
      <c r="E19" s="78" t="s">
        <v>244</v>
      </c>
      <c r="F19" s="5"/>
      <c r="G19" s="20"/>
      <c r="H19" s="4"/>
      <c r="I19" s="441"/>
      <c r="J19" s="26"/>
    </row>
    <row r="20" spans="1:10" ht="21.75" customHeight="1" thickBot="1" x14ac:dyDescent="0.4">
      <c r="A20" s="519"/>
      <c r="B20" s="2053"/>
      <c r="C20" s="2054"/>
      <c r="D20" s="2055"/>
      <c r="E20" s="130" t="s">
        <v>2285</v>
      </c>
      <c r="F20" s="131"/>
      <c r="G20" s="132"/>
      <c r="H20" s="160"/>
      <c r="I20" s="474"/>
      <c r="J20" s="26"/>
    </row>
    <row r="21" spans="1:10" ht="47.25" customHeight="1" x14ac:dyDescent="0.35">
      <c r="A21" s="520">
        <v>9</v>
      </c>
      <c r="B21" s="2056" t="s">
        <v>2044</v>
      </c>
      <c r="C21" s="2057"/>
      <c r="D21" s="2058"/>
      <c r="E21" s="78" t="s">
        <v>2045</v>
      </c>
      <c r="F21" s="5"/>
      <c r="G21" s="20"/>
      <c r="H21" s="4"/>
      <c r="I21" s="441"/>
      <c r="J21" s="26"/>
    </row>
    <row r="22" spans="1:10" ht="16" thickBot="1" x14ac:dyDescent="0.4">
      <c r="A22" s="521"/>
      <c r="B22" s="2059"/>
      <c r="C22" s="2060"/>
      <c r="D22" s="2061"/>
      <c r="E22" s="130" t="s">
        <v>2282</v>
      </c>
      <c r="F22" s="131"/>
      <c r="G22" s="132"/>
      <c r="H22" s="160"/>
      <c r="I22" s="474"/>
      <c r="J22" s="26"/>
    </row>
    <row r="23" spans="1:10" ht="33" customHeight="1" x14ac:dyDescent="0.35">
      <c r="A23" s="522">
        <v>10</v>
      </c>
      <c r="B23" s="2012" t="s">
        <v>2046</v>
      </c>
      <c r="C23" s="2013"/>
      <c r="D23" s="2014"/>
      <c r="E23" s="78" t="s">
        <v>2614</v>
      </c>
      <c r="F23" s="5"/>
      <c r="G23" s="20"/>
      <c r="H23" s="4"/>
      <c r="I23" s="441"/>
      <c r="J23" s="26"/>
    </row>
    <row r="24" spans="1:10" ht="21.75" customHeight="1" thickBot="1" x14ac:dyDescent="0.4">
      <c r="A24" s="523"/>
      <c r="B24" s="2015"/>
      <c r="C24" s="2016"/>
      <c r="D24" s="2017"/>
      <c r="E24" s="130" t="s">
        <v>2615</v>
      </c>
      <c r="F24" s="131"/>
      <c r="G24" s="132"/>
      <c r="H24" s="131"/>
      <c r="I24" s="474"/>
      <c r="J24" s="26"/>
    </row>
    <row r="25" spans="1:10" ht="18.75" customHeight="1" x14ac:dyDescent="0.35">
      <c r="A25" s="524">
        <v>11</v>
      </c>
      <c r="B25" s="2018" t="s">
        <v>2616</v>
      </c>
      <c r="C25" s="2019"/>
      <c r="D25" s="2020"/>
      <c r="E25" s="78" t="s">
        <v>2617</v>
      </c>
      <c r="F25" s="5"/>
      <c r="G25" s="20"/>
      <c r="H25" s="4"/>
      <c r="I25" s="441"/>
      <c r="J25" s="26"/>
    </row>
    <row r="26" spans="1:10" ht="20.25" customHeight="1" thickBot="1" x14ac:dyDescent="0.4">
      <c r="A26" s="525"/>
      <c r="B26" s="2021"/>
      <c r="C26" s="2022"/>
      <c r="D26" s="2023"/>
      <c r="E26" s="130" t="s">
        <v>2285</v>
      </c>
      <c r="F26" s="131"/>
      <c r="G26" s="132"/>
      <c r="H26" s="160"/>
      <c r="I26" s="474"/>
      <c r="J26" s="26"/>
    </row>
    <row r="27" spans="1:10" ht="20.25" customHeight="1" x14ac:dyDescent="0.35">
      <c r="A27" s="526">
        <v>12</v>
      </c>
      <c r="B27" s="1988" t="s">
        <v>2903</v>
      </c>
      <c r="C27" s="1989"/>
      <c r="D27" s="1990"/>
      <c r="E27" s="216" t="s">
        <v>2904</v>
      </c>
      <c r="F27" s="114"/>
      <c r="G27" s="161"/>
      <c r="H27" s="161"/>
      <c r="I27" s="440"/>
      <c r="J27" s="26"/>
    </row>
    <row r="28" spans="1:10" ht="20.25" customHeight="1" thickBot="1" x14ac:dyDescent="0.4">
      <c r="A28" s="507"/>
      <c r="B28" s="1991"/>
      <c r="C28" s="1992"/>
      <c r="D28" s="1993"/>
      <c r="E28" s="465" t="s">
        <v>2905</v>
      </c>
      <c r="F28" s="466"/>
      <c r="G28" s="467"/>
      <c r="H28" s="467"/>
      <c r="I28" s="527"/>
      <c r="J28" s="26"/>
    </row>
    <row r="29" spans="1:10" ht="51" customHeight="1" x14ac:dyDescent="0.35">
      <c r="A29" s="528">
        <v>13</v>
      </c>
      <c r="B29" s="1994" t="s">
        <v>2618</v>
      </c>
      <c r="C29" s="1995"/>
      <c r="D29" s="1996"/>
      <c r="E29" s="78" t="s">
        <v>2619</v>
      </c>
      <c r="F29" s="5"/>
      <c r="G29" s="20"/>
      <c r="H29" s="4"/>
      <c r="I29" s="441"/>
      <c r="J29" s="26"/>
    </row>
    <row r="30" spans="1:10" ht="18" customHeight="1" thickBot="1" x14ac:dyDescent="0.4">
      <c r="A30" s="529"/>
      <c r="B30" s="1997"/>
      <c r="C30" s="1998"/>
      <c r="D30" s="1999"/>
      <c r="E30" s="130" t="s">
        <v>2282</v>
      </c>
      <c r="F30" s="131"/>
      <c r="G30" s="132"/>
      <c r="H30" s="160"/>
      <c r="I30" s="474"/>
      <c r="J30" s="26"/>
    </row>
    <row r="31" spans="1:10" ht="18" customHeight="1" x14ac:dyDescent="0.35">
      <c r="A31" s="530">
        <v>14</v>
      </c>
      <c r="B31" s="2000" t="s">
        <v>2620</v>
      </c>
      <c r="C31" s="2001"/>
      <c r="D31" s="2002"/>
      <c r="E31" s="78" t="s">
        <v>2946</v>
      </c>
      <c r="F31" s="5"/>
      <c r="G31" s="20"/>
      <c r="H31" s="4"/>
      <c r="I31" s="441"/>
      <c r="J31" s="26"/>
    </row>
    <row r="32" spans="1:10" ht="18" customHeight="1" thickBot="1" x14ac:dyDescent="0.4">
      <c r="A32" s="531"/>
      <c r="B32" s="2003"/>
      <c r="C32" s="2004"/>
      <c r="D32" s="2005"/>
      <c r="E32" s="130" t="s">
        <v>2282</v>
      </c>
      <c r="F32" s="131"/>
      <c r="G32" s="132"/>
      <c r="H32" s="131"/>
      <c r="I32" s="474"/>
      <c r="J32" s="26"/>
    </row>
    <row r="33" spans="1:10" ht="31.5" customHeight="1" x14ac:dyDescent="0.35">
      <c r="A33" s="532">
        <v>15</v>
      </c>
      <c r="B33" s="2006" t="s">
        <v>2947</v>
      </c>
      <c r="C33" s="2007"/>
      <c r="D33" s="2008"/>
      <c r="E33" s="78" t="s">
        <v>2948</v>
      </c>
      <c r="F33" s="5"/>
      <c r="G33" s="20"/>
      <c r="H33" s="4"/>
      <c r="I33" s="441"/>
      <c r="J33" s="26"/>
    </row>
    <row r="34" spans="1:10" ht="30.75" customHeight="1" thickBot="1" x14ac:dyDescent="0.4">
      <c r="A34" s="532"/>
      <c r="B34" s="2009"/>
      <c r="C34" s="2010"/>
      <c r="D34" s="2011"/>
      <c r="E34" s="130" t="s">
        <v>2949</v>
      </c>
      <c r="F34" s="131"/>
      <c r="G34" s="132"/>
      <c r="H34" s="160"/>
      <c r="I34" s="474"/>
      <c r="J34" s="26"/>
    </row>
    <row r="35" spans="1:10" ht="33" customHeight="1" x14ac:dyDescent="0.35">
      <c r="A35" s="533">
        <v>16</v>
      </c>
      <c r="B35" s="1984" t="s">
        <v>2950</v>
      </c>
      <c r="C35" s="1984"/>
      <c r="D35" s="1985"/>
      <c r="E35" s="78" t="s">
        <v>2951</v>
      </c>
      <c r="F35" s="5"/>
      <c r="G35" s="20"/>
      <c r="H35" s="4"/>
      <c r="I35" s="441"/>
      <c r="J35" s="26"/>
    </row>
    <row r="36" spans="1:10" ht="18.75" customHeight="1" thickBot="1" x14ac:dyDescent="0.4">
      <c r="A36" s="534"/>
      <c r="B36" s="1986"/>
      <c r="C36" s="1986"/>
      <c r="D36" s="1987"/>
      <c r="E36" s="130" t="s">
        <v>245</v>
      </c>
      <c r="F36" s="131"/>
      <c r="G36" s="132"/>
      <c r="H36" s="160"/>
      <c r="I36" s="474"/>
      <c r="J36" s="26"/>
    </row>
    <row r="37" spans="1:10" ht="25.5" customHeight="1" x14ac:dyDescent="0.25"/>
    <row r="39" spans="1:10" ht="31.5" customHeight="1" x14ac:dyDescent="0.25"/>
    <row r="41" spans="1:10" ht="43.5" customHeight="1" x14ac:dyDescent="0.25"/>
    <row r="50" ht="45" customHeight="1" x14ac:dyDescent="0.25"/>
    <row r="52" ht="26.25" customHeight="1" x14ac:dyDescent="0.25"/>
    <row r="57" ht="12.75" customHeight="1" x14ac:dyDescent="0.25"/>
    <row r="59" ht="28.5" customHeight="1" x14ac:dyDescent="0.25"/>
    <row r="61" ht="26.25" customHeight="1" x14ac:dyDescent="0.25"/>
    <row r="62" ht="24.75" customHeight="1" x14ac:dyDescent="0.25"/>
    <row r="65" ht="12.75" customHeight="1" x14ac:dyDescent="0.25"/>
    <row r="69" ht="24.75" customHeight="1" x14ac:dyDescent="0.25"/>
    <row r="71" ht="24.75" customHeight="1" x14ac:dyDescent="0.25"/>
    <row r="72" ht="28.5" customHeight="1" x14ac:dyDescent="0.25"/>
    <row r="87" ht="27" customHeight="1" x14ac:dyDescent="0.25"/>
    <row r="92" ht="26.25" customHeight="1" x14ac:dyDescent="0.25"/>
    <row r="100" ht="24.75" customHeight="1" x14ac:dyDescent="0.25"/>
    <row r="101" ht="25.5" customHeight="1" x14ac:dyDescent="0.25"/>
    <row r="102" ht="25.5" customHeight="1" x14ac:dyDescent="0.25"/>
    <row r="109" ht="15" customHeight="1" x14ac:dyDescent="0.25"/>
    <row r="113" ht="0.75" customHeight="1" x14ac:dyDescent="0.25"/>
  </sheetData>
  <mergeCells count="21">
    <mergeCell ref="B1:E2"/>
    <mergeCell ref="B3:D3"/>
    <mergeCell ref="F3:G3"/>
    <mergeCell ref="B5:D6"/>
    <mergeCell ref="B7:D8"/>
    <mergeCell ref="I7:I10"/>
    <mergeCell ref="B9:D10"/>
    <mergeCell ref="A3:A4"/>
    <mergeCell ref="B19:D20"/>
    <mergeCell ref="B21:D22"/>
    <mergeCell ref="B23:D24"/>
    <mergeCell ref="B25:D26"/>
    <mergeCell ref="B11:D12"/>
    <mergeCell ref="B13:D14"/>
    <mergeCell ref="B15:D16"/>
    <mergeCell ref="B17:D18"/>
    <mergeCell ref="B35:D36"/>
    <mergeCell ref="B27:D28"/>
    <mergeCell ref="B29:D30"/>
    <mergeCell ref="B31:D32"/>
    <mergeCell ref="B33:D34"/>
  </mergeCells>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&amp;CBOZP
1.4.2016&amp;R&amp;P strana z &amp;N</oddFooter>
  </headerFooter>
  <rowBreaks count="1" manualBreakCount="1">
    <brk id="26" max="16383" man="1"/>
  </row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List33">
    <tabColor theme="1"/>
  </sheetPr>
  <dimension ref="A2:A1333"/>
  <sheetViews>
    <sheetView view="pageBreakPreview" zoomScaleNormal="100" zoomScaleSheetLayoutView="100" workbookViewId="0"/>
  </sheetViews>
  <sheetFormatPr defaultRowHeight="15.5" x14ac:dyDescent="0.25"/>
  <cols>
    <col min="1" max="1" width="100.54296875" style="1329" customWidth="1"/>
    <col min="2" max="256" width="9.1796875" style="1326"/>
    <col min="257" max="257" width="100.54296875" style="1326" customWidth="1"/>
    <col min="258" max="512" width="9.1796875" style="1326"/>
    <col min="513" max="513" width="100.54296875" style="1326" customWidth="1"/>
    <col min="514" max="768" width="9.1796875" style="1326"/>
    <col min="769" max="769" width="100.54296875" style="1326" customWidth="1"/>
    <col min="770" max="1024" width="9.1796875" style="1326"/>
    <col min="1025" max="1025" width="100.54296875" style="1326" customWidth="1"/>
    <col min="1026" max="1280" width="9.1796875" style="1326"/>
    <col min="1281" max="1281" width="100.54296875" style="1326" customWidth="1"/>
    <col min="1282" max="1536" width="9.1796875" style="1326"/>
    <col min="1537" max="1537" width="100.54296875" style="1326" customWidth="1"/>
    <col min="1538" max="1792" width="9.1796875" style="1326"/>
    <col min="1793" max="1793" width="100.54296875" style="1326" customWidth="1"/>
    <col min="1794" max="2048" width="9.1796875" style="1326"/>
    <col min="2049" max="2049" width="100.54296875" style="1326" customWidth="1"/>
    <col min="2050" max="2304" width="9.1796875" style="1326"/>
    <col min="2305" max="2305" width="100.54296875" style="1326" customWidth="1"/>
    <col min="2306" max="2560" width="9.1796875" style="1326"/>
    <col min="2561" max="2561" width="100.54296875" style="1326" customWidth="1"/>
    <col min="2562" max="2816" width="9.1796875" style="1326"/>
    <col min="2817" max="2817" width="100.54296875" style="1326" customWidth="1"/>
    <col min="2818" max="3072" width="9.1796875" style="1326"/>
    <col min="3073" max="3073" width="100.54296875" style="1326" customWidth="1"/>
    <col min="3074" max="3328" width="9.1796875" style="1326"/>
    <col min="3329" max="3329" width="100.54296875" style="1326" customWidth="1"/>
    <col min="3330" max="3584" width="9.1796875" style="1326"/>
    <col min="3585" max="3585" width="100.54296875" style="1326" customWidth="1"/>
    <col min="3586" max="3840" width="9.1796875" style="1326"/>
    <col min="3841" max="3841" width="100.54296875" style="1326" customWidth="1"/>
    <col min="3842" max="4096" width="9.1796875" style="1326"/>
    <col min="4097" max="4097" width="100.54296875" style="1326" customWidth="1"/>
    <col min="4098" max="4352" width="9.1796875" style="1326"/>
    <col min="4353" max="4353" width="100.54296875" style="1326" customWidth="1"/>
    <col min="4354" max="4608" width="9.1796875" style="1326"/>
    <col min="4609" max="4609" width="100.54296875" style="1326" customWidth="1"/>
    <col min="4610" max="4864" width="9.1796875" style="1326"/>
    <col min="4865" max="4865" width="100.54296875" style="1326" customWidth="1"/>
    <col min="4866" max="5120" width="9.1796875" style="1326"/>
    <col min="5121" max="5121" width="100.54296875" style="1326" customWidth="1"/>
    <col min="5122" max="5376" width="9.1796875" style="1326"/>
    <col min="5377" max="5377" width="100.54296875" style="1326" customWidth="1"/>
    <col min="5378" max="5632" width="9.1796875" style="1326"/>
    <col min="5633" max="5633" width="100.54296875" style="1326" customWidth="1"/>
    <col min="5634" max="5888" width="9.1796875" style="1326"/>
    <col min="5889" max="5889" width="100.54296875" style="1326" customWidth="1"/>
    <col min="5890" max="6144" width="9.1796875" style="1326"/>
    <col min="6145" max="6145" width="100.54296875" style="1326" customWidth="1"/>
    <col min="6146" max="6400" width="9.1796875" style="1326"/>
    <col min="6401" max="6401" width="100.54296875" style="1326" customWidth="1"/>
    <col min="6402" max="6656" width="9.1796875" style="1326"/>
    <col min="6657" max="6657" width="100.54296875" style="1326" customWidth="1"/>
    <col min="6658" max="6912" width="9.1796875" style="1326"/>
    <col min="6913" max="6913" width="100.54296875" style="1326" customWidth="1"/>
    <col min="6914" max="7168" width="9.1796875" style="1326"/>
    <col min="7169" max="7169" width="100.54296875" style="1326" customWidth="1"/>
    <col min="7170" max="7424" width="9.1796875" style="1326"/>
    <col min="7425" max="7425" width="100.54296875" style="1326" customWidth="1"/>
    <col min="7426" max="7680" width="9.1796875" style="1326"/>
    <col min="7681" max="7681" width="100.54296875" style="1326" customWidth="1"/>
    <col min="7682" max="7936" width="9.1796875" style="1326"/>
    <col min="7937" max="7937" width="100.54296875" style="1326" customWidth="1"/>
    <col min="7938" max="8192" width="9.1796875" style="1326"/>
    <col min="8193" max="8193" width="100.54296875" style="1326" customWidth="1"/>
    <col min="8194" max="8448" width="9.1796875" style="1326"/>
    <col min="8449" max="8449" width="100.54296875" style="1326" customWidth="1"/>
    <col min="8450" max="8704" width="9.1796875" style="1326"/>
    <col min="8705" max="8705" width="100.54296875" style="1326" customWidth="1"/>
    <col min="8706" max="8960" width="9.1796875" style="1326"/>
    <col min="8961" max="8961" width="100.54296875" style="1326" customWidth="1"/>
    <col min="8962" max="9216" width="9.1796875" style="1326"/>
    <col min="9217" max="9217" width="100.54296875" style="1326" customWidth="1"/>
    <col min="9218" max="9472" width="9.1796875" style="1326"/>
    <col min="9473" max="9473" width="100.54296875" style="1326" customWidth="1"/>
    <col min="9474" max="9728" width="9.1796875" style="1326"/>
    <col min="9729" max="9729" width="100.54296875" style="1326" customWidth="1"/>
    <col min="9730" max="9984" width="9.1796875" style="1326"/>
    <col min="9985" max="9985" width="100.54296875" style="1326" customWidth="1"/>
    <col min="9986" max="10240" width="9.1796875" style="1326"/>
    <col min="10241" max="10241" width="100.54296875" style="1326" customWidth="1"/>
    <col min="10242" max="10496" width="9.1796875" style="1326"/>
    <col min="10497" max="10497" width="100.54296875" style="1326" customWidth="1"/>
    <col min="10498" max="10752" width="9.1796875" style="1326"/>
    <col min="10753" max="10753" width="100.54296875" style="1326" customWidth="1"/>
    <col min="10754" max="11008" width="9.1796875" style="1326"/>
    <col min="11009" max="11009" width="100.54296875" style="1326" customWidth="1"/>
    <col min="11010" max="11264" width="9.1796875" style="1326"/>
    <col min="11265" max="11265" width="100.54296875" style="1326" customWidth="1"/>
    <col min="11266" max="11520" width="9.1796875" style="1326"/>
    <col min="11521" max="11521" width="100.54296875" style="1326" customWidth="1"/>
    <col min="11522" max="11776" width="9.1796875" style="1326"/>
    <col min="11777" max="11777" width="100.54296875" style="1326" customWidth="1"/>
    <col min="11778" max="12032" width="9.1796875" style="1326"/>
    <col min="12033" max="12033" width="100.54296875" style="1326" customWidth="1"/>
    <col min="12034" max="12288" width="9.1796875" style="1326"/>
    <col min="12289" max="12289" width="100.54296875" style="1326" customWidth="1"/>
    <col min="12290" max="12544" width="9.1796875" style="1326"/>
    <col min="12545" max="12545" width="100.54296875" style="1326" customWidth="1"/>
    <col min="12546" max="12800" width="9.1796875" style="1326"/>
    <col min="12801" max="12801" width="100.54296875" style="1326" customWidth="1"/>
    <col min="12802" max="13056" width="9.1796875" style="1326"/>
    <col min="13057" max="13057" width="100.54296875" style="1326" customWidth="1"/>
    <col min="13058" max="13312" width="9.1796875" style="1326"/>
    <col min="13313" max="13313" width="100.54296875" style="1326" customWidth="1"/>
    <col min="13314" max="13568" width="9.1796875" style="1326"/>
    <col min="13569" max="13569" width="100.54296875" style="1326" customWidth="1"/>
    <col min="13570" max="13824" width="9.1796875" style="1326"/>
    <col min="13825" max="13825" width="100.54296875" style="1326" customWidth="1"/>
    <col min="13826" max="14080" width="9.1796875" style="1326"/>
    <col min="14081" max="14081" width="100.54296875" style="1326" customWidth="1"/>
    <col min="14082" max="14336" width="9.1796875" style="1326"/>
    <col min="14337" max="14337" width="100.54296875" style="1326" customWidth="1"/>
    <col min="14338" max="14592" width="9.1796875" style="1326"/>
    <col min="14593" max="14593" width="100.54296875" style="1326" customWidth="1"/>
    <col min="14594" max="14848" width="9.1796875" style="1326"/>
    <col min="14849" max="14849" width="100.54296875" style="1326" customWidth="1"/>
    <col min="14850" max="15104" width="9.1796875" style="1326"/>
    <col min="15105" max="15105" width="100.54296875" style="1326" customWidth="1"/>
    <col min="15106" max="15360" width="9.1796875" style="1326"/>
    <col min="15361" max="15361" width="100.54296875" style="1326" customWidth="1"/>
    <col min="15362" max="15616" width="9.1796875" style="1326"/>
    <col min="15617" max="15617" width="100.54296875" style="1326" customWidth="1"/>
    <col min="15618" max="15872" width="9.1796875" style="1326"/>
    <col min="15873" max="15873" width="100.54296875" style="1326" customWidth="1"/>
    <col min="15874" max="16128" width="9.1796875" style="1326"/>
    <col min="16129" max="16129" width="100.54296875" style="1326" customWidth="1"/>
    <col min="16130" max="16384" width="9.1796875" style="1326"/>
  </cols>
  <sheetData>
    <row r="2" spans="1:1" ht="17.5" x14ac:dyDescent="0.25">
      <c r="A2" s="1325" t="s">
        <v>10665</v>
      </c>
    </row>
    <row r="3" spans="1:1" x14ac:dyDescent="0.25">
      <c r="A3" s="1327"/>
    </row>
    <row r="4" spans="1:1" x14ac:dyDescent="0.25">
      <c r="A4" s="1327" t="s">
        <v>3978</v>
      </c>
    </row>
    <row r="5" spans="1:1" x14ac:dyDescent="0.25">
      <c r="A5" s="1327"/>
    </row>
    <row r="6" spans="1:1" x14ac:dyDescent="0.25">
      <c r="A6" s="1327" t="s">
        <v>10666</v>
      </c>
    </row>
    <row r="7" spans="1:1" x14ac:dyDescent="0.25">
      <c r="A7" s="1327"/>
    </row>
    <row r="8" spans="1:1" ht="15" x14ac:dyDescent="0.25">
      <c r="A8" s="1328" t="s">
        <v>10667</v>
      </c>
    </row>
    <row r="9" spans="1:1" x14ac:dyDescent="0.25">
      <c r="A9" s="1327" t="s">
        <v>22584</v>
      </c>
    </row>
    <row r="10" spans="1:1" ht="15" x14ac:dyDescent="0.25">
      <c r="A10" s="1381" t="s">
        <v>22585</v>
      </c>
    </row>
    <row r="11" spans="1:1" x14ac:dyDescent="0.25">
      <c r="A11" s="1329" t="s">
        <v>1624</v>
      </c>
    </row>
    <row r="12" spans="1:1" x14ac:dyDescent="0.25">
      <c r="A12" s="1329" t="s">
        <v>3585</v>
      </c>
    </row>
    <row r="13" spans="1:1" x14ac:dyDescent="0.25">
      <c r="A13" s="1329" t="s">
        <v>10668</v>
      </c>
    </row>
    <row r="14" spans="1:1" x14ac:dyDescent="0.25">
      <c r="A14" s="1329" t="s">
        <v>1625</v>
      </c>
    </row>
    <row r="15" spans="1:1" x14ac:dyDescent="0.25">
      <c r="A15" s="1329" t="s">
        <v>10669</v>
      </c>
    </row>
    <row r="16" spans="1:1" x14ac:dyDescent="0.25">
      <c r="A16" s="1329" t="s">
        <v>3711</v>
      </c>
    </row>
    <row r="17" spans="1:1" x14ac:dyDescent="0.25">
      <c r="A17" s="1329" t="s">
        <v>610</v>
      </c>
    </row>
    <row r="18" spans="1:1" ht="31" x14ac:dyDescent="0.25">
      <c r="A18" s="1329" t="s">
        <v>10670</v>
      </c>
    </row>
    <row r="19" spans="1:1" x14ac:dyDescent="0.25">
      <c r="A19" s="1329" t="s">
        <v>3547</v>
      </c>
    </row>
    <row r="20" spans="1:1" x14ac:dyDescent="0.25">
      <c r="A20" s="1329" t="s">
        <v>4347</v>
      </c>
    </row>
    <row r="21" spans="1:1" x14ac:dyDescent="0.25">
      <c r="A21" s="1329" t="s">
        <v>10671</v>
      </c>
    </row>
    <row r="22" spans="1:1" ht="46.5" x14ac:dyDescent="0.25">
      <c r="A22" s="1329" t="s">
        <v>22586</v>
      </c>
    </row>
    <row r="23" spans="1:1" ht="31" x14ac:dyDescent="0.25">
      <c r="A23" s="1329" t="s">
        <v>10672</v>
      </c>
    </row>
    <row r="24" spans="1:1" ht="46.5" x14ac:dyDescent="0.25">
      <c r="A24" s="1329" t="s">
        <v>10673</v>
      </c>
    </row>
    <row r="25" spans="1:1" ht="46.5" x14ac:dyDescent="0.25">
      <c r="A25" s="1329" t="s">
        <v>10674</v>
      </c>
    </row>
    <row r="26" spans="1:1" ht="77.5" x14ac:dyDescent="0.25">
      <c r="A26" s="1329" t="s">
        <v>10675</v>
      </c>
    </row>
    <row r="27" spans="1:1" x14ac:dyDescent="0.25">
      <c r="A27" s="1329" t="s">
        <v>10676</v>
      </c>
    </row>
    <row r="28" spans="1:1" x14ac:dyDescent="0.25">
      <c r="A28" s="1329" t="s">
        <v>10677</v>
      </c>
    </row>
    <row r="29" spans="1:1" ht="31" x14ac:dyDescent="0.25">
      <c r="A29" s="1329" t="s">
        <v>10678</v>
      </c>
    </row>
    <row r="30" spans="1:1" ht="31" x14ac:dyDescent="0.25">
      <c r="A30" s="1329" t="s">
        <v>10679</v>
      </c>
    </row>
    <row r="31" spans="1:1" x14ac:dyDescent="0.25">
      <c r="A31" s="1329" t="s">
        <v>10680</v>
      </c>
    </row>
    <row r="32" spans="1:1" ht="77.5" x14ac:dyDescent="0.25">
      <c r="A32" s="1329" t="s">
        <v>10681</v>
      </c>
    </row>
    <row r="33" spans="1:1" ht="46.5" x14ac:dyDescent="0.25">
      <c r="A33" s="1329" t="s">
        <v>10682</v>
      </c>
    </row>
    <row r="34" spans="1:1" ht="62" x14ac:dyDescent="0.25">
      <c r="A34" s="1329" t="s">
        <v>19013</v>
      </c>
    </row>
    <row r="35" spans="1:1" x14ac:dyDescent="0.25">
      <c r="A35" s="1329" t="s">
        <v>10683</v>
      </c>
    </row>
    <row r="36" spans="1:1" ht="31" x14ac:dyDescent="0.25">
      <c r="A36" s="1329" t="s">
        <v>10684</v>
      </c>
    </row>
    <row r="37" spans="1:1" ht="62" x14ac:dyDescent="0.25">
      <c r="A37" s="1329" t="s">
        <v>20551</v>
      </c>
    </row>
    <row r="38" spans="1:1" ht="31" x14ac:dyDescent="0.25">
      <c r="A38" s="1329" t="s">
        <v>22587</v>
      </c>
    </row>
    <row r="39" spans="1:1" ht="46.5" x14ac:dyDescent="0.25">
      <c r="A39" s="1329" t="s">
        <v>22588</v>
      </c>
    </row>
    <row r="40" spans="1:1" ht="31" x14ac:dyDescent="0.25">
      <c r="A40" s="1329" t="s">
        <v>22589</v>
      </c>
    </row>
    <row r="41" spans="1:1" x14ac:dyDescent="0.25">
      <c r="A41" s="1329" t="s">
        <v>2675</v>
      </c>
    </row>
    <row r="42" spans="1:1" ht="46.5" x14ac:dyDescent="0.25">
      <c r="A42" s="1329" t="s">
        <v>22590</v>
      </c>
    </row>
    <row r="43" spans="1:1" x14ac:dyDescent="0.25">
      <c r="A43" s="1329" t="s">
        <v>3552</v>
      </c>
    </row>
    <row r="44" spans="1:1" ht="31" x14ac:dyDescent="0.25">
      <c r="A44" s="1329" t="s">
        <v>22591</v>
      </c>
    </row>
    <row r="45" spans="1:1" ht="139.5" x14ac:dyDescent="0.25">
      <c r="A45" s="1329" t="s">
        <v>22592</v>
      </c>
    </row>
    <row r="46" spans="1:1" ht="46.5" x14ac:dyDescent="0.25">
      <c r="A46" s="1329" t="s">
        <v>22593</v>
      </c>
    </row>
    <row r="47" spans="1:1" x14ac:dyDescent="0.25">
      <c r="A47" s="1329" t="s">
        <v>10686</v>
      </c>
    </row>
    <row r="48" spans="1:1" x14ac:dyDescent="0.25">
      <c r="A48" s="1329" t="s">
        <v>10687</v>
      </c>
    </row>
    <row r="49" spans="1:1" ht="46.5" x14ac:dyDescent="0.25">
      <c r="A49" s="1329" t="s">
        <v>10688</v>
      </c>
    </row>
    <row r="50" spans="1:1" x14ac:dyDescent="0.25">
      <c r="A50" s="1329" t="s">
        <v>11975</v>
      </c>
    </row>
    <row r="51" spans="1:1" ht="31" x14ac:dyDescent="0.25">
      <c r="A51" s="1329" t="s">
        <v>10689</v>
      </c>
    </row>
    <row r="52" spans="1:1" x14ac:dyDescent="0.25">
      <c r="A52" s="1329" t="s">
        <v>10690</v>
      </c>
    </row>
    <row r="53" spans="1:1" ht="62" x14ac:dyDescent="0.25">
      <c r="A53" s="1329" t="s">
        <v>22594</v>
      </c>
    </row>
    <row r="54" spans="1:1" ht="93" x14ac:dyDescent="0.25">
      <c r="A54" s="1329" t="s">
        <v>22595</v>
      </c>
    </row>
    <row r="55" spans="1:1" ht="124" x14ac:dyDescent="0.25">
      <c r="A55" s="1329" t="s">
        <v>21558</v>
      </c>
    </row>
    <row r="56" spans="1:1" x14ac:dyDescent="0.25">
      <c r="A56" s="1329" t="s">
        <v>2422</v>
      </c>
    </row>
    <row r="57" spans="1:1" x14ac:dyDescent="0.25">
      <c r="A57" s="1329" t="s">
        <v>10691</v>
      </c>
    </row>
    <row r="58" spans="1:1" ht="31" x14ac:dyDescent="0.25">
      <c r="A58" s="1329" t="s">
        <v>10692</v>
      </c>
    </row>
    <row r="59" spans="1:1" ht="31" x14ac:dyDescent="0.25">
      <c r="A59" s="1329" t="s">
        <v>10693</v>
      </c>
    </row>
    <row r="60" spans="1:1" x14ac:dyDescent="0.25">
      <c r="A60" s="1329" t="s">
        <v>2730</v>
      </c>
    </row>
    <row r="61" spans="1:1" ht="31" x14ac:dyDescent="0.25">
      <c r="A61" s="1329" t="s">
        <v>22596</v>
      </c>
    </row>
    <row r="62" spans="1:1" ht="62" x14ac:dyDescent="0.25">
      <c r="A62" s="1329" t="s">
        <v>22597</v>
      </c>
    </row>
    <row r="63" spans="1:1" ht="77.5" x14ac:dyDescent="0.25">
      <c r="A63" s="1329" t="s">
        <v>22598</v>
      </c>
    </row>
    <row r="64" spans="1:1" ht="62" x14ac:dyDescent="0.25">
      <c r="A64" s="1329" t="s">
        <v>22599</v>
      </c>
    </row>
    <row r="65" spans="1:1" ht="46.5" x14ac:dyDescent="0.25">
      <c r="A65" s="1329" t="s">
        <v>22600</v>
      </c>
    </row>
    <row r="66" spans="1:1" x14ac:dyDescent="0.25">
      <c r="A66" s="1329" t="s">
        <v>3797</v>
      </c>
    </row>
    <row r="67" spans="1:1" ht="93" x14ac:dyDescent="0.25">
      <c r="A67" s="1329" t="s">
        <v>22601</v>
      </c>
    </row>
    <row r="68" spans="1:1" ht="77.5" x14ac:dyDescent="0.25">
      <c r="A68" s="1329" t="s">
        <v>22602</v>
      </c>
    </row>
    <row r="69" spans="1:1" ht="62" x14ac:dyDescent="0.25">
      <c r="A69" s="1329" t="s">
        <v>22603</v>
      </c>
    </row>
    <row r="70" spans="1:1" ht="62" x14ac:dyDescent="0.25">
      <c r="A70" s="1329" t="s">
        <v>22604</v>
      </c>
    </row>
    <row r="71" spans="1:1" ht="46.5" x14ac:dyDescent="0.25">
      <c r="A71" s="1329" t="s">
        <v>10694</v>
      </c>
    </row>
    <row r="72" spans="1:1" ht="31" x14ac:dyDescent="0.25">
      <c r="A72" s="1329" t="s">
        <v>22605</v>
      </c>
    </row>
    <row r="73" spans="1:1" ht="31" x14ac:dyDescent="0.25">
      <c r="A73" s="1329" t="s">
        <v>10695</v>
      </c>
    </row>
    <row r="74" spans="1:1" x14ac:dyDescent="0.25">
      <c r="A74" s="1329" t="s">
        <v>10696</v>
      </c>
    </row>
    <row r="75" spans="1:1" x14ac:dyDescent="0.25">
      <c r="A75" s="1329" t="s">
        <v>10697</v>
      </c>
    </row>
    <row r="76" spans="1:1" x14ac:dyDescent="0.25">
      <c r="A76" s="1329" t="s">
        <v>10698</v>
      </c>
    </row>
    <row r="77" spans="1:1" x14ac:dyDescent="0.25">
      <c r="A77" s="1329" t="s">
        <v>10699</v>
      </c>
    </row>
    <row r="78" spans="1:1" x14ac:dyDescent="0.25">
      <c r="A78" s="1329" t="s">
        <v>10700</v>
      </c>
    </row>
    <row r="79" spans="1:1" ht="31" x14ac:dyDescent="0.25">
      <c r="A79" s="1329" t="s">
        <v>10701</v>
      </c>
    </row>
    <row r="80" spans="1:1" ht="31" x14ac:dyDescent="0.25">
      <c r="A80" s="1329" t="s">
        <v>10702</v>
      </c>
    </row>
    <row r="81" spans="1:1" ht="62" x14ac:dyDescent="0.25">
      <c r="A81" s="1329" t="s">
        <v>22606</v>
      </c>
    </row>
    <row r="82" spans="1:1" x14ac:dyDescent="0.25">
      <c r="A82" s="1329" t="s">
        <v>3965</v>
      </c>
    </row>
    <row r="83" spans="1:1" ht="93" x14ac:dyDescent="0.25">
      <c r="A83" s="1329" t="s">
        <v>22607</v>
      </c>
    </row>
    <row r="84" spans="1:1" ht="93" x14ac:dyDescent="0.25">
      <c r="A84" s="1329" t="s">
        <v>22608</v>
      </c>
    </row>
    <row r="85" spans="1:1" ht="93" x14ac:dyDescent="0.25">
      <c r="A85" s="1329" t="s">
        <v>22609</v>
      </c>
    </row>
    <row r="86" spans="1:1" x14ac:dyDescent="0.25">
      <c r="A86" s="1329" t="s">
        <v>10703</v>
      </c>
    </row>
    <row r="87" spans="1:1" x14ac:dyDescent="0.25">
      <c r="A87" s="1329" t="s">
        <v>3778</v>
      </c>
    </row>
    <row r="88" spans="1:1" x14ac:dyDescent="0.25">
      <c r="A88" s="1329" t="s">
        <v>10704</v>
      </c>
    </row>
    <row r="89" spans="1:1" ht="31" x14ac:dyDescent="0.25">
      <c r="A89" s="1329" t="s">
        <v>10705</v>
      </c>
    </row>
    <row r="90" spans="1:1" ht="31" x14ac:dyDescent="0.25">
      <c r="A90" s="1329" t="s">
        <v>10706</v>
      </c>
    </row>
    <row r="91" spans="1:1" x14ac:dyDescent="0.25">
      <c r="A91" s="1329" t="s">
        <v>10707</v>
      </c>
    </row>
    <row r="92" spans="1:1" x14ac:dyDescent="0.25">
      <c r="A92" s="1329" t="s">
        <v>10708</v>
      </c>
    </row>
    <row r="93" spans="1:1" ht="46.5" x14ac:dyDescent="0.25">
      <c r="A93" s="1329" t="s">
        <v>10709</v>
      </c>
    </row>
    <row r="94" spans="1:1" x14ac:dyDescent="0.25">
      <c r="A94" s="1329" t="s">
        <v>10710</v>
      </c>
    </row>
    <row r="95" spans="1:1" ht="46.5" x14ac:dyDescent="0.25">
      <c r="A95" s="1329" t="s">
        <v>10711</v>
      </c>
    </row>
    <row r="96" spans="1:1" x14ac:dyDescent="0.25">
      <c r="A96" s="1329" t="s">
        <v>10712</v>
      </c>
    </row>
    <row r="97" spans="1:1" x14ac:dyDescent="0.25">
      <c r="A97" s="1329" t="s">
        <v>10713</v>
      </c>
    </row>
    <row r="98" spans="1:1" ht="31" x14ac:dyDescent="0.25">
      <c r="A98" s="1329" t="s">
        <v>10714</v>
      </c>
    </row>
    <row r="99" spans="1:1" x14ac:dyDescent="0.25">
      <c r="A99" s="1329" t="s">
        <v>10715</v>
      </c>
    </row>
    <row r="100" spans="1:1" ht="31" x14ac:dyDescent="0.25">
      <c r="A100" s="1329" t="s">
        <v>10716</v>
      </c>
    </row>
    <row r="101" spans="1:1" ht="31" x14ac:dyDescent="0.25">
      <c r="A101" s="1329" t="s">
        <v>10717</v>
      </c>
    </row>
    <row r="102" spans="1:1" x14ac:dyDescent="0.25">
      <c r="A102" s="1329" t="s">
        <v>2560</v>
      </c>
    </row>
    <row r="103" spans="1:1" ht="124" x14ac:dyDescent="0.25">
      <c r="A103" s="1329" t="s">
        <v>10718</v>
      </c>
    </row>
    <row r="104" spans="1:1" ht="46.5" x14ac:dyDescent="0.25">
      <c r="A104" s="1329" t="s">
        <v>19014</v>
      </c>
    </row>
    <row r="105" spans="1:1" ht="62" x14ac:dyDescent="0.25">
      <c r="A105" s="1329" t="s">
        <v>10719</v>
      </c>
    </row>
    <row r="106" spans="1:1" x14ac:dyDescent="0.25">
      <c r="A106" s="1329" t="s">
        <v>2075</v>
      </c>
    </row>
    <row r="107" spans="1:1" x14ac:dyDescent="0.25">
      <c r="A107" s="1329" t="s">
        <v>10720</v>
      </c>
    </row>
    <row r="108" spans="1:1" ht="31" x14ac:dyDescent="0.25">
      <c r="A108" s="1329" t="s">
        <v>10721</v>
      </c>
    </row>
    <row r="109" spans="1:1" ht="93" x14ac:dyDescent="0.25">
      <c r="A109" s="1329" t="s">
        <v>10722</v>
      </c>
    </row>
    <row r="110" spans="1:1" ht="31" x14ac:dyDescent="0.25">
      <c r="A110" s="1329" t="s">
        <v>19015</v>
      </c>
    </row>
    <row r="111" spans="1:1" ht="46.5" x14ac:dyDescent="0.25">
      <c r="A111" s="1329" t="s">
        <v>10723</v>
      </c>
    </row>
    <row r="112" spans="1:1" ht="31" x14ac:dyDescent="0.25">
      <c r="A112" s="1329" t="s">
        <v>10724</v>
      </c>
    </row>
    <row r="113" spans="1:1" x14ac:dyDescent="0.25">
      <c r="A113" s="1329" t="s">
        <v>10725</v>
      </c>
    </row>
    <row r="114" spans="1:1" x14ac:dyDescent="0.25">
      <c r="A114" s="1329" t="s">
        <v>1303</v>
      </c>
    </row>
    <row r="115" spans="1:1" x14ac:dyDescent="0.25">
      <c r="A115" s="1329" t="s">
        <v>10726</v>
      </c>
    </row>
    <row r="116" spans="1:1" x14ac:dyDescent="0.25">
      <c r="A116" s="1329" t="s">
        <v>2076</v>
      </c>
    </row>
    <row r="117" spans="1:1" x14ac:dyDescent="0.25">
      <c r="A117" s="1329" t="s">
        <v>10727</v>
      </c>
    </row>
    <row r="118" spans="1:1" ht="62" x14ac:dyDescent="0.25">
      <c r="A118" s="1329" t="s">
        <v>10728</v>
      </c>
    </row>
    <row r="119" spans="1:1" x14ac:dyDescent="0.25">
      <c r="A119" s="1329" t="s">
        <v>10729</v>
      </c>
    </row>
    <row r="120" spans="1:1" x14ac:dyDescent="0.25">
      <c r="A120" s="1329" t="s">
        <v>10686</v>
      </c>
    </row>
    <row r="121" spans="1:1" ht="46.5" x14ac:dyDescent="0.25">
      <c r="A121" s="1329" t="s">
        <v>10730</v>
      </c>
    </row>
    <row r="122" spans="1:1" ht="46.5" x14ac:dyDescent="0.25">
      <c r="A122" s="1329" t="s">
        <v>10688</v>
      </c>
    </row>
    <row r="123" spans="1:1" x14ac:dyDescent="0.25">
      <c r="A123" s="1329" t="s">
        <v>11975</v>
      </c>
    </row>
    <row r="124" spans="1:1" x14ac:dyDescent="0.25">
      <c r="A124" s="1329" t="s">
        <v>10731</v>
      </c>
    </row>
    <row r="125" spans="1:1" ht="62" x14ac:dyDescent="0.25">
      <c r="A125" s="1329" t="s">
        <v>10732</v>
      </c>
    </row>
    <row r="126" spans="1:1" ht="31" x14ac:dyDescent="0.25">
      <c r="A126" s="1329" t="s">
        <v>10733</v>
      </c>
    </row>
    <row r="127" spans="1:1" ht="46.5" x14ac:dyDescent="0.25">
      <c r="A127" s="1329" t="s">
        <v>10734</v>
      </c>
    </row>
    <row r="128" spans="1:1" x14ac:dyDescent="0.25">
      <c r="A128" s="1329" t="s">
        <v>10735</v>
      </c>
    </row>
    <row r="129" spans="1:1" x14ac:dyDescent="0.25">
      <c r="A129" s="1329" t="s">
        <v>10736</v>
      </c>
    </row>
    <row r="130" spans="1:1" ht="46.5" x14ac:dyDescent="0.25">
      <c r="A130" s="1329" t="s">
        <v>10737</v>
      </c>
    </row>
    <row r="131" spans="1:1" x14ac:dyDescent="0.25">
      <c r="A131" s="1329" t="s">
        <v>10738</v>
      </c>
    </row>
    <row r="132" spans="1:1" x14ac:dyDescent="0.25">
      <c r="A132" s="1329" t="s">
        <v>1302</v>
      </c>
    </row>
    <row r="133" spans="1:1" x14ac:dyDescent="0.25">
      <c r="A133" s="1329" t="s">
        <v>10739</v>
      </c>
    </row>
    <row r="134" spans="1:1" x14ac:dyDescent="0.25">
      <c r="A134" s="1329" t="s">
        <v>10740</v>
      </c>
    </row>
    <row r="135" spans="1:1" x14ac:dyDescent="0.25">
      <c r="A135" s="1329" t="s">
        <v>10741</v>
      </c>
    </row>
    <row r="136" spans="1:1" x14ac:dyDescent="0.25">
      <c r="A136" s="1329" t="s">
        <v>1304</v>
      </c>
    </row>
    <row r="137" spans="1:1" x14ac:dyDescent="0.25">
      <c r="A137" s="1329" t="s">
        <v>10742</v>
      </c>
    </row>
    <row r="138" spans="1:1" ht="46.5" x14ac:dyDescent="0.25">
      <c r="A138" s="1329" t="s">
        <v>10743</v>
      </c>
    </row>
    <row r="139" spans="1:1" ht="46.5" x14ac:dyDescent="0.25">
      <c r="A139" s="1329" t="s">
        <v>10744</v>
      </c>
    </row>
    <row r="140" spans="1:1" x14ac:dyDescent="0.25">
      <c r="A140" s="1329" t="s">
        <v>1652</v>
      </c>
    </row>
    <row r="141" spans="1:1" x14ac:dyDescent="0.25">
      <c r="A141" s="1329" t="s">
        <v>10745</v>
      </c>
    </row>
    <row r="142" spans="1:1" ht="77.5" x14ac:dyDescent="0.25">
      <c r="A142" s="1329" t="s">
        <v>19016</v>
      </c>
    </row>
    <row r="143" spans="1:1" ht="31" x14ac:dyDescent="0.25">
      <c r="A143" s="1329" t="s">
        <v>10746</v>
      </c>
    </row>
    <row r="144" spans="1:1" x14ac:dyDescent="0.25">
      <c r="A144" s="1329" t="s">
        <v>1516</v>
      </c>
    </row>
    <row r="145" spans="1:1" x14ac:dyDescent="0.25">
      <c r="A145" s="1329" t="s">
        <v>10747</v>
      </c>
    </row>
    <row r="146" spans="1:1" ht="31" x14ac:dyDescent="0.25">
      <c r="A146" s="1329" t="s">
        <v>10748</v>
      </c>
    </row>
    <row r="147" spans="1:1" ht="46.5" x14ac:dyDescent="0.25">
      <c r="A147" s="1329" t="s">
        <v>10749</v>
      </c>
    </row>
    <row r="148" spans="1:1" ht="31" x14ac:dyDescent="0.25">
      <c r="A148" s="1329" t="s">
        <v>10750</v>
      </c>
    </row>
    <row r="149" spans="1:1" ht="46.5" x14ac:dyDescent="0.25">
      <c r="A149" s="1329" t="s">
        <v>10751</v>
      </c>
    </row>
    <row r="150" spans="1:1" x14ac:dyDescent="0.25">
      <c r="A150" s="1329" t="s">
        <v>1518</v>
      </c>
    </row>
    <row r="151" spans="1:1" x14ac:dyDescent="0.25">
      <c r="A151" s="1329" t="s">
        <v>10752</v>
      </c>
    </row>
    <row r="152" spans="1:1" ht="62" x14ac:dyDescent="0.25">
      <c r="A152" s="1329" t="s">
        <v>10753</v>
      </c>
    </row>
    <row r="153" spans="1:1" x14ac:dyDescent="0.25">
      <c r="A153" s="1329" t="s">
        <v>1517</v>
      </c>
    </row>
    <row r="154" spans="1:1" x14ac:dyDescent="0.25">
      <c r="A154" s="1329" t="s">
        <v>22610</v>
      </c>
    </row>
    <row r="155" spans="1:1" x14ac:dyDescent="0.25">
      <c r="A155" s="1329" t="s">
        <v>19239</v>
      </c>
    </row>
    <row r="156" spans="1:1" x14ac:dyDescent="0.25">
      <c r="A156" s="1329" t="s">
        <v>22611</v>
      </c>
    </row>
    <row r="157" spans="1:1" x14ac:dyDescent="0.25">
      <c r="A157" s="1329" t="s">
        <v>22612</v>
      </c>
    </row>
    <row r="158" spans="1:1" ht="31" x14ac:dyDescent="0.25">
      <c r="A158" s="1329" t="s">
        <v>22613</v>
      </c>
    </row>
    <row r="159" spans="1:1" ht="31" x14ac:dyDescent="0.25">
      <c r="A159" s="1329" t="s">
        <v>22614</v>
      </c>
    </row>
    <row r="160" spans="1:1" x14ac:dyDescent="0.25">
      <c r="A160" s="1329" t="s">
        <v>22615</v>
      </c>
    </row>
    <row r="161" spans="1:1" x14ac:dyDescent="0.25">
      <c r="A161" s="1329" t="s">
        <v>22616</v>
      </c>
    </row>
    <row r="162" spans="1:1" x14ac:dyDescent="0.25">
      <c r="A162" s="1329" t="s">
        <v>22617</v>
      </c>
    </row>
    <row r="163" spans="1:1" x14ac:dyDescent="0.25">
      <c r="A163" s="1329" t="s">
        <v>22618</v>
      </c>
    </row>
    <row r="164" spans="1:1" x14ac:dyDescent="0.25">
      <c r="A164" s="1329" t="s">
        <v>22619</v>
      </c>
    </row>
    <row r="165" spans="1:1" x14ac:dyDescent="0.25">
      <c r="A165" s="1329" t="s">
        <v>22620</v>
      </c>
    </row>
    <row r="166" spans="1:1" ht="62" x14ac:dyDescent="0.25">
      <c r="A166" s="1329" t="s">
        <v>22621</v>
      </c>
    </row>
    <row r="167" spans="1:1" x14ac:dyDescent="0.25">
      <c r="A167" s="1329" t="s">
        <v>22622</v>
      </c>
    </row>
    <row r="168" spans="1:1" x14ac:dyDescent="0.25">
      <c r="A168" s="1329" t="s">
        <v>22623</v>
      </c>
    </row>
    <row r="169" spans="1:1" x14ac:dyDescent="0.25">
      <c r="A169" s="1329" t="s">
        <v>22624</v>
      </c>
    </row>
    <row r="170" spans="1:1" x14ac:dyDescent="0.25">
      <c r="A170" s="1329" t="s">
        <v>22625</v>
      </c>
    </row>
    <row r="171" spans="1:1" ht="31" x14ac:dyDescent="0.25">
      <c r="A171" s="1329" t="s">
        <v>22626</v>
      </c>
    </row>
    <row r="172" spans="1:1" ht="62" x14ac:dyDescent="0.25">
      <c r="A172" s="1329" t="s">
        <v>22627</v>
      </c>
    </row>
    <row r="173" spans="1:1" ht="62" x14ac:dyDescent="0.25">
      <c r="A173" s="1329" t="s">
        <v>22628</v>
      </c>
    </row>
    <row r="174" spans="1:1" ht="31" x14ac:dyDescent="0.25">
      <c r="A174" s="1329" t="s">
        <v>22629</v>
      </c>
    </row>
    <row r="175" spans="1:1" x14ac:dyDescent="0.25">
      <c r="A175" s="1329" t="s">
        <v>22630</v>
      </c>
    </row>
    <row r="176" spans="1:1" x14ac:dyDescent="0.25">
      <c r="A176" s="1329" t="s">
        <v>22631</v>
      </c>
    </row>
    <row r="177" spans="1:1" ht="46.5" x14ac:dyDescent="0.25">
      <c r="A177" s="1329" t="s">
        <v>22632</v>
      </c>
    </row>
    <row r="178" spans="1:1" ht="62" x14ac:dyDescent="0.25">
      <c r="A178" s="1329" t="s">
        <v>22633</v>
      </c>
    </row>
    <row r="179" spans="1:1" ht="93" x14ac:dyDescent="0.25">
      <c r="A179" s="1329" t="s">
        <v>22634</v>
      </c>
    </row>
    <row r="180" spans="1:1" ht="93" x14ac:dyDescent="0.25">
      <c r="A180" s="1329" t="s">
        <v>22635</v>
      </c>
    </row>
    <row r="181" spans="1:1" ht="31" x14ac:dyDescent="0.25">
      <c r="A181" s="1329" t="s">
        <v>22636</v>
      </c>
    </row>
    <row r="182" spans="1:1" ht="31" x14ac:dyDescent="0.25">
      <c r="A182" s="1329" t="s">
        <v>22637</v>
      </c>
    </row>
    <row r="183" spans="1:1" ht="46.5" x14ac:dyDescent="0.25">
      <c r="A183" s="1329" t="s">
        <v>22638</v>
      </c>
    </row>
    <row r="184" spans="1:1" ht="31" x14ac:dyDescent="0.25">
      <c r="A184" s="1329" t="s">
        <v>22639</v>
      </c>
    </row>
    <row r="185" spans="1:1" ht="31" x14ac:dyDescent="0.25">
      <c r="A185" s="1329" t="s">
        <v>22640</v>
      </c>
    </row>
    <row r="186" spans="1:1" x14ac:dyDescent="0.25">
      <c r="A186" s="1329" t="s">
        <v>22641</v>
      </c>
    </row>
    <row r="187" spans="1:1" x14ac:dyDescent="0.25">
      <c r="A187" s="1329" t="s">
        <v>22642</v>
      </c>
    </row>
    <row r="188" spans="1:1" x14ac:dyDescent="0.25">
      <c r="A188" s="1329" t="s">
        <v>22643</v>
      </c>
    </row>
    <row r="189" spans="1:1" ht="31" x14ac:dyDescent="0.25">
      <c r="A189" s="1329" t="s">
        <v>22644</v>
      </c>
    </row>
    <row r="190" spans="1:1" ht="46.5" x14ac:dyDescent="0.25">
      <c r="A190" s="1329" t="s">
        <v>22645</v>
      </c>
    </row>
    <row r="191" spans="1:1" x14ac:dyDescent="0.25">
      <c r="A191" s="1329" t="s">
        <v>22646</v>
      </c>
    </row>
    <row r="192" spans="1:1" x14ac:dyDescent="0.25">
      <c r="A192" s="1329" t="s">
        <v>22647</v>
      </c>
    </row>
    <row r="193" spans="1:1" ht="31" x14ac:dyDescent="0.25">
      <c r="A193" s="1329" t="s">
        <v>22648</v>
      </c>
    </row>
    <row r="194" spans="1:1" ht="31" x14ac:dyDescent="0.25">
      <c r="A194" s="1329" t="s">
        <v>22649</v>
      </c>
    </row>
    <row r="195" spans="1:1" ht="31" x14ac:dyDescent="0.25">
      <c r="A195" s="1329" t="s">
        <v>22650</v>
      </c>
    </row>
    <row r="196" spans="1:1" ht="46.5" x14ac:dyDescent="0.25">
      <c r="A196" s="1329" t="s">
        <v>22651</v>
      </c>
    </row>
    <row r="197" spans="1:1" ht="31" x14ac:dyDescent="0.25">
      <c r="A197" s="1329" t="s">
        <v>22652</v>
      </c>
    </row>
    <row r="198" spans="1:1" ht="46.5" x14ac:dyDescent="0.25">
      <c r="A198" s="1329" t="s">
        <v>22653</v>
      </c>
    </row>
    <row r="199" spans="1:1" ht="31" x14ac:dyDescent="0.25">
      <c r="A199" s="1329" t="s">
        <v>22654</v>
      </c>
    </row>
    <row r="200" spans="1:1" x14ac:dyDescent="0.25">
      <c r="A200" s="1329" t="s">
        <v>1665</v>
      </c>
    </row>
    <row r="201" spans="1:1" x14ac:dyDescent="0.25">
      <c r="A201" s="1329" t="s">
        <v>10754</v>
      </c>
    </row>
    <row r="202" spans="1:1" x14ac:dyDescent="0.25">
      <c r="A202" s="1329" t="s">
        <v>1664</v>
      </c>
    </row>
    <row r="203" spans="1:1" x14ac:dyDescent="0.25">
      <c r="A203" s="1329" t="s">
        <v>10755</v>
      </c>
    </row>
    <row r="204" spans="1:1" ht="46.5" x14ac:dyDescent="0.25">
      <c r="A204" s="1329" t="s">
        <v>22655</v>
      </c>
    </row>
    <row r="205" spans="1:1" x14ac:dyDescent="0.25">
      <c r="A205" s="1329" t="s">
        <v>10756</v>
      </c>
    </row>
    <row r="206" spans="1:1" ht="46.5" x14ac:dyDescent="0.25">
      <c r="A206" s="1329" t="s">
        <v>22656</v>
      </c>
    </row>
    <row r="207" spans="1:1" ht="46.5" x14ac:dyDescent="0.25">
      <c r="A207" s="1329" t="s">
        <v>22657</v>
      </c>
    </row>
    <row r="208" spans="1:1" x14ac:dyDescent="0.25">
      <c r="A208" s="1329" t="s">
        <v>1666</v>
      </c>
    </row>
    <row r="209" spans="1:1" x14ac:dyDescent="0.25">
      <c r="A209" s="1329" t="s">
        <v>10757</v>
      </c>
    </row>
    <row r="210" spans="1:1" ht="31" x14ac:dyDescent="0.25">
      <c r="A210" s="1329" t="s">
        <v>10758</v>
      </c>
    </row>
    <row r="211" spans="1:1" x14ac:dyDescent="0.25">
      <c r="A211" s="1329" t="s">
        <v>10759</v>
      </c>
    </row>
    <row r="212" spans="1:1" x14ac:dyDescent="0.25">
      <c r="A212" s="1329" t="s">
        <v>10760</v>
      </c>
    </row>
    <row r="213" spans="1:1" x14ac:dyDescent="0.25">
      <c r="A213" s="1329" t="s">
        <v>10761</v>
      </c>
    </row>
    <row r="214" spans="1:1" x14ac:dyDescent="0.25">
      <c r="A214" s="1329" t="s">
        <v>10762</v>
      </c>
    </row>
    <row r="215" spans="1:1" ht="31" x14ac:dyDescent="0.25">
      <c r="A215" s="1329" t="s">
        <v>10763</v>
      </c>
    </row>
    <row r="216" spans="1:1" x14ac:dyDescent="0.25">
      <c r="A216" s="1329" t="s">
        <v>10710</v>
      </c>
    </row>
    <row r="217" spans="1:1" ht="46.5" x14ac:dyDescent="0.25">
      <c r="A217" s="1329" t="s">
        <v>10711</v>
      </c>
    </row>
    <row r="218" spans="1:1" x14ac:dyDescent="0.25">
      <c r="A218" s="1329" t="s">
        <v>10764</v>
      </c>
    </row>
    <row r="219" spans="1:1" ht="31" x14ac:dyDescent="0.25">
      <c r="A219" s="1329" t="s">
        <v>10765</v>
      </c>
    </row>
    <row r="220" spans="1:1" x14ac:dyDescent="0.25">
      <c r="A220" s="1329" t="s">
        <v>10766</v>
      </c>
    </row>
    <row r="221" spans="1:1" ht="31" x14ac:dyDescent="0.25">
      <c r="A221" s="1329" t="s">
        <v>10767</v>
      </c>
    </row>
    <row r="222" spans="1:1" ht="93" x14ac:dyDescent="0.25">
      <c r="A222" s="1329" t="s">
        <v>10768</v>
      </c>
    </row>
    <row r="223" spans="1:1" x14ac:dyDescent="0.25">
      <c r="A223" s="1329" t="s">
        <v>21559</v>
      </c>
    </row>
    <row r="224" spans="1:1" ht="46.5" x14ac:dyDescent="0.25">
      <c r="A224" s="1329" t="s">
        <v>21560</v>
      </c>
    </row>
    <row r="225" spans="1:1" x14ac:dyDescent="0.25">
      <c r="A225" s="1329" t="s">
        <v>1526</v>
      </c>
    </row>
    <row r="226" spans="1:1" x14ac:dyDescent="0.25">
      <c r="A226" s="1329" t="s">
        <v>10769</v>
      </c>
    </row>
    <row r="227" spans="1:1" x14ac:dyDescent="0.25">
      <c r="A227" s="1329" t="s">
        <v>1667</v>
      </c>
    </row>
    <row r="228" spans="1:1" x14ac:dyDescent="0.25">
      <c r="A228" s="1329" t="s">
        <v>10770</v>
      </c>
    </row>
    <row r="229" spans="1:1" ht="77.5" x14ac:dyDescent="0.25">
      <c r="A229" s="1329" t="s">
        <v>11976</v>
      </c>
    </row>
    <row r="230" spans="1:1" x14ac:dyDescent="0.25">
      <c r="A230" s="1329" t="s">
        <v>1529</v>
      </c>
    </row>
    <row r="231" spans="1:1" x14ac:dyDescent="0.25">
      <c r="A231" s="1329" t="s">
        <v>10771</v>
      </c>
    </row>
    <row r="232" spans="1:1" x14ac:dyDescent="0.25">
      <c r="A232" s="1329" t="s">
        <v>10772</v>
      </c>
    </row>
    <row r="233" spans="1:1" ht="31" x14ac:dyDescent="0.25">
      <c r="A233" s="1329" t="s">
        <v>10773</v>
      </c>
    </row>
    <row r="234" spans="1:1" ht="31" x14ac:dyDescent="0.25">
      <c r="A234" s="1329" t="s">
        <v>10774</v>
      </c>
    </row>
    <row r="235" spans="1:1" ht="31" x14ac:dyDescent="0.25">
      <c r="A235" s="1329" t="s">
        <v>10775</v>
      </c>
    </row>
    <row r="236" spans="1:1" x14ac:dyDescent="0.25">
      <c r="A236" s="1329" t="s">
        <v>10776</v>
      </c>
    </row>
    <row r="237" spans="1:1" ht="31" x14ac:dyDescent="0.25">
      <c r="A237" s="1329" t="s">
        <v>10777</v>
      </c>
    </row>
    <row r="238" spans="1:1" x14ac:dyDescent="0.25">
      <c r="A238" s="1329" t="s">
        <v>10778</v>
      </c>
    </row>
    <row r="239" spans="1:1" ht="31" x14ac:dyDescent="0.25">
      <c r="A239" s="1329" t="s">
        <v>20909</v>
      </c>
    </row>
    <row r="240" spans="1:1" ht="31" x14ac:dyDescent="0.25">
      <c r="A240" s="1329" t="s">
        <v>19017</v>
      </c>
    </row>
    <row r="241" spans="1:1" ht="46.5" x14ac:dyDescent="0.25">
      <c r="A241" s="1329" t="s">
        <v>19018</v>
      </c>
    </row>
    <row r="242" spans="1:1" ht="46.5" x14ac:dyDescent="0.25">
      <c r="A242" s="1329" t="s">
        <v>10779</v>
      </c>
    </row>
    <row r="243" spans="1:1" ht="46.5" x14ac:dyDescent="0.25">
      <c r="A243" s="1329" t="s">
        <v>10780</v>
      </c>
    </row>
    <row r="244" spans="1:1" ht="46.5" x14ac:dyDescent="0.25">
      <c r="A244" s="1329" t="s">
        <v>19019</v>
      </c>
    </row>
    <row r="245" spans="1:1" x14ac:dyDescent="0.25">
      <c r="A245" s="1329" t="s">
        <v>1182</v>
      </c>
    </row>
    <row r="246" spans="1:1" x14ac:dyDescent="0.25">
      <c r="A246" s="1329" t="s">
        <v>10781</v>
      </c>
    </row>
    <row r="247" spans="1:1" ht="139.5" x14ac:dyDescent="0.25">
      <c r="A247" s="1329" t="s">
        <v>22658</v>
      </c>
    </row>
    <row r="248" spans="1:1" ht="46.5" x14ac:dyDescent="0.25">
      <c r="A248" s="1329" t="s">
        <v>19020</v>
      </c>
    </row>
    <row r="249" spans="1:1" ht="46.5" x14ac:dyDescent="0.25">
      <c r="A249" s="1329" t="s">
        <v>10782</v>
      </c>
    </row>
    <row r="250" spans="1:1" x14ac:dyDescent="0.25">
      <c r="A250" s="1329" t="s">
        <v>1183</v>
      </c>
    </row>
    <row r="251" spans="1:1" x14ac:dyDescent="0.25">
      <c r="A251" s="1329" t="s">
        <v>10783</v>
      </c>
    </row>
    <row r="252" spans="1:1" ht="77.5" x14ac:dyDescent="0.25">
      <c r="A252" s="1329" t="s">
        <v>22659</v>
      </c>
    </row>
    <row r="253" spans="1:1" ht="31" x14ac:dyDescent="0.25">
      <c r="A253" s="1329" t="s">
        <v>10784</v>
      </c>
    </row>
    <row r="254" spans="1:1" ht="62" x14ac:dyDescent="0.25">
      <c r="A254" s="1329" t="s">
        <v>10785</v>
      </c>
    </row>
    <row r="255" spans="1:1" x14ac:dyDescent="0.25">
      <c r="A255" s="1329" t="s">
        <v>1184</v>
      </c>
    </row>
    <row r="256" spans="1:1" x14ac:dyDescent="0.25">
      <c r="A256" s="1329" t="s">
        <v>10786</v>
      </c>
    </row>
    <row r="257" spans="1:1" ht="62" x14ac:dyDescent="0.25">
      <c r="A257" s="1329" t="s">
        <v>10787</v>
      </c>
    </row>
    <row r="258" spans="1:1" ht="62" x14ac:dyDescent="0.25">
      <c r="A258" s="1329" t="s">
        <v>11977</v>
      </c>
    </row>
    <row r="259" spans="1:1" x14ac:dyDescent="0.25">
      <c r="A259" s="1329" t="s">
        <v>1185</v>
      </c>
    </row>
    <row r="260" spans="1:1" x14ac:dyDescent="0.25">
      <c r="A260" s="1329" t="s">
        <v>10788</v>
      </c>
    </row>
    <row r="261" spans="1:1" ht="108.5" x14ac:dyDescent="0.25">
      <c r="A261" s="1329" t="s">
        <v>22660</v>
      </c>
    </row>
    <row r="262" spans="1:1" ht="62" x14ac:dyDescent="0.25">
      <c r="A262" s="1329" t="s">
        <v>10789</v>
      </c>
    </row>
    <row r="263" spans="1:1" ht="155" x14ac:dyDescent="0.25">
      <c r="A263" s="1329" t="s">
        <v>22661</v>
      </c>
    </row>
    <row r="264" spans="1:1" ht="93" x14ac:dyDescent="0.25">
      <c r="A264" s="1329" t="s">
        <v>10790</v>
      </c>
    </row>
    <row r="265" spans="1:1" ht="77.5" x14ac:dyDescent="0.25">
      <c r="A265" s="1329" t="s">
        <v>10791</v>
      </c>
    </row>
    <row r="266" spans="1:1" x14ac:dyDescent="0.25">
      <c r="A266" s="1329" t="s">
        <v>869</v>
      </c>
    </row>
    <row r="267" spans="1:1" ht="31" x14ac:dyDescent="0.25">
      <c r="A267" s="1329" t="s">
        <v>22662</v>
      </c>
    </row>
    <row r="268" spans="1:1" x14ac:dyDescent="0.25">
      <c r="A268" s="1329" t="s">
        <v>863</v>
      </c>
    </row>
    <row r="269" spans="1:1" ht="31" x14ac:dyDescent="0.25">
      <c r="A269" s="1329" t="s">
        <v>10792</v>
      </c>
    </row>
    <row r="270" spans="1:1" x14ac:dyDescent="0.25">
      <c r="A270" s="1329" t="s">
        <v>1191</v>
      </c>
    </row>
    <row r="271" spans="1:1" x14ac:dyDescent="0.25">
      <c r="A271" s="1329" t="s">
        <v>10793</v>
      </c>
    </row>
    <row r="272" spans="1:1" ht="93" x14ac:dyDescent="0.25">
      <c r="A272" s="1329" t="s">
        <v>10794</v>
      </c>
    </row>
    <row r="273" spans="1:1" ht="77.5" x14ac:dyDescent="0.25">
      <c r="A273" s="1329" t="s">
        <v>10795</v>
      </c>
    </row>
    <row r="274" spans="1:1" x14ac:dyDescent="0.25">
      <c r="A274" s="1329" t="s">
        <v>875</v>
      </c>
    </row>
    <row r="275" spans="1:1" x14ac:dyDescent="0.25">
      <c r="A275" s="1329" t="s">
        <v>10796</v>
      </c>
    </row>
    <row r="276" spans="1:1" ht="46.5" x14ac:dyDescent="0.25">
      <c r="A276" s="1329" t="s">
        <v>10797</v>
      </c>
    </row>
    <row r="277" spans="1:1" ht="46.5" x14ac:dyDescent="0.25">
      <c r="A277" s="1329" t="s">
        <v>10798</v>
      </c>
    </row>
    <row r="278" spans="1:1" x14ac:dyDescent="0.25">
      <c r="A278" s="1329" t="s">
        <v>866</v>
      </c>
    </row>
    <row r="279" spans="1:1" x14ac:dyDescent="0.25">
      <c r="A279" s="1329" t="s">
        <v>10799</v>
      </c>
    </row>
    <row r="280" spans="1:1" x14ac:dyDescent="0.25">
      <c r="A280" s="1329" t="s">
        <v>876</v>
      </c>
    </row>
    <row r="281" spans="1:1" x14ac:dyDescent="0.25">
      <c r="A281" s="1329" t="s">
        <v>10800</v>
      </c>
    </row>
    <row r="282" spans="1:1" ht="46.5" x14ac:dyDescent="0.25">
      <c r="A282" s="1329" t="s">
        <v>19021</v>
      </c>
    </row>
    <row r="283" spans="1:1" ht="46.5" x14ac:dyDescent="0.25">
      <c r="A283" s="1329" t="s">
        <v>10801</v>
      </c>
    </row>
    <row r="284" spans="1:1" ht="31" x14ac:dyDescent="0.25">
      <c r="A284" s="1329" t="s">
        <v>10802</v>
      </c>
    </row>
    <row r="285" spans="1:1" x14ac:dyDescent="0.25">
      <c r="A285" s="1329" t="s">
        <v>10803</v>
      </c>
    </row>
    <row r="286" spans="1:1" x14ac:dyDescent="0.25">
      <c r="A286" s="1329" t="s">
        <v>877</v>
      </c>
    </row>
    <row r="287" spans="1:1" x14ac:dyDescent="0.25">
      <c r="A287" s="1329" t="s">
        <v>10804</v>
      </c>
    </row>
    <row r="288" spans="1:1" x14ac:dyDescent="0.25">
      <c r="A288" s="1329" t="s">
        <v>10805</v>
      </c>
    </row>
    <row r="289" spans="1:1" ht="31" x14ac:dyDescent="0.25">
      <c r="A289" s="1329" t="s">
        <v>10806</v>
      </c>
    </row>
    <row r="290" spans="1:1" ht="31" x14ac:dyDescent="0.25">
      <c r="A290" s="1329" t="s">
        <v>10807</v>
      </c>
    </row>
    <row r="291" spans="1:1" ht="31" x14ac:dyDescent="0.25">
      <c r="A291" s="1329" t="s">
        <v>10808</v>
      </c>
    </row>
    <row r="292" spans="1:1" x14ac:dyDescent="0.25">
      <c r="A292" s="1329" t="s">
        <v>1070</v>
      </c>
    </row>
    <row r="293" spans="1:1" x14ac:dyDescent="0.25">
      <c r="A293" s="1329" t="s">
        <v>10809</v>
      </c>
    </row>
    <row r="294" spans="1:1" x14ac:dyDescent="0.25">
      <c r="A294" s="1329" t="s">
        <v>529</v>
      </c>
    </row>
    <row r="295" spans="1:1" x14ac:dyDescent="0.25">
      <c r="A295" s="1329" t="s">
        <v>880</v>
      </c>
    </row>
    <row r="296" spans="1:1" x14ac:dyDescent="0.25">
      <c r="A296" s="1329" t="s">
        <v>10810</v>
      </c>
    </row>
    <row r="297" spans="1:1" x14ac:dyDescent="0.25">
      <c r="A297" s="1329" t="s">
        <v>10811</v>
      </c>
    </row>
    <row r="298" spans="1:1" x14ac:dyDescent="0.25">
      <c r="A298" s="1329" t="s">
        <v>10812</v>
      </c>
    </row>
    <row r="299" spans="1:1" x14ac:dyDescent="0.25">
      <c r="A299" s="1329" t="s">
        <v>10813</v>
      </c>
    </row>
    <row r="300" spans="1:1" x14ac:dyDescent="0.25">
      <c r="A300" s="1329" t="s">
        <v>10814</v>
      </c>
    </row>
    <row r="301" spans="1:1" x14ac:dyDescent="0.25">
      <c r="A301" s="1329" t="s">
        <v>10815</v>
      </c>
    </row>
    <row r="302" spans="1:1" x14ac:dyDescent="0.25">
      <c r="A302" s="1329" t="s">
        <v>10816</v>
      </c>
    </row>
    <row r="303" spans="1:1" x14ac:dyDescent="0.25">
      <c r="A303" s="1329" t="s">
        <v>10817</v>
      </c>
    </row>
    <row r="304" spans="1:1" ht="31" x14ac:dyDescent="0.25">
      <c r="A304" s="1329" t="s">
        <v>10818</v>
      </c>
    </row>
    <row r="305" spans="1:1" ht="77.5" x14ac:dyDescent="0.25">
      <c r="A305" s="1329" t="s">
        <v>22663</v>
      </c>
    </row>
    <row r="306" spans="1:1" ht="77.5" x14ac:dyDescent="0.25">
      <c r="A306" s="1329" t="s">
        <v>21561</v>
      </c>
    </row>
    <row r="307" spans="1:1" ht="124" x14ac:dyDescent="0.25">
      <c r="A307" s="1329" t="s">
        <v>22664</v>
      </c>
    </row>
    <row r="308" spans="1:1" ht="46.5" x14ac:dyDescent="0.25">
      <c r="A308" s="1329" t="s">
        <v>22665</v>
      </c>
    </row>
    <row r="309" spans="1:1" ht="31" x14ac:dyDescent="0.25">
      <c r="A309" s="1329" t="s">
        <v>10819</v>
      </c>
    </row>
    <row r="310" spans="1:1" ht="31" x14ac:dyDescent="0.25">
      <c r="A310" s="1329" t="s">
        <v>22666</v>
      </c>
    </row>
    <row r="311" spans="1:1" x14ac:dyDescent="0.25">
      <c r="A311" s="1329" t="s">
        <v>881</v>
      </c>
    </row>
    <row r="312" spans="1:1" ht="46.5" x14ac:dyDescent="0.25">
      <c r="A312" s="1329" t="s">
        <v>10820</v>
      </c>
    </row>
    <row r="313" spans="1:1" ht="31" x14ac:dyDescent="0.25">
      <c r="A313" s="1329" t="s">
        <v>22667</v>
      </c>
    </row>
    <row r="314" spans="1:1" ht="62" x14ac:dyDescent="0.25">
      <c r="A314" s="1329" t="s">
        <v>22668</v>
      </c>
    </row>
    <row r="315" spans="1:1" ht="46.5" x14ac:dyDescent="0.25">
      <c r="A315" s="1329" t="s">
        <v>10821</v>
      </c>
    </row>
    <row r="316" spans="1:1" ht="62" x14ac:dyDescent="0.25">
      <c r="A316" s="1329" t="s">
        <v>10822</v>
      </c>
    </row>
    <row r="317" spans="1:1" ht="46.5" x14ac:dyDescent="0.25">
      <c r="A317" s="1329" t="s">
        <v>10823</v>
      </c>
    </row>
    <row r="318" spans="1:1" ht="46.5" x14ac:dyDescent="0.25">
      <c r="A318" s="1329" t="s">
        <v>22669</v>
      </c>
    </row>
    <row r="319" spans="1:1" x14ac:dyDescent="0.25">
      <c r="A319" s="1329" t="s">
        <v>1327</v>
      </c>
    </row>
    <row r="320" spans="1:1" x14ac:dyDescent="0.25">
      <c r="A320" s="1329" t="s">
        <v>10824</v>
      </c>
    </row>
    <row r="321" spans="1:1" ht="46.5" x14ac:dyDescent="0.25">
      <c r="A321" s="1329" t="s">
        <v>10825</v>
      </c>
    </row>
    <row r="322" spans="1:1" ht="31" x14ac:dyDescent="0.25">
      <c r="A322" s="1329" t="s">
        <v>10826</v>
      </c>
    </row>
    <row r="323" spans="1:1" ht="46.5" x14ac:dyDescent="0.25">
      <c r="A323" s="1329" t="s">
        <v>10827</v>
      </c>
    </row>
    <row r="324" spans="1:1" ht="62" x14ac:dyDescent="0.25">
      <c r="A324" s="1329" t="s">
        <v>10828</v>
      </c>
    </row>
    <row r="325" spans="1:1" x14ac:dyDescent="0.25">
      <c r="A325" s="1329" t="s">
        <v>1328</v>
      </c>
    </row>
    <row r="326" spans="1:1" x14ac:dyDescent="0.25">
      <c r="A326" s="1329" t="s">
        <v>22670</v>
      </c>
    </row>
    <row r="327" spans="1:1" ht="46.5" x14ac:dyDescent="0.25">
      <c r="A327" s="1329" t="s">
        <v>22671</v>
      </c>
    </row>
    <row r="328" spans="1:1" ht="46.5" x14ac:dyDescent="0.25">
      <c r="A328" s="1329" t="s">
        <v>22672</v>
      </c>
    </row>
    <row r="329" spans="1:1" ht="46.5" x14ac:dyDescent="0.25">
      <c r="A329" s="1329" t="s">
        <v>22673</v>
      </c>
    </row>
    <row r="330" spans="1:1" ht="62" x14ac:dyDescent="0.25">
      <c r="A330" s="1329" t="s">
        <v>22674</v>
      </c>
    </row>
    <row r="331" spans="1:1" ht="31" x14ac:dyDescent="0.25">
      <c r="A331" s="1329" t="s">
        <v>22675</v>
      </c>
    </row>
    <row r="332" spans="1:1" x14ac:dyDescent="0.25">
      <c r="A332" s="1329" t="s">
        <v>1746</v>
      </c>
    </row>
    <row r="333" spans="1:1" x14ac:dyDescent="0.25">
      <c r="A333" s="1329" t="s">
        <v>22676</v>
      </c>
    </row>
    <row r="334" spans="1:1" ht="31" x14ac:dyDescent="0.25">
      <c r="A334" s="1329" t="s">
        <v>10829</v>
      </c>
    </row>
    <row r="335" spans="1:1" ht="31" x14ac:dyDescent="0.25">
      <c r="A335" s="1329" t="s">
        <v>10830</v>
      </c>
    </row>
    <row r="336" spans="1:1" ht="31" x14ac:dyDescent="0.25">
      <c r="A336" s="1329" t="s">
        <v>22677</v>
      </c>
    </row>
    <row r="337" spans="1:1" ht="77.5" x14ac:dyDescent="0.25">
      <c r="A337" s="1329" t="s">
        <v>22678</v>
      </c>
    </row>
    <row r="338" spans="1:1" x14ac:dyDescent="0.25">
      <c r="A338" s="1329" t="s">
        <v>1151</v>
      </c>
    </row>
    <row r="339" spans="1:1" x14ac:dyDescent="0.25">
      <c r="A339" s="1329" t="s">
        <v>11202</v>
      </c>
    </row>
    <row r="340" spans="1:1" x14ac:dyDescent="0.25">
      <c r="A340" s="1329" t="s">
        <v>1750</v>
      </c>
    </row>
    <row r="341" spans="1:1" x14ac:dyDescent="0.25">
      <c r="A341" s="1329" t="s">
        <v>11203</v>
      </c>
    </row>
    <row r="342" spans="1:1" x14ac:dyDescent="0.25">
      <c r="A342" s="1329" t="s">
        <v>10831</v>
      </c>
    </row>
    <row r="343" spans="1:1" ht="62" x14ac:dyDescent="0.25">
      <c r="A343" s="1329" t="s">
        <v>22679</v>
      </c>
    </row>
    <row r="344" spans="1:1" ht="62" x14ac:dyDescent="0.25">
      <c r="A344" s="1329" t="s">
        <v>22680</v>
      </c>
    </row>
    <row r="345" spans="1:1" x14ac:dyDescent="0.25">
      <c r="A345" s="1329" t="s">
        <v>10832</v>
      </c>
    </row>
    <row r="346" spans="1:1" ht="31" x14ac:dyDescent="0.25">
      <c r="A346" s="1329" t="s">
        <v>10833</v>
      </c>
    </row>
    <row r="347" spans="1:1" x14ac:dyDescent="0.25">
      <c r="A347" s="1329" t="s">
        <v>10834</v>
      </c>
    </row>
    <row r="348" spans="1:1" x14ac:dyDescent="0.25">
      <c r="A348" s="1329" t="s">
        <v>10835</v>
      </c>
    </row>
    <row r="349" spans="1:1" x14ac:dyDescent="0.25">
      <c r="A349" s="1329" t="s">
        <v>10836</v>
      </c>
    </row>
    <row r="350" spans="1:1" ht="31" x14ac:dyDescent="0.25">
      <c r="A350" s="1329" t="s">
        <v>22681</v>
      </c>
    </row>
    <row r="351" spans="1:1" x14ac:dyDescent="0.25">
      <c r="A351" s="1329" t="s">
        <v>22682</v>
      </c>
    </row>
    <row r="352" spans="1:1" ht="46.5" x14ac:dyDescent="0.25">
      <c r="A352" s="1329" t="s">
        <v>22683</v>
      </c>
    </row>
    <row r="353" spans="1:1" ht="31" x14ac:dyDescent="0.25">
      <c r="A353" s="1329" t="s">
        <v>22684</v>
      </c>
    </row>
    <row r="354" spans="1:1" x14ac:dyDescent="0.25">
      <c r="A354" s="1329" t="s">
        <v>22685</v>
      </c>
    </row>
    <row r="355" spans="1:1" ht="46.5" x14ac:dyDescent="0.25">
      <c r="A355" s="1329" t="s">
        <v>22686</v>
      </c>
    </row>
    <row r="356" spans="1:1" x14ac:dyDescent="0.25">
      <c r="A356" s="1329" t="s">
        <v>22687</v>
      </c>
    </row>
    <row r="357" spans="1:1" ht="31" x14ac:dyDescent="0.25">
      <c r="A357" s="1329" t="s">
        <v>10837</v>
      </c>
    </row>
    <row r="358" spans="1:1" ht="31" x14ac:dyDescent="0.25">
      <c r="A358" s="1329" t="s">
        <v>21562</v>
      </c>
    </row>
    <row r="359" spans="1:1" ht="31" x14ac:dyDescent="0.25">
      <c r="A359" s="1329" t="s">
        <v>22688</v>
      </c>
    </row>
    <row r="360" spans="1:1" x14ac:dyDescent="0.25">
      <c r="A360" s="1329" t="s">
        <v>22689</v>
      </c>
    </row>
    <row r="361" spans="1:1" ht="46.5" x14ac:dyDescent="0.25">
      <c r="A361" s="1329" t="s">
        <v>22690</v>
      </c>
    </row>
    <row r="362" spans="1:1" x14ac:dyDescent="0.25">
      <c r="A362" s="1329" t="s">
        <v>10838</v>
      </c>
    </row>
    <row r="363" spans="1:1" x14ac:dyDescent="0.25">
      <c r="A363" s="1329" t="s">
        <v>22691</v>
      </c>
    </row>
    <row r="364" spans="1:1" x14ac:dyDescent="0.25">
      <c r="A364" s="1329" t="s">
        <v>22692</v>
      </c>
    </row>
    <row r="365" spans="1:1" x14ac:dyDescent="0.25">
      <c r="A365" s="1329" t="s">
        <v>22693</v>
      </c>
    </row>
    <row r="366" spans="1:1" x14ac:dyDescent="0.25">
      <c r="A366" s="1329" t="s">
        <v>10839</v>
      </c>
    </row>
    <row r="367" spans="1:1" ht="46.5" x14ac:dyDescent="0.25">
      <c r="A367" s="1329" t="s">
        <v>22694</v>
      </c>
    </row>
    <row r="368" spans="1:1" x14ac:dyDescent="0.25">
      <c r="A368" s="1329" t="s">
        <v>22695</v>
      </c>
    </row>
    <row r="369" spans="1:1" ht="31" x14ac:dyDescent="0.25">
      <c r="A369" s="1329" t="s">
        <v>22696</v>
      </c>
    </row>
    <row r="370" spans="1:1" x14ac:dyDescent="0.25">
      <c r="A370" s="1329" t="s">
        <v>22697</v>
      </c>
    </row>
    <row r="371" spans="1:1" ht="31" x14ac:dyDescent="0.25">
      <c r="A371" s="1329" t="s">
        <v>22698</v>
      </c>
    </row>
    <row r="372" spans="1:1" x14ac:dyDescent="0.25">
      <c r="A372" s="1329" t="s">
        <v>11978</v>
      </c>
    </row>
    <row r="373" spans="1:1" x14ac:dyDescent="0.25">
      <c r="A373" s="1329" t="s">
        <v>22699</v>
      </c>
    </row>
    <row r="374" spans="1:1" x14ac:dyDescent="0.25">
      <c r="A374" s="1329" t="s">
        <v>22700</v>
      </c>
    </row>
    <row r="375" spans="1:1" x14ac:dyDescent="0.25">
      <c r="A375" s="1329" t="s">
        <v>11979</v>
      </c>
    </row>
    <row r="376" spans="1:1" x14ac:dyDescent="0.25">
      <c r="A376" s="1329" t="s">
        <v>1752</v>
      </c>
    </row>
    <row r="377" spans="1:1" x14ac:dyDescent="0.25">
      <c r="A377" s="1329" t="s">
        <v>11208</v>
      </c>
    </row>
    <row r="378" spans="1:1" x14ac:dyDescent="0.25">
      <c r="A378" s="1329" t="s">
        <v>11980</v>
      </c>
    </row>
    <row r="379" spans="1:1" ht="62" x14ac:dyDescent="0.25">
      <c r="A379" s="1329" t="s">
        <v>22701</v>
      </c>
    </row>
    <row r="380" spans="1:1" ht="46.5" x14ac:dyDescent="0.25">
      <c r="A380" s="1329" t="s">
        <v>22702</v>
      </c>
    </row>
    <row r="381" spans="1:1" ht="46.5" x14ac:dyDescent="0.25">
      <c r="A381" s="1329" t="s">
        <v>22703</v>
      </c>
    </row>
    <row r="382" spans="1:1" x14ac:dyDescent="0.25">
      <c r="A382" s="1329" t="s">
        <v>10840</v>
      </c>
    </row>
    <row r="383" spans="1:1" ht="31" x14ac:dyDescent="0.25">
      <c r="A383" s="1329" t="s">
        <v>10841</v>
      </c>
    </row>
    <row r="384" spans="1:1" ht="46.5" x14ac:dyDescent="0.25">
      <c r="A384" s="1329" t="s">
        <v>22704</v>
      </c>
    </row>
    <row r="385" spans="1:1" x14ac:dyDescent="0.25">
      <c r="A385" s="1329" t="s">
        <v>22705</v>
      </c>
    </row>
    <row r="386" spans="1:1" ht="62" x14ac:dyDescent="0.25">
      <c r="A386" s="1329" t="s">
        <v>22706</v>
      </c>
    </row>
    <row r="387" spans="1:1" ht="62" x14ac:dyDescent="0.25">
      <c r="A387" s="1329" t="s">
        <v>22707</v>
      </c>
    </row>
    <row r="388" spans="1:1" ht="31" x14ac:dyDescent="0.25">
      <c r="A388" s="1329" t="s">
        <v>10842</v>
      </c>
    </row>
    <row r="389" spans="1:1" x14ac:dyDescent="0.25">
      <c r="A389" s="1329" t="s">
        <v>11981</v>
      </c>
    </row>
    <row r="390" spans="1:1" x14ac:dyDescent="0.25">
      <c r="A390" s="1329" t="s">
        <v>10843</v>
      </c>
    </row>
    <row r="391" spans="1:1" ht="46.5" x14ac:dyDescent="0.25">
      <c r="A391" s="1329" t="s">
        <v>10844</v>
      </c>
    </row>
    <row r="392" spans="1:1" ht="31" x14ac:dyDescent="0.25">
      <c r="A392" s="1329" t="s">
        <v>10845</v>
      </c>
    </row>
    <row r="393" spans="1:1" x14ac:dyDescent="0.25">
      <c r="A393" s="1329" t="s">
        <v>10846</v>
      </c>
    </row>
    <row r="394" spans="1:1" ht="31" x14ac:dyDescent="0.25">
      <c r="A394" s="1329" t="s">
        <v>22708</v>
      </c>
    </row>
    <row r="395" spans="1:1" x14ac:dyDescent="0.25">
      <c r="A395" s="1329" t="s">
        <v>22709</v>
      </c>
    </row>
    <row r="396" spans="1:1" ht="46.5" x14ac:dyDescent="0.25">
      <c r="A396" s="1329" t="s">
        <v>22710</v>
      </c>
    </row>
    <row r="397" spans="1:1" x14ac:dyDescent="0.25">
      <c r="A397" s="1329" t="s">
        <v>22711</v>
      </c>
    </row>
    <row r="398" spans="1:1" ht="31" x14ac:dyDescent="0.25">
      <c r="A398" s="1329" t="s">
        <v>22712</v>
      </c>
    </row>
    <row r="399" spans="1:1" x14ac:dyDescent="0.25">
      <c r="A399" s="1329" t="s">
        <v>22713</v>
      </c>
    </row>
    <row r="400" spans="1:1" x14ac:dyDescent="0.25">
      <c r="A400" s="1329" t="s">
        <v>11982</v>
      </c>
    </row>
    <row r="401" spans="1:1" ht="46.5" x14ac:dyDescent="0.25">
      <c r="A401" s="1329" t="s">
        <v>10847</v>
      </c>
    </row>
    <row r="402" spans="1:1" x14ac:dyDescent="0.25">
      <c r="A402" s="1329" t="s">
        <v>10848</v>
      </c>
    </row>
    <row r="403" spans="1:1" x14ac:dyDescent="0.25">
      <c r="A403" s="1329" t="s">
        <v>10849</v>
      </c>
    </row>
    <row r="404" spans="1:1" ht="31" x14ac:dyDescent="0.25">
      <c r="A404" s="1329" t="s">
        <v>10850</v>
      </c>
    </row>
    <row r="405" spans="1:1" ht="31" x14ac:dyDescent="0.25">
      <c r="A405" s="1329" t="s">
        <v>10851</v>
      </c>
    </row>
    <row r="406" spans="1:1" x14ac:dyDescent="0.25">
      <c r="A406" s="1329" t="s">
        <v>11983</v>
      </c>
    </row>
    <row r="407" spans="1:1" ht="46.5" x14ac:dyDescent="0.25">
      <c r="A407" s="1329" t="s">
        <v>10852</v>
      </c>
    </row>
    <row r="408" spans="1:1" x14ac:dyDescent="0.25">
      <c r="A408" s="1329" t="s">
        <v>10853</v>
      </c>
    </row>
    <row r="409" spans="1:1" x14ac:dyDescent="0.25">
      <c r="A409" s="1329" t="s">
        <v>10854</v>
      </c>
    </row>
    <row r="410" spans="1:1" x14ac:dyDescent="0.25">
      <c r="A410" s="1329" t="s">
        <v>11984</v>
      </c>
    </row>
    <row r="411" spans="1:1" ht="46.5" x14ac:dyDescent="0.25">
      <c r="A411" s="1329" t="s">
        <v>10847</v>
      </c>
    </row>
    <row r="412" spans="1:1" x14ac:dyDescent="0.25">
      <c r="A412" s="1329" t="s">
        <v>10848</v>
      </c>
    </row>
    <row r="413" spans="1:1" x14ac:dyDescent="0.25">
      <c r="A413" s="1329" t="s">
        <v>10849</v>
      </c>
    </row>
    <row r="414" spans="1:1" ht="31" x14ac:dyDescent="0.25">
      <c r="A414" s="1329" t="s">
        <v>10855</v>
      </c>
    </row>
    <row r="415" spans="1:1" ht="31" x14ac:dyDescent="0.25">
      <c r="A415" s="1329" t="s">
        <v>10856</v>
      </c>
    </row>
    <row r="416" spans="1:1" x14ac:dyDescent="0.25">
      <c r="A416" s="1329" t="s">
        <v>10857</v>
      </c>
    </row>
    <row r="417" spans="1:1" x14ac:dyDescent="0.25">
      <c r="A417" s="1329" t="s">
        <v>10858</v>
      </c>
    </row>
    <row r="418" spans="1:1" x14ac:dyDescent="0.25">
      <c r="A418" s="1329" t="s">
        <v>10859</v>
      </c>
    </row>
    <row r="419" spans="1:1" ht="31" x14ac:dyDescent="0.25">
      <c r="A419" s="1329" t="s">
        <v>11985</v>
      </c>
    </row>
    <row r="420" spans="1:1" ht="46.5" x14ac:dyDescent="0.25">
      <c r="A420" s="1329" t="s">
        <v>10847</v>
      </c>
    </row>
    <row r="421" spans="1:1" x14ac:dyDescent="0.25">
      <c r="A421" s="1329" t="s">
        <v>10853</v>
      </c>
    </row>
    <row r="422" spans="1:1" x14ac:dyDescent="0.25">
      <c r="A422" s="1329" t="s">
        <v>10854</v>
      </c>
    </row>
    <row r="423" spans="1:1" x14ac:dyDescent="0.25">
      <c r="A423" s="1329" t="s">
        <v>11986</v>
      </c>
    </row>
    <row r="424" spans="1:1" ht="46.5" x14ac:dyDescent="0.25">
      <c r="A424" s="1329" t="s">
        <v>10847</v>
      </c>
    </row>
    <row r="425" spans="1:1" x14ac:dyDescent="0.25">
      <c r="A425" s="1329" t="s">
        <v>10853</v>
      </c>
    </row>
    <row r="426" spans="1:1" x14ac:dyDescent="0.25">
      <c r="A426" s="1329" t="s">
        <v>10854</v>
      </c>
    </row>
    <row r="427" spans="1:1" x14ac:dyDescent="0.25">
      <c r="A427" s="1329" t="s">
        <v>11987</v>
      </c>
    </row>
    <row r="428" spans="1:1" ht="46.5" x14ac:dyDescent="0.25">
      <c r="A428" s="1329" t="s">
        <v>10860</v>
      </c>
    </row>
    <row r="429" spans="1:1" x14ac:dyDescent="0.25">
      <c r="A429" s="1329" t="s">
        <v>10853</v>
      </c>
    </row>
    <row r="430" spans="1:1" x14ac:dyDescent="0.25">
      <c r="A430" s="1329" t="s">
        <v>10854</v>
      </c>
    </row>
    <row r="431" spans="1:1" x14ac:dyDescent="0.25">
      <c r="A431" s="1329" t="s">
        <v>11988</v>
      </c>
    </row>
    <row r="432" spans="1:1" ht="31" x14ac:dyDescent="0.25">
      <c r="A432" s="1329" t="s">
        <v>10861</v>
      </c>
    </row>
    <row r="433" spans="1:1" x14ac:dyDescent="0.25">
      <c r="A433" s="1329" t="s">
        <v>10862</v>
      </c>
    </row>
    <row r="434" spans="1:1" x14ac:dyDescent="0.25">
      <c r="A434" s="1329" t="s">
        <v>11989</v>
      </c>
    </row>
    <row r="435" spans="1:1" ht="31" x14ac:dyDescent="0.25">
      <c r="A435" s="1329" t="s">
        <v>10861</v>
      </c>
    </row>
    <row r="436" spans="1:1" x14ac:dyDescent="0.25">
      <c r="A436" s="1329" t="s">
        <v>10863</v>
      </c>
    </row>
    <row r="437" spans="1:1" x14ac:dyDescent="0.25">
      <c r="A437" s="1329" t="s">
        <v>11990</v>
      </c>
    </row>
    <row r="438" spans="1:1" ht="46.5" x14ac:dyDescent="0.25">
      <c r="A438" s="1329" t="s">
        <v>11991</v>
      </c>
    </row>
    <row r="439" spans="1:1" ht="46.5" x14ac:dyDescent="0.25">
      <c r="A439" s="1329" t="s">
        <v>11992</v>
      </c>
    </row>
    <row r="440" spans="1:1" x14ac:dyDescent="0.25">
      <c r="A440" s="1329" t="s">
        <v>22714</v>
      </c>
    </row>
    <row r="441" spans="1:1" x14ac:dyDescent="0.25">
      <c r="A441" s="1329" t="s">
        <v>22715</v>
      </c>
    </row>
    <row r="442" spans="1:1" x14ac:dyDescent="0.25">
      <c r="A442" s="1329" t="s">
        <v>22716</v>
      </c>
    </row>
    <row r="443" spans="1:1" ht="31" x14ac:dyDescent="0.25">
      <c r="A443" s="1329" t="s">
        <v>11993</v>
      </c>
    </row>
    <row r="444" spans="1:1" x14ac:dyDescent="0.25">
      <c r="A444" s="1329" t="s">
        <v>11994</v>
      </c>
    </row>
    <row r="445" spans="1:1" x14ac:dyDescent="0.25">
      <c r="A445" s="1329" t="s">
        <v>22717</v>
      </c>
    </row>
    <row r="446" spans="1:1" x14ac:dyDescent="0.25">
      <c r="A446" s="1329" t="s">
        <v>11995</v>
      </c>
    </row>
    <row r="447" spans="1:1" x14ac:dyDescent="0.25">
      <c r="A447" s="1329" t="s">
        <v>6139</v>
      </c>
    </row>
    <row r="448" spans="1:1" x14ac:dyDescent="0.25">
      <c r="A448" s="1329" t="s">
        <v>22718</v>
      </c>
    </row>
    <row r="449" spans="1:1" ht="31" x14ac:dyDescent="0.25">
      <c r="A449" s="1329" t="s">
        <v>22719</v>
      </c>
    </row>
    <row r="450" spans="1:1" x14ac:dyDescent="0.25">
      <c r="A450" s="1329" t="s">
        <v>22720</v>
      </c>
    </row>
    <row r="451" spans="1:1" x14ac:dyDescent="0.25">
      <c r="A451" s="1329" t="s">
        <v>22721</v>
      </c>
    </row>
    <row r="452" spans="1:1" x14ac:dyDescent="0.25">
      <c r="A452" s="1329" t="s">
        <v>22722</v>
      </c>
    </row>
    <row r="453" spans="1:1" x14ac:dyDescent="0.25">
      <c r="A453" s="1329" t="s">
        <v>22723</v>
      </c>
    </row>
    <row r="454" spans="1:1" x14ac:dyDescent="0.25">
      <c r="A454" s="1329" t="s">
        <v>1754</v>
      </c>
    </row>
    <row r="455" spans="1:1" x14ac:dyDescent="0.25">
      <c r="A455" s="1329" t="s">
        <v>11996</v>
      </c>
    </row>
    <row r="456" spans="1:1" ht="46.5" x14ac:dyDescent="0.25">
      <c r="A456" s="1329" t="s">
        <v>22724</v>
      </c>
    </row>
    <row r="457" spans="1:1" x14ac:dyDescent="0.25">
      <c r="A457" s="1329" t="s">
        <v>1045</v>
      </c>
    </row>
    <row r="458" spans="1:1" x14ac:dyDescent="0.25">
      <c r="A458" s="1329" t="s">
        <v>10864</v>
      </c>
    </row>
    <row r="459" spans="1:1" ht="31" x14ac:dyDescent="0.25">
      <c r="A459" s="1329" t="s">
        <v>22725</v>
      </c>
    </row>
    <row r="460" spans="1:1" ht="31" x14ac:dyDescent="0.25">
      <c r="A460" s="1329" t="s">
        <v>11997</v>
      </c>
    </row>
    <row r="461" spans="1:1" ht="46.5" x14ac:dyDescent="0.25">
      <c r="A461" s="1329" t="s">
        <v>11998</v>
      </c>
    </row>
    <row r="462" spans="1:1" x14ac:dyDescent="0.25">
      <c r="A462" s="1329" t="s">
        <v>1538</v>
      </c>
    </row>
    <row r="463" spans="1:1" x14ac:dyDescent="0.25">
      <c r="A463" s="1329" t="s">
        <v>11123</v>
      </c>
    </row>
    <row r="464" spans="1:1" x14ac:dyDescent="0.25">
      <c r="A464" s="1329" t="s">
        <v>11999</v>
      </c>
    </row>
    <row r="465" spans="1:1" ht="31" x14ac:dyDescent="0.25">
      <c r="A465" s="1329" t="s">
        <v>22726</v>
      </c>
    </row>
    <row r="466" spans="1:1" ht="31" x14ac:dyDescent="0.25">
      <c r="A466" s="1329" t="s">
        <v>22727</v>
      </c>
    </row>
    <row r="467" spans="1:1" ht="31" x14ac:dyDescent="0.25">
      <c r="A467" s="1329" t="s">
        <v>22728</v>
      </c>
    </row>
    <row r="468" spans="1:1" ht="31" x14ac:dyDescent="0.25">
      <c r="A468" s="1329" t="s">
        <v>22729</v>
      </c>
    </row>
    <row r="469" spans="1:1" ht="31" x14ac:dyDescent="0.25">
      <c r="A469" s="1329" t="s">
        <v>12000</v>
      </c>
    </row>
    <row r="470" spans="1:1" x14ac:dyDescent="0.25">
      <c r="A470" s="1329" t="s">
        <v>22730</v>
      </c>
    </row>
    <row r="471" spans="1:1" x14ac:dyDescent="0.25">
      <c r="A471" s="1329" t="s">
        <v>22731</v>
      </c>
    </row>
    <row r="472" spans="1:1" ht="31" x14ac:dyDescent="0.25">
      <c r="A472" s="1329" t="s">
        <v>22732</v>
      </c>
    </row>
    <row r="473" spans="1:1" x14ac:dyDescent="0.25">
      <c r="A473" s="1329" t="s">
        <v>12001</v>
      </c>
    </row>
    <row r="474" spans="1:1" x14ac:dyDescent="0.25">
      <c r="A474" s="1329" t="s">
        <v>22733</v>
      </c>
    </row>
    <row r="475" spans="1:1" x14ac:dyDescent="0.25">
      <c r="A475" s="1329" t="s">
        <v>22734</v>
      </c>
    </row>
    <row r="476" spans="1:1" x14ac:dyDescent="0.25">
      <c r="A476" s="1329" t="s">
        <v>10865</v>
      </c>
    </row>
    <row r="477" spans="1:1" x14ac:dyDescent="0.25">
      <c r="A477" s="1329" t="s">
        <v>22735</v>
      </c>
    </row>
    <row r="478" spans="1:1" ht="31" x14ac:dyDescent="0.25">
      <c r="A478" s="1329" t="s">
        <v>22736</v>
      </c>
    </row>
    <row r="479" spans="1:1" ht="31" x14ac:dyDescent="0.25">
      <c r="A479" s="1329" t="s">
        <v>22737</v>
      </c>
    </row>
    <row r="480" spans="1:1" x14ac:dyDescent="0.25">
      <c r="A480" s="1329" t="s">
        <v>21534</v>
      </c>
    </row>
    <row r="481" spans="1:1" x14ac:dyDescent="0.25">
      <c r="A481" s="1329" t="s">
        <v>10866</v>
      </c>
    </row>
    <row r="482" spans="1:1" x14ac:dyDescent="0.25">
      <c r="A482" s="1329" t="s">
        <v>1541</v>
      </c>
    </row>
    <row r="483" spans="1:1" x14ac:dyDescent="0.25">
      <c r="A483" s="1329" t="s">
        <v>10867</v>
      </c>
    </row>
    <row r="484" spans="1:1" ht="46.5" x14ac:dyDescent="0.25">
      <c r="A484" s="1329" t="s">
        <v>10868</v>
      </c>
    </row>
    <row r="485" spans="1:1" x14ac:dyDescent="0.25">
      <c r="A485" s="1329" t="s">
        <v>2839</v>
      </c>
    </row>
    <row r="486" spans="1:1" x14ac:dyDescent="0.25">
      <c r="A486" s="1329" t="s">
        <v>185</v>
      </c>
    </row>
    <row r="487" spans="1:1" ht="31" x14ac:dyDescent="0.25">
      <c r="A487" s="1329" t="s">
        <v>10869</v>
      </c>
    </row>
    <row r="488" spans="1:1" ht="62" x14ac:dyDescent="0.25">
      <c r="A488" s="1329" t="s">
        <v>10870</v>
      </c>
    </row>
    <row r="489" spans="1:1" ht="46.5" x14ac:dyDescent="0.25">
      <c r="A489" s="1329" t="s">
        <v>10871</v>
      </c>
    </row>
    <row r="490" spans="1:1" ht="62" x14ac:dyDescent="0.25">
      <c r="A490" s="1329" t="s">
        <v>10872</v>
      </c>
    </row>
    <row r="491" spans="1:1" x14ac:dyDescent="0.25">
      <c r="A491" s="1329" t="s">
        <v>1756</v>
      </c>
    </row>
    <row r="492" spans="1:1" x14ac:dyDescent="0.25">
      <c r="A492" s="1329" t="s">
        <v>1438</v>
      </c>
    </row>
    <row r="493" spans="1:1" x14ac:dyDescent="0.25">
      <c r="A493" s="1329" t="s">
        <v>3832</v>
      </c>
    </row>
    <row r="494" spans="1:1" ht="31" x14ac:dyDescent="0.25">
      <c r="A494" s="1329" t="s">
        <v>10873</v>
      </c>
    </row>
    <row r="495" spans="1:1" ht="46.5" x14ac:dyDescent="0.25">
      <c r="A495" s="1329" t="s">
        <v>10874</v>
      </c>
    </row>
    <row r="496" spans="1:1" ht="31" x14ac:dyDescent="0.25">
      <c r="A496" s="1329" t="s">
        <v>10875</v>
      </c>
    </row>
    <row r="497" spans="1:1" ht="46.5" x14ac:dyDescent="0.25">
      <c r="A497" s="1329" t="s">
        <v>10876</v>
      </c>
    </row>
    <row r="498" spans="1:1" ht="31" x14ac:dyDescent="0.25">
      <c r="A498" s="1329" t="s">
        <v>10877</v>
      </c>
    </row>
    <row r="499" spans="1:1" ht="31" x14ac:dyDescent="0.25">
      <c r="A499" s="1329" t="s">
        <v>10878</v>
      </c>
    </row>
    <row r="500" spans="1:1" x14ac:dyDescent="0.25">
      <c r="A500" s="1329" t="s">
        <v>3436</v>
      </c>
    </row>
    <row r="501" spans="1:1" x14ac:dyDescent="0.25">
      <c r="A501" s="1329" t="s">
        <v>10879</v>
      </c>
    </row>
    <row r="502" spans="1:1" x14ac:dyDescent="0.25">
      <c r="A502" s="1329" t="s">
        <v>2194</v>
      </c>
    </row>
    <row r="503" spans="1:1" ht="31" x14ac:dyDescent="0.25">
      <c r="A503" s="1329" t="s">
        <v>10880</v>
      </c>
    </row>
    <row r="504" spans="1:1" x14ac:dyDescent="0.25">
      <c r="A504" s="1329" t="s">
        <v>10881</v>
      </c>
    </row>
    <row r="505" spans="1:1" x14ac:dyDescent="0.25">
      <c r="A505" s="1329" t="s">
        <v>1974</v>
      </c>
    </row>
    <row r="506" spans="1:1" x14ac:dyDescent="0.25">
      <c r="A506" s="1329" t="s">
        <v>2</v>
      </c>
    </row>
    <row r="507" spans="1:1" ht="46.5" x14ac:dyDescent="0.25">
      <c r="A507" s="1329" t="s">
        <v>10882</v>
      </c>
    </row>
    <row r="508" spans="1:1" x14ac:dyDescent="0.25">
      <c r="A508" s="1329" t="s">
        <v>3398</v>
      </c>
    </row>
    <row r="509" spans="1:1" x14ac:dyDescent="0.25">
      <c r="A509" s="1329" t="s">
        <v>4711</v>
      </c>
    </row>
    <row r="510" spans="1:1" x14ac:dyDescent="0.25">
      <c r="A510" s="1329" t="s">
        <v>1975</v>
      </c>
    </row>
    <row r="511" spans="1:1" ht="325.5" x14ac:dyDescent="0.25">
      <c r="A511" s="1329" t="s">
        <v>10883</v>
      </c>
    </row>
    <row r="512" spans="1:1" ht="31" x14ac:dyDescent="0.25">
      <c r="A512" s="1329" t="s">
        <v>19022</v>
      </c>
    </row>
    <row r="513" spans="1:1" x14ac:dyDescent="0.25">
      <c r="A513" s="1329" t="s">
        <v>10884</v>
      </c>
    </row>
    <row r="514" spans="1:1" x14ac:dyDescent="0.25">
      <c r="A514" s="1329" t="s">
        <v>19023</v>
      </c>
    </row>
    <row r="515" spans="1:1" x14ac:dyDescent="0.25">
      <c r="A515" s="1329" t="s">
        <v>19024</v>
      </c>
    </row>
    <row r="516" spans="1:1" x14ac:dyDescent="0.25">
      <c r="A516" s="1329" t="s">
        <v>19025</v>
      </c>
    </row>
    <row r="517" spans="1:1" ht="31" x14ac:dyDescent="0.25">
      <c r="A517" s="1329" t="s">
        <v>19026</v>
      </c>
    </row>
    <row r="518" spans="1:1" ht="31" x14ac:dyDescent="0.25">
      <c r="A518" s="1329" t="s">
        <v>19027</v>
      </c>
    </row>
    <row r="519" spans="1:1" x14ac:dyDescent="0.25">
      <c r="A519" s="1329" t="s">
        <v>19028</v>
      </c>
    </row>
    <row r="520" spans="1:1" ht="31" x14ac:dyDescent="0.25">
      <c r="A520" s="1329" t="s">
        <v>19029</v>
      </c>
    </row>
    <row r="521" spans="1:1" x14ac:dyDescent="0.25">
      <c r="A521" s="1329" t="s">
        <v>10838</v>
      </c>
    </row>
    <row r="522" spans="1:1" x14ac:dyDescent="0.25">
      <c r="A522" s="1329" t="s">
        <v>19030</v>
      </c>
    </row>
    <row r="523" spans="1:1" x14ac:dyDescent="0.25">
      <c r="A523" s="1329" t="s">
        <v>19031</v>
      </c>
    </row>
    <row r="524" spans="1:1" x14ac:dyDescent="0.25">
      <c r="A524" s="1329" t="s">
        <v>19032</v>
      </c>
    </row>
    <row r="525" spans="1:1" x14ac:dyDescent="0.25">
      <c r="A525" s="1329" t="s">
        <v>19033</v>
      </c>
    </row>
    <row r="526" spans="1:1" x14ac:dyDescent="0.25">
      <c r="A526" s="1329" t="s">
        <v>19034</v>
      </c>
    </row>
    <row r="527" spans="1:1" x14ac:dyDescent="0.25">
      <c r="A527" s="1329" t="s">
        <v>19035</v>
      </c>
    </row>
    <row r="528" spans="1:1" ht="31" x14ac:dyDescent="0.25">
      <c r="A528" s="1329" t="s">
        <v>19036</v>
      </c>
    </row>
    <row r="529" spans="1:1" x14ac:dyDescent="0.25">
      <c r="A529" s="1329" t="s">
        <v>19037</v>
      </c>
    </row>
    <row r="530" spans="1:1" x14ac:dyDescent="0.25">
      <c r="A530" s="1329" t="s">
        <v>10885</v>
      </c>
    </row>
    <row r="531" spans="1:1" x14ac:dyDescent="0.25">
      <c r="A531" s="1329" t="s">
        <v>10886</v>
      </c>
    </row>
    <row r="532" spans="1:1" x14ac:dyDescent="0.25">
      <c r="A532" s="1329" t="s">
        <v>2991</v>
      </c>
    </row>
    <row r="533" spans="1:1" x14ac:dyDescent="0.25">
      <c r="A533" s="1329" t="s">
        <v>368</v>
      </c>
    </row>
    <row r="534" spans="1:1" x14ac:dyDescent="0.25">
      <c r="A534" s="1329" t="s">
        <v>2524</v>
      </c>
    </row>
    <row r="535" spans="1:1" ht="46.5" x14ac:dyDescent="0.25">
      <c r="A535" s="1329" t="s">
        <v>10887</v>
      </c>
    </row>
    <row r="536" spans="1:1" ht="62" x14ac:dyDescent="0.25">
      <c r="A536" s="1329" t="s">
        <v>19038</v>
      </c>
    </row>
    <row r="537" spans="1:1" x14ac:dyDescent="0.25">
      <c r="A537" s="1329" t="s">
        <v>2526</v>
      </c>
    </row>
    <row r="538" spans="1:1" x14ac:dyDescent="0.25">
      <c r="A538" s="1329" t="s">
        <v>2</v>
      </c>
    </row>
    <row r="539" spans="1:1" ht="46.5" x14ac:dyDescent="0.25">
      <c r="A539" s="1329" t="s">
        <v>10888</v>
      </c>
    </row>
    <row r="540" spans="1:1" x14ac:dyDescent="0.25">
      <c r="A540" s="1329" t="s">
        <v>1345</v>
      </c>
    </row>
    <row r="541" spans="1:1" x14ac:dyDescent="0.25">
      <c r="A541" s="1329" t="s">
        <v>10889</v>
      </c>
    </row>
    <row r="542" spans="1:1" x14ac:dyDescent="0.25">
      <c r="A542" s="1329" t="s">
        <v>1979</v>
      </c>
    </row>
    <row r="543" spans="1:1" ht="77.5" x14ac:dyDescent="0.25">
      <c r="A543" s="1329" t="s">
        <v>10890</v>
      </c>
    </row>
    <row r="544" spans="1:1" x14ac:dyDescent="0.25">
      <c r="A544" s="1329" t="s">
        <v>10891</v>
      </c>
    </row>
    <row r="545" spans="1:1" x14ac:dyDescent="0.25">
      <c r="A545" s="1329" t="s">
        <v>19039</v>
      </c>
    </row>
    <row r="546" spans="1:1" ht="77.5" x14ac:dyDescent="0.25">
      <c r="A546" s="1329" t="s">
        <v>19040</v>
      </c>
    </row>
    <row r="547" spans="1:1" x14ac:dyDescent="0.25">
      <c r="A547" s="1329" t="s">
        <v>19041</v>
      </c>
    </row>
    <row r="548" spans="1:1" x14ac:dyDescent="0.25">
      <c r="A548" s="1329" t="s">
        <v>19042</v>
      </c>
    </row>
    <row r="549" spans="1:1" ht="31" x14ac:dyDescent="0.25">
      <c r="A549" s="1329" t="s">
        <v>19043</v>
      </c>
    </row>
    <row r="550" spans="1:1" x14ac:dyDescent="0.25">
      <c r="A550" s="1329" t="s">
        <v>10892</v>
      </c>
    </row>
    <row r="551" spans="1:1" ht="31" x14ac:dyDescent="0.25">
      <c r="A551" s="1329" t="s">
        <v>19044</v>
      </c>
    </row>
    <row r="552" spans="1:1" x14ac:dyDescent="0.25">
      <c r="A552" s="1329" t="s">
        <v>1590</v>
      </c>
    </row>
    <row r="553" spans="1:1" x14ac:dyDescent="0.25">
      <c r="A553" s="1329" t="s">
        <v>10893</v>
      </c>
    </row>
    <row r="554" spans="1:1" x14ac:dyDescent="0.25">
      <c r="A554" s="1329" t="s">
        <v>1983</v>
      </c>
    </row>
    <row r="555" spans="1:1" ht="62" x14ac:dyDescent="0.25">
      <c r="A555" s="1329" t="s">
        <v>10894</v>
      </c>
    </row>
    <row r="556" spans="1:1" ht="31" x14ac:dyDescent="0.25">
      <c r="A556" s="1329" t="s">
        <v>19045</v>
      </c>
    </row>
    <row r="557" spans="1:1" x14ac:dyDescent="0.25">
      <c r="A557" s="1329" t="s">
        <v>19046</v>
      </c>
    </row>
    <row r="558" spans="1:1" x14ac:dyDescent="0.25">
      <c r="A558" s="1329" t="s">
        <v>10895</v>
      </c>
    </row>
    <row r="559" spans="1:1" x14ac:dyDescent="0.25">
      <c r="A559" s="1329" t="s">
        <v>886</v>
      </c>
    </row>
    <row r="560" spans="1:1" x14ac:dyDescent="0.25">
      <c r="A560" s="1329" t="s">
        <v>10896</v>
      </c>
    </row>
    <row r="561" spans="1:1" x14ac:dyDescent="0.25">
      <c r="A561" s="1329" t="s">
        <v>1404</v>
      </c>
    </row>
    <row r="562" spans="1:1" ht="46.5" x14ac:dyDescent="0.25">
      <c r="A562" s="1329" t="s">
        <v>10897</v>
      </c>
    </row>
    <row r="563" spans="1:1" ht="46.5" x14ac:dyDescent="0.25">
      <c r="A563" s="1329" t="s">
        <v>19047</v>
      </c>
    </row>
    <row r="564" spans="1:1" x14ac:dyDescent="0.25">
      <c r="A564" s="1329" t="s">
        <v>985</v>
      </c>
    </row>
    <row r="565" spans="1:1" x14ac:dyDescent="0.25">
      <c r="A565" s="1329" t="s">
        <v>10898</v>
      </c>
    </row>
    <row r="566" spans="1:1" x14ac:dyDescent="0.25">
      <c r="A566" s="1329" t="s">
        <v>1407</v>
      </c>
    </row>
    <row r="567" spans="1:1" ht="46.5" x14ac:dyDescent="0.25">
      <c r="A567" s="1329" t="s">
        <v>19048</v>
      </c>
    </row>
    <row r="568" spans="1:1" x14ac:dyDescent="0.25">
      <c r="A568" s="1329" t="s">
        <v>1178</v>
      </c>
    </row>
    <row r="569" spans="1:1" x14ac:dyDescent="0.25">
      <c r="A569" s="1329" t="s">
        <v>10899</v>
      </c>
    </row>
    <row r="570" spans="1:1" x14ac:dyDescent="0.25">
      <c r="A570" s="1329" t="s">
        <v>1416</v>
      </c>
    </row>
    <row r="571" spans="1:1" ht="155" x14ac:dyDescent="0.25">
      <c r="A571" s="1329" t="s">
        <v>10900</v>
      </c>
    </row>
    <row r="572" spans="1:1" x14ac:dyDescent="0.25">
      <c r="A572" s="1329" t="s">
        <v>10901</v>
      </c>
    </row>
    <row r="573" spans="1:1" x14ac:dyDescent="0.25">
      <c r="A573" s="1329" t="s">
        <v>10902</v>
      </c>
    </row>
    <row r="574" spans="1:1" x14ac:dyDescent="0.25">
      <c r="A574" s="1329" t="s">
        <v>10903</v>
      </c>
    </row>
    <row r="575" spans="1:1" x14ac:dyDescent="0.25">
      <c r="A575" s="1329" t="s">
        <v>19049</v>
      </c>
    </row>
    <row r="576" spans="1:1" x14ac:dyDescent="0.25">
      <c r="A576" s="1329" t="s">
        <v>10904</v>
      </c>
    </row>
    <row r="577" spans="1:1" ht="31" x14ac:dyDescent="0.25">
      <c r="A577" s="1329" t="s">
        <v>19050</v>
      </c>
    </row>
    <row r="578" spans="1:1" x14ac:dyDescent="0.25">
      <c r="A578" s="1329" t="s">
        <v>19051</v>
      </c>
    </row>
    <row r="579" spans="1:1" x14ac:dyDescent="0.25">
      <c r="A579" s="1329" t="s">
        <v>19052</v>
      </c>
    </row>
    <row r="580" spans="1:1" x14ac:dyDescent="0.25">
      <c r="A580" s="1329" t="s">
        <v>19053</v>
      </c>
    </row>
    <row r="581" spans="1:1" x14ac:dyDescent="0.25">
      <c r="A581" s="1329" t="s">
        <v>10905</v>
      </c>
    </row>
    <row r="582" spans="1:1" x14ac:dyDescent="0.25">
      <c r="A582" s="1329" t="s">
        <v>10906</v>
      </c>
    </row>
    <row r="583" spans="1:1" x14ac:dyDescent="0.25">
      <c r="A583" s="1329" t="s">
        <v>10907</v>
      </c>
    </row>
    <row r="584" spans="1:1" x14ac:dyDescent="0.25">
      <c r="A584" s="1329" t="s">
        <v>10908</v>
      </c>
    </row>
    <row r="585" spans="1:1" x14ac:dyDescent="0.25">
      <c r="A585" s="1329" t="s">
        <v>10909</v>
      </c>
    </row>
    <row r="586" spans="1:1" x14ac:dyDescent="0.25">
      <c r="A586" s="1329" t="s">
        <v>10910</v>
      </c>
    </row>
    <row r="587" spans="1:1" x14ac:dyDescent="0.25">
      <c r="A587" s="1329" t="s">
        <v>10911</v>
      </c>
    </row>
    <row r="588" spans="1:1" x14ac:dyDescent="0.25">
      <c r="A588" s="1329" t="s">
        <v>10912</v>
      </c>
    </row>
    <row r="589" spans="1:1" x14ac:dyDescent="0.25">
      <c r="A589" s="1329" t="s">
        <v>10910</v>
      </c>
    </row>
    <row r="590" spans="1:1" x14ac:dyDescent="0.25">
      <c r="A590" s="1329" t="s">
        <v>10913</v>
      </c>
    </row>
    <row r="591" spans="1:1" x14ac:dyDescent="0.25">
      <c r="A591" s="1329" t="s">
        <v>1418</v>
      </c>
    </row>
    <row r="592" spans="1:1" x14ac:dyDescent="0.25">
      <c r="A592" s="1329" t="s">
        <v>185</v>
      </c>
    </row>
    <row r="593" spans="1:1" ht="46.5" x14ac:dyDescent="0.25">
      <c r="A593" s="1329" t="s">
        <v>10914</v>
      </c>
    </row>
    <row r="594" spans="1:1" ht="46.5" x14ac:dyDescent="0.25">
      <c r="A594" s="1329" t="s">
        <v>10915</v>
      </c>
    </row>
    <row r="595" spans="1:1" x14ac:dyDescent="0.25">
      <c r="A595" s="1329" t="s">
        <v>1222</v>
      </c>
    </row>
    <row r="596" spans="1:1" x14ac:dyDescent="0.25">
      <c r="A596" s="1329" t="s">
        <v>10916</v>
      </c>
    </row>
    <row r="597" spans="1:1" x14ac:dyDescent="0.25">
      <c r="A597" s="1329" t="s">
        <v>1372</v>
      </c>
    </row>
    <row r="598" spans="1:1" ht="77.5" x14ac:dyDescent="0.25">
      <c r="A598" s="1329" t="s">
        <v>10917</v>
      </c>
    </row>
    <row r="599" spans="1:1" x14ac:dyDescent="0.25">
      <c r="A599" s="1329" t="s">
        <v>10918</v>
      </c>
    </row>
    <row r="600" spans="1:1" x14ac:dyDescent="0.25">
      <c r="A600" s="1329" t="s">
        <v>10919</v>
      </c>
    </row>
    <row r="601" spans="1:1" x14ac:dyDescent="0.25">
      <c r="A601" s="1329" t="s">
        <v>19054</v>
      </c>
    </row>
    <row r="602" spans="1:1" x14ac:dyDescent="0.25">
      <c r="A602" s="1329" t="s">
        <v>10920</v>
      </c>
    </row>
    <row r="603" spans="1:1" x14ac:dyDescent="0.25">
      <c r="A603" s="1329" t="s">
        <v>1376</v>
      </c>
    </row>
    <row r="604" spans="1:1" x14ac:dyDescent="0.25">
      <c r="A604" s="1329" t="s">
        <v>2</v>
      </c>
    </row>
    <row r="605" spans="1:1" ht="46.5" x14ac:dyDescent="0.25">
      <c r="A605" s="1329" t="s">
        <v>10921</v>
      </c>
    </row>
    <row r="606" spans="1:1" x14ac:dyDescent="0.25">
      <c r="A606" s="1329" t="s">
        <v>726</v>
      </c>
    </row>
    <row r="607" spans="1:1" x14ac:dyDescent="0.25">
      <c r="A607" s="1329" t="s">
        <v>10922</v>
      </c>
    </row>
    <row r="608" spans="1:1" x14ac:dyDescent="0.25">
      <c r="A608" s="1329" t="s">
        <v>1595</v>
      </c>
    </row>
    <row r="609" spans="1:1" ht="62" x14ac:dyDescent="0.25">
      <c r="A609" s="1329" t="s">
        <v>10923</v>
      </c>
    </row>
    <row r="610" spans="1:1" x14ac:dyDescent="0.25">
      <c r="A610" s="1329" t="s">
        <v>19055</v>
      </c>
    </row>
    <row r="611" spans="1:1" ht="31" x14ac:dyDescent="0.25">
      <c r="A611" s="1329" t="s">
        <v>19056</v>
      </c>
    </row>
    <row r="612" spans="1:1" ht="77.5" x14ac:dyDescent="0.25">
      <c r="A612" s="1329" t="s">
        <v>19057</v>
      </c>
    </row>
    <row r="613" spans="1:1" ht="46.5" x14ac:dyDescent="0.25">
      <c r="A613" s="1329" t="s">
        <v>19058</v>
      </c>
    </row>
    <row r="614" spans="1:1" x14ac:dyDescent="0.25">
      <c r="A614" s="1329" t="s">
        <v>1635</v>
      </c>
    </row>
    <row r="615" spans="1:1" x14ac:dyDescent="0.25">
      <c r="A615" s="1329" t="s">
        <v>10924</v>
      </c>
    </row>
    <row r="616" spans="1:1" x14ac:dyDescent="0.25">
      <c r="A616" s="1329" t="s">
        <v>1420</v>
      </c>
    </row>
    <row r="617" spans="1:1" ht="62" x14ac:dyDescent="0.25">
      <c r="A617" s="1329" t="s">
        <v>10925</v>
      </c>
    </row>
    <row r="618" spans="1:1" x14ac:dyDescent="0.25">
      <c r="A618" s="1329" t="s">
        <v>19059</v>
      </c>
    </row>
    <row r="619" spans="1:1" x14ac:dyDescent="0.25">
      <c r="A619" s="1329" t="s">
        <v>10926</v>
      </c>
    </row>
    <row r="620" spans="1:1" ht="93" x14ac:dyDescent="0.25">
      <c r="A620" s="1329" t="s">
        <v>19060</v>
      </c>
    </row>
    <row r="621" spans="1:1" x14ac:dyDescent="0.25">
      <c r="A621" s="1329" t="s">
        <v>705</v>
      </c>
    </row>
    <row r="622" spans="1:1" x14ac:dyDescent="0.25">
      <c r="A622" s="1329" t="s">
        <v>10927</v>
      </c>
    </row>
    <row r="623" spans="1:1" x14ac:dyDescent="0.25">
      <c r="A623" s="1329" t="s">
        <v>945</v>
      </c>
    </row>
    <row r="624" spans="1:1" ht="77.5" x14ac:dyDescent="0.25">
      <c r="A624" s="1329" t="s">
        <v>10928</v>
      </c>
    </row>
    <row r="625" spans="1:1" ht="31" x14ac:dyDescent="0.25">
      <c r="A625" s="1329" t="s">
        <v>10929</v>
      </c>
    </row>
    <row r="626" spans="1:1" x14ac:dyDescent="0.25">
      <c r="A626" s="1329" t="s">
        <v>19061</v>
      </c>
    </row>
    <row r="627" spans="1:1" x14ac:dyDescent="0.25">
      <c r="A627" s="1329" t="s">
        <v>19062</v>
      </c>
    </row>
    <row r="628" spans="1:1" ht="31" x14ac:dyDescent="0.25">
      <c r="A628" s="1329" t="s">
        <v>10930</v>
      </c>
    </row>
    <row r="629" spans="1:1" x14ac:dyDescent="0.25">
      <c r="A629" s="1329" t="s">
        <v>19063</v>
      </c>
    </row>
    <row r="630" spans="1:1" x14ac:dyDescent="0.25">
      <c r="A630" s="1329" t="s">
        <v>19064</v>
      </c>
    </row>
    <row r="631" spans="1:1" ht="31" x14ac:dyDescent="0.25">
      <c r="A631" s="1329" t="s">
        <v>19065</v>
      </c>
    </row>
    <row r="632" spans="1:1" x14ac:dyDescent="0.25">
      <c r="A632" s="1329" t="s">
        <v>10931</v>
      </c>
    </row>
    <row r="633" spans="1:1" x14ac:dyDescent="0.25">
      <c r="A633" s="1329" t="s">
        <v>19066</v>
      </c>
    </row>
    <row r="634" spans="1:1" x14ac:dyDescent="0.25">
      <c r="A634" s="1329" t="s">
        <v>4517</v>
      </c>
    </row>
    <row r="635" spans="1:1" ht="31" x14ac:dyDescent="0.25">
      <c r="A635" s="1329" t="s">
        <v>19067</v>
      </c>
    </row>
    <row r="636" spans="1:1" ht="62" x14ac:dyDescent="0.25">
      <c r="A636" s="1329" t="s">
        <v>19068</v>
      </c>
    </row>
    <row r="637" spans="1:1" ht="31" x14ac:dyDescent="0.25">
      <c r="A637" s="1329" t="s">
        <v>19069</v>
      </c>
    </row>
    <row r="638" spans="1:1" ht="77.5" x14ac:dyDescent="0.25">
      <c r="A638" s="1329" t="s">
        <v>19070</v>
      </c>
    </row>
    <row r="639" spans="1:1" x14ac:dyDescent="0.25">
      <c r="A639" s="1329" t="s">
        <v>19071</v>
      </c>
    </row>
    <row r="640" spans="1:1" ht="31" x14ac:dyDescent="0.25">
      <c r="A640" s="1329" t="s">
        <v>19072</v>
      </c>
    </row>
    <row r="641" spans="1:1" x14ac:dyDescent="0.25">
      <c r="A641" s="1329" t="s">
        <v>19073</v>
      </c>
    </row>
    <row r="642" spans="1:1" x14ac:dyDescent="0.25">
      <c r="A642" s="1329" t="s">
        <v>19074</v>
      </c>
    </row>
    <row r="643" spans="1:1" x14ac:dyDescent="0.25">
      <c r="A643" s="1329" t="s">
        <v>19075</v>
      </c>
    </row>
    <row r="644" spans="1:1" x14ac:dyDescent="0.25">
      <c r="A644" s="1329" t="s">
        <v>19076</v>
      </c>
    </row>
    <row r="645" spans="1:1" ht="31" x14ac:dyDescent="0.25">
      <c r="A645" s="1329" t="s">
        <v>19077</v>
      </c>
    </row>
    <row r="646" spans="1:1" x14ac:dyDescent="0.25">
      <c r="A646" s="1329" t="s">
        <v>19078</v>
      </c>
    </row>
    <row r="647" spans="1:1" ht="46.5" x14ac:dyDescent="0.25">
      <c r="A647" s="1329" t="s">
        <v>19079</v>
      </c>
    </row>
    <row r="648" spans="1:1" ht="31" x14ac:dyDescent="0.25">
      <c r="A648" s="1329" t="s">
        <v>19080</v>
      </c>
    </row>
    <row r="649" spans="1:1" x14ac:dyDescent="0.25">
      <c r="A649" s="1329" t="s">
        <v>19081</v>
      </c>
    </row>
    <row r="650" spans="1:1" x14ac:dyDescent="0.25">
      <c r="A650" s="1329" t="s">
        <v>19082</v>
      </c>
    </row>
    <row r="651" spans="1:1" x14ac:dyDescent="0.25">
      <c r="A651" s="1329" t="s">
        <v>19083</v>
      </c>
    </row>
    <row r="652" spans="1:1" x14ac:dyDescent="0.25">
      <c r="A652" s="1329" t="s">
        <v>19084</v>
      </c>
    </row>
    <row r="653" spans="1:1" x14ac:dyDescent="0.25">
      <c r="A653" s="1329" t="s">
        <v>19085</v>
      </c>
    </row>
    <row r="654" spans="1:1" x14ac:dyDescent="0.25">
      <c r="A654" s="1329" t="s">
        <v>19086</v>
      </c>
    </row>
    <row r="655" spans="1:1" x14ac:dyDescent="0.25">
      <c r="A655" s="1329" t="s">
        <v>19087</v>
      </c>
    </row>
    <row r="656" spans="1:1" ht="31" x14ac:dyDescent="0.25">
      <c r="A656" s="1329" t="s">
        <v>19088</v>
      </c>
    </row>
    <row r="657" spans="1:1" x14ac:dyDescent="0.25">
      <c r="A657" s="1329" t="s">
        <v>19089</v>
      </c>
    </row>
    <row r="658" spans="1:1" ht="31" x14ac:dyDescent="0.25">
      <c r="A658" s="1329" t="s">
        <v>19090</v>
      </c>
    </row>
    <row r="659" spans="1:1" x14ac:dyDescent="0.25">
      <c r="A659" s="1329" t="s">
        <v>19091</v>
      </c>
    </row>
    <row r="660" spans="1:1" x14ac:dyDescent="0.25">
      <c r="A660" s="1329" t="s">
        <v>10932</v>
      </c>
    </row>
    <row r="661" spans="1:1" ht="108.5" x14ac:dyDescent="0.25">
      <c r="A661" s="1329" t="s">
        <v>19092</v>
      </c>
    </row>
    <row r="662" spans="1:1" x14ac:dyDescent="0.25">
      <c r="A662" s="1329" t="s">
        <v>10933</v>
      </c>
    </row>
    <row r="663" spans="1:1" x14ac:dyDescent="0.25">
      <c r="A663" s="1329" t="s">
        <v>19093</v>
      </c>
    </row>
    <row r="664" spans="1:1" x14ac:dyDescent="0.25">
      <c r="A664" s="1329" t="s">
        <v>19094</v>
      </c>
    </row>
    <row r="665" spans="1:1" x14ac:dyDescent="0.25">
      <c r="A665" s="1329" t="s">
        <v>19095</v>
      </c>
    </row>
    <row r="666" spans="1:1" ht="31" x14ac:dyDescent="0.25">
      <c r="A666" s="1329" t="s">
        <v>19096</v>
      </c>
    </row>
    <row r="667" spans="1:1" x14ac:dyDescent="0.25">
      <c r="A667" s="1329" t="s">
        <v>19097</v>
      </c>
    </row>
    <row r="668" spans="1:1" x14ac:dyDescent="0.25">
      <c r="A668" s="1329" t="s">
        <v>19098</v>
      </c>
    </row>
    <row r="669" spans="1:1" ht="46.5" x14ac:dyDescent="0.25">
      <c r="A669" s="1329" t="s">
        <v>19099</v>
      </c>
    </row>
    <row r="670" spans="1:1" x14ac:dyDescent="0.25">
      <c r="A670" s="1329" t="s">
        <v>10934</v>
      </c>
    </row>
    <row r="671" spans="1:1" ht="31" x14ac:dyDescent="0.25">
      <c r="A671" s="1329" t="s">
        <v>19100</v>
      </c>
    </row>
    <row r="672" spans="1:1" x14ac:dyDescent="0.25">
      <c r="A672" s="1329" t="s">
        <v>10935</v>
      </c>
    </row>
    <row r="673" spans="1:1" ht="77.5" x14ac:dyDescent="0.25">
      <c r="A673" s="1329" t="s">
        <v>19101</v>
      </c>
    </row>
    <row r="674" spans="1:1" x14ac:dyDescent="0.25">
      <c r="A674" s="1329" t="s">
        <v>19102</v>
      </c>
    </row>
    <row r="675" spans="1:1" ht="31" x14ac:dyDescent="0.25">
      <c r="A675" s="1329" t="s">
        <v>19103</v>
      </c>
    </row>
    <row r="676" spans="1:1" ht="46.5" x14ac:dyDescent="0.25">
      <c r="A676" s="1329" t="s">
        <v>19104</v>
      </c>
    </row>
    <row r="677" spans="1:1" x14ac:dyDescent="0.25">
      <c r="A677" s="1329" t="s">
        <v>947</v>
      </c>
    </row>
    <row r="678" spans="1:1" x14ac:dyDescent="0.25">
      <c r="A678" s="1329" t="s">
        <v>2</v>
      </c>
    </row>
    <row r="679" spans="1:1" ht="62" x14ac:dyDescent="0.25">
      <c r="A679" s="1329" t="s">
        <v>10936</v>
      </c>
    </row>
    <row r="680" spans="1:1" x14ac:dyDescent="0.25">
      <c r="A680" s="1329" t="s">
        <v>759</v>
      </c>
    </row>
    <row r="681" spans="1:1" x14ac:dyDescent="0.25">
      <c r="A681" s="1329" t="s">
        <v>10937</v>
      </c>
    </row>
    <row r="682" spans="1:1" x14ac:dyDescent="0.25">
      <c r="A682" s="1329" t="s">
        <v>1421</v>
      </c>
    </row>
    <row r="683" spans="1:1" ht="46.5" x14ac:dyDescent="0.25">
      <c r="A683" s="1329" t="s">
        <v>10938</v>
      </c>
    </row>
    <row r="684" spans="1:1" x14ac:dyDescent="0.25">
      <c r="A684" s="1329" t="s">
        <v>10939</v>
      </c>
    </row>
    <row r="685" spans="1:1" x14ac:dyDescent="0.25">
      <c r="A685" s="1329" t="s">
        <v>19105</v>
      </c>
    </row>
    <row r="686" spans="1:1" x14ac:dyDescent="0.25">
      <c r="A686" s="1329" t="s">
        <v>19106</v>
      </c>
    </row>
    <row r="687" spans="1:1" x14ac:dyDescent="0.25">
      <c r="A687" s="1329" t="s">
        <v>19107</v>
      </c>
    </row>
    <row r="688" spans="1:1" x14ac:dyDescent="0.25">
      <c r="A688" s="1329" t="s">
        <v>19108</v>
      </c>
    </row>
    <row r="689" spans="1:1" ht="46.5" x14ac:dyDescent="0.25">
      <c r="A689" s="1329" t="s">
        <v>19109</v>
      </c>
    </row>
    <row r="690" spans="1:1" ht="31" x14ac:dyDescent="0.25">
      <c r="A690" s="1329" t="s">
        <v>19110</v>
      </c>
    </row>
    <row r="691" spans="1:1" ht="46.5" x14ac:dyDescent="0.25">
      <c r="A691" s="1329" t="s">
        <v>10940</v>
      </c>
    </row>
    <row r="692" spans="1:1" x14ac:dyDescent="0.25">
      <c r="A692" s="1329" t="s">
        <v>10941</v>
      </c>
    </row>
    <row r="693" spans="1:1" x14ac:dyDescent="0.25">
      <c r="A693" s="1329" t="s">
        <v>10942</v>
      </c>
    </row>
    <row r="694" spans="1:1" x14ac:dyDescent="0.25">
      <c r="A694" s="1329" t="s">
        <v>10943</v>
      </c>
    </row>
    <row r="695" spans="1:1" ht="62" x14ac:dyDescent="0.25">
      <c r="A695" s="1329" t="s">
        <v>10944</v>
      </c>
    </row>
    <row r="696" spans="1:1" x14ac:dyDescent="0.25">
      <c r="A696" s="1329" t="s">
        <v>10945</v>
      </c>
    </row>
    <row r="697" spans="1:1" ht="46.5" x14ac:dyDescent="0.25">
      <c r="A697" s="1329" t="s">
        <v>10946</v>
      </c>
    </row>
    <row r="698" spans="1:1" x14ac:dyDescent="0.25">
      <c r="A698" s="1329" t="s">
        <v>10947</v>
      </c>
    </row>
    <row r="699" spans="1:1" ht="31" x14ac:dyDescent="0.25">
      <c r="A699" s="1329" t="s">
        <v>10948</v>
      </c>
    </row>
    <row r="700" spans="1:1" ht="93" x14ac:dyDescent="0.25">
      <c r="A700" s="1329" t="s">
        <v>10949</v>
      </c>
    </row>
    <row r="701" spans="1:1" x14ac:dyDescent="0.25">
      <c r="A701" s="1329" t="s">
        <v>10950</v>
      </c>
    </row>
    <row r="702" spans="1:1" x14ac:dyDescent="0.25">
      <c r="A702" s="1329" t="s">
        <v>10951</v>
      </c>
    </row>
    <row r="703" spans="1:1" x14ac:dyDescent="0.25">
      <c r="A703" s="1329" t="s">
        <v>10952</v>
      </c>
    </row>
    <row r="704" spans="1:1" ht="31" x14ac:dyDescent="0.25">
      <c r="A704" s="1329" t="s">
        <v>10953</v>
      </c>
    </row>
    <row r="705" spans="1:1" ht="124" x14ac:dyDescent="0.25">
      <c r="A705" s="1329" t="s">
        <v>10954</v>
      </c>
    </row>
    <row r="706" spans="1:1" x14ac:dyDescent="0.25">
      <c r="A706" s="1329" t="s">
        <v>10955</v>
      </c>
    </row>
    <row r="707" spans="1:1" x14ac:dyDescent="0.25">
      <c r="A707" s="1329" t="s">
        <v>4397</v>
      </c>
    </row>
    <row r="708" spans="1:1" ht="31" x14ac:dyDescent="0.25">
      <c r="A708" s="1329" t="s">
        <v>10956</v>
      </c>
    </row>
    <row r="709" spans="1:1" x14ac:dyDescent="0.25">
      <c r="A709" s="1329" t="s">
        <v>10957</v>
      </c>
    </row>
    <row r="710" spans="1:1" x14ac:dyDescent="0.25">
      <c r="A710" s="1329" t="s">
        <v>10958</v>
      </c>
    </row>
    <row r="711" spans="1:1" x14ac:dyDescent="0.25">
      <c r="A711" s="1329" t="s">
        <v>10959</v>
      </c>
    </row>
    <row r="712" spans="1:1" ht="31" x14ac:dyDescent="0.25">
      <c r="A712" s="1329" t="s">
        <v>10960</v>
      </c>
    </row>
    <row r="713" spans="1:1" x14ac:dyDescent="0.25">
      <c r="A713" s="1329" t="s">
        <v>10961</v>
      </c>
    </row>
    <row r="714" spans="1:1" x14ac:dyDescent="0.25">
      <c r="A714" s="1329" t="s">
        <v>10962</v>
      </c>
    </row>
    <row r="715" spans="1:1" ht="62" x14ac:dyDescent="0.25">
      <c r="A715" s="1329" t="s">
        <v>10963</v>
      </c>
    </row>
    <row r="716" spans="1:1" ht="77.5" x14ac:dyDescent="0.25">
      <c r="A716" s="1329" t="s">
        <v>10964</v>
      </c>
    </row>
    <row r="717" spans="1:1" ht="93" x14ac:dyDescent="0.25">
      <c r="A717" s="1329" t="s">
        <v>10965</v>
      </c>
    </row>
    <row r="718" spans="1:1" x14ac:dyDescent="0.25">
      <c r="A718" s="1329" t="s">
        <v>19111</v>
      </c>
    </row>
    <row r="719" spans="1:1" x14ac:dyDescent="0.25">
      <c r="A719" s="1329" t="s">
        <v>10966</v>
      </c>
    </row>
    <row r="720" spans="1:1" x14ac:dyDescent="0.25">
      <c r="A720" s="1329" t="s">
        <v>10967</v>
      </c>
    </row>
    <row r="721" spans="1:1" x14ac:dyDescent="0.25">
      <c r="A721" s="1329" t="s">
        <v>19112</v>
      </c>
    </row>
    <row r="722" spans="1:1" ht="31" x14ac:dyDescent="0.25">
      <c r="A722" s="1329" t="s">
        <v>19113</v>
      </c>
    </row>
    <row r="723" spans="1:1" x14ac:dyDescent="0.25">
      <c r="A723" s="1329" t="s">
        <v>19114</v>
      </c>
    </row>
    <row r="724" spans="1:1" ht="31" x14ac:dyDescent="0.25">
      <c r="A724" s="1329" t="s">
        <v>19115</v>
      </c>
    </row>
    <row r="725" spans="1:1" ht="31" x14ac:dyDescent="0.25">
      <c r="A725" s="1329" t="s">
        <v>19116</v>
      </c>
    </row>
    <row r="726" spans="1:1" x14ac:dyDescent="0.25">
      <c r="A726" s="1329" t="s">
        <v>950</v>
      </c>
    </row>
    <row r="727" spans="1:1" x14ac:dyDescent="0.25">
      <c r="A727" s="1329" t="s">
        <v>185</v>
      </c>
    </row>
    <row r="728" spans="1:1" ht="46.5" x14ac:dyDescent="0.25">
      <c r="A728" s="1329" t="s">
        <v>10968</v>
      </c>
    </row>
    <row r="729" spans="1:1" ht="62" x14ac:dyDescent="0.25">
      <c r="A729" s="1329" t="s">
        <v>10969</v>
      </c>
    </row>
    <row r="730" spans="1:1" x14ac:dyDescent="0.25">
      <c r="A730" s="1329" t="s">
        <v>10970</v>
      </c>
    </row>
    <row r="731" spans="1:1" x14ac:dyDescent="0.25">
      <c r="A731" s="1329" t="s">
        <v>482</v>
      </c>
    </row>
    <row r="732" spans="1:1" x14ac:dyDescent="0.25">
      <c r="A732" s="1329" t="s">
        <v>1259</v>
      </c>
    </row>
    <row r="733" spans="1:1" x14ac:dyDescent="0.25">
      <c r="A733" s="1329" t="s">
        <v>10971</v>
      </c>
    </row>
    <row r="734" spans="1:1" x14ac:dyDescent="0.25">
      <c r="A734" s="1329" t="s">
        <v>20552</v>
      </c>
    </row>
    <row r="735" spans="1:1" ht="46.5" x14ac:dyDescent="0.25">
      <c r="A735" s="1329" t="s">
        <v>20553</v>
      </c>
    </row>
    <row r="736" spans="1:1" ht="46.5" x14ac:dyDescent="0.25">
      <c r="A736" s="1329" t="s">
        <v>20554</v>
      </c>
    </row>
    <row r="737" spans="1:1" x14ac:dyDescent="0.25">
      <c r="A737" s="1329" t="s">
        <v>22738</v>
      </c>
    </row>
    <row r="738" spans="1:1" ht="46.5" x14ac:dyDescent="0.25">
      <c r="A738" s="1329" t="s">
        <v>22739</v>
      </c>
    </row>
    <row r="739" spans="1:1" ht="46.5" x14ac:dyDescent="0.25">
      <c r="A739" s="1329" t="s">
        <v>22740</v>
      </c>
    </row>
    <row r="740" spans="1:1" x14ac:dyDescent="0.25">
      <c r="A740" s="1329" t="s">
        <v>22741</v>
      </c>
    </row>
    <row r="741" spans="1:1" ht="46.5" x14ac:dyDescent="0.25">
      <c r="A741" s="1329" t="s">
        <v>22742</v>
      </c>
    </row>
    <row r="742" spans="1:1" ht="62" x14ac:dyDescent="0.25">
      <c r="A742" s="1329" t="s">
        <v>22743</v>
      </c>
    </row>
    <row r="743" spans="1:1" x14ac:dyDescent="0.25">
      <c r="A743" s="1329" t="s">
        <v>10972</v>
      </c>
    </row>
    <row r="744" spans="1:1" x14ac:dyDescent="0.25">
      <c r="A744" s="1329" t="s">
        <v>10973</v>
      </c>
    </row>
    <row r="745" spans="1:1" x14ac:dyDescent="0.25">
      <c r="A745" s="1329" t="s">
        <v>10974</v>
      </c>
    </row>
    <row r="746" spans="1:1" x14ac:dyDescent="0.25">
      <c r="A746" s="1329" t="s">
        <v>10975</v>
      </c>
    </row>
    <row r="747" spans="1:1" x14ac:dyDescent="0.25">
      <c r="A747" s="1329" t="s">
        <v>10976</v>
      </c>
    </row>
    <row r="748" spans="1:1" ht="62" x14ac:dyDescent="0.25">
      <c r="A748" s="1329" t="s">
        <v>19117</v>
      </c>
    </row>
    <row r="749" spans="1:1" x14ac:dyDescent="0.25">
      <c r="A749" s="1329" t="s">
        <v>10977</v>
      </c>
    </row>
    <row r="750" spans="1:1" x14ac:dyDescent="0.25">
      <c r="A750" s="1329" t="s">
        <v>3805</v>
      </c>
    </row>
    <row r="751" spans="1:1" ht="93" x14ac:dyDescent="0.25">
      <c r="A751" s="1329" t="s">
        <v>19118</v>
      </c>
    </row>
    <row r="752" spans="1:1" x14ac:dyDescent="0.25">
      <c r="A752" s="1329" t="s">
        <v>10978</v>
      </c>
    </row>
    <row r="753" spans="1:1" x14ac:dyDescent="0.25">
      <c r="A753" s="1329" t="s">
        <v>3805</v>
      </c>
    </row>
    <row r="754" spans="1:1" x14ac:dyDescent="0.25">
      <c r="A754" s="1329" t="s">
        <v>6882</v>
      </c>
    </row>
    <row r="755" spans="1:1" ht="46.5" x14ac:dyDescent="0.25">
      <c r="A755" s="1329" t="s">
        <v>10979</v>
      </c>
    </row>
    <row r="756" spans="1:1" x14ac:dyDescent="0.25">
      <c r="A756" s="1329" t="s">
        <v>10980</v>
      </c>
    </row>
    <row r="757" spans="1:1" ht="46.5" x14ac:dyDescent="0.25">
      <c r="A757" s="1329" t="s">
        <v>10981</v>
      </c>
    </row>
    <row r="758" spans="1:1" x14ac:dyDescent="0.25">
      <c r="A758" s="1329" t="s">
        <v>10982</v>
      </c>
    </row>
    <row r="759" spans="1:1" x14ac:dyDescent="0.25">
      <c r="A759" s="1329" t="s">
        <v>10983</v>
      </c>
    </row>
    <row r="760" spans="1:1" ht="46.5" x14ac:dyDescent="0.25">
      <c r="A760" s="1329" t="s">
        <v>10984</v>
      </c>
    </row>
    <row r="761" spans="1:1" ht="46.5" x14ac:dyDescent="0.25">
      <c r="A761" s="1329" t="s">
        <v>22744</v>
      </c>
    </row>
    <row r="762" spans="1:1" x14ac:dyDescent="0.25">
      <c r="A762" s="1329" t="s">
        <v>22745</v>
      </c>
    </row>
    <row r="763" spans="1:1" x14ac:dyDescent="0.25">
      <c r="A763" s="1329" t="s">
        <v>22746</v>
      </c>
    </row>
    <row r="764" spans="1:1" x14ac:dyDescent="0.25">
      <c r="A764" s="1329" t="s">
        <v>22747</v>
      </c>
    </row>
    <row r="765" spans="1:1" x14ac:dyDescent="0.25">
      <c r="A765" s="1329" t="s">
        <v>22748</v>
      </c>
    </row>
    <row r="766" spans="1:1" ht="31" x14ac:dyDescent="0.25">
      <c r="A766" s="1329" t="s">
        <v>10985</v>
      </c>
    </row>
    <row r="767" spans="1:1" ht="31" x14ac:dyDescent="0.25">
      <c r="A767" s="1329" t="s">
        <v>10986</v>
      </c>
    </row>
    <row r="768" spans="1:1" ht="31" x14ac:dyDescent="0.25">
      <c r="A768" s="1329" t="s">
        <v>10987</v>
      </c>
    </row>
    <row r="769" spans="1:1" ht="46.5" x14ac:dyDescent="0.25">
      <c r="A769" s="1329" t="s">
        <v>10988</v>
      </c>
    </row>
    <row r="770" spans="1:1" ht="46.5" x14ac:dyDescent="0.25">
      <c r="A770" s="1329" t="s">
        <v>22749</v>
      </c>
    </row>
    <row r="771" spans="1:1" x14ac:dyDescent="0.25">
      <c r="A771" s="1329" t="s">
        <v>10989</v>
      </c>
    </row>
    <row r="772" spans="1:1" ht="31" x14ac:dyDescent="0.25">
      <c r="A772" s="1329" t="s">
        <v>19119</v>
      </c>
    </row>
    <row r="813" spans="1:1" ht="12.5" x14ac:dyDescent="0.25">
      <c r="A813" s="1330"/>
    </row>
    <row r="856" spans="1:1" ht="12.5" x14ac:dyDescent="0.25">
      <c r="A856" s="1330"/>
    </row>
    <row r="858" spans="1:1" ht="12.5" x14ac:dyDescent="0.25">
      <c r="A858" s="1330"/>
    </row>
    <row r="860" spans="1:1" ht="12.5" x14ac:dyDescent="0.25">
      <c r="A860" s="1330"/>
    </row>
    <row r="876" spans="1:1" ht="12.5" x14ac:dyDescent="0.25">
      <c r="A876" s="1330"/>
    </row>
    <row r="899" spans="1:1" ht="12.5" x14ac:dyDescent="0.25">
      <c r="A899" s="1330"/>
    </row>
    <row r="901" spans="1:1" ht="12.5" x14ac:dyDescent="0.25">
      <c r="A901" s="1330"/>
    </row>
    <row r="927" spans="1:1" ht="12.5" x14ac:dyDescent="0.25">
      <c r="A927" s="1330"/>
    </row>
    <row r="938" spans="1:1" ht="12.5" x14ac:dyDescent="0.25">
      <c r="A938" s="1330"/>
    </row>
    <row r="1030" spans="1:1" ht="12.5" x14ac:dyDescent="0.25">
      <c r="A1030" s="1330"/>
    </row>
    <row r="1036" spans="1:1" ht="12.5" x14ac:dyDescent="0.25">
      <c r="A1036" s="1330"/>
    </row>
    <row r="1038" spans="1:1" ht="12.5" x14ac:dyDescent="0.25">
      <c r="A1038" s="1330"/>
    </row>
    <row r="1040" spans="1:1" ht="12.5" x14ac:dyDescent="0.25">
      <c r="A1040" s="1330"/>
    </row>
    <row r="1044" spans="1:1" ht="12.5" x14ac:dyDescent="0.25">
      <c r="A1044" s="1330"/>
    </row>
    <row r="1062" spans="1:1" ht="12.5" x14ac:dyDescent="0.25">
      <c r="A1062" s="1330"/>
    </row>
    <row r="1074" spans="1:1" ht="12.5" x14ac:dyDescent="0.25">
      <c r="A1074" s="1330"/>
    </row>
    <row r="1081" spans="1:1" ht="12.5" x14ac:dyDescent="0.25">
      <c r="A1081" s="1330"/>
    </row>
    <row r="1108" spans="1:1" ht="12.5" x14ac:dyDescent="0.25">
      <c r="A1108" s="1330"/>
    </row>
    <row r="1185" spans="1:1" ht="12.5" x14ac:dyDescent="0.25">
      <c r="A1185" s="1330"/>
    </row>
    <row r="1193" spans="1:1" ht="12.5" x14ac:dyDescent="0.25">
      <c r="A1193" s="1330"/>
    </row>
    <row r="1207" spans="1:1" ht="12.5" x14ac:dyDescent="0.25">
      <c r="A1207" s="1330"/>
    </row>
    <row r="1233" spans="1:1" ht="12.5" x14ac:dyDescent="0.25">
      <c r="A1233" s="1330"/>
    </row>
    <row r="1333" spans="1:1" ht="12.5" x14ac:dyDescent="0.25">
      <c r="A1333" s="1330"/>
    </row>
  </sheetData>
  <pageMargins left="0.7" right="0.7" top="0.78740157499999996" bottom="0.78740157499999996" header="0.3" footer="0.3"/>
  <pageSetup paperSize="9" orientation="portrait" horizontalDpi="1200"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theme="1"/>
  </sheetPr>
  <dimension ref="A2:C872"/>
  <sheetViews>
    <sheetView workbookViewId="0"/>
  </sheetViews>
  <sheetFormatPr defaultColWidth="9.1796875" defaultRowHeight="15.5" x14ac:dyDescent="0.25"/>
  <cols>
    <col min="1" max="1" width="100.7265625" style="1329" customWidth="1"/>
    <col min="2" max="256" width="9.1796875" style="1326"/>
    <col min="257" max="257" width="100.7265625" style="1326" customWidth="1"/>
    <col min="258" max="512" width="9.1796875" style="1326"/>
    <col min="513" max="513" width="100.7265625" style="1326" customWidth="1"/>
    <col min="514" max="768" width="9.1796875" style="1326"/>
    <col min="769" max="769" width="100.7265625" style="1326" customWidth="1"/>
    <col min="770" max="1024" width="9.1796875" style="1326"/>
    <col min="1025" max="1025" width="100.7265625" style="1326" customWidth="1"/>
    <col min="1026" max="1280" width="9.1796875" style="1326"/>
    <col min="1281" max="1281" width="100.7265625" style="1326" customWidth="1"/>
    <col min="1282" max="1536" width="9.1796875" style="1326"/>
    <col min="1537" max="1537" width="100.7265625" style="1326" customWidth="1"/>
    <col min="1538" max="1792" width="9.1796875" style="1326"/>
    <col min="1793" max="1793" width="100.7265625" style="1326" customWidth="1"/>
    <col min="1794" max="2048" width="9.1796875" style="1326"/>
    <col min="2049" max="2049" width="100.7265625" style="1326" customWidth="1"/>
    <col min="2050" max="2304" width="9.1796875" style="1326"/>
    <col min="2305" max="2305" width="100.7265625" style="1326" customWidth="1"/>
    <col min="2306" max="2560" width="9.1796875" style="1326"/>
    <col min="2561" max="2561" width="100.7265625" style="1326" customWidth="1"/>
    <col min="2562" max="2816" width="9.1796875" style="1326"/>
    <col min="2817" max="2817" width="100.7265625" style="1326" customWidth="1"/>
    <col min="2818" max="3072" width="9.1796875" style="1326"/>
    <col min="3073" max="3073" width="100.7265625" style="1326" customWidth="1"/>
    <col min="3074" max="3328" width="9.1796875" style="1326"/>
    <col min="3329" max="3329" width="100.7265625" style="1326" customWidth="1"/>
    <col min="3330" max="3584" width="9.1796875" style="1326"/>
    <col min="3585" max="3585" width="100.7265625" style="1326" customWidth="1"/>
    <col min="3586" max="3840" width="9.1796875" style="1326"/>
    <col min="3841" max="3841" width="100.7265625" style="1326" customWidth="1"/>
    <col min="3842" max="4096" width="9.1796875" style="1326"/>
    <col min="4097" max="4097" width="100.7265625" style="1326" customWidth="1"/>
    <col min="4098" max="4352" width="9.1796875" style="1326"/>
    <col min="4353" max="4353" width="100.7265625" style="1326" customWidth="1"/>
    <col min="4354" max="4608" width="9.1796875" style="1326"/>
    <col min="4609" max="4609" width="100.7265625" style="1326" customWidth="1"/>
    <col min="4610" max="4864" width="9.1796875" style="1326"/>
    <col min="4865" max="4865" width="100.7265625" style="1326" customWidth="1"/>
    <col min="4866" max="5120" width="9.1796875" style="1326"/>
    <col min="5121" max="5121" width="100.7265625" style="1326" customWidth="1"/>
    <col min="5122" max="5376" width="9.1796875" style="1326"/>
    <col min="5377" max="5377" width="100.7265625" style="1326" customWidth="1"/>
    <col min="5378" max="5632" width="9.1796875" style="1326"/>
    <col min="5633" max="5633" width="100.7265625" style="1326" customWidth="1"/>
    <col min="5634" max="5888" width="9.1796875" style="1326"/>
    <col min="5889" max="5889" width="100.7265625" style="1326" customWidth="1"/>
    <col min="5890" max="6144" width="9.1796875" style="1326"/>
    <col min="6145" max="6145" width="100.7265625" style="1326" customWidth="1"/>
    <col min="6146" max="6400" width="9.1796875" style="1326"/>
    <col min="6401" max="6401" width="100.7265625" style="1326" customWidth="1"/>
    <col min="6402" max="6656" width="9.1796875" style="1326"/>
    <col min="6657" max="6657" width="100.7265625" style="1326" customWidth="1"/>
    <col min="6658" max="6912" width="9.1796875" style="1326"/>
    <col min="6913" max="6913" width="100.7265625" style="1326" customWidth="1"/>
    <col min="6914" max="7168" width="9.1796875" style="1326"/>
    <col min="7169" max="7169" width="100.7265625" style="1326" customWidth="1"/>
    <col min="7170" max="7424" width="9.1796875" style="1326"/>
    <col min="7425" max="7425" width="100.7265625" style="1326" customWidth="1"/>
    <col min="7426" max="7680" width="9.1796875" style="1326"/>
    <col min="7681" max="7681" width="100.7265625" style="1326" customWidth="1"/>
    <col min="7682" max="7936" width="9.1796875" style="1326"/>
    <col min="7937" max="7937" width="100.7265625" style="1326" customWidth="1"/>
    <col min="7938" max="8192" width="9.1796875" style="1326"/>
    <col min="8193" max="8193" width="100.7265625" style="1326" customWidth="1"/>
    <col min="8194" max="8448" width="9.1796875" style="1326"/>
    <col min="8449" max="8449" width="100.7265625" style="1326" customWidth="1"/>
    <col min="8450" max="8704" width="9.1796875" style="1326"/>
    <col min="8705" max="8705" width="100.7265625" style="1326" customWidth="1"/>
    <col min="8706" max="8960" width="9.1796875" style="1326"/>
    <col min="8961" max="8961" width="100.7265625" style="1326" customWidth="1"/>
    <col min="8962" max="9216" width="9.1796875" style="1326"/>
    <col min="9217" max="9217" width="100.7265625" style="1326" customWidth="1"/>
    <col min="9218" max="9472" width="9.1796875" style="1326"/>
    <col min="9473" max="9473" width="100.7265625" style="1326" customWidth="1"/>
    <col min="9474" max="9728" width="9.1796875" style="1326"/>
    <col min="9729" max="9729" width="100.7265625" style="1326" customWidth="1"/>
    <col min="9730" max="9984" width="9.1796875" style="1326"/>
    <col min="9985" max="9985" width="100.7265625" style="1326" customWidth="1"/>
    <col min="9986" max="10240" width="9.1796875" style="1326"/>
    <col min="10241" max="10241" width="100.7265625" style="1326" customWidth="1"/>
    <col min="10242" max="10496" width="9.1796875" style="1326"/>
    <col min="10497" max="10497" width="100.7265625" style="1326" customWidth="1"/>
    <col min="10498" max="10752" width="9.1796875" style="1326"/>
    <col min="10753" max="10753" width="100.7265625" style="1326" customWidth="1"/>
    <col min="10754" max="11008" width="9.1796875" style="1326"/>
    <col min="11009" max="11009" width="100.7265625" style="1326" customWidth="1"/>
    <col min="11010" max="11264" width="9.1796875" style="1326"/>
    <col min="11265" max="11265" width="100.7265625" style="1326" customWidth="1"/>
    <col min="11266" max="11520" width="9.1796875" style="1326"/>
    <col min="11521" max="11521" width="100.7265625" style="1326" customWidth="1"/>
    <col min="11522" max="11776" width="9.1796875" style="1326"/>
    <col min="11777" max="11777" width="100.7265625" style="1326" customWidth="1"/>
    <col min="11778" max="12032" width="9.1796875" style="1326"/>
    <col min="12033" max="12033" width="100.7265625" style="1326" customWidth="1"/>
    <col min="12034" max="12288" width="9.1796875" style="1326"/>
    <col min="12289" max="12289" width="100.7265625" style="1326" customWidth="1"/>
    <col min="12290" max="12544" width="9.1796875" style="1326"/>
    <col min="12545" max="12545" width="100.7265625" style="1326" customWidth="1"/>
    <col min="12546" max="12800" width="9.1796875" style="1326"/>
    <col min="12801" max="12801" width="100.7265625" style="1326" customWidth="1"/>
    <col min="12802" max="13056" width="9.1796875" style="1326"/>
    <col min="13057" max="13057" width="100.7265625" style="1326" customWidth="1"/>
    <col min="13058" max="13312" width="9.1796875" style="1326"/>
    <col min="13313" max="13313" width="100.7265625" style="1326" customWidth="1"/>
    <col min="13314" max="13568" width="9.1796875" style="1326"/>
    <col min="13569" max="13569" width="100.7265625" style="1326" customWidth="1"/>
    <col min="13570" max="13824" width="9.1796875" style="1326"/>
    <col min="13825" max="13825" width="100.7265625" style="1326" customWidth="1"/>
    <col min="13826" max="14080" width="9.1796875" style="1326"/>
    <col min="14081" max="14081" width="100.7265625" style="1326" customWidth="1"/>
    <col min="14082" max="14336" width="9.1796875" style="1326"/>
    <col min="14337" max="14337" width="100.7265625" style="1326" customWidth="1"/>
    <col min="14338" max="14592" width="9.1796875" style="1326"/>
    <col min="14593" max="14593" width="100.7265625" style="1326" customWidth="1"/>
    <col min="14594" max="14848" width="9.1796875" style="1326"/>
    <col min="14849" max="14849" width="100.7265625" style="1326" customWidth="1"/>
    <col min="14850" max="15104" width="9.1796875" style="1326"/>
    <col min="15105" max="15105" width="100.7265625" style="1326" customWidth="1"/>
    <col min="15106" max="15360" width="9.1796875" style="1326"/>
    <col min="15361" max="15361" width="100.7265625" style="1326" customWidth="1"/>
    <col min="15362" max="15616" width="9.1796875" style="1326"/>
    <col min="15617" max="15617" width="100.7265625" style="1326" customWidth="1"/>
    <col min="15618" max="15872" width="9.1796875" style="1326"/>
    <col min="15873" max="15873" width="100.7265625" style="1326" customWidth="1"/>
    <col min="15874" max="16128" width="9.1796875" style="1326"/>
    <col min="16129" max="16129" width="100.7265625" style="1326" customWidth="1"/>
    <col min="16130" max="16384" width="9.1796875" style="1326"/>
  </cols>
  <sheetData>
    <row r="2" spans="1:1" ht="17.5" x14ac:dyDescent="0.25">
      <c r="A2" s="1325" t="s">
        <v>19120</v>
      </c>
    </row>
    <row r="3" spans="1:1" x14ac:dyDescent="0.25">
      <c r="A3" s="1327"/>
    </row>
    <row r="4" spans="1:1" x14ac:dyDescent="0.25">
      <c r="A4" s="1327"/>
    </row>
    <row r="5" spans="1:1" x14ac:dyDescent="0.25">
      <c r="A5" s="1327" t="s">
        <v>3978</v>
      </c>
    </row>
    <row r="6" spans="1:1" x14ac:dyDescent="0.25">
      <c r="A6" s="1327"/>
    </row>
    <row r="7" spans="1:1" x14ac:dyDescent="0.25">
      <c r="A7" s="1327" t="s">
        <v>19121</v>
      </c>
    </row>
    <row r="8" spans="1:1" x14ac:dyDescent="0.25">
      <c r="A8" s="1327"/>
    </row>
    <row r="9" spans="1:1" ht="15" x14ac:dyDescent="0.25">
      <c r="A9" s="1328" t="s">
        <v>19122</v>
      </c>
    </row>
    <row r="10" spans="1:1" x14ac:dyDescent="0.25">
      <c r="A10" s="1327" t="s">
        <v>22750</v>
      </c>
    </row>
    <row r="11" spans="1:1" x14ac:dyDescent="0.25">
      <c r="A11" s="1329" t="s">
        <v>19123</v>
      </c>
    </row>
    <row r="12" spans="1:1" x14ac:dyDescent="0.25">
      <c r="A12" s="1329" t="s">
        <v>3711</v>
      </c>
    </row>
    <row r="13" spans="1:1" x14ac:dyDescent="0.25">
      <c r="A13" s="1329" t="s">
        <v>3443</v>
      </c>
    </row>
    <row r="14" spans="1:1" ht="62" x14ac:dyDescent="0.25">
      <c r="A14" s="1329" t="s">
        <v>19124</v>
      </c>
    </row>
    <row r="15" spans="1:1" ht="62" x14ac:dyDescent="0.25">
      <c r="A15" s="1329" t="s">
        <v>19125</v>
      </c>
    </row>
    <row r="16" spans="1:1" x14ac:dyDescent="0.25">
      <c r="A16" s="1329" t="s">
        <v>3585</v>
      </c>
    </row>
    <row r="17" spans="1:1" ht="31" x14ac:dyDescent="0.25">
      <c r="A17" s="1329" t="s">
        <v>19126</v>
      </c>
    </row>
    <row r="18" spans="1:1" x14ac:dyDescent="0.25">
      <c r="A18" s="1329" t="s">
        <v>19127</v>
      </c>
    </row>
    <row r="19" spans="1:1" ht="31" x14ac:dyDescent="0.25">
      <c r="A19" s="1329" t="s">
        <v>19128</v>
      </c>
    </row>
    <row r="20" spans="1:1" x14ac:dyDescent="0.25">
      <c r="A20" s="1329" t="s">
        <v>3547</v>
      </c>
    </row>
    <row r="21" spans="1:1" x14ac:dyDescent="0.25">
      <c r="A21" s="1329" t="s">
        <v>1397</v>
      </c>
    </row>
    <row r="22" spans="1:1" ht="77.5" x14ac:dyDescent="0.25">
      <c r="A22" s="1329" t="s">
        <v>22751</v>
      </c>
    </row>
    <row r="23" spans="1:1" ht="108.5" x14ac:dyDescent="0.25">
      <c r="A23" s="1329" t="s">
        <v>19129</v>
      </c>
    </row>
    <row r="24" spans="1:1" x14ac:dyDescent="0.25">
      <c r="A24" s="1329" t="s">
        <v>3552</v>
      </c>
    </row>
    <row r="25" spans="1:1" x14ac:dyDescent="0.25">
      <c r="A25" s="1329" t="s">
        <v>19130</v>
      </c>
    </row>
    <row r="26" spans="1:1" ht="17.25" customHeight="1" x14ac:dyDescent="0.25">
      <c r="A26" s="1329" t="s">
        <v>19131</v>
      </c>
    </row>
    <row r="27" spans="1:1" ht="31" x14ac:dyDescent="0.25">
      <c r="A27" s="1329" t="s">
        <v>19132</v>
      </c>
    </row>
    <row r="28" spans="1:1" x14ac:dyDescent="0.25">
      <c r="A28" s="1329" t="s">
        <v>2422</v>
      </c>
    </row>
    <row r="29" spans="1:1" x14ac:dyDescent="0.25">
      <c r="A29" s="1329" t="s">
        <v>17345</v>
      </c>
    </row>
    <row r="30" spans="1:1" x14ac:dyDescent="0.25">
      <c r="A30" s="1329" t="s">
        <v>19133</v>
      </c>
    </row>
    <row r="31" spans="1:1" x14ac:dyDescent="0.25">
      <c r="A31" s="1329" t="s">
        <v>19134</v>
      </c>
    </row>
    <row r="32" spans="1:1" x14ac:dyDescent="0.25">
      <c r="A32" s="1329" t="s">
        <v>19135</v>
      </c>
    </row>
    <row r="33" spans="1:1" x14ac:dyDescent="0.25">
      <c r="A33" s="1329" t="s">
        <v>19136</v>
      </c>
    </row>
    <row r="34" spans="1:1" x14ac:dyDescent="0.25">
      <c r="A34" s="1329" t="s">
        <v>19137</v>
      </c>
    </row>
    <row r="35" spans="1:1" ht="77.5" x14ac:dyDescent="0.25">
      <c r="A35" s="1329" t="s">
        <v>19138</v>
      </c>
    </row>
    <row r="36" spans="1:1" ht="62" x14ac:dyDescent="0.25">
      <c r="A36" s="1329" t="s">
        <v>19139</v>
      </c>
    </row>
    <row r="37" spans="1:1" ht="46.5" x14ac:dyDescent="0.25">
      <c r="A37" s="1329" t="s">
        <v>19140</v>
      </c>
    </row>
    <row r="38" spans="1:1" ht="31" x14ac:dyDescent="0.25">
      <c r="A38" s="1329" t="s">
        <v>19141</v>
      </c>
    </row>
    <row r="39" spans="1:1" x14ac:dyDescent="0.25">
      <c r="A39" s="1329" t="s">
        <v>19142</v>
      </c>
    </row>
    <row r="40" spans="1:1" ht="46.5" x14ac:dyDescent="0.25">
      <c r="A40" s="1329" t="s">
        <v>19143</v>
      </c>
    </row>
    <row r="41" spans="1:1" ht="31" x14ac:dyDescent="0.25">
      <c r="A41" s="1329" t="s">
        <v>19144</v>
      </c>
    </row>
    <row r="42" spans="1:1" ht="46.5" x14ac:dyDescent="0.25">
      <c r="A42" s="1329" t="s">
        <v>19145</v>
      </c>
    </row>
    <row r="43" spans="1:1" ht="31" x14ac:dyDescent="0.25">
      <c r="A43" s="1329" t="s">
        <v>19146</v>
      </c>
    </row>
    <row r="44" spans="1:1" x14ac:dyDescent="0.25">
      <c r="A44" s="1329" t="s">
        <v>19147</v>
      </c>
    </row>
    <row r="45" spans="1:1" x14ac:dyDescent="0.25">
      <c r="A45" s="1329" t="s">
        <v>19148</v>
      </c>
    </row>
    <row r="46" spans="1:1" ht="77.5" x14ac:dyDescent="0.25">
      <c r="A46" s="1329" t="s">
        <v>19149</v>
      </c>
    </row>
    <row r="47" spans="1:1" ht="31" x14ac:dyDescent="0.25">
      <c r="A47" s="1329" t="s">
        <v>19150</v>
      </c>
    </row>
    <row r="48" spans="1:1" ht="77.5" x14ac:dyDescent="0.25">
      <c r="A48" s="1329" t="s">
        <v>19151</v>
      </c>
    </row>
    <row r="49" spans="1:1" x14ac:dyDescent="0.25">
      <c r="A49" s="1329" t="s">
        <v>19152</v>
      </c>
    </row>
    <row r="50" spans="1:1" ht="31" x14ac:dyDescent="0.25">
      <c r="A50" s="1329" t="s">
        <v>19153</v>
      </c>
    </row>
    <row r="51" spans="1:1" ht="31" x14ac:dyDescent="0.25">
      <c r="A51" s="1329" t="s">
        <v>19154</v>
      </c>
    </row>
    <row r="52" spans="1:1" ht="31" x14ac:dyDescent="0.25">
      <c r="A52" s="1329" t="s">
        <v>19155</v>
      </c>
    </row>
    <row r="53" spans="1:1" x14ac:dyDescent="0.25">
      <c r="A53" s="1329" t="s">
        <v>2730</v>
      </c>
    </row>
    <row r="54" spans="1:1" x14ac:dyDescent="0.25">
      <c r="A54" s="1329" t="s">
        <v>19156</v>
      </c>
    </row>
    <row r="55" spans="1:1" x14ac:dyDescent="0.25">
      <c r="A55" s="1329" t="s">
        <v>19157</v>
      </c>
    </row>
    <row r="56" spans="1:1" ht="77.5" x14ac:dyDescent="0.25">
      <c r="A56" s="1329" t="s">
        <v>19158</v>
      </c>
    </row>
    <row r="57" spans="1:1" ht="62" x14ac:dyDescent="0.25">
      <c r="A57" s="1329" t="s">
        <v>19159</v>
      </c>
    </row>
    <row r="58" spans="1:1" x14ac:dyDescent="0.25">
      <c r="A58" s="1329" t="s">
        <v>19160</v>
      </c>
    </row>
    <row r="59" spans="1:1" ht="46.5" x14ac:dyDescent="0.25">
      <c r="A59" s="1329" t="s">
        <v>19161</v>
      </c>
    </row>
    <row r="60" spans="1:1" ht="46.5" x14ac:dyDescent="0.25">
      <c r="A60" s="1329" t="s">
        <v>19162</v>
      </c>
    </row>
    <row r="61" spans="1:1" ht="46.5" x14ac:dyDescent="0.25">
      <c r="A61" s="1329" t="s">
        <v>19163</v>
      </c>
    </row>
    <row r="62" spans="1:1" ht="31" x14ac:dyDescent="0.25">
      <c r="A62" s="1329" t="s">
        <v>19164</v>
      </c>
    </row>
    <row r="63" spans="1:1" ht="31" x14ac:dyDescent="0.25">
      <c r="A63" s="1329" t="s">
        <v>19165</v>
      </c>
    </row>
    <row r="64" spans="1:1" ht="93" x14ac:dyDescent="0.25">
      <c r="A64" s="1329" t="s">
        <v>19166</v>
      </c>
    </row>
    <row r="65" spans="1:1" x14ac:dyDescent="0.25">
      <c r="A65" s="1329" t="s">
        <v>19156</v>
      </c>
    </row>
    <row r="66" spans="1:1" x14ac:dyDescent="0.25">
      <c r="A66" s="1329" t="s">
        <v>3797</v>
      </c>
    </row>
    <row r="67" spans="1:1" ht="31" x14ac:dyDescent="0.25">
      <c r="A67" s="1329" t="s">
        <v>19167</v>
      </c>
    </row>
    <row r="68" spans="1:1" x14ac:dyDescent="0.25">
      <c r="A68" s="1329" t="s">
        <v>19168</v>
      </c>
    </row>
    <row r="69" spans="1:1" ht="46.5" x14ac:dyDescent="0.25">
      <c r="A69" s="1329" t="s">
        <v>19169</v>
      </c>
    </row>
    <row r="70" spans="1:1" ht="31" x14ac:dyDescent="0.25">
      <c r="A70" s="1329" t="s">
        <v>19170</v>
      </c>
    </row>
    <row r="71" spans="1:1" ht="62" x14ac:dyDescent="0.25">
      <c r="A71" s="1329" t="s">
        <v>19171</v>
      </c>
    </row>
    <row r="72" spans="1:1" ht="46.5" x14ac:dyDescent="0.25">
      <c r="A72" s="1329" t="s">
        <v>19172</v>
      </c>
    </row>
    <row r="73" spans="1:1" ht="31" x14ac:dyDescent="0.25">
      <c r="A73" s="1329" t="s">
        <v>19173</v>
      </c>
    </row>
    <row r="74" spans="1:1" x14ac:dyDescent="0.25">
      <c r="A74" s="1329" t="s">
        <v>652</v>
      </c>
    </row>
    <row r="75" spans="1:1" x14ac:dyDescent="0.25">
      <c r="A75" s="1329" t="s">
        <v>16712</v>
      </c>
    </row>
    <row r="76" spans="1:1" ht="31" x14ac:dyDescent="0.25">
      <c r="A76" s="1329" t="s">
        <v>19174</v>
      </c>
    </row>
    <row r="77" spans="1:1" x14ac:dyDescent="0.25">
      <c r="A77" s="1329" t="s">
        <v>19175</v>
      </c>
    </row>
    <row r="78" spans="1:1" x14ac:dyDescent="0.25">
      <c r="A78" s="1329" t="s">
        <v>19176</v>
      </c>
    </row>
    <row r="79" spans="1:1" ht="31" x14ac:dyDescent="0.25">
      <c r="A79" s="1329" t="s">
        <v>19177</v>
      </c>
    </row>
    <row r="80" spans="1:1" x14ac:dyDescent="0.25">
      <c r="A80" s="1329" t="s">
        <v>19178</v>
      </c>
    </row>
    <row r="81" spans="1:1" ht="46.5" x14ac:dyDescent="0.25">
      <c r="A81" s="1329" t="s">
        <v>19179</v>
      </c>
    </row>
    <row r="82" spans="1:1" ht="31" x14ac:dyDescent="0.25">
      <c r="A82" s="1329" t="s">
        <v>19180</v>
      </c>
    </row>
    <row r="83" spans="1:1" ht="31" x14ac:dyDescent="0.25">
      <c r="A83" s="1329" t="s">
        <v>19181</v>
      </c>
    </row>
    <row r="84" spans="1:1" ht="62" x14ac:dyDescent="0.25">
      <c r="A84" s="1329" t="s">
        <v>19182</v>
      </c>
    </row>
    <row r="85" spans="1:1" ht="31" x14ac:dyDescent="0.25">
      <c r="A85" s="1329" t="s">
        <v>19183</v>
      </c>
    </row>
    <row r="86" spans="1:1" ht="62" x14ac:dyDescent="0.25">
      <c r="A86" s="1329" t="s">
        <v>19184</v>
      </c>
    </row>
    <row r="87" spans="1:1" ht="31" x14ac:dyDescent="0.25">
      <c r="A87" s="1329" t="s">
        <v>19185</v>
      </c>
    </row>
    <row r="88" spans="1:1" x14ac:dyDescent="0.25">
      <c r="A88" s="1329" t="s">
        <v>4492</v>
      </c>
    </row>
    <row r="89" spans="1:1" x14ac:dyDescent="0.25">
      <c r="A89" s="1329" t="s">
        <v>16768</v>
      </c>
    </row>
    <row r="90" spans="1:1" ht="46.5" x14ac:dyDescent="0.25">
      <c r="A90" s="1329" t="s">
        <v>19186</v>
      </c>
    </row>
    <row r="91" spans="1:1" ht="31" x14ac:dyDescent="0.25">
      <c r="A91" s="1329" t="s">
        <v>19187</v>
      </c>
    </row>
    <row r="92" spans="1:1" ht="31" x14ac:dyDescent="0.25">
      <c r="A92" s="1329" t="s">
        <v>19188</v>
      </c>
    </row>
    <row r="93" spans="1:1" ht="31" x14ac:dyDescent="0.25">
      <c r="A93" s="1329" t="s">
        <v>19189</v>
      </c>
    </row>
    <row r="94" spans="1:1" ht="62" x14ac:dyDescent="0.25">
      <c r="A94" s="1329" t="s">
        <v>19190</v>
      </c>
    </row>
    <row r="95" spans="1:1" ht="31" x14ac:dyDescent="0.25">
      <c r="A95" s="1329" t="s">
        <v>19191</v>
      </c>
    </row>
    <row r="96" spans="1:1" ht="62" x14ac:dyDescent="0.25">
      <c r="A96" s="1329" t="s">
        <v>19192</v>
      </c>
    </row>
    <row r="97" spans="1:1" ht="31" x14ac:dyDescent="0.25">
      <c r="A97" s="1329" t="s">
        <v>19193</v>
      </c>
    </row>
    <row r="98" spans="1:1" x14ac:dyDescent="0.25">
      <c r="A98" s="1329" t="s">
        <v>4493</v>
      </c>
    </row>
    <row r="99" spans="1:1" x14ac:dyDescent="0.25">
      <c r="A99" s="1329" t="s">
        <v>19194</v>
      </c>
    </row>
    <row r="100" spans="1:1" x14ac:dyDescent="0.25">
      <c r="A100" s="1329" t="s">
        <v>19195</v>
      </c>
    </row>
    <row r="101" spans="1:1" x14ac:dyDescent="0.25">
      <c r="A101" s="1329" t="s">
        <v>19196</v>
      </c>
    </row>
    <row r="102" spans="1:1" ht="46.5" x14ac:dyDescent="0.25">
      <c r="A102" s="1329" t="s">
        <v>19197</v>
      </c>
    </row>
    <row r="103" spans="1:1" x14ac:dyDescent="0.25">
      <c r="A103" s="1329" t="s">
        <v>19198</v>
      </c>
    </row>
    <row r="104" spans="1:1" x14ac:dyDescent="0.25">
      <c r="A104" s="1329" t="s">
        <v>19199</v>
      </c>
    </row>
    <row r="105" spans="1:1" x14ac:dyDescent="0.25">
      <c r="A105" s="1329" t="s">
        <v>19200</v>
      </c>
    </row>
    <row r="106" spans="1:1" ht="31" x14ac:dyDescent="0.25">
      <c r="A106" s="1329" t="s">
        <v>19201</v>
      </c>
    </row>
    <row r="107" spans="1:1" ht="31" x14ac:dyDescent="0.25">
      <c r="A107" s="1329" t="s">
        <v>19202</v>
      </c>
    </row>
    <row r="108" spans="1:1" x14ac:dyDescent="0.25">
      <c r="A108" s="1329" t="s">
        <v>19203</v>
      </c>
    </row>
    <row r="109" spans="1:1" x14ac:dyDescent="0.25">
      <c r="A109" s="1329" t="s">
        <v>3965</v>
      </c>
    </row>
    <row r="110" spans="1:1" ht="31" x14ac:dyDescent="0.25">
      <c r="A110" s="1329" t="s">
        <v>19204</v>
      </c>
    </row>
    <row r="111" spans="1:1" ht="62" x14ac:dyDescent="0.25">
      <c r="A111" s="1329" t="s">
        <v>19205</v>
      </c>
    </row>
    <row r="112" spans="1:1" ht="31" x14ac:dyDescent="0.25">
      <c r="A112" s="1329" t="s">
        <v>19206</v>
      </c>
    </row>
    <row r="113" spans="1:1" x14ac:dyDescent="0.25">
      <c r="A113" s="1329" t="s">
        <v>3778</v>
      </c>
    </row>
    <row r="114" spans="1:1" ht="31" x14ac:dyDescent="0.25">
      <c r="A114" s="1329" t="s">
        <v>19207</v>
      </c>
    </row>
    <row r="115" spans="1:1" x14ac:dyDescent="0.25">
      <c r="A115" s="1329" t="s">
        <v>19208</v>
      </c>
    </row>
    <row r="116" spans="1:1" ht="31" x14ac:dyDescent="0.25">
      <c r="A116" s="1329" t="s">
        <v>19209</v>
      </c>
    </row>
    <row r="117" spans="1:1" ht="46.5" x14ac:dyDescent="0.25">
      <c r="A117" s="1329" t="s">
        <v>22752</v>
      </c>
    </row>
    <row r="118" spans="1:1" ht="62" x14ac:dyDescent="0.25">
      <c r="A118" s="1329" t="s">
        <v>19210</v>
      </c>
    </row>
    <row r="119" spans="1:1" ht="77.5" x14ac:dyDescent="0.25">
      <c r="A119" s="1329" t="s">
        <v>19211</v>
      </c>
    </row>
    <row r="120" spans="1:1" x14ac:dyDescent="0.25">
      <c r="A120" s="1329" t="s">
        <v>2560</v>
      </c>
    </row>
    <row r="121" spans="1:1" ht="62" x14ac:dyDescent="0.25">
      <c r="A121" s="1329" t="s">
        <v>22753</v>
      </c>
    </row>
    <row r="122" spans="1:1" ht="77.5" x14ac:dyDescent="0.25">
      <c r="A122" s="1329" t="s">
        <v>19212</v>
      </c>
    </row>
    <row r="123" spans="1:1" ht="62" x14ac:dyDescent="0.25">
      <c r="A123" s="1329" t="s">
        <v>22754</v>
      </c>
    </row>
    <row r="124" spans="1:1" x14ac:dyDescent="0.25">
      <c r="A124" s="1329" t="s">
        <v>2076</v>
      </c>
    </row>
    <row r="125" spans="1:1" x14ac:dyDescent="0.25">
      <c r="A125" s="1329" t="s">
        <v>3607</v>
      </c>
    </row>
    <row r="126" spans="1:1" ht="139.5" x14ac:dyDescent="0.25">
      <c r="A126" s="1329" t="s">
        <v>19213</v>
      </c>
    </row>
    <row r="127" spans="1:1" ht="46.5" x14ac:dyDescent="0.25">
      <c r="A127" s="1329" t="s">
        <v>19214</v>
      </c>
    </row>
    <row r="128" spans="1:1" ht="62" x14ac:dyDescent="0.25">
      <c r="A128" s="1329" t="s">
        <v>19215</v>
      </c>
    </row>
    <row r="129" spans="1:1" x14ac:dyDescent="0.25">
      <c r="A129" s="1329" t="s">
        <v>19216</v>
      </c>
    </row>
    <row r="130" spans="1:1" x14ac:dyDescent="0.25">
      <c r="A130" s="1329" t="s">
        <v>19217</v>
      </c>
    </row>
    <row r="131" spans="1:1" x14ac:dyDescent="0.25">
      <c r="A131" s="1329" t="s">
        <v>19218</v>
      </c>
    </row>
    <row r="132" spans="1:1" x14ac:dyDescent="0.25">
      <c r="A132" s="1329" t="s">
        <v>19219</v>
      </c>
    </row>
    <row r="133" spans="1:1" ht="31" x14ac:dyDescent="0.25">
      <c r="A133" s="1329" t="s">
        <v>19220</v>
      </c>
    </row>
    <row r="134" spans="1:1" x14ac:dyDescent="0.25">
      <c r="A134" s="1329" t="s">
        <v>19221</v>
      </c>
    </row>
    <row r="135" spans="1:1" ht="31" x14ac:dyDescent="0.25">
      <c r="A135" s="1329" t="s">
        <v>19222</v>
      </c>
    </row>
    <row r="136" spans="1:1" ht="31" x14ac:dyDescent="0.25">
      <c r="A136" s="1329" t="s">
        <v>19223</v>
      </c>
    </row>
    <row r="137" spans="1:1" ht="31" x14ac:dyDescent="0.25">
      <c r="A137" s="1329" t="s">
        <v>19224</v>
      </c>
    </row>
    <row r="138" spans="1:1" ht="31" x14ac:dyDescent="0.25">
      <c r="A138" s="1329" t="s">
        <v>19225</v>
      </c>
    </row>
    <row r="139" spans="1:1" x14ac:dyDescent="0.25">
      <c r="A139" s="1329" t="s">
        <v>1304</v>
      </c>
    </row>
    <row r="140" spans="1:1" x14ac:dyDescent="0.25">
      <c r="A140" s="1329" t="s">
        <v>19226</v>
      </c>
    </row>
    <row r="141" spans="1:1" x14ac:dyDescent="0.25">
      <c r="A141" s="1329" t="s">
        <v>19227</v>
      </c>
    </row>
    <row r="142" spans="1:1" ht="31" x14ac:dyDescent="0.25">
      <c r="A142" s="1329" t="s">
        <v>19228</v>
      </c>
    </row>
    <row r="143" spans="1:1" ht="31" x14ac:dyDescent="0.25">
      <c r="A143" s="1329" t="s">
        <v>19229</v>
      </c>
    </row>
    <row r="144" spans="1:1" ht="46.5" x14ac:dyDescent="0.25">
      <c r="A144" s="1329" t="s">
        <v>19230</v>
      </c>
    </row>
    <row r="145" spans="1:1" x14ac:dyDescent="0.25">
      <c r="A145" s="1329" t="s">
        <v>1516</v>
      </c>
    </row>
    <row r="146" spans="1:1" x14ac:dyDescent="0.25">
      <c r="A146" s="1329" t="s">
        <v>19231</v>
      </c>
    </row>
    <row r="147" spans="1:1" ht="46.5" x14ac:dyDescent="0.25">
      <c r="A147" s="1329" t="s">
        <v>19232</v>
      </c>
    </row>
    <row r="148" spans="1:1" x14ac:dyDescent="0.25">
      <c r="A148" s="1329" t="s">
        <v>19233</v>
      </c>
    </row>
    <row r="149" spans="1:1" x14ac:dyDescent="0.25">
      <c r="A149" s="1329" t="s">
        <v>1518</v>
      </c>
    </row>
    <row r="150" spans="1:1" x14ac:dyDescent="0.25">
      <c r="A150" s="1329" t="s">
        <v>19234</v>
      </c>
    </row>
    <row r="151" spans="1:1" ht="46.5" x14ac:dyDescent="0.25">
      <c r="A151" s="1329" t="s">
        <v>19235</v>
      </c>
    </row>
    <row r="152" spans="1:1" ht="46.5" x14ac:dyDescent="0.25">
      <c r="A152" s="1329" t="s">
        <v>19236</v>
      </c>
    </row>
    <row r="153" spans="1:1" ht="46.5" x14ac:dyDescent="0.25">
      <c r="A153" s="1329" t="s">
        <v>19237</v>
      </c>
    </row>
    <row r="154" spans="1:1" ht="31" x14ac:dyDescent="0.25">
      <c r="A154" s="1329" t="s">
        <v>19238</v>
      </c>
    </row>
    <row r="155" spans="1:1" x14ac:dyDescent="0.25">
      <c r="A155" s="1329" t="s">
        <v>19239</v>
      </c>
    </row>
    <row r="156" spans="1:1" x14ac:dyDescent="0.25">
      <c r="A156" s="1329" t="s">
        <v>19240</v>
      </c>
    </row>
    <row r="157" spans="1:1" x14ac:dyDescent="0.25">
      <c r="A157" s="1329" t="s">
        <v>19241</v>
      </c>
    </row>
    <row r="158" spans="1:1" ht="31" x14ac:dyDescent="0.25">
      <c r="A158" s="1329" t="s">
        <v>19242</v>
      </c>
    </row>
    <row r="159" spans="1:1" ht="31" x14ac:dyDescent="0.25">
      <c r="A159" s="1329" t="s">
        <v>19243</v>
      </c>
    </row>
    <row r="160" spans="1:1" x14ac:dyDescent="0.25">
      <c r="A160" s="1329" t="s">
        <v>19244</v>
      </c>
    </row>
    <row r="161" spans="1:1" x14ac:dyDescent="0.25">
      <c r="A161" s="1329" t="s">
        <v>19241</v>
      </c>
    </row>
    <row r="162" spans="1:1" ht="31" x14ac:dyDescent="0.25">
      <c r="A162" s="1329" t="s">
        <v>19245</v>
      </c>
    </row>
    <row r="163" spans="1:1" ht="31" x14ac:dyDescent="0.25">
      <c r="A163" s="1329" t="s">
        <v>19246</v>
      </c>
    </row>
    <row r="164" spans="1:1" x14ac:dyDescent="0.25">
      <c r="A164" s="1329" t="s">
        <v>1664</v>
      </c>
    </row>
    <row r="165" spans="1:1" x14ac:dyDescent="0.25">
      <c r="A165" s="1329" t="s">
        <v>17347</v>
      </c>
    </row>
    <row r="166" spans="1:1" x14ac:dyDescent="0.25">
      <c r="A166" s="1329" t="s">
        <v>19247</v>
      </c>
    </row>
    <row r="167" spans="1:1" ht="46.5" x14ac:dyDescent="0.25">
      <c r="A167" s="1329" t="s">
        <v>19248</v>
      </c>
    </row>
    <row r="168" spans="1:1" x14ac:dyDescent="0.25">
      <c r="A168" s="1329" t="s">
        <v>19249</v>
      </c>
    </row>
    <row r="169" spans="1:1" x14ac:dyDescent="0.25">
      <c r="A169" s="1329" t="s">
        <v>19250</v>
      </c>
    </row>
    <row r="170" spans="1:1" x14ac:dyDescent="0.25">
      <c r="A170" s="1329" t="s">
        <v>19251</v>
      </c>
    </row>
    <row r="171" spans="1:1" ht="46.5" x14ac:dyDescent="0.25">
      <c r="A171" s="1329" t="s">
        <v>19252</v>
      </c>
    </row>
    <row r="172" spans="1:1" ht="31" x14ac:dyDescent="0.25">
      <c r="A172" s="1329" t="s">
        <v>19253</v>
      </c>
    </row>
    <row r="173" spans="1:1" ht="46.5" x14ac:dyDescent="0.25">
      <c r="A173" s="1329" t="s">
        <v>19254</v>
      </c>
    </row>
    <row r="174" spans="1:1" ht="31" x14ac:dyDescent="0.25">
      <c r="A174" s="1329" t="s">
        <v>19255</v>
      </c>
    </row>
    <row r="175" spans="1:1" x14ac:dyDescent="0.25">
      <c r="A175" s="1329" t="s">
        <v>19256</v>
      </c>
    </row>
    <row r="176" spans="1:1" ht="31" x14ac:dyDescent="0.25">
      <c r="A176" s="1329" t="s">
        <v>19257</v>
      </c>
    </row>
    <row r="177" spans="1:1" x14ac:dyDescent="0.25">
      <c r="A177" s="1329" t="s">
        <v>19258</v>
      </c>
    </row>
    <row r="178" spans="1:1" x14ac:dyDescent="0.25">
      <c r="A178" s="1329" t="s">
        <v>19259</v>
      </c>
    </row>
    <row r="179" spans="1:1" ht="31" x14ac:dyDescent="0.25">
      <c r="A179" s="1329" t="s">
        <v>19260</v>
      </c>
    </row>
    <row r="180" spans="1:1" ht="31" x14ac:dyDescent="0.25">
      <c r="A180" s="1329" t="s">
        <v>19261</v>
      </c>
    </row>
    <row r="181" spans="1:1" x14ac:dyDescent="0.25">
      <c r="A181" s="1329" t="s">
        <v>19262</v>
      </c>
    </row>
    <row r="182" spans="1:1" x14ac:dyDescent="0.25">
      <c r="A182" s="1329" t="s">
        <v>19263</v>
      </c>
    </row>
    <row r="183" spans="1:1" x14ac:dyDescent="0.25">
      <c r="A183" s="1329" t="s">
        <v>19264</v>
      </c>
    </row>
    <row r="184" spans="1:1" ht="31" x14ac:dyDescent="0.25">
      <c r="A184" s="1329" t="s">
        <v>22755</v>
      </c>
    </row>
    <row r="185" spans="1:1" x14ac:dyDescent="0.25">
      <c r="A185" s="1329" t="s">
        <v>19265</v>
      </c>
    </row>
    <row r="186" spans="1:1" x14ac:dyDescent="0.25">
      <c r="A186" s="1329" t="s">
        <v>16512</v>
      </c>
    </row>
    <row r="187" spans="1:1" x14ac:dyDescent="0.25">
      <c r="A187" s="1329" t="s">
        <v>19266</v>
      </c>
    </row>
    <row r="188" spans="1:1" x14ac:dyDescent="0.25">
      <c r="A188" s="1329" t="s">
        <v>1666</v>
      </c>
    </row>
    <row r="189" spans="1:1" x14ac:dyDescent="0.25">
      <c r="A189" s="1329" t="s">
        <v>19267</v>
      </c>
    </row>
    <row r="190" spans="1:1" x14ac:dyDescent="0.25">
      <c r="A190" s="1329" t="s">
        <v>19268</v>
      </c>
    </row>
    <row r="191" spans="1:1" x14ac:dyDescent="0.25">
      <c r="A191" s="1329" t="s">
        <v>19269</v>
      </c>
    </row>
    <row r="192" spans="1:1" x14ac:dyDescent="0.25">
      <c r="A192" s="1329" t="s">
        <v>19270</v>
      </c>
    </row>
    <row r="193" spans="1:1" x14ac:dyDescent="0.25">
      <c r="A193" s="1329" t="s">
        <v>19271</v>
      </c>
    </row>
    <row r="194" spans="1:1" ht="31" x14ac:dyDescent="0.25">
      <c r="A194" s="1329" t="s">
        <v>19272</v>
      </c>
    </row>
    <row r="195" spans="1:1" x14ac:dyDescent="0.25">
      <c r="A195" s="1329" t="s">
        <v>1667</v>
      </c>
    </row>
    <row r="196" spans="1:1" x14ac:dyDescent="0.25">
      <c r="A196" s="1329" t="s">
        <v>19273</v>
      </c>
    </row>
    <row r="197" spans="1:1" ht="31" x14ac:dyDescent="0.25">
      <c r="A197" s="1329" t="s">
        <v>19274</v>
      </c>
    </row>
    <row r="198" spans="1:1" x14ac:dyDescent="0.25">
      <c r="A198" s="1329" t="s">
        <v>1529</v>
      </c>
    </row>
    <row r="199" spans="1:1" x14ac:dyDescent="0.25">
      <c r="A199" s="1329" t="s">
        <v>19275</v>
      </c>
    </row>
    <row r="200" spans="1:1" x14ac:dyDescent="0.25">
      <c r="A200" s="1329" t="s">
        <v>19276</v>
      </c>
    </row>
    <row r="201" spans="1:1" ht="46.5" x14ac:dyDescent="0.25">
      <c r="A201" s="1329" t="s">
        <v>19277</v>
      </c>
    </row>
    <row r="202" spans="1:1" ht="46.5" x14ac:dyDescent="0.25">
      <c r="A202" s="1329" t="s">
        <v>19278</v>
      </c>
    </row>
    <row r="203" spans="1:1" ht="31" x14ac:dyDescent="0.25">
      <c r="A203" s="1329" t="s">
        <v>19279</v>
      </c>
    </row>
    <row r="204" spans="1:1" ht="31" x14ac:dyDescent="0.25">
      <c r="A204" s="1329" t="s">
        <v>19280</v>
      </c>
    </row>
    <row r="205" spans="1:1" x14ac:dyDescent="0.25">
      <c r="A205" s="1329" t="s">
        <v>4400</v>
      </c>
    </row>
    <row r="206" spans="1:1" x14ac:dyDescent="0.25">
      <c r="A206" s="1329" t="s">
        <v>19281</v>
      </c>
    </row>
    <row r="207" spans="1:1" ht="34.15" customHeight="1" x14ac:dyDescent="0.25">
      <c r="A207" s="1329" t="s">
        <v>19282</v>
      </c>
    </row>
    <row r="208" spans="1:1" ht="46.5" x14ac:dyDescent="0.25">
      <c r="A208" s="1329" t="s">
        <v>19283</v>
      </c>
    </row>
    <row r="209" spans="1:1" x14ac:dyDescent="0.25">
      <c r="A209" s="1329" t="s">
        <v>1182</v>
      </c>
    </row>
    <row r="210" spans="1:1" x14ac:dyDescent="0.25">
      <c r="A210" s="1329" t="s">
        <v>19284</v>
      </c>
    </row>
    <row r="211" spans="1:1" ht="77.5" x14ac:dyDescent="0.25">
      <c r="A211" s="1329" t="s">
        <v>19285</v>
      </c>
    </row>
    <row r="212" spans="1:1" ht="46.5" x14ac:dyDescent="0.25">
      <c r="A212" s="1329" t="s">
        <v>19286</v>
      </c>
    </row>
    <row r="213" spans="1:1" x14ac:dyDescent="0.25">
      <c r="A213" s="1329" t="s">
        <v>19287</v>
      </c>
    </row>
    <row r="214" spans="1:1" x14ac:dyDescent="0.25">
      <c r="A214" s="1329" t="s">
        <v>1183</v>
      </c>
    </row>
    <row r="215" spans="1:1" x14ac:dyDescent="0.25">
      <c r="A215" s="1329" t="s">
        <v>19288</v>
      </c>
    </row>
    <row r="216" spans="1:1" ht="62" x14ac:dyDescent="0.25">
      <c r="A216" s="1329" t="s">
        <v>19289</v>
      </c>
    </row>
    <row r="217" spans="1:1" ht="77.5" x14ac:dyDescent="0.25">
      <c r="A217" s="1329" t="s">
        <v>19290</v>
      </c>
    </row>
    <row r="218" spans="1:1" ht="62" x14ac:dyDescent="0.25">
      <c r="A218" s="1329" t="s">
        <v>19291</v>
      </c>
    </row>
    <row r="219" spans="1:1" x14ac:dyDescent="0.25">
      <c r="A219" s="1329" t="s">
        <v>3436</v>
      </c>
    </row>
    <row r="220" spans="1:1" x14ac:dyDescent="0.25">
      <c r="A220" s="1329" t="s">
        <v>19292</v>
      </c>
    </row>
    <row r="221" spans="1:1" x14ac:dyDescent="0.25">
      <c r="A221" s="1329" t="s">
        <v>19127</v>
      </c>
    </row>
    <row r="222" spans="1:1" x14ac:dyDescent="0.25">
      <c r="A222" s="1329" t="s">
        <v>19293</v>
      </c>
    </row>
    <row r="223" spans="1:1" x14ac:dyDescent="0.25">
      <c r="A223" s="1329" t="s">
        <v>1184</v>
      </c>
    </row>
    <row r="224" spans="1:1" ht="46.5" x14ac:dyDescent="0.25">
      <c r="A224" s="1329" t="s">
        <v>19294</v>
      </c>
    </row>
    <row r="225" spans="1:1" x14ac:dyDescent="0.25">
      <c r="A225" s="1329" t="s">
        <v>231</v>
      </c>
    </row>
    <row r="226" spans="1:1" x14ac:dyDescent="0.25">
      <c r="A226" s="1329" t="s">
        <v>1185</v>
      </c>
    </row>
    <row r="227" spans="1:1" x14ac:dyDescent="0.25">
      <c r="A227" s="1329" t="s">
        <v>19295</v>
      </c>
    </row>
    <row r="228" spans="1:1" x14ac:dyDescent="0.25">
      <c r="A228" s="1329" t="s">
        <v>19296</v>
      </c>
    </row>
    <row r="229" spans="1:1" ht="31" x14ac:dyDescent="0.25">
      <c r="A229" s="1329" t="s">
        <v>19297</v>
      </c>
    </row>
    <row r="230" spans="1:1" x14ac:dyDescent="0.25">
      <c r="A230" s="1329" t="s">
        <v>19298</v>
      </c>
    </row>
    <row r="231" spans="1:1" ht="77.5" x14ac:dyDescent="0.25">
      <c r="A231" s="1329" t="s">
        <v>19299</v>
      </c>
    </row>
    <row r="232" spans="1:1" ht="31" x14ac:dyDescent="0.25">
      <c r="A232" s="1329" t="s">
        <v>19300</v>
      </c>
    </row>
    <row r="233" spans="1:1" x14ac:dyDescent="0.25">
      <c r="A233" s="1329" t="s">
        <v>19301</v>
      </c>
    </row>
    <row r="234" spans="1:1" x14ac:dyDescent="0.25">
      <c r="A234" s="1329" t="s">
        <v>19302</v>
      </c>
    </row>
    <row r="235" spans="1:1" x14ac:dyDescent="0.25">
      <c r="A235" s="1329" t="s">
        <v>19303</v>
      </c>
    </row>
    <row r="236" spans="1:1" x14ac:dyDescent="0.25">
      <c r="A236" s="1329" t="s">
        <v>19304</v>
      </c>
    </row>
    <row r="237" spans="1:1" x14ac:dyDescent="0.25">
      <c r="A237" s="1329" t="s">
        <v>19305</v>
      </c>
    </row>
    <row r="238" spans="1:1" ht="31" x14ac:dyDescent="0.25">
      <c r="A238" s="1329" t="s">
        <v>19306</v>
      </c>
    </row>
    <row r="239" spans="1:1" ht="31" x14ac:dyDescent="0.25">
      <c r="A239" s="1329" t="s">
        <v>19307</v>
      </c>
    </row>
    <row r="240" spans="1:1" x14ac:dyDescent="0.25">
      <c r="A240" s="1329" t="s">
        <v>19308</v>
      </c>
    </row>
    <row r="241" spans="1:1" ht="31" x14ac:dyDescent="0.25">
      <c r="A241" s="1329" t="s">
        <v>19309</v>
      </c>
    </row>
    <row r="242" spans="1:1" ht="31" x14ac:dyDescent="0.25">
      <c r="A242" s="1329" t="s">
        <v>19310</v>
      </c>
    </row>
    <row r="243" spans="1:1" x14ac:dyDescent="0.25">
      <c r="A243" s="1329" t="s">
        <v>19311</v>
      </c>
    </row>
    <row r="244" spans="1:1" x14ac:dyDescent="0.25">
      <c r="A244" s="1329" t="s">
        <v>19312</v>
      </c>
    </row>
    <row r="245" spans="1:1" x14ac:dyDescent="0.25">
      <c r="A245" s="1329" t="s">
        <v>19313</v>
      </c>
    </row>
    <row r="246" spans="1:1" ht="46.5" x14ac:dyDescent="0.25">
      <c r="A246" s="1329" t="s">
        <v>22756</v>
      </c>
    </row>
    <row r="247" spans="1:1" ht="46.5" x14ac:dyDescent="0.25">
      <c r="A247" s="1329" t="s">
        <v>19314</v>
      </c>
    </row>
    <row r="248" spans="1:1" ht="93" x14ac:dyDescent="0.25">
      <c r="A248" s="1329" t="s">
        <v>19315</v>
      </c>
    </row>
    <row r="249" spans="1:1" x14ac:dyDescent="0.25">
      <c r="A249" s="1329" t="s">
        <v>869</v>
      </c>
    </row>
    <row r="250" spans="1:1" ht="46.5" x14ac:dyDescent="0.25">
      <c r="A250" s="1329" t="s">
        <v>19316</v>
      </c>
    </row>
    <row r="251" spans="1:1" x14ac:dyDescent="0.25">
      <c r="A251" s="1329" t="s">
        <v>19317</v>
      </c>
    </row>
    <row r="252" spans="1:1" ht="62" x14ac:dyDescent="0.25">
      <c r="A252" s="1329" t="s">
        <v>19318</v>
      </c>
    </row>
    <row r="253" spans="1:1" ht="46.5" x14ac:dyDescent="0.25">
      <c r="A253" s="1329" t="s">
        <v>19319</v>
      </c>
    </row>
    <row r="254" spans="1:1" ht="31" x14ac:dyDescent="0.25">
      <c r="A254" s="1329" t="s">
        <v>19320</v>
      </c>
    </row>
    <row r="255" spans="1:1" ht="31" x14ac:dyDescent="0.25">
      <c r="A255" s="1329" t="s">
        <v>19321</v>
      </c>
    </row>
    <row r="256" spans="1:1" x14ac:dyDescent="0.25">
      <c r="A256" s="1329" t="s">
        <v>1191</v>
      </c>
    </row>
    <row r="257" spans="1:1" x14ac:dyDescent="0.25">
      <c r="A257" s="1329" t="s">
        <v>19322</v>
      </c>
    </row>
    <row r="258" spans="1:1" x14ac:dyDescent="0.25">
      <c r="A258" s="1329" t="s">
        <v>19323</v>
      </c>
    </row>
    <row r="259" spans="1:1" x14ac:dyDescent="0.25">
      <c r="A259" s="1329" t="s">
        <v>19324</v>
      </c>
    </row>
    <row r="260" spans="1:1" x14ac:dyDescent="0.25">
      <c r="A260" s="1329" t="s">
        <v>19325</v>
      </c>
    </row>
    <row r="261" spans="1:1" x14ac:dyDescent="0.25">
      <c r="A261" s="1329" t="s">
        <v>19326</v>
      </c>
    </row>
    <row r="262" spans="1:1" x14ac:dyDescent="0.25">
      <c r="A262" s="1329" t="s">
        <v>19327</v>
      </c>
    </row>
    <row r="263" spans="1:1" x14ac:dyDescent="0.25">
      <c r="A263" s="1329" t="s">
        <v>19328</v>
      </c>
    </row>
    <row r="264" spans="1:1" x14ac:dyDescent="0.25">
      <c r="A264" s="1329" t="s">
        <v>19329</v>
      </c>
    </row>
    <row r="265" spans="1:1" x14ac:dyDescent="0.25">
      <c r="A265" s="1329" t="s">
        <v>19330</v>
      </c>
    </row>
    <row r="266" spans="1:1" x14ac:dyDescent="0.25">
      <c r="A266" s="1329" t="s">
        <v>19331</v>
      </c>
    </row>
    <row r="267" spans="1:1" ht="31" x14ac:dyDescent="0.25">
      <c r="A267" s="1329" t="s">
        <v>19332</v>
      </c>
    </row>
    <row r="268" spans="1:1" ht="31" x14ac:dyDescent="0.25">
      <c r="A268" s="1329" t="s">
        <v>19333</v>
      </c>
    </row>
    <row r="269" spans="1:1" ht="31" x14ac:dyDescent="0.25">
      <c r="A269" s="1329" t="s">
        <v>19334</v>
      </c>
    </row>
    <row r="270" spans="1:1" ht="31" x14ac:dyDescent="0.25">
      <c r="A270" s="1329" t="s">
        <v>19335</v>
      </c>
    </row>
    <row r="271" spans="1:1" ht="46.5" x14ac:dyDescent="0.25">
      <c r="A271" s="1329" t="s">
        <v>19336</v>
      </c>
    </row>
    <row r="272" spans="1:1" x14ac:dyDescent="0.25">
      <c r="A272" s="1329" t="s">
        <v>19337</v>
      </c>
    </row>
    <row r="273" spans="1:1" x14ac:dyDescent="0.25">
      <c r="A273" s="1329" t="s">
        <v>19338</v>
      </c>
    </row>
    <row r="274" spans="1:1" ht="31" x14ac:dyDescent="0.25">
      <c r="A274" s="1329" t="s">
        <v>19339</v>
      </c>
    </row>
    <row r="275" spans="1:1" x14ac:dyDescent="0.25">
      <c r="A275" s="1329" t="s">
        <v>875</v>
      </c>
    </row>
    <row r="276" spans="1:1" x14ac:dyDescent="0.25">
      <c r="A276" s="1329" t="s">
        <v>19340</v>
      </c>
    </row>
    <row r="277" spans="1:1" x14ac:dyDescent="0.25">
      <c r="A277" s="1329" t="s">
        <v>19341</v>
      </c>
    </row>
    <row r="278" spans="1:1" x14ac:dyDescent="0.25">
      <c r="A278" s="1329" t="s">
        <v>19342</v>
      </c>
    </row>
    <row r="279" spans="1:1" x14ac:dyDescent="0.25">
      <c r="A279" s="1329" t="s">
        <v>19343</v>
      </c>
    </row>
    <row r="280" spans="1:1" ht="31" x14ac:dyDescent="0.25">
      <c r="A280" s="1329" t="s">
        <v>19344</v>
      </c>
    </row>
    <row r="281" spans="1:1" ht="46.5" x14ac:dyDescent="0.25">
      <c r="A281" s="1329" t="s">
        <v>19345</v>
      </c>
    </row>
    <row r="282" spans="1:1" x14ac:dyDescent="0.25">
      <c r="A282" s="1329" t="s">
        <v>19346</v>
      </c>
    </row>
    <row r="283" spans="1:1" x14ac:dyDescent="0.25">
      <c r="A283" s="1329" t="s">
        <v>19347</v>
      </c>
    </row>
    <row r="284" spans="1:1" x14ac:dyDescent="0.25">
      <c r="A284" s="1329" t="s">
        <v>19348</v>
      </c>
    </row>
    <row r="285" spans="1:1" x14ac:dyDescent="0.25">
      <c r="A285" s="1329" t="s">
        <v>19349</v>
      </c>
    </row>
    <row r="286" spans="1:1" x14ac:dyDescent="0.25">
      <c r="A286" s="1329" t="s">
        <v>19350</v>
      </c>
    </row>
    <row r="287" spans="1:1" x14ac:dyDescent="0.25">
      <c r="A287" s="1329" t="s">
        <v>19351</v>
      </c>
    </row>
    <row r="288" spans="1:1" x14ac:dyDescent="0.25">
      <c r="A288" s="1329" t="s">
        <v>19352</v>
      </c>
    </row>
    <row r="289" spans="1:1" x14ac:dyDescent="0.25">
      <c r="A289" s="1329" t="s">
        <v>19353</v>
      </c>
    </row>
    <row r="290" spans="1:1" x14ac:dyDescent="0.25">
      <c r="A290" s="1329" t="s">
        <v>19354</v>
      </c>
    </row>
    <row r="291" spans="1:1" x14ac:dyDescent="0.25">
      <c r="A291" s="1329" t="s">
        <v>19355</v>
      </c>
    </row>
    <row r="292" spans="1:1" x14ac:dyDescent="0.25">
      <c r="A292" s="1329" t="s">
        <v>19356</v>
      </c>
    </row>
    <row r="293" spans="1:1" x14ac:dyDescent="0.25">
      <c r="A293" s="1329" t="s">
        <v>19357</v>
      </c>
    </row>
    <row r="294" spans="1:1" x14ac:dyDescent="0.25">
      <c r="A294" s="1329" t="s">
        <v>19358</v>
      </c>
    </row>
    <row r="295" spans="1:1" x14ac:dyDescent="0.25">
      <c r="A295" s="1329" t="s">
        <v>877</v>
      </c>
    </row>
    <row r="296" spans="1:1" x14ac:dyDescent="0.25">
      <c r="A296" s="1329" t="s">
        <v>19359</v>
      </c>
    </row>
    <row r="297" spans="1:1" x14ac:dyDescent="0.25">
      <c r="A297" s="1329" t="s">
        <v>19360</v>
      </c>
    </row>
    <row r="298" spans="1:1" ht="62" x14ac:dyDescent="0.25">
      <c r="A298" s="1329" t="s">
        <v>19361</v>
      </c>
    </row>
    <row r="299" spans="1:1" x14ac:dyDescent="0.25">
      <c r="A299" s="1329" t="s">
        <v>19362</v>
      </c>
    </row>
    <row r="300" spans="1:1" x14ac:dyDescent="0.25">
      <c r="A300" s="1329" t="s">
        <v>19363</v>
      </c>
    </row>
    <row r="301" spans="1:1" x14ac:dyDescent="0.25">
      <c r="A301" s="1329" t="s">
        <v>19364</v>
      </c>
    </row>
    <row r="302" spans="1:1" ht="62" x14ac:dyDescent="0.25">
      <c r="A302" s="1329" t="s">
        <v>19365</v>
      </c>
    </row>
    <row r="303" spans="1:1" ht="62" x14ac:dyDescent="0.25">
      <c r="A303" s="1329" t="s">
        <v>19366</v>
      </c>
    </row>
    <row r="304" spans="1:1" x14ac:dyDescent="0.25">
      <c r="A304" s="1329" t="s">
        <v>19367</v>
      </c>
    </row>
    <row r="305" spans="1:1" ht="31" x14ac:dyDescent="0.25">
      <c r="A305" s="1329" t="s">
        <v>19368</v>
      </c>
    </row>
    <row r="306" spans="1:1" x14ac:dyDescent="0.25">
      <c r="A306" s="1329" t="s">
        <v>19369</v>
      </c>
    </row>
    <row r="307" spans="1:1" x14ac:dyDescent="0.25">
      <c r="A307" s="1329" t="s">
        <v>19370</v>
      </c>
    </row>
    <row r="308" spans="1:1" ht="31" x14ac:dyDescent="0.25">
      <c r="A308" s="1329" t="s">
        <v>19371</v>
      </c>
    </row>
    <row r="309" spans="1:1" ht="31" x14ac:dyDescent="0.25">
      <c r="A309" s="1329" t="s">
        <v>19372</v>
      </c>
    </row>
    <row r="310" spans="1:1" ht="31" x14ac:dyDescent="0.25">
      <c r="A310" s="1329" t="s">
        <v>19373</v>
      </c>
    </row>
    <row r="311" spans="1:1" x14ac:dyDescent="0.25">
      <c r="A311" s="1329" t="s">
        <v>19374</v>
      </c>
    </row>
    <row r="312" spans="1:1" x14ac:dyDescent="0.25">
      <c r="A312" s="1329" t="s">
        <v>19375</v>
      </c>
    </row>
    <row r="313" spans="1:1" x14ac:dyDescent="0.25">
      <c r="A313" s="1329" t="s">
        <v>19376</v>
      </c>
    </row>
    <row r="314" spans="1:1" x14ac:dyDescent="0.25">
      <c r="A314" s="1329" t="s">
        <v>19377</v>
      </c>
    </row>
    <row r="315" spans="1:1" ht="31" x14ac:dyDescent="0.25">
      <c r="A315" s="1329" t="s">
        <v>19378</v>
      </c>
    </row>
    <row r="316" spans="1:1" x14ac:dyDescent="0.25">
      <c r="A316" s="1329" t="s">
        <v>19379</v>
      </c>
    </row>
    <row r="317" spans="1:1" x14ac:dyDescent="0.25">
      <c r="A317" s="1329" t="s">
        <v>19380</v>
      </c>
    </row>
    <row r="318" spans="1:1" x14ac:dyDescent="0.25">
      <c r="A318" s="1329" t="s">
        <v>19381</v>
      </c>
    </row>
    <row r="319" spans="1:1" x14ac:dyDescent="0.25">
      <c r="A319" s="1329" t="s">
        <v>19382</v>
      </c>
    </row>
    <row r="320" spans="1:1" ht="31" x14ac:dyDescent="0.25">
      <c r="A320" s="1329" t="s">
        <v>19383</v>
      </c>
    </row>
    <row r="321" spans="1:1" x14ac:dyDescent="0.25">
      <c r="A321" s="1329" t="s">
        <v>19384</v>
      </c>
    </row>
    <row r="322" spans="1:1" ht="46.5" x14ac:dyDescent="0.25">
      <c r="A322" s="1329" t="s">
        <v>19385</v>
      </c>
    </row>
    <row r="323" spans="1:1" x14ac:dyDescent="0.25">
      <c r="A323" s="1329" t="s">
        <v>880</v>
      </c>
    </row>
    <row r="324" spans="1:1" x14ac:dyDescent="0.25">
      <c r="A324" s="1329" t="s">
        <v>19386</v>
      </c>
    </row>
    <row r="325" spans="1:1" x14ac:dyDescent="0.25">
      <c r="A325" s="1329" t="s">
        <v>19387</v>
      </c>
    </row>
    <row r="326" spans="1:1" ht="62" x14ac:dyDescent="0.25">
      <c r="A326" s="1329" t="s">
        <v>19388</v>
      </c>
    </row>
    <row r="327" spans="1:1" ht="31" x14ac:dyDescent="0.25">
      <c r="A327" s="1329" t="s">
        <v>19389</v>
      </c>
    </row>
    <row r="328" spans="1:1" ht="46.5" x14ac:dyDescent="0.25">
      <c r="A328" s="1329" t="s">
        <v>19390</v>
      </c>
    </row>
    <row r="329" spans="1:1" x14ac:dyDescent="0.25">
      <c r="A329" s="1329" t="s">
        <v>19391</v>
      </c>
    </row>
    <row r="330" spans="1:1" x14ac:dyDescent="0.25">
      <c r="A330" s="1329" t="s">
        <v>16512</v>
      </c>
    </row>
    <row r="331" spans="1:1" x14ac:dyDescent="0.25">
      <c r="A331" s="1329" t="s">
        <v>19392</v>
      </c>
    </row>
    <row r="332" spans="1:1" x14ac:dyDescent="0.25">
      <c r="A332" s="1329" t="s">
        <v>881</v>
      </c>
    </row>
    <row r="333" spans="1:1" x14ac:dyDescent="0.25">
      <c r="A333" s="1329" t="s">
        <v>17357</v>
      </c>
    </row>
    <row r="334" spans="1:1" x14ac:dyDescent="0.25">
      <c r="A334" s="1329" t="s">
        <v>19393</v>
      </c>
    </row>
    <row r="335" spans="1:1" x14ac:dyDescent="0.25">
      <c r="A335" s="1329" t="s">
        <v>19394</v>
      </c>
    </row>
    <row r="336" spans="1:1" x14ac:dyDescent="0.25">
      <c r="A336" s="1329" t="s">
        <v>22757</v>
      </c>
    </row>
    <row r="337" spans="1:1" ht="31" x14ac:dyDescent="0.25">
      <c r="A337" s="1329" t="s">
        <v>22758</v>
      </c>
    </row>
    <row r="338" spans="1:1" x14ac:dyDescent="0.25">
      <c r="A338" s="1329" t="s">
        <v>22759</v>
      </c>
    </row>
    <row r="339" spans="1:1" x14ac:dyDescent="0.25">
      <c r="A339" s="1329" t="s">
        <v>22760</v>
      </c>
    </row>
    <row r="340" spans="1:1" x14ac:dyDescent="0.25">
      <c r="A340" s="1329" t="s">
        <v>22761</v>
      </c>
    </row>
    <row r="341" spans="1:1" x14ac:dyDescent="0.25">
      <c r="A341" s="1329" t="s">
        <v>22762</v>
      </c>
    </row>
    <row r="342" spans="1:1" ht="31" x14ac:dyDescent="0.25">
      <c r="A342" s="1329" t="s">
        <v>19395</v>
      </c>
    </row>
    <row r="343" spans="1:1" ht="31" x14ac:dyDescent="0.25">
      <c r="A343" s="1329" t="s">
        <v>19396</v>
      </c>
    </row>
    <row r="344" spans="1:1" x14ac:dyDescent="0.25">
      <c r="A344" s="1329" t="s">
        <v>22763</v>
      </c>
    </row>
    <row r="345" spans="1:1" x14ac:dyDescent="0.25">
      <c r="A345" s="1329" t="s">
        <v>19397</v>
      </c>
    </row>
    <row r="346" spans="1:1" x14ac:dyDescent="0.25">
      <c r="A346" s="1329" t="s">
        <v>19398</v>
      </c>
    </row>
    <row r="347" spans="1:1" x14ac:dyDescent="0.25">
      <c r="A347" s="1329" t="s">
        <v>19399</v>
      </c>
    </row>
    <row r="348" spans="1:1" ht="46.5" x14ac:dyDescent="0.25">
      <c r="A348" s="1329" t="s">
        <v>19400</v>
      </c>
    </row>
    <row r="349" spans="1:1" ht="46.5" x14ac:dyDescent="0.25">
      <c r="A349" s="1329" t="s">
        <v>22764</v>
      </c>
    </row>
    <row r="350" spans="1:1" ht="31" x14ac:dyDescent="0.25">
      <c r="A350" s="1329" t="s">
        <v>22765</v>
      </c>
    </row>
    <row r="351" spans="1:1" ht="31" x14ac:dyDescent="0.25">
      <c r="A351" s="1329" t="s">
        <v>22766</v>
      </c>
    </row>
    <row r="352" spans="1:1" ht="31" x14ac:dyDescent="0.25">
      <c r="A352" s="1329" t="s">
        <v>22767</v>
      </c>
    </row>
    <row r="353" spans="1:1" x14ac:dyDescent="0.25">
      <c r="A353" s="1329" t="s">
        <v>19401</v>
      </c>
    </row>
    <row r="354" spans="1:1" x14ac:dyDescent="0.25">
      <c r="A354" s="1329" t="s">
        <v>19402</v>
      </c>
    </row>
    <row r="355" spans="1:1" x14ac:dyDescent="0.25">
      <c r="A355" s="1329" t="s">
        <v>14803</v>
      </c>
    </row>
    <row r="356" spans="1:1" x14ac:dyDescent="0.25">
      <c r="A356" s="1329" t="s">
        <v>19194</v>
      </c>
    </row>
    <row r="357" spans="1:1" x14ac:dyDescent="0.25">
      <c r="A357" s="1329" t="s">
        <v>19403</v>
      </c>
    </row>
    <row r="358" spans="1:1" x14ac:dyDescent="0.25">
      <c r="A358" s="1329" t="s">
        <v>19404</v>
      </c>
    </row>
    <row r="359" spans="1:1" x14ac:dyDescent="0.25">
      <c r="A359" s="1329" t="s">
        <v>19405</v>
      </c>
    </row>
    <row r="360" spans="1:1" x14ac:dyDescent="0.25">
      <c r="A360" s="1329" t="s">
        <v>19406</v>
      </c>
    </row>
    <row r="361" spans="1:1" x14ac:dyDescent="0.25">
      <c r="A361" s="1329" t="s">
        <v>1327</v>
      </c>
    </row>
    <row r="362" spans="1:1" x14ac:dyDescent="0.25">
      <c r="A362" s="1329" t="s">
        <v>19407</v>
      </c>
    </row>
    <row r="363" spans="1:1" x14ac:dyDescent="0.25">
      <c r="A363" s="1329" t="s">
        <v>19408</v>
      </c>
    </row>
    <row r="364" spans="1:1" x14ac:dyDescent="0.25">
      <c r="A364" s="1329" t="s">
        <v>19409</v>
      </c>
    </row>
    <row r="365" spans="1:1" x14ac:dyDescent="0.25">
      <c r="A365" s="1329" t="s">
        <v>19410</v>
      </c>
    </row>
    <row r="366" spans="1:1" x14ac:dyDescent="0.25">
      <c r="A366" s="1329" t="s">
        <v>1750</v>
      </c>
    </row>
    <row r="367" spans="1:1" x14ac:dyDescent="0.25">
      <c r="A367" s="1329" t="s">
        <v>19411</v>
      </c>
    </row>
    <row r="368" spans="1:1" ht="46.5" x14ac:dyDescent="0.25">
      <c r="A368" s="1329" t="s">
        <v>19412</v>
      </c>
    </row>
    <row r="369" spans="1:1" ht="31" x14ac:dyDescent="0.25">
      <c r="A369" s="1329" t="s">
        <v>19413</v>
      </c>
    </row>
    <row r="370" spans="1:1" x14ac:dyDescent="0.25">
      <c r="A370" s="1329" t="s">
        <v>19414</v>
      </c>
    </row>
    <row r="371" spans="1:1" x14ac:dyDescent="0.25">
      <c r="A371" s="1329" t="s">
        <v>19415</v>
      </c>
    </row>
    <row r="372" spans="1:1" x14ac:dyDescent="0.25">
      <c r="A372" s="1329" t="s">
        <v>1752</v>
      </c>
    </row>
    <row r="373" spans="1:1" ht="31" x14ac:dyDescent="0.25">
      <c r="A373" s="1329" t="s">
        <v>19416</v>
      </c>
    </row>
    <row r="374" spans="1:1" x14ac:dyDescent="0.25">
      <c r="A374" s="1329" t="s">
        <v>19417</v>
      </c>
    </row>
    <row r="375" spans="1:1" x14ac:dyDescent="0.25">
      <c r="A375" s="1329" t="s">
        <v>19418</v>
      </c>
    </row>
    <row r="376" spans="1:1" x14ac:dyDescent="0.25">
      <c r="A376" s="1329" t="s">
        <v>19419</v>
      </c>
    </row>
    <row r="377" spans="1:1" ht="31" x14ac:dyDescent="0.25">
      <c r="A377" s="1329" t="s">
        <v>19420</v>
      </c>
    </row>
    <row r="378" spans="1:1" ht="31" x14ac:dyDescent="0.25">
      <c r="A378" s="1329" t="s">
        <v>19421</v>
      </c>
    </row>
    <row r="379" spans="1:1" ht="46.5" x14ac:dyDescent="0.25">
      <c r="A379" s="1329" t="s">
        <v>19422</v>
      </c>
    </row>
    <row r="380" spans="1:1" x14ac:dyDescent="0.25">
      <c r="A380" s="1329" t="s">
        <v>1754</v>
      </c>
    </row>
    <row r="381" spans="1:1" ht="31" x14ac:dyDescent="0.25">
      <c r="A381" s="1329" t="s">
        <v>19423</v>
      </c>
    </row>
    <row r="382" spans="1:1" x14ac:dyDescent="0.25">
      <c r="A382" s="1329" t="s">
        <v>1960</v>
      </c>
    </row>
    <row r="383" spans="1:1" ht="62" x14ac:dyDescent="0.25">
      <c r="A383" s="1329" t="s">
        <v>19424</v>
      </c>
    </row>
    <row r="384" spans="1:1" x14ac:dyDescent="0.25">
      <c r="A384" s="1329" t="s">
        <v>19425</v>
      </c>
    </row>
    <row r="385" spans="1:1" x14ac:dyDescent="0.25">
      <c r="A385" s="1329" t="s">
        <v>19426</v>
      </c>
    </row>
    <row r="386" spans="1:1" x14ac:dyDescent="0.25">
      <c r="A386" s="1329" t="s">
        <v>1045</v>
      </c>
    </row>
    <row r="387" spans="1:1" x14ac:dyDescent="0.25">
      <c r="A387" s="1329" t="s">
        <v>19427</v>
      </c>
    </row>
    <row r="388" spans="1:1" x14ac:dyDescent="0.25">
      <c r="A388" s="1329" t="s">
        <v>19428</v>
      </c>
    </row>
    <row r="389" spans="1:1" x14ac:dyDescent="0.25">
      <c r="A389" s="1329" t="s">
        <v>19429</v>
      </c>
    </row>
    <row r="390" spans="1:1" x14ac:dyDescent="0.25">
      <c r="A390" s="1329" t="s">
        <v>19430</v>
      </c>
    </row>
    <row r="391" spans="1:1" x14ac:dyDescent="0.25">
      <c r="A391" s="1329" t="s">
        <v>19431</v>
      </c>
    </row>
    <row r="392" spans="1:1" ht="31" x14ac:dyDescent="0.25">
      <c r="A392" s="1329" t="s">
        <v>19432</v>
      </c>
    </row>
    <row r="393" spans="1:1" x14ac:dyDescent="0.25">
      <c r="A393" s="1329" t="s">
        <v>19433</v>
      </c>
    </row>
    <row r="394" spans="1:1" ht="31" x14ac:dyDescent="0.25">
      <c r="A394" s="1329" t="s">
        <v>19434</v>
      </c>
    </row>
    <row r="395" spans="1:1" x14ac:dyDescent="0.25">
      <c r="A395" s="1329" t="s">
        <v>19435</v>
      </c>
    </row>
    <row r="396" spans="1:1" x14ac:dyDescent="0.25">
      <c r="A396" s="1329" t="s">
        <v>1538</v>
      </c>
    </row>
    <row r="397" spans="1:1" x14ac:dyDescent="0.25">
      <c r="A397" s="1329" t="s">
        <v>19436</v>
      </c>
    </row>
    <row r="398" spans="1:1" ht="62" x14ac:dyDescent="0.25">
      <c r="A398" s="1329" t="s">
        <v>19437</v>
      </c>
    </row>
    <row r="399" spans="1:1" ht="31" x14ac:dyDescent="0.25">
      <c r="A399" s="1329" t="s">
        <v>19438</v>
      </c>
    </row>
    <row r="400" spans="1:1" ht="46.5" x14ac:dyDescent="0.25">
      <c r="A400" s="1329" t="s">
        <v>19439</v>
      </c>
    </row>
    <row r="401" spans="1:1" x14ac:dyDescent="0.25">
      <c r="A401" s="1329" t="s">
        <v>3398</v>
      </c>
    </row>
    <row r="402" spans="1:1" x14ac:dyDescent="0.25">
      <c r="A402" s="1329" t="s">
        <v>19440</v>
      </c>
    </row>
    <row r="403" spans="1:1" x14ac:dyDescent="0.25">
      <c r="A403" s="1329" t="s">
        <v>1756</v>
      </c>
    </row>
    <row r="404" spans="1:1" x14ac:dyDescent="0.25">
      <c r="A404" s="1329" t="s">
        <v>19441</v>
      </c>
    </row>
    <row r="405" spans="1:1" ht="31" x14ac:dyDescent="0.25">
      <c r="A405" s="1329" t="s">
        <v>19442</v>
      </c>
    </row>
    <row r="406" spans="1:1" ht="46.5" x14ac:dyDescent="0.25">
      <c r="A406" s="1329" t="s">
        <v>19443</v>
      </c>
    </row>
    <row r="407" spans="1:1" ht="46.5" x14ac:dyDescent="0.25">
      <c r="A407" s="1329" t="s">
        <v>19444</v>
      </c>
    </row>
    <row r="408" spans="1:1" x14ac:dyDescent="0.25">
      <c r="A408" s="1329" t="s">
        <v>2194</v>
      </c>
    </row>
    <row r="409" spans="1:1" x14ac:dyDescent="0.25">
      <c r="A409" s="1329" t="s">
        <v>19445</v>
      </c>
    </row>
    <row r="410" spans="1:1" ht="31" x14ac:dyDescent="0.25">
      <c r="A410" s="1329" t="s">
        <v>19446</v>
      </c>
    </row>
    <row r="411" spans="1:1" ht="77.5" x14ac:dyDescent="0.25">
      <c r="A411" s="1329" t="s">
        <v>19447</v>
      </c>
    </row>
    <row r="412" spans="1:1" ht="31" x14ac:dyDescent="0.25">
      <c r="A412" s="1329" t="s">
        <v>19448</v>
      </c>
    </row>
    <row r="413" spans="1:1" x14ac:dyDescent="0.25">
      <c r="A413" s="1329" t="s">
        <v>1974</v>
      </c>
    </row>
    <row r="414" spans="1:1" x14ac:dyDescent="0.25">
      <c r="A414" s="1329" t="s">
        <v>19449</v>
      </c>
    </row>
    <row r="415" spans="1:1" ht="31" x14ac:dyDescent="0.25">
      <c r="A415" s="1329" t="s">
        <v>19450</v>
      </c>
    </row>
    <row r="416" spans="1:1" x14ac:dyDescent="0.25">
      <c r="A416" s="1329" t="s">
        <v>19451</v>
      </c>
    </row>
    <row r="417" spans="1:1" x14ac:dyDescent="0.25">
      <c r="A417" s="1329" t="s">
        <v>1975</v>
      </c>
    </row>
    <row r="418" spans="1:1" x14ac:dyDescent="0.25">
      <c r="A418" s="1329" t="s">
        <v>19452</v>
      </c>
    </row>
    <row r="419" spans="1:1" ht="93" x14ac:dyDescent="0.25">
      <c r="A419" s="1329" t="s">
        <v>19453</v>
      </c>
    </row>
    <row r="420" spans="1:1" x14ac:dyDescent="0.25">
      <c r="A420" s="1329" t="s">
        <v>2524</v>
      </c>
    </row>
    <row r="421" spans="1:1" x14ac:dyDescent="0.25">
      <c r="A421" s="1329" t="s">
        <v>19454</v>
      </c>
    </row>
    <row r="422" spans="1:1" ht="62" x14ac:dyDescent="0.25">
      <c r="A422" s="1329" t="s">
        <v>19455</v>
      </c>
    </row>
    <row r="423" spans="1:1" ht="31" x14ac:dyDescent="0.25">
      <c r="A423" s="1329" t="s">
        <v>19456</v>
      </c>
    </row>
    <row r="424" spans="1:1" ht="31" x14ac:dyDescent="0.25">
      <c r="A424" s="1329" t="s">
        <v>19457</v>
      </c>
    </row>
    <row r="425" spans="1:1" x14ac:dyDescent="0.25">
      <c r="A425" s="1329" t="s">
        <v>2991</v>
      </c>
    </row>
    <row r="426" spans="1:1" x14ac:dyDescent="0.25">
      <c r="A426" s="1329" t="s">
        <v>22768</v>
      </c>
    </row>
    <row r="427" spans="1:1" x14ac:dyDescent="0.25">
      <c r="A427" s="1329" t="s">
        <v>1428</v>
      </c>
    </row>
    <row r="428" spans="1:1" x14ac:dyDescent="0.25">
      <c r="A428" s="1329" t="s">
        <v>19458</v>
      </c>
    </row>
    <row r="429" spans="1:1" x14ac:dyDescent="0.25">
      <c r="A429" s="1329" t="s">
        <v>19459</v>
      </c>
    </row>
    <row r="430" spans="1:1" ht="62" x14ac:dyDescent="0.25">
      <c r="A430" s="1329" t="s">
        <v>22769</v>
      </c>
    </row>
    <row r="431" spans="1:1" ht="46.5" x14ac:dyDescent="0.25">
      <c r="A431" s="1329" t="s">
        <v>19460</v>
      </c>
    </row>
    <row r="432" spans="1:1" ht="31" x14ac:dyDescent="0.25">
      <c r="A432" s="1329" t="s">
        <v>19461</v>
      </c>
    </row>
    <row r="433" spans="1:1" ht="31" x14ac:dyDescent="0.25">
      <c r="A433" s="1329" t="s">
        <v>19462</v>
      </c>
    </row>
    <row r="434" spans="1:1" ht="62" x14ac:dyDescent="0.25">
      <c r="A434" s="1329" t="s">
        <v>19463</v>
      </c>
    </row>
    <row r="435" spans="1:1" ht="31" x14ac:dyDescent="0.25">
      <c r="A435" s="1329" t="s">
        <v>19464</v>
      </c>
    </row>
    <row r="436" spans="1:1" ht="31" x14ac:dyDescent="0.25">
      <c r="A436" s="1329" t="s">
        <v>19465</v>
      </c>
    </row>
    <row r="437" spans="1:1" ht="31" x14ac:dyDescent="0.25">
      <c r="A437" s="1329" t="s">
        <v>19466</v>
      </c>
    </row>
    <row r="438" spans="1:1" ht="62" x14ac:dyDescent="0.25">
      <c r="A438" s="1329" t="s">
        <v>19467</v>
      </c>
    </row>
    <row r="439" spans="1:1" ht="46.5" x14ac:dyDescent="0.25">
      <c r="A439" s="1329" t="s">
        <v>19468</v>
      </c>
    </row>
    <row r="440" spans="1:1" x14ac:dyDescent="0.25">
      <c r="A440" s="1329" t="s">
        <v>15095</v>
      </c>
    </row>
    <row r="441" spans="1:1" x14ac:dyDescent="0.25">
      <c r="A441" s="1329" t="s">
        <v>19469</v>
      </c>
    </row>
    <row r="442" spans="1:1" ht="46.5" x14ac:dyDescent="0.25">
      <c r="A442" s="1329" t="s">
        <v>19470</v>
      </c>
    </row>
    <row r="443" spans="1:1" x14ac:dyDescent="0.25">
      <c r="A443" s="1329" t="s">
        <v>19471</v>
      </c>
    </row>
    <row r="444" spans="1:1" ht="31" x14ac:dyDescent="0.25">
      <c r="A444" s="1329" t="s">
        <v>19472</v>
      </c>
    </row>
    <row r="445" spans="1:1" x14ac:dyDescent="0.25">
      <c r="A445" s="1329" t="s">
        <v>19473</v>
      </c>
    </row>
    <row r="446" spans="1:1" x14ac:dyDescent="0.25">
      <c r="A446" s="1329" t="s">
        <v>19474</v>
      </c>
    </row>
    <row r="447" spans="1:1" ht="46.5" x14ac:dyDescent="0.25">
      <c r="A447" s="1329" t="s">
        <v>19475</v>
      </c>
    </row>
    <row r="448" spans="1:1" ht="93" x14ac:dyDescent="0.25">
      <c r="A448" s="1329" t="s">
        <v>19476</v>
      </c>
    </row>
    <row r="449" spans="1:1" ht="46.5" x14ac:dyDescent="0.25">
      <c r="A449" s="1329" t="s">
        <v>19477</v>
      </c>
    </row>
    <row r="450" spans="1:1" ht="31" x14ac:dyDescent="0.25">
      <c r="A450" s="1329" t="s">
        <v>19478</v>
      </c>
    </row>
    <row r="451" spans="1:1" x14ac:dyDescent="0.25">
      <c r="A451" s="1329" t="s">
        <v>1430</v>
      </c>
    </row>
    <row r="452" spans="1:1" x14ac:dyDescent="0.25">
      <c r="A452" s="1329" t="s">
        <v>19479</v>
      </c>
    </row>
    <row r="453" spans="1:1" x14ac:dyDescent="0.25">
      <c r="A453" s="1329" t="s">
        <v>19480</v>
      </c>
    </row>
    <row r="454" spans="1:1" ht="31" x14ac:dyDescent="0.25">
      <c r="A454" s="1329" t="s">
        <v>19481</v>
      </c>
    </row>
    <row r="455" spans="1:1" x14ac:dyDescent="0.25">
      <c r="A455" s="1329" t="s">
        <v>1434</v>
      </c>
    </row>
    <row r="456" spans="1:1" x14ac:dyDescent="0.25">
      <c r="A456" s="1329" t="s">
        <v>19482</v>
      </c>
    </row>
    <row r="457" spans="1:1" ht="108.5" x14ac:dyDescent="0.25">
      <c r="A457" s="1329" t="s">
        <v>19483</v>
      </c>
    </row>
    <row r="458" spans="1:1" ht="31" x14ac:dyDescent="0.25">
      <c r="A458" s="1329" t="s">
        <v>19484</v>
      </c>
    </row>
    <row r="459" spans="1:1" ht="62" x14ac:dyDescent="0.25">
      <c r="A459" s="1329" t="s">
        <v>19485</v>
      </c>
    </row>
    <row r="460" spans="1:1" x14ac:dyDescent="0.25">
      <c r="A460" s="1329" t="s">
        <v>19486</v>
      </c>
    </row>
    <row r="461" spans="1:1" x14ac:dyDescent="0.25">
      <c r="A461" s="1329" t="s">
        <v>1435</v>
      </c>
    </row>
    <row r="462" spans="1:1" ht="46.5" x14ac:dyDescent="0.25">
      <c r="A462" s="1329" t="s">
        <v>19487</v>
      </c>
    </row>
    <row r="463" spans="1:1" ht="124" x14ac:dyDescent="0.25">
      <c r="A463" s="1329" t="s">
        <v>19488</v>
      </c>
    </row>
    <row r="464" spans="1:1" ht="62" x14ac:dyDescent="0.25">
      <c r="A464" s="1329" t="s">
        <v>19489</v>
      </c>
    </row>
    <row r="465" spans="1:1" ht="31" x14ac:dyDescent="0.25">
      <c r="A465" s="1329" t="s">
        <v>19490</v>
      </c>
    </row>
    <row r="466" spans="1:1" x14ac:dyDescent="0.25">
      <c r="A466" s="1329" t="s">
        <v>1840</v>
      </c>
    </row>
    <row r="467" spans="1:1" x14ac:dyDescent="0.25">
      <c r="A467" s="1329" t="s">
        <v>19491</v>
      </c>
    </row>
    <row r="468" spans="1:1" ht="46.5" x14ac:dyDescent="0.25">
      <c r="A468" s="1329" t="s">
        <v>19492</v>
      </c>
    </row>
    <row r="469" spans="1:1" x14ac:dyDescent="0.25">
      <c r="A469" s="1329" t="s">
        <v>19493</v>
      </c>
    </row>
    <row r="470" spans="1:1" ht="31" x14ac:dyDescent="0.25">
      <c r="A470" s="1329" t="s">
        <v>19494</v>
      </c>
    </row>
    <row r="471" spans="1:1" x14ac:dyDescent="0.25">
      <c r="A471" s="1329" t="s">
        <v>19495</v>
      </c>
    </row>
    <row r="472" spans="1:1" ht="62" x14ac:dyDescent="0.25">
      <c r="A472" s="1329" t="s">
        <v>19496</v>
      </c>
    </row>
    <row r="473" spans="1:1" ht="46.5" x14ac:dyDescent="0.25">
      <c r="A473" s="1329" t="s">
        <v>19497</v>
      </c>
    </row>
    <row r="474" spans="1:1" ht="77.5" x14ac:dyDescent="0.25">
      <c r="A474" s="1329" t="s">
        <v>19498</v>
      </c>
    </row>
    <row r="475" spans="1:1" ht="155" x14ac:dyDescent="0.25">
      <c r="A475" s="1329" t="s">
        <v>19499</v>
      </c>
    </row>
    <row r="476" spans="1:1" ht="62" x14ac:dyDescent="0.25">
      <c r="A476" s="1329" t="s">
        <v>19500</v>
      </c>
    </row>
    <row r="477" spans="1:1" ht="46.5" x14ac:dyDescent="0.25">
      <c r="A477" s="1329" t="s">
        <v>19501</v>
      </c>
    </row>
    <row r="478" spans="1:1" x14ac:dyDescent="0.25">
      <c r="A478" s="1329" t="s">
        <v>19502</v>
      </c>
    </row>
    <row r="479" spans="1:1" x14ac:dyDescent="0.25">
      <c r="A479" s="1329" t="s">
        <v>19503</v>
      </c>
    </row>
    <row r="480" spans="1:1" x14ac:dyDescent="0.25">
      <c r="A480" s="1329" t="s">
        <v>19504</v>
      </c>
    </row>
    <row r="481" spans="1:1" x14ac:dyDescent="0.25">
      <c r="A481" s="1329" t="s">
        <v>19505</v>
      </c>
    </row>
    <row r="482" spans="1:1" ht="31" x14ac:dyDescent="0.25">
      <c r="A482" s="1329" t="s">
        <v>19506</v>
      </c>
    </row>
    <row r="483" spans="1:1" x14ac:dyDescent="0.25">
      <c r="A483" s="1329" t="s">
        <v>19507</v>
      </c>
    </row>
    <row r="484" spans="1:1" x14ac:dyDescent="0.25">
      <c r="A484" s="1329" t="s">
        <v>19508</v>
      </c>
    </row>
    <row r="485" spans="1:1" x14ac:dyDescent="0.25">
      <c r="A485" s="1329" t="s">
        <v>19509</v>
      </c>
    </row>
    <row r="486" spans="1:1" x14ac:dyDescent="0.25">
      <c r="A486" s="1329" t="s">
        <v>22770</v>
      </c>
    </row>
    <row r="487" spans="1:1" x14ac:dyDescent="0.25">
      <c r="A487" s="1329" t="s">
        <v>22771</v>
      </c>
    </row>
    <row r="488" spans="1:1" ht="46.5" x14ac:dyDescent="0.25">
      <c r="A488" s="1329" t="s">
        <v>22772</v>
      </c>
    </row>
    <row r="489" spans="1:1" x14ac:dyDescent="0.25">
      <c r="A489" s="1329" t="s">
        <v>1847</v>
      </c>
    </row>
    <row r="490" spans="1:1" x14ac:dyDescent="0.25">
      <c r="A490" s="1329" t="s">
        <v>19510</v>
      </c>
    </row>
    <row r="491" spans="1:1" x14ac:dyDescent="0.25">
      <c r="A491" s="1329" t="s">
        <v>19511</v>
      </c>
    </row>
    <row r="492" spans="1:1" ht="31" x14ac:dyDescent="0.25">
      <c r="A492" s="1329" t="s">
        <v>19512</v>
      </c>
    </row>
    <row r="493" spans="1:1" x14ac:dyDescent="0.25">
      <c r="A493" s="1329" t="s">
        <v>19513</v>
      </c>
    </row>
    <row r="494" spans="1:1" ht="31" x14ac:dyDescent="0.25">
      <c r="A494" s="1329" t="s">
        <v>19514</v>
      </c>
    </row>
    <row r="495" spans="1:1" ht="62" x14ac:dyDescent="0.25">
      <c r="A495" s="1329" t="s">
        <v>19515</v>
      </c>
    </row>
    <row r="496" spans="1:1" ht="77.5" x14ac:dyDescent="0.25">
      <c r="A496" s="1329" t="s">
        <v>19516</v>
      </c>
    </row>
    <row r="497" spans="1:1" ht="31" x14ac:dyDescent="0.25">
      <c r="A497" s="1329" t="s">
        <v>19517</v>
      </c>
    </row>
    <row r="498" spans="1:1" x14ac:dyDescent="0.25">
      <c r="A498" s="1329" t="s">
        <v>19518</v>
      </c>
    </row>
    <row r="499" spans="1:1" x14ac:dyDescent="0.25">
      <c r="A499" s="1329" t="s">
        <v>19519</v>
      </c>
    </row>
    <row r="500" spans="1:1" x14ac:dyDescent="0.25">
      <c r="A500" s="1329" t="s">
        <v>19520</v>
      </c>
    </row>
    <row r="501" spans="1:1" x14ac:dyDescent="0.25">
      <c r="A501" s="1329" t="s">
        <v>19521</v>
      </c>
    </row>
    <row r="502" spans="1:1" ht="31" x14ac:dyDescent="0.25">
      <c r="A502" s="1329" t="s">
        <v>19522</v>
      </c>
    </row>
    <row r="503" spans="1:1" x14ac:dyDescent="0.25">
      <c r="A503" s="1329" t="s">
        <v>19523</v>
      </c>
    </row>
    <row r="504" spans="1:1" x14ac:dyDescent="0.25">
      <c r="A504" s="1329" t="s">
        <v>1443</v>
      </c>
    </row>
    <row r="505" spans="1:1" x14ac:dyDescent="0.25">
      <c r="A505" s="1329" t="s">
        <v>19524</v>
      </c>
    </row>
    <row r="506" spans="1:1" ht="31" x14ac:dyDescent="0.25">
      <c r="A506" s="1329" t="s">
        <v>19525</v>
      </c>
    </row>
    <row r="507" spans="1:1" ht="31" x14ac:dyDescent="0.25">
      <c r="A507" s="1329" t="s">
        <v>19526</v>
      </c>
    </row>
    <row r="508" spans="1:1" x14ac:dyDescent="0.25">
      <c r="A508" s="1329" t="s">
        <v>1271</v>
      </c>
    </row>
    <row r="509" spans="1:1" x14ac:dyDescent="0.25">
      <c r="A509" s="1329" t="s">
        <v>19527</v>
      </c>
    </row>
    <row r="510" spans="1:1" ht="31" x14ac:dyDescent="0.25">
      <c r="A510" s="1329" t="s">
        <v>19528</v>
      </c>
    </row>
    <row r="511" spans="1:1" ht="31" x14ac:dyDescent="0.25">
      <c r="A511" s="1329" t="s">
        <v>19529</v>
      </c>
    </row>
    <row r="512" spans="1:1" ht="62" x14ac:dyDescent="0.25">
      <c r="A512" s="1329" t="s">
        <v>19530</v>
      </c>
    </row>
    <row r="513" spans="1:1" ht="31" x14ac:dyDescent="0.25">
      <c r="A513" s="1329" t="s">
        <v>19531</v>
      </c>
    </row>
    <row r="514" spans="1:1" ht="31" x14ac:dyDescent="0.25">
      <c r="A514" s="1329" t="s">
        <v>19532</v>
      </c>
    </row>
    <row r="515" spans="1:1" ht="46.5" x14ac:dyDescent="0.25">
      <c r="A515" s="1329" t="s">
        <v>19533</v>
      </c>
    </row>
    <row r="516" spans="1:1" x14ac:dyDescent="0.25">
      <c r="A516" s="1329" t="s">
        <v>19534</v>
      </c>
    </row>
    <row r="517" spans="1:1" x14ac:dyDescent="0.25">
      <c r="A517" s="1329" t="s">
        <v>19535</v>
      </c>
    </row>
    <row r="518" spans="1:1" ht="31" x14ac:dyDescent="0.25">
      <c r="A518" s="1329" t="s">
        <v>19536</v>
      </c>
    </row>
    <row r="519" spans="1:1" ht="46.5" x14ac:dyDescent="0.25">
      <c r="A519" s="1329" t="s">
        <v>19537</v>
      </c>
    </row>
    <row r="520" spans="1:1" x14ac:dyDescent="0.25">
      <c r="A520" s="1329" t="s">
        <v>1274</v>
      </c>
    </row>
    <row r="521" spans="1:1" x14ac:dyDescent="0.25">
      <c r="A521" s="1329" t="s">
        <v>19538</v>
      </c>
    </row>
    <row r="522" spans="1:1" ht="31" x14ac:dyDescent="0.25">
      <c r="A522" s="1329" t="s">
        <v>19539</v>
      </c>
    </row>
    <row r="523" spans="1:1" ht="77.5" x14ac:dyDescent="0.25">
      <c r="A523" s="1329" t="s">
        <v>19540</v>
      </c>
    </row>
    <row r="524" spans="1:1" ht="46.5" x14ac:dyDescent="0.25">
      <c r="A524" s="1329" t="s">
        <v>19541</v>
      </c>
    </row>
    <row r="525" spans="1:1" ht="31" x14ac:dyDescent="0.25">
      <c r="A525" s="1329" t="s">
        <v>19542</v>
      </c>
    </row>
    <row r="526" spans="1:1" x14ac:dyDescent="0.25">
      <c r="A526" s="1329" t="s">
        <v>1345</v>
      </c>
    </row>
    <row r="527" spans="1:1" x14ac:dyDescent="0.25">
      <c r="A527" s="1329" t="s">
        <v>19543</v>
      </c>
    </row>
    <row r="528" spans="1:1" x14ac:dyDescent="0.25">
      <c r="A528" s="1329" t="s">
        <v>1850</v>
      </c>
    </row>
    <row r="529" spans="1:1" ht="46.5" x14ac:dyDescent="0.25">
      <c r="A529" s="1329" t="s">
        <v>19544</v>
      </c>
    </row>
    <row r="530" spans="1:1" x14ac:dyDescent="0.25">
      <c r="A530" s="1329" t="s">
        <v>1851</v>
      </c>
    </row>
    <row r="531" spans="1:1" x14ac:dyDescent="0.25">
      <c r="A531" s="1329" t="s">
        <v>19545</v>
      </c>
    </row>
    <row r="532" spans="1:1" ht="31" x14ac:dyDescent="0.25">
      <c r="A532" s="1329" t="s">
        <v>19546</v>
      </c>
    </row>
    <row r="533" spans="1:1" x14ac:dyDescent="0.25">
      <c r="A533" s="1329" t="s">
        <v>19547</v>
      </c>
    </row>
    <row r="534" spans="1:1" x14ac:dyDescent="0.25">
      <c r="A534" s="1329" t="s">
        <v>19548</v>
      </c>
    </row>
    <row r="535" spans="1:1" ht="31" x14ac:dyDescent="0.25">
      <c r="A535" s="1329" t="s">
        <v>19549</v>
      </c>
    </row>
    <row r="536" spans="1:1" ht="31" x14ac:dyDescent="0.25">
      <c r="A536" s="1329" t="s">
        <v>19550</v>
      </c>
    </row>
    <row r="537" spans="1:1" x14ac:dyDescent="0.25">
      <c r="A537" s="1329" t="s">
        <v>19551</v>
      </c>
    </row>
    <row r="538" spans="1:1" ht="31" x14ac:dyDescent="0.25">
      <c r="A538" s="1329" t="s">
        <v>19552</v>
      </c>
    </row>
    <row r="539" spans="1:1" x14ac:dyDescent="0.25">
      <c r="A539" s="1329" t="s">
        <v>1590</v>
      </c>
    </row>
    <row r="540" spans="1:1" x14ac:dyDescent="0.25">
      <c r="A540" s="1329" t="s">
        <v>19553</v>
      </c>
    </row>
    <row r="541" spans="1:1" x14ac:dyDescent="0.25">
      <c r="A541" s="1329" t="s">
        <v>19554</v>
      </c>
    </row>
    <row r="542" spans="1:1" x14ac:dyDescent="0.25">
      <c r="A542" s="1329" t="s">
        <v>1643</v>
      </c>
    </row>
    <row r="543" spans="1:1" ht="62" x14ac:dyDescent="0.25">
      <c r="A543" s="1329" t="s">
        <v>19555</v>
      </c>
    </row>
    <row r="544" spans="1:1" ht="46.5" x14ac:dyDescent="0.25">
      <c r="A544" s="1329" t="s">
        <v>19556</v>
      </c>
    </row>
    <row r="545" spans="1:1" ht="31" x14ac:dyDescent="0.25">
      <c r="A545" s="1329" t="s">
        <v>19557</v>
      </c>
    </row>
    <row r="546" spans="1:1" ht="31" x14ac:dyDescent="0.25">
      <c r="A546" s="1329" t="s">
        <v>19558</v>
      </c>
    </row>
    <row r="547" spans="1:1" x14ac:dyDescent="0.25">
      <c r="A547" s="1329" t="s">
        <v>19559</v>
      </c>
    </row>
    <row r="548" spans="1:1" ht="31" x14ac:dyDescent="0.25">
      <c r="A548" s="1329" t="s">
        <v>19560</v>
      </c>
    </row>
    <row r="549" spans="1:1" ht="62" x14ac:dyDescent="0.25">
      <c r="A549" s="1329" t="s">
        <v>19561</v>
      </c>
    </row>
    <row r="550" spans="1:1" ht="31" x14ac:dyDescent="0.25">
      <c r="A550" s="1329" t="s">
        <v>19562</v>
      </c>
    </row>
    <row r="551" spans="1:1" ht="31" x14ac:dyDescent="0.25">
      <c r="A551" s="1329" t="s">
        <v>19563</v>
      </c>
    </row>
    <row r="552" spans="1:1" ht="31" x14ac:dyDescent="0.25">
      <c r="A552" s="1329" t="s">
        <v>19564</v>
      </c>
    </row>
    <row r="553" spans="1:1" ht="31" x14ac:dyDescent="0.25">
      <c r="A553" s="1329" t="s">
        <v>19565</v>
      </c>
    </row>
    <row r="554" spans="1:1" ht="46.5" x14ac:dyDescent="0.25">
      <c r="A554" s="1329" t="s">
        <v>19566</v>
      </c>
    </row>
    <row r="555" spans="1:1" ht="31" x14ac:dyDescent="0.25">
      <c r="A555" s="1329" t="s">
        <v>19567</v>
      </c>
    </row>
    <row r="556" spans="1:1" x14ac:dyDescent="0.25">
      <c r="A556" s="1329" t="s">
        <v>19568</v>
      </c>
    </row>
    <row r="557" spans="1:1" ht="46.5" x14ac:dyDescent="0.25">
      <c r="A557" s="1329" t="s">
        <v>19569</v>
      </c>
    </row>
    <row r="558" spans="1:1" ht="62" x14ac:dyDescent="0.25">
      <c r="A558" s="1329" t="s">
        <v>19570</v>
      </c>
    </row>
    <row r="559" spans="1:1" ht="31" x14ac:dyDescent="0.25">
      <c r="A559" s="1329" t="s">
        <v>19571</v>
      </c>
    </row>
    <row r="560" spans="1:1" ht="31" x14ac:dyDescent="0.25">
      <c r="A560" s="1329" t="s">
        <v>19572</v>
      </c>
    </row>
    <row r="561" spans="1:1" x14ac:dyDescent="0.25">
      <c r="A561" s="1329" t="s">
        <v>19573</v>
      </c>
    </row>
    <row r="562" spans="1:1" ht="46.5" x14ac:dyDescent="0.25">
      <c r="A562" s="1329" t="s">
        <v>19574</v>
      </c>
    </row>
    <row r="563" spans="1:1" x14ac:dyDescent="0.25">
      <c r="A563" s="1329" t="s">
        <v>19575</v>
      </c>
    </row>
    <row r="564" spans="1:1" x14ac:dyDescent="0.25">
      <c r="A564" s="1329" t="s">
        <v>19576</v>
      </c>
    </row>
    <row r="565" spans="1:1" x14ac:dyDescent="0.25">
      <c r="A565" s="1329" t="s">
        <v>19577</v>
      </c>
    </row>
    <row r="566" spans="1:1" ht="31" x14ac:dyDescent="0.25">
      <c r="A566" s="1329" t="s">
        <v>19578</v>
      </c>
    </row>
    <row r="567" spans="1:1" ht="31" x14ac:dyDescent="0.25">
      <c r="A567" s="1329" t="s">
        <v>19579</v>
      </c>
    </row>
    <row r="568" spans="1:1" ht="31" x14ac:dyDescent="0.25">
      <c r="A568" s="1329" t="s">
        <v>19580</v>
      </c>
    </row>
    <row r="569" spans="1:1" ht="31" x14ac:dyDescent="0.25">
      <c r="A569" s="1329" t="s">
        <v>19581</v>
      </c>
    </row>
    <row r="570" spans="1:1" ht="31" x14ac:dyDescent="0.25">
      <c r="A570" s="1329" t="s">
        <v>19582</v>
      </c>
    </row>
    <row r="571" spans="1:1" ht="46.5" x14ac:dyDescent="0.25">
      <c r="A571" s="1329" t="s">
        <v>19583</v>
      </c>
    </row>
    <row r="572" spans="1:1" ht="31" x14ac:dyDescent="0.25">
      <c r="A572" s="1329" t="s">
        <v>19584</v>
      </c>
    </row>
    <row r="573" spans="1:1" ht="46.5" x14ac:dyDescent="0.25">
      <c r="A573" s="1329" t="s">
        <v>19585</v>
      </c>
    </row>
    <row r="574" spans="1:1" ht="31" x14ac:dyDescent="0.25">
      <c r="A574" s="1329" t="s">
        <v>19586</v>
      </c>
    </row>
    <row r="575" spans="1:1" ht="46.5" x14ac:dyDescent="0.25">
      <c r="A575" s="1329" t="s">
        <v>19587</v>
      </c>
    </row>
    <row r="576" spans="1:1" ht="46.5" x14ac:dyDescent="0.25">
      <c r="A576" s="1329" t="s">
        <v>19588</v>
      </c>
    </row>
    <row r="577" spans="1:1" ht="62" x14ac:dyDescent="0.25">
      <c r="A577" s="1329" t="s">
        <v>19589</v>
      </c>
    </row>
    <row r="578" spans="1:1" ht="31" x14ac:dyDescent="0.25">
      <c r="A578" s="1329" t="s">
        <v>19590</v>
      </c>
    </row>
    <row r="579" spans="1:1" ht="62" x14ac:dyDescent="0.25">
      <c r="A579" s="1329" t="s">
        <v>19591</v>
      </c>
    </row>
    <row r="580" spans="1:1" x14ac:dyDescent="0.25">
      <c r="A580" s="1329" t="s">
        <v>4396</v>
      </c>
    </row>
    <row r="581" spans="1:1" x14ac:dyDescent="0.25">
      <c r="A581" s="1329" t="s">
        <v>19592</v>
      </c>
    </row>
    <row r="582" spans="1:1" x14ac:dyDescent="0.25">
      <c r="A582" s="1329" t="s">
        <v>19593</v>
      </c>
    </row>
    <row r="583" spans="1:1" ht="31" x14ac:dyDescent="0.25">
      <c r="A583" s="1329" t="s">
        <v>19594</v>
      </c>
    </row>
    <row r="584" spans="1:1" x14ac:dyDescent="0.25">
      <c r="A584" s="1329" t="s">
        <v>19595</v>
      </c>
    </row>
    <row r="585" spans="1:1" ht="46.5" x14ac:dyDescent="0.25">
      <c r="A585" s="1329" t="s">
        <v>19596</v>
      </c>
    </row>
    <row r="586" spans="1:1" x14ac:dyDescent="0.25">
      <c r="A586" s="1329" t="s">
        <v>19597</v>
      </c>
    </row>
    <row r="587" spans="1:1" x14ac:dyDescent="0.25">
      <c r="A587" s="1329" t="s">
        <v>19598</v>
      </c>
    </row>
    <row r="588" spans="1:1" x14ac:dyDescent="0.25">
      <c r="A588" s="1329" t="s">
        <v>19599</v>
      </c>
    </row>
    <row r="589" spans="1:1" x14ac:dyDescent="0.25">
      <c r="A589" s="1329" t="s">
        <v>19595</v>
      </c>
    </row>
    <row r="590" spans="1:1" x14ac:dyDescent="0.25">
      <c r="A590" s="1329" t="s">
        <v>19600</v>
      </c>
    </row>
    <row r="591" spans="1:1" ht="31" x14ac:dyDescent="0.25">
      <c r="A591" s="1329" t="s">
        <v>19601</v>
      </c>
    </row>
    <row r="592" spans="1:1" x14ac:dyDescent="0.25">
      <c r="A592" s="1329" t="s">
        <v>19602</v>
      </c>
    </row>
    <row r="593" spans="1:1" ht="46.5" x14ac:dyDescent="0.25">
      <c r="A593" s="1329" t="s">
        <v>19603</v>
      </c>
    </row>
    <row r="594" spans="1:1" ht="62" x14ac:dyDescent="0.25">
      <c r="A594" s="1329" t="s">
        <v>19604</v>
      </c>
    </row>
    <row r="595" spans="1:1" x14ac:dyDescent="0.25">
      <c r="A595" s="1329" t="s">
        <v>19605</v>
      </c>
    </row>
    <row r="596" spans="1:1" ht="31" x14ac:dyDescent="0.25">
      <c r="A596" s="1329" t="s">
        <v>19606</v>
      </c>
    </row>
    <row r="597" spans="1:1" x14ac:dyDescent="0.25">
      <c r="A597" s="1329" t="s">
        <v>1645</v>
      </c>
    </row>
    <row r="598" spans="1:1" ht="46.5" x14ac:dyDescent="0.25">
      <c r="A598" s="1329" t="s">
        <v>19607</v>
      </c>
    </row>
    <row r="599" spans="1:1" x14ac:dyDescent="0.25">
      <c r="A599" s="1329" t="s">
        <v>4209</v>
      </c>
    </row>
    <row r="600" spans="1:1" x14ac:dyDescent="0.25">
      <c r="A600" s="1329" t="s">
        <v>1647</v>
      </c>
    </row>
    <row r="601" spans="1:1" x14ac:dyDescent="0.25">
      <c r="A601" s="1329" t="s">
        <v>19608</v>
      </c>
    </row>
    <row r="602" spans="1:1" x14ac:dyDescent="0.25">
      <c r="A602" s="1329" t="s">
        <v>19609</v>
      </c>
    </row>
    <row r="603" spans="1:1" ht="31" x14ac:dyDescent="0.25">
      <c r="A603" s="1329" t="s">
        <v>19610</v>
      </c>
    </row>
    <row r="604" spans="1:1" ht="31" x14ac:dyDescent="0.25">
      <c r="A604" s="1329" t="s">
        <v>19611</v>
      </c>
    </row>
    <row r="605" spans="1:1" x14ac:dyDescent="0.25">
      <c r="A605" s="1329" t="s">
        <v>19612</v>
      </c>
    </row>
    <row r="606" spans="1:1" ht="46.5" x14ac:dyDescent="0.25">
      <c r="A606" s="1329" t="s">
        <v>19613</v>
      </c>
    </row>
    <row r="607" spans="1:1" x14ac:dyDescent="0.25">
      <c r="A607" s="1329" t="s">
        <v>19614</v>
      </c>
    </row>
    <row r="608" spans="1:1" x14ac:dyDescent="0.25">
      <c r="A608" s="1329" t="s">
        <v>19615</v>
      </c>
    </row>
    <row r="609" spans="1:1" ht="31" x14ac:dyDescent="0.25">
      <c r="A609" s="1329" t="s">
        <v>19616</v>
      </c>
    </row>
    <row r="610" spans="1:1" x14ac:dyDescent="0.25">
      <c r="A610" s="1329" t="s">
        <v>19617</v>
      </c>
    </row>
    <row r="611" spans="1:1" ht="31" x14ac:dyDescent="0.25">
      <c r="A611" s="1329" t="s">
        <v>19618</v>
      </c>
    </row>
    <row r="612" spans="1:1" ht="46.5" x14ac:dyDescent="0.25">
      <c r="A612" s="1329" t="s">
        <v>19619</v>
      </c>
    </row>
    <row r="613" spans="1:1" x14ac:dyDescent="0.25">
      <c r="A613" s="1329" t="s">
        <v>19620</v>
      </c>
    </row>
    <row r="614" spans="1:1" ht="62" x14ac:dyDescent="0.25">
      <c r="A614" s="1329" t="s">
        <v>19621</v>
      </c>
    </row>
    <row r="615" spans="1:1" ht="31" x14ac:dyDescent="0.25">
      <c r="A615" s="1329" t="s">
        <v>19622</v>
      </c>
    </row>
    <row r="616" spans="1:1" ht="31" x14ac:dyDescent="0.25">
      <c r="A616" s="1329" t="s">
        <v>19623</v>
      </c>
    </row>
    <row r="617" spans="1:1" x14ac:dyDescent="0.25">
      <c r="A617" s="1329" t="s">
        <v>19624</v>
      </c>
    </row>
    <row r="618" spans="1:1" x14ac:dyDescent="0.25">
      <c r="A618" s="1329" t="s">
        <v>19625</v>
      </c>
    </row>
    <row r="619" spans="1:1" x14ac:dyDescent="0.25">
      <c r="A619" s="1329" t="s">
        <v>19626</v>
      </c>
    </row>
    <row r="620" spans="1:1" ht="31" x14ac:dyDescent="0.25">
      <c r="A620" s="1329" t="s">
        <v>19627</v>
      </c>
    </row>
    <row r="621" spans="1:1" x14ac:dyDescent="0.25">
      <c r="A621" s="1329" t="s">
        <v>19628</v>
      </c>
    </row>
    <row r="622" spans="1:1" x14ac:dyDescent="0.25">
      <c r="A622" s="1329" t="s">
        <v>19629</v>
      </c>
    </row>
    <row r="623" spans="1:1" ht="46.5" x14ac:dyDescent="0.25">
      <c r="A623" s="1329" t="s">
        <v>19630</v>
      </c>
    </row>
    <row r="624" spans="1:1" x14ac:dyDescent="0.25">
      <c r="A624" s="1329" t="s">
        <v>19631</v>
      </c>
    </row>
    <row r="625" spans="1:1" ht="46.5" x14ac:dyDescent="0.25">
      <c r="A625" s="1329" t="s">
        <v>19632</v>
      </c>
    </row>
    <row r="626" spans="1:1" x14ac:dyDescent="0.25">
      <c r="A626" s="1329" t="s">
        <v>1852</v>
      </c>
    </row>
    <row r="627" spans="1:1" x14ac:dyDescent="0.25">
      <c r="A627" s="1329" t="s">
        <v>19633</v>
      </c>
    </row>
    <row r="628" spans="1:1" x14ac:dyDescent="0.25">
      <c r="A628" s="1329" t="s">
        <v>19634</v>
      </c>
    </row>
    <row r="629" spans="1:1" x14ac:dyDescent="0.25">
      <c r="A629" s="1329" t="s">
        <v>886</v>
      </c>
    </row>
    <row r="630" spans="1:1" x14ac:dyDescent="0.25">
      <c r="A630" s="1329" t="s">
        <v>22773</v>
      </c>
    </row>
    <row r="631" spans="1:1" x14ac:dyDescent="0.25">
      <c r="A631" s="1329" t="s">
        <v>2671</v>
      </c>
    </row>
    <row r="632" spans="1:1" x14ac:dyDescent="0.25">
      <c r="A632" s="1329" t="s">
        <v>19636</v>
      </c>
    </row>
    <row r="633" spans="1:1" x14ac:dyDescent="0.25">
      <c r="A633" s="1329" t="s">
        <v>19637</v>
      </c>
    </row>
    <row r="634" spans="1:1" x14ac:dyDescent="0.25">
      <c r="A634" s="1329" t="s">
        <v>19638</v>
      </c>
    </row>
    <row r="635" spans="1:1" ht="31" x14ac:dyDescent="0.25">
      <c r="A635" s="1329" t="s">
        <v>19639</v>
      </c>
    </row>
    <row r="636" spans="1:1" ht="31" x14ac:dyDescent="0.25">
      <c r="A636" s="1329" t="s">
        <v>19640</v>
      </c>
    </row>
    <row r="637" spans="1:1" ht="31" x14ac:dyDescent="0.25">
      <c r="A637" s="1329" t="s">
        <v>19641</v>
      </c>
    </row>
    <row r="638" spans="1:1" x14ac:dyDescent="0.25">
      <c r="A638" s="1329" t="s">
        <v>2674</v>
      </c>
    </row>
    <row r="639" spans="1:1" x14ac:dyDescent="0.25">
      <c r="A639" s="1329" t="s">
        <v>19642</v>
      </c>
    </row>
    <row r="640" spans="1:1" ht="46.5" x14ac:dyDescent="0.25">
      <c r="A640" s="1329" t="s">
        <v>19643</v>
      </c>
    </row>
    <row r="641" spans="1:1" ht="31" x14ac:dyDescent="0.25">
      <c r="A641" s="1329" t="s">
        <v>19644</v>
      </c>
    </row>
    <row r="642" spans="1:1" ht="77.5" x14ac:dyDescent="0.25">
      <c r="A642" s="1329" t="s">
        <v>19645</v>
      </c>
    </row>
    <row r="643" spans="1:1" x14ac:dyDescent="0.25">
      <c r="A643" s="1329" t="s">
        <v>19646</v>
      </c>
    </row>
    <row r="644" spans="1:1" x14ac:dyDescent="0.25">
      <c r="A644" s="1329" t="s">
        <v>19635</v>
      </c>
    </row>
    <row r="645" spans="1:1" x14ac:dyDescent="0.25">
      <c r="A645" s="1329" t="s">
        <v>2343</v>
      </c>
    </row>
    <row r="646" spans="1:1" x14ac:dyDescent="0.25">
      <c r="A646" s="1329" t="s">
        <v>19647</v>
      </c>
    </row>
    <row r="647" spans="1:1" x14ac:dyDescent="0.25">
      <c r="A647" s="1329" t="s">
        <v>2344</v>
      </c>
    </row>
    <row r="648" spans="1:1" ht="62" x14ac:dyDescent="0.25">
      <c r="A648" s="1329" t="s">
        <v>19648</v>
      </c>
    </row>
    <row r="649" spans="1:1" ht="31" x14ac:dyDescent="0.25">
      <c r="A649" s="1329" t="s">
        <v>19649</v>
      </c>
    </row>
    <row r="650" spans="1:1" x14ac:dyDescent="0.25">
      <c r="A650" s="1329" t="s">
        <v>2345</v>
      </c>
    </row>
    <row r="651" spans="1:1" ht="31" x14ac:dyDescent="0.25">
      <c r="A651" s="1329" t="s">
        <v>19650</v>
      </c>
    </row>
    <row r="652" spans="1:1" ht="31" x14ac:dyDescent="0.25">
      <c r="A652" s="1329" t="s">
        <v>19651</v>
      </c>
    </row>
    <row r="653" spans="1:1" ht="46.5" x14ac:dyDescent="0.25">
      <c r="A653" s="1329" t="s">
        <v>19652</v>
      </c>
    </row>
    <row r="654" spans="1:1" ht="31" x14ac:dyDescent="0.25">
      <c r="A654" s="1329" t="s">
        <v>19653</v>
      </c>
    </row>
    <row r="655" spans="1:1" ht="31" x14ac:dyDescent="0.25">
      <c r="A655" s="1329" t="s">
        <v>19654</v>
      </c>
    </row>
    <row r="656" spans="1:1" x14ac:dyDescent="0.25">
      <c r="A656" s="1329" t="s">
        <v>985</v>
      </c>
    </row>
    <row r="657" spans="1:1" x14ac:dyDescent="0.25">
      <c r="A657" s="1329" t="s">
        <v>463</v>
      </c>
    </row>
    <row r="658" spans="1:1" x14ac:dyDescent="0.25">
      <c r="A658" s="1329" t="s">
        <v>2347</v>
      </c>
    </row>
    <row r="659" spans="1:1" x14ac:dyDescent="0.25">
      <c r="A659" s="1329" t="s">
        <v>19655</v>
      </c>
    </row>
    <row r="660" spans="1:1" x14ac:dyDescent="0.25">
      <c r="A660" s="1329" t="s">
        <v>19656</v>
      </c>
    </row>
    <row r="661" spans="1:1" ht="31" x14ac:dyDescent="0.25">
      <c r="A661" s="1329" t="s">
        <v>19657</v>
      </c>
    </row>
    <row r="662" spans="1:1" ht="31" x14ac:dyDescent="0.25">
      <c r="A662" s="1329" t="s">
        <v>19658</v>
      </c>
    </row>
    <row r="663" spans="1:1" x14ac:dyDescent="0.25">
      <c r="A663" s="1329" t="s">
        <v>19659</v>
      </c>
    </row>
    <row r="664" spans="1:1" ht="31" x14ac:dyDescent="0.25">
      <c r="A664" s="1329" t="s">
        <v>19660</v>
      </c>
    </row>
    <row r="665" spans="1:1" ht="31" x14ac:dyDescent="0.25">
      <c r="A665" s="1329" t="s">
        <v>19661</v>
      </c>
    </row>
    <row r="666" spans="1:1" ht="31" x14ac:dyDescent="0.25">
      <c r="A666" s="1329" t="s">
        <v>19662</v>
      </c>
    </row>
    <row r="667" spans="1:1" ht="31" x14ac:dyDescent="0.25">
      <c r="A667" s="1329" t="s">
        <v>19663</v>
      </c>
    </row>
    <row r="668" spans="1:1" ht="108.5" x14ac:dyDescent="0.25">
      <c r="A668" s="1329" t="s">
        <v>19664</v>
      </c>
    </row>
    <row r="669" spans="1:1" x14ac:dyDescent="0.25">
      <c r="A669" s="1329" t="s">
        <v>19665</v>
      </c>
    </row>
    <row r="670" spans="1:1" x14ac:dyDescent="0.25">
      <c r="A670" s="1329" t="s">
        <v>1318</v>
      </c>
    </row>
    <row r="671" spans="1:1" ht="31" x14ac:dyDescent="0.25">
      <c r="A671" s="1329" t="s">
        <v>19666</v>
      </c>
    </row>
    <row r="672" spans="1:1" x14ac:dyDescent="0.25">
      <c r="A672" s="1329" t="s">
        <v>1286</v>
      </c>
    </row>
    <row r="673" spans="1:1" ht="31" x14ac:dyDescent="0.25">
      <c r="A673" s="1329" t="s">
        <v>19667</v>
      </c>
    </row>
    <row r="674" spans="1:1" ht="31" x14ac:dyDescent="0.25">
      <c r="A674" s="1329" t="s">
        <v>19668</v>
      </c>
    </row>
    <row r="675" spans="1:1" x14ac:dyDescent="0.25">
      <c r="A675" s="1329" t="s">
        <v>19669</v>
      </c>
    </row>
    <row r="676" spans="1:1" ht="31" x14ac:dyDescent="0.25">
      <c r="A676" s="1329" t="s">
        <v>19670</v>
      </c>
    </row>
    <row r="677" spans="1:1" x14ac:dyDescent="0.25">
      <c r="A677" s="1329" t="s">
        <v>19671</v>
      </c>
    </row>
    <row r="678" spans="1:1" x14ac:dyDescent="0.25">
      <c r="A678" s="1329" t="s">
        <v>19672</v>
      </c>
    </row>
    <row r="679" spans="1:1" x14ac:dyDescent="0.25">
      <c r="A679" s="1329" t="s">
        <v>1291</v>
      </c>
    </row>
    <row r="680" spans="1:1" x14ac:dyDescent="0.25">
      <c r="A680" s="1329" t="s">
        <v>19673</v>
      </c>
    </row>
    <row r="681" spans="1:1" ht="46.5" x14ac:dyDescent="0.25">
      <c r="A681" s="1329" t="s">
        <v>19674</v>
      </c>
    </row>
    <row r="682" spans="1:1" ht="46.5" x14ac:dyDescent="0.25">
      <c r="A682" s="1329" t="s">
        <v>19675</v>
      </c>
    </row>
    <row r="683" spans="1:1" ht="31" x14ac:dyDescent="0.25">
      <c r="A683" s="1329" t="s">
        <v>19676</v>
      </c>
    </row>
    <row r="684" spans="1:1" x14ac:dyDescent="0.25">
      <c r="A684" s="1329" t="s">
        <v>19677</v>
      </c>
    </row>
    <row r="685" spans="1:1" x14ac:dyDescent="0.25">
      <c r="A685" s="1329" t="s">
        <v>1513</v>
      </c>
    </row>
    <row r="686" spans="1:1" x14ac:dyDescent="0.25">
      <c r="A686" s="1329" t="s">
        <v>19678</v>
      </c>
    </row>
    <row r="687" spans="1:1" ht="46.5" x14ac:dyDescent="0.25">
      <c r="A687" s="1329" t="s">
        <v>19679</v>
      </c>
    </row>
    <row r="688" spans="1:1" x14ac:dyDescent="0.25">
      <c r="A688" s="1329" t="s">
        <v>19680</v>
      </c>
    </row>
    <row r="689" spans="1:1" x14ac:dyDescent="0.25">
      <c r="A689" s="1329" t="s">
        <v>19107</v>
      </c>
    </row>
    <row r="690" spans="1:1" ht="31" x14ac:dyDescent="0.25">
      <c r="A690" s="1329" t="s">
        <v>19681</v>
      </c>
    </row>
    <row r="691" spans="1:1" x14ac:dyDescent="0.25">
      <c r="A691" s="1329" t="s">
        <v>1515</v>
      </c>
    </row>
    <row r="692" spans="1:1" x14ac:dyDescent="0.25">
      <c r="A692" s="1329" t="s">
        <v>19682</v>
      </c>
    </row>
    <row r="693" spans="1:1" x14ac:dyDescent="0.25">
      <c r="A693" s="1329" t="s">
        <v>1322</v>
      </c>
    </row>
    <row r="694" spans="1:1" x14ac:dyDescent="0.25">
      <c r="A694" s="1329" t="s">
        <v>19683</v>
      </c>
    </row>
    <row r="695" spans="1:1" ht="46.5" x14ac:dyDescent="0.25">
      <c r="A695" s="1329" t="s">
        <v>19684</v>
      </c>
    </row>
    <row r="696" spans="1:1" x14ac:dyDescent="0.25">
      <c r="A696" s="1329" t="s">
        <v>19685</v>
      </c>
    </row>
    <row r="697" spans="1:1" x14ac:dyDescent="0.25">
      <c r="A697" s="1329" t="s">
        <v>856</v>
      </c>
    </row>
    <row r="698" spans="1:1" x14ac:dyDescent="0.25">
      <c r="A698" s="1329" t="s">
        <v>19686</v>
      </c>
    </row>
    <row r="699" spans="1:1" ht="77.5" x14ac:dyDescent="0.25">
      <c r="A699" s="1329" t="s">
        <v>19687</v>
      </c>
    </row>
    <row r="700" spans="1:1" x14ac:dyDescent="0.25">
      <c r="A700" s="1329" t="s">
        <v>1508</v>
      </c>
    </row>
    <row r="701" spans="1:1" x14ac:dyDescent="0.25">
      <c r="A701" s="1329" t="s">
        <v>19688</v>
      </c>
    </row>
    <row r="702" spans="1:1" ht="31" x14ac:dyDescent="0.25">
      <c r="A702" s="1329" t="s">
        <v>19689</v>
      </c>
    </row>
    <row r="703" spans="1:1" ht="31" x14ac:dyDescent="0.25">
      <c r="A703" s="1329" t="s">
        <v>19690</v>
      </c>
    </row>
    <row r="704" spans="1:1" ht="46.5" x14ac:dyDescent="0.25">
      <c r="A704" s="1329" t="s">
        <v>19691</v>
      </c>
    </row>
    <row r="705" spans="1:1" x14ac:dyDescent="0.25">
      <c r="A705" s="1329" t="s">
        <v>865</v>
      </c>
    </row>
    <row r="706" spans="1:1" ht="62" x14ac:dyDescent="0.25">
      <c r="A706" s="1329" t="s">
        <v>19692</v>
      </c>
    </row>
    <row r="707" spans="1:1" x14ac:dyDescent="0.25">
      <c r="A707" s="1329" t="s">
        <v>885</v>
      </c>
    </row>
    <row r="708" spans="1:1" ht="62" x14ac:dyDescent="0.25">
      <c r="A708" s="1329" t="s">
        <v>19693</v>
      </c>
    </row>
    <row r="709" spans="1:1" x14ac:dyDescent="0.25">
      <c r="A709" s="1329" t="s">
        <v>874</v>
      </c>
    </row>
    <row r="710" spans="1:1" ht="31" x14ac:dyDescent="0.25">
      <c r="A710" s="1329" t="s">
        <v>19694</v>
      </c>
    </row>
    <row r="711" spans="1:1" ht="31" x14ac:dyDescent="0.25">
      <c r="A711" s="1329" t="s">
        <v>19695</v>
      </c>
    </row>
    <row r="712" spans="1:1" ht="62" x14ac:dyDescent="0.25">
      <c r="A712" s="1329" t="s">
        <v>19696</v>
      </c>
    </row>
    <row r="713" spans="1:1" ht="46.5" x14ac:dyDescent="0.25">
      <c r="A713" s="1329" t="s">
        <v>19697</v>
      </c>
    </row>
    <row r="714" spans="1:1" x14ac:dyDescent="0.25">
      <c r="A714" s="1329" t="s">
        <v>19698</v>
      </c>
    </row>
    <row r="715" spans="1:1" x14ac:dyDescent="0.25">
      <c r="A715" s="1329" t="s">
        <v>1068</v>
      </c>
    </row>
    <row r="716" spans="1:1" ht="108.5" x14ac:dyDescent="0.25">
      <c r="A716" s="1329" t="s">
        <v>19699</v>
      </c>
    </row>
    <row r="717" spans="1:1" x14ac:dyDescent="0.25">
      <c r="A717" s="1329" t="s">
        <v>4299</v>
      </c>
    </row>
    <row r="718" spans="1:1" x14ac:dyDescent="0.25">
      <c r="A718" s="1329" t="s">
        <v>1347</v>
      </c>
    </row>
    <row r="719" spans="1:1" x14ac:dyDescent="0.25">
      <c r="A719" s="1329" t="s">
        <v>19700</v>
      </c>
    </row>
    <row r="720" spans="1:1" ht="46.5" x14ac:dyDescent="0.25">
      <c r="A720" s="1329" t="s">
        <v>19701</v>
      </c>
    </row>
    <row r="721" spans="1:1" x14ac:dyDescent="0.25">
      <c r="A721" s="1329" t="s">
        <v>19702</v>
      </c>
    </row>
    <row r="722" spans="1:1" ht="31" x14ac:dyDescent="0.25">
      <c r="A722" s="1329" t="s">
        <v>19703</v>
      </c>
    </row>
    <row r="723" spans="1:1" x14ac:dyDescent="0.25">
      <c r="A723" s="1329" t="s">
        <v>1220</v>
      </c>
    </row>
    <row r="724" spans="1:1" x14ac:dyDescent="0.25">
      <c r="A724" s="1329" t="s">
        <v>19704</v>
      </c>
    </row>
    <row r="725" spans="1:1" ht="46.5" x14ac:dyDescent="0.25">
      <c r="A725" s="1329" t="s">
        <v>19705</v>
      </c>
    </row>
    <row r="726" spans="1:1" ht="31" x14ac:dyDescent="0.25">
      <c r="A726" s="1329" t="s">
        <v>19706</v>
      </c>
    </row>
    <row r="727" spans="1:1" ht="31" x14ac:dyDescent="0.25">
      <c r="A727" s="1329" t="s">
        <v>19707</v>
      </c>
    </row>
    <row r="728" spans="1:1" ht="31" x14ac:dyDescent="0.25">
      <c r="A728" s="1329" t="s">
        <v>22774</v>
      </c>
    </row>
    <row r="729" spans="1:1" ht="31" x14ac:dyDescent="0.25">
      <c r="A729" s="1329" t="s">
        <v>22775</v>
      </c>
    </row>
    <row r="730" spans="1:1" ht="46.5" x14ac:dyDescent="0.25">
      <c r="A730" s="1329" t="s">
        <v>22776</v>
      </c>
    </row>
    <row r="731" spans="1:1" ht="31" x14ac:dyDescent="0.25">
      <c r="A731" s="1329" t="s">
        <v>22777</v>
      </c>
    </row>
    <row r="732" spans="1:1" ht="31" x14ac:dyDescent="0.25">
      <c r="A732" s="1329" t="s">
        <v>22778</v>
      </c>
    </row>
    <row r="733" spans="1:1" x14ac:dyDescent="0.25">
      <c r="A733" s="1329" t="s">
        <v>22779</v>
      </c>
    </row>
    <row r="734" spans="1:1" x14ac:dyDescent="0.25">
      <c r="A734" s="1329" t="s">
        <v>22780</v>
      </c>
    </row>
    <row r="735" spans="1:1" ht="31" x14ac:dyDescent="0.25">
      <c r="A735" s="1329" t="s">
        <v>22781</v>
      </c>
    </row>
    <row r="736" spans="1:1" ht="31" x14ac:dyDescent="0.25">
      <c r="A736" s="1329" t="s">
        <v>22782</v>
      </c>
    </row>
    <row r="737" spans="1:1" ht="31" x14ac:dyDescent="0.25">
      <c r="A737" s="1329" t="s">
        <v>22783</v>
      </c>
    </row>
    <row r="738" spans="1:1" x14ac:dyDescent="0.25">
      <c r="A738" s="1329" t="s">
        <v>19708</v>
      </c>
    </row>
    <row r="739" spans="1:1" ht="31" x14ac:dyDescent="0.25">
      <c r="A739" s="1329" t="s">
        <v>22784</v>
      </c>
    </row>
    <row r="740" spans="1:1" ht="31" x14ac:dyDescent="0.25">
      <c r="A740" s="1329" t="s">
        <v>19709</v>
      </c>
    </row>
    <row r="741" spans="1:1" x14ac:dyDescent="0.25">
      <c r="A741" s="1329" t="s">
        <v>1547</v>
      </c>
    </row>
    <row r="742" spans="1:1" x14ac:dyDescent="0.25">
      <c r="A742" s="1329" t="s">
        <v>19710</v>
      </c>
    </row>
    <row r="743" spans="1:1" x14ac:dyDescent="0.25">
      <c r="A743" s="1329" t="s">
        <v>19711</v>
      </c>
    </row>
    <row r="744" spans="1:1" ht="62" x14ac:dyDescent="0.25">
      <c r="A744" s="1329" t="s">
        <v>19712</v>
      </c>
    </row>
    <row r="745" spans="1:1" ht="31" x14ac:dyDescent="0.25">
      <c r="A745" s="1329" t="s">
        <v>19713</v>
      </c>
    </row>
    <row r="746" spans="1:1" ht="46.5" x14ac:dyDescent="0.25">
      <c r="A746" s="1329" t="s">
        <v>19714</v>
      </c>
    </row>
    <row r="747" spans="1:1" ht="77.5" x14ac:dyDescent="0.25">
      <c r="A747" s="1329" t="s">
        <v>19715</v>
      </c>
    </row>
    <row r="748" spans="1:1" ht="46.5" x14ac:dyDescent="0.25">
      <c r="A748" s="1329" t="s">
        <v>19716</v>
      </c>
    </row>
    <row r="749" spans="1:1" x14ac:dyDescent="0.25">
      <c r="A749" s="1329" t="s">
        <v>19717</v>
      </c>
    </row>
    <row r="750" spans="1:1" ht="31" x14ac:dyDescent="0.25">
      <c r="A750" s="1329" t="s">
        <v>19718</v>
      </c>
    </row>
    <row r="751" spans="1:1" ht="31" x14ac:dyDescent="0.25">
      <c r="A751" s="1329" t="s">
        <v>19719</v>
      </c>
    </row>
    <row r="752" spans="1:1" ht="62" x14ac:dyDescent="0.25">
      <c r="A752" s="1329" t="s">
        <v>19720</v>
      </c>
    </row>
    <row r="753" spans="1:1" ht="31" x14ac:dyDescent="0.25">
      <c r="A753" s="1329" t="s">
        <v>19721</v>
      </c>
    </row>
    <row r="754" spans="1:1" ht="62" x14ac:dyDescent="0.25">
      <c r="A754" s="1329" t="s">
        <v>19722</v>
      </c>
    </row>
    <row r="755" spans="1:1" x14ac:dyDescent="0.25">
      <c r="A755" s="1329" t="s">
        <v>19723</v>
      </c>
    </row>
    <row r="756" spans="1:1" ht="31" x14ac:dyDescent="0.25">
      <c r="A756" s="1329" t="s">
        <v>19724</v>
      </c>
    </row>
    <row r="757" spans="1:1" ht="31" x14ac:dyDescent="0.25">
      <c r="A757" s="1329" t="s">
        <v>19725</v>
      </c>
    </row>
    <row r="758" spans="1:1" ht="31" x14ac:dyDescent="0.25">
      <c r="A758" s="1329" t="s">
        <v>19726</v>
      </c>
    </row>
    <row r="759" spans="1:1" x14ac:dyDescent="0.25">
      <c r="A759" s="1329" t="s">
        <v>19727</v>
      </c>
    </row>
    <row r="760" spans="1:1" ht="46.5" x14ac:dyDescent="0.25">
      <c r="A760" s="1329" t="s">
        <v>19728</v>
      </c>
    </row>
    <row r="761" spans="1:1" ht="62" x14ac:dyDescent="0.25">
      <c r="A761" s="1329" t="s">
        <v>19729</v>
      </c>
    </row>
    <row r="762" spans="1:1" ht="46.5" x14ac:dyDescent="0.25">
      <c r="A762" s="1329" t="s">
        <v>19730</v>
      </c>
    </row>
    <row r="763" spans="1:1" ht="46.5" x14ac:dyDescent="0.25">
      <c r="A763" s="1329" t="s">
        <v>19731</v>
      </c>
    </row>
    <row r="764" spans="1:1" x14ac:dyDescent="0.25">
      <c r="A764" s="1329" t="s">
        <v>22785</v>
      </c>
    </row>
    <row r="765" spans="1:1" ht="31" x14ac:dyDescent="0.25">
      <c r="A765" s="1329" t="s">
        <v>21470</v>
      </c>
    </row>
    <row r="766" spans="1:1" ht="46.5" x14ac:dyDescent="0.25">
      <c r="A766" s="1329" t="s">
        <v>22786</v>
      </c>
    </row>
    <row r="767" spans="1:1" ht="62" x14ac:dyDescent="0.25">
      <c r="A767" s="1329" t="s">
        <v>22787</v>
      </c>
    </row>
    <row r="768" spans="1:1" ht="46.5" x14ac:dyDescent="0.25">
      <c r="A768" s="1329" t="s">
        <v>22788</v>
      </c>
    </row>
    <row r="769" spans="1:1" ht="46.5" x14ac:dyDescent="0.25">
      <c r="A769" s="1329" t="s">
        <v>22789</v>
      </c>
    </row>
    <row r="770" spans="1:1" x14ac:dyDescent="0.25">
      <c r="A770" s="1329" t="s">
        <v>19732</v>
      </c>
    </row>
    <row r="771" spans="1:1" x14ac:dyDescent="0.25">
      <c r="A771" s="1329" t="s">
        <v>19733</v>
      </c>
    </row>
    <row r="772" spans="1:1" x14ac:dyDescent="0.25">
      <c r="A772" s="1329" t="s">
        <v>19734</v>
      </c>
    </row>
    <row r="773" spans="1:1" x14ac:dyDescent="0.25">
      <c r="A773" s="1329" t="s">
        <v>19735</v>
      </c>
    </row>
    <row r="774" spans="1:1" x14ac:dyDescent="0.25">
      <c r="A774" s="1329" t="s">
        <v>19736</v>
      </c>
    </row>
    <row r="775" spans="1:1" x14ac:dyDescent="0.25">
      <c r="A775" s="1329" t="s">
        <v>19737</v>
      </c>
    </row>
    <row r="776" spans="1:1" x14ac:dyDescent="0.25">
      <c r="A776" s="1329" t="s">
        <v>19738</v>
      </c>
    </row>
    <row r="777" spans="1:1" ht="31" x14ac:dyDescent="0.25">
      <c r="A777" s="1329" t="s">
        <v>19739</v>
      </c>
    </row>
    <row r="778" spans="1:1" ht="31" x14ac:dyDescent="0.25">
      <c r="A778" s="1329" t="s">
        <v>19740</v>
      </c>
    </row>
    <row r="779" spans="1:1" ht="31" x14ac:dyDescent="0.25">
      <c r="A779" s="1329" t="s">
        <v>19741</v>
      </c>
    </row>
    <row r="780" spans="1:1" x14ac:dyDescent="0.25">
      <c r="A780" s="1329" t="s">
        <v>19742</v>
      </c>
    </row>
    <row r="781" spans="1:1" x14ac:dyDescent="0.25">
      <c r="A781" s="1329" t="s">
        <v>19743</v>
      </c>
    </row>
    <row r="782" spans="1:1" ht="31" x14ac:dyDescent="0.25">
      <c r="A782" s="1329" t="s">
        <v>19744</v>
      </c>
    </row>
    <row r="783" spans="1:1" x14ac:dyDescent="0.25">
      <c r="A783" s="1329" t="s">
        <v>19745</v>
      </c>
    </row>
    <row r="784" spans="1:1" x14ac:dyDescent="0.25">
      <c r="A784" s="1329" t="s">
        <v>19746</v>
      </c>
    </row>
    <row r="785" spans="1:3" x14ac:dyDescent="0.25">
      <c r="A785" s="1329" t="s">
        <v>19747</v>
      </c>
    </row>
    <row r="786" spans="1:3" x14ac:dyDescent="0.25">
      <c r="A786" s="1329" t="s">
        <v>19747</v>
      </c>
    </row>
    <row r="787" spans="1:3" x14ac:dyDescent="0.25">
      <c r="A787" s="1329" t="s">
        <v>19748</v>
      </c>
      <c r="B787" s="1326" t="s">
        <v>22790</v>
      </c>
    </row>
    <row r="788" spans="1:3" x14ac:dyDescent="0.25">
      <c r="A788" s="1329" t="s">
        <v>22791</v>
      </c>
    </row>
    <row r="789" spans="1:3" x14ac:dyDescent="0.25">
      <c r="A789" s="1329" t="s">
        <v>6548</v>
      </c>
      <c r="B789" s="1326" t="s">
        <v>5856</v>
      </c>
      <c r="C789" s="1326" t="s">
        <v>19749</v>
      </c>
    </row>
    <row r="790" spans="1:3" x14ac:dyDescent="0.25">
      <c r="B790" s="1326" t="s">
        <v>5857</v>
      </c>
      <c r="C790" s="1326" t="s">
        <v>19750</v>
      </c>
    </row>
    <row r="791" spans="1:3" x14ac:dyDescent="0.25">
      <c r="A791" s="1329" t="s">
        <v>6549</v>
      </c>
      <c r="B791" s="1326" t="s">
        <v>5856</v>
      </c>
      <c r="C791" s="1326" t="s">
        <v>19751</v>
      </c>
    </row>
    <row r="792" spans="1:3" x14ac:dyDescent="0.25">
      <c r="B792" s="1326" t="s">
        <v>5857</v>
      </c>
      <c r="C792" s="1326" t="s">
        <v>19752</v>
      </c>
    </row>
    <row r="793" spans="1:3" x14ac:dyDescent="0.25">
      <c r="A793" s="1329" t="s">
        <v>6550</v>
      </c>
      <c r="B793" s="1326" t="s">
        <v>5856</v>
      </c>
      <c r="C793" s="1326" t="s">
        <v>19753</v>
      </c>
    </row>
    <row r="794" spans="1:3" x14ac:dyDescent="0.25">
      <c r="B794" s="1326" t="s">
        <v>5857</v>
      </c>
      <c r="C794" s="1326" t="s">
        <v>19754</v>
      </c>
    </row>
    <row r="795" spans="1:3" x14ac:dyDescent="0.25">
      <c r="A795" s="1329" t="s">
        <v>6551</v>
      </c>
      <c r="B795" s="1326" t="s">
        <v>5856</v>
      </c>
      <c r="C795" s="1326" t="s">
        <v>19755</v>
      </c>
    </row>
    <row r="796" spans="1:3" x14ac:dyDescent="0.25">
      <c r="A796" s="1329" t="s">
        <v>19756</v>
      </c>
    </row>
    <row r="797" spans="1:3" x14ac:dyDescent="0.25">
      <c r="A797" s="1329" t="s">
        <v>19757</v>
      </c>
    </row>
    <row r="798" spans="1:3" ht="31" x14ac:dyDescent="0.25">
      <c r="A798" s="1329" t="s">
        <v>19758</v>
      </c>
    </row>
    <row r="799" spans="1:3" x14ac:dyDescent="0.25">
      <c r="A799" s="1329" t="s">
        <v>19759</v>
      </c>
    </row>
    <row r="800" spans="1:3" ht="77.5" x14ac:dyDescent="0.25">
      <c r="A800" s="1329" t="s">
        <v>19760</v>
      </c>
    </row>
    <row r="801" spans="1:1" ht="46.5" x14ac:dyDescent="0.25">
      <c r="A801" s="1329" t="s">
        <v>19761</v>
      </c>
    </row>
    <row r="802" spans="1:1" x14ac:dyDescent="0.25">
      <c r="A802" s="1329" t="s">
        <v>19759</v>
      </c>
    </row>
    <row r="803" spans="1:1" ht="62" x14ac:dyDescent="0.25">
      <c r="A803" s="1329" t="s">
        <v>19762</v>
      </c>
    </row>
    <row r="804" spans="1:1" x14ac:dyDescent="0.25">
      <c r="A804" s="1329" t="s">
        <v>6882</v>
      </c>
    </row>
    <row r="805" spans="1:1" x14ac:dyDescent="0.25">
      <c r="A805" s="1329" t="s">
        <v>19763</v>
      </c>
    </row>
    <row r="806" spans="1:1" x14ac:dyDescent="0.25">
      <c r="A806" s="1329" t="s">
        <v>19764</v>
      </c>
    </row>
    <row r="807" spans="1:1" ht="31" x14ac:dyDescent="0.25">
      <c r="A807" s="1329" t="s">
        <v>19765</v>
      </c>
    </row>
    <row r="808" spans="1:1" x14ac:dyDescent="0.25">
      <c r="A808" s="1329" t="s">
        <v>19766</v>
      </c>
    </row>
    <row r="809" spans="1:1" x14ac:dyDescent="0.25">
      <c r="A809" s="1329" t="s">
        <v>19767</v>
      </c>
    </row>
    <row r="810" spans="1:1" x14ac:dyDescent="0.25">
      <c r="A810" s="1329" t="s">
        <v>19768</v>
      </c>
    </row>
    <row r="811" spans="1:1" x14ac:dyDescent="0.25">
      <c r="A811" s="1329" t="s">
        <v>19769</v>
      </c>
    </row>
    <row r="812" spans="1:1" x14ac:dyDescent="0.25">
      <c r="A812" s="1329" t="s">
        <v>19770</v>
      </c>
    </row>
    <row r="813" spans="1:1" ht="31" x14ac:dyDescent="0.25">
      <c r="A813" s="1329" t="s">
        <v>19771</v>
      </c>
    </row>
    <row r="814" spans="1:1" ht="31" x14ac:dyDescent="0.25">
      <c r="A814" s="1329" t="s">
        <v>19772</v>
      </c>
    </row>
    <row r="815" spans="1:1" x14ac:dyDescent="0.25">
      <c r="A815" s="1329" t="s">
        <v>19773</v>
      </c>
    </row>
    <row r="816" spans="1:1" ht="62" x14ac:dyDescent="0.25">
      <c r="A816" s="1329" t="s">
        <v>19774</v>
      </c>
    </row>
    <row r="817" spans="1:1" ht="31" x14ac:dyDescent="0.25">
      <c r="A817" s="1329" t="s">
        <v>19775</v>
      </c>
    </row>
    <row r="818" spans="1:1" x14ac:dyDescent="0.25">
      <c r="A818" s="1329" t="s">
        <v>19776</v>
      </c>
    </row>
    <row r="819" spans="1:1" x14ac:dyDescent="0.25">
      <c r="A819" s="1329" t="s">
        <v>19777</v>
      </c>
    </row>
    <row r="820" spans="1:1" ht="31" x14ac:dyDescent="0.25">
      <c r="A820" s="1329" t="s">
        <v>19778</v>
      </c>
    </row>
    <row r="821" spans="1:1" x14ac:dyDescent="0.25">
      <c r="A821" s="1329" t="s">
        <v>19779</v>
      </c>
    </row>
    <row r="822" spans="1:1" x14ac:dyDescent="0.25">
      <c r="A822" s="1329" t="s">
        <v>19780</v>
      </c>
    </row>
    <row r="823" spans="1:1" ht="31" x14ac:dyDescent="0.25">
      <c r="A823" s="1329" t="s">
        <v>19781</v>
      </c>
    </row>
    <row r="824" spans="1:1" x14ac:dyDescent="0.25">
      <c r="A824" s="1329" t="s">
        <v>19782</v>
      </c>
    </row>
    <row r="825" spans="1:1" x14ac:dyDescent="0.25">
      <c r="A825" s="1329" t="s">
        <v>19783</v>
      </c>
    </row>
    <row r="826" spans="1:1" ht="31" x14ac:dyDescent="0.25">
      <c r="A826" s="1329" t="s">
        <v>19784</v>
      </c>
    </row>
    <row r="827" spans="1:1" ht="31" x14ac:dyDescent="0.25">
      <c r="A827" s="1329" t="s">
        <v>19785</v>
      </c>
    </row>
    <row r="828" spans="1:1" x14ac:dyDescent="0.25">
      <c r="A828" s="1329" t="s">
        <v>19786</v>
      </c>
    </row>
    <row r="829" spans="1:1" x14ac:dyDescent="0.25">
      <c r="A829" s="1329" t="s">
        <v>19787</v>
      </c>
    </row>
    <row r="830" spans="1:1" x14ac:dyDescent="0.25">
      <c r="A830" s="1329" t="s">
        <v>19788</v>
      </c>
    </row>
    <row r="831" spans="1:1" ht="31" x14ac:dyDescent="0.25">
      <c r="A831" s="1329" t="s">
        <v>19789</v>
      </c>
    </row>
    <row r="832" spans="1:1" x14ac:dyDescent="0.25">
      <c r="A832" s="1329" t="s">
        <v>19790</v>
      </c>
    </row>
    <row r="833" spans="1:1" x14ac:dyDescent="0.25">
      <c r="A833" s="1329" t="s">
        <v>19791</v>
      </c>
    </row>
    <row r="834" spans="1:1" x14ac:dyDescent="0.25">
      <c r="A834" s="1329" t="s">
        <v>19792</v>
      </c>
    </row>
    <row r="835" spans="1:1" x14ac:dyDescent="0.25">
      <c r="A835" s="1329" t="s">
        <v>19793</v>
      </c>
    </row>
    <row r="836" spans="1:1" x14ac:dyDescent="0.25">
      <c r="A836" s="1329" t="s">
        <v>19794</v>
      </c>
    </row>
    <row r="837" spans="1:1" ht="31" x14ac:dyDescent="0.25">
      <c r="A837" s="1329" t="s">
        <v>19795</v>
      </c>
    </row>
    <row r="838" spans="1:1" ht="31" x14ac:dyDescent="0.25">
      <c r="A838" s="1329" t="s">
        <v>19796</v>
      </c>
    </row>
    <row r="839" spans="1:1" x14ac:dyDescent="0.25">
      <c r="A839" s="1329" t="s">
        <v>19797</v>
      </c>
    </row>
    <row r="840" spans="1:1" x14ac:dyDescent="0.25">
      <c r="A840" s="1329" t="s">
        <v>19798</v>
      </c>
    </row>
    <row r="841" spans="1:1" x14ac:dyDescent="0.25">
      <c r="A841" s="1329" t="s">
        <v>19799</v>
      </c>
    </row>
    <row r="842" spans="1:1" ht="46.5" x14ac:dyDescent="0.25">
      <c r="A842" s="1329" t="s">
        <v>19800</v>
      </c>
    </row>
    <row r="843" spans="1:1" ht="31" x14ac:dyDescent="0.25">
      <c r="A843" s="1329" t="s">
        <v>19801</v>
      </c>
    </row>
    <row r="844" spans="1:1" x14ac:dyDescent="0.25">
      <c r="A844" s="1329" t="s">
        <v>22792</v>
      </c>
    </row>
    <row r="845" spans="1:1" x14ac:dyDescent="0.25">
      <c r="A845" s="1329" t="s">
        <v>19803</v>
      </c>
    </row>
    <row r="846" spans="1:1" x14ac:dyDescent="0.25">
      <c r="A846" s="1329" t="s">
        <v>22793</v>
      </c>
    </row>
    <row r="847" spans="1:1" x14ac:dyDescent="0.25">
      <c r="A847" s="1329" t="s">
        <v>19805</v>
      </c>
    </row>
    <row r="848" spans="1:1" x14ac:dyDescent="0.25">
      <c r="A848" s="1329" t="s">
        <v>22794</v>
      </c>
    </row>
    <row r="849" spans="1:1" x14ac:dyDescent="0.25">
      <c r="A849" s="1329" t="s">
        <v>19807</v>
      </c>
    </row>
    <row r="850" spans="1:1" x14ac:dyDescent="0.25">
      <c r="A850" s="1329" t="s">
        <v>19808</v>
      </c>
    </row>
    <row r="851" spans="1:1" ht="31" x14ac:dyDescent="0.25">
      <c r="A851" s="1329" t="s">
        <v>19809</v>
      </c>
    </row>
    <row r="852" spans="1:1" ht="46.5" x14ac:dyDescent="0.25">
      <c r="A852" s="1329" t="s">
        <v>19810</v>
      </c>
    </row>
    <row r="853" spans="1:1" ht="31" x14ac:dyDescent="0.25">
      <c r="A853" s="1329" t="s">
        <v>19811</v>
      </c>
    </row>
    <row r="854" spans="1:1" ht="46.5" x14ac:dyDescent="0.25">
      <c r="A854" s="1329" t="s">
        <v>19812</v>
      </c>
    </row>
    <row r="855" spans="1:1" ht="31" x14ac:dyDescent="0.25">
      <c r="A855" s="1329" t="s">
        <v>19813</v>
      </c>
    </row>
    <row r="856" spans="1:1" x14ac:dyDescent="0.25">
      <c r="A856" s="1329" t="s">
        <v>19797</v>
      </c>
    </row>
    <row r="857" spans="1:1" x14ac:dyDescent="0.25">
      <c r="A857" s="1329" t="s">
        <v>19798</v>
      </c>
    </row>
    <row r="858" spans="1:1" x14ac:dyDescent="0.25">
      <c r="A858" s="1329" t="s">
        <v>19799</v>
      </c>
    </row>
    <row r="859" spans="1:1" ht="46.5" x14ac:dyDescent="0.25">
      <c r="A859" s="1329" t="s">
        <v>19800</v>
      </c>
    </row>
    <row r="860" spans="1:1" ht="31" x14ac:dyDescent="0.25">
      <c r="A860" s="1329" t="s">
        <v>19801</v>
      </c>
    </row>
    <row r="861" spans="1:1" x14ac:dyDescent="0.25">
      <c r="A861" s="1329" t="s">
        <v>19802</v>
      </c>
    </row>
    <row r="862" spans="1:1" x14ac:dyDescent="0.25">
      <c r="A862" s="1329" t="s">
        <v>19803</v>
      </c>
    </row>
    <row r="863" spans="1:1" x14ac:dyDescent="0.25">
      <c r="A863" s="1329" t="s">
        <v>19804</v>
      </c>
    </row>
    <row r="864" spans="1:1" x14ac:dyDescent="0.25">
      <c r="A864" s="1329" t="s">
        <v>19805</v>
      </c>
    </row>
    <row r="865" spans="1:1" x14ac:dyDescent="0.25">
      <c r="A865" s="1329" t="s">
        <v>19806</v>
      </c>
    </row>
    <row r="866" spans="1:1" x14ac:dyDescent="0.25">
      <c r="A866" s="1329" t="s">
        <v>19807</v>
      </c>
    </row>
    <row r="867" spans="1:1" x14ac:dyDescent="0.25">
      <c r="A867" s="1329" t="s">
        <v>19808</v>
      </c>
    </row>
    <row r="868" spans="1:1" ht="31" x14ac:dyDescent="0.25">
      <c r="A868" s="1329" t="s">
        <v>19809</v>
      </c>
    </row>
    <row r="869" spans="1:1" ht="46.5" x14ac:dyDescent="0.25">
      <c r="A869" s="1329" t="s">
        <v>19810</v>
      </c>
    </row>
    <row r="870" spans="1:1" ht="31" x14ac:dyDescent="0.25">
      <c r="A870" s="1329" t="s">
        <v>19811</v>
      </c>
    </row>
    <row r="871" spans="1:1" ht="46.5" x14ac:dyDescent="0.25">
      <c r="A871" s="1329" t="s">
        <v>19812</v>
      </c>
    </row>
    <row r="872" spans="1:1" ht="31" x14ac:dyDescent="0.25">
      <c r="A872" s="1329" t="s">
        <v>19813</v>
      </c>
    </row>
  </sheetData>
  <pageMargins left="0.7" right="0.7" top="0.78740157499999996" bottom="0.78740157499999996"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3E776-9004-45AC-98E4-F204D89610B4}">
  <sheetPr>
    <tabColor theme="1"/>
  </sheetPr>
  <dimension ref="A1:A1333"/>
  <sheetViews>
    <sheetView workbookViewId="0"/>
  </sheetViews>
  <sheetFormatPr defaultColWidth="101.1796875" defaultRowHeight="12.5" x14ac:dyDescent="0.25"/>
  <cols>
    <col min="1" max="1" width="101.1796875" style="1403"/>
    <col min="2" max="2" width="12.54296875" style="1401" customWidth="1"/>
    <col min="3" max="3" width="10.1796875" style="1401" customWidth="1"/>
    <col min="4" max="4" width="7.26953125" style="1401" customWidth="1"/>
    <col min="5" max="5" width="8.7265625" style="1401" customWidth="1"/>
    <col min="6" max="6" width="8.1796875" style="1401" customWidth="1"/>
    <col min="7" max="7" width="7.1796875" style="1401" customWidth="1"/>
    <col min="8" max="8" width="9.81640625" style="1401" customWidth="1"/>
    <col min="9" max="16384" width="101.1796875" style="1401"/>
  </cols>
  <sheetData>
    <row r="1" spans="1:1" x14ac:dyDescent="0.25">
      <c r="A1" s="1400"/>
    </row>
    <row r="2" spans="1:1" ht="17.5" x14ac:dyDescent="0.25">
      <c r="A2" s="1325" t="s">
        <v>22800</v>
      </c>
    </row>
    <row r="3" spans="1:1" ht="15.5" x14ac:dyDescent="0.25">
      <c r="A3" s="1327"/>
    </row>
    <row r="4" spans="1:1" ht="15.5" x14ac:dyDescent="0.25">
      <c r="A4" s="1327" t="s">
        <v>3978</v>
      </c>
    </row>
    <row r="5" spans="1:1" ht="15.5" x14ac:dyDescent="0.25">
      <c r="A5" s="1327"/>
    </row>
    <row r="6" spans="1:1" ht="15.5" x14ac:dyDescent="0.25">
      <c r="A6" s="1327" t="s">
        <v>22801</v>
      </c>
    </row>
    <row r="7" spans="1:1" ht="15.5" x14ac:dyDescent="0.25">
      <c r="A7" s="1327"/>
    </row>
    <row r="8" spans="1:1" ht="30" x14ac:dyDescent="0.25">
      <c r="A8" s="1386" t="s">
        <v>22799</v>
      </c>
    </row>
    <row r="9" spans="1:1" ht="15" x14ac:dyDescent="0.25">
      <c r="A9" s="1381" t="s">
        <v>23342</v>
      </c>
    </row>
    <row r="10" spans="1:1" ht="15" x14ac:dyDescent="0.25">
      <c r="A10" s="1381"/>
    </row>
    <row r="11" spans="1:1" ht="15.5" x14ac:dyDescent="0.25">
      <c r="A11" s="1329" t="s">
        <v>1624</v>
      </c>
    </row>
    <row r="12" spans="1:1" ht="15.5" x14ac:dyDescent="0.25">
      <c r="A12" s="1329" t="s">
        <v>3585</v>
      </c>
    </row>
    <row r="13" spans="1:1" ht="15.5" x14ac:dyDescent="0.25">
      <c r="A13" s="1329" t="s">
        <v>22802</v>
      </c>
    </row>
    <row r="14" spans="1:1" ht="15.5" x14ac:dyDescent="0.25">
      <c r="A14" s="1329" t="s">
        <v>3711</v>
      </c>
    </row>
    <row r="15" spans="1:1" ht="15.5" x14ac:dyDescent="0.25">
      <c r="A15" s="1329" t="s">
        <v>610</v>
      </c>
    </row>
    <row r="16" spans="1:1" ht="15.5" x14ac:dyDescent="0.25">
      <c r="A16" s="1329" t="s">
        <v>22803</v>
      </c>
    </row>
    <row r="17" spans="1:1" ht="46.5" x14ac:dyDescent="0.25">
      <c r="A17" s="1329" t="s">
        <v>22804</v>
      </c>
    </row>
    <row r="18" spans="1:1" ht="15.5" x14ac:dyDescent="0.25">
      <c r="A18" s="1329" t="s">
        <v>22805</v>
      </c>
    </row>
    <row r="19" spans="1:1" ht="31" x14ac:dyDescent="0.25">
      <c r="A19" s="1329" t="s">
        <v>22806</v>
      </c>
    </row>
    <row r="20" spans="1:1" ht="62" x14ac:dyDescent="0.25">
      <c r="A20" s="1329" t="s">
        <v>22807</v>
      </c>
    </row>
    <row r="21" spans="1:1" ht="15.5" x14ac:dyDescent="0.25">
      <c r="A21" s="1329" t="s">
        <v>22808</v>
      </c>
    </row>
    <row r="22" spans="1:1" ht="31" x14ac:dyDescent="0.25">
      <c r="A22" s="1329" t="s">
        <v>22809</v>
      </c>
    </row>
    <row r="23" spans="1:1" ht="31" x14ac:dyDescent="0.25">
      <c r="A23" s="1329" t="s">
        <v>22810</v>
      </c>
    </row>
    <row r="24" spans="1:1" ht="15.5" x14ac:dyDescent="0.25">
      <c r="A24" s="1329" t="s">
        <v>3547</v>
      </c>
    </row>
    <row r="25" spans="1:1" ht="15.5" x14ac:dyDescent="0.25">
      <c r="A25" s="1329" t="s">
        <v>4347</v>
      </c>
    </row>
    <row r="26" spans="1:1" ht="15.5" x14ac:dyDescent="0.25">
      <c r="A26" s="1329" t="s">
        <v>10671</v>
      </c>
    </row>
    <row r="27" spans="1:1" ht="62" x14ac:dyDescent="0.25">
      <c r="A27" s="1329" t="s">
        <v>22811</v>
      </c>
    </row>
    <row r="28" spans="1:1" ht="31" x14ac:dyDescent="0.25">
      <c r="A28" s="1329" t="s">
        <v>22812</v>
      </c>
    </row>
    <row r="29" spans="1:1" ht="62" x14ac:dyDescent="0.25">
      <c r="A29" s="1329" t="s">
        <v>22813</v>
      </c>
    </row>
    <row r="30" spans="1:1" ht="31" x14ac:dyDescent="0.25">
      <c r="A30" s="1329" t="s">
        <v>22814</v>
      </c>
    </row>
    <row r="31" spans="1:1" ht="46.5" x14ac:dyDescent="0.25">
      <c r="A31" s="1329" t="s">
        <v>22815</v>
      </c>
    </row>
    <row r="32" spans="1:1" ht="36.75" customHeight="1" x14ac:dyDescent="0.25">
      <c r="A32" s="1329" t="s">
        <v>22816</v>
      </c>
    </row>
    <row r="33" spans="1:1" ht="31" x14ac:dyDescent="0.25">
      <c r="A33" s="1329" t="s">
        <v>22817</v>
      </c>
    </row>
    <row r="34" spans="1:1" ht="77.5" x14ac:dyDescent="0.25">
      <c r="A34" s="1329" t="s">
        <v>22818</v>
      </c>
    </row>
    <row r="35" spans="1:1" ht="46.5" x14ac:dyDescent="0.25">
      <c r="A35" s="1329" t="s">
        <v>22819</v>
      </c>
    </row>
    <row r="36" spans="1:1" ht="15.5" x14ac:dyDescent="0.25">
      <c r="A36" s="1329" t="s">
        <v>3552</v>
      </c>
    </row>
    <row r="37" spans="1:1" ht="15.5" x14ac:dyDescent="0.25">
      <c r="A37" s="1329" t="s">
        <v>22820</v>
      </c>
    </row>
    <row r="38" spans="1:1" ht="31" x14ac:dyDescent="0.25">
      <c r="A38" s="1329" t="s">
        <v>22821</v>
      </c>
    </row>
    <row r="39" spans="1:1" ht="31" x14ac:dyDescent="0.25">
      <c r="A39" s="1329" t="s">
        <v>22822</v>
      </c>
    </row>
    <row r="40" spans="1:1" ht="31" x14ac:dyDescent="0.25">
      <c r="A40" s="1329" t="s">
        <v>22823</v>
      </c>
    </row>
    <row r="41" spans="1:1" ht="62" x14ac:dyDescent="0.25">
      <c r="A41" s="1329" t="s">
        <v>22824</v>
      </c>
    </row>
    <row r="42" spans="1:1" ht="46.5" x14ac:dyDescent="0.25">
      <c r="A42" s="1329" t="s">
        <v>22825</v>
      </c>
    </row>
    <row r="43" spans="1:1" ht="15.5" x14ac:dyDescent="0.25">
      <c r="A43" s="1329" t="s">
        <v>22826</v>
      </c>
    </row>
    <row r="44" spans="1:1" ht="15.5" x14ac:dyDescent="0.25">
      <c r="A44" s="1329" t="s">
        <v>2422</v>
      </c>
    </row>
    <row r="45" spans="1:1" ht="31" x14ac:dyDescent="0.25">
      <c r="A45" s="1329" t="s">
        <v>22827</v>
      </c>
    </row>
    <row r="46" spans="1:1" ht="15.5" x14ac:dyDescent="0.25">
      <c r="A46" s="1329" t="s">
        <v>2730</v>
      </c>
    </row>
    <row r="47" spans="1:1" ht="51.75" customHeight="1" x14ac:dyDescent="0.25">
      <c r="A47" s="1329" t="s">
        <v>22828</v>
      </c>
    </row>
    <row r="48" spans="1:1" ht="15.5" x14ac:dyDescent="0.25">
      <c r="A48" s="1329" t="s">
        <v>22829</v>
      </c>
    </row>
    <row r="49" spans="1:1" ht="15.5" x14ac:dyDescent="0.25">
      <c r="A49" s="1329" t="s">
        <v>22830</v>
      </c>
    </row>
    <row r="50" spans="1:1" ht="15.5" x14ac:dyDescent="0.25">
      <c r="A50" s="1329" t="s">
        <v>22831</v>
      </c>
    </row>
    <row r="51" spans="1:1" ht="15.5" x14ac:dyDescent="0.25">
      <c r="A51" s="1329" t="s">
        <v>22832</v>
      </c>
    </row>
    <row r="52" spans="1:1" ht="15.5" x14ac:dyDescent="0.25">
      <c r="A52" s="1329" t="s">
        <v>22833</v>
      </c>
    </row>
    <row r="53" spans="1:1" ht="15.5" x14ac:dyDescent="0.25">
      <c r="A53" s="1329" t="s">
        <v>22834</v>
      </c>
    </row>
    <row r="54" spans="1:1" ht="15.5" x14ac:dyDescent="0.25">
      <c r="A54" s="1329" t="s">
        <v>22835</v>
      </c>
    </row>
    <row r="55" spans="1:1" ht="77.5" x14ac:dyDescent="0.25">
      <c r="A55" s="1329" t="s">
        <v>22836</v>
      </c>
    </row>
    <row r="56" spans="1:1" ht="15.5" x14ac:dyDescent="0.25">
      <c r="A56" s="1329" t="s">
        <v>3797</v>
      </c>
    </row>
    <row r="57" spans="1:1" ht="15.5" x14ac:dyDescent="0.25">
      <c r="A57" s="1329" t="s">
        <v>22837</v>
      </c>
    </row>
    <row r="58" spans="1:1" ht="15.5" x14ac:dyDescent="0.25">
      <c r="A58" s="1329" t="s">
        <v>22838</v>
      </c>
    </row>
    <row r="59" spans="1:1" ht="46.5" x14ac:dyDescent="0.25">
      <c r="A59" s="1329" t="s">
        <v>22839</v>
      </c>
    </row>
    <row r="60" spans="1:1" ht="108.5" x14ac:dyDescent="0.25">
      <c r="A60" s="1329" t="s">
        <v>22840</v>
      </c>
    </row>
    <row r="61" spans="1:1" ht="33" customHeight="1" x14ac:dyDescent="0.25">
      <c r="A61" s="1329" t="s">
        <v>22841</v>
      </c>
    </row>
    <row r="62" spans="1:1" ht="31" x14ac:dyDescent="0.25">
      <c r="A62" s="1329" t="s">
        <v>22842</v>
      </c>
    </row>
    <row r="63" spans="1:1" ht="15.5" x14ac:dyDescent="0.25">
      <c r="A63" s="1329" t="s">
        <v>22843</v>
      </c>
    </row>
    <row r="64" spans="1:1" ht="31" x14ac:dyDescent="0.25">
      <c r="A64" s="1329" t="s">
        <v>22844</v>
      </c>
    </row>
    <row r="65" spans="1:1" ht="31" x14ac:dyDescent="0.25">
      <c r="A65" s="1329" t="s">
        <v>23343</v>
      </c>
    </row>
    <row r="66" spans="1:1" ht="31" x14ac:dyDescent="0.25">
      <c r="A66" s="1329" t="s">
        <v>23344</v>
      </c>
    </row>
    <row r="67" spans="1:1" ht="108.5" x14ac:dyDescent="0.25">
      <c r="A67" s="1329" t="s">
        <v>22845</v>
      </c>
    </row>
    <row r="68" spans="1:1" ht="46.5" x14ac:dyDescent="0.25">
      <c r="A68" s="1329" t="s">
        <v>22846</v>
      </c>
    </row>
    <row r="69" spans="1:1" ht="15.5" x14ac:dyDescent="0.25">
      <c r="A69" s="1329" t="s">
        <v>22847</v>
      </c>
    </row>
    <row r="70" spans="1:1" ht="15.5" x14ac:dyDescent="0.25">
      <c r="A70" s="1329" t="s">
        <v>3965</v>
      </c>
    </row>
    <row r="71" spans="1:1" ht="31" x14ac:dyDescent="0.25">
      <c r="A71" s="1329" t="s">
        <v>22848</v>
      </c>
    </row>
    <row r="72" spans="1:1" ht="62" x14ac:dyDescent="0.25">
      <c r="A72" s="1329" t="s">
        <v>22849</v>
      </c>
    </row>
    <row r="73" spans="1:1" ht="31" x14ac:dyDescent="0.25">
      <c r="A73" s="1329" t="s">
        <v>22850</v>
      </c>
    </row>
    <row r="74" spans="1:1" ht="20.25" customHeight="1" x14ac:dyDescent="0.25">
      <c r="A74" s="1329" t="s">
        <v>3778</v>
      </c>
    </row>
    <row r="75" spans="1:1" ht="31" x14ac:dyDescent="0.25">
      <c r="A75" s="1329" t="s">
        <v>22851</v>
      </c>
    </row>
    <row r="76" spans="1:1" ht="77.5" x14ac:dyDescent="0.25">
      <c r="A76" s="1329" t="s">
        <v>22852</v>
      </c>
    </row>
    <row r="77" spans="1:1" ht="31" x14ac:dyDescent="0.25">
      <c r="A77" s="1329" t="s">
        <v>22853</v>
      </c>
    </row>
    <row r="78" spans="1:1" ht="62" x14ac:dyDescent="0.25">
      <c r="A78" s="1329" t="s">
        <v>22854</v>
      </c>
    </row>
    <row r="79" spans="1:1" ht="31" x14ac:dyDescent="0.25">
      <c r="A79" s="1329" t="s">
        <v>22855</v>
      </c>
    </row>
    <row r="80" spans="1:1" ht="31" x14ac:dyDescent="0.25">
      <c r="A80" s="1329" t="s">
        <v>22856</v>
      </c>
    </row>
    <row r="81" spans="1:1" ht="31" x14ac:dyDescent="0.25">
      <c r="A81" s="1329" t="s">
        <v>22857</v>
      </c>
    </row>
    <row r="82" spans="1:1" ht="46.5" x14ac:dyDescent="0.25">
      <c r="A82" s="1329" t="s">
        <v>22858</v>
      </c>
    </row>
    <row r="83" spans="1:1" ht="77.5" x14ac:dyDescent="0.25">
      <c r="A83" s="1329" t="s">
        <v>22859</v>
      </c>
    </row>
    <row r="84" spans="1:1" ht="15.5" x14ac:dyDescent="0.25">
      <c r="A84" s="1329" t="s">
        <v>22860</v>
      </c>
    </row>
    <row r="85" spans="1:1" ht="15.5" x14ac:dyDescent="0.25">
      <c r="A85" s="1329" t="s">
        <v>2560</v>
      </c>
    </row>
    <row r="86" spans="1:1" ht="15.5" x14ac:dyDescent="0.25">
      <c r="A86" s="1329" t="s">
        <v>22861</v>
      </c>
    </row>
    <row r="87" spans="1:1" ht="15.5" x14ac:dyDescent="0.25">
      <c r="A87" s="1329" t="s">
        <v>22862</v>
      </c>
    </row>
    <row r="88" spans="1:1" ht="31" x14ac:dyDescent="0.25">
      <c r="A88" s="1329" t="s">
        <v>22863</v>
      </c>
    </row>
    <row r="89" spans="1:1" ht="15.5" x14ac:dyDescent="0.25">
      <c r="A89" s="1329" t="s">
        <v>22864</v>
      </c>
    </row>
    <row r="90" spans="1:1" ht="15.5" x14ac:dyDescent="0.25">
      <c r="A90" s="1329" t="s">
        <v>22865</v>
      </c>
    </row>
    <row r="91" spans="1:1" ht="15.5" x14ac:dyDescent="0.25">
      <c r="A91" s="1329" t="s">
        <v>22866</v>
      </c>
    </row>
    <row r="92" spans="1:1" ht="31" x14ac:dyDescent="0.25">
      <c r="A92" s="1329" t="s">
        <v>22867</v>
      </c>
    </row>
    <row r="93" spans="1:1" ht="31" x14ac:dyDescent="0.25">
      <c r="A93" s="1329" t="s">
        <v>22868</v>
      </c>
    </row>
    <row r="94" spans="1:1" ht="31" x14ac:dyDescent="0.25">
      <c r="A94" s="1329" t="s">
        <v>22869</v>
      </c>
    </row>
    <row r="95" spans="1:1" ht="15.5" x14ac:dyDescent="0.25">
      <c r="A95" s="1329" t="s">
        <v>22870</v>
      </c>
    </row>
    <row r="96" spans="1:1" ht="15.5" x14ac:dyDescent="0.25">
      <c r="A96" s="1329" t="s">
        <v>22871</v>
      </c>
    </row>
    <row r="97" spans="1:1" ht="62" x14ac:dyDescent="0.25">
      <c r="A97" s="1329" t="s">
        <v>22872</v>
      </c>
    </row>
    <row r="98" spans="1:1" ht="15.5" x14ac:dyDescent="0.25">
      <c r="A98" s="1329" t="s">
        <v>2075</v>
      </c>
    </row>
    <row r="99" spans="1:1" ht="31" x14ac:dyDescent="0.25">
      <c r="A99" s="1329" t="s">
        <v>22873</v>
      </c>
    </row>
    <row r="100" spans="1:1" ht="93" x14ac:dyDescent="0.25">
      <c r="A100" s="1329" t="s">
        <v>22874</v>
      </c>
    </row>
    <row r="101" spans="1:1" ht="31" x14ac:dyDescent="0.25">
      <c r="A101" s="1329" t="s">
        <v>22875</v>
      </c>
    </row>
    <row r="102" spans="1:1" ht="15.5" x14ac:dyDescent="0.25">
      <c r="A102" s="1329" t="s">
        <v>22876</v>
      </c>
    </row>
    <row r="103" spans="1:1" ht="15.5" x14ac:dyDescent="0.25">
      <c r="A103" s="1329" t="s">
        <v>22877</v>
      </c>
    </row>
    <row r="104" spans="1:1" ht="15.5" x14ac:dyDescent="0.25">
      <c r="A104" s="1329" t="s">
        <v>22878</v>
      </c>
    </row>
    <row r="105" spans="1:1" ht="15.5" x14ac:dyDescent="0.25">
      <c r="A105" s="1329" t="s">
        <v>22879</v>
      </c>
    </row>
    <row r="106" spans="1:1" ht="15.5" x14ac:dyDescent="0.25">
      <c r="A106" s="1329" t="s">
        <v>22880</v>
      </c>
    </row>
    <row r="107" spans="1:1" ht="77.5" x14ac:dyDescent="0.25">
      <c r="A107" s="1329" t="s">
        <v>22881</v>
      </c>
    </row>
    <row r="108" spans="1:1" ht="46.5" x14ac:dyDescent="0.25">
      <c r="A108" s="1329" t="s">
        <v>22882</v>
      </c>
    </row>
    <row r="109" spans="1:1" ht="15.5" x14ac:dyDescent="0.25">
      <c r="A109" s="1329" t="s">
        <v>2076</v>
      </c>
    </row>
    <row r="110" spans="1:1" ht="15.5" x14ac:dyDescent="0.25">
      <c r="A110" s="1329" t="s">
        <v>22883</v>
      </c>
    </row>
    <row r="111" spans="1:1" ht="46.5" x14ac:dyDescent="0.25">
      <c r="A111" s="1329" t="s">
        <v>22884</v>
      </c>
    </row>
    <row r="112" spans="1:1" ht="15.5" x14ac:dyDescent="0.25">
      <c r="A112" s="1329" t="s">
        <v>22885</v>
      </c>
    </row>
    <row r="113" spans="1:1" ht="15.5" x14ac:dyDescent="0.25">
      <c r="A113" s="1329" t="s">
        <v>22886</v>
      </c>
    </row>
    <row r="114" spans="1:1" ht="31" x14ac:dyDescent="0.25">
      <c r="A114" s="1329" t="s">
        <v>22887</v>
      </c>
    </row>
    <row r="115" spans="1:1" ht="31" x14ac:dyDescent="0.25">
      <c r="A115" s="1329" t="s">
        <v>22888</v>
      </c>
    </row>
    <row r="116" spans="1:1" ht="46.5" x14ac:dyDescent="0.25">
      <c r="A116" s="1329" t="s">
        <v>22889</v>
      </c>
    </row>
    <row r="117" spans="1:1" ht="77.5" x14ac:dyDescent="0.25">
      <c r="A117" s="1329" t="s">
        <v>22890</v>
      </c>
    </row>
    <row r="118" spans="1:1" ht="62" x14ac:dyDescent="0.25">
      <c r="A118" s="1329" t="s">
        <v>22891</v>
      </c>
    </row>
    <row r="119" spans="1:1" ht="15.5" x14ac:dyDescent="0.25">
      <c r="A119" s="1329" t="s">
        <v>22892</v>
      </c>
    </row>
    <row r="120" spans="1:1" ht="15.5" x14ac:dyDescent="0.25">
      <c r="A120" s="1329" t="s">
        <v>22893</v>
      </c>
    </row>
    <row r="121" spans="1:1" ht="15.5" x14ac:dyDescent="0.25">
      <c r="A121" s="1329" t="s">
        <v>22894</v>
      </c>
    </row>
    <row r="122" spans="1:1" ht="15.5" x14ac:dyDescent="0.25">
      <c r="A122" s="1329" t="s">
        <v>22895</v>
      </c>
    </row>
    <row r="123" spans="1:1" ht="15.5" x14ac:dyDescent="0.25">
      <c r="A123" s="1329" t="s">
        <v>22896</v>
      </c>
    </row>
    <row r="124" spans="1:1" ht="15.5" x14ac:dyDescent="0.25">
      <c r="A124" s="1329" t="s">
        <v>22897</v>
      </c>
    </row>
    <row r="125" spans="1:1" ht="15.5" x14ac:dyDescent="0.25">
      <c r="A125" s="1329" t="s">
        <v>22898</v>
      </c>
    </row>
    <row r="126" spans="1:1" ht="31" x14ac:dyDescent="0.25">
      <c r="A126" s="1329" t="s">
        <v>22899</v>
      </c>
    </row>
    <row r="127" spans="1:1" ht="46.5" x14ac:dyDescent="0.25">
      <c r="A127" s="1329" t="s">
        <v>22900</v>
      </c>
    </row>
    <row r="128" spans="1:1" ht="15.5" x14ac:dyDescent="0.25">
      <c r="A128" s="1329" t="s">
        <v>22901</v>
      </c>
    </row>
    <row r="129" spans="1:1" ht="15.5" x14ac:dyDescent="0.25">
      <c r="A129" s="1329" t="s">
        <v>22902</v>
      </c>
    </row>
    <row r="130" spans="1:1" ht="15.5" x14ac:dyDescent="0.25">
      <c r="A130" s="1329" t="s">
        <v>22903</v>
      </c>
    </row>
    <row r="131" spans="1:1" ht="31" x14ac:dyDescent="0.25">
      <c r="A131" s="1329" t="s">
        <v>22904</v>
      </c>
    </row>
    <row r="132" spans="1:1" ht="46.5" x14ac:dyDescent="0.25">
      <c r="A132" s="1329" t="s">
        <v>22905</v>
      </c>
    </row>
    <row r="133" spans="1:1" ht="93" x14ac:dyDescent="0.25">
      <c r="A133" s="1329" t="s">
        <v>22906</v>
      </c>
    </row>
    <row r="134" spans="1:1" ht="15.5" x14ac:dyDescent="0.25">
      <c r="A134" s="1329" t="s">
        <v>1302</v>
      </c>
    </row>
    <row r="135" spans="1:1" ht="46.5" customHeight="1" x14ac:dyDescent="0.25">
      <c r="A135" s="1329" t="s">
        <v>22907</v>
      </c>
    </row>
    <row r="136" spans="1:1" ht="62" x14ac:dyDescent="0.25">
      <c r="A136" s="1329" t="s">
        <v>22908</v>
      </c>
    </row>
    <row r="137" spans="1:1" ht="62" x14ac:dyDescent="0.25">
      <c r="A137" s="1329" t="s">
        <v>22909</v>
      </c>
    </row>
    <row r="138" spans="1:1" ht="77.5" x14ac:dyDescent="0.25">
      <c r="A138" s="1329" t="s">
        <v>22910</v>
      </c>
    </row>
    <row r="139" spans="1:1" ht="46.5" x14ac:dyDescent="0.25">
      <c r="A139" s="1329" t="s">
        <v>22911</v>
      </c>
    </row>
    <row r="140" spans="1:1" ht="46.5" x14ac:dyDescent="0.25">
      <c r="A140" s="1329" t="s">
        <v>22912</v>
      </c>
    </row>
    <row r="141" spans="1:1" ht="15.5" x14ac:dyDescent="0.25">
      <c r="A141" s="1329" t="s">
        <v>1304</v>
      </c>
    </row>
    <row r="142" spans="1:1" ht="15.5" x14ac:dyDescent="0.25">
      <c r="A142" s="1329" t="s">
        <v>22913</v>
      </c>
    </row>
    <row r="143" spans="1:1" ht="15.5" x14ac:dyDescent="0.25">
      <c r="A143" s="1329" t="s">
        <v>22914</v>
      </c>
    </row>
    <row r="144" spans="1:1" ht="46.5" x14ac:dyDescent="0.25">
      <c r="A144" s="1329" t="s">
        <v>22915</v>
      </c>
    </row>
    <row r="145" spans="1:1" ht="62" x14ac:dyDescent="0.25">
      <c r="A145" s="1329" t="s">
        <v>22916</v>
      </c>
    </row>
    <row r="146" spans="1:1" ht="31" x14ac:dyDescent="0.25">
      <c r="A146" s="1329" t="s">
        <v>22917</v>
      </c>
    </row>
    <row r="147" spans="1:1" ht="31" x14ac:dyDescent="0.25">
      <c r="A147" s="1329" t="s">
        <v>22918</v>
      </c>
    </row>
    <row r="148" spans="1:1" ht="31" x14ac:dyDescent="0.25">
      <c r="A148" s="1329" t="s">
        <v>22919</v>
      </c>
    </row>
    <row r="149" spans="1:1" ht="31" x14ac:dyDescent="0.25">
      <c r="A149" s="1329" t="s">
        <v>22920</v>
      </c>
    </row>
    <row r="150" spans="1:1" ht="31" x14ac:dyDescent="0.25">
      <c r="A150" s="1329" t="s">
        <v>22921</v>
      </c>
    </row>
    <row r="151" spans="1:1" ht="46.5" x14ac:dyDescent="0.25">
      <c r="A151" s="1329" t="s">
        <v>22922</v>
      </c>
    </row>
    <row r="152" spans="1:1" ht="62" x14ac:dyDescent="0.25">
      <c r="A152" s="1329" t="s">
        <v>22923</v>
      </c>
    </row>
    <row r="153" spans="1:1" ht="31" x14ac:dyDescent="0.25">
      <c r="A153" s="1329" t="s">
        <v>22924</v>
      </c>
    </row>
    <row r="154" spans="1:1" ht="31" x14ac:dyDescent="0.25">
      <c r="A154" s="1329" t="s">
        <v>22925</v>
      </c>
    </row>
    <row r="155" spans="1:1" ht="46.5" x14ac:dyDescent="0.25">
      <c r="A155" s="1329" t="s">
        <v>22926</v>
      </c>
    </row>
    <row r="156" spans="1:1" ht="15.5" x14ac:dyDescent="0.25">
      <c r="A156" s="1329" t="s">
        <v>22927</v>
      </c>
    </row>
    <row r="157" spans="1:1" ht="46.5" x14ac:dyDescent="0.25">
      <c r="A157" s="1329" t="s">
        <v>22928</v>
      </c>
    </row>
    <row r="158" spans="1:1" ht="15.5" x14ac:dyDescent="0.25">
      <c r="A158" s="1329" t="s">
        <v>23345</v>
      </c>
    </row>
    <row r="159" spans="1:1" ht="31" x14ac:dyDescent="0.25">
      <c r="A159" s="1329" t="s">
        <v>23346</v>
      </c>
    </row>
    <row r="160" spans="1:1" ht="15.5" x14ac:dyDescent="0.25">
      <c r="A160" s="1329" t="s">
        <v>23347</v>
      </c>
    </row>
    <row r="161" spans="1:1" ht="31" x14ac:dyDescent="0.25">
      <c r="A161" s="1329" t="s">
        <v>22929</v>
      </c>
    </row>
    <row r="162" spans="1:1" ht="15.5" x14ac:dyDescent="0.25">
      <c r="A162" s="1329" t="s">
        <v>1652</v>
      </c>
    </row>
    <row r="163" spans="1:1" ht="15.5" x14ac:dyDescent="0.25">
      <c r="A163" s="1329" t="s">
        <v>22930</v>
      </c>
    </row>
    <row r="164" spans="1:1" ht="15.5" x14ac:dyDescent="0.25">
      <c r="A164" s="1329" t="s">
        <v>22931</v>
      </c>
    </row>
    <row r="165" spans="1:1" ht="15.5" x14ac:dyDescent="0.25">
      <c r="A165" s="1329" t="s">
        <v>22932</v>
      </c>
    </row>
    <row r="166" spans="1:1" ht="46.5" x14ac:dyDescent="0.25">
      <c r="A166" s="1329" t="s">
        <v>22933</v>
      </c>
    </row>
    <row r="167" spans="1:1" ht="15.5" x14ac:dyDescent="0.25">
      <c r="A167" s="1329" t="s">
        <v>22934</v>
      </c>
    </row>
    <row r="168" spans="1:1" ht="15.5" x14ac:dyDescent="0.25">
      <c r="A168" s="1329" t="s">
        <v>22935</v>
      </c>
    </row>
    <row r="169" spans="1:1" ht="15.5" x14ac:dyDescent="0.25">
      <c r="A169" s="1329" t="s">
        <v>22936</v>
      </c>
    </row>
    <row r="170" spans="1:1" ht="15.5" x14ac:dyDescent="0.25">
      <c r="A170" s="1329" t="s">
        <v>22937</v>
      </c>
    </row>
    <row r="171" spans="1:1" ht="15.5" x14ac:dyDescent="0.25">
      <c r="A171" s="1329" t="s">
        <v>22938</v>
      </c>
    </row>
    <row r="172" spans="1:1" ht="15.5" x14ac:dyDescent="0.25">
      <c r="A172" s="1329" t="s">
        <v>22939</v>
      </c>
    </row>
    <row r="173" spans="1:1" ht="15.5" x14ac:dyDescent="0.25">
      <c r="A173" s="1329" t="s">
        <v>22940</v>
      </c>
    </row>
    <row r="174" spans="1:1" ht="15.5" x14ac:dyDescent="0.25">
      <c r="A174" s="1329" t="s">
        <v>22941</v>
      </c>
    </row>
    <row r="175" spans="1:1" ht="15.5" x14ac:dyDescent="0.25">
      <c r="A175" s="1329" t="s">
        <v>22942</v>
      </c>
    </row>
    <row r="176" spans="1:1" ht="15.5" x14ac:dyDescent="0.25">
      <c r="A176" s="1329" t="s">
        <v>22943</v>
      </c>
    </row>
    <row r="177" spans="1:1" ht="15.5" x14ac:dyDescent="0.25">
      <c r="A177" s="1329" t="s">
        <v>22944</v>
      </c>
    </row>
    <row r="178" spans="1:1" ht="15.5" x14ac:dyDescent="0.25">
      <c r="A178" s="1329" t="s">
        <v>22945</v>
      </c>
    </row>
    <row r="179" spans="1:1" ht="15.5" x14ac:dyDescent="0.25">
      <c r="A179" s="1329" t="s">
        <v>22946</v>
      </c>
    </row>
    <row r="180" spans="1:1" ht="15.5" x14ac:dyDescent="0.25">
      <c r="A180" s="1329" t="s">
        <v>22947</v>
      </c>
    </row>
    <row r="181" spans="1:1" ht="15.5" x14ac:dyDescent="0.25">
      <c r="A181" s="1329" t="s">
        <v>22948</v>
      </c>
    </row>
    <row r="182" spans="1:1" ht="15.5" x14ac:dyDescent="0.25">
      <c r="A182" s="1329" t="s">
        <v>22949</v>
      </c>
    </row>
    <row r="183" spans="1:1" ht="31" x14ac:dyDescent="0.25">
      <c r="A183" s="1329" t="s">
        <v>22950</v>
      </c>
    </row>
    <row r="184" spans="1:1" ht="15.5" x14ac:dyDescent="0.25">
      <c r="A184" s="1329" t="s">
        <v>22951</v>
      </c>
    </row>
    <row r="185" spans="1:1" ht="15.5" x14ac:dyDescent="0.25">
      <c r="A185" s="1329" t="s">
        <v>22952</v>
      </c>
    </row>
    <row r="186" spans="1:1" ht="15.5" x14ac:dyDescent="0.25">
      <c r="A186" s="1329" t="s">
        <v>22953</v>
      </c>
    </row>
    <row r="187" spans="1:1" ht="15.5" x14ac:dyDescent="0.25">
      <c r="A187" s="1329" t="s">
        <v>22954</v>
      </c>
    </row>
    <row r="188" spans="1:1" ht="15.5" x14ac:dyDescent="0.25">
      <c r="A188" s="1329" t="s">
        <v>22955</v>
      </c>
    </row>
    <row r="189" spans="1:1" ht="15.5" x14ac:dyDescent="0.25">
      <c r="A189" s="1329" t="s">
        <v>22956</v>
      </c>
    </row>
    <row r="190" spans="1:1" ht="15.5" x14ac:dyDescent="0.25">
      <c r="A190" s="1329" t="s">
        <v>23348</v>
      </c>
    </row>
    <row r="191" spans="1:1" ht="15.5" x14ac:dyDescent="0.25">
      <c r="A191" s="1329" t="s">
        <v>23349</v>
      </c>
    </row>
    <row r="192" spans="1:1" ht="15.5" x14ac:dyDescent="0.25">
      <c r="A192" s="1329" t="s">
        <v>23350</v>
      </c>
    </row>
    <row r="193" spans="1:1" ht="15.5" x14ac:dyDescent="0.25">
      <c r="A193" s="1329" t="s">
        <v>22957</v>
      </c>
    </row>
    <row r="194" spans="1:1" ht="15.5" x14ac:dyDescent="0.25">
      <c r="A194" s="1329" t="s">
        <v>1516</v>
      </c>
    </row>
    <row r="195" spans="1:1" ht="15.5" x14ac:dyDescent="0.25">
      <c r="A195" s="1329" t="s">
        <v>22958</v>
      </c>
    </row>
    <row r="196" spans="1:1" ht="31" x14ac:dyDescent="0.25">
      <c r="A196" s="1329" t="s">
        <v>22959</v>
      </c>
    </row>
    <row r="197" spans="1:1" ht="15.5" x14ac:dyDescent="0.25">
      <c r="A197" s="1329" t="s">
        <v>1518</v>
      </c>
    </row>
    <row r="198" spans="1:1" ht="15.5" x14ac:dyDescent="0.25">
      <c r="A198" s="1329" t="s">
        <v>22960</v>
      </c>
    </row>
    <row r="199" spans="1:1" ht="15.5" x14ac:dyDescent="0.25">
      <c r="A199" s="1329" t="s">
        <v>22961</v>
      </c>
    </row>
    <row r="200" spans="1:1" ht="15.5" x14ac:dyDescent="0.25">
      <c r="A200" s="1329" t="s">
        <v>22962</v>
      </c>
    </row>
    <row r="201" spans="1:1" ht="31" x14ac:dyDescent="0.25">
      <c r="A201" s="1329" t="s">
        <v>22963</v>
      </c>
    </row>
    <row r="202" spans="1:1" ht="15.5" x14ac:dyDescent="0.25">
      <c r="A202" s="1329" t="s">
        <v>1664</v>
      </c>
    </row>
    <row r="203" spans="1:1" ht="15.5" x14ac:dyDescent="0.25">
      <c r="A203" s="1329" t="s">
        <v>22964</v>
      </c>
    </row>
    <row r="204" spans="1:1" ht="46.5" x14ac:dyDescent="0.25">
      <c r="A204" s="1329" t="s">
        <v>22965</v>
      </c>
    </row>
    <row r="205" spans="1:1" ht="15.5" x14ac:dyDescent="0.25">
      <c r="A205" s="1329" t="s">
        <v>1666</v>
      </c>
    </row>
    <row r="206" spans="1:1" ht="15.5" x14ac:dyDescent="0.25">
      <c r="A206" s="1329" t="s">
        <v>22966</v>
      </c>
    </row>
    <row r="207" spans="1:1" ht="62" x14ac:dyDescent="0.25">
      <c r="A207" s="1329" t="s">
        <v>22967</v>
      </c>
    </row>
    <row r="208" spans="1:1" ht="15.5" x14ac:dyDescent="0.25">
      <c r="A208" s="1329" t="s">
        <v>22968</v>
      </c>
    </row>
    <row r="209" spans="1:1" ht="15.5" x14ac:dyDescent="0.25">
      <c r="A209" s="1329" t="s">
        <v>22969</v>
      </c>
    </row>
    <row r="210" spans="1:1" ht="15.5" x14ac:dyDescent="0.25">
      <c r="A210" s="1329" t="s">
        <v>22877</v>
      </c>
    </row>
    <row r="211" spans="1:1" ht="15.5" x14ac:dyDescent="0.25">
      <c r="A211" s="1329" t="s">
        <v>22895</v>
      </c>
    </row>
    <row r="212" spans="1:1" ht="31" x14ac:dyDescent="0.25">
      <c r="A212" s="1329" t="s">
        <v>22970</v>
      </c>
    </row>
    <row r="213" spans="1:1" ht="15.5" x14ac:dyDescent="0.25">
      <c r="A213" s="1329" t="s">
        <v>22971</v>
      </c>
    </row>
    <row r="214" spans="1:1" ht="31" x14ac:dyDescent="0.25">
      <c r="A214" s="1329" t="s">
        <v>22972</v>
      </c>
    </row>
    <row r="215" spans="1:1" ht="15.5" x14ac:dyDescent="0.25">
      <c r="A215" s="1329" t="s">
        <v>22893</v>
      </c>
    </row>
    <row r="216" spans="1:1" ht="15.5" x14ac:dyDescent="0.25">
      <c r="A216" s="1329" t="s">
        <v>22877</v>
      </c>
    </row>
    <row r="217" spans="1:1" ht="31" x14ac:dyDescent="0.25">
      <c r="A217" s="1329" t="s">
        <v>22973</v>
      </c>
    </row>
    <row r="218" spans="1:1" ht="15.5" x14ac:dyDescent="0.25">
      <c r="A218" s="1329" t="s">
        <v>22974</v>
      </c>
    </row>
    <row r="219" spans="1:1" ht="31" x14ac:dyDescent="0.25">
      <c r="A219" s="1329" t="s">
        <v>22975</v>
      </c>
    </row>
    <row r="220" spans="1:1" ht="15.5" x14ac:dyDescent="0.25">
      <c r="A220" s="1329" t="s">
        <v>22976</v>
      </c>
    </row>
    <row r="221" spans="1:1" ht="46.5" x14ac:dyDescent="0.25">
      <c r="A221" s="1329" t="s">
        <v>22977</v>
      </c>
    </row>
    <row r="222" spans="1:1" ht="31" x14ac:dyDescent="0.25">
      <c r="A222" s="1329" t="s">
        <v>22978</v>
      </c>
    </row>
    <row r="223" spans="1:1" ht="46.5" x14ac:dyDescent="0.25">
      <c r="A223" s="1329" t="s">
        <v>22979</v>
      </c>
    </row>
    <row r="224" spans="1:1" ht="15.5" x14ac:dyDescent="0.25">
      <c r="A224" s="1329" t="s">
        <v>1667</v>
      </c>
    </row>
    <row r="225" spans="1:1" ht="31" x14ac:dyDescent="0.25">
      <c r="A225" s="1329" t="s">
        <v>22980</v>
      </c>
    </row>
    <row r="226" spans="1:1" ht="77.5" x14ac:dyDescent="0.25">
      <c r="A226" s="1329" t="s">
        <v>22981</v>
      </c>
    </row>
    <row r="227" spans="1:1" ht="15.5" x14ac:dyDescent="0.25">
      <c r="A227" s="1329" t="s">
        <v>22982</v>
      </c>
    </row>
    <row r="228" spans="1:1" ht="15.5" x14ac:dyDescent="0.25">
      <c r="A228" s="1329" t="s">
        <v>22983</v>
      </c>
    </row>
    <row r="229" spans="1:1" ht="15.5" x14ac:dyDescent="0.25">
      <c r="A229" s="1329" t="s">
        <v>22984</v>
      </c>
    </row>
    <row r="230" spans="1:1" ht="15.5" x14ac:dyDescent="0.25">
      <c r="A230" s="1329" t="s">
        <v>22985</v>
      </c>
    </row>
    <row r="231" spans="1:1" ht="124" x14ac:dyDescent="0.25">
      <c r="A231" s="1329" t="s">
        <v>22986</v>
      </c>
    </row>
    <row r="232" spans="1:1" ht="31" x14ac:dyDescent="0.25">
      <c r="A232" s="1329" t="s">
        <v>22987</v>
      </c>
    </row>
    <row r="233" spans="1:1" ht="46.5" x14ac:dyDescent="0.25">
      <c r="A233" s="1329" t="s">
        <v>22988</v>
      </c>
    </row>
    <row r="234" spans="1:1" ht="93" x14ac:dyDescent="0.25">
      <c r="A234" s="1329" t="s">
        <v>22989</v>
      </c>
    </row>
    <row r="235" spans="1:1" ht="170.5" x14ac:dyDescent="0.25">
      <c r="A235" s="1329" t="s">
        <v>22990</v>
      </c>
    </row>
    <row r="236" spans="1:1" ht="15.5" x14ac:dyDescent="0.25">
      <c r="A236" s="1329" t="s">
        <v>22991</v>
      </c>
    </row>
    <row r="237" spans="1:1" ht="15.5" x14ac:dyDescent="0.25">
      <c r="A237" s="1329" t="s">
        <v>22983</v>
      </c>
    </row>
    <row r="238" spans="1:1" ht="15.5" x14ac:dyDescent="0.25">
      <c r="A238" s="1329" t="s">
        <v>22992</v>
      </c>
    </row>
    <row r="239" spans="1:1" ht="15.5" x14ac:dyDescent="0.25">
      <c r="A239" s="1329" t="s">
        <v>22985</v>
      </c>
    </row>
    <row r="240" spans="1:1" ht="15.5" x14ac:dyDescent="0.25">
      <c r="A240" s="1329" t="s">
        <v>22993</v>
      </c>
    </row>
    <row r="241" spans="1:1" ht="108.5" x14ac:dyDescent="0.25">
      <c r="A241" s="1329" t="s">
        <v>22994</v>
      </c>
    </row>
    <row r="242" spans="1:1" ht="108.5" x14ac:dyDescent="0.25">
      <c r="A242" s="1329" t="s">
        <v>22995</v>
      </c>
    </row>
    <row r="243" spans="1:1" ht="15.5" x14ac:dyDescent="0.25">
      <c r="A243" s="1329" t="s">
        <v>19156</v>
      </c>
    </row>
    <row r="244" spans="1:1" ht="15.5" x14ac:dyDescent="0.25">
      <c r="A244" s="1329" t="s">
        <v>1529</v>
      </c>
    </row>
    <row r="245" spans="1:1" ht="77.5" x14ac:dyDescent="0.25">
      <c r="A245" s="1329" t="s">
        <v>22996</v>
      </c>
    </row>
    <row r="246" spans="1:1" ht="15.5" x14ac:dyDescent="0.25">
      <c r="A246" s="1329" t="s">
        <v>22997</v>
      </c>
    </row>
    <row r="247" spans="1:1" ht="31" x14ac:dyDescent="0.25">
      <c r="A247" s="1329" t="s">
        <v>22998</v>
      </c>
    </row>
    <row r="248" spans="1:1" ht="31" x14ac:dyDescent="0.25">
      <c r="A248" s="1329" t="s">
        <v>22999</v>
      </c>
    </row>
    <row r="249" spans="1:1" ht="31" x14ac:dyDescent="0.25">
      <c r="A249" s="1329" t="s">
        <v>23000</v>
      </c>
    </row>
    <row r="250" spans="1:1" ht="46.5" x14ac:dyDescent="0.25">
      <c r="A250" s="1329" t="s">
        <v>23001</v>
      </c>
    </row>
    <row r="251" spans="1:1" ht="46.5" x14ac:dyDescent="0.25">
      <c r="A251" s="1329" t="s">
        <v>23002</v>
      </c>
    </row>
    <row r="252" spans="1:1" ht="46.5" x14ac:dyDescent="0.25">
      <c r="A252" s="1329" t="s">
        <v>23003</v>
      </c>
    </row>
    <row r="253" spans="1:1" ht="15.5" x14ac:dyDescent="0.25">
      <c r="A253" s="1329" t="s">
        <v>23004</v>
      </c>
    </row>
    <row r="254" spans="1:1" ht="31" x14ac:dyDescent="0.25">
      <c r="A254" s="1329" t="s">
        <v>23005</v>
      </c>
    </row>
    <row r="255" spans="1:1" ht="46.5" x14ac:dyDescent="0.25">
      <c r="A255" s="1329" t="s">
        <v>23006</v>
      </c>
    </row>
    <row r="256" spans="1:1" ht="77.5" x14ac:dyDescent="0.25">
      <c r="A256" s="1329" t="s">
        <v>23007</v>
      </c>
    </row>
    <row r="257" spans="1:1" ht="31" x14ac:dyDescent="0.25">
      <c r="A257" s="1329" t="s">
        <v>23008</v>
      </c>
    </row>
    <row r="258" spans="1:1" ht="31" x14ac:dyDescent="0.25">
      <c r="A258" s="1329" t="s">
        <v>23009</v>
      </c>
    </row>
    <row r="259" spans="1:1" ht="31" x14ac:dyDescent="0.25">
      <c r="A259" s="1329" t="s">
        <v>23010</v>
      </c>
    </row>
    <row r="260" spans="1:1" ht="15.5" x14ac:dyDescent="0.25">
      <c r="A260" s="1329" t="s">
        <v>1182</v>
      </c>
    </row>
    <row r="261" spans="1:1" ht="77.5" x14ac:dyDescent="0.25">
      <c r="A261" s="1329" t="s">
        <v>23011</v>
      </c>
    </row>
    <row r="262" spans="1:1" ht="15.5" x14ac:dyDescent="0.25">
      <c r="A262" s="1329" t="s">
        <v>23012</v>
      </c>
    </row>
    <row r="263" spans="1:1" ht="31" x14ac:dyDescent="0.25">
      <c r="A263" s="1329" t="s">
        <v>23013</v>
      </c>
    </row>
    <row r="264" spans="1:1" ht="15.5" x14ac:dyDescent="0.25">
      <c r="A264" s="1329" t="s">
        <v>23014</v>
      </c>
    </row>
    <row r="265" spans="1:1" ht="15.5" x14ac:dyDescent="0.25">
      <c r="A265" s="1329" t="s">
        <v>23015</v>
      </c>
    </row>
    <row r="266" spans="1:1" ht="15.5" x14ac:dyDescent="0.25">
      <c r="A266" s="1329" t="s">
        <v>23016</v>
      </c>
    </row>
    <row r="267" spans="1:1" ht="15.5" x14ac:dyDescent="0.25">
      <c r="A267" s="1329" t="s">
        <v>23017</v>
      </c>
    </row>
    <row r="268" spans="1:1" ht="15.5" x14ac:dyDescent="0.25">
      <c r="A268" s="1329" t="s">
        <v>23018</v>
      </c>
    </row>
    <row r="269" spans="1:1" ht="46.5" x14ac:dyDescent="0.25">
      <c r="A269" s="1329" t="s">
        <v>23019</v>
      </c>
    </row>
    <row r="270" spans="1:1" ht="46.5" x14ac:dyDescent="0.25">
      <c r="A270" s="1329" t="s">
        <v>23020</v>
      </c>
    </row>
    <row r="271" spans="1:1" ht="46.5" x14ac:dyDescent="0.25">
      <c r="A271" s="1329" t="s">
        <v>23021</v>
      </c>
    </row>
    <row r="272" spans="1:1" ht="62" x14ac:dyDescent="0.25">
      <c r="A272" s="1329" t="s">
        <v>23022</v>
      </c>
    </row>
    <row r="273" spans="1:1" ht="31" x14ac:dyDescent="0.25">
      <c r="A273" s="1329" t="s">
        <v>23023</v>
      </c>
    </row>
    <row r="274" spans="1:1" ht="15.5" x14ac:dyDescent="0.25">
      <c r="A274" s="1329" t="s">
        <v>23024</v>
      </c>
    </row>
    <row r="275" spans="1:1" ht="15.5" x14ac:dyDescent="0.25">
      <c r="A275" s="1329" t="s">
        <v>23025</v>
      </c>
    </row>
    <row r="276" spans="1:1" ht="15.5" x14ac:dyDescent="0.25">
      <c r="A276" s="1329" t="s">
        <v>1183</v>
      </c>
    </row>
    <row r="277" spans="1:1" ht="15.5" x14ac:dyDescent="0.25">
      <c r="A277" s="1329" t="s">
        <v>23026</v>
      </c>
    </row>
    <row r="278" spans="1:1" ht="77.5" x14ac:dyDescent="0.25">
      <c r="A278" s="1329" t="s">
        <v>23027</v>
      </c>
    </row>
    <row r="279" spans="1:1" ht="15.5" x14ac:dyDescent="0.25">
      <c r="A279" s="1329" t="s">
        <v>1184</v>
      </c>
    </row>
    <row r="280" spans="1:1" ht="15.5" x14ac:dyDescent="0.25">
      <c r="A280" s="1329" t="s">
        <v>974</v>
      </c>
    </row>
    <row r="281" spans="1:1" ht="15.5" x14ac:dyDescent="0.25">
      <c r="A281" s="1329" t="s">
        <v>19386</v>
      </c>
    </row>
    <row r="282" spans="1:1" ht="31" x14ac:dyDescent="0.25">
      <c r="A282" s="1329" t="s">
        <v>23028</v>
      </c>
    </row>
    <row r="283" spans="1:1" ht="31" x14ac:dyDescent="0.25">
      <c r="A283" s="1329" t="s">
        <v>23029</v>
      </c>
    </row>
    <row r="284" spans="1:1" ht="62" x14ac:dyDescent="0.25">
      <c r="A284" s="1329" t="s">
        <v>23030</v>
      </c>
    </row>
    <row r="285" spans="1:1" ht="15.5" x14ac:dyDescent="0.25">
      <c r="A285" s="1329" t="s">
        <v>23031</v>
      </c>
    </row>
    <row r="286" spans="1:1" ht="31" x14ac:dyDescent="0.25">
      <c r="A286" s="1329" t="s">
        <v>23032</v>
      </c>
    </row>
    <row r="287" spans="1:1" ht="15.5" x14ac:dyDescent="0.25">
      <c r="A287" s="1329" t="s">
        <v>23033</v>
      </c>
    </row>
    <row r="288" spans="1:1" ht="15.5" x14ac:dyDescent="0.25">
      <c r="A288" s="1329" t="s">
        <v>23034</v>
      </c>
    </row>
    <row r="289" spans="1:1" ht="31" x14ac:dyDescent="0.25">
      <c r="A289" s="1329" t="s">
        <v>23035</v>
      </c>
    </row>
    <row r="290" spans="1:1" ht="46.5" x14ac:dyDescent="0.25">
      <c r="A290" s="1329" t="s">
        <v>23036</v>
      </c>
    </row>
    <row r="291" spans="1:1" ht="15.5" x14ac:dyDescent="0.25">
      <c r="A291" s="1329" t="s">
        <v>23037</v>
      </c>
    </row>
    <row r="292" spans="1:1" ht="15.5" x14ac:dyDescent="0.25">
      <c r="A292" s="1329" t="s">
        <v>23038</v>
      </c>
    </row>
    <row r="293" spans="1:1" ht="62" x14ac:dyDescent="0.25">
      <c r="A293" s="1329" t="s">
        <v>23039</v>
      </c>
    </row>
    <row r="294" spans="1:1" ht="15.5" x14ac:dyDescent="0.25">
      <c r="A294" s="1329" t="s">
        <v>23040</v>
      </c>
    </row>
    <row r="295" spans="1:1" ht="15.5" x14ac:dyDescent="0.25">
      <c r="A295" s="1329" t="s">
        <v>1185</v>
      </c>
    </row>
    <row r="296" spans="1:1" ht="15.5" x14ac:dyDescent="0.25">
      <c r="A296" s="1329" t="s">
        <v>185</v>
      </c>
    </row>
    <row r="297" spans="1:1" ht="46.5" x14ac:dyDescent="0.25">
      <c r="A297" s="1329" t="s">
        <v>23041</v>
      </c>
    </row>
    <row r="298" spans="1:1" ht="77.5" x14ac:dyDescent="0.25">
      <c r="A298" s="1329" t="s">
        <v>23042</v>
      </c>
    </row>
    <row r="299" spans="1:1" ht="62" x14ac:dyDescent="0.25">
      <c r="A299" s="1329" t="s">
        <v>23043</v>
      </c>
    </row>
    <row r="300" spans="1:1" ht="77.5" x14ac:dyDescent="0.25">
      <c r="A300" s="1329" t="s">
        <v>23044</v>
      </c>
    </row>
    <row r="301" spans="1:1" ht="46.5" x14ac:dyDescent="0.25">
      <c r="A301" s="1329" t="s">
        <v>23045</v>
      </c>
    </row>
    <row r="302" spans="1:1" ht="15.5" x14ac:dyDescent="0.25">
      <c r="A302" s="1329" t="s">
        <v>23046</v>
      </c>
    </row>
    <row r="303" spans="1:1" ht="15.5" x14ac:dyDescent="0.25">
      <c r="A303" s="1329" t="s">
        <v>869</v>
      </c>
    </row>
    <row r="304" spans="1:1" ht="15.5" x14ac:dyDescent="0.25">
      <c r="A304" s="1329" t="s">
        <v>1438</v>
      </c>
    </row>
    <row r="305" spans="1:1" ht="15.5" x14ac:dyDescent="0.25">
      <c r="A305" s="1329" t="s">
        <v>3832</v>
      </c>
    </row>
    <row r="306" spans="1:1" ht="15.5" x14ac:dyDescent="0.25">
      <c r="A306" s="1329" t="s">
        <v>23047</v>
      </c>
    </row>
    <row r="307" spans="1:1" ht="15.5" x14ac:dyDescent="0.25">
      <c r="A307" s="1329" t="s">
        <v>23048</v>
      </c>
    </row>
    <row r="308" spans="1:1" ht="31" x14ac:dyDescent="0.25">
      <c r="A308" s="1329" t="s">
        <v>23049</v>
      </c>
    </row>
    <row r="309" spans="1:1" ht="62" x14ac:dyDescent="0.25">
      <c r="A309" s="1329" t="s">
        <v>23050</v>
      </c>
    </row>
    <row r="310" spans="1:1" ht="31" x14ac:dyDescent="0.25">
      <c r="A310" s="1329" t="s">
        <v>23051</v>
      </c>
    </row>
    <row r="311" spans="1:1" ht="62" x14ac:dyDescent="0.25">
      <c r="A311" s="1329" t="s">
        <v>23052</v>
      </c>
    </row>
    <row r="312" spans="1:1" ht="31" x14ac:dyDescent="0.25">
      <c r="A312" s="1329" t="s">
        <v>23053</v>
      </c>
    </row>
    <row r="313" spans="1:1" ht="31" x14ac:dyDescent="0.25">
      <c r="A313" s="1329" t="s">
        <v>23054</v>
      </c>
    </row>
    <row r="314" spans="1:1" ht="31" x14ac:dyDescent="0.25">
      <c r="A314" s="1329" t="s">
        <v>23055</v>
      </c>
    </row>
    <row r="315" spans="1:1" ht="31" x14ac:dyDescent="0.25">
      <c r="A315" s="1329" t="s">
        <v>23056</v>
      </c>
    </row>
    <row r="316" spans="1:1" ht="46.5" x14ac:dyDescent="0.25">
      <c r="A316" s="1329" t="s">
        <v>23057</v>
      </c>
    </row>
    <row r="317" spans="1:1" ht="31" x14ac:dyDescent="0.25">
      <c r="A317" s="1329" t="s">
        <v>23058</v>
      </c>
    </row>
    <row r="318" spans="1:1" ht="31" x14ac:dyDescent="0.25">
      <c r="A318" s="1329" t="s">
        <v>23059</v>
      </c>
    </row>
    <row r="319" spans="1:1" ht="31" x14ac:dyDescent="0.25">
      <c r="A319" s="1329" t="s">
        <v>23060</v>
      </c>
    </row>
    <row r="320" spans="1:1" ht="15.5" x14ac:dyDescent="0.25">
      <c r="A320" s="1329" t="s">
        <v>23061</v>
      </c>
    </row>
    <row r="321" spans="1:1" ht="31" x14ac:dyDescent="0.25">
      <c r="A321" s="1329" t="s">
        <v>23062</v>
      </c>
    </row>
    <row r="322" spans="1:1" ht="31" x14ac:dyDescent="0.25">
      <c r="A322" s="1329" t="s">
        <v>23063</v>
      </c>
    </row>
    <row r="323" spans="1:1" ht="31" x14ac:dyDescent="0.25">
      <c r="A323" s="1329" t="s">
        <v>23064</v>
      </c>
    </row>
    <row r="324" spans="1:1" ht="46.5" x14ac:dyDescent="0.25">
      <c r="A324" s="1329" t="s">
        <v>23065</v>
      </c>
    </row>
    <row r="325" spans="1:1" ht="46.5" x14ac:dyDescent="0.25">
      <c r="A325" s="1329" t="s">
        <v>23066</v>
      </c>
    </row>
    <row r="326" spans="1:1" ht="15.5" x14ac:dyDescent="0.25">
      <c r="A326" s="1329" t="s">
        <v>23067</v>
      </c>
    </row>
    <row r="327" spans="1:1" ht="31" x14ac:dyDescent="0.25">
      <c r="A327" s="1329" t="s">
        <v>23068</v>
      </c>
    </row>
    <row r="328" spans="1:1" ht="31" x14ac:dyDescent="0.25">
      <c r="A328" s="1329" t="s">
        <v>23069</v>
      </c>
    </row>
    <row r="329" spans="1:1" ht="31" x14ac:dyDescent="0.25">
      <c r="A329" s="1329" t="s">
        <v>23070</v>
      </c>
    </row>
    <row r="330" spans="1:1" ht="31" x14ac:dyDescent="0.25">
      <c r="A330" s="1329" t="s">
        <v>23071</v>
      </c>
    </row>
    <row r="331" spans="1:1" ht="15.5" x14ac:dyDescent="0.25">
      <c r="A331" s="1329" t="s">
        <v>3436</v>
      </c>
    </row>
    <row r="332" spans="1:1" ht="15.5" x14ac:dyDescent="0.25">
      <c r="A332" s="1329" t="s">
        <v>23072</v>
      </c>
    </row>
    <row r="333" spans="1:1" ht="15.5" x14ac:dyDescent="0.25">
      <c r="A333" s="1329" t="s">
        <v>1191</v>
      </c>
    </row>
    <row r="334" spans="1:1" ht="62" x14ac:dyDescent="0.25">
      <c r="A334" s="1329" t="s">
        <v>23073</v>
      </c>
    </row>
    <row r="335" spans="1:1" ht="31" x14ac:dyDescent="0.25">
      <c r="A335" s="1329" t="s">
        <v>23074</v>
      </c>
    </row>
    <row r="336" spans="1:1" ht="15.5" x14ac:dyDescent="0.25">
      <c r="A336" s="1329" t="s">
        <v>23075</v>
      </c>
    </row>
    <row r="337" spans="1:1" ht="31" x14ac:dyDescent="0.25">
      <c r="A337" s="1329" t="s">
        <v>23076</v>
      </c>
    </row>
    <row r="338" spans="1:1" ht="31" x14ac:dyDescent="0.25">
      <c r="A338" s="1329" t="s">
        <v>23077</v>
      </c>
    </row>
    <row r="339" spans="1:1" ht="31" x14ac:dyDescent="0.25">
      <c r="A339" s="1329" t="s">
        <v>23078</v>
      </c>
    </row>
    <row r="340" spans="1:1" ht="31" x14ac:dyDescent="0.25">
      <c r="A340" s="1329" t="s">
        <v>23079</v>
      </c>
    </row>
    <row r="341" spans="1:1" ht="15.5" x14ac:dyDescent="0.25">
      <c r="A341" s="1329" t="s">
        <v>23080</v>
      </c>
    </row>
    <row r="342" spans="1:1" ht="15.5" x14ac:dyDescent="0.25">
      <c r="A342" s="1329" t="s">
        <v>23081</v>
      </c>
    </row>
    <row r="343" spans="1:1" ht="15.5" x14ac:dyDescent="0.25">
      <c r="A343" s="1329" t="s">
        <v>23082</v>
      </c>
    </row>
    <row r="344" spans="1:1" ht="15.5" x14ac:dyDescent="0.25">
      <c r="A344" s="1329" t="s">
        <v>1752</v>
      </c>
    </row>
    <row r="345" spans="1:1" ht="15.5" x14ac:dyDescent="0.25">
      <c r="A345" s="1329" t="s">
        <v>23083</v>
      </c>
    </row>
    <row r="346" spans="1:1" ht="62" x14ac:dyDescent="0.25">
      <c r="A346" s="1329" t="s">
        <v>23084</v>
      </c>
    </row>
    <row r="347" spans="1:1" ht="15.5" x14ac:dyDescent="0.25">
      <c r="A347" s="1329" t="s">
        <v>23085</v>
      </c>
    </row>
    <row r="348" spans="1:1" ht="15.5" x14ac:dyDescent="0.25">
      <c r="A348" s="1329" t="s">
        <v>22885</v>
      </c>
    </row>
    <row r="349" spans="1:1" ht="15.5" x14ac:dyDescent="0.25">
      <c r="A349" s="1329" t="s">
        <v>22886</v>
      </c>
    </row>
    <row r="350" spans="1:1" ht="15.5" x14ac:dyDescent="0.25">
      <c r="A350" s="1329" t="s">
        <v>23086</v>
      </c>
    </row>
    <row r="351" spans="1:1" ht="31" x14ac:dyDescent="0.25">
      <c r="A351" s="1329" t="s">
        <v>23087</v>
      </c>
    </row>
    <row r="352" spans="1:1" ht="46.5" x14ac:dyDescent="0.25">
      <c r="A352" s="1329" t="s">
        <v>23088</v>
      </c>
    </row>
    <row r="353" spans="1:1" ht="15.5" x14ac:dyDescent="0.25">
      <c r="A353" s="1329" t="s">
        <v>6139</v>
      </c>
    </row>
    <row r="354" spans="1:1" ht="15.5" x14ac:dyDescent="0.25">
      <c r="A354" s="1329" t="s">
        <v>23089</v>
      </c>
    </row>
    <row r="355" spans="1:1" ht="15.5" x14ac:dyDescent="0.25">
      <c r="A355" s="1329" t="s">
        <v>23090</v>
      </c>
    </row>
    <row r="356" spans="1:1" ht="15.5" x14ac:dyDescent="0.25">
      <c r="A356" s="1329" t="s">
        <v>22876</v>
      </c>
    </row>
    <row r="357" spans="1:1" ht="15.5" x14ac:dyDescent="0.25">
      <c r="A357" s="1329" t="s">
        <v>22877</v>
      </c>
    </row>
    <row r="358" spans="1:1" ht="15.5" x14ac:dyDescent="0.25">
      <c r="A358" s="1329" t="s">
        <v>23091</v>
      </c>
    </row>
    <row r="359" spans="1:1" ht="15.5" x14ac:dyDescent="0.25">
      <c r="A359" s="1329" t="s">
        <v>23092</v>
      </c>
    </row>
    <row r="360" spans="1:1" ht="46.5" x14ac:dyDescent="0.25">
      <c r="A360" s="1329" t="s">
        <v>23093</v>
      </c>
    </row>
    <row r="361" spans="1:1" ht="15.5" x14ac:dyDescent="0.25">
      <c r="A361" s="1329" t="s">
        <v>23094</v>
      </c>
    </row>
    <row r="362" spans="1:1" ht="15.5" x14ac:dyDescent="0.25">
      <c r="A362" s="1329" t="s">
        <v>23095</v>
      </c>
    </row>
    <row r="363" spans="1:1" ht="31" x14ac:dyDescent="0.25">
      <c r="A363" s="1329" t="s">
        <v>23096</v>
      </c>
    </row>
    <row r="364" spans="1:1" ht="15.5" x14ac:dyDescent="0.25">
      <c r="A364" s="1329" t="s">
        <v>23097</v>
      </c>
    </row>
    <row r="365" spans="1:1" ht="15.5" x14ac:dyDescent="0.25">
      <c r="A365" s="1329" t="s">
        <v>529</v>
      </c>
    </row>
    <row r="366" spans="1:1" ht="15.5" x14ac:dyDescent="0.25">
      <c r="A366" s="1329" t="s">
        <v>23098</v>
      </c>
    </row>
    <row r="367" spans="1:1" ht="93" x14ac:dyDescent="0.25">
      <c r="A367" s="1329" t="s">
        <v>23099</v>
      </c>
    </row>
    <row r="368" spans="1:1" ht="31" x14ac:dyDescent="0.25">
      <c r="A368" s="1329" t="s">
        <v>23100</v>
      </c>
    </row>
    <row r="369" spans="1:1" ht="31" x14ac:dyDescent="0.25">
      <c r="A369" s="1329" t="s">
        <v>23101</v>
      </c>
    </row>
    <row r="370" spans="1:1" ht="15.5" x14ac:dyDescent="0.25">
      <c r="A370" s="1329" t="s">
        <v>23102</v>
      </c>
    </row>
    <row r="371" spans="1:1" ht="15.5" x14ac:dyDescent="0.25">
      <c r="A371" s="1329" t="s">
        <v>23103</v>
      </c>
    </row>
    <row r="372" spans="1:1" ht="15.5" x14ac:dyDescent="0.25">
      <c r="A372" s="1329" t="s">
        <v>23104</v>
      </c>
    </row>
    <row r="373" spans="1:1" ht="31" x14ac:dyDescent="0.25">
      <c r="A373" s="1329" t="s">
        <v>23105</v>
      </c>
    </row>
    <row r="374" spans="1:1" ht="31" x14ac:dyDescent="0.25">
      <c r="A374" s="1329" t="s">
        <v>23106</v>
      </c>
    </row>
    <row r="375" spans="1:1" ht="31" x14ac:dyDescent="0.25">
      <c r="A375" s="1329" t="s">
        <v>23107</v>
      </c>
    </row>
    <row r="376" spans="1:1" ht="15.5" x14ac:dyDescent="0.25">
      <c r="A376" s="1329" t="s">
        <v>22870</v>
      </c>
    </row>
    <row r="377" spans="1:1" ht="31" x14ac:dyDescent="0.25">
      <c r="A377" s="1329" t="s">
        <v>23108</v>
      </c>
    </row>
    <row r="378" spans="1:1" ht="15.5" x14ac:dyDescent="0.25">
      <c r="A378" s="1329" t="s">
        <v>23109</v>
      </c>
    </row>
    <row r="379" spans="1:1" ht="15.5" x14ac:dyDescent="0.25">
      <c r="A379" s="1329" t="s">
        <v>23110</v>
      </c>
    </row>
    <row r="380" spans="1:1" ht="31" x14ac:dyDescent="0.25">
      <c r="A380" s="1329" t="s">
        <v>23111</v>
      </c>
    </row>
    <row r="381" spans="1:1" ht="15.5" x14ac:dyDescent="0.25">
      <c r="A381" s="1329" t="s">
        <v>23112</v>
      </c>
    </row>
    <row r="382" spans="1:1" ht="31" x14ac:dyDescent="0.25">
      <c r="A382" s="1329" t="s">
        <v>23113</v>
      </c>
    </row>
    <row r="383" spans="1:1" ht="46.5" x14ac:dyDescent="0.25">
      <c r="A383" s="1329" t="s">
        <v>23114</v>
      </c>
    </row>
    <row r="384" spans="1:1" ht="31" x14ac:dyDescent="0.25">
      <c r="A384" s="1329" t="s">
        <v>23115</v>
      </c>
    </row>
    <row r="385" spans="1:1" ht="15.5" x14ac:dyDescent="0.25">
      <c r="A385" s="1329" t="s">
        <v>23116</v>
      </c>
    </row>
    <row r="386" spans="1:1" ht="15.5" x14ac:dyDescent="0.25">
      <c r="A386" s="1329" t="s">
        <v>23034</v>
      </c>
    </row>
    <row r="387" spans="1:1" ht="46.5" x14ac:dyDescent="0.25">
      <c r="A387" s="1329" t="s">
        <v>23117</v>
      </c>
    </row>
    <row r="388" spans="1:1" ht="46.5" x14ac:dyDescent="0.25">
      <c r="A388" s="1329" t="s">
        <v>23118</v>
      </c>
    </row>
    <row r="389" spans="1:1" ht="15.5" x14ac:dyDescent="0.25">
      <c r="A389" s="1329" t="s">
        <v>23037</v>
      </c>
    </row>
    <row r="390" spans="1:1" ht="15.5" x14ac:dyDescent="0.25">
      <c r="A390" s="1329" t="s">
        <v>23119</v>
      </c>
    </row>
    <row r="391" spans="1:1" ht="62" x14ac:dyDescent="0.25">
      <c r="A391" s="1329" t="s">
        <v>23120</v>
      </c>
    </row>
    <row r="392" spans="1:1" ht="15.5" x14ac:dyDescent="0.25">
      <c r="A392" s="1329" t="s">
        <v>13497</v>
      </c>
    </row>
    <row r="393" spans="1:1" ht="15.5" x14ac:dyDescent="0.25">
      <c r="A393" s="1329" t="s">
        <v>23121</v>
      </c>
    </row>
    <row r="394" spans="1:1" ht="15.5" x14ac:dyDescent="0.25">
      <c r="A394" s="1329" t="s">
        <v>23122</v>
      </c>
    </row>
    <row r="395" spans="1:1" ht="31" x14ac:dyDescent="0.25">
      <c r="A395" s="1329" t="s">
        <v>23123</v>
      </c>
    </row>
    <row r="396" spans="1:1" ht="31" x14ac:dyDescent="0.25">
      <c r="A396" s="1329" t="s">
        <v>23124</v>
      </c>
    </row>
    <row r="397" spans="1:1" ht="46.5" x14ac:dyDescent="0.25">
      <c r="A397" s="1329" t="s">
        <v>23125</v>
      </c>
    </row>
    <row r="398" spans="1:1" ht="15.5" x14ac:dyDescent="0.25">
      <c r="A398" s="1329" t="s">
        <v>3398</v>
      </c>
    </row>
    <row r="399" spans="1:1" ht="15.5" x14ac:dyDescent="0.25">
      <c r="A399" s="1329" t="s">
        <v>11451</v>
      </c>
    </row>
    <row r="400" spans="1:1" ht="15.5" x14ac:dyDescent="0.25">
      <c r="A400" s="1329" t="s">
        <v>1191</v>
      </c>
    </row>
    <row r="401" spans="1:1" ht="108.5" x14ac:dyDescent="0.25">
      <c r="A401" s="1329" t="s">
        <v>23126</v>
      </c>
    </row>
    <row r="402" spans="1:1" ht="31" x14ac:dyDescent="0.25">
      <c r="A402" s="1329" t="s">
        <v>23127</v>
      </c>
    </row>
    <row r="403" spans="1:1" ht="15.5" x14ac:dyDescent="0.25">
      <c r="A403" s="1329" t="s">
        <v>23128</v>
      </c>
    </row>
    <row r="404" spans="1:1" ht="62" x14ac:dyDescent="0.25">
      <c r="A404" s="1329" t="s">
        <v>23129</v>
      </c>
    </row>
    <row r="405" spans="1:1" ht="15.5" x14ac:dyDescent="0.25">
      <c r="A405" s="1329" t="s">
        <v>23130</v>
      </c>
    </row>
    <row r="406" spans="1:1" ht="15.5" x14ac:dyDescent="0.25">
      <c r="A406" s="1329" t="s">
        <v>23131</v>
      </c>
    </row>
    <row r="407" spans="1:1" ht="15.5" x14ac:dyDescent="0.25">
      <c r="A407" s="1329" t="s">
        <v>23132</v>
      </c>
    </row>
    <row r="408" spans="1:1" ht="15.5" x14ac:dyDescent="0.25">
      <c r="A408" s="1329" t="s">
        <v>23133</v>
      </c>
    </row>
    <row r="409" spans="1:1" ht="31" x14ac:dyDescent="0.25">
      <c r="A409" s="1329" t="s">
        <v>19820</v>
      </c>
    </row>
    <row r="410" spans="1:1" ht="62" x14ac:dyDescent="0.25">
      <c r="A410" s="1329" t="s">
        <v>19821</v>
      </c>
    </row>
    <row r="411" spans="1:1" ht="15.5" x14ac:dyDescent="0.25">
      <c r="A411" s="1329" t="s">
        <v>23134</v>
      </c>
    </row>
    <row r="412" spans="1:1" ht="15.5" x14ac:dyDescent="0.25">
      <c r="A412" s="1329" t="s">
        <v>23135</v>
      </c>
    </row>
    <row r="413" spans="1:1" ht="31" x14ac:dyDescent="0.25">
      <c r="A413" s="1329" t="s">
        <v>23136</v>
      </c>
    </row>
    <row r="414" spans="1:1" ht="15.5" x14ac:dyDescent="0.25">
      <c r="A414" s="1329" t="s">
        <v>23137</v>
      </c>
    </row>
    <row r="415" spans="1:1" ht="31" x14ac:dyDescent="0.25">
      <c r="A415" s="1329" t="s">
        <v>23138</v>
      </c>
    </row>
    <row r="416" spans="1:1" ht="31" x14ac:dyDescent="0.25">
      <c r="A416" s="1329" t="s">
        <v>19822</v>
      </c>
    </row>
    <row r="417" spans="1:1" ht="62" x14ac:dyDescent="0.25">
      <c r="A417" s="1329" t="s">
        <v>19823</v>
      </c>
    </row>
    <row r="418" spans="1:1" ht="31" x14ac:dyDescent="0.25">
      <c r="A418" s="1329" t="s">
        <v>19824</v>
      </c>
    </row>
    <row r="419" spans="1:1" ht="31" x14ac:dyDescent="0.25">
      <c r="A419" s="1329" t="s">
        <v>19825</v>
      </c>
    </row>
    <row r="420" spans="1:1" ht="31" x14ac:dyDescent="0.25">
      <c r="A420" s="1329" t="s">
        <v>23139</v>
      </c>
    </row>
    <row r="421" spans="1:1" ht="15.5" x14ac:dyDescent="0.25">
      <c r="A421" s="1329" t="s">
        <v>23140</v>
      </c>
    </row>
    <row r="422" spans="1:1" ht="31" x14ac:dyDescent="0.25">
      <c r="A422" s="1329" t="s">
        <v>23141</v>
      </c>
    </row>
    <row r="423" spans="1:1" ht="15.5" x14ac:dyDescent="0.25">
      <c r="A423" s="1329" t="s">
        <v>2991</v>
      </c>
    </row>
    <row r="424" spans="1:1" ht="15.5" x14ac:dyDescent="0.25">
      <c r="A424" s="1329" t="s">
        <v>23142</v>
      </c>
    </row>
    <row r="425" spans="1:1" ht="15.5" x14ac:dyDescent="0.25">
      <c r="A425" s="1329" t="s">
        <v>875</v>
      </c>
    </row>
    <row r="426" spans="1:1" ht="77.5" x14ac:dyDescent="0.25">
      <c r="A426" s="1329" t="s">
        <v>23143</v>
      </c>
    </row>
    <row r="427" spans="1:1" ht="15.5" x14ac:dyDescent="0.25">
      <c r="A427" s="1329" t="s">
        <v>23144</v>
      </c>
    </row>
    <row r="428" spans="1:1" ht="46.5" x14ac:dyDescent="0.25">
      <c r="A428" s="1329" t="s">
        <v>23145</v>
      </c>
    </row>
    <row r="429" spans="1:1" ht="15.5" x14ac:dyDescent="0.25">
      <c r="A429" s="1329" t="s">
        <v>23146</v>
      </c>
    </row>
    <row r="430" spans="1:1" ht="31" x14ac:dyDescent="0.25">
      <c r="A430" s="1329" t="s">
        <v>23147</v>
      </c>
    </row>
    <row r="431" spans="1:1" ht="15.5" x14ac:dyDescent="0.25">
      <c r="A431" s="1329" t="s">
        <v>19830</v>
      </c>
    </row>
    <row r="432" spans="1:1" ht="15.5" x14ac:dyDescent="0.25">
      <c r="A432" s="1329" t="s">
        <v>10217</v>
      </c>
    </row>
    <row r="433" spans="1:1" ht="31" x14ac:dyDescent="0.25">
      <c r="A433" s="1329" t="s">
        <v>19831</v>
      </c>
    </row>
    <row r="434" spans="1:1" ht="15.5" x14ac:dyDescent="0.25">
      <c r="A434" s="1329" t="s">
        <v>19832</v>
      </c>
    </row>
    <row r="435" spans="1:1" ht="15.5" x14ac:dyDescent="0.25">
      <c r="A435" s="1329" t="s">
        <v>23148</v>
      </c>
    </row>
    <row r="436" spans="1:1" ht="15.5" x14ac:dyDescent="0.25">
      <c r="A436" s="1329" t="s">
        <v>23149</v>
      </c>
    </row>
    <row r="437" spans="1:1" ht="15.5" x14ac:dyDescent="0.25">
      <c r="A437" s="1329" t="s">
        <v>23150</v>
      </c>
    </row>
    <row r="438" spans="1:1" ht="15.5" x14ac:dyDescent="0.25">
      <c r="A438" s="1329" t="s">
        <v>23151</v>
      </c>
    </row>
    <row r="439" spans="1:1" ht="31" x14ac:dyDescent="0.25">
      <c r="A439" s="1329" t="s">
        <v>23152</v>
      </c>
    </row>
    <row r="440" spans="1:1" ht="15.5" x14ac:dyDescent="0.25">
      <c r="A440" s="1329" t="s">
        <v>23153</v>
      </c>
    </row>
    <row r="441" spans="1:1" ht="15.5" x14ac:dyDescent="0.25">
      <c r="A441" s="1329" t="s">
        <v>23154</v>
      </c>
    </row>
    <row r="442" spans="1:1" ht="15.5" x14ac:dyDescent="0.25">
      <c r="A442" s="1329" t="s">
        <v>23155</v>
      </c>
    </row>
    <row r="443" spans="1:1" ht="46.5" x14ac:dyDescent="0.25">
      <c r="A443" s="1329" t="s">
        <v>23156</v>
      </c>
    </row>
    <row r="444" spans="1:1" ht="46.5" x14ac:dyDescent="0.25">
      <c r="A444" s="1329" t="s">
        <v>23157</v>
      </c>
    </row>
    <row r="445" spans="1:1" ht="15.5" x14ac:dyDescent="0.25">
      <c r="A445" s="1329" t="s">
        <v>1345</v>
      </c>
    </row>
    <row r="446" spans="1:1" ht="15.5" x14ac:dyDescent="0.25">
      <c r="A446" s="1329" t="s">
        <v>482</v>
      </c>
    </row>
    <row r="447" spans="1:1" ht="15.5" x14ac:dyDescent="0.25">
      <c r="A447" s="1329" t="s">
        <v>876</v>
      </c>
    </row>
    <row r="448" spans="1:1" ht="15.5" x14ac:dyDescent="0.25">
      <c r="A448" s="1329" t="s">
        <v>23158</v>
      </c>
    </row>
    <row r="449" spans="1:1" ht="15.5" x14ac:dyDescent="0.25">
      <c r="A449" s="1329" t="s">
        <v>23159</v>
      </c>
    </row>
    <row r="450" spans="1:1" ht="15.5" x14ac:dyDescent="0.25">
      <c r="A450" s="1329" t="s">
        <v>10973</v>
      </c>
    </row>
    <row r="451" spans="1:1" ht="15.5" x14ac:dyDescent="0.25">
      <c r="A451" s="1329" t="s">
        <v>23160</v>
      </c>
    </row>
    <row r="452" spans="1:1" ht="15.5" x14ac:dyDescent="0.25">
      <c r="A452" s="1329" t="s">
        <v>6882</v>
      </c>
    </row>
    <row r="453" spans="1:1" ht="46.5" x14ac:dyDescent="0.25">
      <c r="A453" s="1329" t="s">
        <v>23161</v>
      </c>
    </row>
    <row r="454" spans="1:1" ht="31" x14ac:dyDescent="0.25">
      <c r="A454" s="1329" t="s">
        <v>23162</v>
      </c>
    </row>
    <row r="455" spans="1:1" ht="31" x14ac:dyDescent="0.25">
      <c r="A455" s="1329" t="s">
        <v>23163</v>
      </c>
    </row>
    <row r="456" spans="1:1" ht="15.5" x14ac:dyDescent="0.25">
      <c r="A456" s="1329" t="s">
        <v>23164</v>
      </c>
    </row>
    <row r="457" spans="1:1" ht="15.5" x14ac:dyDescent="0.25">
      <c r="A457" s="1329" t="s">
        <v>23165</v>
      </c>
    </row>
    <row r="458" spans="1:1" ht="15.5" x14ac:dyDescent="0.25">
      <c r="A458" s="1329" t="s">
        <v>23166</v>
      </c>
    </row>
    <row r="459" spans="1:1" ht="46.5" x14ac:dyDescent="0.25">
      <c r="A459" s="1329" t="s">
        <v>23167</v>
      </c>
    </row>
    <row r="460" spans="1:1" ht="15.5" x14ac:dyDescent="0.25">
      <c r="A460" s="1329" t="s">
        <v>23168</v>
      </c>
    </row>
    <row r="461" spans="1:1" ht="31" x14ac:dyDescent="0.25">
      <c r="A461" s="1329" t="s">
        <v>23169</v>
      </c>
    </row>
    <row r="462" spans="1:1" ht="31" x14ac:dyDescent="0.25">
      <c r="A462" s="1402" t="s">
        <v>23170</v>
      </c>
    </row>
    <row r="463" spans="1:1" ht="62" x14ac:dyDescent="0.25">
      <c r="A463" s="1402" t="s">
        <v>23171</v>
      </c>
    </row>
    <row r="464" spans="1:1" ht="31" x14ac:dyDescent="0.25">
      <c r="A464" s="1402" t="s">
        <v>23172</v>
      </c>
    </row>
    <row r="465" spans="1:1" ht="15.5" x14ac:dyDescent="0.25">
      <c r="A465" s="1402" t="s">
        <v>23173</v>
      </c>
    </row>
    <row r="466" spans="1:1" ht="31" x14ac:dyDescent="0.25">
      <c r="A466" s="1402" t="s">
        <v>23174</v>
      </c>
    </row>
    <row r="467" spans="1:1" ht="15.5" x14ac:dyDescent="0.25">
      <c r="A467" s="1402"/>
    </row>
    <row r="813" spans="1:1" x14ac:dyDescent="0.25">
      <c r="A813" s="1330"/>
    </row>
    <row r="856" spans="1:1" x14ac:dyDescent="0.25">
      <c r="A856" s="1330"/>
    </row>
    <row r="858" spans="1:1" x14ac:dyDescent="0.25">
      <c r="A858" s="1330"/>
    </row>
    <row r="860" spans="1:1" x14ac:dyDescent="0.25">
      <c r="A860" s="1330"/>
    </row>
    <row r="876" spans="1:1" x14ac:dyDescent="0.25">
      <c r="A876" s="1330"/>
    </row>
    <row r="899" spans="1:1" x14ac:dyDescent="0.25">
      <c r="A899" s="1330"/>
    </row>
    <row r="901" spans="1:1" x14ac:dyDescent="0.25">
      <c r="A901" s="1330"/>
    </row>
    <row r="927" spans="1:1" x14ac:dyDescent="0.25">
      <c r="A927" s="1330"/>
    </row>
    <row r="938" spans="1:1" x14ac:dyDescent="0.25">
      <c r="A938" s="1330"/>
    </row>
    <row r="1030" spans="1:1" x14ac:dyDescent="0.25">
      <c r="A1030" s="1330"/>
    </row>
    <row r="1036" spans="1:1" x14ac:dyDescent="0.25">
      <c r="A1036" s="1330"/>
    </row>
    <row r="1038" spans="1:1" x14ac:dyDescent="0.25">
      <c r="A1038" s="1330"/>
    </row>
    <row r="1040" spans="1:1" x14ac:dyDescent="0.25">
      <c r="A1040" s="1330"/>
    </row>
    <row r="1044" spans="1:1" x14ac:dyDescent="0.25">
      <c r="A1044" s="1330"/>
    </row>
    <row r="1062" spans="1:1" x14ac:dyDescent="0.25">
      <c r="A1062" s="1330"/>
    </row>
    <row r="1074" spans="1:1" x14ac:dyDescent="0.25">
      <c r="A1074" s="1330"/>
    </row>
    <row r="1081" spans="1:1" x14ac:dyDescent="0.25">
      <c r="A1081" s="1330"/>
    </row>
    <row r="1108" spans="1:1" x14ac:dyDescent="0.25">
      <c r="A1108" s="1330"/>
    </row>
    <row r="1185" spans="1:1" x14ac:dyDescent="0.25">
      <c r="A1185" s="1330"/>
    </row>
    <row r="1193" spans="1:1" x14ac:dyDescent="0.25">
      <c r="A1193" s="1330"/>
    </row>
    <row r="1207" spans="1:1" x14ac:dyDescent="0.25">
      <c r="A1207" s="1330"/>
    </row>
    <row r="1233" spans="1:1" x14ac:dyDescent="0.25">
      <c r="A1233" s="1330"/>
    </row>
    <row r="1333" spans="1:1" x14ac:dyDescent="0.25">
      <c r="A1333" s="1330"/>
    </row>
  </sheetData>
  <pageMargins left="0.7" right="0.7" top="0.78740157499999996" bottom="0.78740157499999996"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List50">
    <tabColor theme="1"/>
  </sheetPr>
  <dimension ref="A2:A1344"/>
  <sheetViews>
    <sheetView showGridLines="0" topLeftCell="A176" zoomScaleNormal="100" zoomScaleSheetLayoutView="100" workbookViewId="0"/>
  </sheetViews>
  <sheetFormatPr defaultRowHeight="15.5" x14ac:dyDescent="0.25"/>
  <cols>
    <col min="1" max="1" width="100.54296875" style="1298" customWidth="1"/>
    <col min="2" max="256" width="9.1796875" style="1296"/>
    <col min="257" max="257" width="100.54296875" style="1296" customWidth="1"/>
    <col min="258" max="512" width="9.1796875" style="1296"/>
    <col min="513" max="513" width="100.54296875" style="1296" customWidth="1"/>
    <col min="514" max="768" width="9.1796875" style="1296"/>
    <col min="769" max="769" width="100.54296875" style="1296" customWidth="1"/>
    <col min="770" max="1024" width="9.1796875" style="1296"/>
    <col min="1025" max="1025" width="100.54296875" style="1296" customWidth="1"/>
    <col min="1026" max="1280" width="9.1796875" style="1296"/>
    <col min="1281" max="1281" width="100.54296875" style="1296" customWidth="1"/>
    <col min="1282" max="1536" width="9.1796875" style="1296"/>
    <col min="1537" max="1537" width="100.54296875" style="1296" customWidth="1"/>
    <col min="1538" max="1792" width="9.1796875" style="1296"/>
    <col min="1793" max="1793" width="100.54296875" style="1296" customWidth="1"/>
    <col min="1794" max="2048" width="9.1796875" style="1296"/>
    <col min="2049" max="2049" width="100.54296875" style="1296" customWidth="1"/>
    <col min="2050" max="2304" width="9.1796875" style="1296"/>
    <col min="2305" max="2305" width="100.54296875" style="1296" customWidth="1"/>
    <col min="2306" max="2560" width="9.1796875" style="1296"/>
    <col min="2561" max="2561" width="100.54296875" style="1296" customWidth="1"/>
    <col min="2562" max="2816" width="9.1796875" style="1296"/>
    <col min="2817" max="2817" width="100.54296875" style="1296" customWidth="1"/>
    <col min="2818" max="3072" width="9.1796875" style="1296"/>
    <col min="3073" max="3073" width="100.54296875" style="1296" customWidth="1"/>
    <col min="3074" max="3328" width="9.1796875" style="1296"/>
    <col min="3329" max="3329" width="100.54296875" style="1296" customWidth="1"/>
    <col min="3330" max="3584" width="9.1796875" style="1296"/>
    <col min="3585" max="3585" width="100.54296875" style="1296" customWidth="1"/>
    <col min="3586" max="3840" width="9.1796875" style="1296"/>
    <col min="3841" max="3841" width="100.54296875" style="1296" customWidth="1"/>
    <col min="3842" max="4096" width="9.1796875" style="1296"/>
    <col min="4097" max="4097" width="100.54296875" style="1296" customWidth="1"/>
    <col min="4098" max="4352" width="9.1796875" style="1296"/>
    <col min="4353" max="4353" width="100.54296875" style="1296" customWidth="1"/>
    <col min="4354" max="4608" width="9.1796875" style="1296"/>
    <col min="4609" max="4609" width="100.54296875" style="1296" customWidth="1"/>
    <col min="4610" max="4864" width="9.1796875" style="1296"/>
    <col min="4865" max="4865" width="100.54296875" style="1296" customWidth="1"/>
    <col min="4866" max="5120" width="9.1796875" style="1296"/>
    <col min="5121" max="5121" width="100.54296875" style="1296" customWidth="1"/>
    <col min="5122" max="5376" width="9.1796875" style="1296"/>
    <col min="5377" max="5377" width="100.54296875" style="1296" customWidth="1"/>
    <col min="5378" max="5632" width="9.1796875" style="1296"/>
    <col min="5633" max="5633" width="100.54296875" style="1296" customWidth="1"/>
    <col min="5634" max="5888" width="9.1796875" style="1296"/>
    <col min="5889" max="5889" width="100.54296875" style="1296" customWidth="1"/>
    <col min="5890" max="6144" width="9.1796875" style="1296"/>
    <col min="6145" max="6145" width="100.54296875" style="1296" customWidth="1"/>
    <col min="6146" max="6400" width="9.1796875" style="1296"/>
    <col min="6401" max="6401" width="100.54296875" style="1296" customWidth="1"/>
    <col min="6402" max="6656" width="9.1796875" style="1296"/>
    <col min="6657" max="6657" width="100.54296875" style="1296" customWidth="1"/>
    <col min="6658" max="6912" width="9.1796875" style="1296"/>
    <col min="6913" max="6913" width="100.54296875" style="1296" customWidth="1"/>
    <col min="6914" max="7168" width="9.1796875" style="1296"/>
    <col min="7169" max="7169" width="100.54296875" style="1296" customWidth="1"/>
    <col min="7170" max="7424" width="9.1796875" style="1296"/>
    <col min="7425" max="7425" width="100.54296875" style="1296" customWidth="1"/>
    <col min="7426" max="7680" width="9.1796875" style="1296"/>
    <col min="7681" max="7681" width="100.54296875" style="1296" customWidth="1"/>
    <col min="7682" max="7936" width="9.1796875" style="1296"/>
    <col min="7937" max="7937" width="100.54296875" style="1296" customWidth="1"/>
    <col min="7938" max="8192" width="9.1796875" style="1296"/>
    <col min="8193" max="8193" width="100.54296875" style="1296" customWidth="1"/>
    <col min="8194" max="8448" width="9.1796875" style="1296"/>
    <col min="8449" max="8449" width="100.54296875" style="1296" customWidth="1"/>
    <col min="8450" max="8704" width="9.1796875" style="1296"/>
    <col min="8705" max="8705" width="100.54296875" style="1296" customWidth="1"/>
    <col min="8706" max="8960" width="9.1796875" style="1296"/>
    <col min="8961" max="8961" width="100.54296875" style="1296" customWidth="1"/>
    <col min="8962" max="9216" width="9.1796875" style="1296"/>
    <col min="9217" max="9217" width="100.54296875" style="1296" customWidth="1"/>
    <col min="9218" max="9472" width="9.1796875" style="1296"/>
    <col min="9473" max="9473" width="100.54296875" style="1296" customWidth="1"/>
    <col min="9474" max="9728" width="9.1796875" style="1296"/>
    <col min="9729" max="9729" width="100.54296875" style="1296" customWidth="1"/>
    <col min="9730" max="9984" width="9.1796875" style="1296"/>
    <col min="9985" max="9985" width="100.54296875" style="1296" customWidth="1"/>
    <col min="9986" max="10240" width="9.1796875" style="1296"/>
    <col min="10241" max="10241" width="100.54296875" style="1296" customWidth="1"/>
    <col min="10242" max="10496" width="9.1796875" style="1296"/>
    <col min="10497" max="10497" width="100.54296875" style="1296" customWidth="1"/>
    <col min="10498" max="10752" width="9.1796875" style="1296"/>
    <col min="10753" max="10753" width="100.54296875" style="1296" customWidth="1"/>
    <col min="10754" max="11008" width="9.1796875" style="1296"/>
    <col min="11009" max="11009" width="100.54296875" style="1296" customWidth="1"/>
    <col min="11010" max="11264" width="9.1796875" style="1296"/>
    <col min="11265" max="11265" width="100.54296875" style="1296" customWidth="1"/>
    <col min="11266" max="11520" width="9.1796875" style="1296"/>
    <col min="11521" max="11521" width="100.54296875" style="1296" customWidth="1"/>
    <col min="11522" max="11776" width="9.1796875" style="1296"/>
    <col min="11777" max="11777" width="100.54296875" style="1296" customWidth="1"/>
    <col min="11778" max="12032" width="9.1796875" style="1296"/>
    <col min="12033" max="12033" width="100.54296875" style="1296" customWidth="1"/>
    <col min="12034" max="12288" width="9.1796875" style="1296"/>
    <col min="12289" max="12289" width="100.54296875" style="1296" customWidth="1"/>
    <col min="12290" max="12544" width="9.1796875" style="1296"/>
    <col min="12545" max="12545" width="100.54296875" style="1296" customWidth="1"/>
    <col min="12546" max="12800" width="9.1796875" style="1296"/>
    <col min="12801" max="12801" width="100.54296875" style="1296" customWidth="1"/>
    <col min="12802" max="13056" width="9.1796875" style="1296"/>
    <col min="13057" max="13057" width="100.54296875" style="1296" customWidth="1"/>
    <col min="13058" max="13312" width="9.1796875" style="1296"/>
    <col min="13313" max="13313" width="100.54296875" style="1296" customWidth="1"/>
    <col min="13314" max="13568" width="9.1796875" style="1296"/>
    <col min="13569" max="13569" width="100.54296875" style="1296" customWidth="1"/>
    <col min="13570" max="13824" width="9.1796875" style="1296"/>
    <col min="13825" max="13825" width="100.54296875" style="1296" customWidth="1"/>
    <col min="13826" max="14080" width="9.1796875" style="1296"/>
    <col min="14081" max="14081" width="100.54296875" style="1296" customWidth="1"/>
    <col min="14082" max="14336" width="9.1796875" style="1296"/>
    <col min="14337" max="14337" width="100.54296875" style="1296" customWidth="1"/>
    <col min="14338" max="14592" width="9.1796875" style="1296"/>
    <col min="14593" max="14593" width="100.54296875" style="1296" customWidth="1"/>
    <col min="14594" max="14848" width="9.1796875" style="1296"/>
    <col min="14849" max="14849" width="100.54296875" style="1296" customWidth="1"/>
    <col min="14850" max="15104" width="9.1796875" style="1296"/>
    <col min="15105" max="15105" width="100.54296875" style="1296" customWidth="1"/>
    <col min="15106" max="15360" width="9.1796875" style="1296"/>
    <col min="15361" max="15361" width="100.54296875" style="1296" customWidth="1"/>
    <col min="15362" max="15616" width="9.1796875" style="1296"/>
    <col min="15617" max="15617" width="100.54296875" style="1296" customWidth="1"/>
    <col min="15618" max="15872" width="9.1796875" style="1296"/>
    <col min="15873" max="15873" width="100.54296875" style="1296" customWidth="1"/>
    <col min="15874" max="16128" width="9.1796875" style="1296"/>
    <col min="16129" max="16129" width="100.54296875" style="1296" customWidth="1"/>
    <col min="16130" max="16384" width="9.1796875" style="1296"/>
  </cols>
  <sheetData>
    <row r="2" spans="1:1" ht="17.5" x14ac:dyDescent="0.25">
      <c r="A2" s="1295" t="s">
        <v>4155</v>
      </c>
    </row>
    <row r="3" spans="1:1" x14ac:dyDescent="0.25">
      <c r="A3" s="1297"/>
    </row>
    <row r="4" spans="1:1" x14ac:dyDescent="0.25">
      <c r="A4" s="1297"/>
    </row>
    <row r="5" spans="1:1" x14ac:dyDescent="0.25">
      <c r="A5" s="1297" t="s">
        <v>3978</v>
      </c>
    </row>
    <row r="6" spans="1:1" x14ac:dyDescent="0.25">
      <c r="A6" s="1297"/>
    </row>
    <row r="7" spans="1:1" x14ac:dyDescent="0.25">
      <c r="A7" s="1297" t="s">
        <v>4156</v>
      </c>
    </row>
    <row r="8" spans="1:1" x14ac:dyDescent="0.25">
      <c r="A8" s="1297"/>
    </row>
    <row r="9" spans="1:1" ht="17.5" x14ac:dyDescent="0.25">
      <c r="A9" s="1321" t="s">
        <v>3519</v>
      </c>
    </row>
    <row r="10" spans="1:1" x14ac:dyDescent="0.25">
      <c r="A10" s="1297"/>
    </row>
    <row r="11" spans="1:1" x14ac:dyDescent="0.25">
      <c r="A11" s="1297" t="s">
        <v>4398</v>
      </c>
    </row>
    <row r="12" spans="1:1" x14ac:dyDescent="0.25">
      <c r="A12" s="1297" t="s">
        <v>4399</v>
      </c>
    </row>
    <row r="13" spans="1:1" x14ac:dyDescent="0.25">
      <c r="A13" s="1297" t="s">
        <v>6090</v>
      </c>
    </row>
    <row r="14" spans="1:1" x14ac:dyDescent="0.25">
      <c r="A14" s="1297" t="s">
        <v>6506</v>
      </c>
    </row>
    <row r="15" spans="1:1" x14ac:dyDescent="0.25">
      <c r="A15" s="1297" t="s">
        <v>6507</v>
      </c>
    </row>
    <row r="16" spans="1:1" x14ac:dyDescent="0.25">
      <c r="A16" s="1297" t="s">
        <v>6508</v>
      </c>
    </row>
    <row r="17" spans="1:1" x14ac:dyDescent="0.25">
      <c r="A17" s="1322" t="s">
        <v>9831</v>
      </c>
    </row>
    <row r="18" spans="1:1" x14ac:dyDescent="0.25">
      <c r="A18" s="1297" t="s">
        <v>11300</v>
      </c>
    </row>
    <row r="19" spans="1:1" x14ac:dyDescent="0.25">
      <c r="A19" s="1297" t="s">
        <v>11935</v>
      </c>
    </row>
    <row r="20" spans="1:1" x14ac:dyDescent="0.25">
      <c r="A20" s="1297" t="s">
        <v>21224</v>
      </c>
    </row>
    <row r="21" spans="1:1" x14ac:dyDescent="0.25">
      <c r="A21" s="1340" t="s">
        <v>21225</v>
      </c>
    </row>
    <row r="22" spans="1:1" x14ac:dyDescent="0.25">
      <c r="A22" s="1340" t="s">
        <v>22059</v>
      </c>
    </row>
    <row r="23" spans="1:1" x14ac:dyDescent="0.25">
      <c r="A23" s="1322" t="s">
        <v>23197</v>
      </c>
    </row>
    <row r="24" spans="1:1" x14ac:dyDescent="0.25">
      <c r="A24" s="1298" t="s">
        <v>1624</v>
      </c>
    </row>
    <row r="25" spans="1:1" x14ac:dyDescent="0.25">
      <c r="A25" s="1298" t="s">
        <v>6882</v>
      </c>
    </row>
    <row r="28" spans="1:1" x14ac:dyDescent="0.25">
      <c r="A28" s="1298" t="s">
        <v>3585</v>
      </c>
    </row>
    <row r="29" spans="1:1" x14ac:dyDescent="0.25">
      <c r="A29" s="1298" t="s">
        <v>1744</v>
      </c>
    </row>
    <row r="30" spans="1:1" x14ac:dyDescent="0.25">
      <c r="A30" s="1298" t="s">
        <v>3711</v>
      </c>
    </row>
    <row r="31" spans="1:1" ht="46.5" x14ac:dyDescent="0.25">
      <c r="A31" s="1298" t="s">
        <v>22060</v>
      </c>
    </row>
    <row r="32" spans="1:1" x14ac:dyDescent="0.25">
      <c r="A32" s="1298" t="s">
        <v>3547</v>
      </c>
    </row>
    <row r="33" spans="1:1" ht="46.5" x14ac:dyDescent="0.25">
      <c r="A33" s="1298" t="s">
        <v>13263</v>
      </c>
    </row>
    <row r="34" spans="1:1" ht="46.5" x14ac:dyDescent="0.25">
      <c r="A34" s="1298" t="s">
        <v>9832</v>
      </c>
    </row>
    <row r="35" spans="1:1" x14ac:dyDescent="0.25">
      <c r="A35" s="1298" t="s">
        <v>13264</v>
      </c>
    </row>
    <row r="36" spans="1:1" ht="31" x14ac:dyDescent="0.25">
      <c r="A36" s="1298" t="s">
        <v>9833</v>
      </c>
    </row>
    <row r="37" spans="1:1" ht="31" x14ac:dyDescent="0.25">
      <c r="A37" s="1298" t="s">
        <v>9834</v>
      </c>
    </row>
    <row r="38" spans="1:1" x14ac:dyDescent="0.25">
      <c r="A38" s="1298" t="s">
        <v>3436</v>
      </c>
    </row>
    <row r="39" spans="1:1" ht="17.25" customHeight="1" x14ac:dyDescent="0.25">
      <c r="A39" s="1298" t="s">
        <v>7792</v>
      </c>
    </row>
    <row r="40" spans="1:1" x14ac:dyDescent="0.25">
      <c r="A40" s="1298" t="s">
        <v>3552</v>
      </c>
    </row>
    <row r="41" spans="1:1" x14ac:dyDescent="0.25">
      <c r="A41" s="1298" t="s">
        <v>9835</v>
      </c>
    </row>
    <row r="42" spans="1:1" ht="62" x14ac:dyDescent="0.25">
      <c r="A42" s="1298" t="s">
        <v>9836</v>
      </c>
    </row>
    <row r="43" spans="1:1" x14ac:dyDescent="0.25">
      <c r="A43" s="1298" t="s">
        <v>4157</v>
      </c>
    </row>
    <row r="44" spans="1:1" x14ac:dyDescent="0.25">
      <c r="A44" s="1298" t="s">
        <v>4158</v>
      </c>
    </row>
    <row r="45" spans="1:1" ht="31" x14ac:dyDescent="0.25">
      <c r="A45" s="1298" t="s">
        <v>4159</v>
      </c>
    </row>
    <row r="46" spans="1:1" ht="62" x14ac:dyDescent="0.25">
      <c r="A46" s="1298" t="s">
        <v>9837</v>
      </c>
    </row>
    <row r="47" spans="1:1" x14ac:dyDescent="0.25">
      <c r="A47" s="1298" t="s">
        <v>9838</v>
      </c>
    </row>
    <row r="48" spans="1:1" ht="46.5" x14ac:dyDescent="0.25">
      <c r="A48" s="1298" t="s">
        <v>9839</v>
      </c>
    </row>
    <row r="49" spans="1:1" x14ac:dyDescent="0.25">
      <c r="A49" s="1298" t="s">
        <v>22061</v>
      </c>
    </row>
    <row r="50" spans="1:1" x14ac:dyDescent="0.25">
      <c r="A50" s="1298" t="s">
        <v>9840</v>
      </c>
    </row>
    <row r="51" spans="1:1" ht="31" x14ac:dyDescent="0.25">
      <c r="A51" s="1298" t="s">
        <v>9841</v>
      </c>
    </row>
    <row r="52" spans="1:1" x14ac:dyDescent="0.25">
      <c r="A52" s="1298" t="s">
        <v>9842</v>
      </c>
    </row>
    <row r="53" spans="1:1" ht="46.5" x14ac:dyDescent="0.25">
      <c r="A53" s="1298" t="s">
        <v>10520</v>
      </c>
    </row>
    <row r="54" spans="1:1" ht="77.5" x14ac:dyDescent="0.25">
      <c r="A54" s="1298" t="s">
        <v>10521</v>
      </c>
    </row>
    <row r="55" spans="1:1" x14ac:dyDescent="0.25">
      <c r="A55" s="1298" t="s">
        <v>10522</v>
      </c>
    </row>
    <row r="56" spans="1:1" x14ac:dyDescent="0.25">
      <c r="A56" s="1298" t="s">
        <v>10523</v>
      </c>
    </row>
    <row r="57" spans="1:1" ht="31" x14ac:dyDescent="0.25">
      <c r="A57" s="1298" t="s">
        <v>10524</v>
      </c>
    </row>
    <row r="58" spans="1:1" ht="31" x14ac:dyDescent="0.25">
      <c r="A58" s="1298" t="s">
        <v>10525</v>
      </c>
    </row>
    <row r="59" spans="1:1" ht="31" x14ac:dyDescent="0.25">
      <c r="A59" s="1298" t="s">
        <v>10526</v>
      </c>
    </row>
    <row r="60" spans="1:1" ht="31" x14ac:dyDescent="0.25">
      <c r="A60" s="1298" t="s">
        <v>10527</v>
      </c>
    </row>
    <row r="61" spans="1:1" ht="46.5" x14ac:dyDescent="0.25">
      <c r="A61" s="1298" t="s">
        <v>10528</v>
      </c>
    </row>
    <row r="62" spans="1:1" ht="46.5" x14ac:dyDescent="0.25">
      <c r="A62" s="1298" t="s">
        <v>10529</v>
      </c>
    </row>
    <row r="63" spans="1:1" x14ac:dyDescent="0.25">
      <c r="A63" s="1298" t="s">
        <v>10530</v>
      </c>
    </row>
    <row r="64" spans="1:1" ht="46.5" x14ac:dyDescent="0.25">
      <c r="A64" s="1298" t="s">
        <v>10531</v>
      </c>
    </row>
    <row r="65" spans="1:1" x14ac:dyDescent="0.25">
      <c r="A65" s="1298" t="s">
        <v>10532</v>
      </c>
    </row>
    <row r="66" spans="1:1" ht="31" x14ac:dyDescent="0.25">
      <c r="A66" s="1298" t="s">
        <v>10533</v>
      </c>
    </row>
    <row r="67" spans="1:1" x14ac:dyDescent="0.25">
      <c r="A67" s="1298" t="s">
        <v>10534</v>
      </c>
    </row>
    <row r="68" spans="1:1" ht="31" x14ac:dyDescent="0.25">
      <c r="A68" s="1298" t="s">
        <v>10535</v>
      </c>
    </row>
    <row r="69" spans="1:1" x14ac:dyDescent="0.25">
      <c r="A69" s="1298" t="s">
        <v>10536</v>
      </c>
    </row>
    <row r="70" spans="1:1" x14ac:dyDescent="0.25">
      <c r="A70" s="1298" t="s">
        <v>10537</v>
      </c>
    </row>
    <row r="71" spans="1:1" x14ac:dyDescent="0.25">
      <c r="A71" s="1298" t="s">
        <v>2422</v>
      </c>
    </row>
    <row r="72" spans="1:1" x14ac:dyDescent="0.25">
      <c r="A72" s="1298" t="s">
        <v>9843</v>
      </c>
    </row>
    <row r="73" spans="1:1" ht="46.5" x14ac:dyDescent="0.25">
      <c r="A73" s="1298" t="s">
        <v>4029</v>
      </c>
    </row>
    <row r="74" spans="1:1" x14ac:dyDescent="0.25">
      <c r="A74" s="1298" t="s">
        <v>4030</v>
      </c>
    </row>
    <row r="75" spans="1:1" ht="31" x14ac:dyDescent="0.25">
      <c r="A75" s="1298" t="s">
        <v>4031</v>
      </c>
    </row>
    <row r="76" spans="1:1" ht="46.5" x14ac:dyDescent="0.25">
      <c r="A76" s="1298" t="s">
        <v>4032</v>
      </c>
    </row>
    <row r="77" spans="1:1" x14ac:dyDescent="0.25">
      <c r="A77" s="1298" t="s">
        <v>7793</v>
      </c>
    </row>
    <row r="78" spans="1:1" x14ac:dyDescent="0.25">
      <c r="A78" s="1298" t="s">
        <v>9844</v>
      </c>
    </row>
    <row r="79" spans="1:1" x14ac:dyDescent="0.25">
      <c r="A79" s="1298" t="s">
        <v>7794</v>
      </c>
    </row>
    <row r="80" spans="1:1" x14ac:dyDescent="0.25">
      <c r="A80" s="1298" t="s">
        <v>7795</v>
      </c>
    </row>
    <row r="81" spans="1:1" ht="31" x14ac:dyDescent="0.25">
      <c r="A81" s="1298" t="s">
        <v>22062</v>
      </c>
    </row>
    <row r="82" spans="1:1" ht="31" x14ac:dyDescent="0.25">
      <c r="A82" s="1298" t="s">
        <v>22063</v>
      </c>
    </row>
    <row r="83" spans="1:1" ht="31" x14ac:dyDescent="0.25">
      <c r="A83" s="1298" t="s">
        <v>21472</v>
      </c>
    </row>
    <row r="84" spans="1:1" x14ac:dyDescent="0.25">
      <c r="A84" s="1298" t="s">
        <v>9845</v>
      </c>
    </row>
    <row r="85" spans="1:1" ht="31" x14ac:dyDescent="0.25">
      <c r="A85" s="1298" t="s">
        <v>9846</v>
      </c>
    </row>
    <row r="86" spans="1:1" ht="31" x14ac:dyDescent="0.25">
      <c r="A86" s="1298" t="s">
        <v>10538</v>
      </c>
    </row>
    <row r="87" spans="1:1" ht="46.5" x14ac:dyDescent="0.25">
      <c r="A87" s="1298" t="s">
        <v>7796</v>
      </c>
    </row>
    <row r="88" spans="1:1" ht="31" x14ac:dyDescent="0.25">
      <c r="A88" s="1298" t="s">
        <v>7797</v>
      </c>
    </row>
    <row r="89" spans="1:1" ht="31" x14ac:dyDescent="0.25">
      <c r="A89" s="1298" t="s">
        <v>7798</v>
      </c>
    </row>
    <row r="90" spans="1:1" ht="77.5" x14ac:dyDescent="0.25">
      <c r="A90" s="1298" t="s">
        <v>22064</v>
      </c>
    </row>
    <row r="91" spans="1:1" ht="62" x14ac:dyDescent="0.25">
      <c r="A91" s="1298" t="s">
        <v>13265</v>
      </c>
    </row>
    <row r="92" spans="1:1" ht="31" x14ac:dyDescent="0.25">
      <c r="A92" s="1298" t="s">
        <v>10539</v>
      </c>
    </row>
    <row r="93" spans="1:1" ht="31" x14ac:dyDescent="0.25">
      <c r="A93" s="1298" t="s">
        <v>10540</v>
      </c>
    </row>
    <row r="94" spans="1:1" ht="46.5" x14ac:dyDescent="0.25">
      <c r="A94" s="1298" t="s">
        <v>10541</v>
      </c>
    </row>
    <row r="95" spans="1:1" x14ac:dyDescent="0.25">
      <c r="A95" s="1298" t="s">
        <v>10542</v>
      </c>
    </row>
    <row r="96" spans="1:1" ht="62" x14ac:dyDescent="0.25">
      <c r="A96" s="1298" t="s">
        <v>10543</v>
      </c>
    </row>
    <row r="97" spans="1:1" ht="46.5" x14ac:dyDescent="0.25">
      <c r="A97" s="1298" t="s">
        <v>10544</v>
      </c>
    </row>
    <row r="98" spans="1:1" ht="93" x14ac:dyDescent="0.25">
      <c r="A98" s="1298" t="s">
        <v>21473</v>
      </c>
    </row>
    <row r="99" spans="1:1" ht="46.5" x14ac:dyDescent="0.25">
      <c r="A99" s="1298" t="s">
        <v>9847</v>
      </c>
    </row>
    <row r="100" spans="1:1" x14ac:dyDescent="0.25">
      <c r="A100" s="1298" t="s">
        <v>9848</v>
      </c>
    </row>
    <row r="101" spans="1:1" ht="31" x14ac:dyDescent="0.25">
      <c r="A101" s="1298" t="s">
        <v>4222</v>
      </c>
    </row>
    <row r="102" spans="1:1" ht="31" x14ac:dyDescent="0.25">
      <c r="A102" s="1298" t="s">
        <v>4090</v>
      </c>
    </row>
    <row r="103" spans="1:1" ht="31" x14ac:dyDescent="0.25">
      <c r="A103" s="1298" t="s">
        <v>4142</v>
      </c>
    </row>
    <row r="104" spans="1:1" ht="77.5" x14ac:dyDescent="0.25">
      <c r="A104" s="1298" t="s">
        <v>9849</v>
      </c>
    </row>
    <row r="105" spans="1:1" x14ac:dyDescent="0.25">
      <c r="A105" s="1298" t="s">
        <v>9850</v>
      </c>
    </row>
    <row r="106" spans="1:1" x14ac:dyDescent="0.25">
      <c r="A106" s="1298" t="s">
        <v>4143</v>
      </c>
    </row>
    <row r="107" spans="1:1" x14ac:dyDescent="0.25">
      <c r="A107" s="1298" t="s">
        <v>4144</v>
      </c>
    </row>
    <row r="108" spans="1:1" ht="62" x14ac:dyDescent="0.25">
      <c r="A108" s="1298" t="s">
        <v>13266</v>
      </c>
    </row>
    <row r="109" spans="1:1" ht="31" x14ac:dyDescent="0.25">
      <c r="A109" s="1298" t="s">
        <v>9851</v>
      </c>
    </row>
    <row r="110" spans="1:1" x14ac:dyDescent="0.25">
      <c r="A110" s="1298" t="s">
        <v>2730</v>
      </c>
    </row>
    <row r="111" spans="1:1" x14ac:dyDescent="0.25">
      <c r="A111" s="1298" t="s">
        <v>9852</v>
      </c>
    </row>
    <row r="112" spans="1:1" x14ac:dyDescent="0.25">
      <c r="A112" s="1298" t="s">
        <v>9853</v>
      </c>
    </row>
    <row r="113" spans="1:1" x14ac:dyDescent="0.25">
      <c r="A113" s="1298" t="s">
        <v>7799</v>
      </c>
    </row>
    <row r="114" spans="1:1" x14ac:dyDescent="0.25">
      <c r="A114" s="1298" t="s">
        <v>4145</v>
      </c>
    </row>
    <row r="115" spans="1:1" ht="31" x14ac:dyDescent="0.25">
      <c r="A115" s="1298" t="s">
        <v>13267</v>
      </c>
    </row>
    <row r="116" spans="1:1" x14ac:dyDescent="0.25">
      <c r="A116" s="1298" t="s">
        <v>13268</v>
      </c>
    </row>
    <row r="117" spans="1:1" ht="31" x14ac:dyDescent="0.25">
      <c r="A117" s="1298" t="s">
        <v>9854</v>
      </c>
    </row>
    <row r="118" spans="1:1" ht="31" x14ac:dyDescent="0.25">
      <c r="A118" s="1298" t="s">
        <v>9855</v>
      </c>
    </row>
    <row r="119" spans="1:1" x14ac:dyDescent="0.25">
      <c r="A119" s="1298" t="s">
        <v>13269</v>
      </c>
    </row>
    <row r="120" spans="1:1" x14ac:dyDescent="0.25">
      <c r="A120" s="1298" t="s">
        <v>13270</v>
      </c>
    </row>
    <row r="121" spans="1:1" ht="46.5" x14ac:dyDescent="0.25">
      <c r="A121" s="1298" t="s">
        <v>13271</v>
      </c>
    </row>
    <row r="122" spans="1:1" ht="31" x14ac:dyDescent="0.25">
      <c r="A122" s="1298" t="s">
        <v>13272</v>
      </c>
    </row>
    <row r="123" spans="1:1" ht="31" x14ac:dyDescent="0.25">
      <c r="A123" s="1298" t="s">
        <v>13273</v>
      </c>
    </row>
    <row r="124" spans="1:1" ht="31" x14ac:dyDescent="0.25">
      <c r="A124" s="1298" t="s">
        <v>22065</v>
      </c>
    </row>
    <row r="125" spans="1:1" ht="93" x14ac:dyDescent="0.25">
      <c r="A125" s="1298" t="s">
        <v>21474</v>
      </c>
    </row>
    <row r="126" spans="1:1" ht="31" x14ac:dyDescent="0.25">
      <c r="A126" s="1298" t="s">
        <v>9856</v>
      </c>
    </row>
    <row r="127" spans="1:1" x14ac:dyDescent="0.25">
      <c r="A127" s="1298" t="s">
        <v>3797</v>
      </c>
    </row>
    <row r="128" spans="1:1" x14ac:dyDescent="0.25">
      <c r="A128" s="1298" t="s">
        <v>9857</v>
      </c>
    </row>
    <row r="129" spans="1:1" ht="31" x14ac:dyDescent="0.25">
      <c r="A129" s="1298" t="s">
        <v>4092</v>
      </c>
    </row>
    <row r="130" spans="1:1" x14ac:dyDescent="0.25">
      <c r="A130" s="1298" t="s">
        <v>9858</v>
      </c>
    </row>
    <row r="131" spans="1:1" ht="31" x14ac:dyDescent="0.25">
      <c r="A131" s="1298" t="s">
        <v>9859</v>
      </c>
    </row>
    <row r="132" spans="1:1" x14ac:dyDescent="0.25">
      <c r="A132" s="1298" t="s">
        <v>9860</v>
      </c>
    </row>
    <row r="133" spans="1:1" ht="62" x14ac:dyDescent="0.25">
      <c r="A133" s="1298" t="s">
        <v>9861</v>
      </c>
    </row>
    <row r="134" spans="1:1" ht="31" x14ac:dyDescent="0.25">
      <c r="A134" s="1298" t="s">
        <v>9862</v>
      </c>
    </row>
    <row r="135" spans="1:1" ht="46.5" x14ac:dyDescent="0.25">
      <c r="A135" s="1298" t="s">
        <v>9863</v>
      </c>
    </row>
    <row r="136" spans="1:1" x14ac:dyDescent="0.25">
      <c r="A136" s="1298" t="s">
        <v>9864</v>
      </c>
    </row>
    <row r="137" spans="1:1" ht="31" x14ac:dyDescent="0.25">
      <c r="A137" s="1298" t="s">
        <v>9865</v>
      </c>
    </row>
    <row r="138" spans="1:1" x14ac:dyDescent="0.25">
      <c r="A138" s="1298" t="s">
        <v>9866</v>
      </c>
    </row>
    <row r="139" spans="1:1" x14ac:dyDescent="0.25">
      <c r="A139" s="1298" t="s">
        <v>4116</v>
      </c>
    </row>
    <row r="140" spans="1:1" ht="170.5" x14ac:dyDescent="0.25">
      <c r="A140" s="1298" t="s">
        <v>20813</v>
      </c>
    </row>
    <row r="141" spans="1:1" ht="62" x14ac:dyDescent="0.25">
      <c r="A141" s="1298" t="s">
        <v>20814</v>
      </c>
    </row>
    <row r="142" spans="1:1" x14ac:dyDescent="0.25">
      <c r="A142" s="1298" t="s">
        <v>9867</v>
      </c>
    </row>
    <row r="143" spans="1:1" ht="31" x14ac:dyDescent="0.25">
      <c r="A143" s="1298" t="s">
        <v>9868</v>
      </c>
    </row>
    <row r="144" spans="1:1" x14ac:dyDescent="0.25">
      <c r="A144" s="1298" t="s">
        <v>9869</v>
      </c>
    </row>
    <row r="145" spans="1:1" ht="31" x14ac:dyDescent="0.25">
      <c r="A145" s="1298" t="s">
        <v>9870</v>
      </c>
    </row>
    <row r="146" spans="1:1" x14ac:dyDescent="0.25">
      <c r="A146" s="1298" t="s">
        <v>9871</v>
      </c>
    </row>
    <row r="147" spans="1:1" x14ac:dyDescent="0.25">
      <c r="A147" s="1298" t="s">
        <v>9872</v>
      </c>
    </row>
    <row r="148" spans="1:1" ht="31" x14ac:dyDescent="0.25">
      <c r="A148" s="1298" t="s">
        <v>9873</v>
      </c>
    </row>
    <row r="149" spans="1:1" x14ac:dyDescent="0.25">
      <c r="A149" s="1298" t="s">
        <v>21226</v>
      </c>
    </row>
    <row r="150" spans="1:1" x14ac:dyDescent="0.25">
      <c r="A150" s="1298" t="s">
        <v>9874</v>
      </c>
    </row>
    <row r="151" spans="1:1" x14ac:dyDescent="0.25">
      <c r="A151" s="1298" t="s">
        <v>9875</v>
      </c>
    </row>
    <row r="152" spans="1:1" ht="62" x14ac:dyDescent="0.25">
      <c r="A152" s="1298" t="s">
        <v>9876</v>
      </c>
    </row>
    <row r="153" spans="1:1" x14ac:dyDescent="0.25">
      <c r="A153" s="1298" t="s">
        <v>3398</v>
      </c>
    </row>
    <row r="154" spans="1:1" x14ac:dyDescent="0.25">
      <c r="A154" s="1298" t="s">
        <v>4146</v>
      </c>
    </row>
    <row r="155" spans="1:1" x14ac:dyDescent="0.25">
      <c r="A155" s="1298" t="s">
        <v>3965</v>
      </c>
    </row>
    <row r="156" spans="1:1" x14ac:dyDescent="0.25">
      <c r="A156" s="1298" t="s">
        <v>9877</v>
      </c>
    </row>
    <row r="157" spans="1:1" ht="93" x14ac:dyDescent="0.25">
      <c r="A157" s="1298" t="s">
        <v>4147</v>
      </c>
    </row>
    <row r="158" spans="1:1" ht="31" x14ac:dyDescent="0.25">
      <c r="A158" s="1298" t="s">
        <v>20815</v>
      </c>
    </row>
    <row r="159" spans="1:1" ht="31" x14ac:dyDescent="0.25">
      <c r="A159" s="1298" t="s">
        <v>7800</v>
      </c>
    </row>
    <row r="160" spans="1:1" ht="46.5" x14ac:dyDescent="0.25">
      <c r="A160" s="1298" t="s">
        <v>9878</v>
      </c>
    </row>
    <row r="161" spans="1:1" ht="31" x14ac:dyDescent="0.25">
      <c r="A161" s="1298" t="s">
        <v>7801</v>
      </c>
    </row>
    <row r="162" spans="1:1" ht="46.5" x14ac:dyDescent="0.25">
      <c r="A162" s="1298" t="s">
        <v>22066</v>
      </c>
    </row>
    <row r="163" spans="1:1" x14ac:dyDescent="0.25">
      <c r="A163" s="1298" t="s">
        <v>22067</v>
      </c>
    </row>
    <row r="164" spans="1:1" ht="139.5" x14ac:dyDescent="0.25">
      <c r="A164" s="1298" t="s">
        <v>9879</v>
      </c>
    </row>
    <row r="165" spans="1:1" ht="31" x14ac:dyDescent="0.25">
      <c r="A165" s="1298" t="s">
        <v>21475</v>
      </c>
    </row>
    <row r="166" spans="1:1" ht="62" x14ac:dyDescent="0.25">
      <c r="A166" s="1298" t="s">
        <v>22068</v>
      </c>
    </row>
    <row r="167" spans="1:1" ht="31" x14ac:dyDescent="0.25">
      <c r="A167" s="1298" t="s">
        <v>22069</v>
      </c>
    </row>
    <row r="168" spans="1:1" ht="31" x14ac:dyDescent="0.25">
      <c r="A168" s="1298" t="s">
        <v>22070</v>
      </c>
    </row>
    <row r="169" spans="1:1" x14ac:dyDescent="0.25">
      <c r="A169" s="1298" t="s">
        <v>9880</v>
      </c>
    </row>
    <row r="170" spans="1:1" x14ac:dyDescent="0.25">
      <c r="A170" s="1298" t="s">
        <v>3778</v>
      </c>
    </row>
    <row r="171" spans="1:1" x14ac:dyDescent="0.25">
      <c r="A171" s="1298" t="s">
        <v>4118</v>
      </c>
    </row>
    <row r="172" spans="1:1" x14ac:dyDescent="0.25">
      <c r="A172" s="1298" t="s">
        <v>4119</v>
      </c>
    </row>
    <row r="173" spans="1:1" ht="31" x14ac:dyDescent="0.25">
      <c r="A173" s="1298" t="s">
        <v>7802</v>
      </c>
    </row>
    <row r="174" spans="1:1" ht="31" x14ac:dyDescent="0.25">
      <c r="A174" s="1298" t="s">
        <v>22071</v>
      </c>
    </row>
    <row r="175" spans="1:1" x14ac:dyDescent="0.25">
      <c r="A175" s="1298" t="s">
        <v>2560</v>
      </c>
    </row>
    <row r="176" spans="1:1" ht="62" x14ac:dyDescent="0.25">
      <c r="A176" s="1298" t="s">
        <v>9881</v>
      </c>
    </row>
    <row r="177" spans="1:1" ht="31" x14ac:dyDescent="0.25">
      <c r="A177" s="1298" t="s">
        <v>9882</v>
      </c>
    </row>
    <row r="178" spans="1:1" x14ac:dyDescent="0.25">
      <c r="A178" s="1298" t="s">
        <v>2991</v>
      </c>
    </row>
    <row r="179" spans="1:1" x14ac:dyDescent="0.25">
      <c r="A179" s="1298" t="s">
        <v>11202</v>
      </c>
    </row>
    <row r="180" spans="1:1" x14ac:dyDescent="0.25">
      <c r="A180" s="1298" t="s">
        <v>1625</v>
      </c>
    </row>
    <row r="181" spans="1:1" x14ac:dyDescent="0.25">
      <c r="A181" s="1298" t="s">
        <v>13274</v>
      </c>
    </row>
    <row r="182" spans="1:1" x14ac:dyDescent="0.25">
      <c r="A182" s="1298" t="s">
        <v>7803</v>
      </c>
    </row>
    <row r="183" spans="1:1" ht="31" x14ac:dyDescent="0.25">
      <c r="A183" s="1298" t="s">
        <v>9883</v>
      </c>
    </row>
    <row r="184" spans="1:1" x14ac:dyDescent="0.25">
      <c r="A184" s="1298" t="s">
        <v>21476</v>
      </c>
    </row>
    <row r="185" spans="1:1" x14ac:dyDescent="0.25">
      <c r="A185" s="1298" t="s">
        <v>2075</v>
      </c>
    </row>
    <row r="186" spans="1:1" x14ac:dyDescent="0.25">
      <c r="A186" s="1298" t="s">
        <v>7804</v>
      </c>
    </row>
    <row r="187" spans="1:1" ht="62" x14ac:dyDescent="0.25">
      <c r="A187" s="1298" t="s">
        <v>9884</v>
      </c>
    </row>
    <row r="188" spans="1:1" x14ac:dyDescent="0.25">
      <c r="A188" s="1298" t="s">
        <v>9885</v>
      </c>
    </row>
    <row r="189" spans="1:1" x14ac:dyDescent="0.25">
      <c r="A189" s="1298" t="s">
        <v>2076</v>
      </c>
    </row>
    <row r="190" spans="1:1" x14ac:dyDescent="0.25">
      <c r="A190" s="1298" t="s">
        <v>4210</v>
      </c>
    </row>
    <row r="191" spans="1:1" x14ac:dyDescent="0.25">
      <c r="A191" s="1298" t="s">
        <v>9886</v>
      </c>
    </row>
    <row r="192" spans="1:1" ht="46.5" x14ac:dyDescent="0.25">
      <c r="A192" s="1298" t="s">
        <v>4211</v>
      </c>
    </row>
    <row r="193" spans="1:1" x14ac:dyDescent="0.25">
      <c r="A193" s="1298" t="s">
        <v>7805</v>
      </c>
    </row>
    <row r="194" spans="1:1" ht="31" x14ac:dyDescent="0.25">
      <c r="A194" s="1298" t="s">
        <v>4212</v>
      </c>
    </row>
    <row r="195" spans="1:1" ht="31" x14ac:dyDescent="0.25">
      <c r="A195" s="1298" t="s">
        <v>23198</v>
      </c>
    </row>
    <row r="196" spans="1:1" x14ac:dyDescent="0.25">
      <c r="A196" s="1298" t="s">
        <v>23199</v>
      </c>
    </row>
    <row r="197" spans="1:1" x14ac:dyDescent="0.25">
      <c r="A197" s="1298" t="s">
        <v>9887</v>
      </c>
    </row>
    <row r="198" spans="1:1" x14ac:dyDescent="0.25">
      <c r="A198" s="1298" t="s">
        <v>9888</v>
      </c>
    </row>
    <row r="199" spans="1:1" x14ac:dyDescent="0.25">
      <c r="A199" s="1298" t="s">
        <v>23200</v>
      </c>
    </row>
    <row r="200" spans="1:1" x14ac:dyDescent="0.25">
      <c r="A200" s="1298" t="s">
        <v>4517</v>
      </c>
    </row>
    <row r="201" spans="1:1" x14ac:dyDescent="0.25">
      <c r="A201" s="1298" t="s">
        <v>11301</v>
      </c>
    </row>
    <row r="202" spans="1:1" ht="31" x14ac:dyDescent="0.25">
      <c r="A202" s="1298" t="s">
        <v>20816</v>
      </c>
    </row>
    <row r="203" spans="1:1" ht="31" x14ac:dyDescent="0.25">
      <c r="A203" s="1298" t="s">
        <v>11302</v>
      </c>
    </row>
    <row r="204" spans="1:1" ht="31" x14ac:dyDescent="0.25">
      <c r="A204" s="1298" t="s">
        <v>11303</v>
      </c>
    </row>
    <row r="205" spans="1:1" ht="31" x14ac:dyDescent="0.25">
      <c r="A205" s="1298" t="s">
        <v>11304</v>
      </c>
    </row>
    <row r="206" spans="1:1" x14ac:dyDescent="0.25">
      <c r="A206" s="1298" t="s">
        <v>11305</v>
      </c>
    </row>
    <row r="207" spans="1:1" x14ac:dyDescent="0.25">
      <c r="A207" s="1298" t="s">
        <v>11306</v>
      </c>
    </row>
    <row r="208" spans="1:1" x14ac:dyDescent="0.25">
      <c r="A208" s="1298" t="s">
        <v>11307</v>
      </c>
    </row>
    <row r="209" spans="1:1" x14ac:dyDescent="0.25">
      <c r="A209" s="1298" t="s">
        <v>1302</v>
      </c>
    </row>
    <row r="210" spans="1:1" x14ac:dyDescent="0.25">
      <c r="A210" s="1298" t="s">
        <v>7806</v>
      </c>
    </row>
    <row r="211" spans="1:1" ht="31" x14ac:dyDescent="0.25">
      <c r="A211" s="1298" t="s">
        <v>9889</v>
      </c>
    </row>
    <row r="212" spans="1:1" ht="31" x14ac:dyDescent="0.25">
      <c r="A212" s="1298" t="s">
        <v>7807</v>
      </c>
    </row>
    <row r="213" spans="1:1" x14ac:dyDescent="0.25">
      <c r="A213" s="1298" t="s">
        <v>20817</v>
      </c>
    </row>
    <row r="214" spans="1:1" ht="31" x14ac:dyDescent="0.25">
      <c r="A214" s="1298" t="s">
        <v>20818</v>
      </c>
    </row>
    <row r="215" spans="1:1" x14ac:dyDescent="0.25">
      <c r="A215" s="1298" t="s">
        <v>23201</v>
      </c>
    </row>
    <row r="216" spans="1:1" x14ac:dyDescent="0.25">
      <c r="A216" s="1298" t="s">
        <v>21477</v>
      </c>
    </row>
    <row r="217" spans="1:1" x14ac:dyDescent="0.25">
      <c r="A217" s="1298" t="s">
        <v>23202</v>
      </c>
    </row>
    <row r="218" spans="1:1" x14ac:dyDescent="0.25">
      <c r="A218" s="1298" t="s">
        <v>23203</v>
      </c>
    </row>
    <row r="219" spans="1:1" x14ac:dyDescent="0.25">
      <c r="A219" s="1298" t="s">
        <v>9887</v>
      </c>
    </row>
    <row r="220" spans="1:1" x14ac:dyDescent="0.25">
      <c r="A220" s="1298" t="s">
        <v>23204</v>
      </c>
    </row>
    <row r="221" spans="1:1" x14ac:dyDescent="0.25">
      <c r="A221" s="1298" t="s">
        <v>9890</v>
      </c>
    </row>
    <row r="222" spans="1:1" x14ac:dyDescent="0.25">
      <c r="A222" s="1298" t="s">
        <v>21478</v>
      </c>
    </row>
    <row r="223" spans="1:1" x14ac:dyDescent="0.25">
      <c r="A223" s="1298" t="s">
        <v>11579</v>
      </c>
    </row>
    <row r="224" spans="1:1" x14ac:dyDescent="0.25">
      <c r="A224" s="1298" t="s">
        <v>20819</v>
      </c>
    </row>
    <row r="225" spans="1:1" x14ac:dyDescent="0.25">
      <c r="A225" s="1298" t="s">
        <v>20820</v>
      </c>
    </row>
    <row r="226" spans="1:1" x14ac:dyDescent="0.25">
      <c r="A226" s="1298" t="s">
        <v>20821</v>
      </c>
    </row>
    <row r="227" spans="1:1" x14ac:dyDescent="0.25">
      <c r="A227" s="1298" t="s">
        <v>23205</v>
      </c>
    </row>
    <row r="228" spans="1:1" x14ac:dyDescent="0.25">
      <c r="A228" s="1298" t="s">
        <v>20822</v>
      </c>
    </row>
    <row r="229" spans="1:1" x14ac:dyDescent="0.25">
      <c r="A229" s="1298" t="s">
        <v>1304</v>
      </c>
    </row>
    <row r="230" spans="1:1" x14ac:dyDescent="0.25">
      <c r="A230" s="1298" t="s">
        <v>4128</v>
      </c>
    </row>
    <row r="231" spans="1:1" x14ac:dyDescent="0.25">
      <c r="A231" s="1298" t="s">
        <v>9891</v>
      </c>
    </row>
    <row r="232" spans="1:1" ht="31" x14ac:dyDescent="0.25">
      <c r="A232" s="1298" t="s">
        <v>20823</v>
      </c>
    </row>
    <row r="233" spans="1:1" ht="31" x14ac:dyDescent="0.25">
      <c r="A233" s="1298" t="s">
        <v>22072</v>
      </c>
    </row>
    <row r="234" spans="1:1" x14ac:dyDescent="0.25">
      <c r="A234" s="1298" t="s">
        <v>20824</v>
      </c>
    </row>
    <row r="235" spans="1:1" x14ac:dyDescent="0.25">
      <c r="A235" s="1298" t="s">
        <v>20825</v>
      </c>
    </row>
    <row r="236" spans="1:1" ht="31" x14ac:dyDescent="0.25">
      <c r="A236" s="1298" t="s">
        <v>4129</v>
      </c>
    </row>
    <row r="237" spans="1:1" ht="31" x14ac:dyDescent="0.25">
      <c r="A237" s="1298" t="s">
        <v>20826</v>
      </c>
    </row>
    <row r="238" spans="1:1" x14ac:dyDescent="0.25">
      <c r="A238" s="1298" t="s">
        <v>4203</v>
      </c>
    </row>
    <row r="239" spans="1:1" ht="31" x14ac:dyDescent="0.25">
      <c r="A239" s="1298" t="s">
        <v>20827</v>
      </c>
    </row>
    <row r="240" spans="1:1" ht="31" x14ac:dyDescent="0.25">
      <c r="A240" s="1298" t="s">
        <v>20828</v>
      </c>
    </row>
    <row r="241" spans="1:1" x14ac:dyDescent="0.25">
      <c r="A241" s="1298" t="s">
        <v>20829</v>
      </c>
    </row>
    <row r="242" spans="1:1" ht="31" x14ac:dyDescent="0.25">
      <c r="A242" s="1298" t="s">
        <v>9892</v>
      </c>
    </row>
    <row r="243" spans="1:1" x14ac:dyDescent="0.25">
      <c r="A243" s="1298" t="s">
        <v>7808</v>
      </c>
    </row>
    <row r="244" spans="1:1" ht="46.5" x14ac:dyDescent="0.25">
      <c r="A244" s="1298" t="s">
        <v>21479</v>
      </c>
    </row>
    <row r="245" spans="1:1" x14ac:dyDescent="0.25">
      <c r="A245" s="1298" t="s">
        <v>23206</v>
      </c>
    </row>
    <row r="246" spans="1:1" x14ac:dyDescent="0.25">
      <c r="A246" s="1298" t="s">
        <v>23207</v>
      </c>
    </row>
    <row r="247" spans="1:1" x14ac:dyDescent="0.25">
      <c r="A247" s="1298" t="s">
        <v>23208</v>
      </c>
    </row>
    <row r="248" spans="1:1" x14ac:dyDescent="0.25">
      <c r="A248" s="1298" t="s">
        <v>9887</v>
      </c>
    </row>
    <row r="249" spans="1:1" x14ac:dyDescent="0.25">
      <c r="A249" s="1298" t="s">
        <v>23209</v>
      </c>
    </row>
    <row r="250" spans="1:1" x14ac:dyDescent="0.25">
      <c r="A250" s="1298" t="s">
        <v>7809</v>
      </c>
    </row>
    <row r="251" spans="1:1" x14ac:dyDescent="0.25">
      <c r="A251" s="1298" t="s">
        <v>21480</v>
      </c>
    </row>
    <row r="252" spans="1:1" x14ac:dyDescent="0.25">
      <c r="A252" s="1298" t="s">
        <v>1652</v>
      </c>
    </row>
    <row r="253" spans="1:1" x14ac:dyDescent="0.25">
      <c r="A253" s="1298" t="s">
        <v>4111</v>
      </c>
    </row>
    <row r="254" spans="1:1" ht="46.5" x14ac:dyDescent="0.25">
      <c r="A254" s="1298" t="s">
        <v>20830</v>
      </c>
    </row>
    <row r="255" spans="1:1" x14ac:dyDescent="0.25">
      <c r="A255" s="1298" t="s">
        <v>9885</v>
      </c>
    </row>
    <row r="256" spans="1:1" x14ac:dyDescent="0.25">
      <c r="A256" s="1298" t="s">
        <v>1516</v>
      </c>
    </row>
    <row r="257" spans="1:1" x14ac:dyDescent="0.25">
      <c r="A257" s="1298" t="s">
        <v>4112</v>
      </c>
    </row>
    <row r="258" spans="1:1" x14ac:dyDescent="0.25">
      <c r="A258" s="1298" t="s">
        <v>9893</v>
      </c>
    </row>
    <row r="259" spans="1:1" ht="31" x14ac:dyDescent="0.25">
      <c r="A259" s="1298" t="s">
        <v>9894</v>
      </c>
    </row>
    <row r="260" spans="1:1" ht="31" x14ac:dyDescent="0.25">
      <c r="A260" s="1298" t="s">
        <v>9895</v>
      </c>
    </row>
    <row r="261" spans="1:1" ht="31" x14ac:dyDescent="0.25">
      <c r="A261" s="1298" t="s">
        <v>9896</v>
      </c>
    </row>
    <row r="262" spans="1:1" x14ac:dyDescent="0.25">
      <c r="A262" s="1298" t="s">
        <v>6509</v>
      </c>
    </row>
    <row r="263" spans="1:1" x14ac:dyDescent="0.25">
      <c r="A263" s="1298" t="s">
        <v>6510</v>
      </c>
    </row>
    <row r="264" spans="1:1" x14ac:dyDescent="0.25">
      <c r="A264" s="1298" t="s">
        <v>6511</v>
      </c>
    </row>
    <row r="265" spans="1:1" x14ac:dyDescent="0.25">
      <c r="A265" s="1298" t="s">
        <v>6512</v>
      </c>
    </row>
    <row r="266" spans="1:1" ht="31" x14ac:dyDescent="0.25">
      <c r="A266" s="1298" t="s">
        <v>20831</v>
      </c>
    </row>
    <row r="267" spans="1:1" x14ac:dyDescent="0.25">
      <c r="A267" s="1298" t="s">
        <v>9897</v>
      </c>
    </row>
    <row r="268" spans="1:1" x14ac:dyDescent="0.25">
      <c r="A268" s="1298" t="s">
        <v>6513</v>
      </c>
    </row>
    <row r="269" spans="1:1" x14ac:dyDescent="0.25">
      <c r="A269" s="1298" t="s">
        <v>20832</v>
      </c>
    </row>
    <row r="270" spans="1:1" ht="46.5" x14ac:dyDescent="0.25">
      <c r="A270" s="1298" t="s">
        <v>20833</v>
      </c>
    </row>
    <row r="271" spans="1:1" x14ac:dyDescent="0.25">
      <c r="A271" s="1298" t="s">
        <v>20834</v>
      </c>
    </row>
    <row r="272" spans="1:1" ht="31" x14ac:dyDescent="0.25">
      <c r="A272" s="1298" t="s">
        <v>20835</v>
      </c>
    </row>
    <row r="273" spans="1:1" x14ac:dyDescent="0.25">
      <c r="A273" s="1298" t="s">
        <v>20836</v>
      </c>
    </row>
    <row r="274" spans="1:1" x14ac:dyDescent="0.25">
      <c r="A274" s="1298" t="s">
        <v>20837</v>
      </c>
    </row>
    <row r="275" spans="1:1" x14ac:dyDescent="0.25">
      <c r="A275" s="1298" t="s">
        <v>20838</v>
      </c>
    </row>
    <row r="276" spans="1:1" x14ac:dyDescent="0.25">
      <c r="A276" s="1298" t="s">
        <v>20839</v>
      </c>
    </row>
    <row r="277" spans="1:1" ht="31" x14ac:dyDescent="0.25">
      <c r="A277" s="1298" t="s">
        <v>20840</v>
      </c>
    </row>
    <row r="278" spans="1:1" x14ac:dyDescent="0.25">
      <c r="A278" s="1298" t="s">
        <v>20841</v>
      </c>
    </row>
    <row r="279" spans="1:1" ht="31" x14ac:dyDescent="0.25">
      <c r="A279" s="1298" t="s">
        <v>20842</v>
      </c>
    </row>
    <row r="280" spans="1:1" ht="31" x14ac:dyDescent="0.25">
      <c r="A280" s="1298" t="s">
        <v>20843</v>
      </c>
    </row>
    <row r="281" spans="1:1" x14ac:dyDescent="0.25">
      <c r="A281" s="1298" t="s">
        <v>22073</v>
      </c>
    </row>
    <row r="282" spans="1:1" ht="31" x14ac:dyDescent="0.25">
      <c r="A282" s="1298" t="s">
        <v>22074</v>
      </c>
    </row>
    <row r="283" spans="1:1" x14ac:dyDescent="0.25">
      <c r="A283" s="1298" t="s">
        <v>9887</v>
      </c>
    </row>
    <row r="284" spans="1:1" x14ac:dyDescent="0.25">
      <c r="A284" s="1298" t="s">
        <v>22075</v>
      </c>
    </row>
    <row r="285" spans="1:1" x14ac:dyDescent="0.25">
      <c r="A285" s="1298" t="s">
        <v>20844</v>
      </c>
    </row>
    <row r="286" spans="1:1" x14ac:dyDescent="0.25">
      <c r="A286" s="1298" t="s">
        <v>20845</v>
      </c>
    </row>
    <row r="287" spans="1:1" x14ac:dyDescent="0.25">
      <c r="A287" s="1298" t="s">
        <v>20846</v>
      </c>
    </row>
    <row r="288" spans="1:1" x14ac:dyDescent="0.25">
      <c r="A288" s="1298" t="s">
        <v>1518</v>
      </c>
    </row>
    <row r="289" spans="1:1" x14ac:dyDescent="0.25">
      <c r="A289" s="1298" t="s">
        <v>4162</v>
      </c>
    </row>
    <row r="290" spans="1:1" ht="46.5" x14ac:dyDescent="0.25">
      <c r="A290" s="1298" t="s">
        <v>16295</v>
      </c>
    </row>
    <row r="291" spans="1:1" x14ac:dyDescent="0.25">
      <c r="A291" s="1298" t="s">
        <v>9885</v>
      </c>
    </row>
    <row r="292" spans="1:1" x14ac:dyDescent="0.25">
      <c r="A292" s="1298" t="s">
        <v>1664</v>
      </c>
    </row>
    <row r="293" spans="1:1" x14ac:dyDescent="0.25">
      <c r="A293" s="1298" t="s">
        <v>4163</v>
      </c>
    </row>
    <row r="294" spans="1:1" x14ac:dyDescent="0.25">
      <c r="A294" s="1298" t="s">
        <v>9898</v>
      </c>
    </row>
    <row r="295" spans="1:1" ht="31" x14ac:dyDescent="0.25">
      <c r="A295" s="1298" t="s">
        <v>4164</v>
      </c>
    </row>
    <row r="296" spans="1:1" x14ac:dyDescent="0.25">
      <c r="A296" s="1298" t="s">
        <v>7810</v>
      </c>
    </row>
    <row r="297" spans="1:1" ht="31" x14ac:dyDescent="0.25">
      <c r="A297" s="1298" t="s">
        <v>4165</v>
      </c>
    </row>
    <row r="298" spans="1:1" x14ac:dyDescent="0.25">
      <c r="A298" s="1298" t="s">
        <v>4166</v>
      </c>
    </row>
    <row r="299" spans="1:1" ht="31" x14ac:dyDescent="0.25">
      <c r="A299" s="1298" t="s">
        <v>9899</v>
      </c>
    </row>
    <row r="300" spans="1:1" x14ac:dyDescent="0.25">
      <c r="A300" s="1298" t="s">
        <v>7811</v>
      </c>
    </row>
    <row r="301" spans="1:1" ht="46.5" x14ac:dyDescent="0.25">
      <c r="A301" s="1298" t="s">
        <v>20847</v>
      </c>
    </row>
    <row r="302" spans="1:1" ht="31" x14ac:dyDescent="0.25">
      <c r="A302" s="1298" t="s">
        <v>4150</v>
      </c>
    </row>
    <row r="303" spans="1:1" ht="31" x14ac:dyDescent="0.25">
      <c r="A303" s="1298" t="s">
        <v>9900</v>
      </c>
    </row>
    <row r="304" spans="1:1" ht="31" x14ac:dyDescent="0.25">
      <c r="A304" s="1298" t="s">
        <v>9901</v>
      </c>
    </row>
    <row r="305" spans="1:1" ht="31" x14ac:dyDescent="0.25">
      <c r="A305" s="1298" t="s">
        <v>9902</v>
      </c>
    </row>
    <row r="306" spans="1:1" ht="31" x14ac:dyDescent="0.25">
      <c r="A306" s="1298" t="s">
        <v>4151</v>
      </c>
    </row>
    <row r="307" spans="1:1" ht="31" x14ac:dyDescent="0.25">
      <c r="A307" s="1298" t="s">
        <v>9903</v>
      </c>
    </row>
    <row r="308" spans="1:1" x14ac:dyDescent="0.25">
      <c r="A308" s="1298" t="s">
        <v>9904</v>
      </c>
    </row>
    <row r="309" spans="1:1" x14ac:dyDescent="0.25">
      <c r="A309" s="1298" t="s">
        <v>4152</v>
      </c>
    </row>
    <row r="310" spans="1:1" x14ac:dyDescent="0.25">
      <c r="A310" s="1298" t="s">
        <v>4252</v>
      </c>
    </row>
    <row r="311" spans="1:1" ht="77.5" x14ac:dyDescent="0.25">
      <c r="A311" s="1298" t="s">
        <v>9905</v>
      </c>
    </row>
    <row r="312" spans="1:1" ht="62" x14ac:dyDescent="0.25">
      <c r="A312" s="1298" t="s">
        <v>9906</v>
      </c>
    </row>
    <row r="313" spans="1:1" ht="139.5" x14ac:dyDescent="0.25">
      <c r="A313" s="1298" t="s">
        <v>9907</v>
      </c>
    </row>
    <row r="314" spans="1:1" ht="31" x14ac:dyDescent="0.25">
      <c r="A314" s="1298" t="s">
        <v>4253</v>
      </c>
    </row>
    <row r="315" spans="1:1" ht="31" x14ac:dyDescent="0.25">
      <c r="A315" s="1298" t="s">
        <v>9908</v>
      </c>
    </row>
    <row r="316" spans="1:1" ht="31" x14ac:dyDescent="0.25">
      <c r="A316" s="1298" t="s">
        <v>7812</v>
      </c>
    </row>
    <row r="317" spans="1:1" ht="31" x14ac:dyDescent="0.25">
      <c r="A317" s="1298" t="s">
        <v>9909</v>
      </c>
    </row>
    <row r="318" spans="1:1" x14ac:dyDescent="0.25">
      <c r="A318" s="1298" t="s">
        <v>4254</v>
      </c>
    </row>
    <row r="319" spans="1:1" ht="46.5" x14ac:dyDescent="0.25">
      <c r="A319" s="1298" t="s">
        <v>9910</v>
      </c>
    </row>
    <row r="320" spans="1:1" ht="31" x14ac:dyDescent="0.25">
      <c r="A320" s="1298" t="s">
        <v>23210</v>
      </c>
    </row>
    <row r="321" spans="1:1" ht="31" x14ac:dyDescent="0.25">
      <c r="A321" s="1298" t="s">
        <v>23211</v>
      </c>
    </row>
    <row r="322" spans="1:1" ht="46.5" x14ac:dyDescent="0.25">
      <c r="A322" s="1298" t="s">
        <v>9911</v>
      </c>
    </row>
    <row r="323" spans="1:1" ht="31" x14ac:dyDescent="0.25">
      <c r="A323" s="1298" t="s">
        <v>9912</v>
      </c>
    </row>
    <row r="324" spans="1:1" ht="46.5" x14ac:dyDescent="0.25">
      <c r="A324" s="1298" t="s">
        <v>9913</v>
      </c>
    </row>
    <row r="325" spans="1:1" ht="31" x14ac:dyDescent="0.25">
      <c r="A325" s="1298" t="s">
        <v>9914</v>
      </c>
    </row>
    <row r="326" spans="1:1" ht="46.5" x14ac:dyDescent="0.25">
      <c r="A326" s="1298" t="s">
        <v>23212</v>
      </c>
    </row>
    <row r="327" spans="1:1" ht="62" x14ac:dyDescent="0.25">
      <c r="A327" s="1298" t="s">
        <v>23213</v>
      </c>
    </row>
    <row r="328" spans="1:1" ht="31" x14ac:dyDescent="0.25">
      <c r="A328" s="1298" t="s">
        <v>23214</v>
      </c>
    </row>
    <row r="329" spans="1:1" ht="62" x14ac:dyDescent="0.25">
      <c r="A329" s="1298" t="s">
        <v>23215</v>
      </c>
    </row>
    <row r="330" spans="1:1" x14ac:dyDescent="0.25">
      <c r="A330" s="1298" t="s">
        <v>9887</v>
      </c>
    </row>
    <row r="331" spans="1:1" x14ac:dyDescent="0.25">
      <c r="A331" s="1298" t="s">
        <v>9915</v>
      </c>
    </row>
    <row r="332" spans="1:1" x14ac:dyDescent="0.25">
      <c r="A332" s="1298" t="s">
        <v>23216</v>
      </c>
    </row>
    <row r="333" spans="1:1" x14ac:dyDescent="0.25">
      <c r="A333" s="1298" t="s">
        <v>20848</v>
      </c>
    </row>
    <row r="334" spans="1:1" x14ac:dyDescent="0.25">
      <c r="A334" s="1298" t="s">
        <v>20849</v>
      </c>
    </row>
    <row r="335" spans="1:1" x14ac:dyDescent="0.25">
      <c r="A335" s="1298" t="s">
        <v>1666</v>
      </c>
    </row>
    <row r="336" spans="1:1" x14ac:dyDescent="0.25">
      <c r="A336" s="1298" t="s">
        <v>7813</v>
      </c>
    </row>
    <row r="337" spans="1:1" ht="31" x14ac:dyDescent="0.25">
      <c r="A337" s="1298" t="s">
        <v>9916</v>
      </c>
    </row>
    <row r="338" spans="1:1" ht="31" x14ac:dyDescent="0.25">
      <c r="A338" s="1298" t="s">
        <v>4255</v>
      </c>
    </row>
    <row r="339" spans="1:1" ht="77.5" x14ac:dyDescent="0.25">
      <c r="A339" s="1298" t="s">
        <v>9917</v>
      </c>
    </row>
    <row r="340" spans="1:1" ht="93" x14ac:dyDescent="0.25">
      <c r="A340" s="1298" t="s">
        <v>20850</v>
      </c>
    </row>
    <row r="341" spans="1:1" x14ac:dyDescent="0.25">
      <c r="A341" s="1298" t="s">
        <v>20851</v>
      </c>
    </row>
    <row r="342" spans="1:1" x14ac:dyDescent="0.25">
      <c r="A342" s="1298" t="s">
        <v>20852</v>
      </c>
    </row>
    <row r="343" spans="1:1" ht="31" x14ac:dyDescent="0.25">
      <c r="A343" s="1298" t="s">
        <v>20853</v>
      </c>
    </row>
    <row r="344" spans="1:1" x14ac:dyDescent="0.25">
      <c r="A344" s="1298" t="s">
        <v>20854</v>
      </c>
    </row>
    <row r="345" spans="1:1" x14ac:dyDescent="0.25">
      <c r="A345" s="1298" t="s">
        <v>20855</v>
      </c>
    </row>
    <row r="346" spans="1:1" x14ac:dyDescent="0.25">
      <c r="A346" s="1298" t="s">
        <v>20856</v>
      </c>
    </row>
    <row r="347" spans="1:1" x14ac:dyDescent="0.25">
      <c r="A347" s="1298" t="s">
        <v>20857</v>
      </c>
    </row>
    <row r="348" spans="1:1" x14ac:dyDescent="0.25">
      <c r="A348" s="1298" t="s">
        <v>9887</v>
      </c>
    </row>
    <row r="349" spans="1:1" x14ac:dyDescent="0.25">
      <c r="A349" s="1298" t="s">
        <v>20858</v>
      </c>
    </row>
    <row r="350" spans="1:1" x14ac:dyDescent="0.25">
      <c r="A350" s="1298" t="s">
        <v>20859</v>
      </c>
    </row>
    <row r="351" spans="1:1" x14ac:dyDescent="0.25">
      <c r="A351" s="1298" t="s">
        <v>20860</v>
      </c>
    </row>
    <row r="352" spans="1:1" x14ac:dyDescent="0.25">
      <c r="A352" s="1298" t="s">
        <v>20861</v>
      </c>
    </row>
    <row r="353" spans="1:1" x14ac:dyDescent="0.25">
      <c r="A353" s="1298" t="s">
        <v>1667</v>
      </c>
    </row>
    <row r="354" spans="1:1" x14ac:dyDescent="0.25">
      <c r="A354" s="1298" t="s">
        <v>7814</v>
      </c>
    </row>
    <row r="355" spans="1:1" ht="62" x14ac:dyDescent="0.25">
      <c r="A355" s="1298" t="s">
        <v>9918</v>
      </c>
    </row>
    <row r="356" spans="1:1" x14ac:dyDescent="0.25">
      <c r="A356" s="1298" t="s">
        <v>9919</v>
      </c>
    </row>
    <row r="357" spans="1:1" x14ac:dyDescent="0.25">
      <c r="A357" s="1298" t="s">
        <v>1529</v>
      </c>
    </row>
    <row r="358" spans="1:1" x14ac:dyDescent="0.25">
      <c r="A358" s="1298" t="s">
        <v>20862</v>
      </c>
    </row>
    <row r="359" spans="1:1" x14ac:dyDescent="0.25">
      <c r="A359" s="1298" t="s">
        <v>9920</v>
      </c>
    </row>
    <row r="360" spans="1:1" ht="31" x14ac:dyDescent="0.25">
      <c r="A360" s="1298" t="s">
        <v>19820</v>
      </c>
    </row>
    <row r="361" spans="1:1" ht="62" x14ac:dyDescent="0.25">
      <c r="A361" s="1298" t="s">
        <v>19821</v>
      </c>
    </row>
    <row r="362" spans="1:1" x14ac:dyDescent="0.25">
      <c r="A362" s="1298" t="s">
        <v>4110</v>
      </c>
    </row>
    <row r="363" spans="1:1" x14ac:dyDescent="0.25">
      <c r="A363" s="1298" t="s">
        <v>9887</v>
      </c>
    </row>
    <row r="364" spans="1:1" x14ac:dyDescent="0.25">
      <c r="A364" s="1298" t="s">
        <v>9921</v>
      </c>
    </row>
    <row r="365" spans="1:1" x14ac:dyDescent="0.25">
      <c r="A365" s="1298" t="s">
        <v>20863</v>
      </c>
    </row>
    <row r="366" spans="1:1" x14ac:dyDescent="0.25">
      <c r="A366" s="1298" t="s">
        <v>4400</v>
      </c>
    </row>
    <row r="367" spans="1:1" x14ac:dyDescent="0.25">
      <c r="A367" s="1298" t="s">
        <v>4401</v>
      </c>
    </row>
    <row r="368" spans="1:1" x14ac:dyDescent="0.25">
      <c r="A368" s="1298" t="s">
        <v>20864</v>
      </c>
    </row>
    <row r="369" spans="1:1" x14ac:dyDescent="0.25">
      <c r="A369" s="1298" t="s">
        <v>11308</v>
      </c>
    </row>
    <row r="370" spans="1:1" x14ac:dyDescent="0.25">
      <c r="A370" s="1298" t="s">
        <v>11309</v>
      </c>
    </row>
    <row r="371" spans="1:1" x14ac:dyDescent="0.25">
      <c r="A371" s="1298" t="s">
        <v>11310</v>
      </c>
    </row>
    <row r="372" spans="1:1" x14ac:dyDescent="0.25">
      <c r="A372" s="1298" t="s">
        <v>11311</v>
      </c>
    </row>
    <row r="373" spans="1:1" x14ac:dyDescent="0.25">
      <c r="A373" s="1298" t="s">
        <v>13275</v>
      </c>
    </row>
    <row r="374" spans="1:1" ht="31" x14ac:dyDescent="0.25">
      <c r="A374" s="1298" t="s">
        <v>22076</v>
      </c>
    </row>
    <row r="375" spans="1:1" x14ac:dyDescent="0.25">
      <c r="A375" s="1298" t="s">
        <v>9922</v>
      </c>
    </row>
    <row r="376" spans="1:1" x14ac:dyDescent="0.25">
      <c r="A376" s="1298" t="s">
        <v>7815</v>
      </c>
    </row>
    <row r="377" spans="1:1" x14ac:dyDescent="0.25">
      <c r="A377" s="1298" t="s">
        <v>1182</v>
      </c>
    </row>
    <row r="378" spans="1:1" ht="31" x14ac:dyDescent="0.25">
      <c r="A378" s="1298" t="s">
        <v>9923</v>
      </c>
    </row>
    <row r="379" spans="1:1" x14ac:dyDescent="0.25">
      <c r="A379" s="1298" t="s">
        <v>9919</v>
      </c>
    </row>
    <row r="380" spans="1:1" x14ac:dyDescent="0.25">
      <c r="A380" s="1298" t="s">
        <v>1183</v>
      </c>
    </row>
    <row r="381" spans="1:1" ht="31" x14ac:dyDescent="0.25">
      <c r="A381" s="1298" t="s">
        <v>9924</v>
      </c>
    </row>
    <row r="382" spans="1:1" x14ac:dyDescent="0.25">
      <c r="A382" s="1298" t="s">
        <v>9925</v>
      </c>
    </row>
    <row r="383" spans="1:1" x14ac:dyDescent="0.25">
      <c r="A383" s="1298" t="s">
        <v>2675</v>
      </c>
    </row>
    <row r="384" spans="1:1" x14ac:dyDescent="0.25">
      <c r="A384" s="1298" t="s">
        <v>13276</v>
      </c>
    </row>
    <row r="385" spans="1:1" x14ac:dyDescent="0.25">
      <c r="A385" s="1298" t="s">
        <v>7816</v>
      </c>
    </row>
    <row r="386" spans="1:1" ht="31" x14ac:dyDescent="0.25">
      <c r="A386" s="1298" t="s">
        <v>13277</v>
      </c>
    </row>
    <row r="387" spans="1:1" x14ac:dyDescent="0.25">
      <c r="A387" s="1298" t="s">
        <v>21476</v>
      </c>
    </row>
    <row r="388" spans="1:1" x14ac:dyDescent="0.25">
      <c r="A388" s="1298" t="s">
        <v>1184</v>
      </c>
    </row>
    <row r="389" spans="1:1" ht="31" x14ac:dyDescent="0.25">
      <c r="A389" s="1298" t="s">
        <v>13278</v>
      </c>
    </row>
    <row r="390" spans="1:1" ht="62" x14ac:dyDescent="0.25">
      <c r="A390" s="1298" t="s">
        <v>13279</v>
      </c>
    </row>
    <row r="391" spans="1:1" x14ac:dyDescent="0.25">
      <c r="A391" s="1298" t="s">
        <v>9885</v>
      </c>
    </row>
    <row r="392" spans="1:1" x14ac:dyDescent="0.25">
      <c r="A392" s="1298" t="s">
        <v>1185</v>
      </c>
    </row>
    <row r="393" spans="1:1" x14ac:dyDescent="0.25">
      <c r="A393" s="1298" t="s">
        <v>13280</v>
      </c>
    </row>
    <row r="394" spans="1:1" x14ac:dyDescent="0.25">
      <c r="A394" s="1298" t="s">
        <v>13281</v>
      </c>
    </row>
    <row r="395" spans="1:1" ht="46.5" x14ac:dyDescent="0.25">
      <c r="A395" s="1298" t="s">
        <v>4211</v>
      </c>
    </row>
    <row r="396" spans="1:1" x14ac:dyDescent="0.25">
      <c r="A396" s="1298" t="s">
        <v>7805</v>
      </c>
    </row>
    <row r="397" spans="1:1" ht="31" x14ac:dyDescent="0.25">
      <c r="A397" s="1298" t="s">
        <v>4212</v>
      </c>
    </row>
    <row r="398" spans="1:1" ht="31" x14ac:dyDescent="0.25">
      <c r="A398" s="1298" t="s">
        <v>23198</v>
      </c>
    </row>
    <row r="399" spans="1:1" x14ac:dyDescent="0.25">
      <c r="A399" s="1298" t="s">
        <v>23199</v>
      </c>
    </row>
    <row r="400" spans="1:1" x14ac:dyDescent="0.25">
      <c r="A400" s="1298" t="s">
        <v>9887</v>
      </c>
    </row>
    <row r="401" spans="1:1" x14ac:dyDescent="0.25">
      <c r="A401" s="1298" t="s">
        <v>9888</v>
      </c>
    </row>
    <row r="402" spans="1:1" x14ac:dyDescent="0.25">
      <c r="A402" s="1298" t="s">
        <v>23200</v>
      </c>
    </row>
    <row r="403" spans="1:1" x14ac:dyDescent="0.25">
      <c r="A403" s="1298" t="s">
        <v>11312</v>
      </c>
    </row>
    <row r="404" spans="1:1" ht="31" x14ac:dyDescent="0.25">
      <c r="A404" s="1298" t="s">
        <v>11313</v>
      </c>
    </row>
    <row r="405" spans="1:1" ht="31" x14ac:dyDescent="0.25">
      <c r="A405" s="1298" t="s">
        <v>20865</v>
      </c>
    </row>
    <row r="406" spans="1:1" ht="31" x14ac:dyDescent="0.25">
      <c r="A406" s="1298" t="s">
        <v>11302</v>
      </c>
    </row>
    <row r="407" spans="1:1" ht="31" x14ac:dyDescent="0.25">
      <c r="A407" s="1298" t="s">
        <v>11303</v>
      </c>
    </row>
    <row r="408" spans="1:1" ht="31" x14ac:dyDescent="0.25">
      <c r="A408" s="1298" t="s">
        <v>11304</v>
      </c>
    </row>
    <row r="409" spans="1:1" x14ac:dyDescent="0.25">
      <c r="A409" s="1298" t="s">
        <v>11305</v>
      </c>
    </row>
    <row r="410" spans="1:1" x14ac:dyDescent="0.25">
      <c r="A410" s="1298" t="s">
        <v>11306</v>
      </c>
    </row>
    <row r="411" spans="1:1" x14ac:dyDescent="0.25">
      <c r="A411" s="1298" t="s">
        <v>11307</v>
      </c>
    </row>
    <row r="412" spans="1:1" x14ac:dyDescent="0.25">
      <c r="A412" s="1298" t="s">
        <v>869</v>
      </c>
    </row>
    <row r="413" spans="1:1" ht="31" x14ac:dyDescent="0.25">
      <c r="A413" s="1298" t="s">
        <v>13282</v>
      </c>
    </row>
    <row r="414" spans="1:1" ht="31" x14ac:dyDescent="0.25">
      <c r="A414" s="1298" t="s">
        <v>13283</v>
      </c>
    </row>
    <row r="415" spans="1:1" ht="31" x14ac:dyDescent="0.25">
      <c r="A415" s="1298" t="s">
        <v>7807</v>
      </c>
    </row>
    <row r="416" spans="1:1" x14ac:dyDescent="0.25">
      <c r="A416" s="1298" t="s">
        <v>20817</v>
      </c>
    </row>
    <row r="417" spans="1:1" ht="31" x14ac:dyDescent="0.25">
      <c r="A417" s="1298" t="s">
        <v>20818</v>
      </c>
    </row>
    <row r="418" spans="1:1" x14ac:dyDescent="0.25">
      <c r="A418" s="1298" t="s">
        <v>23201</v>
      </c>
    </row>
    <row r="419" spans="1:1" x14ac:dyDescent="0.25">
      <c r="A419" s="1298" t="s">
        <v>21477</v>
      </c>
    </row>
    <row r="420" spans="1:1" x14ac:dyDescent="0.25">
      <c r="A420" s="1298" t="s">
        <v>23202</v>
      </c>
    </row>
    <row r="421" spans="1:1" x14ac:dyDescent="0.25">
      <c r="A421" s="1298" t="s">
        <v>23203</v>
      </c>
    </row>
    <row r="422" spans="1:1" x14ac:dyDescent="0.25">
      <c r="A422" s="1298" t="s">
        <v>9887</v>
      </c>
    </row>
    <row r="423" spans="1:1" x14ac:dyDescent="0.25">
      <c r="A423" s="1298" t="s">
        <v>23204</v>
      </c>
    </row>
    <row r="424" spans="1:1" x14ac:dyDescent="0.25">
      <c r="A424" s="1298" t="s">
        <v>9890</v>
      </c>
    </row>
    <row r="425" spans="1:1" x14ac:dyDescent="0.25">
      <c r="A425" s="1298" t="s">
        <v>21478</v>
      </c>
    </row>
    <row r="426" spans="1:1" x14ac:dyDescent="0.25">
      <c r="A426" s="1298" t="s">
        <v>614</v>
      </c>
    </row>
    <row r="427" spans="1:1" x14ac:dyDescent="0.25">
      <c r="A427" s="1298" t="s">
        <v>20866</v>
      </c>
    </row>
    <row r="428" spans="1:1" x14ac:dyDescent="0.25">
      <c r="A428" s="1298" t="s">
        <v>20867</v>
      </c>
    </row>
    <row r="429" spans="1:1" x14ac:dyDescent="0.25">
      <c r="A429" s="1298" t="s">
        <v>20821</v>
      </c>
    </row>
    <row r="430" spans="1:1" x14ac:dyDescent="0.25">
      <c r="A430" s="1298" t="s">
        <v>23217</v>
      </c>
    </row>
    <row r="431" spans="1:1" x14ac:dyDescent="0.25">
      <c r="A431" s="1298" t="s">
        <v>20822</v>
      </c>
    </row>
    <row r="432" spans="1:1" x14ac:dyDescent="0.25">
      <c r="A432" s="1298" t="s">
        <v>1191</v>
      </c>
    </row>
    <row r="433" spans="1:1" x14ac:dyDescent="0.25">
      <c r="A433" s="1298" t="s">
        <v>13284</v>
      </c>
    </row>
    <row r="434" spans="1:1" x14ac:dyDescent="0.25">
      <c r="A434" s="1298" t="s">
        <v>13285</v>
      </c>
    </row>
    <row r="435" spans="1:1" ht="31" x14ac:dyDescent="0.25">
      <c r="A435" s="1298" t="s">
        <v>20823</v>
      </c>
    </row>
    <row r="436" spans="1:1" ht="31" x14ac:dyDescent="0.25">
      <c r="A436" s="1298" t="s">
        <v>22072</v>
      </c>
    </row>
    <row r="437" spans="1:1" x14ac:dyDescent="0.25">
      <c r="A437" s="1298" t="s">
        <v>20824</v>
      </c>
    </row>
    <row r="438" spans="1:1" x14ac:dyDescent="0.25">
      <c r="A438" s="1298" t="s">
        <v>20825</v>
      </c>
    </row>
    <row r="439" spans="1:1" ht="31" x14ac:dyDescent="0.25">
      <c r="A439" s="1298" t="s">
        <v>4129</v>
      </c>
    </row>
    <row r="440" spans="1:1" ht="31" x14ac:dyDescent="0.25">
      <c r="A440" s="1298" t="s">
        <v>20826</v>
      </c>
    </row>
    <row r="441" spans="1:1" x14ac:dyDescent="0.25">
      <c r="A441" s="1298" t="s">
        <v>4203</v>
      </c>
    </row>
    <row r="442" spans="1:1" ht="31" x14ac:dyDescent="0.25">
      <c r="A442" s="1298" t="s">
        <v>20827</v>
      </c>
    </row>
    <row r="443" spans="1:1" ht="31" x14ac:dyDescent="0.25">
      <c r="A443" s="1298" t="s">
        <v>20828</v>
      </c>
    </row>
    <row r="444" spans="1:1" x14ac:dyDescent="0.25">
      <c r="A444" s="1298" t="s">
        <v>20829</v>
      </c>
    </row>
    <row r="445" spans="1:1" ht="31" x14ac:dyDescent="0.25">
      <c r="A445" s="1298" t="s">
        <v>4091</v>
      </c>
    </row>
    <row r="446" spans="1:1" x14ac:dyDescent="0.25">
      <c r="A446" s="1298" t="s">
        <v>7808</v>
      </c>
    </row>
    <row r="447" spans="1:1" ht="46.5" x14ac:dyDescent="0.25">
      <c r="A447" s="1298" t="s">
        <v>21479</v>
      </c>
    </row>
    <row r="448" spans="1:1" x14ac:dyDescent="0.25">
      <c r="A448" s="1298" t="s">
        <v>23206</v>
      </c>
    </row>
    <row r="449" spans="1:1" x14ac:dyDescent="0.25">
      <c r="A449" s="1298" t="s">
        <v>23207</v>
      </c>
    </row>
    <row r="450" spans="1:1" x14ac:dyDescent="0.25">
      <c r="A450" s="1298" t="s">
        <v>23208</v>
      </c>
    </row>
    <row r="451" spans="1:1" x14ac:dyDescent="0.25">
      <c r="A451" s="1298" t="s">
        <v>9887</v>
      </c>
    </row>
    <row r="452" spans="1:1" x14ac:dyDescent="0.25">
      <c r="A452" s="1298" t="s">
        <v>23209</v>
      </c>
    </row>
    <row r="453" spans="1:1" x14ac:dyDescent="0.25">
      <c r="A453" s="1298" t="s">
        <v>7809</v>
      </c>
    </row>
    <row r="454" spans="1:1" x14ac:dyDescent="0.25">
      <c r="A454" s="1298" t="s">
        <v>21480</v>
      </c>
    </row>
    <row r="455" spans="1:1" x14ac:dyDescent="0.25">
      <c r="A455" s="1298" t="s">
        <v>875</v>
      </c>
    </row>
    <row r="456" spans="1:1" x14ac:dyDescent="0.25">
      <c r="A456" s="1298" t="s">
        <v>13286</v>
      </c>
    </row>
    <row r="457" spans="1:1" ht="46.5" x14ac:dyDescent="0.25">
      <c r="A457" s="1298" t="s">
        <v>20868</v>
      </c>
    </row>
    <row r="458" spans="1:1" x14ac:dyDescent="0.25">
      <c r="A458" s="1298" t="s">
        <v>9885</v>
      </c>
    </row>
    <row r="459" spans="1:1" x14ac:dyDescent="0.25">
      <c r="A459" s="1298" t="s">
        <v>876</v>
      </c>
    </row>
    <row r="460" spans="1:1" x14ac:dyDescent="0.25">
      <c r="A460" s="1298" t="s">
        <v>13287</v>
      </c>
    </row>
    <row r="461" spans="1:1" x14ac:dyDescent="0.25">
      <c r="A461" s="1298" t="s">
        <v>13288</v>
      </c>
    </row>
    <row r="462" spans="1:1" ht="31" x14ac:dyDescent="0.25">
      <c r="A462" s="1298" t="s">
        <v>9894</v>
      </c>
    </row>
    <row r="463" spans="1:1" ht="31" x14ac:dyDescent="0.25">
      <c r="A463" s="1298" t="s">
        <v>9895</v>
      </c>
    </row>
    <row r="464" spans="1:1" ht="31" x14ac:dyDescent="0.25">
      <c r="A464" s="1298" t="s">
        <v>9896</v>
      </c>
    </row>
    <row r="465" spans="1:1" x14ac:dyDescent="0.25">
      <c r="A465" s="1298" t="s">
        <v>6509</v>
      </c>
    </row>
    <row r="466" spans="1:1" x14ac:dyDescent="0.25">
      <c r="A466" s="1298" t="s">
        <v>6510</v>
      </c>
    </row>
    <row r="467" spans="1:1" x14ac:dyDescent="0.25">
      <c r="A467" s="1298" t="s">
        <v>6511</v>
      </c>
    </row>
    <row r="468" spans="1:1" x14ac:dyDescent="0.25">
      <c r="A468" s="1298" t="s">
        <v>6512</v>
      </c>
    </row>
    <row r="469" spans="1:1" ht="31" x14ac:dyDescent="0.25">
      <c r="A469" s="1298" t="s">
        <v>20831</v>
      </c>
    </row>
    <row r="470" spans="1:1" x14ac:dyDescent="0.25">
      <c r="A470" s="1298" t="s">
        <v>9897</v>
      </c>
    </row>
    <row r="471" spans="1:1" x14ac:dyDescent="0.25">
      <c r="A471" s="1298" t="s">
        <v>6513</v>
      </c>
    </row>
    <row r="472" spans="1:1" x14ac:dyDescent="0.25">
      <c r="A472" s="1298" t="s">
        <v>20832</v>
      </c>
    </row>
    <row r="473" spans="1:1" ht="46.5" x14ac:dyDescent="0.25">
      <c r="A473" s="1298" t="s">
        <v>20833</v>
      </c>
    </row>
    <row r="474" spans="1:1" x14ac:dyDescent="0.25">
      <c r="A474" s="1298" t="s">
        <v>20834</v>
      </c>
    </row>
    <row r="475" spans="1:1" ht="31" x14ac:dyDescent="0.25">
      <c r="A475" s="1298" t="s">
        <v>20835</v>
      </c>
    </row>
    <row r="476" spans="1:1" x14ac:dyDescent="0.25">
      <c r="A476" s="1298" t="s">
        <v>20836</v>
      </c>
    </row>
    <row r="477" spans="1:1" x14ac:dyDescent="0.25">
      <c r="A477" s="1298" t="s">
        <v>20837</v>
      </c>
    </row>
    <row r="478" spans="1:1" x14ac:dyDescent="0.25">
      <c r="A478" s="1298" t="s">
        <v>20838</v>
      </c>
    </row>
    <row r="479" spans="1:1" x14ac:dyDescent="0.25">
      <c r="A479" s="1298" t="s">
        <v>20839</v>
      </c>
    </row>
    <row r="480" spans="1:1" ht="31" x14ac:dyDescent="0.25">
      <c r="A480" s="1298" t="s">
        <v>20840</v>
      </c>
    </row>
    <row r="481" spans="1:1" x14ac:dyDescent="0.25">
      <c r="A481" s="1298" t="s">
        <v>20841</v>
      </c>
    </row>
    <row r="482" spans="1:1" ht="31" x14ac:dyDescent="0.25">
      <c r="A482" s="1298" t="s">
        <v>20842</v>
      </c>
    </row>
    <row r="483" spans="1:1" ht="31" x14ac:dyDescent="0.25">
      <c r="A483" s="1298" t="s">
        <v>20843</v>
      </c>
    </row>
    <row r="484" spans="1:1" x14ac:dyDescent="0.25">
      <c r="A484" s="1298" t="s">
        <v>22073</v>
      </c>
    </row>
    <row r="485" spans="1:1" ht="31" x14ac:dyDescent="0.25">
      <c r="A485" s="1298" t="s">
        <v>22074</v>
      </c>
    </row>
    <row r="486" spans="1:1" x14ac:dyDescent="0.25">
      <c r="A486" s="1298" t="s">
        <v>9887</v>
      </c>
    </row>
    <row r="487" spans="1:1" x14ac:dyDescent="0.25">
      <c r="A487" s="1298" t="s">
        <v>22075</v>
      </c>
    </row>
    <row r="488" spans="1:1" x14ac:dyDescent="0.25">
      <c r="A488" s="1298" t="s">
        <v>20844</v>
      </c>
    </row>
    <row r="489" spans="1:1" x14ac:dyDescent="0.25">
      <c r="A489" s="1298" t="s">
        <v>20845</v>
      </c>
    </row>
    <row r="490" spans="1:1" x14ac:dyDescent="0.25">
      <c r="A490" s="1298" t="s">
        <v>20846</v>
      </c>
    </row>
    <row r="491" spans="1:1" x14ac:dyDescent="0.25">
      <c r="A491" s="1298" t="s">
        <v>877</v>
      </c>
    </row>
    <row r="492" spans="1:1" x14ac:dyDescent="0.25">
      <c r="A492" s="1298" t="s">
        <v>13289</v>
      </c>
    </row>
    <row r="493" spans="1:1" ht="46.5" x14ac:dyDescent="0.25">
      <c r="A493" s="1298" t="s">
        <v>13290</v>
      </c>
    </row>
    <row r="494" spans="1:1" x14ac:dyDescent="0.25">
      <c r="A494" s="1298" t="s">
        <v>9885</v>
      </c>
    </row>
    <row r="495" spans="1:1" x14ac:dyDescent="0.25">
      <c r="A495" s="1298" t="s">
        <v>880</v>
      </c>
    </row>
    <row r="496" spans="1:1" x14ac:dyDescent="0.25">
      <c r="A496" s="1298" t="s">
        <v>13291</v>
      </c>
    </row>
    <row r="497" spans="1:1" x14ac:dyDescent="0.25">
      <c r="A497" s="1298" t="s">
        <v>13292</v>
      </c>
    </row>
    <row r="498" spans="1:1" ht="31" x14ac:dyDescent="0.25">
      <c r="A498" s="1298" t="s">
        <v>4164</v>
      </c>
    </row>
    <row r="499" spans="1:1" x14ac:dyDescent="0.25">
      <c r="A499" s="1298" t="s">
        <v>7810</v>
      </c>
    </row>
    <row r="500" spans="1:1" ht="31" x14ac:dyDescent="0.25">
      <c r="A500" s="1298" t="s">
        <v>4165</v>
      </c>
    </row>
    <row r="501" spans="1:1" x14ac:dyDescent="0.25">
      <c r="A501" s="1298" t="s">
        <v>4166</v>
      </c>
    </row>
    <row r="502" spans="1:1" ht="31" x14ac:dyDescent="0.25">
      <c r="A502" s="1298" t="s">
        <v>9899</v>
      </c>
    </row>
    <row r="503" spans="1:1" x14ac:dyDescent="0.25">
      <c r="A503" s="1298" t="s">
        <v>7811</v>
      </c>
    </row>
    <row r="504" spans="1:1" ht="46.5" x14ac:dyDescent="0.25">
      <c r="A504" s="1298" t="s">
        <v>20847</v>
      </c>
    </row>
    <row r="505" spans="1:1" ht="31" x14ac:dyDescent="0.25">
      <c r="A505" s="1298" t="s">
        <v>4150</v>
      </c>
    </row>
    <row r="506" spans="1:1" ht="31" x14ac:dyDescent="0.25">
      <c r="A506" s="1298" t="s">
        <v>9900</v>
      </c>
    </row>
    <row r="507" spans="1:1" ht="31" x14ac:dyDescent="0.25">
      <c r="A507" s="1298" t="s">
        <v>9901</v>
      </c>
    </row>
    <row r="508" spans="1:1" ht="31" x14ac:dyDescent="0.25">
      <c r="A508" s="1298" t="s">
        <v>9902</v>
      </c>
    </row>
    <row r="509" spans="1:1" ht="31" x14ac:dyDescent="0.25">
      <c r="A509" s="1298" t="s">
        <v>4151</v>
      </c>
    </row>
    <row r="510" spans="1:1" ht="31" x14ac:dyDescent="0.25">
      <c r="A510" s="1298" t="s">
        <v>9903</v>
      </c>
    </row>
    <row r="511" spans="1:1" x14ac:dyDescent="0.25">
      <c r="A511" s="1298" t="s">
        <v>9904</v>
      </c>
    </row>
    <row r="512" spans="1:1" x14ac:dyDescent="0.25">
      <c r="A512" s="1298" t="s">
        <v>4152</v>
      </c>
    </row>
    <row r="513" spans="1:1" x14ac:dyDescent="0.25">
      <c r="A513" s="1298" t="s">
        <v>4252</v>
      </c>
    </row>
    <row r="514" spans="1:1" ht="77.5" x14ac:dyDescent="0.25">
      <c r="A514" s="1298" t="s">
        <v>9905</v>
      </c>
    </row>
    <row r="515" spans="1:1" ht="62" x14ac:dyDescent="0.25">
      <c r="A515" s="1298" t="s">
        <v>9906</v>
      </c>
    </row>
    <row r="516" spans="1:1" ht="139.5" x14ac:dyDescent="0.25">
      <c r="A516" s="1298" t="s">
        <v>9907</v>
      </c>
    </row>
    <row r="517" spans="1:1" ht="31" x14ac:dyDescent="0.25">
      <c r="A517" s="1298" t="s">
        <v>4253</v>
      </c>
    </row>
    <row r="518" spans="1:1" ht="31" x14ac:dyDescent="0.25">
      <c r="A518" s="1298" t="s">
        <v>9908</v>
      </c>
    </row>
    <row r="519" spans="1:1" ht="31" x14ac:dyDescent="0.25">
      <c r="A519" s="1298" t="s">
        <v>7812</v>
      </c>
    </row>
    <row r="520" spans="1:1" ht="31" x14ac:dyDescent="0.25">
      <c r="A520" s="1298" t="s">
        <v>9909</v>
      </c>
    </row>
    <row r="521" spans="1:1" x14ac:dyDescent="0.25">
      <c r="A521" s="1298" t="s">
        <v>4254</v>
      </c>
    </row>
    <row r="522" spans="1:1" ht="46.5" x14ac:dyDescent="0.25">
      <c r="A522" s="1298" t="s">
        <v>9910</v>
      </c>
    </row>
    <row r="523" spans="1:1" ht="31" x14ac:dyDescent="0.25">
      <c r="A523" s="1298" t="s">
        <v>23210</v>
      </c>
    </row>
    <row r="524" spans="1:1" ht="31" x14ac:dyDescent="0.25">
      <c r="A524" s="1298" t="s">
        <v>23211</v>
      </c>
    </row>
    <row r="525" spans="1:1" ht="46.5" x14ac:dyDescent="0.25">
      <c r="A525" s="1298" t="s">
        <v>9911</v>
      </c>
    </row>
    <row r="526" spans="1:1" ht="31" x14ac:dyDescent="0.25">
      <c r="A526" s="1298" t="s">
        <v>9926</v>
      </c>
    </row>
    <row r="527" spans="1:1" ht="46.5" x14ac:dyDescent="0.25">
      <c r="A527" s="1298" t="s">
        <v>23218</v>
      </c>
    </row>
    <row r="528" spans="1:1" ht="62" x14ac:dyDescent="0.25">
      <c r="A528" s="1298" t="s">
        <v>23219</v>
      </c>
    </row>
    <row r="529" spans="1:1" ht="31" x14ac:dyDescent="0.25">
      <c r="A529" s="1298" t="s">
        <v>23220</v>
      </c>
    </row>
    <row r="530" spans="1:1" ht="62" x14ac:dyDescent="0.25">
      <c r="A530" s="1298" t="s">
        <v>23221</v>
      </c>
    </row>
    <row r="531" spans="1:1" x14ac:dyDescent="0.25">
      <c r="A531" s="1298" t="s">
        <v>9887</v>
      </c>
    </row>
    <row r="532" spans="1:1" x14ac:dyDescent="0.25">
      <c r="A532" s="1298" t="s">
        <v>9927</v>
      </c>
    </row>
    <row r="533" spans="1:1" x14ac:dyDescent="0.25">
      <c r="A533" s="1298" t="s">
        <v>23222</v>
      </c>
    </row>
    <row r="534" spans="1:1" x14ac:dyDescent="0.25">
      <c r="A534" s="1298" t="s">
        <v>20848</v>
      </c>
    </row>
    <row r="535" spans="1:1" x14ac:dyDescent="0.25">
      <c r="A535" s="1298" t="s">
        <v>20849</v>
      </c>
    </row>
    <row r="536" spans="1:1" x14ac:dyDescent="0.25">
      <c r="A536" s="1298" t="s">
        <v>881</v>
      </c>
    </row>
    <row r="537" spans="1:1" ht="31" x14ac:dyDescent="0.25">
      <c r="A537" s="1298" t="s">
        <v>13293</v>
      </c>
    </row>
    <row r="538" spans="1:1" ht="31" x14ac:dyDescent="0.25">
      <c r="A538" s="1298" t="s">
        <v>13294</v>
      </c>
    </row>
    <row r="539" spans="1:1" ht="31" x14ac:dyDescent="0.25">
      <c r="A539" s="1298" t="s">
        <v>4255</v>
      </c>
    </row>
    <row r="540" spans="1:1" ht="77.5" x14ac:dyDescent="0.25">
      <c r="A540" s="1298" t="s">
        <v>9917</v>
      </c>
    </row>
    <row r="541" spans="1:1" ht="93" x14ac:dyDescent="0.25">
      <c r="A541" s="1298" t="s">
        <v>20850</v>
      </c>
    </row>
    <row r="542" spans="1:1" x14ac:dyDescent="0.25">
      <c r="A542" s="1298" t="s">
        <v>20851</v>
      </c>
    </row>
    <row r="543" spans="1:1" x14ac:dyDescent="0.25">
      <c r="A543" s="1298" t="s">
        <v>20852</v>
      </c>
    </row>
    <row r="544" spans="1:1" ht="31" x14ac:dyDescent="0.25">
      <c r="A544" s="1298" t="s">
        <v>20853</v>
      </c>
    </row>
    <row r="545" spans="1:1" x14ac:dyDescent="0.25">
      <c r="A545" s="1298" t="s">
        <v>20854</v>
      </c>
    </row>
    <row r="546" spans="1:1" x14ac:dyDescent="0.25">
      <c r="A546" s="1298" t="s">
        <v>20855</v>
      </c>
    </row>
    <row r="547" spans="1:1" x14ac:dyDescent="0.25">
      <c r="A547" s="1298" t="s">
        <v>20856</v>
      </c>
    </row>
    <row r="548" spans="1:1" x14ac:dyDescent="0.25">
      <c r="A548" s="1298" t="s">
        <v>20857</v>
      </c>
    </row>
    <row r="549" spans="1:1" x14ac:dyDescent="0.25">
      <c r="A549" s="1298" t="s">
        <v>9887</v>
      </c>
    </row>
    <row r="550" spans="1:1" x14ac:dyDescent="0.25">
      <c r="A550" s="1298" t="s">
        <v>20858</v>
      </c>
    </row>
    <row r="551" spans="1:1" x14ac:dyDescent="0.25">
      <c r="A551" s="1298" t="s">
        <v>20859</v>
      </c>
    </row>
    <row r="552" spans="1:1" x14ac:dyDescent="0.25">
      <c r="A552" s="1298" t="s">
        <v>20860</v>
      </c>
    </row>
    <row r="553" spans="1:1" x14ac:dyDescent="0.25">
      <c r="A553" s="1298" t="s">
        <v>20861</v>
      </c>
    </row>
    <row r="554" spans="1:1" x14ac:dyDescent="0.25">
      <c r="A554" s="1298" t="s">
        <v>1327</v>
      </c>
    </row>
    <row r="555" spans="1:1" ht="31" x14ac:dyDescent="0.25">
      <c r="A555" s="1298" t="s">
        <v>13295</v>
      </c>
    </row>
    <row r="556" spans="1:1" ht="62" x14ac:dyDescent="0.25">
      <c r="A556" s="1298" t="s">
        <v>13296</v>
      </c>
    </row>
    <row r="557" spans="1:1" x14ac:dyDescent="0.25">
      <c r="A557" s="1298" t="s">
        <v>9919</v>
      </c>
    </row>
    <row r="558" spans="1:1" x14ac:dyDescent="0.25">
      <c r="A558" s="1298" t="s">
        <v>1328</v>
      </c>
    </row>
    <row r="559" spans="1:1" x14ac:dyDescent="0.25">
      <c r="A559" s="1298" t="s">
        <v>20869</v>
      </c>
    </row>
    <row r="560" spans="1:1" ht="31" x14ac:dyDescent="0.25">
      <c r="A560" s="1298" t="s">
        <v>20870</v>
      </c>
    </row>
    <row r="561" spans="1:1" ht="31" x14ac:dyDescent="0.25">
      <c r="A561" s="1298" t="s">
        <v>19822</v>
      </c>
    </row>
    <row r="562" spans="1:1" ht="62" x14ac:dyDescent="0.25">
      <c r="A562" s="1298" t="s">
        <v>19823</v>
      </c>
    </row>
    <row r="563" spans="1:1" ht="31" x14ac:dyDescent="0.25">
      <c r="A563" s="1298" t="s">
        <v>19824</v>
      </c>
    </row>
    <row r="564" spans="1:1" ht="31" x14ac:dyDescent="0.25">
      <c r="A564" s="1298" t="s">
        <v>19825</v>
      </c>
    </row>
    <row r="565" spans="1:1" ht="31" x14ac:dyDescent="0.25">
      <c r="A565" s="1298" t="s">
        <v>19826</v>
      </c>
    </row>
    <row r="566" spans="1:1" x14ac:dyDescent="0.25">
      <c r="A566" s="1298" t="s">
        <v>9887</v>
      </c>
    </row>
    <row r="567" spans="1:1" x14ac:dyDescent="0.25">
      <c r="A567" s="1298" t="s">
        <v>19827</v>
      </c>
    </row>
    <row r="568" spans="1:1" x14ac:dyDescent="0.25">
      <c r="A568" s="1298" t="s">
        <v>20871</v>
      </c>
    </row>
    <row r="569" spans="1:1" x14ac:dyDescent="0.25">
      <c r="A569" s="1298" t="s">
        <v>4402</v>
      </c>
    </row>
    <row r="570" spans="1:1" x14ac:dyDescent="0.25">
      <c r="A570" s="1298" t="s">
        <v>16296</v>
      </c>
    </row>
    <row r="571" spans="1:1" x14ac:dyDescent="0.25">
      <c r="A571" s="1298" t="s">
        <v>20872</v>
      </c>
    </row>
    <row r="572" spans="1:1" x14ac:dyDescent="0.25">
      <c r="A572" s="1298" t="s">
        <v>11308</v>
      </c>
    </row>
    <row r="573" spans="1:1" x14ac:dyDescent="0.25">
      <c r="A573" s="1298" t="s">
        <v>11309</v>
      </c>
    </row>
    <row r="574" spans="1:1" x14ac:dyDescent="0.25">
      <c r="A574" s="1298" t="s">
        <v>11310</v>
      </c>
    </row>
    <row r="575" spans="1:1" x14ac:dyDescent="0.25">
      <c r="A575" s="1298" t="s">
        <v>11311</v>
      </c>
    </row>
    <row r="576" spans="1:1" x14ac:dyDescent="0.25">
      <c r="A576" s="1298" t="s">
        <v>13275</v>
      </c>
    </row>
    <row r="577" spans="1:1" ht="31" x14ac:dyDescent="0.25">
      <c r="A577" s="1298" t="s">
        <v>22076</v>
      </c>
    </row>
    <row r="578" spans="1:1" x14ac:dyDescent="0.25">
      <c r="A578" s="1298" t="s">
        <v>9922</v>
      </c>
    </row>
    <row r="579" spans="1:1" x14ac:dyDescent="0.25">
      <c r="A579" s="1298" t="s">
        <v>1746</v>
      </c>
    </row>
    <row r="580" spans="1:1" x14ac:dyDescent="0.25">
      <c r="A580" s="1298" t="s">
        <v>13297</v>
      </c>
    </row>
    <row r="581" spans="1:1" ht="46.5" x14ac:dyDescent="0.25">
      <c r="A581" s="1298" t="s">
        <v>13298</v>
      </c>
    </row>
    <row r="582" spans="1:1" x14ac:dyDescent="0.25">
      <c r="A582" s="1298" t="s">
        <v>9919</v>
      </c>
    </row>
    <row r="583" spans="1:1" x14ac:dyDescent="0.25">
      <c r="A583" s="1298" t="s">
        <v>6382</v>
      </c>
    </row>
    <row r="584" spans="1:1" x14ac:dyDescent="0.25">
      <c r="A584" s="1298" t="s">
        <v>20873</v>
      </c>
    </row>
    <row r="585" spans="1:1" ht="31" x14ac:dyDescent="0.25">
      <c r="A585" s="1298" t="s">
        <v>20874</v>
      </c>
    </row>
    <row r="586" spans="1:1" ht="31" x14ac:dyDescent="0.25">
      <c r="A586" s="1298" t="s">
        <v>20875</v>
      </c>
    </row>
    <row r="587" spans="1:1" x14ac:dyDescent="0.25">
      <c r="A587" s="1298" t="s">
        <v>20876</v>
      </c>
    </row>
    <row r="588" spans="1:1" ht="31" x14ac:dyDescent="0.25">
      <c r="A588" s="1298" t="s">
        <v>20877</v>
      </c>
    </row>
    <row r="589" spans="1:1" ht="46.5" x14ac:dyDescent="0.25">
      <c r="A589" s="1298" t="s">
        <v>20878</v>
      </c>
    </row>
    <row r="590" spans="1:1" ht="46.5" x14ac:dyDescent="0.25">
      <c r="A590" s="1298" t="s">
        <v>20879</v>
      </c>
    </row>
    <row r="591" spans="1:1" x14ac:dyDescent="0.25">
      <c r="A591" s="1298" t="s">
        <v>20880</v>
      </c>
    </row>
    <row r="592" spans="1:1" x14ac:dyDescent="0.25">
      <c r="A592" s="1298" t="s">
        <v>20881</v>
      </c>
    </row>
    <row r="593" spans="1:1" x14ac:dyDescent="0.25">
      <c r="A593" s="1298" t="s">
        <v>1303</v>
      </c>
    </row>
    <row r="594" spans="1:1" x14ac:dyDescent="0.25">
      <c r="A594" s="1298" t="s">
        <v>13299</v>
      </c>
    </row>
    <row r="595" spans="1:1" x14ac:dyDescent="0.25">
      <c r="A595" s="1298" t="s">
        <v>1750</v>
      </c>
    </row>
    <row r="596" spans="1:1" ht="31" x14ac:dyDescent="0.25">
      <c r="A596" s="1298" t="s">
        <v>13300</v>
      </c>
    </row>
    <row r="597" spans="1:1" x14ac:dyDescent="0.25">
      <c r="A597" s="1298" t="s">
        <v>1752</v>
      </c>
    </row>
    <row r="598" spans="1:1" ht="93" x14ac:dyDescent="0.25">
      <c r="A598" s="1298" t="s">
        <v>22077</v>
      </c>
    </row>
    <row r="599" spans="1:1" x14ac:dyDescent="0.25">
      <c r="A599" s="1298" t="s">
        <v>1754</v>
      </c>
    </row>
    <row r="600" spans="1:1" x14ac:dyDescent="0.25">
      <c r="A600" s="1298" t="s">
        <v>6091</v>
      </c>
    </row>
    <row r="601" spans="1:1" x14ac:dyDescent="0.25">
      <c r="A601" s="1298" t="s">
        <v>1345</v>
      </c>
    </row>
    <row r="602" spans="1:1" ht="31" x14ac:dyDescent="0.25">
      <c r="A602" s="1298" t="s">
        <v>10545</v>
      </c>
    </row>
    <row r="603" spans="1:1" x14ac:dyDescent="0.25">
      <c r="A603" s="1298" t="s">
        <v>6142</v>
      </c>
    </row>
    <row r="604" spans="1:1" x14ac:dyDescent="0.25">
      <c r="A604" s="1298" t="s">
        <v>10546</v>
      </c>
    </row>
    <row r="605" spans="1:1" ht="46.5" x14ac:dyDescent="0.25">
      <c r="A605" s="1298" t="s">
        <v>10547</v>
      </c>
    </row>
    <row r="606" spans="1:1" ht="46.5" x14ac:dyDescent="0.25">
      <c r="A606" s="1298" t="s">
        <v>10548</v>
      </c>
    </row>
    <row r="607" spans="1:1" x14ac:dyDescent="0.25">
      <c r="A607" s="1298" t="s">
        <v>10549</v>
      </c>
    </row>
    <row r="608" spans="1:1" x14ac:dyDescent="0.25">
      <c r="A608" s="1298" t="s">
        <v>10550</v>
      </c>
    </row>
    <row r="609" spans="1:1" x14ac:dyDescent="0.25">
      <c r="A609" s="1298" t="s">
        <v>10551</v>
      </c>
    </row>
    <row r="610" spans="1:1" ht="31" x14ac:dyDescent="0.25">
      <c r="A610" s="1298" t="s">
        <v>10552</v>
      </c>
    </row>
    <row r="611" spans="1:1" x14ac:dyDescent="0.25">
      <c r="A611" s="1298" t="s">
        <v>10553</v>
      </c>
    </row>
    <row r="612" spans="1:1" ht="46.5" x14ac:dyDescent="0.25">
      <c r="A612" s="1298" t="s">
        <v>10554</v>
      </c>
    </row>
    <row r="613" spans="1:1" ht="77.5" x14ac:dyDescent="0.25">
      <c r="A613" s="1298" t="s">
        <v>10555</v>
      </c>
    </row>
    <row r="614" spans="1:1" x14ac:dyDescent="0.25">
      <c r="A614" s="1298" t="s">
        <v>10556</v>
      </c>
    </row>
    <row r="615" spans="1:1" ht="31" x14ac:dyDescent="0.25">
      <c r="A615" s="1298" t="s">
        <v>10557</v>
      </c>
    </row>
    <row r="616" spans="1:1" ht="108.5" x14ac:dyDescent="0.25">
      <c r="A616" s="1298" t="s">
        <v>10558</v>
      </c>
    </row>
    <row r="617" spans="1:1" ht="93" x14ac:dyDescent="0.25">
      <c r="A617" s="1298" t="s">
        <v>11936</v>
      </c>
    </row>
    <row r="618" spans="1:1" ht="46.5" x14ac:dyDescent="0.25">
      <c r="A618" s="1298" t="s">
        <v>10559</v>
      </c>
    </row>
    <row r="619" spans="1:1" x14ac:dyDescent="0.25">
      <c r="A619" s="1298" t="s">
        <v>10560</v>
      </c>
    </row>
    <row r="620" spans="1:1" ht="31" x14ac:dyDescent="0.25">
      <c r="A620" s="1298" t="s">
        <v>10561</v>
      </c>
    </row>
    <row r="621" spans="1:1" ht="31" x14ac:dyDescent="0.25">
      <c r="A621" s="1298" t="s">
        <v>10562</v>
      </c>
    </row>
    <row r="622" spans="1:1" ht="46.5" x14ac:dyDescent="0.25">
      <c r="A622" s="1298" t="s">
        <v>10563</v>
      </c>
    </row>
    <row r="623" spans="1:1" ht="31" x14ac:dyDescent="0.25">
      <c r="A623" s="1298" t="s">
        <v>10564</v>
      </c>
    </row>
    <row r="624" spans="1:1" ht="62" x14ac:dyDescent="0.25">
      <c r="A624" s="1298" t="s">
        <v>10565</v>
      </c>
    </row>
    <row r="625" spans="1:1" ht="46.5" x14ac:dyDescent="0.25">
      <c r="A625" s="1298" t="s">
        <v>10566</v>
      </c>
    </row>
    <row r="626" spans="1:1" ht="46.5" x14ac:dyDescent="0.25">
      <c r="A626" s="1298" t="s">
        <v>10567</v>
      </c>
    </row>
    <row r="627" spans="1:1" x14ac:dyDescent="0.25">
      <c r="A627" s="1298" t="s">
        <v>10568</v>
      </c>
    </row>
    <row r="628" spans="1:1" x14ac:dyDescent="0.25">
      <c r="A628" s="1298" t="s">
        <v>10569</v>
      </c>
    </row>
    <row r="629" spans="1:1" x14ac:dyDescent="0.25">
      <c r="A629" s="1298" t="s">
        <v>10570</v>
      </c>
    </row>
    <row r="630" spans="1:1" ht="62" x14ac:dyDescent="0.25">
      <c r="A630" s="1298" t="s">
        <v>10571</v>
      </c>
    </row>
    <row r="631" spans="1:1" ht="31" x14ac:dyDescent="0.25">
      <c r="A631" s="1298" t="s">
        <v>10572</v>
      </c>
    </row>
    <row r="632" spans="1:1" x14ac:dyDescent="0.25">
      <c r="A632" s="1298" t="s">
        <v>1590</v>
      </c>
    </row>
    <row r="633" spans="1:1" x14ac:dyDescent="0.25">
      <c r="A633" s="1298" t="s">
        <v>463</v>
      </c>
    </row>
    <row r="634" spans="1:1" x14ac:dyDescent="0.25">
      <c r="A634" s="1298" t="s">
        <v>3427</v>
      </c>
    </row>
    <row r="635" spans="1:1" x14ac:dyDescent="0.25">
      <c r="A635" s="1298" t="s">
        <v>1960</v>
      </c>
    </row>
    <row r="636" spans="1:1" x14ac:dyDescent="0.25">
      <c r="A636" s="1298" t="s">
        <v>4278</v>
      </c>
    </row>
    <row r="637" spans="1:1" x14ac:dyDescent="0.25">
      <c r="A637" s="1298" t="s">
        <v>231</v>
      </c>
    </row>
    <row r="638" spans="1:1" x14ac:dyDescent="0.25">
      <c r="A638" s="1298" t="s">
        <v>4279</v>
      </c>
    </row>
    <row r="639" spans="1:1" x14ac:dyDescent="0.25">
      <c r="A639" s="1298" t="s">
        <v>9928</v>
      </c>
    </row>
    <row r="640" spans="1:1" ht="31" x14ac:dyDescent="0.25">
      <c r="A640" s="1298" t="s">
        <v>4280</v>
      </c>
    </row>
    <row r="641" spans="1:1" x14ac:dyDescent="0.25">
      <c r="A641" s="1298" t="s">
        <v>4281</v>
      </c>
    </row>
    <row r="642" spans="1:1" ht="31" x14ac:dyDescent="0.25">
      <c r="A642" s="1298" t="s">
        <v>4282</v>
      </c>
    </row>
    <row r="643" spans="1:1" ht="31" x14ac:dyDescent="0.25">
      <c r="A643" s="1298" t="s">
        <v>4283</v>
      </c>
    </row>
    <row r="644" spans="1:1" x14ac:dyDescent="0.25">
      <c r="A644" s="1298" t="s">
        <v>1045</v>
      </c>
    </row>
    <row r="645" spans="1:1" x14ac:dyDescent="0.25">
      <c r="A645" s="1298" t="s">
        <v>4284</v>
      </c>
    </row>
    <row r="646" spans="1:1" x14ac:dyDescent="0.25">
      <c r="A646" s="1298" t="s">
        <v>4285</v>
      </c>
    </row>
    <row r="647" spans="1:1" x14ac:dyDescent="0.25">
      <c r="A647" s="1298" t="s">
        <v>1538</v>
      </c>
    </row>
    <row r="648" spans="1:1" ht="77.5" x14ac:dyDescent="0.25">
      <c r="A648" s="1298" t="s">
        <v>22078</v>
      </c>
    </row>
    <row r="649" spans="1:1" ht="62" x14ac:dyDescent="0.25">
      <c r="A649" s="1298" t="s">
        <v>22079</v>
      </c>
    </row>
    <row r="650" spans="1:1" x14ac:dyDescent="0.25">
      <c r="A650" s="1298" t="s">
        <v>1974</v>
      </c>
    </row>
    <row r="651" spans="1:1" ht="62" x14ac:dyDescent="0.25">
      <c r="A651" s="1298" t="s">
        <v>20882</v>
      </c>
    </row>
    <row r="652" spans="1:1" x14ac:dyDescent="0.25">
      <c r="A652" s="1298" t="s">
        <v>185</v>
      </c>
    </row>
    <row r="653" spans="1:1" x14ac:dyDescent="0.25">
      <c r="A653" s="1298" t="s">
        <v>1975</v>
      </c>
    </row>
    <row r="654" spans="1:1" ht="77.5" x14ac:dyDescent="0.25">
      <c r="A654" s="1298" t="s">
        <v>4154</v>
      </c>
    </row>
    <row r="655" spans="1:1" x14ac:dyDescent="0.25">
      <c r="A655" s="1298" t="s">
        <v>2524</v>
      </c>
    </row>
    <row r="656" spans="1:1" ht="31" x14ac:dyDescent="0.25">
      <c r="A656" s="1298" t="s">
        <v>9929</v>
      </c>
    </row>
    <row r="657" spans="1:1" ht="31" x14ac:dyDescent="0.25">
      <c r="A657" s="1298" t="s">
        <v>9930</v>
      </c>
    </row>
    <row r="658" spans="1:1" x14ac:dyDescent="0.25">
      <c r="A658" s="1298" t="s">
        <v>9931</v>
      </c>
    </row>
    <row r="659" spans="1:1" x14ac:dyDescent="0.25">
      <c r="A659" s="1298" t="s">
        <v>9932</v>
      </c>
    </row>
    <row r="660" spans="1:1" ht="31" x14ac:dyDescent="0.25">
      <c r="A660" s="1298" t="s">
        <v>9933</v>
      </c>
    </row>
    <row r="661" spans="1:1" ht="31" x14ac:dyDescent="0.25">
      <c r="A661" s="1298" t="s">
        <v>9934</v>
      </c>
    </row>
    <row r="662" spans="1:1" ht="31" x14ac:dyDescent="0.25">
      <c r="A662" s="1298" t="s">
        <v>9935</v>
      </c>
    </row>
    <row r="663" spans="1:1" ht="31" x14ac:dyDescent="0.25">
      <c r="A663" s="1298" t="s">
        <v>9936</v>
      </c>
    </row>
    <row r="664" spans="1:1" ht="31" x14ac:dyDescent="0.25">
      <c r="A664" s="1298" t="s">
        <v>9937</v>
      </c>
    </row>
    <row r="665" spans="1:1" ht="31" x14ac:dyDescent="0.25">
      <c r="A665" s="1298" t="s">
        <v>9938</v>
      </c>
    </row>
    <row r="666" spans="1:1" ht="31" x14ac:dyDescent="0.25">
      <c r="A666" s="1298" t="s">
        <v>9939</v>
      </c>
    </row>
    <row r="667" spans="1:1" ht="93" x14ac:dyDescent="0.25">
      <c r="A667" s="1298" t="s">
        <v>9940</v>
      </c>
    </row>
    <row r="668" spans="1:1" ht="31" x14ac:dyDescent="0.25">
      <c r="A668" s="1298" t="s">
        <v>9941</v>
      </c>
    </row>
    <row r="669" spans="1:1" ht="31" x14ac:dyDescent="0.25">
      <c r="A669" s="1298" t="s">
        <v>9942</v>
      </c>
    </row>
    <row r="670" spans="1:1" x14ac:dyDescent="0.25">
      <c r="A670" s="1298" t="s">
        <v>2526</v>
      </c>
    </row>
    <row r="671" spans="1:1" ht="46.5" x14ac:dyDescent="0.25">
      <c r="A671" s="1298" t="s">
        <v>9943</v>
      </c>
    </row>
    <row r="672" spans="1:1" x14ac:dyDescent="0.25">
      <c r="A672" s="1298" t="s">
        <v>4299</v>
      </c>
    </row>
    <row r="673" spans="1:1" x14ac:dyDescent="0.25">
      <c r="A673" s="1298" t="s">
        <v>1979</v>
      </c>
    </row>
    <row r="674" spans="1:1" x14ac:dyDescent="0.25">
      <c r="A674" s="1298" t="s">
        <v>4300</v>
      </c>
    </row>
    <row r="675" spans="1:1" x14ac:dyDescent="0.25">
      <c r="A675" s="1298" t="s">
        <v>1983</v>
      </c>
    </row>
    <row r="676" spans="1:1" ht="31" x14ac:dyDescent="0.25">
      <c r="A676" s="1298" t="s">
        <v>7817</v>
      </c>
    </row>
    <row r="677" spans="1:1" x14ac:dyDescent="0.25">
      <c r="A677" s="1298" t="s">
        <v>7818</v>
      </c>
    </row>
    <row r="678" spans="1:1" ht="31" x14ac:dyDescent="0.25">
      <c r="A678" s="1298" t="s">
        <v>7819</v>
      </c>
    </row>
    <row r="679" spans="1:1" x14ac:dyDescent="0.25">
      <c r="A679" s="1298" t="s">
        <v>6742</v>
      </c>
    </row>
    <row r="680" spans="1:1" x14ac:dyDescent="0.25">
      <c r="A680" s="1298" t="s">
        <v>6743</v>
      </c>
    </row>
    <row r="681" spans="1:1" x14ac:dyDescent="0.25">
      <c r="A681" s="1298" t="s">
        <v>4301</v>
      </c>
    </row>
    <row r="682" spans="1:1" x14ac:dyDescent="0.25">
      <c r="A682" s="1298" t="s">
        <v>4302</v>
      </c>
    </row>
    <row r="683" spans="1:1" ht="31" x14ac:dyDescent="0.25">
      <c r="A683" s="1298" t="s">
        <v>4303</v>
      </c>
    </row>
    <row r="684" spans="1:1" x14ac:dyDescent="0.25">
      <c r="A684" s="1298" t="s">
        <v>4304</v>
      </c>
    </row>
    <row r="685" spans="1:1" ht="31" x14ac:dyDescent="0.25">
      <c r="A685" s="1298" t="s">
        <v>4305</v>
      </c>
    </row>
    <row r="686" spans="1:1" ht="31" x14ac:dyDescent="0.25">
      <c r="A686" s="1298" t="s">
        <v>4306</v>
      </c>
    </row>
    <row r="687" spans="1:1" ht="31" x14ac:dyDescent="0.25">
      <c r="A687" s="1298" t="s">
        <v>4307</v>
      </c>
    </row>
    <row r="688" spans="1:1" ht="31" x14ac:dyDescent="0.25">
      <c r="A688" s="1298" t="s">
        <v>4308</v>
      </c>
    </row>
    <row r="689" spans="1:1" ht="31" x14ac:dyDescent="0.25">
      <c r="A689" s="1298" t="s">
        <v>4309</v>
      </c>
    </row>
    <row r="690" spans="1:1" ht="31" x14ac:dyDescent="0.25">
      <c r="A690" s="1298" t="s">
        <v>9944</v>
      </c>
    </row>
    <row r="691" spans="1:1" x14ac:dyDescent="0.25">
      <c r="A691" s="1298" t="s">
        <v>6882</v>
      </c>
    </row>
    <row r="692" spans="1:1" x14ac:dyDescent="0.25">
      <c r="A692" s="1298" t="s">
        <v>20883</v>
      </c>
    </row>
    <row r="693" spans="1:1" x14ac:dyDescent="0.25">
      <c r="A693" s="1298" t="s">
        <v>20884</v>
      </c>
    </row>
    <row r="694" spans="1:1" x14ac:dyDescent="0.25">
      <c r="A694" s="1298" t="s">
        <v>9945</v>
      </c>
    </row>
    <row r="695" spans="1:1" x14ac:dyDescent="0.25">
      <c r="A695" s="1298" t="s">
        <v>20885</v>
      </c>
    </row>
    <row r="696" spans="1:1" x14ac:dyDescent="0.25">
      <c r="A696" s="1298" t="s">
        <v>22080</v>
      </c>
    </row>
    <row r="697" spans="1:1" x14ac:dyDescent="0.25">
      <c r="A697" s="1298" t="s">
        <v>20886</v>
      </c>
    </row>
    <row r="698" spans="1:1" x14ac:dyDescent="0.25">
      <c r="A698" s="1298" t="s">
        <v>9946</v>
      </c>
    </row>
    <row r="699" spans="1:1" x14ac:dyDescent="0.25">
      <c r="A699" s="1298" t="s">
        <v>9947</v>
      </c>
    </row>
    <row r="700" spans="1:1" ht="46.5" x14ac:dyDescent="0.25">
      <c r="A700" s="1298" t="s">
        <v>20887</v>
      </c>
    </row>
    <row r="701" spans="1:1" ht="31" x14ac:dyDescent="0.25">
      <c r="A701" s="1298" t="s">
        <v>22081</v>
      </c>
    </row>
    <row r="702" spans="1:1" x14ac:dyDescent="0.25">
      <c r="A702" s="1298" t="s">
        <v>22082</v>
      </c>
    </row>
    <row r="703" spans="1:1" x14ac:dyDescent="0.25">
      <c r="A703" s="1298" t="s">
        <v>10573</v>
      </c>
    </row>
    <row r="704" spans="1:1" ht="31" x14ac:dyDescent="0.25">
      <c r="A704" s="1298" t="s">
        <v>22083</v>
      </c>
    </row>
    <row r="705" spans="1:1" ht="46.5" x14ac:dyDescent="0.25">
      <c r="A705" s="1298" t="s">
        <v>9948</v>
      </c>
    </row>
    <row r="706" spans="1:1" ht="31" x14ac:dyDescent="0.25">
      <c r="A706" s="1298" t="s">
        <v>9949</v>
      </c>
    </row>
    <row r="707" spans="1:1" x14ac:dyDescent="0.25">
      <c r="A707" s="1298" t="s">
        <v>9950</v>
      </c>
    </row>
    <row r="708" spans="1:1" ht="31" x14ac:dyDescent="0.25">
      <c r="A708" s="1298" t="s">
        <v>9951</v>
      </c>
    </row>
    <row r="709" spans="1:1" ht="62" x14ac:dyDescent="0.25">
      <c r="A709" s="1298" t="s">
        <v>20888</v>
      </c>
    </row>
    <row r="710" spans="1:1" x14ac:dyDescent="0.25">
      <c r="A710" s="1298" t="s">
        <v>9952</v>
      </c>
    </row>
    <row r="711" spans="1:1" x14ac:dyDescent="0.25">
      <c r="A711" s="1298" t="s">
        <v>20889</v>
      </c>
    </row>
    <row r="712" spans="1:1" x14ac:dyDescent="0.25">
      <c r="A712" s="1298" t="s">
        <v>20890</v>
      </c>
    </row>
    <row r="713" spans="1:1" ht="62" x14ac:dyDescent="0.25">
      <c r="A713" s="1298" t="s">
        <v>9953</v>
      </c>
    </row>
    <row r="714" spans="1:1" x14ac:dyDescent="0.25">
      <c r="A714" s="1298" t="s">
        <v>9954</v>
      </c>
    </row>
    <row r="715" spans="1:1" ht="31" x14ac:dyDescent="0.25">
      <c r="A715" s="1298" t="s">
        <v>9955</v>
      </c>
    </row>
    <row r="716" spans="1:1" x14ac:dyDescent="0.25">
      <c r="A716" s="1298" t="s">
        <v>9956</v>
      </c>
    </row>
    <row r="717" spans="1:1" ht="31" x14ac:dyDescent="0.25">
      <c r="A717" s="1298" t="s">
        <v>9957</v>
      </c>
    </row>
    <row r="718" spans="1:1" x14ac:dyDescent="0.25">
      <c r="A718" s="1298" t="s">
        <v>20891</v>
      </c>
    </row>
    <row r="719" spans="1:1" x14ac:dyDescent="0.25">
      <c r="A719" s="1298" t="s">
        <v>9958</v>
      </c>
    </row>
    <row r="720" spans="1:1" ht="31" x14ac:dyDescent="0.25">
      <c r="A720" s="1298" t="s">
        <v>9959</v>
      </c>
    </row>
    <row r="721" spans="1:1" ht="31" x14ac:dyDescent="0.25">
      <c r="A721" s="1298" t="s">
        <v>9960</v>
      </c>
    </row>
    <row r="722" spans="1:1" ht="31" x14ac:dyDescent="0.25">
      <c r="A722" s="1298" t="s">
        <v>9961</v>
      </c>
    </row>
    <row r="723" spans="1:1" ht="31" x14ac:dyDescent="0.25">
      <c r="A723" s="1298" t="s">
        <v>9962</v>
      </c>
    </row>
    <row r="724" spans="1:1" x14ac:dyDescent="0.25">
      <c r="A724" s="1298" t="s">
        <v>9963</v>
      </c>
    </row>
    <row r="725" spans="1:1" x14ac:dyDescent="0.25">
      <c r="A725" s="1298" t="s">
        <v>9964</v>
      </c>
    </row>
    <row r="726" spans="1:1" ht="46.5" x14ac:dyDescent="0.25">
      <c r="A726" s="1298" t="s">
        <v>22084</v>
      </c>
    </row>
    <row r="727" spans="1:1" x14ac:dyDescent="0.25">
      <c r="A727" s="1298" t="s">
        <v>20892</v>
      </c>
    </row>
    <row r="728" spans="1:1" ht="31" x14ac:dyDescent="0.25">
      <c r="A728" s="1298" t="s">
        <v>9965</v>
      </c>
    </row>
    <row r="729" spans="1:1" x14ac:dyDescent="0.25">
      <c r="A729" s="1298" t="s">
        <v>20893</v>
      </c>
    </row>
    <row r="730" spans="1:1" x14ac:dyDescent="0.25">
      <c r="A730" s="1298" t="s">
        <v>20894</v>
      </c>
    </row>
    <row r="731" spans="1:1" x14ac:dyDescent="0.25">
      <c r="A731" s="1298" t="s">
        <v>20895</v>
      </c>
    </row>
    <row r="732" spans="1:1" ht="31" x14ac:dyDescent="0.25">
      <c r="A732" s="1298" t="s">
        <v>9966</v>
      </c>
    </row>
    <row r="733" spans="1:1" x14ac:dyDescent="0.25">
      <c r="A733" s="1298" t="s">
        <v>9967</v>
      </c>
    </row>
    <row r="734" spans="1:1" x14ac:dyDescent="0.25">
      <c r="A734" s="1298" t="s">
        <v>9968</v>
      </c>
    </row>
    <row r="735" spans="1:1" x14ac:dyDescent="0.25">
      <c r="A735" s="1298" t="s">
        <v>20896</v>
      </c>
    </row>
    <row r="736" spans="1:1" ht="46.5" x14ac:dyDescent="0.25">
      <c r="A736" s="1298" t="s">
        <v>22085</v>
      </c>
    </row>
    <row r="737" spans="1:1" x14ac:dyDescent="0.25">
      <c r="A737" s="1298" t="s">
        <v>20897</v>
      </c>
    </row>
    <row r="738" spans="1:1" ht="31" x14ac:dyDescent="0.25">
      <c r="A738" s="1298" t="s">
        <v>9969</v>
      </c>
    </row>
    <row r="739" spans="1:1" x14ac:dyDescent="0.25">
      <c r="A739" s="1298" t="s">
        <v>22086</v>
      </c>
    </row>
    <row r="740" spans="1:1" x14ac:dyDescent="0.25">
      <c r="A740" s="1298" t="s">
        <v>20898</v>
      </c>
    </row>
    <row r="741" spans="1:1" x14ac:dyDescent="0.25">
      <c r="A741" s="1298" t="s">
        <v>9970</v>
      </c>
    </row>
    <row r="742" spans="1:1" x14ac:dyDescent="0.25">
      <c r="A742" s="1298" t="s">
        <v>20899</v>
      </c>
    </row>
    <row r="743" spans="1:1" x14ac:dyDescent="0.25">
      <c r="A743" s="1298" t="s">
        <v>20900</v>
      </c>
    </row>
    <row r="744" spans="1:1" x14ac:dyDescent="0.25">
      <c r="A744" s="1298" t="s">
        <v>20901</v>
      </c>
    </row>
    <row r="745" spans="1:1" x14ac:dyDescent="0.25">
      <c r="A745" s="1298" t="s">
        <v>20902</v>
      </c>
    </row>
    <row r="746" spans="1:1" x14ac:dyDescent="0.25">
      <c r="A746" s="1298" t="s">
        <v>20903</v>
      </c>
    </row>
    <row r="747" spans="1:1" ht="31" x14ac:dyDescent="0.25">
      <c r="A747" s="1298" t="s">
        <v>20904</v>
      </c>
    </row>
    <row r="748" spans="1:1" x14ac:dyDescent="0.25">
      <c r="A748" s="1298" t="s">
        <v>9971</v>
      </c>
    </row>
    <row r="749" spans="1:1" x14ac:dyDescent="0.25">
      <c r="A749" s="1298" t="s">
        <v>22087</v>
      </c>
    </row>
    <row r="750" spans="1:1" x14ac:dyDescent="0.25">
      <c r="A750" s="1298" t="s">
        <v>9972</v>
      </c>
    </row>
    <row r="751" spans="1:1" x14ac:dyDescent="0.25">
      <c r="A751" s="1298" t="s">
        <v>9973</v>
      </c>
    </row>
    <row r="752" spans="1:1" ht="31" x14ac:dyDescent="0.25">
      <c r="A752" s="1298" t="s">
        <v>9974</v>
      </c>
    </row>
    <row r="753" spans="1:1" ht="31" x14ac:dyDescent="0.25">
      <c r="A753" s="1298" t="s">
        <v>9975</v>
      </c>
    </row>
    <row r="754" spans="1:1" ht="31" x14ac:dyDescent="0.25">
      <c r="A754" s="1298" t="s">
        <v>9976</v>
      </c>
    </row>
    <row r="755" spans="1:1" ht="31" x14ac:dyDescent="0.25">
      <c r="A755" s="1298" t="s">
        <v>9977</v>
      </c>
    </row>
    <row r="756" spans="1:1" ht="31" x14ac:dyDescent="0.25">
      <c r="A756" s="1298" t="s">
        <v>9978</v>
      </c>
    </row>
    <row r="757" spans="1:1" ht="31" x14ac:dyDescent="0.25">
      <c r="A757" s="1298" t="s">
        <v>9979</v>
      </c>
    </row>
    <row r="758" spans="1:1" ht="31" x14ac:dyDescent="0.25">
      <c r="A758" s="1298" t="s">
        <v>9980</v>
      </c>
    </row>
    <row r="759" spans="1:1" ht="31" x14ac:dyDescent="0.25">
      <c r="A759" s="1298" t="s">
        <v>9981</v>
      </c>
    </row>
    <row r="760" spans="1:1" x14ac:dyDescent="0.25">
      <c r="A760" s="1298" t="s">
        <v>9982</v>
      </c>
    </row>
    <row r="761" spans="1:1" x14ac:dyDescent="0.25">
      <c r="A761" s="1298" t="s">
        <v>22088</v>
      </c>
    </row>
    <row r="762" spans="1:1" x14ac:dyDescent="0.25">
      <c r="A762" s="1298" t="s">
        <v>9983</v>
      </c>
    </row>
    <row r="763" spans="1:1" ht="31" x14ac:dyDescent="0.25">
      <c r="A763" s="1298" t="s">
        <v>9984</v>
      </c>
    </row>
    <row r="764" spans="1:1" x14ac:dyDescent="0.25">
      <c r="A764" s="1298" t="s">
        <v>9985</v>
      </c>
    </row>
    <row r="765" spans="1:1" x14ac:dyDescent="0.25">
      <c r="A765" s="1298" t="s">
        <v>9986</v>
      </c>
    </row>
    <row r="766" spans="1:1" x14ac:dyDescent="0.25">
      <c r="A766" s="1298" t="s">
        <v>9987</v>
      </c>
    </row>
    <row r="767" spans="1:1" x14ac:dyDescent="0.25">
      <c r="A767" s="1298" t="s">
        <v>10574</v>
      </c>
    </row>
    <row r="768" spans="1:1" ht="31" x14ac:dyDescent="0.25">
      <c r="A768" s="1298" t="s">
        <v>9988</v>
      </c>
    </row>
    <row r="769" spans="1:1" x14ac:dyDescent="0.25">
      <c r="A769" s="1298" t="s">
        <v>9990</v>
      </c>
    </row>
    <row r="770" spans="1:1" x14ac:dyDescent="0.25">
      <c r="A770" s="1298" t="s">
        <v>9989</v>
      </c>
    </row>
    <row r="771" spans="1:1" x14ac:dyDescent="0.25">
      <c r="A771" s="1298" t="s">
        <v>20905</v>
      </c>
    </row>
    <row r="772" spans="1:1" x14ac:dyDescent="0.25">
      <c r="A772" s="1298" t="s">
        <v>11937</v>
      </c>
    </row>
    <row r="773" spans="1:1" ht="46.5" x14ac:dyDescent="0.25">
      <c r="A773" s="1298" t="s">
        <v>13301</v>
      </c>
    </row>
    <row r="774" spans="1:1" ht="31" x14ac:dyDescent="0.25">
      <c r="A774" s="1298" t="s">
        <v>22089</v>
      </c>
    </row>
    <row r="775" spans="1:1" ht="31" x14ac:dyDescent="0.25">
      <c r="A775" s="1298" t="s">
        <v>22090</v>
      </c>
    </row>
    <row r="776" spans="1:1" x14ac:dyDescent="0.25">
      <c r="A776" s="1298" t="s">
        <v>10575</v>
      </c>
    </row>
    <row r="777" spans="1:1" ht="46.5" x14ac:dyDescent="0.25">
      <c r="A777" s="1298" t="s">
        <v>13302</v>
      </c>
    </row>
    <row r="778" spans="1:1" x14ac:dyDescent="0.25">
      <c r="A778" s="1298" t="s">
        <v>20906</v>
      </c>
    </row>
    <row r="779" spans="1:1" x14ac:dyDescent="0.25">
      <c r="A779" s="1298" t="s">
        <v>20907</v>
      </c>
    </row>
    <row r="780" spans="1:1" x14ac:dyDescent="0.25">
      <c r="A780" s="1298" t="s">
        <v>20908</v>
      </c>
    </row>
    <row r="824" spans="1:1" ht="12.5" x14ac:dyDescent="0.25">
      <c r="A824" s="1324"/>
    </row>
    <row r="867" spans="1:1" ht="12.5" x14ac:dyDescent="0.25">
      <c r="A867" s="1324"/>
    </row>
    <row r="869" spans="1:1" ht="12.5" x14ac:dyDescent="0.25">
      <c r="A869" s="1324"/>
    </row>
    <row r="871" spans="1:1" ht="12.5" x14ac:dyDescent="0.25">
      <c r="A871" s="1324"/>
    </row>
    <row r="887" spans="1:1" ht="12.5" x14ac:dyDescent="0.25">
      <c r="A887" s="1324"/>
    </row>
    <row r="910" spans="1:1" ht="12.5" x14ac:dyDescent="0.25">
      <c r="A910" s="1324"/>
    </row>
    <row r="912" spans="1:1" ht="12.5" x14ac:dyDescent="0.25">
      <c r="A912" s="1324"/>
    </row>
    <row r="938" spans="1:1" ht="12.5" x14ac:dyDescent="0.25">
      <c r="A938" s="1324"/>
    </row>
    <row r="949" spans="1:1" ht="12.5" x14ac:dyDescent="0.25">
      <c r="A949" s="1324"/>
    </row>
    <row r="1041" spans="1:1" ht="12.5" x14ac:dyDescent="0.25">
      <c r="A1041" s="1324"/>
    </row>
    <row r="1047" spans="1:1" ht="12.5" x14ac:dyDescent="0.25">
      <c r="A1047" s="1324"/>
    </row>
    <row r="1049" spans="1:1" ht="12.5" x14ac:dyDescent="0.25">
      <c r="A1049" s="1324"/>
    </row>
    <row r="1051" spans="1:1" ht="12.5" x14ac:dyDescent="0.25">
      <c r="A1051" s="1324"/>
    </row>
    <row r="1055" spans="1:1" ht="12.5" x14ac:dyDescent="0.25">
      <c r="A1055" s="1324"/>
    </row>
    <row r="1073" spans="1:1" ht="12.5" x14ac:dyDescent="0.25">
      <c r="A1073" s="1324"/>
    </row>
    <row r="1085" spans="1:1" ht="12.5" x14ac:dyDescent="0.25">
      <c r="A1085" s="1324"/>
    </row>
    <row r="1092" spans="1:1" ht="12.5" x14ac:dyDescent="0.25">
      <c r="A1092" s="1324"/>
    </row>
    <row r="1119" spans="1:1" ht="12.5" x14ac:dyDescent="0.25">
      <c r="A1119" s="1324"/>
    </row>
    <row r="1196" spans="1:1" ht="12.5" x14ac:dyDescent="0.25">
      <c r="A1196" s="1324"/>
    </row>
    <row r="1204" spans="1:1" ht="12.5" x14ac:dyDescent="0.25">
      <c r="A1204" s="1324"/>
    </row>
    <row r="1218" spans="1:1" ht="12.5" x14ac:dyDescent="0.25">
      <c r="A1218" s="1324"/>
    </row>
    <row r="1244" spans="1:1" ht="12.5" x14ac:dyDescent="0.25">
      <c r="A1244" s="1324"/>
    </row>
    <row r="1344" spans="1:1" ht="12.5" x14ac:dyDescent="0.25">
      <c r="A1344" s="1324"/>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&amp;R&amp;P strana z &amp;N</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FDCA29-E4DD-43D4-B79D-FE6A68A7EF6D}">
  <sheetPr>
    <tabColor theme="1"/>
  </sheetPr>
  <dimension ref="A2:A1973"/>
  <sheetViews>
    <sheetView workbookViewId="0"/>
  </sheetViews>
  <sheetFormatPr defaultColWidth="9.1796875" defaultRowHeight="15.5" x14ac:dyDescent="0.25"/>
  <cols>
    <col min="1" max="1" width="100.54296875" style="1298" customWidth="1"/>
    <col min="2" max="16384" width="9.1796875" style="1296"/>
  </cols>
  <sheetData>
    <row r="2" spans="1:1" ht="17.5" x14ac:dyDescent="0.25">
      <c r="A2" s="1295" t="s">
        <v>4446</v>
      </c>
    </row>
    <row r="3" spans="1:1" ht="17.5" x14ac:dyDescent="0.25">
      <c r="A3" s="1321" t="s">
        <v>3978</v>
      </c>
    </row>
    <row r="4" spans="1:1" ht="17.5" x14ac:dyDescent="0.25">
      <c r="A4" s="1321" t="s">
        <v>4469</v>
      </c>
    </row>
    <row r="5" spans="1:1" x14ac:dyDescent="0.25">
      <c r="A5" s="1297" t="s">
        <v>3976</v>
      </c>
    </row>
    <row r="6" spans="1:1" x14ac:dyDescent="0.25">
      <c r="A6" s="1297" t="s">
        <v>3805</v>
      </c>
    </row>
    <row r="7" spans="1:1" x14ac:dyDescent="0.25">
      <c r="A7" s="1297" t="s">
        <v>3977</v>
      </c>
    </row>
    <row r="8" spans="1:1" x14ac:dyDescent="0.25">
      <c r="A8" s="1297" t="s">
        <v>3805</v>
      </c>
    </row>
    <row r="9" spans="1:1" x14ac:dyDescent="0.25">
      <c r="A9" s="1297" t="s">
        <v>4447</v>
      </c>
    </row>
    <row r="10" spans="1:1" x14ac:dyDescent="0.25">
      <c r="A10" s="1297" t="s">
        <v>4448</v>
      </c>
    </row>
    <row r="11" spans="1:1" x14ac:dyDescent="0.25">
      <c r="A11" s="1297" t="s">
        <v>4449</v>
      </c>
    </row>
    <row r="12" spans="1:1" x14ac:dyDescent="0.25">
      <c r="A12" s="1297" t="s">
        <v>4450</v>
      </c>
    </row>
    <row r="13" spans="1:1" x14ac:dyDescent="0.25">
      <c r="A13" s="1297" t="s">
        <v>4451</v>
      </c>
    </row>
    <row r="14" spans="1:1" x14ac:dyDescent="0.25">
      <c r="A14" s="1297" t="s">
        <v>4452</v>
      </c>
    </row>
    <row r="15" spans="1:1" x14ac:dyDescent="0.25">
      <c r="A15" s="1297" t="s">
        <v>4453</v>
      </c>
    </row>
    <row r="16" spans="1:1" x14ac:dyDescent="0.25">
      <c r="A16" s="1297" t="s">
        <v>4454</v>
      </c>
    </row>
    <row r="17" spans="1:1" x14ac:dyDescent="0.25">
      <c r="A17" s="1297" t="s">
        <v>4455</v>
      </c>
    </row>
    <row r="18" spans="1:1" x14ac:dyDescent="0.25">
      <c r="A18" s="1297" t="s">
        <v>4456</v>
      </c>
    </row>
    <row r="19" spans="1:1" x14ac:dyDescent="0.25">
      <c r="A19" s="1297" t="s">
        <v>4457</v>
      </c>
    </row>
    <row r="20" spans="1:1" x14ac:dyDescent="0.25">
      <c r="A20" s="1297" t="s">
        <v>4458</v>
      </c>
    </row>
    <row r="21" spans="1:1" x14ac:dyDescent="0.25">
      <c r="A21" s="1297" t="s">
        <v>4459</v>
      </c>
    </row>
    <row r="22" spans="1:1" x14ac:dyDescent="0.25">
      <c r="A22" s="1297" t="s">
        <v>4460</v>
      </c>
    </row>
    <row r="23" spans="1:1" x14ac:dyDescent="0.25">
      <c r="A23" s="1297" t="s">
        <v>4461</v>
      </c>
    </row>
    <row r="24" spans="1:1" x14ac:dyDescent="0.25">
      <c r="A24" s="1297" t="s">
        <v>4462</v>
      </c>
    </row>
    <row r="25" spans="1:1" x14ac:dyDescent="0.25">
      <c r="A25" s="1297" t="s">
        <v>4463</v>
      </c>
    </row>
    <row r="26" spans="1:1" x14ac:dyDescent="0.25">
      <c r="A26" s="1297" t="s">
        <v>4464</v>
      </c>
    </row>
    <row r="27" spans="1:1" x14ac:dyDescent="0.25">
      <c r="A27" s="1297" t="s">
        <v>4465</v>
      </c>
    </row>
    <row r="28" spans="1:1" x14ac:dyDescent="0.25">
      <c r="A28" s="1297" t="s">
        <v>4466</v>
      </c>
    </row>
    <row r="29" spans="1:1" x14ac:dyDescent="0.25">
      <c r="A29" s="1297" t="s">
        <v>4467</v>
      </c>
    </row>
    <row r="30" spans="1:1" x14ac:dyDescent="0.25">
      <c r="A30" s="1297" t="s">
        <v>4468</v>
      </c>
    </row>
    <row r="31" spans="1:1" x14ac:dyDescent="0.25">
      <c r="A31" s="1297" t="s">
        <v>6189</v>
      </c>
    </row>
    <row r="32" spans="1:1" x14ac:dyDescent="0.25">
      <c r="A32" s="1297" t="s">
        <v>6190</v>
      </c>
    </row>
    <row r="33" spans="1:1" x14ac:dyDescent="0.25">
      <c r="A33" s="1297" t="s">
        <v>6505</v>
      </c>
    </row>
    <row r="34" spans="1:1" x14ac:dyDescent="0.25">
      <c r="A34" s="1297" t="s">
        <v>6587</v>
      </c>
    </row>
    <row r="35" spans="1:1" x14ac:dyDescent="0.25">
      <c r="A35" s="1322" t="s">
        <v>9094</v>
      </c>
    </row>
    <row r="36" spans="1:1" x14ac:dyDescent="0.25">
      <c r="A36" s="1297" t="s">
        <v>10999</v>
      </c>
    </row>
    <row r="37" spans="1:1" x14ac:dyDescent="0.25">
      <c r="A37" s="1297" t="s">
        <v>11000</v>
      </c>
    </row>
    <row r="38" spans="1:1" x14ac:dyDescent="0.25">
      <c r="A38" s="1297" t="s">
        <v>11941</v>
      </c>
    </row>
    <row r="39" spans="1:1" x14ac:dyDescent="0.25">
      <c r="A39" s="1338" t="s">
        <v>18988</v>
      </c>
    </row>
    <row r="40" spans="1:1" x14ac:dyDescent="0.25">
      <c r="A40" s="1297" t="s">
        <v>20414</v>
      </c>
    </row>
    <row r="41" spans="1:1" x14ac:dyDescent="0.25">
      <c r="A41" s="1340" t="s">
        <v>21459</v>
      </c>
    </row>
    <row r="42" spans="1:1" x14ac:dyDescent="0.25">
      <c r="A42" s="1297" t="s">
        <v>21984</v>
      </c>
    </row>
    <row r="43" spans="1:1" x14ac:dyDescent="0.25">
      <c r="A43" s="1297" t="s">
        <v>21985</v>
      </c>
    </row>
    <row r="44" spans="1:1" ht="15" x14ac:dyDescent="0.25">
      <c r="A44" s="1323" t="s">
        <v>22573</v>
      </c>
    </row>
    <row r="45" spans="1:1" x14ac:dyDescent="0.25">
      <c r="A45" s="1298" t="s">
        <v>1624</v>
      </c>
    </row>
    <row r="46" spans="1:1" x14ac:dyDescent="0.25">
      <c r="A46" s="1298" t="s">
        <v>3585</v>
      </c>
    </row>
    <row r="47" spans="1:1" x14ac:dyDescent="0.25">
      <c r="A47" s="1298" t="s">
        <v>6785</v>
      </c>
    </row>
    <row r="48" spans="1:1" x14ac:dyDescent="0.25">
      <c r="A48" s="1298" t="s">
        <v>1625</v>
      </c>
    </row>
    <row r="49" spans="1:1" x14ac:dyDescent="0.25">
      <c r="A49" s="1298" t="s">
        <v>1180</v>
      </c>
    </row>
    <row r="50" spans="1:1" x14ac:dyDescent="0.25">
      <c r="A50" s="1298" t="s">
        <v>3711</v>
      </c>
    </row>
    <row r="51" spans="1:1" ht="31" x14ac:dyDescent="0.25">
      <c r="A51" s="1298" t="s">
        <v>9095</v>
      </c>
    </row>
    <row r="52" spans="1:1" x14ac:dyDescent="0.25">
      <c r="A52" s="1370" t="s">
        <v>4470</v>
      </c>
    </row>
    <row r="53" spans="1:1" x14ac:dyDescent="0.25">
      <c r="A53" s="1298" t="s">
        <v>4471</v>
      </c>
    </row>
    <row r="54" spans="1:1" ht="31" x14ac:dyDescent="0.25">
      <c r="A54" s="1298" t="s">
        <v>9096</v>
      </c>
    </row>
    <row r="55" spans="1:1" x14ac:dyDescent="0.25">
      <c r="A55" s="1298" t="s">
        <v>3547</v>
      </c>
    </row>
    <row r="56" spans="1:1" x14ac:dyDescent="0.25">
      <c r="A56" s="1298" t="s">
        <v>4472</v>
      </c>
    </row>
    <row r="57" spans="1:1" ht="31" x14ac:dyDescent="0.25">
      <c r="A57" s="1298" t="s">
        <v>9097</v>
      </c>
    </row>
    <row r="58" spans="1:1" ht="93" x14ac:dyDescent="0.25">
      <c r="A58" s="1298" t="s">
        <v>9098</v>
      </c>
    </row>
    <row r="59" spans="1:1" ht="62" x14ac:dyDescent="0.25">
      <c r="A59" s="1298" t="s">
        <v>9099</v>
      </c>
    </row>
    <row r="60" spans="1:1" ht="93" x14ac:dyDescent="0.25">
      <c r="A60" s="1298" t="s">
        <v>9100</v>
      </c>
    </row>
    <row r="61" spans="1:1" ht="46.5" x14ac:dyDescent="0.25">
      <c r="A61" s="1298" t="s">
        <v>9101</v>
      </c>
    </row>
    <row r="62" spans="1:1" ht="46.5" x14ac:dyDescent="0.25">
      <c r="A62" s="1298" t="s">
        <v>9102</v>
      </c>
    </row>
    <row r="63" spans="1:1" x14ac:dyDescent="0.25">
      <c r="A63" s="1298" t="s">
        <v>9103</v>
      </c>
    </row>
    <row r="64" spans="1:1" ht="62" x14ac:dyDescent="0.25">
      <c r="A64" s="1298" t="s">
        <v>4473</v>
      </c>
    </row>
    <row r="65" spans="1:1" ht="93" x14ac:dyDescent="0.25">
      <c r="A65" s="1298" t="s">
        <v>6191</v>
      </c>
    </row>
    <row r="66" spans="1:1" ht="31" x14ac:dyDescent="0.25">
      <c r="A66" s="1298" t="s">
        <v>4474</v>
      </c>
    </row>
    <row r="67" spans="1:1" ht="31" x14ac:dyDescent="0.25">
      <c r="A67" s="1298" t="s">
        <v>9104</v>
      </c>
    </row>
    <row r="68" spans="1:1" ht="62" x14ac:dyDescent="0.25">
      <c r="A68" s="1298" t="s">
        <v>13399</v>
      </c>
    </row>
    <row r="69" spans="1:1" ht="52" x14ac:dyDescent="0.25">
      <c r="A69" s="1339" t="s">
        <v>9105</v>
      </c>
    </row>
    <row r="70" spans="1:1" ht="77.5" x14ac:dyDescent="0.25">
      <c r="A70" s="1298" t="s">
        <v>9106</v>
      </c>
    </row>
    <row r="71" spans="1:1" ht="26" x14ac:dyDescent="0.25">
      <c r="A71" s="1339" t="s">
        <v>9107</v>
      </c>
    </row>
    <row r="72" spans="1:1" x14ac:dyDescent="0.25">
      <c r="A72" s="1298" t="s">
        <v>2675</v>
      </c>
    </row>
    <row r="73" spans="1:1" x14ac:dyDescent="0.25">
      <c r="A73" s="1298" t="s">
        <v>4475</v>
      </c>
    </row>
    <row r="74" spans="1:1" x14ac:dyDescent="0.25">
      <c r="A74" s="1298" t="s">
        <v>2676</v>
      </c>
    </row>
    <row r="75" spans="1:1" ht="31" x14ac:dyDescent="0.25">
      <c r="A75" s="1298" t="s">
        <v>9108</v>
      </c>
    </row>
    <row r="76" spans="1:1" x14ac:dyDescent="0.25">
      <c r="A76" s="1298" t="s">
        <v>3552</v>
      </c>
    </row>
    <row r="77" spans="1:1" x14ac:dyDescent="0.25">
      <c r="A77" s="1298" t="s">
        <v>4476</v>
      </c>
    </row>
    <row r="78" spans="1:1" ht="155" x14ac:dyDescent="0.25">
      <c r="A78" s="1298" t="s">
        <v>21057</v>
      </c>
    </row>
    <row r="79" spans="1:1" ht="93" x14ac:dyDescent="0.25">
      <c r="A79" s="1298" t="s">
        <v>9109</v>
      </c>
    </row>
    <row r="80" spans="1:1" ht="46.5" x14ac:dyDescent="0.25">
      <c r="A80" s="1298" t="s">
        <v>9110</v>
      </c>
    </row>
    <row r="81" spans="1:1" ht="26" x14ac:dyDescent="0.25">
      <c r="A81" s="1339" t="s">
        <v>4477</v>
      </c>
    </row>
    <row r="82" spans="1:1" x14ac:dyDescent="0.25">
      <c r="A82" s="1298" t="s">
        <v>9111</v>
      </c>
    </row>
    <row r="83" spans="1:1" ht="31" x14ac:dyDescent="0.25">
      <c r="A83" s="1370" t="s">
        <v>4478</v>
      </c>
    </row>
    <row r="84" spans="1:1" ht="108.5" x14ac:dyDescent="0.25">
      <c r="A84" s="1298" t="s">
        <v>21058</v>
      </c>
    </row>
    <row r="85" spans="1:1" ht="91" x14ac:dyDescent="0.25">
      <c r="A85" s="1339" t="s">
        <v>9112</v>
      </c>
    </row>
    <row r="86" spans="1:1" ht="77.5" x14ac:dyDescent="0.25">
      <c r="A86" s="1298" t="s">
        <v>9113</v>
      </c>
    </row>
    <row r="87" spans="1:1" ht="26" x14ac:dyDescent="0.25">
      <c r="A87" s="1339" t="s">
        <v>9114</v>
      </c>
    </row>
    <row r="88" spans="1:1" ht="62" x14ac:dyDescent="0.25">
      <c r="A88" s="1298" t="s">
        <v>18989</v>
      </c>
    </row>
    <row r="89" spans="1:1" x14ac:dyDescent="0.25">
      <c r="A89" s="1298" t="s">
        <v>4479</v>
      </c>
    </row>
    <row r="90" spans="1:1" ht="186" x14ac:dyDescent="0.25">
      <c r="A90" s="1298" t="s">
        <v>21059</v>
      </c>
    </row>
    <row r="91" spans="1:1" ht="46.5" x14ac:dyDescent="0.25">
      <c r="A91" s="1298" t="s">
        <v>21060</v>
      </c>
    </row>
    <row r="92" spans="1:1" ht="26" x14ac:dyDescent="0.25">
      <c r="A92" s="1339" t="s">
        <v>21061</v>
      </c>
    </row>
    <row r="93" spans="1:1" ht="31" x14ac:dyDescent="0.25">
      <c r="A93" s="1298" t="s">
        <v>21062</v>
      </c>
    </row>
    <row r="94" spans="1:1" ht="62" x14ac:dyDescent="0.25">
      <c r="A94" s="1298" t="s">
        <v>21063</v>
      </c>
    </row>
    <row r="95" spans="1:1" ht="46.5" x14ac:dyDescent="0.25">
      <c r="A95" s="1298" t="s">
        <v>9115</v>
      </c>
    </row>
    <row r="96" spans="1:1" ht="31" x14ac:dyDescent="0.25">
      <c r="A96" s="1298" t="s">
        <v>21064</v>
      </c>
    </row>
    <row r="97" spans="1:1" ht="46.5" x14ac:dyDescent="0.25">
      <c r="A97" s="1298" t="s">
        <v>21065</v>
      </c>
    </row>
    <row r="98" spans="1:1" ht="31" x14ac:dyDescent="0.25">
      <c r="A98" s="1298" t="s">
        <v>21066</v>
      </c>
    </row>
    <row r="99" spans="1:1" ht="31" x14ac:dyDescent="0.25">
      <c r="A99" s="1298" t="s">
        <v>21067</v>
      </c>
    </row>
    <row r="100" spans="1:1" ht="26" x14ac:dyDescent="0.25">
      <c r="A100" s="1339" t="s">
        <v>4480</v>
      </c>
    </row>
    <row r="101" spans="1:1" ht="31" x14ac:dyDescent="0.25">
      <c r="A101" s="1298" t="s">
        <v>4481</v>
      </c>
    </row>
    <row r="102" spans="1:1" x14ac:dyDescent="0.25">
      <c r="A102" s="1298" t="s">
        <v>4482</v>
      </c>
    </row>
    <row r="103" spans="1:1" ht="31" x14ac:dyDescent="0.25">
      <c r="A103" s="1298" t="s">
        <v>4483</v>
      </c>
    </row>
    <row r="104" spans="1:1" x14ac:dyDescent="0.25">
      <c r="A104" s="1298" t="s">
        <v>4484</v>
      </c>
    </row>
    <row r="105" spans="1:1" ht="124" x14ac:dyDescent="0.25">
      <c r="A105" s="1298" t="s">
        <v>21068</v>
      </c>
    </row>
    <row r="106" spans="1:1" ht="46.5" x14ac:dyDescent="0.25">
      <c r="A106" s="1298" t="s">
        <v>21069</v>
      </c>
    </row>
    <row r="107" spans="1:1" x14ac:dyDescent="0.25">
      <c r="A107" s="1298" t="s">
        <v>11942</v>
      </c>
    </row>
    <row r="108" spans="1:1" ht="13" x14ac:dyDescent="0.25">
      <c r="A108" s="1339" t="s">
        <v>21070</v>
      </c>
    </row>
    <row r="109" spans="1:1" ht="31" x14ac:dyDescent="0.25">
      <c r="A109" s="1298" t="s">
        <v>21071</v>
      </c>
    </row>
    <row r="110" spans="1:1" ht="31" x14ac:dyDescent="0.25">
      <c r="A110" s="1298" t="s">
        <v>21072</v>
      </c>
    </row>
    <row r="111" spans="1:1" x14ac:dyDescent="0.25">
      <c r="A111" s="1298" t="s">
        <v>4485</v>
      </c>
    </row>
    <row r="112" spans="1:1" ht="46.5" x14ac:dyDescent="0.25">
      <c r="A112" s="1298" t="s">
        <v>21073</v>
      </c>
    </row>
    <row r="113" spans="1:1" ht="31" x14ac:dyDescent="0.25">
      <c r="A113" s="1298" t="s">
        <v>21074</v>
      </c>
    </row>
    <row r="114" spans="1:1" ht="31" x14ac:dyDescent="0.25">
      <c r="A114" s="1298" t="s">
        <v>21075</v>
      </c>
    </row>
    <row r="115" spans="1:1" ht="52" x14ac:dyDescent="0.25">
      <c r="A115" s="1339" t="s">
        <v>21076</v>
      </c>
    </row>
    <row r="116" spans="1:1" x14ac:dyDescent="0.25">
      <c r="A116" s="1298" t="s">
        <v>21077</v>
      </c>
    </row>
    <row r="117" spans="1:1" ht="31" x14ac:dyDescent="0.25">
      <c r="A117" s="1298" t="s">
        <v>21078</v>
      </c>
    </row>
    <row r="118" spans="1:1" x14ac:dyDescent="0.25">
      <c r="A118" s="1298" t="s">
        <v>21079</v>
      </c>
    </row>
    <row r="119" spans="1:1" ht="31" x14ac:dyDescent="0.25">
      <c r="A119" s="1298" t="s">
        <v>21080</v>
      </c>
    </row>
    <row r="120" spans="1:1" ht="46.5" x14ac:dyDescent="0.25">
      <c r="A120" s="1298" t="s">
        <v>21081</v>
      </c>
    </row>
    <row r="121" spans="1:1" x14ac:dyDescent="0.25">
      <c r="A121" s="1298" t="s">
        <v>11943</v>
      </c>
    </row>
    <row r="122" spans="1:1" x14ac:dyDescent="0.25">
      <c r="A122" s="1298" t="s">
        <v>11944</v>
      </c>
    </row>
    <row r="123" spans="1:1" x14ac:dyDescent="0.25">
      <c r="A123" s="1298" t="s">
        <v>11945</v>
      </c>
    </row>
    <row r="124" spans="1:1" x14ac:dyDescent="0.25">
      <c r="A124" s="1298" t="s">
        <v>11946</v>
      </c>
    </row>
    <row r="125" spans="1:1" ht="46.5" x14ac:dyDescent="0.25">
      <c r="A125" s="1298" t="s">
        <v>21082</v>
      </c>
    </row>
    <row r="126" spans="1:1" x14ac:dyDescent="0.25">
      <c r="A126" s="1298" t="s">
        <v>11947</v>
      </c>
    </row>
    <row r="127" spans="1:1" x14ac:dyDescent="0.25">
      <c r="A127" s="1298" t="s">
        <v>11948</v>
      </c>
    </row>
    <row r="128" spans="1:1" ht="31" x14ac:dyDescent="0.25">
      <c r="A128" s="1298" t="s">
        <v>21083</v>
      </c>
    </row>
    <row r="129" spans="1:1" x14ac:dyDescent="0.25">
      <c r="A129" s="1298" t="s">
        <v>11949</v>
      </c>
    </row>
    <row r="130" spans="1:1" x14ac:dyDescent="0.25">
      <c r="A130" s="1298" t="s">
        <v>11950</v>
      </c>
    </row>
    <row r="131" spans="1:1" ht="31" x14ac:dyDescent="0.25">
      <c r="A131" s="1298" t="s">
        <v>21084</v>
      </c>
    </row>
    <row r="132" spans="1:1" x14ac:dyDescent="0.25">
      <c r="A132" s="1298" t="s">
        <v>11951</v>
      </c>
    </row>
    <row r="133" spans="1:1" x14ac:dyDescent="0.25">
      <c r="A133" s="1298" t="s">
        <v>11952</v>
      </c>
    </row>
    <row r="134" spans="1:1" x14ac:dyDescent="0.25">
      <c r="A134" s="1298" t="s">
        <v>21085</v>
      </c>
    </row>
    <row r="135" spans="1:1" ht="13" x14ac:dyDescent="0.25">
      <c r="A135" s="1339" t="s">
        <v>11953</v>
      </c>
    </row>
    <row r="136" spans="1:1" ht="46.5" x14ac:dyDescent="0.25">
      <c r="A136" s="1298" t="s">
        <v>21086</v>
      </c>
    </row>
    <row r="137" spans="1:1" x14ac:dyDescent="0.25">
      <c r="A137" s="1298" t="s">
        <v>11954</v>
      </c>
    </row>
    <row r="138" spans="1:1" ht="46.5" x14ac:dyDescent="0.25">
      <c r="A138" s="1298" t="s">
        <v>21087</v>
      </c>
    </row>
    <row r="139" spans="1:1" x14ac:dyDescent="0.25">
      <c r="A139" s="1298" t="s">
        <v>11955</v>
      </c>
    </row>
    <row r="140" spans="1:1" x14ac:dyDescent="0.25">
      <c r="A140" s="1298" t="s">
        <v>11956</v>
      </c>
    </row>
    <row r="141" spans="1:1" x14ac:dyDescent="0.25">
      <c r="A141" s="1298" t="s">
        <v>11957</v>
      </c>
    </row>
    <row r="142" spans="1:1" ht="26" x14ac:dyDescent="0.25">
      <c r="A142" s="1339" t="s">
        <v>21088</v>
      </c>
    </row>
    <row r="143" spans="1:1" x14ac:dyDescent="0.25">
      <c r="A143" s="1298" t="s">
        <v>21089</v>
      </c>
    </row>
    <row r="144" spans="1:1" ht="108.5" x14ac:dyDescent="0.25">
      <c r="A144" s="1298" t="s">
        <v>21090</v>
      </c>
    </row>
    <row r="145" spans="1:1" ht="31" x14ac:dyDescent="0.25">
      <c r="A145" s="1298" t="s">
        <v>21091</v>
      </c>
    </row>
    <row r="146" spans="1:1" ht="31" x14ac:dyDescent="0.25">
      <c r="A146" s="1298" t="s">
        <v>11958</v>
      </c>
    </row>
    <row r="147" spans="1:1" ht="139.5" x14ac:dyDescent="0.25">
      <c r="A147" s="1298" t="s">
        <v>21092</v>
      </c>
    </row>
    <row r="148" spans="1:1" ht="155" x14ac:dyDescent="0.25">
      <c r="A148" s="1298" t="s">
        <v>21093</v>
      </c>
    </row>
    <row r="149" spans="1:1" ht="93" x14ac:dyDescent="0.25">
      <c r="A149" s="1298" t="s">
        <v>21094</v>
      </c>
    </row>
    <row r="150" spans="1:1" ht="31" x14ac:dyDescent="0.25">
      <c r="A150" s="1298" t="s">
        <v>21095</v>
      </c>
    </row>
    <row r="151" spans="1:1" x14ac:dyDescent="0.25">
      <c r="A151" s="1298" t="s">
        <v>21096</v>
      </c>
    </row>
    <row r="152" spans="1:1" x14ac:dyDescent="0.25">
      <c r="A152" s="1298" t="s">
        <v>21097</v>
      </c>
    </row>
    <row r="153" spans="1:1" ht="31" x14ac:dyDescent="0.25">
      <c r="A153" s="1298" t="s">
        <v>21098</v>
      </c>
    </row>
    <row r="154" spans="1:1" x14ac:dyDescent="0.25">
      <c r="A154" s="1298" t="s">
        <v>21099</v>
      </c>
    </row>
    <row r="155" spans="1:1" ht="31" x14ac:dyDescent="0.25">
      <c r="A155" s="1298" t="s">
        <v>21100</v>
      </c>
    </row>
    <row r="156" spans="1:1" x14ac:dyDescent="0.25">
      <c r="A156" s="1298" t="s">
        <v>21101</v>
      </c>
    </row>
    <row r="157" spans="1:1" ht="31" x14ac:dyDescent="0.25">
      <c r="A157" s="1298" t="s">
        <v>21102</v>
      </c>
    </row>
    <row r="158" spans="1:1" ht="13" x14ac:dyDescent="0.25">
      <c r="A158" s="1339" t="s">
        <v>21103</v>
      </c>
    </row>
    <row r="159" spans="1:1" x14ac:dyDescent="0.25">
      <c r="A159" s="1298" t="s">
        <v>21104</v>
      </c>
    </row>
    <row r="160" spans="1:1" ht="13" x14ac:dyDescent="0.25">
      <c r="A160" s="1339" t="s">
        <v>21105</v>
      </c>
    </row>
    <row r="161" spans="1:1" x14ac:dyDescent="0.25">
      <c r="A161" s="1298" t="s">
        <v>21106</v>
      </c>
    </row>
    <row r="162" spans="1:1" ht="26" x14ac:dyDescent="0.25">
      <c r="A162" s="1339" t="s">
        <v>21107</v>
      </c>
    </row>
    <row r="163" spans="1:1" ht="93" x14ac:dyDescent="0.25">
      <c r="A163" s="1298" t="s">
        <v>21108</v>
      </c>
    </row>
    <row r="164" spans="1:1" ht="62" x14ac:dyDescent="0.25">
      <c r="A164" s="1298" t="s">
        <v>21109</v>
      </c>
    </row>
    <row r="165" spans="1:1" ht="124" x14ac:dyDescent="0.25">
      <c r="A165" s="1298" t="s">
        <v>21110</v>
      </c>
    </row>
    <row r="166" spans="1:1" ht="170.5" x14ac:dyDescent="0.25">
      <c r="A166" s="1298" t="s">
        <v>21111</v>
      </c>
    </row>
    <row r="167" spans="1:1" ht="170.5" x14ac:dyDescent="0.25">
      <c r="A167" s="1298" t="s">
        <v>21112</v>
      </c>
    </row>
    <row r="168" spans="1:1" x14ac:dyDescent="0.25">
      <c r="A168" s="1298" t="s">
        <v>2422</v>
      </c>
    </row>
    <row r="169" spans="1:1" ht="13" x14ac:dyDescent="0.25">
      <c r="A169" s="1339" t="s">
        <v>6786</v>
      </c>
    </row>
    <row r="170" spans="1:1" ht="46.5" x14ac:dyDescent="0.25">
      <c r="A170" s="1298" t="s">
        <v>9116</v>
      </c>
    </row>
    <row r="171" spans="1:1" ht="77.5" x14ac:dyDescent="0.25">
      <c r="A171" s="1298" t="s">
        <v>21113</v>
      </c>
    </row>
    <row r="172" spans="1:1" x14ac:dyDescent="0.25">
      <c r="A172" s="1298" t="s">
        <v>4486</v>
      </c>
    </row>
    <row r="173" spans="1:1" ht="13" x14ac:dyDescent="0.25">
      <c r="A173" s="1339" t="s">
        <v>4487</v>
      </c>
    </row>
    <row r="174" spans="1:1" ht="108.5" x14ac:dyDescent="0.25">
      <c r="A174" s="1298" t="s">
        <v>21114</v>
      </c>
    </row>
    <row r="175" spans="1:1" ht="46.5" x14ac:dyDescent="0.25">
      <c r="A175" s="1298" t="s">
        <v>9117</v>
      </c>
    </row>
    <row r="176" spans="1:1" ht="31" x14ac:dyDescent="0.25">
      <c r="A176" s="1298" t="s">
        <v>11959</v>
      </c>
    </row>
    <row r="177" spans="1:1" ht="46.5" x14ac:dyDescent="0.25">
      <c r="A177" s="1298" t="s">
        <v>21115</v>
      </c>
    </row>
    <row r="178" spans="1:1" ht="46.5" x14ac:dyDescent="0.25">
      <c r="A178" s="1298" t="s">
        <v>21116</v>
      </c>
    </row>
    <row r="179" spans="1:1" ht="108.5" x14ac:dyDescent="0.25">
      <c r="A179" s="1298" t="s">
        <v>21117</v>
      </c>
    </row>
    <row r="180" spans="1:1" ht="93" x14ac:dyDescent="0.25">
      <c r="A180" s="1298" t="s">
        <v>21118</v>
      </c>
    </row>
    <row r="181" spans="1:1" x14ac:dyDescent="0.25">
      <c r="A181" s="1298" t="s">
        <v>11960</v>
      </c>
    </row>
    <row r="182" spans="1:1" ht="201.5" x14ac:dyDescent="0.25">
      <c r="A182" s="1298" t="s">
        <v>13400</v>
      </c>
    </row>
    <row r="183" spans="1:1" ht="195" x14ac:dyDescent="0.25">
      <c r="A183" s="1339" t="s">
        <v>21119</v>
      </c>
    </row>
    <row r="184" spans="1:1" ht="62" x14ac:dyDescent="0.25">
      <c r="A184" s="1298" t="s">
        <v>11961</v>
      </c>
    </row>
    <row r="185" spans="1:1" ht="52" x14ac:dyDescent="0.25">
      <c r="A185" s="1339" t="s">
        <v>21120</v>
      </c>
    </row>
    <row r="186" spans="1:1" ht="77.5" x14ac:dyDescent="0.25">
      <c r="A186" s="1298" t="s">
        <v>21121</v>
      </c>
    </row>
    <row r="187" spans="1:1" x14ac:dyDescent="0.25">
      <c r="A187" s="1298" t="s">
        <v>2730</v>
      </c>
    </row>
    <row r="188" spans="1:1" ht="31" x14ac:dyDescent="0.25">
      <c r="A188" s="1298" t="s">
        <v>21122</v>
      </c>
    </row>
    <row r="189" spans="1:1" ht="65" x14ac:dyDescent="0.25">
      <c r="A189" s="1339" t="s">
        <v>21123</v>
      </c>
    </row>
    <row r="190" spans="1:1" x14ac:dyDescent="0.25">
      <c r="A190" s="1298" t="s">
        <v>21124</v>
      </c>
    </row>
    <row r="191" spans="1:1" x14ac:dyDescent="0.25">
      <c r="A191" s="1298" t="s">
        <v>21125</v>
      </c>
    </row>
    <row r="192" spans="1:1" x14ac:dyDescent="0.25">
      <c r="A192" s="1298" t="s">
        <v>21126</v>
      </c>
    </row>
    <row r="193" spans="1:1" x14ac:dyDescent="0.25">
      <c r="A193" s="1298" t="s">
        <v>21127</v>
      </c>
    </row>
    <row r="194" spans="1:1" ht="108.5" x14ac:dyDescent="0.25">
      <c r="A194" s="1298" t="s">
        <v>21128</v>
      </c>
    </row>
    <row r="195" spans="1:1" ht="65" x14ac:dyDescent="0.25">
      <c r="A195" s="1339" t="s">
        <v>21129</v>
      </c>
    </row>
    <row r="196" spans="1:1" ht="108.5" x14ac:dyDescent="0.25">
      <c r="A196" s="1298" t="s">
        <v>21130</v>
      </c>
    </row>
    <row r="197" spans="1:1" ht="26" x14ac:dyDescent="0.25">
      <c r="A197" s="1339" t="s">
        <v>21131</v>
      </c>
    </row>
    <row r="198" spans="1:1" x14ac:dyDescent="0.25">
      <c r="A198" s="1298" t="s">
        <v>21132</v>
      </c>
    </row>
    <row r="199" spans="1:1" ht="46.5" x14ac:dyDescent="0.25">
      <c r="A199" s="1298" t="s">
        <v>21133</v>
      </c>
    </row>
    <row r="200" spans="1:1" ht="31" x14ac:dyDescent="0.25">
      <c r="A200" s="1298" t="s">
        <v>18990</v>
      </c>
    </row>
    <row r="201" spans="1:1" ht="217" x14ac:dyDescent="0.25">
      <c r="A201" s="1298" t="s">
        <v>21134</v>
      </c>
    </row>
    <row r="202" spans="1:1" ht="31" x14ac:dyDescent="0.25">
      <c r="A202" s="1298" t="s">
        <v>21135</v>
      </c>
    </row>
    <row r="203" spans="1:1" ht="46.5" x14ac:dyDescent="0.25">
      <c r="A203" s="1298" t="s">
        <v>21136</v>
      </c>
    </row>
    <row r="204" spans="1:1" ht="248" x14ac:dyDescent="0.25">
      <c r="A204" s="1298" t="s">
        <v>21137</v>
      </c>
    </row>
    <row r="205" spans="1:1" ht="31" x14ac:dyDescent="0.25">
      <c r="A205" s="1298" t="s">
        <v>21138</v>
      </c>
    </row>
    <row r="206" spans="1:1" ht="62" x14ac:dyDescent="0.25">
      <c r="A206" s="1298" t="s">
        <v>21139</v>
      </c>
    </row>
    <row r="207" spans="1:1" x14ac:dyDescent="0.25">
      <c r="A207" s="1298" t="s">
        <v>4488</v>
      </c>
    </row>
    <row r="208" spans="1:1" x14ac:dyDescent="0.25">
      <c r="A208" s="1298" t="s">
        <v>3797</v>
      </c>
    </row>
    <row r="209" spans="1:1" x14ac:dyDescent="0.25">
      <c r="A209" s="1298" t="s">
        <v>9118</v>
      </c>
    </row>
    <row r="210" spans="1:1" ht="52" x14ac:dyDescent="0.25">
      <c r="A210" s="1339" t="s">
        <v>13401</v>
      </c>
    </row>
    <row r="211" spans="1:1" x14ac:dyDescent="0.25">
      <c r="A211" s="1298" t="s">
        <v>9119</v>
      </c>
    </row>
    <row r="212" spans="1:1" ht="13" x14ac:dyDescent="0.25">
      <c r="A212" s="1339" t="s">
        <v>9120</v>
      </c>
    </row>
    <row r="213" spans="1:1" x14ac:dyDescent="0.25">
      <c r="A213" s="1298" t="s">
        <v>652</v>
      </c>
    </row>
    <row r="214" spans="1:1" ht="62" x14ac:dyDescent="0.25">
      <c r="A214" s="1298" t="s">
        <v>9121</v>
      </c>
    </row>
    <row r="215" spans="1:1" ht="31" x14ac:dyDescent="0.25">
      <c r="A215" s="1298" t="s">
        <v>4489</v>
      </c>
    </row>
    <row r="216" spans="1:1" ht="65" x14ac:dyDescent="0.25">
      <c r="A216" s="1339" t="s">
        <v>9122</v>
      </c>
    </row>
    <row r="217" spans="1:1" ht="31" x14ac:dyDescent="0.25">
      <c r="A217" s="1298" t="s">
        <v>9123</v>
      </c>
    </row>
    <row r="218" spans="1:1" x14ac:dyDescent="0.25">
      <c r="A218" s="1298" t="s">
        <v>9124</v>
      </c>
    </row>
    <row r="219" spans="1:1" ht="46.5" x14ac:dyDescent="0.25">
      <c r="A219" s="1298" t="s">
        <v>9125</v>
      </c>
    </row>
    <row r="220" spans="1:1" ht="31" x14ac:dyDescent="0.25">
      <c r="A220" s="1298" t="s">
        <v>4490</v>
      </c>
    </row>
    <row r="221" spans="1:1" ht="31" x14ac:dyDescent="0.25">
      <c r="A221" s="1298" t="s">
        <v>4491</v>
      </c>
    </row>
    <row r="222" spans="1:1" ht="31" x14ac:dyDescent="0.25">
      <c r="A222" s="1298" t="s">
        <v>13402</v>
      </c>
    </row>
    <row r="223" spans="1:1" ht="31" x14ac:dyDescent="0.25">
      <c r="A223" s="1298" t="s">
        <v>9126</v>
      </c>
    </row>
    <row r="224" spans="1:1" ht="77.5" x14ac:dyDescent="0.25">
      <c r="A224" s="1298" t="s">
        <v>9127</v>
      </c>
    </row>
    <row r="225" spans="1:1" ht="108.5" x14ac:dyDescent="0.25">
      <c r="A225" s="1298" t="s">
        <v>13403</v>
      </c>
    </row>
    <row r="226" spans="1:1" x14ac:dyDescent="0.25">
      <c r="A226" s="1298" t="s">
        <v>4492</v>
      </c>
    </row>
    <row r="227" spans="1:1" ht="108.5" x14ac:dyDescent="0.25">
      <c r="A227" s="1298" t="s">
        <v>9128</v>
      </c>
    </row>
    <row r="228" spans="1:1" ht="77.5" x14ac:dyDescent="0.25">
      <c r="A228" s="1298" t="s">
        <v>9129</v>
      </c>
    </row>
    <row r="229" spans="1:1" ht="46.5" x14ac:dyDescent="0.25">
      <c r="A229" s="1298" t="s">
        <v>9130</v>
      </c>
    </row>
    <row r="230" spans="1:1" ht="62" x14ac:dyDescent="0.25">
      <c r="A230" s="1298" t="s">
        <v>9131</v>
      </c>
    </row>
    <row r="231" spans="1:1" x14ac:dyDescent="0.25">
      <c r="A231" s="1298" t="s">
        <v>4493</v>
      </c>
    </row>
    <row r="232" spans="1:1" x14ac:dyDescent="0.25">
      <c r="A232" s="1298" t="s">
        <v>9132</v>
      </c>
    </row>
    <row r="233" spans="1:1" ht="124" x14ac:dyDescent="0.25">
      <c r="A233" s="1298" t="s">
        <v>9133</v>
      </c>
    </row>
    <row r="234" spans="1:1" ht="31" x14ac:dyDescent="0.25">
      <c r="A234" s="1298" t="s">
        <v>4494</v>
      </c>
    </row>
    <row r="235" spans="1:1" x14ac:dyDescent="0.25">
      <c r="A235" s="1298" t="s">
        <v>4495</v>
      </c>
    </row>
    <row r="236" spans="1:1" ht="31" x14ac:dyDescent="0.25">
      <c r="A236" s="1298" t="s">
        <v>4496</v>
      </c>
    </row>
    <row r="237" spans="1:1" x14ac:dyDescent="0.25">
      <c r="A237" s="1298" t="s">
        <v>4497</v>
      </c>
    </row>
    <row r="238" spans="1:1" ht="93" x14ac:dyDescent="0.25">
      <c r="A238" s="1298" t="s">
        <v>9134</v>
      </c>
    </row>
    <row r="239" spans="1:1" ht="13" x14ac:dyDescent="0.25">
      <c r="A239" s="1339" t="s">
        <v>9135</v>
      </c>
    </row>
    <row r="240" spans="1:1" ht="77.5" x14ac:dyDescent="0.25">
      <c r="A240" s="1298" t="s">
        <v>21140</v>
      </c>
    </row>
    <row r="241" spans="1:1" ht="13" x14ac:dyDescent="0.25">
      <c r="A241" s="1339" t="s">
        <v>21141</v>
      </c>
    </row>
    <row r="242" spans="1:1" x14ac:dyDescent="0.25">
      <c r="A242" s="1298" t="s">
        <v>4498</v>
      </c>
    </row>
    <row r="243" spans="1:1" ht="26" x14ac:dyDescent="0.25">
      <c r="A243" s="1339" t="s">
        <v>9136</v>
      </c>
    </row>
    <row r="244" spans="1:1" x14ac:dyDescent="0.25">
      <c r="A244" s="1298" t="s">
        <v>4499</v>
      </c>
    </row>
    <row r="245" spans="1:1" x14ac:dyDescent="0.25">
      <c r="A245" s="1298" t="s">
        <v>4500</v>
      </c>
    </row>
    <row r="246" spans="1:1" ht="31" x14ac:dyDescent="0.25">
      <c r="A246" s="1298" t="s">
        <v>4501</v>
      </c>
    </row>
    <row r="247" spans="1:1" ht="31" x14ac:dyDescent="0.25">
      <c r="A247" s="1298" t="s">
        <v>9137</v>
      </c>
    </row>
    <row r="248" spans="1:1" ht="13" x14ac:dyDescent="0.25">
      <c r="A248" s="1339" t="s">
        <v>4502</v>
      </c>
    </row>
    <row r="249" spans="1:1" ht="62" x14ac:dyDescent="0.25">
      <c r="A249" s="1298" t="s">
        <v>4503</v>
      </c>
    </row>
    <row r="250" spans="1:1" x14ac:dyDescent="0.25">
      <c r="A250" s="1298" t="s">
        <v>4504</v>
      </c>
    </row>
    <row r="251" spans="1:1" x14ac:dyDescent="0.25">
      <c r="A251" s="1298" t="s">
        <v>9138</v>
      </c>
    </row>
    <row r="252" spans="1:1" ht="31" x14ac:dyDescent="0.25">
      <c r="A252" s="1298" t="s">
        <v>4505</v>
      </c>
    </row>
    <row r="253" spans="1:1" ht="26" x14ac:dyDescent="0.25">
      <c r="A253" s="1339" t="s">
        <v>4506</v>
      </c>
    </row>
    <row r="254" spans="1:1" ht="31" x14ac:dyDescent="0.25">
      <c r="A254" s="1298" t="s">
        <v>4507</v>
      </c>
    </row>
    <row r="255" spans="1:1" ht="46.5" x14ac:dyDescent="0.25">
      <c r="A255" s="1298" t="s">
        <v>4508</v>
      </c>
    </row>
    <row r="256" spans="1:1" ht="46.5" x14ac:dyDescent="0.25">
      <c r="A256" s="1298" t="s">
        <v>4509</v>
      </c>
    </row>
    <row r="257" spans="1:1" ht="31" x14ac:dyDescent="0.25">
      <c r="A257" s="1298" t="s">
        <v>4510</v>
      </c>
    </row>
    <row r="258" spans="1:1" ht="31" x14ac:dyDescent="0.25">
      <c r="A258" s="1298" t="s">
        <v>4511</v>
      </c>
    </row>
    <row r="259" spans="1:1" ht="31" x14ac:dyDescent="0.25">
      <c r="A259" s="1298" t="s">
        <v>9139</v>
      </c>
    </row>
    <row r="260" spans="1:1" ht="155" x14ac:dyDescent="0.25">
      <c r="A260" s="1298" t="s">
        <v>9140</v>
      </c>
    </row>
    <row r="261" spans="1:1" ht="93" x14ac:dyDescent="0.25">
      <c r="A261" s="1298" t="s">
        <v>21142</v>
      </c>
    </row>
    <row r="262" spans="1:1" ht="31" x14ac:dyDescent="0.25">
      <c r="A262" s="1298" t="s">
        <v>21143</v>
      </c>
    </row>
    <row r="263" spans="1:1" ht="13" x14ac:dyDescent="0.25">
      <c r="A263" s="1339" t="s">
        <v>4512</v>
      </c>
    </row>
    <row r="264" spans="1:1" ht="31" x14ac:dyDescent="0.25">
      <c r="A264" s="1298" t="s">
        <v>9141</v>
      </c>
    </row>
    <row r="265" spans="1:1" ht="139.5" x14ac:dyDescent="0.25">
      <c r="A265" s="1298" t="s">
        <v>13404</v>
      </c>
    </row>
    <row r="266" spans="1:1" ht="46.5" x14ac:dyDescent="0.25">
      <c r="A266" s="1298" t="s">
        <v>9142</v>
      </c>
    </row>
    <row r="267" spans="1:1" x14ac:dyDescent="0.25">
      <c r="A267" s="1298" t="s">
        <v>4513</v>
      </c>
    </row>
    <row r="268" spans="1:1" ht="26" x14ac:dyDescent="0.25">
      <c r="A268" s="1339" t="s">
        <v>9143</v>
      </c>
    </row>
    <row r="269" spans="1:1" ht="124" x14ac:dyDescent="0.25">
      <c r="A269" s="1298" t="s">
        <v>9144</v>
      </c>
    </row>
    <row r="270" spans="1:1" ht="77.5" x14ac:dyDescent="0.25">
      <c r="A270" s="1298" t="s">
        <v>9145</v>
      </c>
    </row>
    <row r="271" spans="1:1" ht="46.5" x14ac:dyDescent="0.25">
      <c r="A271" s="1298" t="s">
        <v>9146</v>
      </c>
    </row>
    <row r="272" spans="1:1" x14ac:dyDescent="0.25">
      <c r="A272" s="1298" t="s">
        <v>2678</v>
      </c>
    </row>
    <row r="273" spans="1:1" ht="26" x14ac:dyDescent="0.25">
      <c r="A273" s="1339" t="s">
        <v>6787</v>
      </c>
    </row>
    <row r="274" spans="1:1" x14ac:dyDescent="0.25">
      <c r="A274" s="1298" t="s">
        <v>3965</v>
      </c>
    </row>
    <row r="275" spans="1:1" ht="31" x14ac:dyDescent="0.25">
      <c r="A275" s="1298" t="s">
        <v>21986</v>
      </c>
    </row>
    <row r="276" spans="1:1" ht="155" x14ac:dyDescent="0.25">
      <c r="A276" s="1298" t="s">
        <v>21987</v>
      </c>
    </row>
    <row r="277" spans="1:1" ht="46.5" x14ac:dyDescent="0.25">
      <c r="A277" s="1298" t="s">
        <v>9147</v>
      </c>
    </row>
    <row r="278" spans="1:1" ht="46.5" x14ac:dyDescent="0.25">
      <c r="A278" s="1298" t="s">
        <v>9148</v>
      </c>
    </row>
    <row r="279" spans="1:1" x14ac:dyDescent="0.25">
      <c r="A279" s="1298" t="s">
        <v>7822</v>
      </c>
    </row>
    <row r="280" spans="1:1" ht="65" x14ac:dyDescent="0.25">
      <c r="A280" s="1339" t="s">
        <v>13405</v>
      </c>
    </row>
    <row r="281" spans="1:1" x14ac:dyDescent="0.25">
      <c r="A281" s="1298" t="s">
        <v>3778</v>
      </c>
    </row>
    <row r="282" spans="1:1" x14ac:dyDescent="0.25">
      <c r="A282" s="1298" t="s">
        <v>13406</v>
      </c>
    </row>
    <row r="283" spans="1:1" ht="93" x14ac:dyDescent="0.25">
      <c r="A283" s="1298" t="s">
        <v>13407</v>
      </c>
    </row>
    <row r="284" spans="1:1" ht="108.5" x14ac:dyDescent="0.25">
      <c r="A284" s="1298" t="s">
        <v>9149</v>
      </c>
    </row>
    <row r="285" spans="1:1" ht="46.5" x14ac:dyDescent="0.25">
      <c r="A285" s="1298" t="s">
        <v>13408</v>
      </c>
    </row>
    <row r="286" spans="1:1" ht="31" x14ac:dyDescent="0.25">
      <c r="A286" s="1298" t="s">
        <v>13409</v>
      </c>
    </row>
    <row r="287" spans="1:1" ht="26" x14ac:dyDescent="0.25">
      <c r="A287" s="1339" t="s">
        <v>13410</v>
      </c>
    </row>
    <row r="288" spans="1:1" x14ac:dyDescent="0.25">
      <c r="A288" s="1298" t="s">
        <v>13411</v>
      </c>
    </row>
    <row r="289" spans="1:1" x14ac:dyDescent="0.25">
      <c r="A289" s="1298" t="s">
        <v>13412</v>
      </c>
    </row>
    <row r="290" spans="1:1" ht="31" x14ac:dyDescent="0.25">
      <c r="A290" s="1298" t="s">
        <v>13413</v>
      </c>
    </row>
    <row r="291" spans="1:1" ht="39" x14ac:dyDescent="0.25">
      <c r="A291" s="1339" t="s">
        <v>13414</v>
      </c>
    </row>
    <row r="292" spans="1:1" x14ac:dyDescent="0.25">
      <c r="A292" s="1298" t="s">
        <v>2560</v>
      </c>
    </row>
    <row r="293" spans="1:1" ht="13" x14ac:dyDescent="0.25">
      <c r="A293" s="1339" t="s">
        <v>4514</v>
      </c>
    </row>
    <row r="294" spans="1:1" x14ac:dyDescent="0.25">
      <c r="A294" s="1298" t="s">
        <v>13415</v>
      </c>
    </row>
    <row r="295" spans="1:1" x14ac:dyDescent="0.25">
      <c r="A295" s="1298" t="s">
        <v>13416</v>
      </c>
    </row>
    <row r="296" spans="1:1" x14ac:dyDescent="0.25">
      <c r="A296" s="1298" t="s">
        <v>6788</v>
      </c>
    </row>
    <row r="297" spans="1:1" ht="31" x14ac:dyDescent="0.25">
      <c r="A297" s="1298" t="s">
        <v>6789</v>
      </c>
    </row>
    <row r="298" spans="1:1" ht="46.5" x14ac:dyDescent="0.25">
      <c r="A298" s="1298" t="s">
        <v>13417</v>
      </c>
    </row>
    <row r="299" spans="1:1" ht="186" x14ac:dyDescent="0.25">
      <c r="A299" s="1298" t="s">
        <v>13418</v>
      </c>
    </row>
    <row r="300" spans="1:1" ht="13" x14ac:dyDescent="0.25">
      <c r="A300" s="1339" t="s">
        <v>2075</v>
      </c>
    </row>
    <row r="301" spans="1:1" x14ac:dyDescent="0.25">
      <c r="A301" s="1298" t="s">
        <v>6790</v>
      </c>
    </row>
    <row r="302" spans="1:1" ht="31" x14ac:dyDescent="0.25">
      <c r="A302" s="1298" t="s">
        <v>9150</v>
      </c>
    </row>
    <row r="303" spans="1:1" ht="108.5" x14ac:dyDescent="0.25">
      <c r="A303" s="1298" t="s">
        <v>13419</v>
      </c>
    </row>
    <row r="304" spans="1:1" ht="46.5" x14ac:dyDescent="0.25">
      <c r="A304" s="1298" t="s">
        <v>9151</v>
      </c>
    </row>
    <row r="305" spans="1:1" x14ac:dyDescent="0.25">
      <c r="A305" s="1298" t="s">
        <v>2076</v>
      </c>
    </row>
    <row r="306" spans="1:1" x14ac:dyDescent="0.25">
      <c r="A306" s="1298" t="s">
        <v>9152</v>
      </c>
    </row>
    <row r="307" spans="1:1" x14ac:dyDescent="0.25">
      <c r="A307" s="1298" t="s">
        <v>13420</v>
      </c>
    </row>
    <row r="308" spans="1:1" ht="139.5" x14ac:dyDescent="0.25">
      <c r="A308" s="1298" t="s">
        <v>13421</v>
      </c>
    </row>
    <row r="309" spans="1:1" ht="52" x14ac:dyDescent="0.25">
      <c r="A309" s="1339" t="s">
        <v>21144</v>
      </c>
    </row>
    <row r="310" spans="1:1" ht="31" x14ac:dyDescent="0.25">
      <c r="A310" s="1298" t="s">
        <v>4515</v>
      </c>
    </row>
    <row r="311" spans="1:1" ht="26" x14ac:dyDescent="0.25">
      <c r="A311" s="1339" t="s">
        <v>4516</v>
      </c>
    </row>
    <row r="312" spans="1:1" ht="46.5" x14ac:dyDescent="0.25">
      <c r="A312" s="1298" t="s">
        <v>9153</v>
      </c>
    </row>
    <row r="313" spans="1:1" ht="26" x14ac:dyDescent="0.25">
      <c r="A313" s="1339" t="s">
        <v>9154</v>
      </c>
    </row>
    <row r="314" spans="1:1" ht="62" x14ac:dyDescent="0.25">
      <c r="A314" s="1298" t="s">
        <v>9155</v>
      </c>
    </row>
    <row r="315" spans="1:1" ht="13" x14ac:dyDescent="0.25">
      <c r="A315" s="1339" t="s">
        <v>1302</v>
      </c>
    </row>
    <row r="316" spans="1:1" x14ac:dyDescent="0.25">
      <c r="A316" s="1298" t="s">
        <v>13422</v>
      </c>
    </row>
    <row r="317" spans="1:1" ht="108.5" x14ac:dyDescent="0.25">
      <c r="A317" s="1298" t="s">
        <v>13423</v>
      </c>
    </row>
    <row r="318" spans="1:1" x14ac:dyDescent="0.25">
      <c r="A318" s="1298" t="s">
        <v>1304</v>
      </c>
    </row>
    <row r="319" spans="1:1" x14ac:dyDescent="0.25">
      <c r="A319" s="1298" t="s">
        <v>6791</v>
      </c>
    </row>
    <row r="320" spans="1:1" ht="108.5" x14ac:dyDescent="0.25">
      <c r="A320" s="1298" t="s">
        <v>18991</v>
      </c>
    </row>
    <row r="321" spans="1:1" ht="62" x14ac:dyDescent="0.25">
      <c r="A321" s="1298" t="s">
        <v>9156</v>
      </c>
    </row>
    <row r="322" spans="1:1" x14ac:dyDescent="0.25">
      <c r="A322" s="1298" t="s">
        <v>1652</v>
      </c>
    </row>
    <row r="323" spans="1:1" ht="46.5" x14ac:dyDescent="0.25">
      <c r="A323" s="1298" t="s">
        <v>9157</v>
      </c>
    </row>
    <row r="324" spans="1:1" x14ac:dyDescent="0.25">
      <c r="A324" s="1298" t="s">
        <v>1301</v>
      </c>
    </row>
    <row r="325" spans="1:1" x14ac:dyDescent="0.25">
      <c r="A325" s="1298" t="s">
        <v>9158</v>
      </c>
    </row>
    <row r="326" spans="1:1" x14ac:dyDescent="0.25">
      <c r="A326" s="1298" t="s">
        <v>1516</v>
      </c>
    </row>
    <row r="327" spans="1:1" ht="108.5" x14ac:dyDescent="0.25">
      <c r="A327" s="1298" t="s">
        <v>13424</v>
      </c>
    </row>
    <row r="328" spans="1:1" ht="77.5" x14ac:dyDescent="0.25">
      <c r="A328" s="1298" t="s">
        <v>21988</v>
      </c>
    </row>
    <row r="329" spans="1:1" ht="46.5" x14ac:dyDescent="0.25">
      <c r="A329" s="1298" t="s">
        <v>9159</v>
      </c>
    </row>
    <row r="330" spans="1:1" x14ac:dyDescent="0.25">
      <c r="A330" s="1298" t="s">
        <v>1518</v>
      </c>
    </row>
    <row r="331" spans="1:1" ht="46.5" x14ac:dyDescent="0.25">
      <c r="A331" s="1298" t="s">
        <v>9160</v>
      </c>
    </row>
    <row r="332" spans="1:1" ht="46.5" x14ac:dyDescent="0.25">
      <c r="A332" s="1298" t="s">
        <v>9161</v>
      </c>
    </row>
    <row r="333" spans="1:1" x14ac:dyDescent="0.25">
      <c r="A333" s="1298" t="s">
        <v>1664</v>
      </c>
    </row>
    <row r="334" spans="1:1" ht="62" x14ac:dyDescent="0.25">
      <c r="A334" s="1298" t="s">
        <v>9162</v>
      </c>
    </row>
    <row r="335" spans="1:1" ht="31" x14ac:dyDescent="0.25">
      <c r="A335" s="1298" t="s">
        <v>9163</v>
      </c>
    </row>
    <row r="336" spans="1:1" ht="39" x14ac:dyDescent="0.25">
      <c r="A336" s="1339" t="s">
        <v>9164</v>
      </c>
    </row>
    <row r="337" spans="1:1" ht="31" x14ac:dyDescent="0.25">
      <c r="A337" s="1298" t="s">
        <v>9165</v>
      </c>
    </row>
    <row r="338" spans="1:1" ht="39" x14ac:dyDescent="0.25">
      <c r="A338" s="1339" t="s">
        <v>9166</v>
      </c>
    </row>
    <row r="339" spans="1:1" x14ac:dyDescent="0.25">
      <c r="A339" s="1298" t="s">
        <v>1666</v>
      </c>
    </row>
    <row r="340" spans="1:1" ht="65" x14ac:dyDescent="0.25">
      <c r="A340" s="1339" t="s">
        <v>9167</v>
      </c>
    </row>
    <row r="341" spans="1:1" ht="93" x14ac:dyDescent="0.25">
      <c r="A341" s="1298" t="s">
        <v>9168</v>
      </c>
    </row>
    <row r="342" spans="1:1" ht="78" x14ac:dyDescent="0.25">
      <c r="A342" s="1339" t="s">
        <v>9169</v>
      </c>
    </row>
    <row r="343" spans="1:1" x14ac:dyDescent="0.25">
      <c r="A343" s="1298" t="s">
        <v>1370</v>
      </c>
    </row>
    <row r="344" spans="1:1" x14ac:dyDescent="0.25">
      <c r="A344" s="1298" t="s">
        <v>6792</v>
      </c>
    </row>
    <row r="345" spans="1:1" x14ac:dyDescent="0.25">
      <c r="A345" s="1298" t="s">
        <v>1667</v>
      </c>
    </row>
    <row r="346" spans="1:1" x14ac:dyDescent="0.25">
      <c r="A346" s="1298" t="s">
        <v>4518</v>
      </c>
    </row>
    <row r="347" spans="1:1" ht="52" x14ac:dyDescent="0.25">
      <c r="A347" s="1339" t="s">
        <v>13425</v>
      </c>
    </row>
    <row r="348" spans="1:1" ht="108.5" x14ac:dyDescent="0.25">
      <c r="A348" s="1298" t="s">
        <v>21145</v>
      </c>
    </row>
    <row r="349" spans="1:1" ht="91" x14ac:dyDescent="0.25">
      <c r="A349" s="1339" t="s">
        <v>9822</v>
      </c>
    </row>
    <row r="350" spans="1:1" x14ac:dyDescent="0.25">
      <c r="A350" s="1298" t="s">
        <v>1529</v>
      </c>
    </row>
    <row r="351" spans="1:1" ht="13" x14ac:dyDescent="0.25">
      <c r="A351" s="1339" t="s">
        <v>6793</v>
      </c>
    </row>
    <row r="352" spans="1:1" x14ac:dyDescent="0.25">
      <c r="A352" s="1298" t="s">
        <v>4519</v>
      </c>
    </row>
    <row r="353" spans="1:1" ht="62" x14ac:dyDescent="0.25">
      <c r="A353" s="1298" t="s">
        <v>9170</v>
      </c>
    </row>
    <row r="354" spans="1:1" x14ac:dyDescent="0.25">
      <c r="A354" s="1298" t="s">
        <v>9171</v>
      </c>
    </row>
    <row r="355" spans="1:1" ht="31" x14ac:dyDescent="0.25">
      <c r="A355" s="1298" t="s">
        <v>21146</v>
      </c>
    </row>
    <row r="356" spans="1:1" x14ac:dyDescent="0.25">
      <c r="A356" s="1298" t="s">
        <v>1182</v>
      </c>
    </row>
    <row r="357" spans="1:1" x14ac:dyDescent="0.25">
      <c r="A357" s="1298" t="s">
        <v>4520</v>
      </c>
    </row>
    <row r="358" spans="1:1" x14ac:dyDescent="0.25">
      <c r="A358" s="1298" t="s">
        <v>9172</v>
      </c>
    </row>
    <row r="359" spans="1:1" ht="46.5" x14ac:dyDescent="0.25">
      <c r="A359" s="1298" t="s">
        <v>9173</v>
      </c>
    </row>
    <row r="360" spans="1:1" ht="31" x14ac:dyDescent="0.25">
      <c r="A360" s="1298" t="s">
        <v>21147</v>
      </c>
    </row>
    <row r="361" spans="1:1" ht="31" x14ac:dyDescent="0.25">
      <c r="A361" s="1298" t="s">
        <v>4521</v>
      </c>
    </row>
    <row r="362" spans="1:1" ht="124" x14ac:dyDescent="0.25">
      <c r="A362" s="1298" t="s">
        <v>9174</v>
      </c>
    </row>
    <row r="363" spans="1:1" ht="78" x14ac:dyDescent="0.25">
      <c r="A363" s="1339" t="s">
        <v>13426</v>
      </c>
    </row>
    <row r="364" spans="1:1" ht="62" x14ac:dyDescent="0.25">
      <c r="A364" s="1298" t="s">
        <v>9175</v>
      </c>
    </row>
    <row r="365" spans="1:1" ht="13" x14ac:dyDescent="0.25">
      <c r="A365" s="1339" t="s">
        <v>4522</v>
      </c>
    </row>
    <row r="366" spans="1:1" x14ac:dyDescent="0.25">
      <c r="A366" s="1298" t="s">
        <v>4523</v>
      </c>
    </row>
    <row r="367" spans="1:1" ht="186" x14ac:dyDescent="0.25">
      <c r="A367" s="1298" t="s">
        <v>13427</v>
      </c>
    </row>
    <row r="368" spans="1:1" x14ac:dyDescent="0.25">
      <c r="A368" s="1298" t="s">
        <v>1183</v>
      </c>
    </row>
    <row r="369" spans="1:1" x14ac:dyDescent="0.25">
      <c r="A369" s="1298" t="s">
        <v>4524</v>
      </c>
    </row>
    <row r="370" spans="1:1" ht="46.5" x14ac:dyDescent="0.25">
      <c r="A370" s="1298" t="s">
        <v>9176</v>
      </c>
    </row>
    <row r="371" spans="1:1" x14ac:dyDescent="0.25">
      <c r="A371" s="1298" t="s">
        <v>4525</v>
      </c>
    </row>
    <row r="372" spans="1:1" ht="13" x14ac:dyDescent="0.25">
      <c r="A372" s="1339" t="s">
        <v>1184</v>
      </c>
    </row>
    <row r="373" spans="1:1" ht="46.5" x14ac:dyDescent="0.25">
      <c r="A373" s="1298" t="s">
        <v>13428</v>
      </c>
    </row>
    <row r="374" spans="1:1" ht="26" x14ac:dyDescent="0.25">
      <c r="A374" s="1339" t="s">
        <v>9177</v>
      </c>
    </row>
    <row r="375" spans="1:1" ht="62" x14ac:dyDescent="0.25">
      <c r="A375" s="1298" t="s">
        <v>9178</v>
      </c>
    </row>
    <row r="376" spans="1:1" ht="77.5" x14ac:dyDescent="0.25">
      <c r="A376" s="1298" t="s">
        <v>9179</v>
      </c>
    </row>
    <row r="377" spans="1:1" ht="93" x14ac:dyDescent="0.25">
      <c r="A377" s="1298" t="s">
        <v>9180</v>
      </c>
    </row>
    <row r="378" spans="1:1" x14ac:dyDescent="0.25">
      <c r="A378" s="1298" t="s">
        <v>1185</v>
      </c>
    </row>
    <row r="379" spans="1:1" x14ac:dyDescent="0.25">
      <c r="A379" s="1298" t="s">
        <v>9181</v>
      </c>
    </row>
    <row r="380" spans="1:1" ht="62" x14ac:dyDescent="0.25">
      <c r="A380" s="1298" t="s">
        <v>9182</v>
      </c>
    </row>
    <row r="381" spans="1:1" ht="31" x14ac:dyDescent="0.25">
      <c r="A381" s="1298" t="s">
        <v>13429</v>
      </c>
    </row>
    <row r="382" spans="1:1" ht="31" x14ac:dyDescent="0.25">
      <c r="A382" s="1298" t="s">
        <v>6588</v>
      </c>
    </row>
    <row r="383" spans="1:1" x14ac:dyDescent="0.25">
      <c r="A383" s="1298" t="s">
        <v>6589</v>
      </c>
    </row>
    <row r="384" spans="1:1" ht="46.5" x14ac:dyDescent="0.25">
      <c r="A384" s="1298" t="s">
        <v>13430</v>
      </c>
    </row>
    <row r="385" spans="1:1" ht="62" x14ac:dyDescent="0.25">
      <c r="A385" s="1298" t="s">
        <v>9183</v>
      </c>
    </row>
    <row r="386" spans="1:1" x14ac:dyDescent="0.25">
      <c r="A386" s="1298" t="s">
        <v>1593</v>
      </c>
    </row>
    <row r="387" spans="1:1" x14ac:dyDescent="0.25">
      <c r="A387" s="1298" t="s">
        <v>4526</v>
      </c>
    </row>
    <row r="388" spans="1:1" x14ac:dyDescent="0.25">
      <c r="A388" s="1298" t="s">
        <v>869</v>
      </c>
    </row>
    <row r="389" spans="1:1" x14ac:dyDescent="0.25">
      <c r="A389" s="1298" t="s">
        <v>4527</v>
      </c>
    </row>
    <row r="390" spans="1:1" ht="13" x14ac:dyDescent="0.25">
      <c r="A390" s="1339" t="s">
        <v>6590</v>
      </c>
    </row>
    <row r="391" spans="1:1" ht="31" x14ac:dyDescent="0.25">
      <c r="A391" s="1298" t="s">
        <v>9184</v>
      </c>
    </row>
    <row r="392" spans="1:1" ht="31" x14ac:dyDescent="0.25">
      <c r="A392" s="1298" t="s">
        <v>9185</v>
      </c>
    </row>
    <row r="393" spans="1:1" ht="31" x14ac:dyDescent="0.25">
      <c r="A393" s="1298" t="s">
        <v>21148</v>
      </c>
    </row>
    <row r="394" spans="1:1" x14ac:dyDescent="0.25">
      <c r="A394" s="1298" t="s">
        <v>1191</v>
      </c>
    </row>
    <row r="395" spans="1:1" x14ac:dyDescent="0.25">
      <c r="A395" s="1298" t="s">
        <v>6794</v>
      </c>
    </row>
    <row r="396" spans="1:1" ht="39" x14ac:dyDescent="0.25">
      <c r="A396" s="1339" t="s">
        <v>9186</v>
      </c>
    </row>
    <row r="397" spans="1:1" ht="31" x14ac:dyDescent="0.25">
      <c r="A397" s="1298" t="s">
        <v>4528</v>
      </c>
    </row>
    <row r="398" spans="1:1" ht="52" x14ac:dyDescent="0.25">
      <c r="A398" s="1339" t="s">
        <v>21149</v>
      </c>
    </row>
    <row r="399" spans="1:1" x14ac:dyDescent="0.25">
      <c r="A399" s="1298" t="s">
        <v>9187</v>
      </c>
    </row>
    <row r="400" spans="1:1" ht="77.5" x14ac:dyDescent="0.25">
      <c r="A400" s="1298" t="s">
        <v>21150</v>
      </c>
    </row>
    <row r="401" spans="1:1" ht="62" x14ac:dyDescent="0.25">
      <c r="A401" s="1298" t="s">
        <v>21151</v>
      </c>
    </row>
    <row r="402" spans="1:1" ht="31" x14ac:dyDescent="0.25">
      <c r="A402" s="1298" t="s">
        <v>4529</v>
      </c>
    </row>
    <row r="403" spans="1:1" ht="62" x14ac:dyDescent="0.25">
      <c r="A403" s="1298" t="s">
        <v>9188</v>
      </c>
    </row>
    <row r="404" spans="1:1" ht="93" x14ac:dyDescent="0.25">
      <c r="A404" s="1298" t="s">
        <v>21152</v>
      </c>
    </row>
    <row r="405" spans="1:1" ht="31" x14ac:dyDescent="0.25">
      <c r="A405" s="1298" t="s">
        <v>13431</v>
      </c>
    </row>
    <row r="406" spans="1:1" ht="124" x14ac:dyDescent="0.25">
      <c r="A406" s="1298" t="s">
        <v>13432</v>
      </c>
    </row>
    <row r="407" spans="1:1" ht="46.5" x14ac:dyDescent="0.25">
      <c r="A407" s="1298" t="s">
        <v>13433</v>
      </c>
    </row>
    <row r="408" spans="1:1" ht="77.5" x14ac:dyDescent="0.25">
      <c r="A408" s="1298" t="s">
        <v>13434</v>
      </c>
    </row>
    <row r="409" spans="1:1" ht="46.5" x14ac:dyDescent="0.25">
      <c r="A409" s="1298" t="s">
        <v>21989</v>
      </c>
    </row>
    <row r="410" spans="1:1" x14ac:dyDescent="0.25">
      <c r="A410" s="1298" t="s">
        <v>6795</v>
      </c>
    </row>
    <row r="411" spans="1:1" x14ac:dyDescent="0.25">
      <c r="A411" s="1298" t="s">
        <v>875</v>
      </c>
    </row>
    <row r="412" spans="1:1" x14ac:dyDescent="0.25">
      <c r="A412" s="1298" t="s">
        <v>6591</v>
      </c>
    </row>
    <row r="413" spans="1:1" ht="62" x14ac:dyDescent="0.25">
      <c r="A413" s="1298" t="s">
        <v>18992</v>
      </c>
    </row>
    <row r="414" spans="1:1" ht="62" x14ac:dyDescent="0.25">
      <c r="A414" s="1298" t="s">
        <v>9189</v>
      </c>
    </row>
    <row r="415" spans="1:1" x14ac:dyDescent="0.25">
      <c r="A415" s="1298" t="s">
        <v>948</v>
      </c>
    </row>
    <row r="416" spans="1:1" x14ac:dyDescent="0.25">
      <c r="A416" s="1298" t="s">
        <v>4530</v>
      </c>
    </row>
    <row r="417" spans="1:1" ht="13" x14ac:dyDescent="0.25">
      <c r="A417" s="1339" t="s">
        <v>4531</v>
      </c>
    </row>
    <row r="418" spans="1:1" x14ac:dyDescent="0.25">
      <c r="A418" s="1298" t="s">
        <v>880</v>
      </c>
    </row>
    <row r="419" spans="1:1" ht="117" x14ac:dyDescent="0.25">
      <c r="A419" s="1339" t="s">
        <v>13435</v>
      </c>
    </row>
    <row r="420" spans="1:1" ht="201.5" x14ac:dyDescent="0.25">
      <c r="A420" s="1298" t="s">
        <v>9190</v>
      </c>
    </row>
    <row r="421" spans="1:1" ht="170.5" x14ac:dyDescent="0.25">
      <c r="A421" s="1298" t="s">
        <v>13436</v>
      </c>
    </row>
    <row r="422" spans="1:1" x14ac:dyDescent="0.25">
      <c r="A422" s="1298" t="s">
        <v>881</v>
      </c>
    </row>
    <row r="423" spans="1:1" ht="170.5" x14ac:dyDescent="0.25">
      <c r="A423" s="1298" t="s">
        <v>21153</v>
      </c>
    </row>
    <row r="424" spans="1:1" ht="31" x14ac:dyDescent="0.25">
      <c r="A424" s="1298" t="s">
        <v>21154</v>
      </c>
    </row>
    <row r="425" spans="1:1" ht="91" x14ac:dyDescent="0.25">
      <c r="A425" s="1339" t="s">
        <v>21155</v>
      </c>
    </row>
    <row r="426" spans="1:1" ht="77.5" x14ac:dyDescent="0.25">
      <c r="A426" s="1298" t="s">
        <v>21460</v>
      </c>
    </row>
    <row r="427" spans="1:1" ht="78" x14ac:dyDescent="0.25">
      <c r="A427" s="1339" t="s">
        <v>21156</v>
      </c>
    </row>
    <row r="428" spans="1:1" x14ac:dyDescent="0.25">
      <c r="A428" s="1298" t="s">
        <v>21</v>
      </c>
    </row>
    <row r="429" spans="1:1" ht="26" x14ac:dyDescent="0.25">
      <c r="A429" s="1339" t="s">
        <v>9191</v>
      </c>
    </row>
    <row r="430" spans="1:1" x14ac:dyDescent="0.25">
      <c r="A430" s="1298" t="s">
        <v>1328</v>
      </c>
    </row>
    <row r="431" spans="1:1" ht="52" x14ac:dyDescent="0.25">
      <c r="A431" s="1339" t="s">
        <v>9192</v>
      </c>
    </row>
    <row r="432" spans="1:1" x14ac:dyDescent="0.25">
      <c r="A432" s="1298" t="s">
        <v>1746</v>
      </c>
    </row>
    <row r="433" spans="1:1" ht="13" x14ac:dyDescent="0.25">
      <c r="A433" s="1339" t="s">
        <v>9193</v>
      </c>
    </row>
    <row r="434" spans="1:1" ht="31" x14ac:dyDescent="0.25">
      <c r="A434" s="1298" t="s">
        <v>9194</v>
      </c>
    </row>
    <row r="435" spans="1:1" x14ac:dyDescent="0.25">
      <c r="A435" s="1298" t="s">
        <v>4532</v>
      </c>
    </row>
    <row r="436" spans="1:1" x14ac:dyDescent="0.25">
      <c r="A436" s="1298" t="s">
        <v>1750</v>
      </c>
    </row>
    <row r="437" spans="1:1" ht="31" x14ac:dyDescent="0.25">
      <c r="A437" s="1298" t="s">
        <v>9195</v>
      </c>
    </row>
    <row r="438" spans="1:1" ht="31" x14ac:dyDescent="0.25">
      <c r="A438" s="1298" t="s">
        <v>9196</v>
      </c>
    </row>
    <row r="439" spans="1:1" ht="31" x14ac:dyDescent="0.25">
      <c r="A439" s="1298" t="s">
        <v>4533</v>
      </c>
    </row>
    <row r="440" spans="1:1" ht="31" x14ac:dyDescent="0.25">
      <c r="A440" s="1298" t="s">
        <v>4534</v>
      </c>
    </row>
    <row r="441" spans="1:1" ht="62" x14ac:dyDescent="0.25">
      <c r="A441" s="1298" t="s">
        <v>9197</v>
      </c>
    </row>
    <row r="442" spans="1:1" ht="31" x14ac:dyDescent="0.25">
      <c r="A442" s="1298" t="s">
        <v>4535</v>
      </c>
    </row>
    <row r="443" spans="1:1" ht="46.5" x14ac:dyDescent="0.25">
      <c r="A443" s="1298" t="s">
        <v>9198</v>
      </c>
    </row>
    <row r="444" spans="1:1" ht="77.5" x14ac:dyDescent="0.25">
      <c r="A444" s="1298" t="s">
        <v>9199</v>
      </c>
    </row>
    <row r="445" spans="1:1" x14ac:dyDescent="0.25">
      <c r="A445" s="1298" t="s">
        <v>1752</v>
      </c>
    </row>
    <row r="446" spans="1:1" x14ac:dyDescent="0.25">
      <c r="A446" s="1298" t="s">
        <v>4536</v>
      </c>
    </row>
    <row r="447" spans="1:1" ht="31" x14ac:dyDescent="0.25">
      <c r="A447" s="1298" t="s">
        <v>4537</v>
      </c>
    </row>
    <row r="448" spans="1:1" x14ac:dyDescent="0.25">
      <c r="A448" s="1298" t="s">
        <v>9200</v>
      </c>
    </row>
    <row r="449" spans="1:1" ht="31" x14ac:dyDescent="0.25">
      <c r="A449" s="1298" t="s">
        <v>4538</v>
      </c>
    </row>
    <row r="450" spans="1:1" x14ac:dyDescent="0.25">
      <c r="A450" s="1298" t="s">
        <v>1426</v>
      </c>
    </row>
    <row r="451" spans="1:1" ht="13" x14ac:dyDescent="0.25">
      <c r="A451" s="1339" t="s">
        <v>4539</v>
      </c>
    </row>
    <row r="452" spans="1:1" x14ac:dyDescent="0.25">
      <c r="A452" s="1298" t="s">
        <v>1754</v>
      </c>
    </row>
    <row r="453" spans="1:1" x14ac:dyDescent="0.25">
      <c r="A453" s="1298" t="s">
        <v>4540</v>
      </c>
    </row>
    <row r="454" spans="1:1" ht="77.5" x14ac:dyDescent="0.25">
      <c r="A454" s="1298" t="s">
        <v>9201</v>
      </c>
    </row>
    <row r="455" spans="1:1" ht="124" x14ac:dyDescent="0.25">
      <c r="A455" s="1298" t="s">
        <v>9202</v>
      </c>
    </row>
    <row r="456" spans="1:1" x14ac:dyDescent="0.25">
      <c r="A456" s="1298" t="s">
        <v>9203</v>
      </c>
    </row>
    <row r="457" spans="1:1" x14ac:dyDescent="0.25">
      <c r="A457" s="1298" t="s">
        <v>4541</v>
      </c>
    </row>
    <row r="458" spans="1:1" x14ac:dyDescent="0.25">
      <c r="A458" s="1298" t="s">
        <v>4542</v>
      </c>
    </row>
    <row r="459" spans="1:1" ht="31" x14ac:dyDescent="0.25">
      <c r="A459" s="1298" t="s">
        <v>9204</v>
      </c>
    </row>
    <row r="460" spans="1:1" x14ac:dyDescent="0.25">
      <c r="A460" s="1298" t="s">
        <v>4543</v>
      </c>
    </row>
    <row r="461" spans="1:1" x14ac:dyDescent="0.25">
      <c r="A461" s="1298" t="s">
        <v>4544</v>
      </c>
    </row>
    <row r="462" spans="1:1" x14ac:dyDescent="0.25">
      <c r="A462" s="1298" t="s">
        <v>4545</v>
      </c>
    </row>
    <row r="463" spans="1:1" x14ac:dyDescent="0.25">
      <c r="A463" s="1298" t="s">
        <v>9205</v>
      </c>
    </row>
    <row r="464" spans="1:1" ht="31" x14ac:dyDescent="0.25">
      <c r="A464" s="1298" t="s">
        <v>13437</v>
      </c>
    </row>
    <row r="465" spans="1:1" ht="62" x14ac:dyDescent="0.25">
      <c r="A465" s="1298" t="s">
        <v>13438</v>
      </c>
    </row>
    <row r="466" spans="1:1" ht="77.5" x14ac:dyDescent="0.25">
      <c r="A466" s="1298" t="s">
        <v>9206</v>
      </c>
    </row>
    <row r="467" spans="1:1" ht="31" x14ac:dyDescent="0.25">
      <c r="A467" s="1298" t="s">
        <v>9207</v>
      </c>
    </row>
    <row r="468" spans="1:1" x14ac:dyDescent="0.25">
      <c r="A468" s="1298" t="s">
        <v>1960</v>
      </c>
    </row>
    <row r="469" spans="1:1" ht="77.5" x14ac:dyDescent="0.25">
      <c r="A469" s="1298" t="s">
        <v>13439</v>
      </c>
    </row>
    <row r="470" spans="1:1" ht="124" x14ac:dyDescent="0.25">
      <c r="A470" s="1298" t="s">
        <v>13440</v>
      </c>
    </row>
    <row r="471" spans="1:1" ht="52" x14ac:dyDescent="0.25">
      <c r="A471" s="1339" t="s">
        <v>13441</v>
      </c>
    </row>
    <row r="472" spans="1:1" x14ac:dyDescent="0.25">
      <c r="A472" s="1298" t="s">
        <v>1045</v>
      </c>
    </row>
    <row r="473" spans="1:1" x14ac:dyDescent="0.25">
      <c r="A473" s="1298" t="s">
        <v>4546</v>
      </c>
    </row>
    <row r="474" spans="1:1" ht="62" x14ac:dyDescent="0.25">
      <c r="A474" s="1298" t="s">
        <v>9208</v>
      </c>
    </row>
    <row r="475" spans="1:1" ht="62" x14ac:dyDescent="0.25">
      <c r="A475" s="1298" t="s">
        <v>9209</v>
      </c>
    </row>
    <row r="476" spans="1:1" ht="108.5" x14ac:dyDescent="0.25">
      <c r="A476" s="1298" t="s">
        <v>13442</v>
      </c>
    </row>
    <row r="477" spans="1:1" ht="31" x14ac:dyDescent="0.25">
      <c r="A477" s="1298" t="s">
        <v>9210</v>
      </c>
    </row>
    <row r="478" spans="1:1" x14ac:dyDescent="0.25">
      <c r="A478" s="1298" t="s">
        <v>1538</v>
      </c>
    </row>
    <row r="479" spans="1:1" x14ac:dyDescent="0.25">
      <c r="A479" s="1298" t="s">
        <v>4547</v>
      </c>
    </row>
    <row r="480" spans="1:1" x14ac:dyDescent="0.25">
      <c r="A480" s="1298" t="s">
        <v>4548</v>
      </c>
    </row>
    <row r="481" spans="1:1" x14ac:dyDescent="0.25">
      <c r="A481" s="1298" t="s">
        <v>6796</v>
      </c>
    </row>
    <row r="482" spans="1:1" x14ac:dyDescent="0.25">
      <c r="A482" s="1298" t="s">
        <v>4549</v>
      </c>
    </row>
    <row r="483" spans="1:1" x14ac:dyDescent="0.25">
      <c r="A483" s="1298" t="s">
        <v>4550</v>
      </c>
    </row>
    <row r="484" spans="1:1" ht="31" x14ac:dyDescent="0.25">
      <c r="A484" s="1298" t="s">
        <v>6797</v>
      </c>
    </row>
    <row r="485" spans="1:1" ht="46.5" x14ac:dyDescent="0.25">
      <c r="A485" s="1298" t="s">
        <v>4551</v>
      </c>
    </row>
    <row r="486" spans="1:1" x14ac:dyDescent="0.25">
      <c r="A486" s="1298" t="s">
        <v>4552</v>
      </c>
    </row>
    <row r="487" spans="1:1" x14ac:dyDescent="0.25">
      <c r="A487" s="1298" t="s">
        <v>9211</v>
      </c>
    </row>
    <row r="488" spans="1:1" x14ac:dyDescent="0.25">
      <c r="A488" s="1298" t="s">
        <v>4553</v>
      </c>
    </row>
    <row r="489" spans="1:1" x14ac:dyDescent="0.25">
      <c r="A489" s="1298" t="s">
        <v>4554</v>
      </c>
    </row>
    <row r="490" spans="1:1" ht="46.5" x14ac:dyDescent="0.25">
      <c r="A490" s="1298" t="s">
        <v>4555</v>
      </c>
    </row>
    <row r="491" spans="1:1" x14ac:dyDescent="0.25">
      <c r="A491" s="1298" t="s">
        <v>4556</v>
      </c>
    </row>
    <row r="492" spans="1:1" ht="31" x14ac:dyDescent="0.25">
      <c r="A492" s="1298" t="s">
        <v>4557</v>
      </c>
    </row>
    <row r="493" spans="1:1" ht="31" x14ac:dyDescent="0.25">
      <c r="A493" s="1298" t="s">
        <v>4558</v>
      </c>
    </row>
    <row r="494" spans="1:1" x14ac:dyDescent="0.25">
      <c r="A494" s="1298" t="s">
        <v>13443</v>
      </c>
    </row>
    <row r="495" spans="1:1" ht="155" x14ac:dyDescent="0.25">
      <c r="A495" s="1298" t="s">
        <v>13444</v>
      </c>
    </row>
    <row r="496" spans="1:1" ht="46.5" x14ac:dyDescent="0.25">
      <c r="A496" s="1298" t="s">
        <v>13445</v>
      </c>
    </row>
    <row r="497" spans="1:1" x14ac:dyDescent="0.25">
      <c r="A497" s="1298" t="s">
        <v>1541</v>
      </c>
    </row>
    <row r="498" spans="1:1" x14ac:dyDescent="0.25">
      <c r="A498" s="1298" t="s">
        <v>4559</v>
      </c>
    </row>
    <row r="499" spans="1:1" ht="139.5" x14ac:dyDescent="0.25">
      <c r="A499" s="1298" t="s">
        <v>13446</v>
      </c>
    </row>
    <row r="500" spans="1:1" ht="31" x14ac:dyDescent="0.25">
      <c r="A500" s="1298" t="s">
        <v>9212</v>
      </c>
    </row>
    <row r="501" spans="1:1" ht="46.5" x14ac:dyDescent="0.25">
      <c r="A501" s="1298" t="s">
        <v>9213</v>
      </c>
    </row>
    <row r="502" spans="1:1" ht="31" x14ac:dyDescent="0.25">
      <c r="A502" s="1298" t="s">
        <v>9214</v>
      </c>
    </row>
    <row r="503" spans="1:1" x14ac:dyDescent="0.25">
      <c r="A503" s="1298" t="s">
        <v>4560</v>
      </c>
    </row>
    <row r="504" spans="1:1" x14ac:dyDescent="0.25">
      <c r="A504" s="1298" t="s">
        <v>4561</v>
      </c>
    </row>
    <row r="505" spans="1:1" ht="46.5" x14ac:dyDescent="0.25">
      <c r="A505" s="1298" t="s">
        <v>9215</v>
      </c>
    </row>
    <row r="506" spans="1:1" ht="77.5" x14ac:dyDescent="0.25">
      <c r="A506" s="1298" t="s">
        <v>9216</v>
      </c>
    </row>
    <row r="507" spans="1:1" ht="93" x14ac:dyDescent="0.25">
      <c r="A507" s="1298" t="s">
        <v>9217</v>
      </c>
    </row>
    <row r="508" spans="1:1" x14ac:dyDescent="0.25">
      <c r="A508" s="1298" t="s">
        <v>2839</v>
      </c>
    </row>
    <row r="509" spans="1:1" ht="31" x14ac:dyDescent="0.25">
      <c r="A509" s="1298" t="s">
        <v>4562</v>
      </c>
    </row>
    <row r="510" spans="1:1" x14ac:dyDescent="0.25">
      <c r="A510" s="1298" t="s">
        <v>2194</v>
      </c>
    </row>
    <row r="511" spans="1:1" ht="31" x14ac:dyDescent="0.25">
      <c r="A511" s="1298" t="s">
        <v>9218</v>
      </c>
    </row>
    <row r="512" spans="1:1" x14ac:dyDescent="0.25">
      <c r="A512" s="1298" t="s">
        <v>1432</v>
      </c>
    </row>
    <row r="513" spans="1:1" x14ac:dyDescent="0.25">
      <c r="A513" s="1298" t="s">
        <v>9219</v>
      </c>
    </row>
    <row r="514" spans="1:1" x14ac:dyDescent="0.25">
      <c r="A514" s="1298" t="s">
        <v>4563</v>
      </c>
    </row>
    <row r="515" spans="1:1" ht="31" x14ac:dyDescent="0.25">
      <c r="A515" s="1298" t="s">
        <v>9220</v>
      </c>
    </row>
    <row r="516" spans="1:1" ht="77.5" x14ac:dyDescent="0.25">
      <c r="A516" s="1298" t="s">
        <v>13447</v>
      </c>
    </row>
    <row r="517" spans="1:1" ht="46.5" x14ac:dyDescent="0.25">
      <c r="A517" s="1298" t="s">
        <v>13448</v>
      </c>
    </row>
    <row r="518" spans="1:1" ht="93" x14ac:dyDescent="0.25">
      <c r="A518" s="1298" t="s">
        <v>13449</v>
      </c>
    </row>
    <row r="519" spans="1:1" ht="93" x14ac:dyDescent="0.25">
      <c r="A519" s="1298" t="s">
        <v>13450</v>
      </c>
    </row>
    <row r="520" spans="1:1" ht="139.5" x14ac:dyDescent="0.25">
      <c r="A520" s="1298" t="s">
        <v>13451</v>
      </c>
    </row>
    <row r="521" spans="1:1" ht="77.5" x14ac:dyDescent="0.25">
      <c r="A521" s="1298" t="s">
        <v>13452</v>
      </c>
    </row>
    <row r="522" spans="1:1" ht="139.5" x14ac:dyDescent="0.25">
      <c r="A522" s="1298" t="s">
        <v>13453</v>
      </c>
    </row>
    <row r="523" spans="1:1" x14ac:dyDescent="0.25">
      <c r="A523" s="1298" t="s">
        <v>4564</v>
      </c>
    </row>
    <row r="524" spans="1:1" x14ac:dyDescent="0.25">
      <c r="A524" s="1298" t="s">
        <v>3607</v>
      </c>
    </row>
    <row r="525" spans="1:1" ht="46.5" x14ac:dyDescent="0.25">
      <c r="A525" s="1298" t="s">
        <v>13454</v>
      </c>
    </row>
    <row r="526" spans="1:1" x14ac:dyDescent="0.25">
      <c r="A526" s="1298" t="s">
        <v>13455</v>
      </c>
    </row>
    <row r="527" spans="1:1" ht="62" x14ac:dyDescent="0.25">
      <c r="A527" s="1298" t="s">
        <v>13456</v>
      </c>
    </row>
    <row r="528" spans="1:1" ht="31" x14ac:dyDescent="0.25">
      <c r="A528" s="1298" t="s">
        <v>13457</v>
      </c>
    </row>
    <row r="529" spans="1:1" ht="26" x14ac:dyDescent="0.25">
      <c r="A529" s="1339" t="s">
        <v>13458</v>
      </c>
    </row>
    <row r="530" spans="1:1" x14ac:dyDescent="0.25">
      <c r="A530" s="1298" t="s">
        <v>13459</v>
      </c>
    </row>
    <row r="531" spans="1:1" ht="62" x14ac:dyDescent="0.25">
      <c r="A531" s="1298" t="s">
        <v>13460</v>
      </c>
    </row>
    <row r="532" spans="1:1" ht="62" x14ac:dyDescent="0.25">
      <c r="A532" s="1298" t="s">
        <v>13461</v>
      </c>
    </row>
    <row r="533" spans="1:1" ht="77.5" x14ac:dyDescent="0.25">
      <c r="A533" s="1298" t="s">
        <v>13462</v>
      </c>
    </row>
    <row r="534" spans="1:1" ht="62" x14ac:dyDescent="0.25">
      <c r="A534" s="1298" t="s">
        <v>9221</v>
      </c>
    </row>
    <row r="535" spans="1:1" ht="77.5" x14ac:dyDescent="0.25">
      <c r="A535" s="1298" t="s">
        <v>13463</v>
      </c>
    </row>
    <row r="536" spans="1:1" x14ac:dyDescent="0.25">
      <c r="A536" s="1298" t="s">
        <v>1303</v>
      </c>
    </row>
    <row r="537" spans="1:1" x14ac:dyDescent="0.25">
      <c r="A537" s="1298" t="s">
        <v>4565</v>
      </c>
    </row>
    <row r="538" spans="1:1" x14ac:dyDescent="0.25">
      <c r="A538" s="1298" t="s">
        <v>2676</v>
      </c>
    </row>
    <row r="539" spans="1:1" x14ac:dyDescent="0.25">
      <c r="A539" s="1298" t="s">
        <v>9222</v>
      </c>
    </row>
    <row r="540" spans="1:1" ht="13" x14ac:dyDescent="0.25">
      <c r="A540" s="1339" t="s">
        <v>1974</v>
      </c>
    </row>
    <row r="541" spans="1:1" ht="93" x14ac:dyDescent="0.25">
      <c r="A541" s="1298" t="s">
        <v>9223</v>
      </c>
    </row>
    <row r="542" spans="1:1" ht="77.5" x14ac:dyDescent="0.25">
      <c r="A542" s="1298" t="s">
        <v>9224</v>
      </c>
    </row>
    <row r="543" spans="1:1" ht="124" x14ac:dyDescent="0.25">
      <c r="A543" s="1298" t="s">
        <v>9225</v>
      </c>
    </row>
    <row r="544" spans="1:1" x14ac:dyDescent="0.25">
      <c r="A544" s="1298" t="s">
        <v>1975</v>
      </c>
    </row>
    <row r="545" spans="1:1" ht="170.5" x14ac:dyDescent="0.25">
      <c r="A545" s="1298" t="s">
        <v>9226</v>
      </c>
    </row>
    <row r="546" spans="1:1" ht="77.5" x14ac:dyDescent="0.25">
      <c r="A546" s="1298" t="s">
        <v>13464</v>
      </c>
    </row>
    <row r="547" spans="1:1" ht="62" x14ac:dyDescent="0.25">
      <c r="A547" s="1298" t="s">
        <v>9227</v>
      </c>
    </row>
    <row r="548" spans="1:1" ht="124" x14ac:dyDescent="0.25">
      <c r="A548" s="1298" t="s">
        <v>21990</v>
      </c>
    </row>
    <row r="549" spans="1:1" ht="46.5" x14ac:dyDescent="0.25">
      <c r="A549" s="1298" t="s">
        <v>9228</v>
      </c>
    </row>
    <row r="550" spans="1:1" ht="62" x14ac:dyDescent="0.25">
      <c r="A550" s="1298" t="s">
        <v>9229</v>
      </c>
    </row>
    <row r="551" spans="1:1" x14ac:dyDescent="0.25">
      <c r="A551" s="1298" t="s">
        <v>2524</v>
      </c>
    </row>
    <row r="552" spans="1:1" ht="62" x14ac:dyDescent="0.25">
      <c r="A552" s="1298" t="s">
        <v>9230</v>
      </c>
    </row>
    <row r="553" spans="1:1" ht="77.5" x14ac:dyDescent="0.25">
      <c r="A553" s="1298" t="s">
        <v>9231</v>
      </c>
    </row>
    <row r="554" spans="1:1" ht="62" x14ac:dyDescent="0.25">
      <c r="A554" s="1298" t="s">
        <v>20415</v>
      </c>
    </row>
    <row r="555" spans="1:1" ht="46.5" x14ac:dyDescent="0.25">
      <c r="A555" s="1298" t="s">
        <v>20416</v>
      </c>
    </row>
    <row r="556" spans="1:1" ht="31" x14ac:dyDescent="0.25">
      <c r="A556" s="1298" t="s">
        <v>20417</v>
      </c>
    </row>
    <row r="557" spans="1:1" x14ac:dyDescent="0.25">
      <c r="A557" s="1298" t="s">
        <v>4566</v>
      </c>
    </row>
    <row r="558" spans="1:1" ht="124" x14ac:dyDescent="0.25">
      <c r="A558" s="1298" t="s">
        <v>21157</v>
      </c>
    </row>
    <row r="559" spans="1:1" ht="46.5" x14ac:dyDescent="0.25">
      <c r="A559" s="1298" t="s">
        <v>21158</v>
      </c>
    </row>
    <row r="560" spans="1:1" ht="77.5" x14ac:dyDescent="0.25">
      <c r="A560" s="1298" t="s">
        <v>9232</v>
      </c>
    </row>
    <row r="561" spans="1:1" ht="155" x14ac:dyDescent="0.25">
      <c r="A561" s="1298" t="s">
        <v>13465</v>
      </c>
    </row>
    <row r="562" spans="1:1" ht="62" x14ac:dyDescent="0.25">
      <c r="A562" s="1298" t="s">
        <v>9823</v>
      </c>
    </row>
    <row r="563" spans="1:1" ht="31" x14ac:dyDescent="0.25">
      <c r="A563" s="1298" t="s">
        <v>9824</v>
      </c>
    </row>
    <row r="564" spans="1:1" x14ac:dyDescent="0.25">
      <c r="A564" s="1298" t="s">
        <v>2526</v>
      </c>
    </row>
    <row r="565" spans="1:1" ht="77.5" x14ac:dyDescent="0.25">
      <c r="A565" s="1298" t="s">
        <v>18993</v>
      </c>
    </row>
    <row r="566" spans="1:1" ht="62" x14ac:dyDescent="0.25">
      <c r="A566" s="1298" t="s">
        <v>11001</v>
      </c>
    </row>
    <row r="567" spans="1:1" ht="62" x14ac:dyDescent="0.25">
      <c r="A567" s="1298" t="s">
        <v>9233</v>
      </c>
    </row>
    <row r="568" spans="1:1" x14ac:dyDescent="0.25">
      <c r="A568" s="1298" t="s">
        <v>1979</v>
      </c>
    </row>
    <row r="569" spans="1:1" x14ac:dyDescent="0.25">
      <c r="A569" s="1298" t="s">
        <v>9234</v>
      </c>
    </row>
    <row r="570" spans="1:1" ht="31" x14ac:dyDescent="0.25">
      <c r="A570" s="1298" t="s">
        <v>9235</v>
      </c>
    </row>
    <row r="571" spans="1:1" x14ac:dyDescent="0.25">
      <c r="A571" s="1298" t="s">
        <v>1983</v>
      </c>
    </row>
    <row r="572" spans="1:1" ht="139.5" x14ac:dyDescent="0.25">
      <c r="A572" s="1298" t="s">
        <v>13466</v>
      </c>
    </row>
    <row r="573" spans="1:1" x14ac:dyDescent="0.25">
      <c r="A573" s="1298" t="s">
        <v>1404</v>
      </c>
    </row>
    <row r="574" spans="1:1" x14ac:dyDescent="0.25">
      <c r="A574" s="1298" t="s">
        <v>9236</v>
      </c>
    </row>
    <row r="575" spans="1:1" x14ac:dyDescent="0.25">
      <c r="A575" s="1298" t="s">
        <v>9237</v>
      </c>
    </row>
    <row r="576" spans="1:1" ht="31" x14ac:dyDescent="0.25">
      <c r="A576" s="1298" t="s">
        <v>13467</v>
      </c>
    </row>
    <row r="577" spans="1:1" ht="31" x14ac:dyDescent="0.25">
      <c r="A577" s="1298" t="s">
        <v>4567</v>
      </c>
    </row>
    <row r="578" spans="1:1" ht="62" x14ac:dyDescent="0.25">
      <c r="A578" s="1298" t="s">
        <v>9238</v>
      </c>
    </row>
    <row r="579" spans="1:1" x14ac:dyDescent="0.25">
      <c r="A579" s="1298" t="s">
        <v>6798</v>
      </c>
    </row>
    <row r="580" spans="1:1" x14ac:dyDescent="0.25">
      <c r="A580" s="1298" t="s">
        <v>1416</v>
      </c>
    </row>
    <row r="581" spans="1:1" ht="62" x14ac:dyDescent="0.25">
      <c r="A581" s="1298" t="s">
        <v>9239</v>
      </c>
    </row>
    <row r="582" spans="1:1" ht="46.5" x14ac:dyDescent="0.25">
      <c r="A582" s="1298" t="s">
        <v>4568</v>
      </c>
    </row>
    <row r="583" spans="1:1" ht="31" x14ac:dyDescent="0.25">
      <c r="A583" s="1298" t="s">
        <v>4569</v>
      </c>
    </row>
    <row r="584" spans="1:1" x14ac:dyDescent="0.25">
      <c r="A584" s="1298" t="s">
        <v>4570</v>
      </c>
    </row>
    <row r="585" spans="1:1" ht="31" x14ac:dyDescent="0.25">
      <c r="A585" s="1298" t="s">
        <v>4571</v>
      </c>
    </row>
    <row r="586" spans="1:1" ht="46.5" x14ac:dyDescent="0.25">
      <c r="A586" s="1298" t="s">
        <v>9240</v>
      </c>
    </row>
    <row r="587" spans="1:1" ht="46.5" x14ac:dyDescent="0.25">
      <c r="A587" s="1298" t="s">
        <v>9241</v>
      </c>
    </row>
    <row r="588" spans="1:1" ht="62" x14ac:dyDescent="0.25">
      <c r="A588" s="1298" t="s">
        <v>21159</v>
      </c>
    </row>
    <row r="589" spans="1:1" ht="46.5" x14ac:dyDescent="0.25">
      <c r="A589" s="1298" t="s">
        <v>21160</v>
      </c>
    </row>
    <row r="590" spans="1:1" x14ac:dyDescent="0.25">
      <c r="A590" s="1298" t="s">
        <v>1418</v>
      </c>
    </row>
    <row r="591" spans="1:1" ht="46.5" x14ac:dyDescent="0.25">
      <c r="A591" s="1298" t="s">
        <v>9242</v>
      </c>
    </row>
    <row r="592" spans="1:1" ht="46.5" x14ac:dyDescent="0.25">
      <c r="A592" s="1298" t="s">
        <v>9243</v>
      </c>
    </row>
    <row r="593" spans="1:1" x14ac:dyDescent="0.25">
      <c r="A593" s="1298" t="s">
        <v>2678</v>
      </c>
    </row>
    <row r="594" spans="1:1" x14ac:dyDescent="0.25">
      <c r="A594" s="1298" t="s">
        <v>4572</v>
      </c>
    </row>
    <row r="595" spans="1:1" x14ac:dyDescent="0.25">
      <c r="A595" s="1298" t="s">
        <v>1372</v>
      </c>
    </row>
    <row r="596" spans="1:1" ht="46.5" x14ac:dyDescent="0.25">
      <c r="A596" s="1298" t="s">
        <v>4573</v>
      </c>
    </row>
    <row r="597" spans="1:1" ht="46.5" x14ac:dyDescent="0.25">
      <c r="A597" s="1298" t="s">
        <v>4574</v>
      </c>
    </row>
    <row r="598" spans="1:1" ht="46.5" x14ac:dyDescent="0.25">
      <c r="A598" s="1298" t="s">
        <v>4575</v>
      </c>
    </row>
    <row r="599" spans="1:1" x14ac:dyDescent="0.25">
      <c r="A599" s="1298" t="s">
        <v>1376</v>
      </c>
    </row>
    <row r="600" spans="1:1" x14ac:dyDescent="0.25">
      <c r="A600" s="1298" t="s">
        <v>4576</v>
      </c>
    </row>
    <row r="601" spans="1:1" ht="31" x14ac:dyDescent="0.25">
      <c r="A601" s="1298" t="s">
        <v>9244</v>
      </c>
    </row>
    <row r="602" spans="1:1" ht="31" x14ac:dyDescent="0.25">
      <c r="A602" s="1298" t="s">
        <v>4577</v>
      </c>
    </row>
    <row r="603" spans="1:1" x14ac:dyDescent="0.25">
      <c r="A603" s="1298" t="s">
        <v>4578</v>
      </c>
    </row>
    <row r="604" spans="1:1" x14ac:dyDescent="0.25">
      <c r="A604" s="1298" t="s">
        <v>1595</v>
      </c>
    </row>
    <row r="605" spans="1:1" ht="31" x14ac:dyDescent="0.25">
      <c r="A605" s="1298" t="s">
        <v>9245</v>
      </c>
    </row>
    <row r="606" spans="1:1" ht="93" x14ac:dyDescent="0.25">
      <c r="A606" s="1298" t="s">
        <v>9246</v>
      </c>
    </row>
    <row r="607" spans="1:1" x14ac:dyDescent="0.25">
      <c r="A607" s="1298" t="s">
        <v>1420</v>
      </c>
    </row>
    <row r="608" spans="1:1" ht="46.5" x14ac:dyDescent="0.25">
      <c r="A608" s="1298" t="s">
        <v>9247</v>
      </c>
    </row>
    <row r="609" spans="1:1" x14ac:dyDescent="0.25">
      <c r="A609" s="1298" t="s">
        <v>4579</v>
      </c>
    </row>
    <row r="610" spans="1:1" ht="31" x14ac:dyDescent="0.25">
      <c r="A610" s="1298" t="s">
        <v>9248</v>
      </c>
    </row>
    <row r="611" spans="1:1" x14ac:dyDescent="0.25">
      <c r="A611" s="1298" t="s">
        <v>9249</v>
      </c>
    </row>
    <row r="612" spans="1:1" ht="31" x14ac:dyDescent="0.25">
      <c r="A612" s="1298" t="s">
        <v>9250</v>
      </c>
    </row>
    <row r="613" spans="1:1" ht="31" x14ac:dyDescent="0.25">
      <c r="A613" s="1298" t="s">
        <v>9251</v>
      </c>
    </row>
    <row r="614" spans="1:1" x14ac:dyDescent="0.25">
      <c r="A614" s="1298" t="s">
        <v>9252</v>
      </c>
    </row>
    <row r="615" spans="1:1" ht="62" x14ac:dyDescent="0.25">
      <c r="A615" s="1298" t="s">
        <v>13468</v>
      </c>
    </row>
    <row r="616" spans="1:1" x14ac:dyDescent="0.25">
      <c r="A616" s="1298" t="s">
        <v>4579</v>
      </c>
    </row>
    <row r="617" spans="1:1" ht="31" x14ac:dyDescent="0.25">
      <c r="A617" s="1298" t="s">
        <v>13469</v>
      </c>
    </row>
    <row r="618" spans="1:1" x14ac:dyDescent="0.25">
      <c r="A618" s="1298" t="s">
        <v>9249</v>
      </c>
    </row>
    <row r="619" spans="1:1" ht="31" x14ac:dyDescent="0.25">
      <c r="A619" s="1298" t="s">
        <v>9253</v>
      </c>
    </row>
    <row r="620" spans="1:1" ht="77.5" x14ac:dyDescent="0.25">
      <c r="A620" s="1298" t="s">
        <v>9254</v>
      </c>
    </row>
    <row r="621" spans="1:1" x14ac:dyDescent="0.25">
      <c r="A621" s="1298" t="s">
        <v>945</v>
      </c>
    </row>
    <row r="622" spans="1:1" ht="46.5" x14ac:dyDescent="0.25">
      <c r="A622" s="1298" t="s">
        <v>9255</v>
      </c>
    </row>
    <row r="623" spans="1:1" ht="46.5" x14ac:dyDescent="0.25">
      <c r="A623" s="1298" t="s">
        <v>9256</v>
      </c>
    </row>
    <row r="624" spans="1:1" x14ac:dyDescent="0.25">
      <c r="A624" s="1298" t="s">
        <v>947</v>
      </c>
    </row>
    <row r="625" spans="1:1" ht="46.5" x14ac:dyDescent="0.25">
      <c r="A625" s="1298" t="s">
        <v>9257</v>
      </c>
    </row>
    <row r="626" spans="1:1" ht="46.5" x14ac:dyDescent="0.25">
      <c r="A626" s="1298" t="s">
        <v>9258</v>
      </c>
    </row>
    <row r="627" spans="1:1" ht="31" x14ac:dyDescent="0.25">
      <c r="A627" s="1298" t="s">
        <v>9259</v>
      </c>
    </row>
    <row r="628" spans="1:1" x14ac:dyDescent="0.25">
      <c r="A628" s="1298" t="s">
        <v>1421</v>
      </c>
    </row>
    <row r="629" spans="1:1" x14ac:dyDescent="0.25">
      <c r="A629" s="1298" t="s">
        <v>9260</v>
      </c>
    </row>
    <row r="630" spans="1:1" ht="31" x14ac:dyDescent="0.25">
      <c r="A630" s="1298" t="s">
        <v>4580</v>
      </c>
    </row>
    <row r="631" spans="1:1" ht="31" x14ac:dyDescent="0.25">
      <c r="A631" s="1298" t="s">
        <v>4581</v>
      </c>
    </row>
    <row r="632" spans="1:1" ht="46.5" x14ac:dyDescent="0.25">
      <c r="A632" s="1298" t="s">
        <v>9261</v>
      </c>
    </row>
    <row r="633" spans="1:1" ht="201.5" x14ac:dyDescent="0.25">
      <c r="A633" s="1298" t="s">
        <v>13470</v>
      </c>
    </row>
    <row r="634" spans="1:1" ht="31" x14ac:dyDescent="0.25">
      <c r="A634" s="1298" t="s">
        <v>9262</v>
      </c>
    </row>
    <row r="635" spans="1:1" x14ac:dyDescent="0.25">
      <c r="A635" s="1298" t="s">
        <v>1301</v>
      </c>
    </row>
    <row r="636" spans="1:1" x14ac:dyDescent="0.25">
      <c r="A636" s="1298" t="s">
        <v>4582</v>
      </c>
    </row>
    <row r="637" spans="1:1" x14ac:dyDescent="0.25">
      <c r="A637" s="1298" t="s">
        <v>950</v>
      </c>
    </row>
    <row r="638" spans="1:1" x14ac:dyDescent="0.25">
      <c r="A638" s="1298" t="s">
        <v>6799</v>
      </c>
    </row>
    <row r="639" spans="1:1" ht="139.5" x14ac:dyDescent="0.25">
      <c r="A639" s="1298" t="s">
        <v>9263</v>
      </c>
    </row>
    <row r="640" spans="1:1" ht="46.5" x14ac:dyDescent="0.25">
      <c r="A640" s="1298" t="s">
        <v>9264</v>
      </c>
    </row>
    <row r="641" spans="1:1" x14ac:dyDescent="0.25">
      <c r="A641" s="1298" t="s">
        <v>9265</v>
      </c>
    </row>
    <row r="642" spans="1:1" ht="31" x14ac:dyDescent="0.25">
      <c r="A642" s="1298" t="s">
        <v>4583</v>
      </c>
    </row>
    <row r="643" spans="1:1" ht="46.5" x14ac:dyDescent="0.25">
      <c r="A643" s="1298" t="s">
        <v>9266</v>
      </c>
    </row>
    <row r="644" spans="1:1" ht="31" x14ac:dyDescent="0.25">
      <c r="A644" s="1298" t="s">
        <v>4584</v>
      </c>
    </row>
    <row r="645" spans="1:1" x14ac:dyDescent="0.25">
      <c r="A645" s="1298" t="s">
        <v>4585</v>
      </c>
    </row>
    <row r="646" spans="1:1" x14ac:dyDescent="0.25">
      <c r="A646" s="1298" t="s">
        <v>4586</v>
      </c>
    </row>
    <row r="647" spans="1:1" ht="46.5" x14ac:dyDescent="0.25">
      <c r="A647" s="1298" t="s">
        <v>18994</v>
      </c>
    </row>
    <row r="648" spans="1:1" ht="77.5" x14ac:dyDescent="0.25">
      <c r="A648" s="1298" t="s">
        <v>18995</v>
      </c>
    </row>
    <row r="649" spans="1:1" ht="77.5" x14ac:dyDescent="0.25">
      <c r="A649" s="1298" t="s">
        <v>18996</v>
      </c>
    </row>
    <row r="650" spans="1:1" ht="31" x14ac:dyDescent="0.25">
      <c r="A650" s="1298" t="s">
        <v>18997</v>
      </c>
    </row>
    <row r="651" spans="1:1" x14ac:dyDescent="0.25">
      <c r="A651" s="1298" t="s">
        <v>18998</v>
      </c>
    </row>
    <row r="652" spans="1:1" x14ac:dyDescent="0.25">
      <c r="A652" s="1298" t="s">
        <v>18999</v>
      </c>
    </row>
    <row r="653" spans="1:1" x14ac:dyDescent="0.25">
      <c r="A653" s="1298" t="s">
        <v>19000</v>
      </c>
    </row>
    <row r="654" spans="1:1" x14ac:dyDescent="0.25">
      <c r="A654" s="1298" t="s">
        <v>19001</v>
      </c>
    </row>
    <row r="655" spans="1:1" ht="31" x14ac:dyDescent="0.25">
      <c r="A655" s="1298" t="s">
        <v>19002</v>
      </c>
    </row>
    <row r="656" spans="1:1" x14ac:dyDescent="0.25">
      <c r="A656" s="1298" t="s">
        <v>1259</v>
      </c>
    </row>
    <row r="657" spans="1:1" x14ac:dyDescent="0.25">
      <c r="A657" s="1298" t="s">
        <v>4587</v>
      </c>
    </row>
    <row r="658" spans="1:1" ht="46.5" x14ac:dyDescent="0.25">
      <c r="A658" s="1298" t="s">
        <v>9267</v>
      </c>
    </row>
    <row r="659" spans="1:1" ht="46.5" x14ac:dyDescent="0.25">
      <c r="A659" s="1298" t="s">
        <v>9268</v>
      </c>
    </row>
    <row r="660" spans="1:1" ht="31" x14ac:dyDescent="0.25">
      <c r="A660" s="1298" t="s">
        <v>9269</v>
      </c>
    </row>
    <row r="661" spans="1:1" x14ac:dyDescent="0.25">
      <c r="A661" s="1298" t="s">
        <v>1425</v>
      </c>
    </row>
    <row r="662" spans="1:1" x14ac:dyDescent="0.25">
      <c r="A662" s="1298" t="s">
        <v>4588</v>
      </c>
    </row>
    <row r="663" spans="1:1" ht="31" x14ac:dyDescent="0.25">
      <c r="A663" s="1298" t="s">
        <v>9270</v>
      </c>
    </row>
    <row r="664" spans="1:1" ht="31" x14ac:dyDescent="0.25">
      <c r="A664" s="1298" t="s">
        <v>9271</v>
      </c>
    </row>
    <row r="665" spans="1:1" ht="31" x14ac:dyDescent="0.25">
      <c r="A665" s="1298" t="s">
        <v>4589</v>
      </c>
    </row>
    <row r="666" spans="1:1" x14ac:dyDescent="0.25">
      <c r="A666" s="1298" t="s">
        <v>4590</v>
      </c>
    </row>
    <row r="667" spans="1:1" ht="31" x14ac:dyDescent="0.25">
      <c r="A667" s="1298" t="s">
        <v>6800</v>
      </c>
    </row>
    <row r="668" spans="1:1" x14ac:dyDescent="0.25">
      <c r="A668" s="1298" t="s">
        <v>1428</v>
      </c>
    </row>
    <row r="669" spans="1:1" x14ac:dyDescent="0.25">
      <c r="A669" s="1298" t="s">
        <v>9272</v>
      </c>
    </row>
    <row r="670" spans="1:1" ht="77.5" x14ac:dyDescent="0.25">
      <c r="A670" s="1298" t="s">
        <v>9273</v>
      </c>
    </row>
    <row r="671" spans="1:1" x14ac:dyDescent="0.25">
      <c r="A671" s="1298" t="s">
        <v>1430</v>
      </c>
    </row>
    <row r="672" spans="1:1" x14ac:dyDescent="0.25">
      <c r="A672" s="1298" t="s">
        <v>6801</v>
      </c>
    </row>
    <row r="673" spans="1:1" ht="31" x14ac:dyDescent="0.25">
      <c r="A673" s="1298" t="s">
        <v>9274</v>
      </c>
    </row>
    <row r="674" spans="1:1" x14ac:dyDescent="0.25">
      <c r="A674" s="1298" t="s">
        <v>4591</v>
      </c>
    </row>
    <row r="675" spans="1:1" x14ac:dyDescent="0.25">
      <c r="A675" s="1298" t="s">
        <v>4592</v>
      </c>
    </row>
    <row r="676" spans="1:1" ht="31" x14ac:dyDescent="0.25">
      <c r="A676" s="1298" t="s">
        <v>4593</v>
      </c>
    </row>
    <row r="677" spans="1:1" ht="46.5" x14ac:dyDescent="0.25">
      <c r="A677" s="1298" t="s">
        <v>9275</v>
      </c>
    </row>
    <row r="678" spans="1:1" x14ac:dyDescent="0.25">
      <c r="A678" s="1298" t="s">
        <v>1434</v>
      </c>
    </row>
    <row r="679" spans="1:1" x14ac:dyDescent="0.25">
      <c r="A679" s="1298" t="s">
        <v>6802</v>
      </c>
    </row>
    <row r="680" spans="1:1" ht="31" x14ac:dyDescent="0.25">
      <c r="A680" s="1298" t="s">
        <v>9276</v>
      </c>
    </row>
    <row r="681" spans="1:1" ht="77.5" x14ac:dyDescent="0.25">
      <c r="A681" s="1298" t="s">
        <v>9277</v>
      </c>
    </row>
    <row r="682" spans="1:1" ht="31" x14ac:dyDescent="0.25">
      <c r="A682" s="1298" t="s">
        <v>9278</v>
      </c>
    </row>
    <row r="683" spans="1:1" ht="46.5" x14ac:dyDescent="0.25">
      <c r="A683" s="1298" t="s">
        <v>9279</v>
      </c>
    </row>
    <row r="684" spans="1:1" ht="77.5" x14ac:dyDescent="0.25">
      <c r="A684" s="1298" t="s">
        <v>9280</v>
      </c>
    </row>
    <row r="685" spans="1:1" ht="46.5" x14ac:dyDescent="0.25">
      <c r="A685" s="1298" t="s">
        <v>9281</v>
      </c>
    </row>
    <row r="686" spans="1:1" ht="46.5" x14ac:dyDescent="0.25">
      <c r="A686" s="1298" t="s">
        <v>9282</v>
      </c>
    </row>
    <row r="687" spans="1:1" ht="52" x14ac:dyDescent="0.25">
      <c r="A687" s="1339" t="s">
        <v>9283</v>
      </c>
    </row>
    <row r="688" spans="1:1" x14ac:dyDescent="0.25">
      <c r="A688" s="1298" t="s">
        <v>9284</v>
      </c>
    </row>
    <row r="689" spans="1:1" x14ac:dyDescent="0.25">
      <c r="A689" s="1298" t="s">
        <v>9285</v>
      </c>
    </row>
    <row r="690" spans="1:1" x14ac:dyDescent="0.25">
      <c r="A690" s="1298" t="s">
        <v>9286</v>
      </c>
    </row>
    <row r="691" spans="1:1" ht="31" x14ac:dyDescent="0.25">
      <c r="A691" s="1298" t="s">
        <v>9287</v>
      </c>
    </row>
    <row r="692" spans="1:1" ht="62" x14ac:dyDescent="0.25">
      <c r="A692" s="1298" t="s">
        <v>9288</v>
      </c>
    </row>
    <row r="693" spans="1:1" ht="46.5" x14ac:dyDescent="0.25">
      <c r="A693" s="1298" t="s">
        <v>13471</v>
      </c>
    </row>
    <row r="694" spans="1:1" x14ac:dyDescent="0.25">
      <c r="A694" s="1298" t="s">
        <v>1435</v>
      </c>
    </row>
    <row r="695" spans="1:1" ht="13" x14ac:dyDescent="0.25">
      <c r="A695" s="1339" t="s">
        <v>22574</v>
      </c>
    </row>
    <row r="696" spans="1:1" ht="155" x14ac:dyDescent="0.25">
      <c r="A696" s="1298" t="s">
        <v>22575</v>
      </c>
    </row>
    <row r="697" spans="1:1" ht="46.5" x14ac:dyDescent="0.25">
      <c r="A697" s="1298" t="s">
        <v>9289</v>
      </c>
    </row>
    <row r="698" spans="1:1" ht="62" x14ac:dyDescent="0.25">
      <c r="A698" s="1298" t="s">
        <v>9290</v>
      </c>
    </row>
    <row r="699" spans="1:1" x14ac:dyDescent="0.25">
      <c r="A699" s="1298" t="s">
        <v>1840</v>
      </c>
    </row>
    <row r="700" spans="1:1" x14ac:dyDescent="0.25">
      <c r="A700" s="1298" t="s">
        <v>4594</v>
      </c>
    </row>
    <row r="701" spans="1:1" x14ac:dyDescent="0.25">
      <c r="A701" s="1298" t="s">
        <v>9291</v>
      </c>
    </row>
    <row r="702" spans="1:1" ht="31" x14ac:dyDescent="0.25">
      <c r="A702" s="1298" t="s">
        <v>4595</v>
      </c>
    </row>
    <row r="703" spans="1:1" ht="77.5" x14ac:dyDescent="0.25">
      <c r="A703" s="1298" t="s">
        <v>9292</v>
      </c>
    </row>
    <row r="704" spans="1:1" ht="31" x14ac:dyDescent="0.25">
      <c r="A704" s="1298" t="s">
        <v>9293</v>
      </c>
    </row>
    <row r="705" spans="1:1" x14ac:dyDescent="0.25">
      <c r="A705" s="1298" t="s">
        <v>4596</v>
      </c>
    </row>
    <row r="706" spans="1:1" ht="108.5" x14ac:dyDescent="0.25">
      <c r="A706" s="1298" t="s">
        <v>13472</v>
      </c>
    </row>
    <row r="707" spans="1:1" x14ac:dyDescent="0.25">
      <c r="A707" s="1298" t="s">
        <v>4597</v>
      </c>
    </row>
    <row r="708" spans="1:1" x14ac:dyDescent="0.25">
      <c r="A708" s="1298" t="s">
        <v>4598</v>
      </c>
    </row>
    <row r="709" spans="1:1" x14ac:dyDescent="0.25">
      <c r="A709" s="1298" t="s">
        <v>9294</v>
      </c>
    </row>
    <row r="710" spans="1:1" ht="31" x14ac:dyDescent="0.25">
      <c r="A710" s="1298" t="s">
        <v>21161</v>
      </c>
    </row>
    <row r="711" spans="1:1" x14ac:dyDescent="0.25">
      <c r="A711" s="1298" t="s">
        <v>21162</v>
      </c>
    </row>
    <row r="712" spans="1:1" ht="93" x14ac:dyDescent="0.25">
      <c r="A712" s="1298" t="s">
        <v>9295</v>
      </c>
    </row>
    <row r="713" spans="1:1" x14ac:dyDescent="0.25">
      <c r="A713" s="1298" t="s">
        <v>1847</v>
      </c>
    </row>
    <row r="714" spans="1:1" x14ac:dyDescent="0.25">
      <c r="A714" s="1298" t="s">
        <v>4599</v>
      </c>
    </row>
    <row r="715" spans="1:1" ht="31" x14ac:dyDescent="0.25">
      <c r="A715" s="1298" t="s">
        <v>9296</v>
      </c>
    </row>
    <row r="716" spans="1:1" ht="62" x14ac:dyDescent="0.25">
      <c r="A716" s="1298" t="s">
        <v>9297</v>
      </c>
    </row>
    <row r="717" spans="1:1" ht="31" x14ac:dyDescent="0.25">
      <c r="A717" s="1298" t="s">
        <v>9298</v>
      </c>
    </row>
    <row r="718" spans="1:1" ht="31" x14ac:dyDescent="0.25">
      <c r="A718" s="1298" t="s">
        <v>9299</v>
      </c>
    </row>
    <row r="719" spans="1:1" x14ac:dyDescent="0.25">
      <c r="A719" s="1298" t="s">
        <v>1370</v>
      </c>
    </row>
    <row r="720" spans="1:1" x14ac:dyDescent="0.25">
      <c r="A720" s="1298" t="s">
        <v>6803</v>
      </c>
    </row>
    <row r="721" spans="1:1" ht="13" x14ac:dyDescent="0.25">
      <c r="A721" s="1339" t="s">
        <v>1443</v>
      </c>
    </row>
    <row r="722" spans="1:1" ht="46.5" x14ac:dyDescent="0.25">
      <c r="A722" s="1298" t="s">
        <v>9300</v>
      </c>
    </row>
    <row r="723" spans="1:1" x14ac:dyDescent="0.25">
      <c r="A723" s="1298" t="s">
        <v>9301</v>
      </c>
    </row>
    <row r="724" spans="1:1" x14ac:dyDescent="0.25">
      <c r="A724" s="1298" t="s">
        <v>4600</v>
      </c>
    </row>
    <row r="725" spans="1:1" ht="31" x14ac:dyDescent="0.25">
      <c r="A725" s="1298" t="s">
        <v>4601</v>
      </c>
    </row>
    <row r="726" spans="1:1" ht="46.5" x14ac:dyDescent="0.25">
      <c r="A726" s="1298" t="s">
        <v>4602</v>
      </c>
    </row>
    <row r="727" spans="1:1" ht="13" x14ac:dyDescent="0.25">
      <c r="A727" s="1339" t="s">
        <v>9302</v>
      </c>
    </row>
    <row r="728" spans="1:1" x14ac:dyDescent="0.25">
      <c r="A728" s="1298" t="s">
        <v>9303</v>
      </c>
    </row>
    <row r="729" spans="1:1" x14ac:dyDescent="0.25">
      <c r="A729" s="1298" t="s">
        <v>1271</v>
      </c>
    </row>
    <row r="730" spans="1:1" ht="46.5" x14ac:dyDescent="0.25">
      <c r="A730" s="1298" t="s">
        <v>9304</v>
      </c>
    </row>
    <row r="731" spans="1:1" ht="31" x14ac:dyDescent="0.25">
      <c r="A731" s="1298" t="s">
        <v>4603</v>
      </c>
    </row>
    <row r="732" spans="1:1" x14ac:dyDescent="0.25">
      <c r="A732" s="1298" t="s">
        <v>4604</v>
      </c>
    </row>
    <row r="733" spans="1:1" ht="46.5" x14ac:dyDescent="0.25">
      <c r="A733" s="1298" t="s">
        <v>9305</v>
      </c>
    </row>
    <row r="734" spans="1:1" ht="31" x14ac:dyDescent="0.25">
      <c r="A734" s="1298" t="s">
        <v>4605</v>
      </c>
    </row>
    <row r="735" spans="1:1" ht="31" x14ac:dyDescent="0.25">
      <c r="A735" s="1298" t="s">
        <v>9306</v>
      </c>
    </row>
    <row r="736" spans="1:1" ht="77.5" x14ac:dyDescent="0.25">
      <c r="A736" s="1298" t="s">
        <v>9307</v>
      </c>
    </row>
    <row r="737" spans="1:1" x14ac:dyDescent="0.25">
      <c r="A737" s="1298" t="s">
        <v>1274</v>
      </c>
    </row>
    <row r="738" spans="1:1" ht="77.5" x14ac:dyDescent="0.25">
      <c r="A738" s="1298" t="s">
        <v>9308</v>
      </c>
    </row>
    <row r="739" spans="1:1" ht="31" x14ac:dyDescent="0.25">
      <c r="A739" s="1298" t="s">
        <v>9309</v>
      </c>
    </row>
    <row r="740" spans="1:1" x14ac:dyDescent="0.25">
      <c r="A740" s="1298" t="s">
        <v>9310</v>
      </c>
    </row>
    <row r="741" spans="1:1" x14ac:dyDescent="0.25">
      <c r="A741" s="1298" t="s">
        <v>9311</v>
      </c>
    </row>
    <row r="742" spans="1:1" x14ac:dyDescent="0.25">
      <c r="A742" s="1298" t="s">
        <v>1850</v>
      </c>
    </row>
    <row r="743" spans="1:1" ht="62" x14ac:dyDescent="0.25">
      <c r="A743" s="1298" t="s">
        <v>9312</v>
      </c>
    </row>
    <row r="744" spans="1:1" ht="31" x14ac:dyDescent="0.25">
      <c r="A744" s="1298" t="s">
        <v>9313</v>
      </c>
    </row>
    <row r="745" spans="1:1" ht="93" x14ac:dyDescent="0.25">
      <c r="A745" s="1298" t="s">
        <v>9314</v>
      </c>
    </row>
    <row r="746" spans="1:1" ht="93" x14ac:dyDescent="0.25">
      <c r="A746" s="1298" t="s">
        <v>9315</v>
      </c>
    </row>
    <row r="747" spans="1:1" x14ac:dyDescent="0.25">
      <c r="A747" s="1298" t="s">
        <v>1851</v>
      </c>
    </row>
    <row r="748" spans="1:1" ht="77.5" x14ac:dyDescent="0.25">
      <c r="A748" s="1298" t="s">
        <v>9316</v>
      </c>
    </row>
    <row r="749" spans="1:1" x14ac:dyDescent="0.25">
      <c r="A749" s="1298" t="s">
        <v>4606</v>
      </c>
    </row>
    <row r="750" spans="1:1" x14ac:dyDescent="0.25">
      <c r="A750" s="1298" t="s">
        <v>4607</v>
      </c>
    </row>
    <row r="751" spans="1:1" ht="108.5" x14ac:dyDescent="0.25">
      <c r="A751" s="1298" t="s">
        <v>9317</v>
      </c>
    </row>
    <row r="752" spans="1:1" ht="13" x14ac:dyDescent="0.25">
      <c r="A752" s="1339" t="s">
        <v>9318</v>
      </c>
    </row>
    <row r="753" spans="1:1" x14ac:dyDescent="0.25">
      <c r="A753" s="1298" t="s">
        <v>4608</v>
      </c>
    </row>
    <row r="754" spans="1:1" x14ac:dyDescent="0.25">
      <c r="A754" s="1298" t="s">
        <v>4609</v>
      </c>
    </row>
    <row r="755" spans="1:1" x14ac:dyDescent="0.25">
      <c r="A755" s="1298" t="s">
        <v>4610</v>
      </c>
    </row>
    <row r="756" spans="1:1" x14ac:dyDescent="0.25">
      <c r="A756" s="1298" t="s">
        <v>4611</v>
      </c>
    </row>
    <row r="757" spans="1:1" x14ac:dyDescent="0.25">
      <c r="A757" s="1298" t="s">
        <v>4612</v>
      </c>
    </row>
    <row r="758" spans="1:1" ht="13" x14ac:dyDescent="0.25">
      <c r="A758" s="1339" t="s">
        <v>4613</v>
      </c>
    </row>
    <row r="759" spans="1:1" ht="31" x14ac:dyDescent="0.25">
      <c r="A759" s="1298" t="s">
        <v>4614</v>
      </c>
    </row>
    <row r="760" spans="1:1" ht="26" x14ac:dyDescent="0.25">
      <c r="A760" s="1339" t="s">
        <v>6804</v>
      </c>
    </row>
    <row r="761" spans="1:1" x14ac:dyDescent="0.25">
      <c r="A761" s="1298" t="s">
        <v>4615</v>
      </c>
    </row>
    <row r="762" spans="1:1" ht="108.5" x14ac:dyDescent="0.25">
      <c r="A762" s="1298" t="s">
        <v>9319</v>
      </c>
    </row>
    <row r="763" spans="1:1" ht="170.5" x14ac:dyDescent="0.25">
      <c r="A763" s="1298" t="s">
        <v>9320</v>
      </c>
    </row>
    <row r="764" spans="1:1" ht="13" x14ac:dyDescent="0.25">
      <c r="A764" s="1339" t="s">
        <v>6592</v>
      </c>
    </row>
    <row r="765" spans="1:1" x14ac:dyDescent="0.25">
      <c r="A765" s="1298" t="s">
        <v>6593</v>
      </c>
    </row>
    <row r="766" spans="1:1" ht="65" x14ac:dyDescent="0.25">
      <c r="A766" s="1339" t="s">
        <v>9321</v>
      </c>
    </row>
    <row r="767" spans="1:1" ht="31" x14ac:dyDescent="0.25">
      <c r="A767" s="1298" t="s">
        <v>9322</v>
      </c>
    </row>
    <row r="768" spans="1:1" x14ac:dyDescent="0.25">
      <c r="A768" s="1298" t="s">
        <v>1517</v>
      </c>
    </row>
    <row r="769" spans="1:1" x14ac:dyDescent="0.25">
      <c r="A769" s="1298" t="s">
        <v>4616</v>
      </c>
    </row>
    <row r="770" spans="1:1" x14ac:dyDescent="0.25">
      <c r="A770" s="1298" t="s">
        <v>1643</v>
      </c>
    </row>
    <row r="771" spans="1:1" x14ac:dyDescent="0.25">
      <c r="A771" s="1298" t="s">
        <v>4617</v>
      </c>
    </row>
    <row r="772" spans="1:1" ht="62" x14ac:dyDescent="0.25">
      <c r="A772" s="1298" t="s">
        <v>9323</v>
      </c>
    </row>
    <row r="773" spans="1:1" ht="46.5" x14ac:dyDescent="0.25">
      <c r="A773" s="1298" t="s">
        <v>9324</v>
      </c>
    </row>
    <row r="774" spans="1:1" ht="39" x14ac:dyDescent="0.25">
      <c r="A774" s="1339" t="s">
        <v>9325</v>
      </c>
    </row>
    <row r="775" spans="1:1" ht="46.5" x14ac:dyDescent="0.25">
      <c r="A775" s="1298" t="s">
        <v>9326</v>
      </c>
    </row>
    <row r="776" spans="1:1" x14ac:dyDescent="0.25">
      <c r="A776" s="1298" t="s">
        <v>1645</v>
      </c>
    </row>
    <row r="777" spans="1:1" ht="77.5" x14ac:dyDescent="0.25">
      <c r="A777" s="1298" t="s">
        <v>9327</v>
      </c>
    </row>
    <row r="778" spans="1:1" ht="31" x14ac:dyDescent="0.25">
      <c r="A778" s="1298" t="s">
        <v>21163</v>
      </c>
    </row>
    <row r="779" spans="1:1" ht="77.5" x14ac:dyDescent="0.25">
      <c r="A779" s="1298" t="s">
        <v>21164</v>
      </c>
    </row>
    <row r="780" spans="1:1" ht="77.5" x14ac:dyDescent="0.25">
      <c r="A780" s="1298" t="s">
        <v>21165</v>
      </c>
    </row>
    <row r="781" spans="1:1" ht="62" x14ac:dyDescent="0.25">
      <c r="A781" s="1298" t="s">
        <v>21461</v>
      </c>
    </row>
    <row r="782" spans="1:1" ht="65" x14ac:dyDescent="0.25">
      <c r="A782" s="1339" t="s">
        <v>21462</v>
      </c>
    </row>
    <row r="783" spans="1:1" x14ac:dyDescent="0.25">
      <c r="A783" s="1298" t="s">
        <v>1665</v>
      </c>
    </row>
    <row r="784" spans="1:1" ht="13" x14ac:dyDescent="0.25">
      <c r="A784" s="1339" t="s">
        <v>9328</v>
      </c>
    </row>
    <row r="785" spans="1:1" x14ac:dyDescent="0.25">
      <c r="A785" s="1298" t="s">
        <v>2676</v>
      </c>
    </row>
    <row r="786" spans="1:1" ht="46.5" x14ac:dyDescent="0.25">
      <c r="A786" s="1298" t="s">
        <v>9329</v>
      </c>
    </row>
    <row r="787" spans="1:1" x14ac:dyDescent="0.25">
      <c r="A787" s="1298" t="s">
        <v>1981</v>
      </c>
    </row>
    <row r="788" spans="1:1" x14ac:dyDescent="0.25">
      <c r="A788" s="1298" t="s">
        <v>4618</v>
      </c>
    </row>
    <row r="789" spans="1:1" x14ac:dyDescent="0.25">
      <c r="A789" s="1298" t="s">
        <v>1647</v>
      </c>
    </row>
    <row r="790" spans="1:1" ht="46.5" x14ac:dyDescent="0.25">
      <c r="A790" s="1298" t="s">
        <v>9330</v>
      </c>
    </row>
    <row r="791" spans="1:1" x14ac:dyDescent="0.25">
      <c r="A791" s="1298" t="s">
        <v>9331</v>
      </c>
    </row>
    <row r="792" spans="1:1" ht="13" x14ac:dyDescent="0.25">
      <c r="A792" s="1339" t="s">
        <v>4619</v>
      </c>
    </row>
    <row r="793" spans="1:1" x14ac:dyDescent="0.25">
      <c r="A793" s="1298" t="s">
        <v>4620</v>
      </c>
    </row>
    <row r="794" spans="1:1" ht="13" x14ac:dyDescent="0.25">
      <c r="A794" s="1339" t="s">
        <v>4621</v>
      </c>
    </row>
    <row r="795" spans="1:1" x14ac:dyDescent="0.25">
      <c r="A795" s="1298" t="s">
        <v>4622</v>
      </c>
    </row>
    <row r="796" spans="1:1" ht="13" x14ac:dyDescent="0.25">
      <c r="A796" s="1339" t="s">
        <v>4623</v>
      </c>
    </row>
    <row r="797" spans="1:1" x14ac:dyDescent="0.25">
      <c r="A797" s="1298" t="s">
        <v>4624</v>
      </c>
    </row>
    <row r="798" spans="1:1" ht="13" x14ac:dyDescent="0.25">
      <c r="A798" s="1339" t="s">
        <v>4625</v>
      </c>
    </row>
    <row r="799" spans="1:1" x14ac:dyDescent="0.25">
      <c r="A799" s="1298" t="s">
        <v>21166</v>
      </c>
    </row>
    <row r="800" spans="1:1" ht="13" x14ac:dyDescent="0.25">
      <c r="A800" s="1339" t="s">
        <v>9332</v>
      </c>
    </row>
    <row r="801" spans="1:1" x14ac:dyDescent="0.25">
      <c r="A801" s="1298" t="s">
        <v>1852</v>
      </c>
    </row>
    <row r="802" spans="1:1" ht="13" x14ac:dyDescent="0.25">
      <c r="A802" s="1339" t="s">
        <v>4626</v>
      </c>
    </row>
    <row r="803" spans="1:1" ht="31" x14ac:dyDescent="0.25">
      <c r="A803" s="1298" t="s">
        <v>9333</v>
      </c>
    </row>
    <row r="804" spans="1:1" ht="39" x14ac:dyDescent="0.25">
      <c r="A804" s="1339" t="s">
        <v>21991</v>
      </c>
    </row>
    <row r="805" spans="1:1" ht="62" x14ac:dyDescent="0.25">
      <c r="A805" s="1298" t="s">
        <v>20418</v>
      </c>
    </row>
    <row r="806" spans="1:1" ht="13" x14ac:dyDescent="0.25">
      <c r="A806" s="1339" t="s">
        <v>20419</v>
      </c>
    </row>
    <row r="807" spans="1:1" ht="93" x14ac:dyDescent="0.25">
      <c r="A807" s="1298" t="s">
        <v>9334</v>
      </c>
    </row>
    <row r="808" spans="1:1" ht="77.5" x14ac:dyDescent="0.25">
      <c r="A808" s="1298" t="s">
        <v>9335</v>
      </c>
    </row>
    <row r="809" spans="1:1" ht="46.5" x14ac:dyDescent="0.25">
      <c r="A809" s="1298" t="s">
        <v>9336</v>
      </c>
    </row>
    <row r="810" spans="1:1" ht="77.5" x14ac:dyDescent="0.25">
      <c r="A810" s="1298" t="s">
        <v>9337</v>
      </c>
    </row>
    <row r="811" spans="1:1" ht="46.5" x14ac:dyDescent="0.25">
      <c r="A811" s="1298" t="s">
        <v>9338</v>
      </c>
    </row>
    <row r="812" spans="1:1" x14ac:dyDescent="0.25">
      <c r="A812" s="1298" t="s">
        <v>2671</v>
      </c>
    </row>
    <row r="813" spans="1:1" x14ac:dyDescent="0.25">
      <c r="A813" s="1298" t="s">
        <v>3522</v>
      </c>
    </row>
    <row r="814" spans="1:1" ht="13" x14ac:dyDescent="0.25">
      <c r="A814" s="1339" t="s">
        <v>9339</v>
      </c>
    </row>
    <row r="815" spans="1:1" ht="77.5" x14ac:dyDescent="0.25">
      <c r="A815" s="1298" t="s">
        <v>9340</v>
      </c>
    </row>
    <row r="816" spans="1:1" x14ac:dyDescent="0.25">
      <c r="A816" s="1298" t="s">
        <v>4627</v>
      </c>
    </row>
    <row r="817" spans="1:1" x14ac:dyDescent="0.25">
      <c r="A817" s="1298" t="s">
        <v>4628</v>
      </c>
    </row>
    <row r="818" spans="1:1" ht="31" x14ac:dyDescent="0.25">
      <c r="A818" s="1298" t="s">
        <v>9341</v>
      </c>
    </row>
    <row r="819" spans="1:1" ht="77.5" x14ac:dyDescent="0.25">
      <c r="A819" s="1298" t="s">
        <v>21463</v>
      </c>
    </row>
    <row r="820" spans="1:1" ht="62" x14ac:dyDescent="0.25">
      <c r="A820" s="1298" t="s">
        <v>21167</v>
      </c>
    </row>
    <row r="821" spans="1:1" ht="77.5" x14ac:dyDescent="0.25">
      <c r="A821" s="1298" t="s">
        <v>9342</v>
      </c>
    </row>
    <row r="822" spans="1:1" ht="31" x14ac:dyDescent="0.25">
      <c r="A822" s="1298" t="s">
        <v>22576</v>
      </c>
    </row>
    <row r="823" spans="1:1" x14ac:dyDescent="0.25">
      <c r="A823" s="1298" t="s">
        <v>9343</v>
      </c>
    </row>
    <row r="824" spans="1:1" ht="46.5" x14ac:dyDescent="0.25">
      <c r="A824" s="1298" t="s">
        <v>11002</v>
      </c>
    </row>
    <row r="825" spans="1:1" ht="31" x14ac:dyDescent="0.25">
      <c r="A825" s="1298" t="s">
        <v>9344</v>
      </c>
    </row>
    <row r="826" spans="1:1" ht="93" x14ac:dyDescent="0.25">
      <c r="A826" s="1298" t="s">
        <v>9345</v>
      </c>
    </row>
    <row r="827" spans="1:1" ht="31" x14ac:dyDescent="0.25">
      <c r="A827" s="1298" t="s">
        <v>4629</v>
      </c>
    </row>
    <row r="828" spans="1:1" ht="31" x14ac:dyDescent="0.25">
      <c r="A828" s="1298" t="s">
        <v>4630</v>
      </c>
    </row>
    <row r="829" spans="1:1" ht="46.5" x14ac:dyDescent="0.25">
      <c r="A829" s="1298" t="s">
        <v>9346</v>
      </c>
    </row>
    <row r="830" spans="1:1" ht="62" x14ac:dyDescent="0.25">
      <c r="A830" s="1298" t="s">
        <v>9347</v>
      </c>
    </row>
    <row r="831" spans="1:1" ht="77.5" x14ac:dyDescent="0.25">
      <c r="A831" s="1298" t="s">
        <v>9348</v>
      </c>
    </row>
    <row r="832" spans="1:1" x14ac:dyDescent="0.25">
      <c r="A832" s="1298" t="s">
        <v>4631</v>
      </c>
    </row>
    <row r="833" spans="1:1" ht="93" x14ac:dyDescent="0.25">
      <c r="A833" s="1298" t="s">
        <v>9349</v>
      </c>
    </row>
    <row r="834" spans="1:1" ht="108.5" x14ac:dyDescent="0.25">
      <c r="A834" s="1298" t="s">
        <v>9350</v>
      </c>
    </row>
    <row r="835" spans="1:1" ht="31" x14ac:dyDescent="0.25">
      <c r="A835" s="1298" t="s">
        <v>6805</v>
      </c>
    </row>
    <row r="836" spans="1:1" ht="62" x14ac:dyDescent="0.25">
      <c r="A836" s="1298" t="s">
        <v>9351</v>
      </c>
    </row>
    <row r="837" spans="1:1" ht="62" x14ac:dyDescent="0.25">
      <c r="A837" s="1298" t="s">
        <v>13473</v>
      </c>
    </row>
    <row r="838" spans="1:1" ht="31" x14ac:dyDescent="0.25">
      <c r="A838" s="1298" t="s">
        <v>9352</v>
      </c>
    </row>
    <row r="839" spans="1:1" ht="93" x14ac:dyDescent="0.25">
      <c r="A839" s="1298" t="s">
        <v>11962</v>
      </c>
    </row>
    <row r="840" spans="1:1" ht="31" x14ac:dyDescent="0.25">
      <c r="A840" s="1298" t="s">
        <v>22577</v>
      </c>
    </row>
    <row r="841" spans="1:1" ht="31" x14ac:dyDescent="0.25">
      <c r="A841" s="1298" t="s">
        <v>22578</v>
      </c>
    </row>
    <row r="842" spans="1:1" ht="93" x14ac:dyDescent="0.25">
      <c r="A842" s="1298" t="s">
        <v>9353</v>
      </c>
    </row>
    <row r="843" spans="1:1" ht="46.5" x14ac:dyDescent="0.25">
      <c r="A843" s="1298" t="s">
        <v>9354</v>
      </c>
    </row>
    <row r="844" spans="1:1" ht="62" x14ac:dyDescent="0.25">
      <c r="A844" s="1298" t="s">
        <v>13474</v>
      </c>
    </row>
    <row r="845" spans="1:1" ht="62" x14ac:dyDescent="0.25">
      <c r="A845" s="1298" t="s">
        <v>9355</v>
      </c>
    </row>
    <row r="846" spans="1:1" ht="62" x14ac:dyDescent="0.25">
      <c r="A846" s="1298" t="s">
        <v>9356</v>
      </c>
    </row>
    <row r="847" spans="1:1" ht="186" x14ac:dyDescent="0.25">
      <c r="A847" s="1298" t="s">
        <v>9357</v>
      </c>
    </row>
    <row r="848" spans="1:1" ht="77.5" x14ac:dyDescent="0.25">
      <c r="A848" s="1298" t="s">
        <v>20556</v>
      </c>
    </row>
    <row r="849" spans="1:1" x14ac:dyDescent="0.25">
      <c r="A849" s="1298" t="s">
        <v>13475</v>
      </c>
    </row>
    <row r="850" spans="1:1" ht="31" x14ac:dyDescent="0.25">
      <c r="A850" s="1298" t="s">
        <v>13476</v>
      </c>
    </row>
    <row r="851" spans="1:1" ht="31" x14ac:dyDescent="0.25">
      <c r="A851" s="1298" t="s">
        <v>13477</v>
      </c>
    </row>
    <row r="852" spans="1:1" ht="62" x14ac:dyDescent="0.25">
      <c r="A852" s="1298" t="s">
        <v>13478</v>
      </c>
    </row>
    <row r="853" spans="1:1" x14ac:dyDescent="0.25">
      <c r="A853" s="1298" t="s">
        <v>2674</v>
      </c>
    </row>
    <row r="854" spans="1:1" x14ac:dyDescent="0.25">
      <c r="A854" s="1298" t="s">
        <v>4632</v>
      </c>
    </row>
    <row r="855" spans="1:1" ht="46.5" x14ac:dyDescent="0.25">
      <c r="A855" s="1298" t="s">
        <v>9358</v>
      </c>
    </row>
    <row r="856" spans="1:1" ht="31" x14ac:dyDescent="0.25">
      <c r="A856" s="1298" t="s">
        <v>9359</v>
      </c>
    </row>
    <row r="857" spans="1:1" ht="31" x14ac:dyDescent="0.25">
      <c r="A857" s="1298" t="s">
        <v>9360</v>
      </c>
    </row>
    <row r="858" spans="1:1" ht="31" x14ac:dyDescent="0.25">
      <c r="A858" s="1298" t="s">
        <v>9361</v>
      </c>
    </row>
    <row r="859" spans="1:1" ht="46.5" x14ac:dyDescent="0.25">
      <c r="A859" s="1298" t="s">
        <v>13479</v>
      </c>
    </row>
    <row r="860" spans="1:1" x14ac:dyDescent="0.25">
      <c r="A860" s="1298" t="s">
        <v>9362</v>
      </c>
    </row>
    <row r="861" spans="1:1" ht="31" x14ac:dyDescent="0.25">
      <c r="A861" s="1298" t="s">
        <v>4633</v>
      </c>
    </row>
    <row r="862" spans="1:1" ht="31" x14ac:dyDescent="0.25">
      <c r="A862" s="1298" t="s">
        <v>9363</v>
      </c>
    </row>
    <row r="863" spans="1:1" x14ac:dyDescent="0.25">
      <c r="A863" s="1298" t="s">
        <v>4634</v>
      </c>
    </row>
    <row r="864" spans="1:1" ht="31" x14ac:dyDescent="0.25">
      <c r="A864" s="1298" t="s">
        <v>4635</v>
      </c>
    </row>
    <row r="865" spans="1:1" x14ac:dyDescent="0.25">
      <c r="A865" s="1298" t="s">
        <v>4636</v>
      </c>
    </row>
    <row r="866" spans="1:1" x14ac:dyDescent="0.25">
      <c r="A866" s="1298" t="s">
        <v>4637</v>
      </c>
    </row>
    <row r="867" spans="1:1" ht="62" x14ac:dyDescent="0.25">
      <c r="A867" s="1298" t="s">
        <v>4638</v>
      </c>
    </row>
    <row r="868" spans="1:1" x14ac:dyDescent="0.25">
      <c r="A868" s="1298" t="s">
        <v>4639</v>
      </c>
    </row>
    <row r="869" spans="1:1" x14ac:dyDescent="0.25">
      <c r="A869" s="1298" t="s">
        <v>4640</v>
      </c>
    </row>
    <row r="870" spans="1:1" ht="46.5" x14ac:dyDescent="0.25">
      <c r="A870" s="1298" t="s">
        <v>9364</v>
      </c>
    </row>
    <row r="871" spans="1:1" x14ac:dyDescent="0.25">
      <c r="A871" s="1298" t="s">
        <v>21168</v>
      </c>
    </row>
    <row r="872" spans="1:1" x14ac:dyDescent="0.25">
      <c r="A872" s="1298" t="s">
        <v>21169</v>
      </c>
    </row>
    <row r="873" spans="1:1" ht="31" x14ac:dyDescent="0.25">
      <c r="A873" s="1298" t="s">
        <v>21170</v>
      </c>
    </row>
    <row r="874" spans="1:1" x14ac:dyDescent="0.25">
      <c r="A874" s="1298" t="s">
        <v>4641</v>
      </c>
    </row>
    <row r="875" spans="1:1" x14ac:dyDescent="0.25">
      <c r="A875" s="1298" t="s">
        <v>4642</v>
      </c>
    </row>
    <row r="876" spans="1:1" ht="31" x14ac:dyDescent="0.25">
      <c r="A876" s="1298" t="s">
        <v>9365</v>
      </c>
    </row>
    <row r="877" spans="1:1" ht="46.5" x14ac:dyDescent="0.25">
      <c r="A877" s="1298" t="s">
        <v>9366</v>
      </c>
    </row>
    <row r="878" spans="1:1" ht="62" x14ac:dyDescent="0.25">
      <c r="A878" s="1298" t="s">
        <v>9367</v>
      </c>
    </row>
    <row r="879" spans="1:1" ht="108.5" x14ac:dyDescent="0.25">
      <c r="A879" s="1298" t="s">
        <v>13480</v>
      </c>
    </row>
    <row r="880" spans="1:1" x14ac:dyDescent="0.25">
      <c r="A880" s="1298" t="s">
        <v>9368</v>
      </c>
    </row>
    <row r="881" spans="1:1" x14ac:dyDescent="0.25">
      <c r="A881" s="1298" t="s">
        <v>9369</v>
      </c>
    </row>
    <row r="882" spans="1:1" ht="31" x14ac:dyDescent="0.25">
      <c r="A882" s="1298" t="s">
        <v>9370</v>
      </c>
    </row>
    <row r="883" spans="1:1" x14ac:dyDescent="0.25">
      <c r="A883" s="1298" t="s">
        <v>9371</v>
      </c>
    </row>
    <row r="884" spans="1:1" x14ac:dyDescent="0.25">
      <c r="A884" s="1298" t="s">
        <v>9372</v>
      </c>
    </row>
    <row r="885" spans="1:1" x14ac:dyDescent="0.25">
      <c r="A885" s="1298" t="s">
        <v>9373</v>
      </c>
    </row>
    <row r="886" spans="1:1" ht="46.5" x14ac:dyDescent="0.25">
      <c r="A886" s="1298" t="s">
        <v>9374</v>
      </c>
    </row>
    <row r="887" spans="1:1" ht="46.5" x14ac:dyDescent="0.25">
      <c r="A887" s="1298" t="s">
        <v>9375</v>
      </c>
    </row>
    <row r="888" spans="1:1" x14ac:dyDescent="0.25">
      <c r="A888" s="1298" t="s">
        <v>2343</v>
      </c>
    </row>
    <row r="889" spans="1:1" ht="13" x14ac:dyDescent="0.25">
      <c r="A889" s="1339" t="s">
        <v>4643</v>
      </c>
    </row>
    <row r="890" spans="1:1" ht="93" x14ac:dyDescent="0.25">
      <c r="A890" s="1298" t="s">
        <v>9376</v>
      </c>
    </row>
    <row r="891" spans="1:1" x14ac:dyDescent="0.25">
      <c r="A891" s="1298" t="s">
        <v>9377</v>
      </c>
    </row>
    <row r="892" spans="1:1" ht="31" x14ac:dyDescent="0.25">
      <c r="A892" s="1298" t="s">
        <v>9378</v>
      </c>
    </row>
    <row r="893" spans="1:1" ht="93" x14ac:dyDescent="0.25">
      <c r="A893" s="1298" t="s">
        <v>9379</v>
      </c>
    </row>
    <row r="894" spans="1:1" x14ac:dyDescent="0.25">
      <c r="A894" s="1298" t="s">
        <v>9380</v>
      </c>
    </row>
    <row r="895" spans="1:1" x14ac:dyDescent="0.25">
      <c r="A895" s="1298" t="s">
        <v>9381</v>
      </c>
    </row>
    <row r="896" spans="1:1" ht="62" x14ac:dyDescent="0.25">
      <c r="A896" s="1298" t="s">
        <v>13481</v>
      </c>
    </row>
    <row r="897" spans="1:1" ht="46.5" x14ac:dyDescent="0.25">
      <c r="A897" s="1298" t="s">
        <v>9382</v>
      </c>
    </row>
    <row r="898" spans="1:1" ht="31" x14ac:dyDescent="0.25">
      <c r="A898" s="1298" t="s">
        <v>9383</v>
      </c>
    </row>
    <row r="899" spans="1:1" x14ac:dyDescent="0.25">
      <c r="A899" s="1298" t="s">
        <v>4644</v>
      </c>
    </row>
    <row r="900" spans="1:1" x14ac:dyDescent="0.25">
      <c r="A900" s="1298" t="s">
        <v>9384</v>
      </c>
    </row>
    <row r="901" spans="1:1" ht="31" x14ac:dyDescent="0.25">
      <c r="A901" s="1298" t="s">
        <v>4645</v>
      </c>
    </row>
    <row r="902" spans="1:1" x14ac:dyDescent="0.25">
      <c r="A902" s="1298" t="s">
        <v>11003</v>
      </c>
    </row>
    <row r="903" spans="1:1" ht="46.5" x14ac:dyDescent="0.25">
      <c r="A903" s="1298" t="s">
        <v>9385</v>
      </c>
    </row>
    <row r="904" spans="1:1" ht="93" x14ac:dyDescent="0.25">
      <c r="A904" s="1298" t="s">
        <v>9386</v>
      </c>
    </row>
    <row r="905" spans="1:1" ht="62" x14ac:dyDescent="0.25">
      <c r="A905" s="1298" t="s">
        <v>9387</v>
      </c>
    </row>
    <row r="906" spans="1:1" ht="46.5" x14ac:dyDescent="0.25">
      <c r="A906" s="1298" t="s">
        <v>13482</v>
      </c>
    </row>
    <row r="907" spans="1:1" x14ac:dyDescent="0.25">
      <c r="A907" s="1298" t="s">
        <v>9388</v>
      </c>
    </row>
    <row r="908" spans="1:1" ht="62" x14ac:dyDescent="0.25">
      <c r="A908" s="1298" t="s">
        <v>6594</v>
      </c>
    </row>
    <row r="909" spans="1:1" x14ac:dyDescent="0.25">
      <c r="A909" s="1298" t="s">
        <v>9389</v>
      </c>
    </row>
    <row r="910" spans="1:1" ht="46.5" x14ac:dyDescent="0.25">
      <c r="A910" s="1298" t="s">
        <v>9390</v>
      </c>
    </row>
    <row r="911" spans="1:1" ht="62" x14ac:dyDescent="0.25">
      <c r="A911" s="1298" t="s">
        <v>9391</v>
      </c>
    </row>
    <row r="912" spans="1:1" ht="108.5" x14ac:dyDescent="0.25">
      <c r="A912" s="1298" t="s">
        <v>9392</v>
      </c>
    </row>
    <row r="913" spans="1:1" ht="46.5" x14ac:dyDescent="0.25">
      <c r="A913" s="1298" t="s">
        <v>9393</v>
      </c>
    </row>
    <row r="914" spans="1:1" ht="62" x14ac:dyDescent="0.25">
      <c r="A914" s="1298" t="s">
        <v>13483</v>
      </c>
    </row>
    <row r="915" spans="1:1" ht="31" x14ac:dyDescent="0.25">
      <c r="A915" s="1298" t="s">
        <v>13484</v>
      </c>
    </row>
    <row r="916" spans="1:1" ht="108.5" x14ac:dyDescent="0.25">
      <c r="A916" s="1298" t="s">
        <v>21171</v>
      </c>
    </row>
    <row r="917" spans="1:1" ht="26" x14ac:dyDescent="0.25">
      <c r="A917" s="1339" t="s">
        <v>21172</v>
      </c>
    </row>
    <row r="918" spans="1:1" ht="46.5" x14ac:dyDescent="0.25">
      <c r="A918" s="1298" t="s">
        <v>9394</v>
      </c>
    </row>
    <row r="919" spans="1:1" ht="93" x14ac:dyDescent="0.25">
      <c r="A919" s="1298" t="s">
        <v>11963</v>
      </c>
    </row>
    <row r="920" spans="1:1" ht="31" x14ac:dyDescent="0.25">
      <c r="A920" s="1298" t="s">
        <v>9395</v>
      </c>
    </row>
    <row r="921" spans="1:1" x14ac:dyDescent="0.25">
      <c r="A921" s="1298" t="s">
        <v>4646</v>
      </c>
    </row>
    <row r="922" spans="1:1" ht="31" x14ac:dyDescent="0.25">
      <c r="A922" s="1298" t="s">
        <v>6806</v>
      </c>
    </row>
    <row r="923" spans="1:1" ht="46.5" x14ac:dyDescent="0.25">
      <c r="A923" s="1298" t="s">
        <v>9396</v>
      </c>
    </row>
    <row r="924" spans="1:1" ht="62" x14ac:dyDescent="0.25">
      <c r="A924" s="1298" t="s">
        <v>9397</v>
      </c>
    </row>
    <row r="925" spans="1:1" ht="31" x14ac:dyDescent="0.25">
      <c r="A925" s="1298" t="s">
        <v>9398</v>
      </c>
    </row>
    <row r="926" spans="1:1" ht="31" x14ac:dyDescent="0.25">
      <c r="A926" s="1298" t="s">
        <v>9399</v>
      </c>
    </row>
    <row r="927" spans="1:1" ht="46.5" x14ac:dyDescent="0.25">
      <c r="A927" s="1298" t="s">
        <v>4647</v>
      </c>
    </row>
    <row r="928" spans="1:1" ht="93" x14ac:dyDescent="0.25">
      <c r="A928" s="1298" t="s">
        <v>9400</v>
      </c>
    </row>
    <row r="929" spans="1:1" x14ac:dyDescent="0.25">
      <c r="A929" s="1298" t="s">
        <v>9401</v>
      </c>
    </row>
    <row r="930" spans="1:1" ht="46.5" x14ac:dyDescent="0.25">
      <c r="A930" s="1298" t="s">
        <v>9402</v>
      </c>
    </row>
    <row r="931" spans="1:1" ht="31" x14ac:dyDescent="0.25">
      <c r="A931" s="1298" t="s">
        <v>4648</v>
      </c>
    </row>
    <row r="932" spans="1:1" ht="31" x14ac:dyDescent="0.25">
      <c r="A932" s="1298" t="s">
        <v>4649</v>
      </c>
    </row>
    <row r="933" spans="1:1" ht="46.5" x14ac:dyDescent="0.25">
      <c r="A933" s="1298" t="s">
        <v>9403</v>
      </c>
    </row>
    <row r="934" spans="1:1" x14ac:dyDescent="0.25">
      <c r="A934" s="1298" t="s">
        <v>4650</v>
      </c>
    </row>
    <row r="935" spans="1:1" x14ac:dyDescent="0.25">
      <c r="A935" s="1298" t="s">
        <v>4651</v>
      </c>
    </row>
    <row r="936" spans="1:1" x14ac:dyDescent="0.25">
      <c r="A936" s="1298" t="s">
        <v>6595</v>
      </c>
    </row>
    <row r="937" spans="1:1" ht="62" x14ac:dyDescent="0.25">
      <c r="A937" s="1298" t="s">
        <v>9404</v>
      </c>
    </row>
    <row r="938" spans="1:1" ht="77.5" x14ac:dyDescent="0.25">
      <c r="A938" s="1298" t="s">
        <v>9405</v>
      </c>
    </row>
    <row r="939" spans="1:1" ht="108.5" x14ac:dyDescent="0.25">
      <c r="A939" s="1298" t="s">
        <v>9406</v>
      </c>
    </row>
    <row r="940" spans="1:1" x14ac:dyDescent="0.25">
      <c r="A940" s="1298" t="s">
        <v>21464</v>
      </c>
    </row>
    <row r="941" spans="1:1" x14ac:dyDescent="0.25">
      <c r="A941" s="1298" t="s">
        <v>21465</v>
      </c>
    </row>
    <row r="942" spans="1:1" ht="46.5" x14ac:dyDescent="0.25">
      <c r="A942" s="1298" t="s">
        <v>21466</v>
      </c>
    </row>
    <row r="943" spans="1:1" x14ac:dyDescent="0.25">
      <c r="A943" s="1298" t="s">
        <v>2344</v>
      </c>
    </row>
    <row r="944" spans="1:1" x14ac:dyDescent="0.25">
      <c r="A944" s="1298" t="s">
        <v>4652</v>
      </c>
    </row>
    <row r="945" spans="1:1" ht="77.5" x14ac:dyDescent="0.25">
      <c r="A945" s="1298" t="s">
        <v>13485</v>
      </c>
    </row>
    <row r="946" spans="1:1" ht="93" x14ac:dyDescent="0.25">
      <c r="A946" s="1298" t="s">
        <v>9407</v>
      </c>
    </row>
    <row r="947" spans="1:1" x14ac:dyDescent="0.25">
      <c r="A947" s="1298" t="s">
        <v>4653</v>
      </c>
    </row>
    <row r="948" spans="1:1" x14ac:dyDescent="0.25">
      <c r="A948" s="1298" t="s">
        <v>4654</v>
      </c>
    </row>
    <row r="949" spans="1:1" ht="46.5" x14ac:dyDescent="0.25">
      <c r="A949" s="1298" t="s">
        <v>9408</v>
      </c>
    </row>
    <row r="950" spans="1:1" ht="31" x14ac:dyDescent="0.25">
      <c r="A950" s="1298" t="s">
        <v>19003</v>
      </c>
    </row>
    <row r="951" spans="1:1" x14ac:dyDescent="0.25">
      <c r="A951" s="1298" t="s">
        <v>4655</v>
      </c>
    </row>
    <row r="952" spans="1:1" ht="31" x14ac:dyDescent="0.25">
      <c r="A952" s="1298" t="s">
        <v>9409</v>
      </c>
    </row>
    <row r="953" spans="1:1" ht="31" x14ac:dyDescent="0.25">
      <c r="A953" s="1298" t="s">
        <v>21173</v>
      </c>
    </row>
    <row r="954" spans="1:1" x14ac:dyDescent="0.25">
      <c r="A954" s="1298" t="s">
        <v>9410</v>
      </c>
    </row>
    <row r="955" spans="1:1" x14ac:dyDescent="0.25">
      <c r="A955" s="1298" t="s">
        <v>4656</v>
      </c>
    </row>
    <row r="956" spans="1:1" x14ac:dyDescent="0.25">
      <c r="A956" s="1298" t="s">
        <v>4657</v>
      </c>
    </row>
    <row r="957" spans="1:1" ht="31" x14ac:dyDescent="0.25">
      <c r="A957" s="1298" t="s">
        <v>4658</v>
      </c>
    </row>
    <row r="958" spans="1:1" x14ac:dyDescent="0.25">
      <c r="A958" s="1298" t="s">
        <v>9411</v>
      </c>
    </row>
    <row r="959" spans="1:1" x14ac:dyDescent="0.25">
      <c r="A959" s="1298" t="s">
        <v>9412</v>
      </c>
    </row>
    <row r="960" spans="1:1" ht="77.5" x14ac:dyDescent="0.25">
      <c r="A960" s="1298" t="s">
        <v>9413</v>
      </c>
    </row>
    <row r="961" spans="1:1" x14ac:dyDescent="0.25">
      <c r="A961" s="1298" t="s">
        <v>4659</v>
      </c>
    </row>
    <row r="962" spans="1:1" ht="46.5" x14ac:dyDescent="0.25">
      <c r="A962" s="1298" t="s">
        <v>21174</v>
      </c>
    </row>
    <row r="963" spans="1:1" ht="31" x14ac:dyDescent="0.25">
      <c r="A963" s="1298" t="s">
        <v>9414</v>
      </c>
    </row>
    <row r="964" spans="1:1" x14ac:dyDescent="0.25">
      <c r="A964" s="1298" t="s">
        <v>4660</v>
      </c>
    </row>
    <row r="965" spans="1:1" x14ac:dyDescent="0.25">
      <c r="A965" s="1298" t="s">
        <v>4661</v>
      </c>
    </row>
    <row r="966" spans="1:1" ht="31" x14ac:dyDescent="0.25">
      <c r="A966" s="1298" t="s">
        <v>4662</v>
      </c>
    </row>
    <row r="967" spans="1:1" ht="31" x14ac:dyDescent="0.25">
      <c r="A967" s="1298" t="s">
        <v>4663</v>
      </c>
    </row>
    <row r="968" spans="1:1" x14ac:dyDescent="0.25">
      <c r="A968" s="1298" t="s">
        <v>4664</v>
      </c>
    </row>
    <row r="969" spans="1:1" ht="13" x14ac:dyDescent="0.25">
      <c r="A969" s="1339" t="s">
        <v>9415</v>
      </c>
    </row>
    <row r="970" spans="1:1" ht="155" x14ac:dyDescent="0.25">
      <c r="A970" s="1298" t="s">
        <v>9416</v>
      </c>
    </row>
    <row r="971" spans="1:1" ht="31" x14ac:dyDescent="0.25">
      <c r="A971" s="1298" t="s">
        <v>9417</v>
      </c>
    </row>
    <row r="972" spans="1:1" x14ac:dyDescent="0.25">
      <c r="A972" s="1298" t="s">
        <v>4665</v>
      </c>
    </row>
    <row r="973" spans="1:1" ht="46.5" x14ac:dyDescent="0.25">
      <c r="A973" s="1298" t="s">
        <v>9418</v>
      </c>
    </row>
    <row r="974" spans="1:1" ht="77.5" x14ac:dyDescent="0.25">
      <c r="A974" s="1298" t="s">
        <v>9419</v>
      </c>
    </row>
    <row r="975" spans="1:1" ht="46.5" x14ac:dyDescent="0.25">
      <c r="A975" s="1298" t="s">
        <v>9420</v>
      </c>
    </row>
    <row r="976" spans="1:1" ht="46.5" x14ac:dyDescent="0.25">
      <c r="A976" s="1298" t="s">
        <v>9421</v>
      </c>
    </row>
    <row r="977" spans="1:1" ht="78" x14ac:dyDescent="0.25">
      <c r="A977" s="1339" t="s">
        <v>9422</v>
      </c>
    </row>
    <row r="978" spans="1:1" x14ac:dyDescent="0.25">
      <c r="A978" s="1298" t="s">
        <v>4666</v>
      </c>
    </row>
    <row r="979" spans="1:1" x14ac:dyDescent="0.25">
      <c r="A979" s="1298" t="s">
        <v>9423</v>
      </c>
    </row>
    <row r="980" spans="1:1" ht="31" x14ac:dyDescent="0.25">
      <c r="A980" s="1298" t="s">
        <v>4667</v>
      </c>
    </row>
    <row r="981" spans="1:1" ht="31" x14ac:dyDescent="0.25">
      <c r="A981" s="1298" t="s">
        <v>4668</v>
      </c>
    </row>
    <row r="982" spans="1:1" x14ac:dyDescent="0.25">
      <c r="A982" s="1298" t="s">
        <v>4669</v>
      </c>
    </row>
    <row r="983" spans="1:1" x14ac:dyDescent="0.25">
      <c r="A983" s="1298" t="s">
        <v>4670</v>
      </c>
    </row>
    <row r="984" spans="1:1" ht="31" x14ac:dyDescent="0.25">
      <c r="A984" s="1298" t="s">
        <v>4671</v>
      </c>
    </row>
    <row r="985" spans="1:1" ht="46.5" x14ac:dyDescent="0.25">
      <c r="A985" s="1298" t="s">
        <v>9424</v>
      </c>
    </row>
    <row r="986" spans="1:1" x14ac:dyDescent="0.25">
      <c r="A986" s="1298" t="s">
        <v>4672</v>
      </c>
    </row>
    <row r="987" spans="1:1" ht="46.5" x14ac:dyDescent="0.25">
      <c r="A987" s="1298" t="s">
        <v>9425</v>
      </c>
    </row>
    <row r="988" spans="1:1" ht="108.5" x14ac:dyDescent="0.25">
      <c r="A988" s="1298" t="s">
        <v>9426</v>
      </c>
    </row>
    <row r="989" spans="1:1" ht="62" x14ac:dyDescent="0.25">
      <c r="A989" s="1298" t="s">
        <v>9427</v>
      </c>
    </row>
    <row r="990" spans="1:1" ht="77.5" x14ac:dyDescent="0.25">
      <c r="A990" s="1298" t="s">
        <v>9428</v>
      </c>
    </row>
    <row r="991" spans="1:1" ht="77.5" x14ac:dyDescent="0.25">
      <c r="A991" s="1298" t="s">
        <v>9429</v>
      </c>
    </row>
    <row r="992" spans="1:1" ht="31" x14ac:dyDescent="0.25">
      <c r="A992" s="1298" t="s">
        <v>9430</v>
      </c>
    </row>
    <row r="993" spans="1:1" ht="46.5" x14ac:dyDescent="0.25">
      <c r="A993" s="1298" t="s">
        <v>9431</v>
      </c>
    </row>
    <row r="994" spans="1:1" ht="46.5" x14ac:dyDescent="0.25">
      <c r="A994" s="1298" t="s">
        <v>9432</v>
      </c>
    </row>
    <row r="995" spans="1:1" x14ac:dyDescent="0.25">
      <c r="A995" s="1298" t="s">
        <v>9433</v>
      </c>
    </row>
    <row r="996" spans="1:1" x14ac:dyDescent="0.25">
      <c r="A996" s="1298" t="s">
        <v>9434</v>
      </c>
    </row>
    <row r="997" spans="1:1" ht="31" x14ac:dyDescent="0.25">
      <c r="A997" s="1298" t="s">
        <v>4673</v>
      </c>
    </row>
    <row r="998" spans="1:1" x14ac:dyDescent="0.25">
      <c r="A998" s="1298" t="s">
        <v>4674</v>
      </c>
    </row>
    <row r="999" spans="1:1" x14ac:dyDescent="0.25">
      <c r="A999" s="1298" t="s">
        <v>2345</v>
      </c>
    </row>
    <row r="1000" spans="1:1" x14ac:dyDescent="0.25">
      <c r="A1000" s="1298" t="s">
        <v>4675</v>
      </c>
    </row>
    <row r="1001" spans="1:1" x14ac:dyDescent="0.25">
      <c r="A1001" s="1298" t="s">
        <v>13486</v>
      </c>
    </row>
    <row r="1002" spans="1:1" ht="62" x14ac:dyDescent="0.25">
      <c r="A1002" s="1298" t="s">
        <v>13487</v>
      </c>
    </row>
    <row r="1003" spans="1:1" ht="31" x14ac:dyDescent="0.25">
      <c r="A1003" s="1298" t="s">
        <v>4676</v>
      </c>
    </row>
    <row r="1004" spans="1:1" ht="93" x14ac:dyDescent="0.25">
      <c r="A1004" s="1298" t="s">
        <v>9435</v>
      </c>
    </row>
    <row r="1005" spans="1:1" ht="31" x14ac:dyDescent="0.25">
      <c r="A1005" s="1298" t="s">
        <v>9436</v>
      </c>
    </row>
    <row r="1006" spans="1:1" ht="139.5" x14ac:dyDescent="0.25">
      <c r="A1006" s="1298" t="s">
        <v>19004</v>
      </c>
    </row>
    <row r="1007" spans="1:1" ht="46.5" x14ac:dyDescent="0.25">
      <c r="A1007" s="1298" t="s">
        <v>9437</v>
      </c>
    </row>
    <row r="1008" spans="1:1" ht="62" x14ac:dyDescent="0.25">
      <c r="A1008" s="1298" t="s">
        <v>9438</v>
      </c>
    </row>
    <row r="1009" spans="1:1" ht="31" x14ac:dyDescent="0.25">
      <c r="A1009" s="1298" t="s">
        <v>4677</v>
      </c>
    </row>
    <row r="1010" spans="1:1" ht="62" x14ac:dyDescent="0.25">
      <c r="A1010" s="1298" t="s">
        <v>4678</v>
      </c>
    </row>
    <row r="1011" spans="1:1" ht="77.5" x14ac:dyDescent="0.25">
      <c r="A1011" s="1298" t="s">
        <v>21175</v>
      </c>
    </row>
    <row r="1012" spans="1:1" ht="46.5" x14ac:dyDescent="0.25">
      <c r="A1012" s="1298" t="s">
        <v>4679</v>
      </c>
    </row>
    <row r="1013" spans="1:1" ht="62" x14ac:dyDescent="0.25">
      <c r="A1013" s="1298" t="s">
        <v>21176</v>
      </c>
    </row>
    <row r="1014" spans="1:1" ht="31" x14ac:dyDescent="0.25">
      <c r="A1014" s="1298" t="s">
        <v>4680</v>
      </c>
    </row>
    <row r="1015" spans="1:1" ht="139.5" x14ac:dyDescent="0.25">
      <c r="A1015" s="1298" t="s">
        <v>9439</v>
      </c>
    </row>
    <row r="1016" spans="1:1" ht="31" x14ac:dyDescent="0.25">
      <c r="A1016" s="1298" t="s">
        <v>9440</v>
      </c>
    </row>
    <row r="1017" spans="1:1" ht="62" x14ac:dyDescent="0.25">
      <c r="A1017" s="1298" t="s">
        <v>9441</v>
      </c>
    </row>
    <row r="1018" spans="1:1" ht="31" x14ac:dyDescent="0.25">
      <c r="A1018" s="1298" t="s">
        <v>4681</v>
      </c>
    </row>
    <row r="1019" spans="1:1" ht="31" x14ac:dyDescent="0.25">
      <c r="A1019" s="1298" t="s">
        <v>9442</v>
      </c>
    </row>
    <row r="1020" spans="1:1" ht="93" x14ac:dyDescent="0.25">
      <c r="A1020" s="1298" t="s">
        <v>9443</v>
      </c>
    </row>
    <row r="1021" spans="1:1" ht="108.5" x14ac:dyDescent="0.25">
      <c r="A1021" s="1298" t="s">
        <v>9444</v>
      </c>
    </row>
    <row r="1022" spans="1:1" ht="62" x14ac:dyDescent="0.25">
      <c r="A1022" s="1298" t="s">
        <v>13488</v>
      </c>
    </row>
    <row r="1023" spans="1:1" ht="46.5" x14ac:dyDescent="0.25">
      <c r="A1023" s="1298" t="s">
        <v>6807</v>
      </c>
    </row>
    <row r="1024" spans="1:1" ht="77.5" x14ac:dyDescent="0.25">
      <c r="A1024" s="1298" t="s">
        <v>9445</v>
      </c>
    </row>
    <row r="1025" spans="1:1" ht="31" x14ac:dyDescent="0.25">
      <c r="A1025" s="1298" t="s">
        <v>13489</v>
      </c>
    </row>
    <row r="1026" spans="1:1" ht="217" x14ac:dyDescent="0.25">
      <c r="A1026" s="1298" t="s">
        <v>9446</v>
      </c>
    </row>
    <row r="1027" spans="1:1" ht="170.5" x14ac:dyDescent="0.25">
      <c r="A1027" s="1298" t="s">
        <v>9447</v>
      </c>
    </row>
    <row r="1028" spans="1:1" ht="31" x14ac:dyDescent="0.25">
      <c r="A1028" s="1298" t="s">
        <v>9448</v>
      </c>
    </row>
    <row r="1029" spans="1:1" ht="46.5" x14ac:dyDescent="0.25">
      <c r="A1029" s="1298" t="s">
        <v>9449</v>
      </c>
    </row>
    <row r="1030" spans="1:1" ht="46.5" x14ac:dyDescent="0.25">
      <c r="A1030" s="1298" t="s">
        <v>11004</v>
      </c>
    </row>
    <row r="1031" spans="1:1" ht="31" x14ac:dyDescent="0.25">
      <c r="A1031" s="1298" t="s">
        <v>9450</v>
      </c>
    </row>
    <row r="1032" spans="1:1" ht="31" x14ac:dyDescent="0.25">
      <c r="A1032" s="1298" t="s">
        <v>9451</v>
      </c>
    </row>
    <row r="1033" spans="1:1" x14ac:dyDescent="0.25">
      <c r="A1033" s="1298" t="s">
        <v>6596</v>
      </c>
    </row>
    <row r="1034" spans="1:1" x14ac:dyDescent="0.25">
      <c r="A1034" s="1298" t="s">
        <v>6597</v>
      </c>
    </row>
    <row r="1035" spans="1:1" x14ac:dyDescent="0.25">
      <c r="A1035" s="1298" t="s">
        <v>9452</v>
      </c>
    </row>
    <row r="1036" spans="1:1" ht="62" x14ac:dyDescent="0.25">
      <c r="A1036" s="1298" t="s">
        <v>9453</v>
      </c>
    </row>
    <row r="1037" spans="1:1" x14ac:dyDescent="0.25">
      <c r="A1037" s="1298" t="s">
        <v>1405</v>
      </c>
    </row>
    <row r="1038" spans="1:1" x14ac:dyDescent="0.25">
      <c r="A1038" s="1298" t="s">
        <v>4682</v>
      </c>
    </row>
    <row r="1039" spans="1:1" x14ac:dyDescent="0.25">
      <c r="A1039" s="1298" t="s">
        <v>2347</v>
      </c>
    </row>
    <row r="1040" spans="1:1" ht="108.5" x14ac:dyDescent="0.25">
      <c r="A1040" s="1298" t="s">
        <v>9454</v>
      </c>
    </row>
    <row r="1041" spans="1:1" ht="31" x14ac:dyDescent="0.25">
      <c r="A1041" s="1298" t="s">
        <v>9455</v>
      </c>
    </row>
    <row r="1042" spans="1:1" ht="62" x14ac:dyDescent="0.25">
      <c r="A1042" s="1298" t="s">
        <v>19005</v>
      </c>
    </row>
    <row r="1043" spans="1:1" x14ac:dyDescent="0.25">
      <c r="A1043" s="1298" t="s">
        <v>1559</v>
      </c>
    </row>
    <row r="1044" spans="1:1" x14ac:dyDescent="0.25">
      <c r="A1044" s="1298" t="s">
        <v>4683</v>
      </c>
    </row>
    <row r="1045" spans="1:1" x14ac:dyDescent="0.25">
      <c r="A1045" s="1298" t="s">
        <v>1318</v>
      </c>
    </row>
    <row r="1046" spans="1:1" ht="248" x14ac:dyDescent="0.25">
      <c r="A1046" s="1298" t="s">
        <v>13490</v>
      </c>
    </row>
    <row r="1047" spans="1:1" ht="155" x14ac:dyDescent="0.25">
      <c r="A1047" s="1298" t="s">
        <v>13491</v>
      </c>
    </row>
    <row r="1048" spans="1:1" ht="93" x14ac:dyDescent="0.25">
      <c r="A1048" s="1298" t="s">
        <v>9456</v>
      </c>
    </row>
    <row r="1049" spans="1:1" ht="46.5" x14ac:dyDescent="0.25">
      <c r="A1049" s="1298" t="s">
        <v>9457</v>
      </c>
    </row>
    <row r="1050" spans="1:1" ht="31" x14ac:dyDescent="0.25">
      <c r="A1050" s="1298" t="s">
        <v>9458</v>
      </c>
    </row>
    <row r="1051" spans="1:1" x14ac:dyDescent="0.25">
      <c r="A1051" s="1298" t="s">
        <v>660</v>
      </c>
    </row>
    <row r="1052" spans="1:1" x14ac:dyDescent="0.25">
      <c r="A1052" s="1298" t="s">
        <v>13492</v>
      </c>
    </row>
    <row r="1053" spans="1:1" x14ac:dyDescent="0.25">
      <c r="A1053" s="1298" t="s">
        <v>1286</v>
      </c>
    </row>
    <row r="1054" spans="1:1" ht="46.5" x14ac:dyDescent="0.25">
      <c r="A1054" s="1298" t="s">
        <v>13493</v>
      </c>
    </row>
    <row r="1055" spans="1:1" ht="31" x14ac:dyDescent="0.25">
      <c r="A1055" s="1298" t="s">
        <v>13494</v>
      </c>
    </row>
    <row r="1056" spans="1:1" ht="62" x14ac:dyDescent="0.25">
      <c r="A1056" s="1298" t="s">
        <v>13495</v>
      </c>
    </row>
    <row r="1057" spans="1:1" ht="31" x14ac:dyDescent="0.25">
      <c r="A1057" s="1298" t="s">
        <v>13496</v>
      </c>
    </row>
    <row r="1058" spans="1:1" x14ac:dyDescent="0.25">
      <c r="A1058" s="1298" t="s">
        <v>13497</v>
      </c>
    </row>
    <row r="1059" spans="1:1" ht="31" x14ac:dyDescent="0.25">
      <c r="A1059" s="1298" t="s">
        <v>9459</v>
      </c>
    </row>
    <row r="1060" spans="1:1" x14ac:dyDescent="0.25">
      <c r="A1060" s="1298" t="s">
        <v>1291</v>
      </c>
    </row>
    <row r="1061" spans="1:1" ht="217" x14ac:dyDescent="0.25">
      <c r="A1061" s="1298" t="s">
        <v>13498</v>
      </c>
    </row>
    <row r="1062" spans="1:1" ht="77.5" x14ac:dyDescent="0.25">
      <c r="A1062" s="1298" t="s">
        <v>13499</v>
      </c>
    </row>
    <row r="1063" spans="1:1" ht="93" x14ac:dyDescent="0.25">
      <c r="A1063" s="1298" t="s">
        <v>9460</v>
      </c>
    </row>
    <row r="1064" spans="1:1" ht="46.5" x14ac:dyDescent="0.25">
      <c r="A1064" s="1298" t="s">
        <v>9461</v>
      </c>
    </row>
    <row r="1065" spans="1:1" ht="62" x14ac:dyDescent="0.25">
      <c r="A1065" s="1298" t="s">
        <v>9462</v>
      </c>
    </row>
    <row r="1066" spans="1:1" ht="46.5" x14ac:dyDescent="0.25">
      <c r="A1066" s="1298" t="s">
        <v>9463</v>
      </c>
    </row>
    <row r="1067" spans="1:1" ht="31" x14ac:dyDescent="0.25">
      <c r="A1067" s="1298" t="s">
        <v>4684</v>
      </c>
    </row>
    <row r="1068" spans="1:1" x14ac:dyDescent="0.25">
      <c r="A1068" s="1298" t="s">
        <v>4685</v>
      </c>
    </row>
    <row r="1069" spans="1:1" ht="13" x14ac:dyDescent="0.25">
      <c r="A1069" s="1339" t="s">
        <v>9464</v>
      </c>
    </row>
    <row r="1070" spans="1:1" ht="46.5" x14ac:dyDescent="0.25">
      <c r="A1070" s="1298" t="s">
        <v>9465</v>
      </c>
    </row>
    <row r="1071" spans="1:1" ht="62" x14ac:dyDescent="0.25">
      <c r="A1071" s="1298" t="s">
        <v>9466</v>
      </c>
    </row>
    <row r="1072" spans="1:1" ht="155" x14ac:dyDescent="0.25">
      <c r="A1072" s="1298" t="s">
        <v>13500</v>
      </c>
    </row>
    <row r="1073" spans="1:1" ht="77.5" x14ac:dyDescent="0.25">
      <c r="A1073" s="1298" t="s">
        <v>13501</v>
      </c>
    </row>
    <row r="1074" spans="1:1" ht="46.5" x14ac:dyDescent="0.25">
      <c r="A1074" s="1298" t="s">
        <v>13502</v>
      </c>
    </row>
    <row r="1075" spans="1:1" x14ac:dyDescent="0.25">
      <c r="A1075" s="1298" t="s">
        <v>4686</v>
      </c>
    </row>
    <row r="1076" spans="1:1" ht="46.5" x14ac:dyDescent="0.25">
      <c r="A1076" s="1298" t="s">
        <v>9467</v>
      </c>
    </row>
    <row r="1077" spans="1:1" ht="31" x14ac:dyDescent="0.25">
      <c r="A1077" s="1298" t="s">
        <v>6192</v>
      </c>
    </row>
    <row r="1078" spans="1:1" ht="31" x14ac:dyDescent="0.25">
      <c r="A1078" s="1298" t="s">
        <v>4687</v>
      </c>
    </row>
    <row r="1079" spans="1:1" x14ac:dyDescent="0.25">
      <c r="A1079" s="1298" t="s">
        <v>4688</v>
      </c>
    </row>
    <row r="1080" spans="1:1" ht="46.5" x14ac:dyDescent="0.25">
      <c r="A1080" s="1298" t="s">
        <v>13503</v>
      </c>
    </row>
    <row r="1081" spans="1:1" ht="31" x14ac:dyDescent="0.25">
      <c r="A1081" s="1298" t="s">
        <v>13504</v>
      </c>
    </row>
    <row r="1082" spans="1:1" ht="31" x14ac:dyDescent="0.25">
      <c r="A1082" s="1298" t="s">
        <v>13505</v>
      </c>
    </row>
    <row r="1083" spans="1:1" x14ac:dyDescent="0.25">
      <c r="A1083" s="1298" t="s">
        <v>13506</v>
      </c>
    </row>
    <row r="1084" spans="1:1" x14ac:dyDescent="0.25">
      <c r="A1084" s="1298" t="s">
        <v>13507</v>
      </c>
    </row>
    <row r="1085" spans="1:1" x14ac:dyDescent="0.25">
      <c r="A1085" s="1298" t="s">
        <v>13508</v>
      </c>
    </row>
    <row r="1086" spans="1:1" ht="31" x14ac:dyDescent="0.25">
      <c r="A1086" s="1298" t="s">
        <v>13509</v>
      </c>
    </row>
    <row r="1087" spans="1:1" ht="46.5" x14ac:dyDescent="0.25">
      <c r="A1087" s="1298" t="s">
        <v>13510</v>
      </c>
    </row>
    <row r="1088" spans="1:1" x14ac:dyDescent="0.25">
      <c r="A1088" s="1298" t="s">
        <v>13511</v>
      </c>
    </row>
    <row r="1089" spans="1:1" x14ac:dyDescent="0.25">
      <c r="A1089" s="1298" t="s">
        <v>1513</v>
      </c>
    </row>
    <row r="1090" spans="1:1" ht="77.5" x14ac:dyDescent="0.25">
      <c r="A1090" s="1298" t="s">
        <v>9468</v>
      </c>
    </row>
    <row r="1091" spans="1:1" x14ac:dyDescent="0.25">
      <c r="A1091" s="1298" t="s">
        <v>4689</v>
      </c>
    </row>
    <row r="1092" spans="1:1" x14ac:dyDescent="0.25">
      <c r="A1092" s="1298" t="s">
        <v>4690</v>
      </c>
    </row>
    <row r="1093" spans="1:1" ht="13" x14ac:dyDescent="0.25">
      <c r="A1093" s="1339" t="s">
        <v>6193</v>
      </c>
    </row>
    <row r="1094" spans="1:1" ht="46.5" x14ac:dyDescent="0.25">
      <c r="A1094" s="1298" t="s">
        <v>9469</v>
      </c>
    </row>
    <row r="1095" spans="1:1" ht="31" x14ac:dyDescent="0.25">
      <c r="A1095" s="1298" t="s">
        <v>21467</v>
      </c>
    </row>
    <row r="1096" spans="1:1" ht="31" x14ac:dyDescent="0.25">
      <c r="A1096" s="1298" t="s">
        <v>9470</v>
      </c>
    </row>
    <row r="1097" spans="1:1" x14ac:dyDescent="0.25">
      <c r="A1097" s="1298" t="s">
        <v>9471</v>
      </c>
    </row>
    <row r="1098" spans="1:1" x14ac:dyDescent="0.25">
      <c r="A1098" s="1298" t="s">
        <v>4691</v>
      </c>
    </row>
    <row r="1099" spans="1:1" ht="26" x14ac:dyDescent="0.25">
      <c r="A1099" s="1339" t="s">
        <v>22579</v>
      </c>
    </row>
    <row r="1100" spans="1:1" ht="46.5" x14ac:dyDescent="0.25">
      <c r="A1100" s="1298" t="s">
        <v>9472</v>
      </c>
    </row>
    <row r="1101" spans="1:1" ht="139.5" x14ac:dyDescent="0.25">
      <c r="A1101" s="1298" t="s">
        <v>22580</v>
      </c>
    </row>
    <row r="1102" spans="1:1" x14ac:dyDescent="0.25">
      <c r="A1102" s="1298" t="s">
        <v>9473</v>
      </c>
    </row>
    <row r="1103" spans="1:1" x14ac:dyDescent="0.25">
      <c r="A1103" s="1298" t="s">
        <v>1515</v>
      </c>
    </row>
    <row r="1104" spans="1:1" ht="139.5" x14ac:dyDescent="0.25">
      <c r="A1104" s="1298" t="s">
        <v>9474</v>
      </c>
    </row>
    <row r="1105" spans="1:1" ht="139.5" x14ac:dyDescent="0.25">
      <c r="A1105" s="1298" t="s">
        <v>9475</v>
      </c>
    </row>
    <row r="1106" spans="1:1" ht="62" x14ac:dyDescent="0.25">
      <c r="A1106" s="1298" t="s">
        <v>9476</v>
      </c>
    </row>
    <row r="1107" spans="1:1" x14ac:dyDescent="0.25">
      <c r="A1107" s="1298" t="s">
        <v>2678</v>
      </c>
    </row>
    <row r="1108" spans="1:1" x14ac:dyDescent="0.25">
      <c r="A1108" s="1298" t="s">
        <v>4209</v>
      </c>
    </row>
    <row r="1109" spans="1:1" x14ac:dyDescent="0.25">
      <c r="A1109" s="1298" t="s">
        <v>9530</v>
      </c>
    </row>
    <row r="1110" spans="1:1" x14ac:dyDescent="0.25">
      <c r="A1110" s="1298" t="s">
        <v>11005</v>
      </c>
    </row>
    <row r="1111" spans="1:1" ht="46.5" x14ac:dyDescent="0.25">
      <c r="A1111" s="1298" t="s">
        <v>19006</v>
      </c>
    </row>
    <row r="1112" spans="1:1" x14ac:dyDescent="0.25">
      <c r="A1112" s="1298" t="s">
        <v>9531</v>
      </c>
    </row>
    <row r="1113" spans="1:1" x14ac:dyDescent="0.25">
      <c r="A1113" s="1298" t="s">
        <v>9532</v>
      </c>
    </row>
    <row r="1114" spans="1:1" ht="31" x14ac:dyDescent="0.25">
      <c r="A1114" s="1298" t="s">
        <v>9533</v>
      </c>
    </row>
    <row r="1115" spans="1:1" ht="46.5" x14ac:dyDescent="0.25">
      <c r="A1115" s="1298" t="s">
        <v>19007</v>
      </c>
    </row>
    <row r="1116" spans="1:1" x14ac:dyDescent="0.25">
      <c r="A1116" s="1298" t="s">
        <v>21177</v>
      </c>
    </row>
    <row r="1117" spans="1:1" x14ac:dyDescent="0.25">
      <c r="A1117" s="1298" t="s">
        <v>21178</v>
      </c>
    </row>
    <row r="1118" spans="1:1" x14ac:dyDescent="0.25">
      <c r="A1118" s="1298" t="s">
        <v>21179</v>
      </c>
    </row>
    <row r="1119" spans="1:1" ht="31" x14ac:dyDescent="0.25">
      <c r="A1119" s="1298" t="s">
        <v>11006</v>
      </c>
    </row>
    <row r="1120" spans="1:1" ht="31" x14ac:dyDescent="0.25">
      <c r="A1120" s="1298" t="s">
        <v>9534</v>
      </c>
    </row>
    <row r="1121" spans="1:1" ht="31" x14ac:dyDescent="0.25">
      <c r="A1121" s="1298" t="s">
        <v>9535</v>
      </c>
    </row>
    <row r="1122" spans="1:1" x14ac:dyDescent="0.25">
      <c r="A1122" s="1298" t="s">
        <v>9536</v>
      </c>
    </row>
    <row r="1123" spans="1:1" ht="13" x14ac:dyDescent="0.25">
      <c r="A1123" s="1339" t="s">
        <v>9537</v>
      </c>
    </row>
    <row r="1124" spans="1:1" ht="31" x14ac:dyDescent="0.25">
      <c r="A1124" s="1298" t="s">
        <v>9538</v>
      </c>
    </row>
    <row r="1125" spans="1:1" x14ac:dyDescent="0.25">
      <c r="A1125" s="1298" t="s">
        <v>9539</v>
      </c>
    </row>
    <row r="1126" spans="1:1" x14ac:dyDescent="0.25">
      <c r="A1126" s="1298" t="s">
        <v>9540</v>
      </c>
    </row>
    <row r="1127" spans="1:1" x14ac:dyDescent="0.25">
      <c r="A1127" s="1298" t="s">
        <v>9541</v>
      </c>
    </row>
    <row r="1128" spans="1:1" x14ac:dyDescent="0.25">
      <c r="A1128" s="1298" t="s">
        <v>9542</v>
      </c>
    </row>
    <row r="1129" spans="1:1" x14ac:dyDescent="0.25">
      <c r="A1129" s="1298" t="s">
        <v>9543</v>
      </c>
    </row>
    <row r="1130" spans="1:1" ht="31" x14ac:dyDescent="0.25">
      <c r="A1130" s="1298" t="s">
        <v>9544</v>
      </c>
    </row>
    <row r="1131" spans="1:1" ht="46.5" x14ac:dyDescent="0.25">
      <c r="A1131" s="1298" t="s">
        <v>11007</v>
      </c>
    </row>
    <row r="1132" spans="1:1" x14ac:dyDescent="0.25">
      <c r="A1132" s="1298" t="s">
        <v>9545</v>
      </c>
    </row>
    <row r="1133" spans="1:1" x14ac:dyDescent="0.25">
      <c r="A1133" s="1298" t="s">
        <v>9546</v>
      </c>
    </row>
    <row r="1134" spans="1:1" x14ac:dyDescent="0.25">
      <c r="A1134" s="1298" t="s">
        <v>9547</v>
      </c>
    </row>
    <row r="1135" spans="1:1" x14ac:dyDescent="0.25">
      <c r="A1135" s="1298" t="s">
        <v>9548</v>
      </c>
    </row>
    <row r="1136" spans="1:1" ht="31" x14ac:dyDescent="0.25">
      <c r="A1136" s="1298" t="s">
        <v>9549</v>
      </c>
    </row>
    <row r="1137" spans="1:1" x14ac:dyDescent="0.25">
      <c r="A1137" s="1298" t="s">
        <v>9550</v>
      </c>
    </row>
    <row r="1138" spans="1:1" x14ac:dyDescent="0.25">
      <c r="A1138" s="1298" t="s">
        <v>9551</v>
      </c>
    </row>
    <row r="1139" spans="1:1" ht="31" x14ac:dyDescent="0.25">
      <c r="A1139" s="1298" t="s">
        <v>9552</v>
      </c>
    </row>
    <row r="1140" spans="1:1" x14ac:dyDescent="0.25">
      <c r="A1140" s="1298" t="s">
        <v>9553</v>
      </c>
    </row>
    <row r="1141" spans="1:1" x14ac:dyDescent="0.25">
      <c r="A1141" s="1298" t="s">
        <v>9554</v>
      </c>
    </row>
    <row r="1142" spans="1:1" ht="31" x14ac:dyDescent="0.25">
      <c r="A1142" s="1298" t="s">
        <v>9555</v>
      </c>
    </row>
    <row r="1143" spans="1:1" x14ac:dyDescent="0.25">
      <c r="A1143" s="1298" t="s">
        <v>9556</v>
      </c>
    </row>
    <row r="1144" spans="1:1" ht="31" x14ac:dyDescent="0.25">
      <c r="A1144" s="1298" t="s">
        <v>9557</v>
      </c>
    </row>
    <row r="1145" spans="1:1" ht="31" x14ac:dyDescent="0.25">
      <c r="A1145" s="1298" t="s">
        <v>9558</v>
      </c>
    </row>
    <row r="1146" spans="1:1" ht="31" x14ac:dyDescent="0.25">
      <c r="A1146" s="1298" t="s">
        <v>9559</v>
      </c>
    </row>
    <row r="1147" spans="1:1" ht="31" x14ac:dyDescent="0.25">
      <c r="A1147" s="1298" t="s">
        <v>9560</v>
      </c>
    </row>
    <row r="1148" spans="1:1" ht="31" x14ac:dyDescent="0.25">
      <c r="A1148" s="1298" t="s">
        <v>9561</v>
      </c>
    </row>
    <row r="1149" spans="1:1" ht="31" x14ac:dyDescent="0.25">
      <c r="A1149" s="1298" t="s">
        <v>21180</v>
      </c>
    </row>
    <row r="1150" spans="1:1" ht="31" x14ac:dyDescent="0.25">
      <c r="A1150" s="1298" t="s">
        <v>11008</v>
      </c>
    </row>
    <row r="1151" spans="1:1" ht="46.5" x14ac:dyDescent="0.25">
      <c r="A1151" s="1298" t="s">
        <v>21181</v>
      </c>
    </row>
    <row r="1152" spans="1:1" ht="31" x14ac:dyDescent="0.25">
      <c r="A1152" s="1298" t="s">
        <v>21182</v>
      </c>
    </row>
    <row r="1153" spans="1:1" ht="31" x14ac:dyDescent="0.25">
      <c r="A1153" s="1298" t="s">
        <v>11009</v>
      </c>
    </row>
    <row r="1154" spans="1:1" x14ac:dyDescent="0.25">
      <c r="A1154" s="1298" t="s">
        <v>9562</v>
      </c>
    </row>
    <row r="1155" spans="1:1" x14ac:dyDescent="0.25">
      <c r="A1155" s="1298" t="s">
        <v>9563</v>
      </c>
    </row>
    <row r="1156" spans="1:1" x14ac:dyDescent="0.25">
      <c r="A1156" s="1298" t="s">
        <v>9564</v>
      </c>
    </row>
    <row r="1157" spans="1:1" ht="31" x14ac:dyDescent="0.25">
      <c r="A1157" s="1298" t="s">
        <v>9565</v>
      </c>
    </row>
    <row r="1158" spans="1:1" ht="31" x14ac:dyDescent="0.25">
      <c r="A1158" s="1298" t="s">
        <v>11010</v>
      </c>
    </row>
    <row r="1159" spans="1:1" ht="31" x14ac:dyDescent="0.25">
      <c r="A1159" s="1298" t="s">
        <v>21183</v>
      </c>
    </row>
    <row r="1160" spans="1:1" x14ac:dyDescent="0.25">
      <c r="A1160" s="1298" t="s">
        <v>11011</v>
      </c>
    </row>
    <row r="1161" spans="1:1" ht="31" x14ac:dyDescent="0.25">
      <c r="A1161" s="1298" t="s">
        <v>9566</v>
      </c>
    </row>
    <row r="1162" spans="1:1" x14ac:dyDescent="0.25">
      <c r="A1162" s="1298" t="s">
        <v>9567</v>
      </c>
    </row>
    <row r="1163" spans="1:1" x14ac:dyDescent="0.25">
      <c r="A1163" s="1298" t="s">
        <v>9568</v>
      </c>
    </row>
    <row r="1164" spans="1:1" ht="31" x14ac:dyDescent="0.25">
      <c r="A1164" s="1298" t="s">
        <v>11012</v>
      </c>
    </row>
    <row r="1165" spans="1:1" ht="46.5" x14ac:dyDescent="0.25">
      <c r="A1165" s="1298" t="s">
        <v>13512</v>
      </c>
    </row>
    <row r="1166" spans="1:1" x14ac:dyDescent="0.25">
      <c r="A1166" s="1298" t="s">
        <v>13513</v>
      </c>
    </row>
    <row r="1167" spans="1:1" ht="31" x14ac:dyDescent="0.25">
      <c r="A1167" s="1298" t="s">
        <v>9534</v>
      </c>
    </row>
    <row r="1168" spans="1:1" ht="31" x14ac:dyDescent="0.25">
      <c r="A1168" s="1298" t="s">
        <v>13514</v>
      </c>
    </row>
    <row r="1169" spans="1:1" x14ac:dyDescent="0.25">
      <c r="A1169" s="1298" t="s">
        <v>13515</v>
      </c>
    </row>
    <row r="1170" spans="1:1" ht="31" x14ac:dyDescent="0.25">
      <c r="A1170" s="1298" t="s">
        <v>13516</v>
      </c>
    </row>
    <row r="1171" spans="1:1" ht="31" x14ac:dyDescent="0.25">
      <c r="A1171" s="1298" t="s">
        <v>13517</v>
      </c>
    </row>
    <row r="1172" spans="1:1" ht="31" x14ac:dyDescent="0.25">
      <c r="A1172" s="1298" t="s">
        <v>13518</v>
      </c>
    </row>
    <row r="1173" spans="1:1" ht="46.5" x14ac:dyDescent="0.25">
      <c r="A1173" s="1298" t="s">
        <v>21184</v>
      </c>
    </row>
    <row r="1174" spans="1:1" x14ac:dyDescent="0.25">
      <c r="A1174" s="1298" t="s">
        <v>21992</v>
      </c>
    </row>
    <row r="1175" spans="1:1" x14ac:dyDescent="0.25">
      <c r="A1175" s="1298" t="s">
        <v>21993</v>
      </c>
    </row>
    <row r="1176" spans="1:1" ht="31" x14ac:dyDescent="0.25">
      <c r="A1176" s="1298" t="s">
        <v>21994</v>
      </c>
    </row>
    <row r="1177" spans="1:1" x14ac:dyDescent="0.25">
      <c r="A1177" s="1298" t="s">
        <v>21995</v>
      </c>
    </row>
    <row r="1178" spans="1:1" ht="46.5" x14ac:dyDescent="0.25">
      <c r="A1178" s="1298" t="s">
        <v>21996</v>
      </c>
    </row>
    <row r="1179" spans="1:1" ht="46.5" x14ac:dyDescent="0.25">
      <c r="A1179" s="1298" t="s">
        <v>13519</v>
      </c>
    </row>
    <row r="1180" spans="1:1" ht="46.5" x14ac:dyDescent="0.25">
      <c r="A1180" s="1298" t="s">
        <v>13520</v>
      </c>
    </row>
    <row r="1181" spans="1:1" ht="31" x14ac:dyDescent="0.25">
      <c r="A1181" s="1298" t="s">
        <v>21185</v>
      </c>
    </row>
    <row r="1182" spans="1:1" x14ac:dyDescent="0.25">
      <c r="A1182" s="1298" t="s">
        <v>11013</v>
      </c>
    </row>
    <row r="1183" spans="1:1" x14ac:dyDescent="0.25">
      <c r="A1183" s="1298" t="s">
        <v>11014</v>
      </c>
    </row>
    <row r="1184" spans="1:1" x14ac:dyDescent="0.25">
      <c r="A1184" s="1298" t="s">
        <v>9569</v>
      </c>
    </row>
    <row r="1185" spans="1:1" x14ac:dyDescent="0.25">
      <c r="A1185" s="1298" t="s">
        <v>11015</v>
      </c>
    </row>
    <row r="1186" spans="1:1" ht="31" x14ac:dyDescent="0.25">
      <c r="A1186" s="1298" t="s">
        <v>11016</v>
      </c>
    </row>
    <row r="1187" spans="1:1" ht="31" x14ac:dyDescent="0.25">
      <c r="A1187" s="1298" t="s">
        <v>9570</v>
      </c>
    </row>
    <row r="1188" spans="1:1" ht="31" x14ac:dyDescent="0.25">
      <c r="A1188" s="1298" t="s">
        <v>21186</v>
      </c>
    </row>
    <row r="1189" spans="1:1" x14ac:dyDescent="0.25">
      <c r="A1189" s="1298" t="s">
        <v>21187</v>
      </c>
    </row>
    <row r="1190" spans="1:1" x14ac:dyDescent="0.25">
      <c r="A1190" s="1298" t="s">
        <v>21188</v>
      </c>
    </row>
    <row r="1191" spans="1:1" x14ac:dyDescent="0.25">
      <c r="A1191" s="1298" t="s">
        <v>9571</v>
      </c>
    </row>
    <row r="1192" spans="1:1" x14ac:dyDescent="0.25">
      <c r="A1192" s="1298" t="s">
        <v>21189</v>
      </c>
    </row>
    <row r="1193" spans="1:1" x14ac:dyDescent="0.25">
      <c r="A1193" s="1298" t="s">
        <v>21190</v>
      </c>
    </row>
    <row r="1194" spans="1:1" x14ac:dyDescent="0.25">
      <c r="A1194" s="1298" t="s">
        <v>11017</v>
      </c>
    </row>
    <row r="1195" spans="1:1" x14ac:dyDescent="0.25">
      <c r="A1195" s="1298" t="s">
        <v>9572</v>
      </c>
    </row>
    <row r="1196" spans="1:1" x14ac:dyDescent="0.25">
      <c r="A1196" s="1298" t="s">
        <v>21191</v>
      </c>
    </row>
    <row r="1197" spans="1:1" x14ac:dyDescent="0.25">
      <c r="A1197" s="1298" t="s">
        <v>13521</v>
      </c>
    </row>
    <row r="1198" spans="1:1" ht="46.5" x14ac:dyDescent="0.25">
      <c r="A1198" s="1298" t="s">
        <v>11018</v>
      </c>
    </row>
    <row r="1199" spans="1:1" ht="62" x14ac:dyDescent="0.25">
      <c r="A1199" s="1298" t="s">
        <v>21192</v>
      </c>
    </row>
    <row r="1200" spans="1:1" ht="31" x14ac:dyDescent="0.25">
      <c r="A1200" s="1298" t="s">
        <v>13522</v>
      </c>
    </row>
    <row r="1201" spans="1:1" x14ac:dyDescent="0.25">
      <c r="A1201" s="1298" t="s">
        <v>9573</v>
      </c>
    </row>
    <row r="1202" spans="1:1" x14ac:dyDescent="0.25">
      <c r="A1202" s="1298" t="s">
        <v>9574</v>
      </c>
    </row>
    <row r="1203" spans="1:1" ht="31" x14ac:dyDescent="0.25">
      <c r="A1203" s="1298" t="s">
        <v>11019</v>
      </c>
    </row>
    <row r="1204" spans="1:1" ht="31" x14ac:dyDescent="0.25">
      <c r="A1204" s="1298" t="s">
        <v>11020</v>
      </c>
    </row>
    <row r="1205" spans="1:1" x14ac:dyDescent="0.25">
      <c r="A1205" s="1298" t="s">
        <v>11021</v>
      </c>
    </row>
    <row r="1206" spans="1:1" x14ac:dyDescent="0.25">
      <c r="A1206" s="1298" t="s">
        <v>11022</v>
      </c>
    </row>
    <row r="1207" spans="1:1" x14ac:dyDescent="0.25">
      <c r="A1207" s="1298" t="s">
        <v>11023</v>
      </c>
    </row>
    <row r="1208" spans="1:1" x14ac:dyDescent="0.25">
      <c r="A1208" s="1298" t="s">
        <v>11024</v>
      </c>
    </row>
    <row r="1209" spans="1:1" x14ac:dyDescent="0.25">
      <c r="A1209" s="1298" t="s">
        <v>11025</v>
      </c>
    </row>
    <row r="1210" spans="1:1" x14ac:dyDescent="0.25">
      <c r="A1210" s="1298" t="s">
        <v>13523</v>
      </c>
    </row>
    <row r="1211" spans="1:1" x14ac:dyDescent="0.25">
      <c r="A1211" s="1298" t="s">
        <v>9575</v>
      </c>
    </row>
    <row r="1212" spans="1:1" x14ac:dyDescent="0.25">
      <c r="A1212" s="1298" t="s">
        <v>11026</v>
      </c>
    </row>
    <row r="1213" spans="1:1" ht="31" x14ac:dyDescent="0.25">
      <c r="A1213" s="1298" t="s">
        <v>11027</v>
      </c>
    </row>
    <row r="1214" spans="1:1" x14ac:dyDescent="0.25">
      <c r="A1214" s="1298" t="s">
        <v>9576</v>
      </c>
    </row>
    <row r="1215" spans="1:1" x14ac:dyDescent="0.25">
      <c r="A1215" s="1298" t="s">
        <v>9577</v>
      </c>
    </row>
    <row r="1216" spans="1:1" x14ac:dyDescent="0.25">
      <c r="A1216" s="1298" t="s">
        <v>9578</v>
      </c>
    </row>
    <row r="1217" spans="1:1" x14ac:dyDescent="0.25">
      <c r="A1217" s="1298" t="s">
        <v>9579</v>
      </c>
    </row>
    <row r="1218" spans="1:1" x14ac:dyDescent="0.25">
      <c r="A1218" s="1298" t="s">
        <v>9580</v>
      </c>
    </row>
    <row r="1219" spans="1:1" x14ac:dyDescent="0.25">
      <c r="A1219" s="1298" t="s">
        <v>9581</v>
      </c>
    </row>
    <row r="1220" spans="1:1" ht="46.5" x14ac:dyDescent="0.25">
      <c r="A1220" s="1298" t="s">
        <v>11028</v>
      </c>
    </row>
    <row r="1221" spans="1:1" ht="31" x14ac:dyDescent="0.25">
      <c r="A1221" s="1298" t="s">
        <v>11029</v>
      </c>
    </row>
    <row r="1222" spans="1:1" x14ac:dyDescent="0.25">
      <c r="A1222" s="1298" t="s">
        <v>11030</v>
      </c>
    </row>
    <row r="1223" spans="1:1" x14ac:dyDescent="0.25">
      <c r="A1223" s="1298" t="s">
        <v>9582</v>
      </c>
    </row>
    <row r="1224" spans="1:1" x14ac:dyDescent="0.25">
      <c r="A1224" s="1298" t="s">
        <v>9583</v>
      </c>
    </row>
    <row r="1225" spans="1:1" x14ac:dyDescent="0.25">
      <c r="A1225" s="1298" t="s">
        <v>9584</v>
      </c>
    </row>
    <row r="1226" spans="1:1" ht="31" x14ac:dyDescent="0.25">
      <c r="A1226" s="1298" t="s">
        <v>11031</v>
      </c>
    </row>
    <row r="1227" spans="1:1" ht="31" x14ac:dyDescent="0.25">
      <c r="A1227" s="1298" t="s">
        <v>11032</v>
      </c>
    </row>
    <row r="1228" spans="1:1" x14ac:dyDescent="0.25">
      <c r="A1228" s="1298" t="s">
        <v>9585</v>
      </c>
    </row>
    <row r="1229" spans="1:1" x14ac:dyDescent="0.25">
      <c r="A1229" s="1298" t="s">
        <v>9586</v>
      </c>
    </row>
    <row r="1230" spans="1:1" x14ac:dyDescent="0.25">
      <c r="A1230" s="1298" t="s">
        <v>9587</v>
      </c>
    </row>
    <row r="1231" spans="1:1" x14ac:dyDescent="0.25">
      <c r="A1231" s="1298" t="s">
        <v>11033</v>
      </c>
    </row>
    <row r="1232" spans="1:1" x14ac:dyDescent="0.25">
      <c r="A1232" s="1298" t="s">
        <v>11034</v>
      </c>
    </row>
    <row r="1233" spans="1:1" ht="31" x14ac:dyDescent="0.25">
      <c r="A1233" s="1298" t="s">
        <v>11035</v>
      </c>
    </row>
    <row r="1234" spans="1:1" x14ac:dyDescent="0.25">
      <c r="A1234" s="1298" t="s">
        <v>11036</v>
      </c>
    </row>
    <row r="1235" spans="1:1" x14ac:dyDescent="0.25">
      <c r="A1235" s="1298" t="s">
        <v>11037</v>
      </c>
    </row>
    <row r="1236" spans="1:1" x14ac:dyDescent="0.25">
      <c r="A1236" s="1298" t="s">
        <v>11038</v>
      </c>
    </row>
    <row r="1237" spans="1:1" x14ac:dyDescent="0.25">
      <c r="A1237" s="1298" t="s">
        <v>9588</v>
      </c>
    </row>
    <row r="1238" spans="1:1" x14ac:dyDescent="0.25">
      <c r="A1238" s="1298" t="s">
        <v>11039</v>
      </c>
    </row>
    <row r="1239" spans="1:1" ht="77.5" x14ac:dyDescent="0.25">
      <c r="A1239" s="1298" t="s">
        <v>11040</v>
      </c>
    </row>
    <row r="1240" spans="1:1" x14ac:dyDescent="0.25">
      <c r="A1240" s="1298" t="s">
        <v>13524</v>
      </c>
    </row>
    <row r="1241" spans="1:1" ht="31" x14ac:dyDescent="0.25">
      <c r="A1241" s="1298" t="s">
        <v>21997</v>
      </c>
    </row>
    <row r="1242" spans="1:1" x14ac:dyDescent="0.25">
      <c r="A1242" s="1298" t="s">
        <v>9589</v>
      </c>
    </row>
    <row r="1243" spans="1:1" x14ac:dyDescent="0.25">
      <c r="A1243" s="1298" t="s">
        <v>13525</v>
      </c>
    </row>
    <row r="1244" spans="1:1" x14ac:dyDescent="0.25">
      <c r="A1244" s="1298" t="s">
        <v>9590</v>
      </c>
    </row>
    <row r="1245" spans="1:1" ht="31" x14ac:dyDescent="0.25">
      <c r="A1245" s="1298" t="s">
        <v>21998</v>
      </c>
    </row>
    <row r="1246" spans="1:1" ht="46.5" x14ac:dyDescent="0.25">
      <c r="A1246" s="1298" t="s">
        <v>9591</v>
      </c>
    </row>
    <row r="1247" spans="1:1" x14ac:dyDescent="0.25">
      <c r="A1247" s="1298" t="s">
        <v>9592</v>
      </c>
    </row>
    <row r="1248" spans="1:1" ht="31" x14ac:dyDescent="0.25">
      <c r="A1248" s="1298" t="s">
        <v>21999</v>
      </c>
    </row>
    <row r="1249" spans="1:1" x14ac:dyDescent="0.25">
      <c r="A1249" s="1298" t="s">
        <v>9593</v>
      </c>
    </row>
    <row r="1250" spans="1:1" ht="46.5" x14ac:dyDescent="0.25">
      <c r="A1250" s="1298" t="s">
        <v>9594</v>
      </c>
    </row>
    <row r="1251" spans="1:1" x14ac:dyDescent="0.25">
      <c r="A1251" s="1298" t="s">
        <v>9595</v>
      </c>
    </row>
    <row r="1252" spans="1:1" ht="31" x14ac:dyDescent="0.25">
      <c r="A1252" s="1298" t="s">
        <v>9596</v>
      </c>
    </row>
    <row r="1253" spans="1:1" ht="46.5" x14ac:dyDescent="0.25">
      <c r="A1253" s="1298" t="s">
        <v>13526</v>
      </c>
    </row>
    <row r="1254" spans="1:1" ht="46.5" x14ac:dyDescent="0.25">
      <c r="A1254" s="1298" t="s">
        <v>13527</v>
      </c>
    </row>
    <row r="1255" spans="1:1" x14ac:dyDescent="0.25">
      <c r="A1255" s="1298" t="s">
        <v>11021</v>
      </c>
    </row>
    <row r="1256" spans="1:1" x14ac:dyDescent="0.25">
      <c r="A1256" s="1298" t="s">
        <v>11041</v>
      </c>
    </row>
    <row r="1257" spans="1:1" x14ac:dyDescent="0.25">
      <c r="A1257" s="1298" t="s">
        <v>11042</v>
      </c>
    </row>
    <row r="1258" spans="1:1" x14ac:dyDescent="0.25">
      <c r="A1258" s="1298" t="s">
        <v>11043</v>
      </c>
    </row>
    <row r="1259" spans="1:1" x14ac:dyDescent="0.25">
      <c r="A1259" s="1298" t="s">
        <v>9597</v>
      </c>
    </row>
    <row r="1260" spans="1:1" x14ac:dyDescent="0.25">
      <c r="A1260" s="1298" t="s">
        <v>11044</v>
      </c>
    </row>
    <row r="1261" spans="1:1" ht="31" x14ac:dyDescent="0.25">
      <c r="A1261" s="1298" t="s">
        <v>11045</v>
      </c>
    </row>
    <row r="1262" spans="1:1" x14ac:dyDescent="0.25">
      <c r="A1262" s="1298" t="s">
        <v>11046</v>
      </c>
    </row>
    <row r="1263" spans="1:1" x14ac:dyDescent="0.25">
      <c r="A1263" s="1298" t="s">
        <v>9598</v>
      </c>
    </row>
    <row r="1264" spans="1:1" x14ac:dyDescent="0.25">
      <c r="A1264" s="1298" t="s">
        <v>9599</v>
      </c>
    </row>
    <row r="1265" spans="1:1" x14ac:dyDescent="0.25">
      <c r="A1265" s="1298" t="s">
        <v>11047</v>
      </c>
    </row>
    <row r="1266" spans="1:1" x14ac:dyDescent="0.25">
      <c r="A1266" s="1298" t="s">
        <v>9600</v>
      </c>
    </row>
    <row r="1267" spans="1:1" x14ac:dyDescent="0.25">
      <c r="A1267" s="1298" t="s">
        <v>11048</v>
      </c>
    </row>
    <row r="1268" spans="1:1" x14ac:dyDescent="0.25">
      <c r="A1268" s="1298" t="s">
        <v>11049</v>
      </c>
    </row>
    <row r="1269" spans="1:1" x14ac:dyDescent="0.25">
      <c r="A1269" s="1298" t="s">
        <v>9601</v>
      </c>
    </row>
    <row r="1270" spans="1:1" ht="31" x14ac:dyDescent="0.25">
      <c r="A1270" s="1298" t="s">
        <v>9602</v>
      </c>
    </row>
    <row r="1271" spans="1:1" x14ac:dyDescent="0.25">
      <c r="A1271" s="1298" t="s">
        <v>9603</v>
      </c>
    </row>
    <row r="1272" spans="1:1" x14ac:dyDescent="0.25">
      <c r="A1272" s="1298" t="s">
        <v>9604</v>
      </c>
    </row>
    <row r="1273" spans="1:1" ht="31" x14ac:dyDescent="0.25">
      <c r="A1273" s="1298" t="s">
        <v>9605</v>
      </c>
    </row>
    <row r="1274" spans="1:1" ht="62" x14ac:dyDescent="0.25">
      <c r="A1274" s="1298" t="s">
        <v>13528</v>
      </c>
    </row>
    <row r="1275" spans="1:1" ht="46.5" x14ac:dyDescent="0.25">
      <c r="A1275" s="1298" t="s">
        <v>11050</v>
      </c>
    </row>
    <row r="1276" spans="1:1" x14ac:dyDescent="0.25">
      <c r="A1276" s="1298" t="s">
        <v>11051</v>
      </c>
    </row>
    <row r="1277" spans="1:1" ht="31" x14ac:dyDescent="0.25">
      <c r="A1277" s="1298" t="s">
        <v>9606</v>
      </c>
    </row>
    <row r="1278" spans="1:1" x14ac:dyDescent="0.25">
      <c r="A1278" s="1298" t="s">
        <v>9607</v>
      </c>
    </row>
    <row r="1279" spans="1:1" ht="31" x14ac:dyDescent="0.25">
      <c r="A1279" s="1298" t="s">
        <v>9608</v>
      </c>
    </row>
    <row r="1280" spans="1:1" x14ac:dyDescent="0.25">
      <c r="A1280" s="1298" t="s">
        <v>9609</v>
      </c>
    </row>
    <row r="1281" spans="1:1" x14ac:dyDescent="0.25">
      <c r="A1281" s="1298" t="s">
        <v>9610</v>
      </c>
    </row>
    <row r="1282" spans="1:1" x14ac:dyDescent="0.25">
      <c r="A1282" s="1298" t="s">
        <v>9611</v>
      </c>
    </row>
    <row r="1283" spans="1:1" x14ac:dyDescent="0.25">
      <c r="A1283" s="1298" t="s">
        <v>9612</v>
      </c>
    </row>
    <row r="1284" spans="1:1" ht="31" x14ac:dyDescent="0.25">
      <c r="A1284" s="1298" t="s">
        <v>9613</v>
      </c>
    </row>
    <row r="1285" spans="1:1" x14ac:dyDescent="0.25">
      <c r="A1285" s="1298" t="s">
        <v>9614</v>
      </c>
    </row>
    <row r="1286" spans="1:1" ht="46.5" x14ac:dyDescent="0.25">
      <c r="A1286" s="1298" t="s">
        <v>9615</v>
      </c>
    </row>
    <row r="1287" spans="1:1" x14ac:dyDescent="0.25">
      <c r="A1287" s="1298" t="s">
        <v>13529</v>
      </c>
    </row>
    <row r="1288" spans="1:1" x14ac:dyDescent="0.25">
      <c r="A1288" s="1298" t="s">
        <v>9616</v>
      </c>
    </row>
    <row r="1289" spans="1:1" x14ac:dyDescent="0.25">
      <c r="A1289" s="1298" t="s">
        <v>9617</v>
      </c>
    </row>
    <row r="1290" spans="1:1" x14ac:dyDescent="0.25">
      <c r="A1290" s="1298" t="s">
        <v>9618</v>
      </c>
    </row>
    <row r="1291" spans="1:1" ht="31" x14ac:dyDescent="0.25">
      <c r="A1291" s="1298" t="s">
        <v>9619</v>
      </c>
    </row>
    <row r="1292" spans="1:1" ht="31" x14ac:dyDescent="0.25">
      <c r="A1292" s="1298" t="s">
        <v>9620</v>
      </c>
    </row>
    <row r="1293" spans="1:1" ht="31" x14ac:dyDescent="0.25">
      <c r="A1293" s="1298" t="s">
        <v>9621</v>
      </c>
    </row>
    <row r="1294" spans="1:1" x14ac:dyDescent="0.25">
      <c r="A1294" s="1298" t="s">
        <v>13530</v>
      </c>
    </row>
    <row r="1295" spans="1:1" x14ac:dyDescent="0.25">
      <c r="A1295" s="1298" t="s">
        <v>9622</v>
      </c>
    </row>
    <row r="1296" spans="1:1" ht="31" x14ac:dyDescent="0.25">
      <c r="A1296" s="1298" t="s">
        <v>9623</v>
      </c>
    </row>
    <row r="1297" spans="1:1" x14ac:dyDescent="0.25">
      <c r="A1297" s="1298" t="s">
        <v>9624</v>
      </c>
    </row>
    <row r="1298" spans="1:1" x14ac:dyDescent="0.25">
      <c r="A1298" s="1298" t="s">
        <v>9625</v>
      </c>
    </row>
    <row r="1299" spans="1:1" ht="31" x14ac:dyDescent="0.25">
      <c r="A1299" s="1298" t="s">
        <v>21193</v>
      </c>
    </row>
    <row r="1300" spans="1:1" x14ac:dyDescent="0.25">
      <c r="A1300" s="1298" t="s">
        <v>11052</v>
      </c>
    </row>
    <row r="1301" spans="1:1" x14ac:dyDescent="0.25">
      <c r="A1301" s="1298" t="s">
        <v>11053</v>
      </c>
    </row>
    <row r="1302" spans="1:1" ht="31" x14ac:dyDescent="0.25">
      <c r="A1302" s="1298" t="s">
        <v>11054</v>
      </c>
    </row>
    <row r="1303" spans="1:1" x14ac:dyDescent="0.25">
      <c r="A1303" s="1298" t="s">
        <v>13531</v>
      </c>
    </row>
    <row r="1304" spans="1:1" x14ac:dyDescent="0.25">
      <c r="A1304" s="1298" t="s">
        <v>11055</v>
      </c>
    </row>
    <row r="1305" spans="1:1" x14ac:dyDescent="0.25">
      <c r="A1305" s="1298" t="s">
        <v>11056</v>
      </c>
    </row>
    <row r="1306" spans="1:1" ht="31" x14ac:dyDescent="0.25">
      <c r="A1306" s="1298" t="s">
        <v>13532</v>
      </c>
    </row>
    <row r="1307" spans="1:1" x14ac:dyDescent="0.25">
      <c r="A1307" s="1298" t="s">
        <v>11057</v>
      </c>
    </row>
    <row r="1308" spans="1:1" x14ac:dyDescent="0.25">
      <c r="A1308" s="1298" t="s">
        <v>9626</v>
      </c>
    </row>
    <row r="1309" spans="1:1" x14ac:dyDescent="0.25">
      <c r="A1309" s="1298" t="s">
        <v>11058</v>
      </c>
    </row>
    <row r="1310" spans="1:1" ht="77.5" x14ac:dyDescent="0.25">
      <c r="A1310" s="1298" t="s">
        <v>13533</v>
      </c>
    </row>
    <row r="1311" spans="1:1" ht="77.5" x14ac:dyDescent="0.25">
      <c r="A1311" s="1298" t="s">
        <v>13534</v>
      </c>
    </row>
    <row r="1312" spans="1:1" ht="31" x14ac:dyDescent="0.25">
      <c r="A1312" s="1298" t="s">
        <v>11059</v>
      </c>
    </row>
    <row r="1313" spans="1:1" x14ac:dyDescent="0.25">
      <c r="A1313" s="1298" t="s">
        <v>21194</v>
      </c>
    </row>
    <row r="1314" spans="1:1" x14ac:dyDescent="0.25">
      <c r="A1314" s="1298" t="s">
        <v>21195</v>
      </c>
    </row>
    <row r="1315" spans="1:1" ht="31" x14ac:dyDescent="0.25">
      <c r="A1315" s="1298" t="s">
        <v>11060</v>
      </c>
    </row>
    <row r="1316" spans="1:1" ht="31" x14ac:dyDescent="0.25">
      <c r="A1316" s="1298" t="s">
        <v>11061</v>
      </c>
    </row>
    <row r="1317" spans="1:1" x14ac:dyDescent="0.25">
      <c r="A1317" s="1298" t="s">
        <v>9627</v>
      </c>
    </row>
    <row r="1318" spans="1:1" x14ac:dyDescent="0.25">
      <c r="A1318" s="1298" t="s">
        <v>9628</v>
      </c>
    </row>
    <row r="1319" spans="1:1" x14ac:dyDescent="0.25">
      <c r="A1319" s="1298" t="s">
        <v>9629</v>
      </c>
    </row>
    <row r="1320" spans="1:1" x14ac:dyDescent="0.25">
      <c r="A1320" s="1298" t="s">
        <v>9630</v>
      </c>
    </row>
    <row r="1321" spans="1:1" x14ac:dyDescent="0.25">
      <c r="A1321" s="1298" t="s">
        <v>11062</v>
      </c>
    </row>
    <row r="1322" spans="1:1" ht="31" x14ac:dyDescent="0.25">
      <c r="A1322" s="1298" t="s">
        <v>11063</v>
      </c>
    </row>
    <row r="1323" spans="1:1" x14ac:dyDescent="0.25">
      <c r="A1323" s="1298" t="s">
        <v>9631</v>
      </c>
    </row>
    <row r="1324" spans="1:1" x14ac:dyDescent="0.25">
      <c r="A1324" s="1298" t="s">
        <v>9632</v>
      </c>
    </row>
    <row r="1325" spans="1:1" x14ac:dyDescent="0.25">
      <c r="A1325" s="1298" t="s">
        <v>11021</v>
      </c>
    </row>
    <row r="1326" spans="1:1" x14ac:dyDescent="0.25">
      <c r="A1326" s="1298" t="s">
        <v>11064</v>
      </c>
    </row>
    <row r="1327" spans="1:1" x14ac:dyDescent="0.25">
      <c r="A1327" s="1298" t="s">
        <v>11065</v>
      </c>
    </row>
    <row r="1328" spans="1:1" x14ac:dyDescent="0.25">
      <c r="A1328" s="1298" t="s">
        <v>11066</v>
      </c>
    </row>
    <row r="1329" spans="1:1" x14ac:dyDescent="0.25">
      <c r="A1329" s="1298" t="s">
        <v>11067</v>
      </c>
    </row>
    <row r="1330" spans="1:1" x14ac:dyDescent="0.25">
      <c r="A1330" s="1298" t="s">
        <v>9633</v>
      </c>
    </row>
    <row r="1331" spans="1:1" x14ac:dyDescent="0.25">
      <c r="A1331" s="1298" t="s">
        <v>9477</v>
      </c>
    </row>
    <row r="1332" spans="1:1" x14ac:dyDescent="0.25">
      <c r="A1332" s="1298" t="s">
        <v>11068</v>
      </c>
    </row>
    <row r="1333" spans="1:1" x14ac:dyDescent="0.25">
      <c r="A1333" s="1298" t="s">
        <v>13535</v>
      </c>
    </row>
    <row r="1334" spans="1:1" x14ac:dyDescent="0.25">
      <c r="A1334" s="1298" t="s">
        <v>9478</v>
      </c>
    </row>
    <row r="1335" spans="1:1" x14ac:dyDescent="0.25">
      <c r="A1335" s="1298" t="s">
        <v>9479</v>
      </c>
    </row>
    <row r="1336" spans="1:1" x14ac:dyDescent="0.25">
      <c r="A1336" s="1298" t="s">
        <v>9480</v>
      </c>
    </row>
    <row r="1337" spans="1:1" x14ac:dyDescent="0.25">
      <c r="A1337" s="1298" t="s">
        <v>9481</v>
      </c>
    </row>
    <row r="1338" spans="1:1" x14ac:dyDescent="0.25">
      <c r="A1338" s="1298" t="s">
        <v>9482</v>
      </c>
    </row>
    <row r="1339" spans="1:1" x14ac:dyDescent="0.25">
      <c r="A1339" s="1298" t="s">
        <v>9483</v>
      </c>
    </row>
    <row r="1340" spans="1:1" ht="31" x14ac:dyDescent="0.25">
      <c r="A1340" s="1298" t="s">
        <v>9484</v>
      </c>
    </row>
    <row r="1341" spans="1:1" ht="31" x14ac:dyDescent="0.25">
      <c r="A1341" s="1298" t="s">
        <v>9485</v>
      </c>
    </row>
    <row r="1342" spans="1:1" x14ac:dyDescent="0.25">
      <c r="A1342" s="1298" t="s">
        <v>9634</v>
      </c>
    </row>
    <row r="1343" spans="1:1" ht="46.5" x14ac:dyDescent="0.25">
      <c r="A1343" s="1298" t="s">
        <v>9486</v>
      </c>
    </row>
    <row r="1344" spans="1:1" ht="46.5" x14ac:dyDescent="0.25">
      <c r="A1344" s="1298" t="s">
        <v>11069</v>
      </c>
    </row>
    <row r="1345" spans="1:1" ht="46.5" x14ac:dyDescent="0.25">
      <c r="A1345" s="1298" t="s">
        <v>11070</v>
      </c>
    </row>
    <row r="1346" spans="1:1" ht="31" x14ac:dyDescent="0.25">
      <c r="A1346" s="1298" t="s">
        <v>9487</v>
      </c>
    </row>
    <row r="1347" spans="1:1" ht="31" x14ac:dyDescent="0.25">
      <c r="A1347" s="1298" t="s">
        <v>9488</v>
      </c>
    </row>
    <row r="1348" spans="1:1" ht="31" x14ac:dyDescent="0.25">
      <c r="A1348" s="1298" t="s">
        <v>9489</v>
      </c>
    </row>
    <row r="1349" spans="1:1" x14ac:dyDescent="0.25">
      <c r="A1349" s="1298" t="s">
        <v>9490</v>
      </c>
    </row>
    <row r="1350" spans="1:1" x14ac:dyDescent="0.25">
      <c r="A1350" s="1298" t="s">
        <v>9491</v>
      </c>
    </row>
    <row r="1351" spans="1:1" x14ac:dyDescent="0.25">
      <c r="A1351" s="1298" t="s">
        <v>9492</v>
      </c>
    </row>
    <row r="1352" spans="1:1" ht="31" x14ac:dyDescent="0.25">
      <c r="A1352" s="1298" t="s">
        <v>9493</v>
      </c>
    </row>
    <row r="1353" spans="1:1" x14ac:dyDescent="0.25">
      <c r="A1353" s="1298" t="s">
        <v>9494</v>
      </c>
    </row>
    <row r="1354" spans="1:1" ht="31" x14ac:dyDescent="0.25">
      <c r="A1354" s="1298" t="s">
        <v>9495</v>
      </c>
    </row>
    <row r="1355" spans="1:1" ht="31" x14ac:dyDescent="0.25">
      <c r="A1355" s="1298" t="s">
        <v>9496</v>
      </c>
    </row>
    <row r="1356" spans="1:1" ht="31" x14ac:dyDescent="0.25">
      <c r="A1356" s="1298" t="s">
        <v>9497</v>
      </c>
    </row>
    <row r="1357" spans="1:1" ht="46.5" x14ac:dyDescent="0.25">
      <c r="A1357" s="1298" t="s">
        <v>9498</v>
      </c>
    </row>
    <row r="1358" spans="1:1" ht="31" x14ac:dyDescent="0.25">
      <c r="A1358" s="1298" t="s">
        <v>9499</v>
      </c>
    </row>
    <row r="1359" spans="1:1" ht="31" x14ac:dyDescent="0.25">
      <c r="A1359" s="1298" t="s">
        <v>9500</v>
      </c>
    </row>
    <row r="1360" spans="1:1" x14ac:dyDescent="0.25">
      <c r="A1360" s="1298" t="s">
        <v>9501</v>
      </c>
    </row>
    <row r="1361" spans="1:1" ht="46.5" x14ac:dyDescent="0.25">
      <c r="A1361" s="1298" t="s">
        <v>9502</v>
      </c>
    </row>
    <row r="1362" spans="1:1" ht="31" x14ac:dyDescent="0.25">
      <c r="A1362" s="1298" t="s">
        <v>11071</v>
      </c>
    </row>
    <row r="1363" spans="1:1" ht="31" x14ac:dyDescent="0.25">
      <c r="A1363" s="1298" t="s">
        <v>9503</v>
      </c>
    </row>
    <row r="1364" spans="1:1" x14ac:dyDescent="0.25">
      <c r="A1364" s="1298" t="s">
        <v>9504</v>
      </c>
    </row>
    <row r="1365" spans="1:1" x14ac:dyDescent="0.25">
      <c r="A1365" s="1298" t="s">
        <v>9505</v>
      </c>
    </row>
    <row r="1366" spans="1:1" ht="31" x14ac:dyDescent="0.25">
      <c r="A1366" s="1298" t="s">
        <v>9506</v>
      </c>
    </row>
    <row r="1367" spans="1:1" ht="31" x14ac:dyDescent="0.25">
      <c r="A1367" s="1298" t="s">
        <v>9507</v>
      </c>
    </row>
    <row r="1368" spans="1:1" x14ac:dyDescent="0.25">
      <c r="A1368" s="1298" t="s">
        <v>9508</v>
      </c>
    </row>
    <row r="1369" spans="1:1" x14ac:dyDescent="0.25">
      <c r="A1369" s="1298" t="s">
        <v>9509</v>
      </c>
    </row>
    <row r="1370" spans="1:1" x14ac:dyDescent="0.25">
      <c r="A1370" s="1298" t="s">
        <v>9510</v>
      </c>
    </row>
    <row r="1371" spans="1:1" ht="46.5" x14ac:dyDescent="0.25">
      <c r="A1371" s="1298" t="s">
        <v>13536</v>
      </c>
    </row>
    <row r="1372" spans="1:1" x14ac:dyDescent="0.25">
      <c r="A1372" s="1298" t="s">
        <v>9511</v>
      </c>
    </row>
    <row r="1373" spans="1:1" x14ac:dyDescent="0.25">
      <c r="A1373" s="1298" t="s">
        <v>9512</v>
      </c>
    </row>
    <row r="1374" spans="1:1" x14ac:dyDescent="0.25">
      <c r="A1374" s="1298" t="s">
        <v>9513</v>
      </c>
    </row>
    <row r="1375" spans="1:1" ht="31" x14ac:dyDescent="0.25">
      <c r="A1375" s="1298" t="s">
        <v>9514</v>
      </c>
    </row>
    <row r="1376" spans="1:1" ht="31" x14ac:dyDescent="0.25">
      <c r="A1376" s="1298" t="s">
        <v>9515</v>
      </c>
    </row>
    <row r="1377" spans="1:1" x14ac:dyDescent="0.25">
      <c r="A1377" s="1298" t="s">
        <v>9516</v>
      </c>
    </row>
    <row r="1378" spans="1:1" ht="31" x14ac:dyDescent="0.25">
      <c r="A1378" s="1298" t="s">
        <v>21196</v>
      </c>
    </row>
    <row r="1379" spans="1:1" ht="46.5" x14ac:dyDescent="0.25">
      <c r="A1379" s="1298" t="s">
        <v>9517</v>
      </c>
    </row>
    <row r="1380" spans="1:1" ht="31" x14ac:dyDescent="0.25">
      <c r="A1380" s="1298" t="s">
        <v>9518</v>
      </c>
    </row>
    <row r="1381" spans="1:1" ht="108.5" x14ac:dyDescent="0.25">
      <c r="A1381" s="1298" t="s">
        <v>9519</v>
      </c>
    </row>
    <row r="1382" spans="1:1" ht="93" x14ac:dyDescent="0.25">
      <c r="A1382" s="1298" t="s">
        <v>9520</v>
      </c>
    </row>
    <row r="1383" spans="1:1" x14ac:dyDescent="0.25">
      <c r="A1383" s="1298" t="s">
        <v>9521</v>
      </c>
    </row>
    <row r="1384" spans="1:1" x14ac:dyDescent="0.25">
      <c r="A1384" s="1298" t="s">
        <v>9522</v>
      </c>
    </row>
    <row r="1385" spans="1:1" ht="31" x14ac:dyDescent="0.25">
      <c r="A1385" s="1298" t="s">
        <v>9523</v>
      </c>
    </row>
    <row r="1386" spans="1:1" ht="31" x14ac:dyDescent="0.25">
      <c r="A1386" s="1298" t="s">
        <v>9635</v>
      </c>
    </row>
    <row r="1387" spans="1:1" ht="46.5" x14ac:dyDescent="0.25">
      <c r="A1387" s="1298" t="s">
        <v>9636</v>
      </c>
    </row>
    <row r="1388" spans="1:1" x14ac:dyDescent="0.25">
      <c r="A1388" s="1298" t="s">
        <v>9524</v>
      </c>
    </row>
    <row r="1389" spans="1:1" ht="93" x14ac:dyDescent="0.25">
      <c r="A1389" s="1298" t="s">
        <v>11072</v>
      </c>
    </row>
    <row r="1390" spans="1:1" ht="62" x14ac:dyDescent="0.25">
      <c r="A1390" s="1298" t="s">
        <v>11073</v>
      </c>
    </row>
    <row r="1391" spans="1:1" ht="31" x14ac:dyDescent="0.25">
      <c r="A1391" s="1298" t="s">
        <v>11074</v>
      </c>
    </row>
    <row r="1392" spans="1:1" x14ac:dyDescent="0.25">
      <c r="A1392" s="1298" t="s">
        <v>9525</v>
      </c>
    </row>
    <row r="1393" spans="1:1" ht="31" x14ac:dyDescent="0.25">
      <c r="A1393" s="1298" t="s">
        <v>9526</v>
      </c>
    </row>
    <row r="1394" spans="1:1" ht="46.5" x14ac:dyDescent="0.25">
      <c r="A1394" s="1298" t="s">
        <v>9527</v>
      </c>
    </row>
    <row r="1395" spans="1:1" x14ac:dyDescent="0.25">
      <c r="A1395" s="1298" t="s">
        <v>11964</v>
      </c>
    </row>
    <row r="1396" spans="1:1" x14ac:dyDescent="0.25">
      <c r="A1396" s="1298" t="s">
        <v>13537</v>
      </c>
    </row>
    <row r="1397" spans="1:1" x14ac:dyDescent="0.25">
      <c r="A1397" s="1298" t="s">
        <v>11965</v>
      </c>
    </row>
    <row r="1398" spans="1:1" x14ac:dyDescent="0.25">
      <c r="A1398" s="1298" t="s">
        <v>11966</v>
      </c>
    </row>
    <row r="1399" spans="1:1" ht="31" x14ac:dyDescent="0.25">
      <c r="A1399" s="1298" t="s">
        <v>13538</v>
      </c>
    </row>
    <row r="1400" spans="1:1" x14ac:dyDescent="0.25">
      <c r="A1400" s="1298" t="s">
        <v>13539</v>
      </c>
    </row>
    <row r="1401" spans="1:1" ht="31" x14ac:dyDescent="0.25">
      <c r="A1401" s="1298" t="s">
        <v>13540</v>
      </c>
    </row>
    <row r="1402" spans="1:1" x14ac:dyDescent="0.25">
      <c r="A1402" s="1298" t="s">
        <v>11075</v>
      </c>
    </row>
    <row r="1403" spans="1:1" x14ac:dyDescent="0.25">
      <c r="A1403" s="1298" t="s">
        <v>9637</v>
      </c>
    </row>
    <row r="1404" spans="1:1" ht="31" x14ac:dyDescent="0.25">
      <c r="A1404" s="1298" t="s">
        <v>13541</v>
      </c>
    </row>
    <row r="1405" spans="1:1" x14ac:dyDescent="0.25">
      <c r="A1405" s="1298" t="s">
        <v>11076</v>
      </c>
    </row>
    <row r="1406" spans="1:1" ht="31" x14ac:dyDescent="0.25">
      <c r="A1406" s="1298" t="s">
        <v>9528</v>
      </c>
    </row>
    <row r="1407" spans="1:1" ht="31" x14ac:dyDescent="0.25">
      <c r="A1407" s="1298" t="s">
        <v>11077</v>
      </c>
    </row>
    <row r="1408" spans="1:1" ht="31" x14ac:dyDescent="0.25">
      <c r="A1408" s="1298" t="s">
        <v>11967</v>
      </c>
    </row>
    <row r="1409" spans="1:1" ht="31" x14ac:dyDescent="0.25">
      <c r="A1409" s="1298" t="s">
        <v>13542</v>
      </c>
    </row>
    <row r="1410" spans="1:1" ht="31" x14ac:dyDescent="0.25">
      <c r="A1410" s="1298" t="s">
        <v>13543</v>
      </c>
    </row>
    <row r="1411" spans="1:1" x14ac:dyDescent="0.25">
      <c r="A1411" s="1298" t="s">
        <v>9529</v>
      </c>
    </row>
    <row r="1412" spans="1:1" x14ac:dyDescent="0.25">
      <c r="A1412" s="1298" t="s">
        <v>9638</v>
      </c>
    </row>
    <row r="1413" spans="1:1" x14ac:dyDescent="0.25">
      <c r="A1413" s="1298" t="s">
        <v>11078</v>
      </c>
    </row>
    <row r="1414" spans="1:1" x14ac:dyDescent="0.25">
      <c r="A1414" s="1298" t="s">
        <v>11079</v>
      </c>
    </row>
    <row r="1415" spans="1:1" ht="31" x14ac:dyDescent="0.25">
      <c r="A1415" s="1298" t="s">
        <v>11080</v>
      </c>
    </row>
    <row r="1416" spans="1:1" ht="31" x14ac:dyDescent="0.25">
      <c r="A1416" s="1298" t="s">
        <v>11081</v>
      </c>
    </row>
    <row r="1417" spans="1:1" x14ac:dyDescent="0.25">
      <c r="A1417" s="1298" t="s">
        <v>11082</v>
      </c>
    </row>
    <row r="1418" spans="1:1" x14ac:dyDescent="0.25">
      <c r="A1418" s="1298" t="s">
        <v>11083</v>
      </c>
    </row>
    <row r="1419" spans="1:1" ht="31" x14ac:dyDescent="0.25">
      <c r="A1419" s="1298" t="s">
        <v>11084</v>
      </c>
    </row>
    <row r="1420" spans="1:1" x14ac:dyDescent="0.25">
      <c r="A1420" s="1298" t="s">
        <v>11085</v>
      </c>
    </row>
    <row r="1421" spans="1:1" x14ac:dyDescent="0.25">
      <c r="A1421" s="1298" t="s">
        <v>11086</v>
      </c>
    </row>
    <row r="1422" spans="1:1" ht="31" x14ac:dyDescent="0.25">
      <c r="A1422" s="1298" t="s">
        <v>13544</v>
      </c>
    </row>
    <row r="1423" spans="1:1" x14ac:dyDescent="0.25">
      <c r="A1423" s="1298" t="s">
        <v>13545</v>
      </c>
    </row>
    <row r="1424" spans="1:1" x14ac:dyDescent="0.25">
      <c r="A1424" s="1298" t="s">
        <v>11087</v>
      </c>
    </row>
    <row r="1425" spans="1:1" x14ac:dyDescent="0.25">
      <c r="A1425" s="1298" t="s">
        <v>11088</v>
      </c>
    </row>
    <row r="1426" spans="1:1" x14ac:dyDescent="0.25">
      <c r="A1426" s="1298" t="s">
        <v>11089</v>
      </c>
    </row>
    <row r="1427" spans="1:1" x14ac:dyDescent="0.25">
      <c r="A1427" s="1298" t="s">
        <v>11090</v>
      </c>
    </row>
    <row r="1428" spans="1:1" x14ac:dyDescent="0.25">
      <c r="A1428" s="1298" t="s">
        <v>11091</v>
      </c>
    </row>
    <row r="1429" spans="1:1" x14ac:dyDescent="0.25">
      <c r="A1429" s="1298" t="s">
        <v>11092</v>
      </c>
    </row>
    <row r="1430" spans="1:1" x14ac:dyDescent="0.25">
      <c r="A1430" s="1298" t="s">
        <v>11093</v>
      </c>
    </row>
    <row r="1431" spans="1:1" x14ac:dyDescent="0.25">
      <c r="A1431" s="1298" t="s">
        <v>9639</v>
      </c>
    </row>
    <row r="1432" spans="1:1" x14ac:dyDescent="0.25">
      <c r="A1432" s="1298" t="s">
        <v>11094</v>
      </c>
    </row>
    <row r="1433" spans="1:1" x14ac:dyDescent="0.25">
      <c r="A1433" s="1298" t="s">
        <v>11095</v>
      </c>
    </row>
    <row r="1434" spans="1:1" ht="31" x14ac:dyDescent="0.25">
      <c r="A1434" s="1298" t="s">
        <v>9640</v>
      </c>
    </row>
    <row r="1435" spans="1:1" x14ac:dyDescent="0.25">
      <c r="A1435" s="1298" t="s">
        <v>9641</v>
      </c>
    </row>
    <row r="1436" spans="1:1" ht="46.5" x14ac:dyDescent="0.25">
      <c r="A1436" s="1298" t="s">
        <v>9642</v>
      </c>
    </row>
    <row r="1437" spans="1:1" x14ac:dyDescent="0.25">
      <c r="A1437" s="1298" t="s">
        <v>9643</v>
      </c>
    </row>
    <row r="1438" spans="1:1" x14ac:dyDescent="0.25">
      <c r="A1438" s="1298" t="s">
        <v>9644</v>
      </c>
    </row>
    <row r="1439" spans="1:1" x14ac:dyDescent="0.25">
      <c r="A1439" s="1298" t="s">
        <v>9645</v>
      </c>
    </row>
    <row r="1440" spans="1:1" ht="46.5" x14ac:dyDescent="0.25">
      <c r="A1440" s="1298" t="s">
        <v>11096</v>
      </c>
    </row>
    <row r="1441" spans="1:1" x14ac:dyDescent="0.25">
      <c r="A1441" s="1298" t="s">
        <v>11087</v>
      </c>
    </row>
    <row r="1442" spans="1:1" x14ac:dyDescent="0.25">
      <c r="A1442" s="1298" t="s">
        <v>11097</v>
      </c>
    </row>
    <row r="1443" spans="1:1" x14ac:dyDescent="0.25">
      <c r="A1443" s="1298" t="s">
        <v>11098</v>
      </c>
    </row>
    <row r="1444" spans="1:1" x14ac:dyDescent="0.25">
      <c r="A1444" s="1298" t="s">
        <v>11099</v>
      </c>
    </row>
    <row r="1445" spans="1:1" x14ac:dyDescent="0.25">
      <c r="A1445" s="1298" t="s">
        <v>11100</v>
      </c>
    </row>
    <row r="1446" spans="1:1" x14ac:dyDescent="0.25">
      <c r="A1446" s="1298" t="s">
        <v>9646</v>
      </c>
    </row>
    <row r="1447" spans="1:1" ht="31" x14ac:dyDescent="0.25">
      <c r="A1447" s="1298" t="s">
        <v>11101</v>
      </c>
    </row>
    <row r="1448" spans="1:1" ht="31" x14ac:dyDescent="0.25">
      <c r="A1448" s="1298" t="s">
        <v>11102</v>
      </c>
    </row>
    <row r="1449" spans="1:1" x14ac:dyDescent="0.25">
      <c r="A1449" s="1298" t="s">
        <v>11103</v>
      </c>
    </row>
    <row r="1450" spans="1:1" ht="31" x14ac:dyDescent="0.25">
      <c r="A1450" s="1298" t="s">
        <v>21197</v>
      </c>
    </row>
    <row r="1451" spans="1:1" ht="31" x14ac:dyDescent="0.25">
      <c r="A1451" s="1298" t="s">
        <v>9647</v>
      </c>
    </row>
    <row r="1452" spans="1:1" x14ac:dyDescent="0.25">
      <c r="A1452" s="1298" t="s">
        <v>9648</v>
      </c>
    </row>
    <row r="1453" spans="1:1" x14ac:dyDescent="0.25">
      <c r="A1453" s="1298" t="s">
        <v>9649</v>
      </c>
    </row>
    <row r="1454" spans="1:1" x14ac:dyDescent="0.25">
      <c r="A1454" s="1298" t="s">
        <v>9650</v>
      </c>
    </row>
    <row r="1455" spans="1:1" x14ac:dyDescent="0.25">
      <c r="A1455" s="1298" t="s">
        <v>20420</v>
      </c>
    </row>
    <row r="1456" spans="1:1" x14ac:dyDescent="0.25">
      <c r="A1456" s="1298" t="s">
        <v>20421</v>
      </c>
    </row>
    <row r="1457" spans="1:1" x14ac:dyDescent="0.25">
      <c r="A1457" s="1298" t="s">
        <v>20422</v>
      </c>
    </row>
    <row r="1458" spans="1:1" x14ac:dyDescent="0.25">
      <c r="A1458" s="1298" t="s">
        <v>20423</v>
      </c>
    </row>
    <row r="1459" spans="1:1" x14ac:dyDescent="0.25">
      <c r="A1459" s="1298" t="s">
        <v>13546</v>
      </c>
    </row>
    <row r="1460" spans="1:1" x14ac:dyDescent="0.25">
      <c r="A1460" s="1298" t="s">
        <v>13547</v>
      </c>
    </row>
    <row r="1461" spans="1:1" ht="46.5" x14ac:dyDescent="0.25">
      <c r="A1461" s="1298" t="s">
        <v>13548</v>
      </c>
    </row>
    <row r="1462" spans="1:1" ht="62" x14ac:dyDescent="0.25">
      <c r="A1462" s="1298" t="s">
        <v>13549</v>
      </c>
    </row>
    <row r="1463" spans="1:1" ht="62" x14ac:dyDescent="0.25">
      <c r="A1463" s="1298" t="s">
        <v>13550</v>
      </c>
    </row>
    <row r="1464" spans="1:1" x14ac:dyDescent="0.25">
      <c r="A1464" s="1298" t="s">
        <v>11104</v>
      </c>
    </row>
    <row r="1465" spans="1:1" ht="31" x14ac:dyDescent="0.25">
      <c r="A1465" s="1298" t="s">
        <v>11105</v>
      </c>
    </row>
    <row r="1466" spans="1:1" ht="62" x14ac:dyDescent="0.25">
      <c r="A1466" s="1298" t="s">
        <v>13551</v>
      </c>
    </row>
    <row r="1467" spans="1:1" x14ac:dyDescent="0.25">
      <c r="A1467" s="1298" t="s">
        <v>11106</v>
      </c>
    </row>
    <row r="1468" spans="1:1" ht="62" x14ac:dyDescent="0.25">
      <c r="A1468" s="1298" t="s">
        <v>11107</v>
      </c>
    </row>
    <row r="1469" spans="1:1" x14ac:dyDescent="0.25">
      <c r="A1469" s="1298" t="s">
        <v>11108</v>
      </c>
    </row>
    <row r="1470" spans="1:1" x14ac:dyDescent="0.25">
      <c r="A1470" s="1298" t="s">
        <v>11033</v>
      </c>
    </row>
    <row r="1471" spans="1:1" x14ac:dyDescent="0.25">
      <c r="A1471" s="1298" t="s">
        <v>11109</v>
      </c>
    </row>
    <row r="1472" spans="1:1" x14ac:dyDescent="0.25">
      <c r="A1472" s="1298" t="s">
        <v>20424</v>
      </c>
    </row>
    <row r="1473" spans="1:1" x14ac:dyDescent="0.25">
      <c r="A1473" s="1298" t="s">
        <v>20425</v>
      </c>
    </row>
    <row r="1474" spans="1:1" x14ac:dyDescent="0.25">
      <c r="A1474" s="1298" t="s">
        <v>11110</v>
      </c>
    </row>
    <row r="1475" spans="1:1" x14ac:dyDescent="0.25">
      <c r="A1475" s="1298" t="s">
        <v>9651</v>
      </c>
    </row>
    <row r="1476" spans="1:1" x14ac:dyDescent="0.25">
      <c r="A1476" s="1298" t="s">
        <v>11111</v>
      </c>
    </row>
    <row r="1477" spans="1:1" x14ac:dyDescent="0.25">
      <c r="A1477" s="1298" t="s">
        <v>11079</v>
      </c>
    </row>
    <row r="1478" spans="1:1" x14ac:dyDescent="0.25">
      <c r="A1478" s="1298" t="s">
        <v>9652</v>
      </c>
    </row>
    <row r="1479" spans="1:1" x14ac:dyDescent="0.25">
      <c r="A1479" s="1298" t="s">
        <v>9653</v>
      </c>
    </row>
    <row r="1480" spans="1:1" ht="46.5" x14ac:dyDescent="0.25">
      <c r="A1480" s="1298" t="s">
        <v>9654</v>
      </c>
    </row>
    <row r="1481" spans="1:1" ht="31" x14ac:dyDescent="0.25">
      <c r="A1481" s="1298" t="s">
        <v>11112</v>
      </c>
    </row>
    <row r="1482" spans="1:1" x14ac:dyDescent="0.25">
      <c r="A1482" s="1298" t="s">
        <v>9655</v>
      </c>
    </row>
    <row r="1483" spans="1:1" ht="31" x14ac:dyDescent="0.25">
      <c r="A1483" s="1298" t="s">
        <v>9656</v>
      </c>
    </row>
    <row r="1484" spans="1:1" x14ac:dyDescent="0.25">
      <c r="A1484" s="1298" t="s">
        <v>9657</v>
      </c>
    </row>
    <row r="1485" spans="1:1" x14ac:dyDescent="0.25">
      <c r="A1485" s="1298" t="s">
        <v>9658</v>
      </c>
    </row>
    <row r="1486" spans="1:1" x14ac:dyDescent="0.25">
      <c r="A1486" s="1298" t="s">
        <v>9659</v>
      </c>
    </row>
    <row r="1487" spans="1:1" ht="31" x14ac:dyDescent="0.25">
      <c r="A1487" s="1298" t="s">
        <v>11113</v>
      </c>
    </row>
    <row r="1488" spans="1:1" ht="46.5" x14ac:dyDescent="0.25">
      <c r="A1488" s="1298" t="s">
        <v>11114</v>
      </c>
    </row>
    <row r="1489" spans="1:1" x14ac:dyDescent="0.25">
      <c r="A1489" s="1298" t="s">
        <v>11115</v>
      </c>
    </row>
    <row r="1490" spans="1:1" x14ac:dyDescent="0.25">
      <c r="A1490" s="1298" t="s">
        <v>11116</v>
      </c>
    </row>
    <row r="1491" spans="1:1" ht="31" x14ac:dyDescent="0.25">
      <c r="A1491" s="1298" t="s">
        <v>11117</v>
      </c>
    </row>
    <row r="1492" spans="1:1" x14ac:dyDescent="0.25">
      <c r="A1492" s="1298" t="s">
        <v>9660</v>
      </c>
    </row>
    <row r="1493" spans="1:1" x14ac:dyDescent="0.25">
      <c r="A1493" s="1298" t="s">
        <v>11118</v>
      </c>
    </row>
    <row r="1494" spans="1:1" x14ac:dyDescent="0.25">
      <c r="A1494" s="1298" t="s">
        <v>11119</v>
      </c>
    </row>
    <row r="1495" spans="1:1" ht="31" x14ac:dyDescent="0.25">
      <c r="A1495" s="1298" t="s">
        <v>9661</v>
      </c>
    </row>
    <row r="1496" spans="1:1" x14ac:dyDescent="0.25">
      <c r="A1496" s="1298" t="s">
        <v>9662</v>
      </c>
    </row>
    <row r="1497" spans="1:1" x14ac:dyDescent="0.25">
      <c r="A1497" s="1298" t="s">
        <v>9663</v>
      </c>
    </row>
    <row r="1498" spans="1:1" x14ac:dyDescent="0.25">
      <c r="A1498" s="1298" t="s">
        <v>21198</v>
      </c>
    </row>
    <row r="1499" spans="1:1" x14ac:dyDescent="0.25">
      <c r="A1499" s="1298" t="s">
        <v>21199</v>
      </c>
    </row>
    <row r="1500" spans="1:1" ht="46.5" x14ac:dyDescent="0.25">
      <c r="A1500" s="1298" t="s">
        <v>21200</v>
      </c>
    </row>
    <row r="1501" spans="1:1" ht="31" x14ac:dyDescent="0.25">
      <c r="A1501" s="1298" t="s">
        <v>21201</v>
      </c>
    </row>
    <row r="1502" spans="1:1" x14ac:dyDescent="0.25">
      <c r="A1502" s="1298" t="s">
        <v>11120</v>
      </c>
    </row>
    <row r="1503" spans="1:1" x14ac:dyDescent="0.25">
      <c r="A1503" s="1298" t="s">
        <v>9664</v>
      </c>
    </row>
    <row r="1504" spans="1:1" x14ac:dyDescent="0.25">
      <c r="A1504" s="1298" t="s">
        <v>11121</v>
      </c>
    </row>
    <row r="1505" spans="1:1" x14ac:dyDescent="0.25">
      <c r="A1505" s="1298" t="s">
        <v>11079</v>
      </c>
    </row>
    <row r="1506" spans="1:1" x14ac:dyDescent="0.25">
      <c r="A1506" s="1298" t="s">
        <v>9665</v>
      </c>
    </row>
    <row r="1507" spans="1:1" ht="46.5" x14ac:dyDescent="0.25">
      <c r="A1507" s="1298" t="s">
        <v>9666</v>
      </c>
    </row>
    <row r="1508" spans="1:1" ht="31" x14ac:dyDescent="0.25">
      <c r="A1508" s="1298" t="s">
        <v>9667</v>
      </c>
    </row>
    <row r="1509" spans="1:1" x14ac:dyDescent="0.25">
      <c r="A1509" s="1298" t="s">
        <v>9668</v>
      </c>
    </row>
    <row r="1510" spans="1:1" x14ac:dyDescent="0.25">
      <c r="A1510" s="1298" t="s">
        <v>13552</v>
      </c>
    </row>
    <row r="1511" spans="1:1" ht="31" x14ac:dyDescent="0.25">
      <c r="A1511" s="1298" t="s">
        <v>13553</v>
      </c>
    </row>
    <row r="1512" spans="1:1" ht="31" x14ac:dyDescent="0.25">
      <c r="A1512" s="1298" t="s">
        <v>13554</v>
      </c>
    </row>
    <row r="1513" spans="1:1" x14ac:dyDescent="0.25">
      <c r="A1513" s="1298" t="s">
        <v>13555</v>
      </c>
    </row>
    <row r="1514" spans="1:1" x14ac:dyDescent="0.25">
      <c r="A1514" s="1298" t="s">
        <v>13556</v>
      </c>
    </row>
    <row r="1515" spans="1:1" ht="31" x14ac:dyDescent="0.25">
      <c r="A1515" s="1298" t="s">
        <v>13557</v>
      </c>
    </row>
    <row r="1516" spans="1:1" ht="62" x14ac:dyDescent="0.25">
      <c r="A1516" s="1298" t="s">
        <v>11122</v>
      </c>
    </row>
    <row r="1517" spans="1:1" x14ac:dyDescent="0.25">
      <c r="A1517" s="1298" t="s">
        <v>11087</v>
      </c>
    </row>
    <row r="1518" spans="1:1" x14ac:dyDescent="0.25">
      <c r="A1518" s="1298" t="s">
        <v>13558</v>
      </c>
    </row>
    <row r="1519" spans="1:1" x14ac:dyDescent="0.25">
      <c r="A1519" s="1298" t="s">
        <v>13559</v>
      </c>
    </row>
    <row r="1520" spans="1:1" x14ac:dyDescent="0.25">
      <c r="A1520" s="1298" t="s">
        <v>13560</v>
      </c>
    </row>
    <row r="1521" spans="1:1" ht="31" x14ac:dyDescent="0.25">
      <c r="A1521" s="1298" t="s">
        <v>19008</v>
      </c>
    </row>
    <row r="1522" spans="1:1" x14ac:dyDescent="0.25">
      <c r="A1522" s="1298" t="s">
        <v>1508</v>
      </c>
    </row>
    <row r="1523" spans="1:1" x14ac:dyDescent="0.25">
      <c r="A1523" s="1298" t="s">
        <v>11123</v>
      </c>
    </row>
    <row r="1524" spans="1:1" ht="31" x14ac:dyDescent="0.25">
      <c r="A1524" s="1298" t="s">
        <v>11124</v>
      </c>
    </row>
    <row r="1525" spans="1:1" ht="31" x14ac:dyDescent="0.25">
      <c r="A1525" s="1298" t="s">
        <v>22581</v>
      </c>
    </row>
    <row r="1526" spans="1:1" ht="31" x14ac:dyDescent="0.25">
      <c r="A1526" s="1298" t="s">
        <v>22582</v>
      </c>
    </row>
    <row r="1527" spans="1:1" x14ac:dyDescent="0.25">
      <c r="A1527" s="1298" t="s">
        <v>1528</v>
      </c>
    </row>
    <row r="1528" spans="1:1" x14ac:dyDescent="0.25">
      <c r="A1528" s="1298" t="s">
        <v>4692</v>
      </c>
    </row>
    <row r="1529" spans="1:1" ht="46.5" x14ac:dyDescent="0.25">
      <c r="A1529" s="1298" t="s">
        <v>21468</v>
      </c>
    </row>
    <row r="1530" spans="1:1" ht="93" x14ac:dyDescent="0.25">
      <c r="A1530" s="1298" t="s">
        <v>21202</v>
      </c>
    </row>
    <row r="1531" spans="1:1" ht="31" x14ac:dyDescent="0.25">
      <c r="A1531" s="1298" t="s">
        <v>21203</v>
      </c>
    </row>
    <row r="1532" spans="1:1" ht="62" x14ac:dyDescent="0.25">
      <c r="A1532" s="1298" t="s">
        <v>9669</v>
      </c>
    </row>
    <row r="1533" spans="1:1" x14ac:dyDescent="0.25">
      <c r="A1533" s="1298" t="s">
        <v>4693</v>
      </c>
    </row>
    <row r="1534" spans="1:1" x14ac:dyDescent="0.25">
      <c r="A1534" s="1298" t="s">
        <v>4694</v>
      </c>
    </row>
    <row r="1535" spans="1:1" ht="46.5" x14ac:dyDescent="0.25">
      <c r="A1535" s="1298" t="s">
        <v>9670</v>
      </c>
    </row>
    <row r="1536" spans="1:1" ht="155" x14ac:dyDescent="0.25">
      <c r="A1536" s="1298" t="s">
        <v>13561</v>
      </c>
    </row>
    <row r="1537" spans="1:1" ht="31" x14ac:dyDescent="0.25">
      <c r="A1537" s="1298" t="s">
        <v>9671</v>
      </c>
    </row>
    <row r="1538" spans="1:1" ht="31" x14ac:dyDescent="0.25">
      <c r="A1538" s="1298" t="s">
        <v>9672</v>
      </c>
    </row>
    <row r="1539" spans="1:1" x14ac:dyDescent="0.25">
      <c r="A1539" s="1298" t="s">
        <v>1301</v>
      </c>
    </row>
    <row r="1540" spans="1:1" x14ac:dyDescent="0.25">
      <c r="A1540" s="1298" t="s">
        <v>4695</v>
      </c>
    </row>
    <row r="1541" spans="1:1" x14ac:dyDescent="0.25">
      <c r="A1541" s="1298" t="s">
        <v>865</v>
      </c>
    </row>
    <row r="1542" spans="1:1" ht="46.5" x14ac:dyDescent="0.25">
      <c r="A1542" s="1298" t="s">
        <v>9673</v>
      </c>
    </row>
    <row r="1543" spans="1:1" x14ac:dyDescent="0.25">
      <c r="A1543" s="1298" t="s">
        <v>1526</v>
      </c>
    </row>
    <row r="1544" spans="1:1" x14ac:dyDescent="0.25">
      <c r="A1544" s="1298" t="s">
        <v>4696</v>
      </c>
    </row>
    <row r="1545" spans="1:1" x14ac:dyDescent="0.25">
      <c r="A1545" s="1298" t="s">
        <v>867</v>
      </c>
    </row>
    <row r="1546" spans="1:1" ht="62" x14ac:dyDescent="0.25">
      <c r="A1546" s="1298" t="s">
        <v>9674</v>
      </c>
    </row>
    <row r="1547" spans="1:1" x14ac:dyDescent="0.25">
      <c r="A1547" s="1298" t="s">
        <v>863</v>
      </c>
    </row>
    <row r="1548" spans="1:1" x14ac:dyDescent="0.25">
      <c r="A1548" s="1298" t="s">
        <v>6808</v>
      </c>
    </row>
    <row r="1549" spans="1:1" x14ac:dyDescent="0.25">
      <c r="A1549" s="1298" t="s">
        <v>2676</v>
      </c>
    </row>
    <row r="1550" spans="1:1" x14ac:dyDescent="0.25">
      <c r="A1550" s="1298" t="s">
        <v>3427</v>
      </c>
    </row>
    <row r="1551" spans="1:1" x14ac:dyDescent="0.25">
      <c r="A1551" s="1298" t="s">
        <v>885</v>
      </c>
    </row>
    <row r="1552" spans="1:1" ht="46.5" x14ac:dyDescent="0.25">
      <c r="A1552" s="1298" t="s">
        <v>9825</v>
      </c>
    </row>
    <row r="1553" spans="1:1" ht="124" x14ac:dyDescent="0.25">
      <c r="A1553" s="1298" t="s">
        <v>9675</v>
      </c>
    </row>
    <row r="1554" spans="1:1" ht="62" x14ac:dyDescent="0.25">
      <c r="A1554" s="1298" t="s">
        <v>9826</v>
      </c>
    </row>
    <row r="1555" spans="1:1" x14ac:dyDescent="0.25">
      <c r="A1555" s="1298" t="s">
        <v>874</v>
      </c>
    </row>
    <row r="1556" spans="1:1" ht="46.5" x14ac:dyDescent="0.25">
      <c r="A1556" s="1298" t="s">
        <v>9676</v>
      </c>
    </row>
    <row r="1557" spans="1:1" x14ac:dyDescent="0.25">
      <c r="A1557" s="1298" t="s">
        <v>1068</v>
      </c>
    </row>
    <row r="1558" spans="1:1" ht="62" x14ac:dyDescent="0.25">
      <c r="A1558" s="1298" t="s">
        <v>21204</v>
      </c>
    </row>
    <row r="1559" spans="1:1" x14ac:dyDescent="0.25">
      <c r="A1559" s="1298" t="s">
        <v>1072</v>
      </c>
    </row>
    <row r="1560" spans="1:1" ht="77.5" x14ac:dyDescent="0.25">
      <c r="A1560" s="1298" t="s">
        <v>9677</v>
      </c>
    </row>
    <row r="1561" spans="1:1" x14ac:dyDescent="0.25">
      <c r="A1561" s="1298" t="s">
        <v>4697</v>
      </c>
    </row>
    <row r="1562" spans="1:1" ht="62" x14ac:dyDescent="0.25">
      <c r="A1562" s="1298" t="s">
        <v>9678</v>
      </c>
    </row>
    <row r="1563" spans="1:1" x14ac:dyDescent="0.25">
      <c r="A1563" s="1298" t="s">
        <v>4698</v>
      </c>
    </row>
    <row r="1564" spans="1:1" ht="93" x14ac:dyDescent="0.25">
      <c r="A1564" s="1298" t="s">
        <v>9679</v>
      </c>
    </row>
    <row r="1565" spans="1:1" ht="46.5" x14ac:dyDescent="0.25">
      <c r="A1565" s="1298" t="s">
        <v>9680</v>
      </c>
    </row>
    <row r="1566" spans="1:1" x14ac:dyDescent="0.25">
      <c r="A1566" s="1298" t="s">
        <v>4699</v>
      </c>
    </row>
    <row r="1567" spans="1:1" ht="77.5" x14ac:dyDescent="0.25">
      <c r="A1567" s="1298" t="s">
        <v>9827</v>
      </c>
    </row>
    <row r="1568" spans="1:1" ht="31" x14ac:dyDescent="0.25">
      <c r="A1568" s="1298" t="s">
        <v>9681</v>
      </c>
    </row>
    <row r="1569" spans="1:1" x14ac:dyDescent="0.25">
      <c r="A1569" s="1298" t="s">
        <v>4700</v>
      </c>
    </row>
    <row r="1570" spans="1:1" ht="77.5" x14ac:dyDescent="0.25">
      <c r="A1570" s="1298" t="s">
        <v>9828</v>
      </c>
    </row>
    <row r="1571" spans="1:1" ht="31" x14ac:dyDescent="0.25">
      <c r="A1571" s="1298" t="s">
        <v>9682</v>
      </c>
    </row>
    <row r="1572" spans="1:1" ht="46.5" x14ac:dyDescent="0.25">
      <c r="A1572" s="1298" t="s">
        <v>9683</v>
      </c>
    </row>
    <row r="1573" spans="1:1" ht="62" x14ac:dyDescent="0.25">
      <c r="A1573" s="1298" t="s">
        <v>9684</v>
      </c>
    </row>
    <row r="1574" spans="1:1" ht="31" x14ac:dyDescent="0.25">
      <c r="A1574" s="1298" t="s">
        <v>4701</v>
      </c>
    </row>
    <row r="1575" spans="1:1" x14ac:dyDescent="0.25">
      <c r="A1575" s="1298" t="s">
        <v>4702</v>
      </c>
    </row>
    <row r="1576" spans="1:1" ht="139.5" x14ac:dyDescent="0.25">
      <c r="A1576" s="1298" t="s">
        <v>9829</v>
      </c>
    </row>
    <row r="1577" spans="1:1" x14ac:dyDescent="0.25">
      <c r="A1577" s="1298" t="s">
        <v>9685</v>
      </c>
    </row>
    <row r="1578" spans="1:1" ht="77.5" x14ac:dyDescent="0.25">
      <c r="A1578" s="1298" t="s">
        <v>9686</v>
      </c>
    </row>
    <row r="1579" spans="1:1" x14ac:dyDescent="0.25">
      <c r="A1579" s="1298" t="s">
        <v>2678</v>
      </c>
    </row>
    <row r="1580" spans="1:1" x14ac:dyDescent="0.25">
      <c r="A1580" s="1298" t="s">
        <v>185</v>
      </c>
    </row>
    <row r="1581" spans="1:1" x14ac:dyDescent="0.25">
      <c r="A1581" s="1298" t="s">
        <v>1347</v>
      </c>
    </row>
    <row r="1582" spans="1:1" ht="62" x14ac:dyDescent="0.25">
      <c r="A1582" s="1298" t="s">
        <v>9687</v>
      </c>
    </row>
    <row r="1583" spans="1:1" ht="62" x14ac:dyDescent="0.25">
      <c r="A1583" s="1298" t="s">
        <v>9688</v>
      </c>
    </row>
    <row r="1584" spans="1:1" ht="46.5" x14ac:dyDescent="0.25">
      <c r="A1584" s="1298" t="s">
        <v>9689</v>
      </c>
    </row>
    <row r="1585" spans="1:1" ht="46.5" x14ac:dyDescent="0.25">
      <c r="A1585" s="1298" t="s">
        <v>9690</v>
      </c>
    </row>
    <row r="1586" spans="1:1" ht="31" x14ac:dyDescent="0.25">
      <c r="A1586" s="1298" t="s">
        <v>9691</v>
      </c>
    </row>
    <row r="1587" spans="1:1" ht="31" x14ac:dyDescent="0.25">
      <c r="A1587" s="1298" t="s">
        <v>6809</v>
      </c>
    </row>
    <row r="1588" spans="1:1" x14ac:dyDescent="0.25">
      <c r="A1588" s="1298" t="s">
        <v>6810</v>
      </c>
    </row>
    <row r="1589" spans="1:1" x14ac:dyDescent="0.25">
      <c r="A1589" s="1298" t="s">
        <v>6811</v>
      </c>
    </row>
    <row r="1590" spans="1:1" x14ac:dyDescent="0.25">
      <c r="A1590" s="1298" t="s">
        <v>6812</v>
      </c>
    </row>
    <row r="1591" spans="1:1" x14ac:dyDescent="0.25">
      <c r="A1591" s="1298" t="s">
        <v>6813</v>
      </c>
    </row>
    <row r="1592" spans="1:1" x14ac:dyDescent="0.25">
      <c r="A1592" s="1298" t="s">
        <v>6814</v>
      </c>
    </row>
    <row r="1593" spans="1:1" ht="31" x14ac:dyDescent="0.25">
      <c r="A1593" s="1298" t="s">
        <v>9692</v>
      </c>
    </row>
    <row r="1594" spans="1:1" x14ac:dyDescent="0.25">
      <c r="A1594" s="1298" t="s">
        <v>1330</v>
      </c>
    </row>
    <row r="1595" spans="1:1" ht="108.5" x14ac:dyDescent="0.25">
      <c r="A1595" s="1298" t="s">
        <v>9693</v>
      </c>
    </row>
    <row r="1596" spans="1:1" ht="46.5" x14ac:dyDescent="0.25">
      <c r="A1596" s="1298" t="s">
        <v>9694</v>
      </c>
    </row>
    <row r="1597" spans="1:1" ht="108.5" x14ac:dyDescent="0.25">
      <c r="A1597" s="1298" t="s">
        <v>9695</v>
      </c>
    </row>
    <row r="1598" spans="1:1" ht="62" x14ac:dyDescent="0.25">
      <c r="A1598" s="1298" t="s">
        <v>9696</v>
      </c>
    </row>
    <row r="1599" spans="1:1" x14ac:dyDescent="0.25">
      <c r="A1599" s="1298" t="s">
        <v>1220</v>
      </c>
    </row>
    <row r="1600" spans="1:1" ht="93" x14ac:dyDescent="0.25">
      <c r="A1600" s="1298" t="s">
        <v>9697</v>
      </c>
    </row>
    <row r="1601" spans="1:1" ht="124" x14ac:dyDescent="0.25">
      <c r="A1601" s="1298" t="s">
        <v>9830</v>
      </c>
    </row>
    <row r="1602" spans="1:1" ht="62" x14ac:dyDescent="0.25">
      <c r="A1602" s="1298" t="s">
        <v>9698</v>
      </c>
    </row>
    <row r="1603" spans="1:1" x14ac:dyDescent="0.25">
      <c r="A1603" s="1298" t="s">
        <v>1547</v>
      </c>
    </row>
    <row r="1604" spans="1:1" ht="31" x14ac:dyDescent="0.25">
      <c r="A1604" s="1298" t="s">
        <v>4703</v>
      </c>
    </row>
    <row r="1605" spans="1:1" x14ac:dyDescent="0.25">
      <c r="A1605" s="1298" t="s">
        <v>1758</v>
      </c>
    </row>
    <row r="1606" spans="1:1" ht="31" x14ac:dyDescent="0.25">
      <c r="A1606" s="1298" t="s">
        <v>9699</v>
      </c>
    </row>
    <row r="1607" spans="1:1" ht="46.5" x14ac:dyDescent="0.25">
      <c r="A1607" s="1298" t="s">
        <v>9700</v>
      </c>
    </row>
    <row r="1608" spans="1:1" ht="62" x14ac:dyDescent="0.25">
      <c r="A1608" s="1298" t="s">
        <v>9701</v>
      </c>
    </row>
    <row r="1609" spans="1:1" ht="31" x14ac:dyDescent="0.25">
      <c r="A1609" s="1298" t="s">
        <v>9702</v>
      </c>
    </row>
    <row r="1610" spans="1:1" x14ac:dyDescent="0.25">
      <c r="A1610" s="1298" t="s">
        <v>1976</v>
      </c>
    </row>
    <row r="1611" spans="1:1" ht="77.5" x14ac:dyDescent="0.25">
      <c r="A1611" s="1298" t="s">
        <v>9703</v>
      </c>
    </row>
    <row r="1612" spans="1:1" ht="46.5" x14ac:dyDescent="0.25">
      <c r="A1612" s="1298" t="s">
        <v>9704</v>
      </c>
    </row>
    <row r="1613" spans="1:1" ht="46.5" x14ac:dyDescent="0.25">
      <c r="A1613" s="1298" t="s">
        <v>9705</v>
      </c>
    </row>
    <row r="1614" spans="1:1" x14ac:dyDescent="0.25">
      <c r="A1614" s="1298" t="s">
        <v>1301</v>
      </c>
    </row>
    <row r="1615" spans="1:1" x14ac:dyDescent="0.25">
      <c r="A1615" s="1298" t="s">
        <v>4299</v>
      </c>
    </row>
    <row r="1616" spans="1:1" x14ac:dyDescent="0.25">
      <c r="A1616" s="1298" t="s">
        <v>1414</v>
      </c>
    </row>
    <row r="1617" spans="1:1" ht="124" x14ac:dyDescent="0.25">
      <c r="A1617" s="1298" t="s">
        <v>21205</v>
      </c>
    </row>
    <row r="1618" spans="1:1" ht="46.5" x14ac:dyDescent="0.25">
      <c r="A1618" s="1298" t="s">
        <v>9706</v>
      </c>
    </row>
    <row r="1619" spans="1:1" x14ac:dyDescent="0.25">
      <c r="A1619" s="1298" t="s">
        <v>21206</v>
      </c>
    </row>
    <row r="1620" spans="1:1" x14ac:dyDescent="0.25">
      <c r="A1620" s="1298" t="s">
        <v>21207</v>
      </c>
    </row>
    <row r="1621" spans="1:1" ht="62" x14ac:dyDescent="0.25">
      <c r="A1621" s="1298" t="s">
        <v>21208</v>
      </c>
    </row>
    <row r="1622" spans="1:1" ht="62" x14ac:dyDescent="0.25">
      <c r="A1622" s="1298" t="s">
        <v>21209</v>
      </c>
    </row>
    <row r="1623" spans="1:1" x14ac:dyDescent="0.25">
      <c r="A1623" s="1298" t="s">
        <v>1591</v>
      </c>
    </row>
    <row r="1624" spans="1:1" ht="31" x14ac:dyDescent="0.25">
      <c r="A1624" s="1298" t="s">
        <v>4704</v>
      </c>
    </row>
    <row r="1625" spans="1:1" x14ac:dyDescent="0.25">
      <c r="A1625" s="1298" t="s">
        <v>3398</v>
      </c>
    </row>
    <row r="1626" spans="1:1" x14ac:dyDescent="0.25">
      <c r="A1626" s="1298" t="s">
        <v>368</v>
      </c>
    </row>
    <row r="1627" spans="1:1" x14ac:dyDescent="0.25">
      <c r="A1627" s="1298" t="s">
        <v>794</v>
      </c>
    </row>
    <row r="1628" spans="1:1" ht="155" x14ac:dyDescent="0.25">
      <c r="A1628" s="1298" t="s">
        <v>4705</v>
      </c>
    </row>
    <row r="1629" spans="1:1" ht="46.5" x14ac:dyDescent="0.25">
      <c r="A1629" s="1298" t="s">
        <v>9707</v>
      </c>
    </row>
    <row r="1630" spans="1:1" x14ac:dyDescent="0.25">
      <c r="A1630" s="1298" t="s">
        <v>4706</v>
      </c>
    </row>
    <row r="1631" spans="1:1" x14ac:dyDescent="0.25">
      <c r="A1631" s="1298" t="s">
        <v>9708</v>
      </c>
    </row>
    <row r="1632" spans="1:1" ht="46.5" x14ac:dyDescent="0.25">
      <c r="A1632" s="1298" t="s">
        <v>4708</v>
      </c>
    </row>
    <row r="1633" spans="1:1" ht="170.5" x14ac:dyDescent="0.25">
      <c r="A1633" s="1298" t="s">
        <v>9709</v>
      </c>
    </row>
    <row r="1634" spans="1:1" ht="201.5" x14ac:dyDescent="0.25">
      <c r="A1634" s="1298" t="s">
        <v>9710</v>
      </c>
    </row>
    <row r="1635" spans="1:1" ht="155" x14ac:dyDescent="0.25">
      <c r="A1635" s="1298" t="s">
        <v>9711</v>
      </c>
    </row>
    <row r="1636" spans="1:1" ht="77.5" x14ac:dyDescent="0.25">
      <c r="A1636" s="1298" t="s">
        <v>6815</v>
      </c>
    </row>
    <row r="1637" spans="1:1" ht="31" x14ac:dyDescent="0.25">
      <c r="A1637" s="1298" t="s">
        <v>4709</v>
      </c>
    </row>
    <row r="1638" spans="1:1" ht="31" x14ac:dyDescent="0.25">
      <c r="A1638" s="1298" t="s">
        <v>4710</v>
      </c>
    </row>
    <row r="1639" spans="1:1" x14ac:dyDescent="0.25">
      <c r="A1639" s="1298" t="s">
        <v>1178</v>
      </c>
    </row>
    <row r="1640" spans="1:1" x14ac:dyDescent="0.25">
      <c r="A1640" s="1298" t="s">
        <v>4712</v>
      </c>
    </row>
    <row r="1641" spans="1:1" x14ac:dyDescent="0.25">
      <c r="A1641" s="1298" t="s">
        <v>1255</v>
      </c>
    </row>
    <row r="1642" spans="1:1" ht="46.5" x14ac:dyDescent="0.25">
      <c r="A1642" s="1298" t="s">
        <v>4713</v>
      </c>
    </row>
    <row r="1643" spans="1:1" x14ac:dyDescent="0.25">
      <c r="A1643" s="1298" t="s">
        <v>6816</v>
      </c>
    </row>
    <row r="1644" spans="1:1" x14ac:dyDescent="0.25">
      <c r="A1644" s="1298" t="s">
        <v>6817</v>
      </c>
    </row>
    <row r="1645" spans="1:1" x14ac:dyDescent="0.25">
      <c r="A1645" s="1298" t="s">
        <v>4714</v>
      </c>
    </row>
    <row r="1646" spans="1:1" x14ac:dyDescent="0.25">
      <c r="A1646" s="1298" t="s">
        <v>9712</v>
      </c>
    </row>
    <row r="1647" spans="1:1" x14ac:dyDescent="0.25">
      <c r="A1647" s="1298" t="s">
        <v>4715</v>
      </c>
    </row>
    <row r="1648" spans="1:1" x14ac:dyDescent="0.25">
      <c r="A1648" s="1298" t="s">
        <v>9713</v>
      </c>
    </row>
    <row r="1649" spans="1:1" x14ac:dyDescent="0.25">
      <c r="A1649" s="1298" t="s">
        <v>1222</v>
      </c>
    </row>
    <row r="1650" spans="1:1" x14ac:dyDescent="0.25">
      <c r="A1650" s="1298" t="s">
        <v>6818</v>
      </c>
    </row>
    <row r="1651" spans="1:1" x14ac:dyDescent="0.25">
      <c r="A1651" s="1298" t="s">
        <v>1257</v>
      </c>
    </row>
    <row r="1652" spans="1:1" ht="46.5" x14ac:dyDescent="0.25">
      <c r="A1652" s="1298" t="s">
        <v>6819</v>
      </c>
    </row>
    <row r="1653" spans="1:1" x14ac:dyDescent="0.25">
      <c r="A1653" s="1298" t="s">
        <v>4716</v>
      </c>
    </row>
    <row r="1654" spans="1:1" x14ac:dyDescent="0.25">
      <c r="A1654" s="1298" t="s">
        <v>726</v>
      </c>
    </row>
    <row r="1655" spans="1:1" x14ac:dyDescent="0.25">
      <c r="A1655" s="1298" t="s">
        <v>4717</v>
      </c>
    </row>
    <row r="1656" spans="1:1" x14ac:dyDescent="0.25">
      <c r="A1656" s="1298" t="s">
        <v>1260</v>
      </c>
    </row>
    <row r="1657" spans="1:1" ht="62" x14ac:dyDescent="0.25">
      <c r="A1657" s="1298" t="s">
        <v>4718</v>
      </c>
    </row>
    <row r="1658" spans="1:1" x14ac:dyDescent="0.25">
      <c r="A1658" s="1298" t="s">
        <v>9714</v>
      </c>
    </row>
    <row r="1659" spans="1:1" x14ac:dyDescent="0.25">
      <c r="A1659" s="1298" t="s">
        <v>4719</v>
      </c>
    </row>
    <row r="1660" spans="1:1" ht="46.5" x14ac:dyDescent="0.25">
      <c r="A1660" s="1298" t="s">
        <v>9715</v>
      </c>
    </row>
    <row r="1661" spans="1:1" x14ac:dyDescent="0.25">
      <c r="A1661" s="1298" t="s">
        <v>6820</v>
      </c>
    </row>
    <row r="1662" spans="1:1" x14ac:dyDescent="0.25">
      <c r="A1662" s="1298" t="s">
        <v>6821</v>
      </c>
    </row>
    <row r="1663" spans="1:1" x14ac:dyDescent="0.25">
      <c r="A1663" s="1298" t="s">
        <v>6822</v>
      </c>
    </row>
    <row r="1664" spans="1:1" x14ac:dyDescent="0.25">
      <c r="A1664" s="1298" t="s">
        <v>1635</v>
      </c>
    </row>
    <row r="1665" spans="1:1" x14ac:dyDescent="0.25">
      <c r="A1665" s="1298" t="s">
        <v>4720</v>
      </c>
    </row>
    <row r="1666" spans="1:1" x14ac:dyDescent="0.25">
      <c r="A1666" s="1298" t="s">
        <v>1445</v>
      </c>
    </row>
    <row r="1667" spans="1:1" ht="31" x14ac:dyDescent="0.25">
      <c r="A1667" s="1298" t="s">
        <v>4721</v>
      </c>
    </row>
    <row r="1668" spans="1:1" ht="31" x14ac:dyDescent="0.25">
      <c r="A1668" s="1298" t="s">
        <v>6823</v>
      </c>
    </row>
    <row r="1669" spans="1:1" ht="31" x14ac:dyDescent="0.25">
      <c r="A1669" s="1298" t="s">
        <v>6824</v>
      </c>
    </row>
    <row r="1670" spans="1:1" x14ac:dyDescent="0.25">
      <c r="A1670" s="1298" t="s">
        <v>759</v>
      </c>
    </row>
    <row r="1671" spans="1:1" x14ac:dyDescent="0.25">
      <c r="A1671" s="1298" t="s">
        <v>4722</v>
      </c>
    </row>
    <row r="1672" spans="1:1" x14ac:dyDescent="0.25">
      <c r="A1672" s="1298" t="s">
        <v>1449</v>
      </c>
    </row>
    <row r="1673" spans="1:1" ht="31" x14ac:dyDescent="0.25">
      <c r="A1673" s="1298" t="s">
        <v>6825</v>
      </c>
    </row>
    <row r="1674" spans="1:1" x14ac:dyDescent="0.25">
      <c r="A1674" s="1298" t="s">
        <v>4723</v>
      </c>
    </row>
    <row r="1675" spans="1:1" x14ac:dyDescent="0.25">
      <c r="A1675" s="1298" t="s">
        <v>4724</v>
      </c>
    </row>
    <row r="1676" spans="1:1" x14ac:dyDescent="0.25">
      <c r="A1676" s="1298" t="s">
        <v>1648</v>
      </c>
    </row>
    <row r="1677" spans="1:1" ht="31" x14ac:dyDescent="0.25">
      <c r="A1677" s="1298" t="s">
        <v>6826</v>
      </c>
    </row>
    <row r="1678" spans="1:1" x14ac:dyDescent="0.25">
      <c r="A1678" s="1298" t="s">
        <v>4725</v>
      </c>
    </row>
    <row r="1679" spans="1:1" x14ac:dyDescent="0.25">
      <c r="A1679" s="1298" t="s">
        <v>585</v>
      </c>
    </row>
    <row r="1680" spans="1:1" x14ac:dyDescent="0.25">
      <c r="A1680" s="1298" t="s">
        <v>2339</v>
      </c>
    </row>
    <row r="1681" spans="1:1" ht="46.5" x14ac:dyDescent="0.25">
      <c r="A1681" s="1298" t="s">
        <v>6827</v>
      </c>
    </row>
    <row r="1682" spans="1:1" x14ac:dyDescent="0.25">
      <c r="A1682" s="1298" t="s">
        <v>4726</v>
      </c>
    </row>
    <row r="1683" spans="1:1" x14ac:dyDescent="0.25">
      <c r="A1683" s="1298" t="s">
        <v>4727</v>
      </c>
    </row>
    <row r="1684" spans="1:1" x14ac:dyDescent="0.25">
      <c r="A1684" s="1298" t="s">
        <v>2341</v>
      </c>
    </row>
    <row r="1685" spans="1:1" ht="31" x14ac:dyDescent="0.25">
      <c r="A1685" s="1298" t="s">
        <v>6828</v>
      </c>
    </row>
    <row r="1686" spans="1:1" x14ac:dyDescent="0.25">
      <c r="A1686" s="1298" t="s">
        <v>4728</v>
      </c>
    </row>
    <row r="1687" spans="1:1" x14ac:dyDescent="0.25">
      <c r="A1687" s="1298" t="s">
        <v>6829</v>
      </c>
    </row>
    <row r="1688" spans="1:1" x14ac:dyDescent="0.25">
      <c r="A1688" s="1298" t="s">
        <v>1639</v>
      </c>
    </row>
    <row r="1689" spans="1:1" ht="46.5" x14ac:dyDescent="0.25">
      <c r="A1689" s="1298" t="s">
        <v>6830</v>
      </c>
    </row>
    <row r="1690" spans="1:1" x14ac:dyDescent="0.25">
      <c r="A1690" s="1298" t="s">
        <v>4729</v>
      </c>
    </row>
    <row r="1691" spans="1:1" x14ac:dyDescent="0.25">
      <c r="A1691" s="1298" t="s">
        <v>482</v>
      </c>
    </row>
    <row r="1692" spans="1:1" x14ac:dyDescent="0.25">
      <c r="A1692" s="1298" t="s">
        <v>1856</v>
      </c>
    </row>
    <row r="1693" spans="1:1" ht="46.5" x14ac:dyDescent="0.25">
      <c r="A1693" s="1298" t="s">
        <v>6831</v>
      </c>
    </row>
    <row r="1694" spans="1:1" x14ac:dyDescent="0.25">
      <c r="A1694" s="1298" t="s">
        <v>6832</v>
      </c>
    </row>
    <row r="1695" spans="1:1" ht="46.5" x14ac:dyDescent="0.25">
      <c r="A1695" s="1298" t="s">
        <v>6833</v>
      </c>
    </row>
    <row r="1696" spans="1:1" ht="31" x14ac:dyDescent="0.25">
      <c r="A1696" s="1298" t="s">
        <v>6834</v>
      </c>
    </row>
    <row r="1697" spans="1:1" ht="31" x14ac:dyDescent="0.25">
      <c r="A1697" s="1298" t="s">
        <v>6835</v>
      </c>
    </row>
    <row r="1698" spans="1:1" ht="62" x14ac:dyDescent="0.25">
      <c r="A1698" s="1298" t="s">
        <v>6836</v>
      </c>
    </row>
    <row r="1699" spans="1:1" ht="46.5" x14ac:dyDescent="0.25">
      <c r="A1699" s="1298" t="s">
        <v>6837</v>
      </c>
    </row>
    <row r="1700" spans="1:1" ht="46.5" x14ac:dyDescent="0.25">
      <c r="A1700" s="1298" t="s">
        <v>6838</v>
      </c>
    </row>
    <row r="1701" spans="1:1" ht="77.5" x14ac:dyDescent="0.25">
      <c r="A1701" s="1298" t="s">
        <v>6839</v>
      </c>
    </row>
    <row r="1702" spans="1:1" ht="108.5" x14ac:dyDescent="0.25">
      <c r="A1702" s="1298" t="s">
        <v>6840</v>
      </c>
    </row>
    <row r="1703" spans="1:1" ht="31" x14ac:dyDescent="0.25">
      <c r="A1703" s="1298" t="s">
        <v>6841</v>
      </c>
    </row>
    <row r="1704" spans="1:1" ht="31" x14ac:dyDescent="0.25">
      <c r="A1704" s="1298" t="s">
        <v>6842</v>
      </c>
    </row>
    <row r="1705" spans="1:1" ht="31" x14ac:dyDescent="0.25">
      <c r="A1705" s="1298" t="s">
        <v>6843</v>
      </c>
    </row>
    <row r="1706" spans="1:1" ht="62" x14ac:dyDescent="0.25">
      <c r="A1706" s="1298" t="s">
        <v>6844</v>
      </c>
    </row>
    <row r="1707" spans="1:1" ht="77.5" x14ac:dyDescent="0.25">
      <c r="A1707" s="1298" t="s">
        <v>6845</v>
      </c>
    </row>
    <row r="1708" spans="1:1" ht="46.5" x14ac:dyDescent="0.25">
      <c r="A1708" s="1298" t="s">
        <v>6846</v>
      </c>
    </row>
    <row r="1709" spans="1:1" ht="31" x14ac:dyDescent="0.25">
      <c r="A1709" s="1298" t="s">
        <v>6847</v>
      </c>
    </row>
    <row r="1710" spans="1:1" ht="31" x14ac:dyDescent="0.25">
      <c r="A1710" s="1298" t="s">
        <v>6848</v>
      </c>
    </row>
    <row r="1711" spans="1:1" ht="31" x14ac:dyDescent="0.25">
      <c r="A1711" s="1298" t="s">
        <v>6849</v>
      </c>
    </row>
    <row r="1712" spans="1:1" ht="31" x14ac:dyDescent="0.25">
      <c r="A1712" s="1298" t="s">
        <v>6850</v>
      </c>
    </row>
    <row r="1713" spans="1:1" ht="62" x14ac:dyDescent="0.25">
      <c r="A1713" s="1298" t="s">
        <v>6851</v>
      </c>
    </row>
    <row r="1714" spans="1:1" x14ac:dyDescent="0.25">
      <c r="A1714" s="1298" t="s">
        <v>6852</v>
      </c>
    </row>
    <row r="1715" spans="1:1" ht="31" x14ac:dyDescent="0.25">
      <c r="A1715" s="1298" t="s">
        <v>6853</v>
      </c>
    </row>
    <row r="1716" spans="1:1" ht="46.5" x14ac:dyDescent="0.25">
      <c r="A1716" s="1298" t="s">
        <v>6854</v>
      </c>
    </row>
    <row r="1717" spans="1:1" ht="46.5" x14ac:dyDescent="0.25">
      <c r="A1717" s="1298" t="s">
        <v>6855</v>
      </c>
    </row>
    <row r="1718" spans="1:1" ht="46.5" x14ac:dyDescent="0.25">
      <c r="A1718" s="1298" t="s">
        <v>6856</v>
      </c>
    </row>
    <row r="1719" spans="1:1" ht="46.5" x14ac:dyDescent="0.25">
      <c r="A1719" s="1298" t="s">
        <v>6857</v>
      </c>
    </row>
    <row r="1720" spans="1:1" ht="46.5" x14ac:dyDescent="0.25">
      <c r="A1720" s="1298" t="s">
        <v>6858</v>
      </c>
    </row>
    <row r="1721" spans="1:1" x14ac:dyDescent="0.25">
      <c r="A1721" s="1298" t="s">
        <v>6859</v>
      </c>
    </row>
    <row r="1722" spans="1:1" x14ac:dyDescent="0.25">
      <c r="A1722" s="1298" t="s">
        <v>4730</v>
      </c>
    </row>
    <row r="1723" spans="1:1" ht="77.5" x14ac:dyDescent="0.25">
      <c r="A1723" s="1298" t="s">
        <v>6860</v>
      </c>
    </row>
    <row r="1724" spans="1:1" ht="46.5" x14ac:dyDescent="0.25">
      <c r="A1724" s="1298" t="s">
        <v>6861</v>
      </c>
    </row>
    <row r="1725" spans="1:1" x14ac:dyDescent="0.25">
      <c r="A1725" s="1298" t="s">
        <v>4731</v>
      </c>
    </row>
    <row r="1726" spans="1:1" ht="62" x14ac:dyDescent="0.25">
      <c r="A1726" s="1298" t="s">
        <v>6862</v>
      </c>
    </row>
    <row r="1727" spans="1:1" ht="62" x14ac:dyDescent="0.25">
      <c r="A1727" s="1298" t="s">
        <v>6863</v>
      </c>
    </row>
    <row r="1728" spans="1:1" x14ac:dyDescent="0.25">
      <c r="A1728" s="1298" t="s">
        <v>4732</v>
      </c>
    </row>
    <row r="1729" spans="1:1" ht="62" x14ac:dyDescent="0.25">
      <c r="A1729" s="1298" t="s">
        <v>6864</v>
      </c>
    </row>
    <row r="1730" spans="1:1" ht="46.5" x14ac:dyDescent="0.25">
      <c r="A1730" s="1298" t="s">
        <v>6865</v>
      </c>
    </row>
    <row r="1731" spans="1:1" x14ac:dyDescent="0.25">
      <c r="A1731" s="1298" t="s">
        <v>6866</v>
      </c>
    </row>
    <row r="1732" spans="1:1" ht="46.5" x14ac:dyDescent="0.25">
      <c r="A1732" s="1298" t="s">
        <v>4733</v>
      </c>
    </row>
    <row r="1733" spans="1:1" ht="31" x14ac:dyDescent="0.25">
      <c r="A1733" s="1298" t="s">
        <v>4734</v>
      </c>
    </row>
    <row r="1734" spans="1:1" ht="46.5" x14ac:dyDescent="0.25">
      <c r="A1734" s="1298" t="s">
        <v>4735</v>
      </c>
    </row>
    <row r="1735" spans="1:1" ht="31" x14ac:dyDescent="0.25">
      <c r="A1735" s="1298" t="s">
        <v>4736</v>
      </c>
    </row>
    <row r="1736" spans="1:1" ht="46.5" x14ac:dyDescent="0.25">
      <c r="A1736" s="1298" t="s">
        <v>4737</v>
      </c>
    </row>
    <row r="1737" spans="1:1" ht="46.5" x14ac:dyDescent="0.25">
      <c r="A1737" s="1298" t="s">
        <v>4738</v>
      </c>
    </row>
    <row r="1738" spans="1:1" x14ac:dyDescent="0.25">
      <c r="A1738" s="1298" t="s">
        <v>6867</v>
      </c>
    </row>
    <row r="1739" spans="1:1" x14ac:dyDescent="0.25">
      <c r="A1739" s="1298" t="s">
        <v>185</v>
      </c>
    </row>
    <row r="1740" spans="1:1" ht="46.5" x14ac:dyDescent="0.25">
      <c r="A1740" s="1298" t="s">
        <v>6194</v>
      </c>
    </row>
    <row r="1741" spans="1:1" ht="108.5" x14ac:dyDescent="0.25">
      <c r="A1741" s="1298" t="s">
        <v>6195</v>
      </c>
    </row>
    <row r="1742" spans="1:1" ht="93" x14ac:dyDescent="0.25">
      <c r="A1742" s="1298" t="s">
        <v>6196</v>
      </c>
    </row>
    <row r="1743" spans="1:1" ht="46.5" x14ac:dyDescent="0.25">
      <c r="A1743" s="1298" t="s">
        <v>6197</v>
      </c>
    </row>
    <row r="1744" spans="1:1" ht="62" x14ac:dyDescent="0.25">
      <c r="A1744" s="1298" t="s">
        <v>6198</v>
      </c>
    </row>
    <row r="1745" spans="1:1" ht="77.5" x14ac:dyDescent="0.25">
      <c r="A1745" s="1298" t="s">
        <v>6199</v>
      </c>
    </row>
    <row r="1746" spans="1:1" ht="77.5" x14ac:dyDescent="0.25">
      <c r="A1746" s="1298" t="s">
        <v>6200</v>
      </c>
    </row>
    <row r="1747" spans="1:1" ht="62" x14ac:dyDescent="0.25">
      <c r="A1747" s="1298" t="s">
        <v>6201</v>
      </c>
    </row>
    <row r="1748" spans="1:1" x14ac:dyDescent="0.25">
      <c r="A1748" s="1298" t="s">
        <v>6868</v>
      </c>
    </row>
    <row r="1749" spans="1:1" ht="62" x14ac:dyDescent="0.25">
      <c r="A1749" s="1298" t="s">
        <v>6598</v>
      </c>
    </row>
    <row r="1750" spans="1:1" ht="46.5" x14ac:dyDescent="0.25">
      <c r="A1750" s="1298" t="s">
        <v>6599</v>
      </c>
    </row>
    <row r="1751" spans="1:1" x14ac:dyDescent="0.25">
      <c r="A1751" s="1298" t="s">
        <v>6869</v>
      </c>
    </row>
    <row r="1752" spans="1:1" ht="46.5" x14ac:dyDescent="0.25">
      <c r="A1752" s="1298" t="s">
        <v>6870</v>
      </c>
    </row>
    <row r="1753" spans="1:1" x14ac:dyDescent="0.25">
      <c r="A1753" s="1298" t="s">
        <v>9716</v>
      </c>
    </row>
    <row r="1754" spans="1:1" ht="62" x14ac:dyDescent="0.25">
      <c r="A1754" s="1298" t="s">
        <v>9717</v>
      </c>
    </row>
    <row r="1755" spans="1:1" ht="31" x14ac:dyDescent="0.25">
      <c r="A1755" s="1298" t="s">
        <v>9718</v>
      </c>
    </row>
    <row r="1756" spans="1:1" ht="31" x14ac:dyDescent="0.25">
      <c r="A1756" s="1298" t="s">
        <v>9719</v>
      </c>
    </row>
    <row r="1757" spans="1:1" ht="46.5" x14ac:dyDescent="0.25">
      <c r="A1757" s="1298" t="s">
        <v>9720</v>
      </c>
    </row>
    <row r="1758" spans="1:1" x14ac:dyDescent="0.25">
      <c r="A1758" s="1298" t="s">
        <v>11968</v>
      </c>
    </row>
    <row r="1759" spans="1:1" ht="62" x14ac:dyDescent="0.25">
      <c r="A1759" s="1298" t="s">
        <v>21210</v>
      </c>
    </row>
    <row r="1760" spans="1:1" ht="31" x14ac:dyDescent="0.25">
      <c r="A1760" s="1298" t="s">
        <v>11969</v>
      </c>
    </row>
    <row r="1761" spans="1:1" x14ac:dyDescent="0.25">
      <c r="A1761" s="1298" t="s">
        <v>13562</v>
      </c>
    </row>
    <row r="1762" spans="1:1" ht="77.5" x14ac:dyDescent="0.25">
      <c r="A1762" s="1298" t="s">
        <v>13563</v>
      </c>
    </row>
    <row r="1763" spans="1:1" ht="77.5" x14ac:dyDescent="0.25">
      <c r="A1763" s="1298" t="s">
        <v>13564</v>
      </c>
    </row>
    <row r="1764" spans="1:1" ht="46.5" x14ac:dyDescent="0.25">
      <c r="A1764" s="1298" t="s">
        <v>13565</v>
      </c>
    </row>
    <row r="1765" spans="1:1" x14ac:dyDescent="0.25">
      <c r="A1765" s="1298" t="s">
        <v>21469</v>
      </c>
    </row>
    <row r="1766" spans="1:1" ht="31" x14ac:dyDescent="0.25">
      <c r="A1766" s="1298" t="s">
        <v>21470</v>
      </c>
    </row>
    <row r="1767" spans="1:1" ht="62" x14ac:dyDescent="0.25">
      <c r="A1767" s="1298" t="s">
        <v>21471</v>
      </c>
    </row>
    <row r="1768" spans="1:1" x14ac:dyDescent="0.25">
      <c r="A1768" s="1298" t="s">
        <v>20426</v>
      </c>
    </row>
    <row r="1769" spans="1:1" ht="62" x14ac:dyDescent="0.25">
      <c r="A1769" s="1298" t="s">
        <v>20427</v>
      </c>
    </row>
    <row r="1770" spans="1:1" x14ac:dyDescent="0.25">
      <c r="A1770" s="1298" t="s">
        <v>21211</v>
      </c>
    </row>
    <row r="1771" spans="1:1" ht="77.5" x14ac:dyDescent="0.25">
      <c r="A1771" s="1298" t="s">
        <v>21212</v>
      </c>
    </row>
    <row r="1772" spans="1:1" ht="62" x14ac:dyDescent="0.25">
      <c r="A1772" s="1298" t="s">
        <v>21213</v>
      </c>
    </row>
    <row r="1773" spans="1:1" ht="62" x14ac:dyDescent="0.25">
      <c r="A1773" s="1298" t="s">
        <v>21214</v>
      </c>
    </row>
    <row r="1774" spans="1:1" ht="31" x14ac:dyDescent="0.25">
      <c r="A1774" s="1298" t="s">
        <v>21215</v>
      </c>
    </row>
    <row r="1775" spans="1:1" ht="31" x14ac:dyDescent="0.25">
      <c r="A1775" s="1298" t="s">
        <v>21216</v>
      </c>
    </row>
    <row r="1776" spans="1:1" ht="31" x14ac:dyDescent="0.25">
      <c r="A1776" s="1298" t="s">
        <v>21217</v>
      </c>
    </row>
    <row r="1777" spans="1:1" ht="155" x14ac:dyDescent="0.25">
      <c r="A1777" s="1298" t="s">
        <v>21218</v>
      </c>
    </row>
    <row r="1778" spans="1:1" ht="108.5" x14ac:dyDescent="0.25">
      <c r="A1778" s="1298" t="s">
        <v>21219</v>
      </c>
    </row>
    <row r="1779" spans="1:1" ht="46.5" x14ac:dyDescent="0.25">
      <c r="A1779" s="1298" t="s">
        <v>21220</v>
      </c>
    </row>
    <row r="1780" spans="1:1" ht="31" x14ac:dyDescent="0.25">
      <c r="A1780" s="1298" t="s">
        <v>21221</v>
      </c>
    </row>
    <row r="1781" spans="1:1" x14ac:dyDescent="0.25">
      <c r="A1781" s="1298" t="s">
        <v>6778</v>
      </c>
    </row>
    <row r="1782" spans="1:1" x14ac:dyDescent="0.25">
      <c r="A1782" s="1298" t="s">
        <v>6871</v>
      </c>
    </row>
    <row r="1783" spans="1:1" x14ac:dyDescent="0.25">
      <c r="A1783" s="1298" t="s">
        <v>6872</v>
      </c>
    </row>
    <row r="1784" spans="1:1" x14ac:dyDescent="0.25">
      <c r="A1784" s="1298" t="s">
        <v>4739</v>
      </c>
    </row>
    <row r="1785" spans="1:1" x14ac:dyDescent="0.25">
      <c r="A1785" s="1298" t="s">
        <v>4740</v>
      </c>
    </row>
    <row r="1786" spans="1:1" x14ac:dyDescent="0.25">
      <c r="A1786" s="1298" t="s">
        <v>6873</v>
      </c>
    </row>
    <row r="1787" spans="1:1" ht="31" x14ac:dyDescent="0.25">
      <c r="A1787" s="1298" t="s">
        <v>6874</v>
      </c>
    </row>
    <row r="1788" spans="1:1" ht="31" x14ac:dyDescent="0.25">
      <c r="A1788" s="1298" t="s">
        <v>6875</v>
      </c>
    </row>
    <row r="1789" spans="1:1" ht="31" x14ac:dyDescent="0.25">
      <c r="A1789" s="1298" t="s">
        <v>6876</v>
      </c>
    </row>
    <row r="1790" spans="1:1" ht="31" x14ac:dyDescent="0.25">
      <c r="A1790" s="1298" t="s">
        <v>6877</v>
      </c>
    </row>
    <row r="1791" spans="1:1" ht="31" x14ac:dyDescent="0.25">
      <c r="A1791" s="1298" t="s">
        <v>6878</v>
      </c>
    </row>
    <row r="1792" spans="1:1" ht="31" x14ac:dyDescent="0.25">
      <c r="A1792" s="1298" t="s">
        <v>6879</v>
      </c>
    </row>
    <row r="1793" spans="1:1" ht="31" x14ac:dyDescent="0.25">
      <c r="A1793" s="1298" t="s">
        <v>6880</v>
      </c>
    </row>
    <row r="1794" spans="1:1" ht="31" x14ac:dyDescent="0.25">
      <c r="A1794" s="1298" t="s">
        <v>6881</v>
      </c>
    </row>
    <row r="1795" spans="1:1" ht="31" x14ac:dyDescent="0.25">
      <c r="A1795" s="1298" t="s">
        <v>4741</v>
      </c>
    </row>
    <row r="1796" spans="1:1" ht="31" x14ac:dyDescent="0.25">
      <c r="A1796" s="1298" t="s">
        <v>4742</v>
      </c>
    </row>
    <row r="1797" spans="1:1" ht="31" x14ac:dyDescent="0.25">
      <c r="A1797" s="1298" t="s">
        <v>4743</v>
      </c>
    </row>
    <row r="1798" spans="1:1" ht="31" x14ac:dyDescent="0.25">
      <c r="A1798" s="1298" t="s">
        <v>4744</v>
      </c>
    </row>
    <row r="1799" spans="1:1" ht="31" x14ac:dyDescent="0.25">
      <c r="A1799" s="1298" t="s">
        <v>4745</v>
      </c>
    </row>
    <row r="1800" spans="1:1" x14ac:dyDescent="0.25">
      <c r="A1800" s="1298" t="s">
        <v>6882</v>
      </c>
    </row>
    <row r="1801" spans="1:1" ht="31" x14ac:dyDescent="0.25">
      <c r="A1801" s="1298" t="s">
        <v>9721</v>
      </c>
    </row>
    <row r="1802" spans="1:1" ht="31" x14ac:dyDescent="0.25">
      <c r="A1802" s="1298" t="s">
        <v>22000</v>
      </c>
    </row>
    <row r="1803" spans="1:1" ht="31" x14ac:dyDescent="0.25">
      <c r="A1803" s="1298" t="s">
        <v>22001</v>
      </c>
    </row>
    <row r="1804" spans="1:1" ht="46.5" x14ac:dyDescent="0.25">
      <c r="A1804" s="1298" t="s">
        <v>22002</v>
      </c>
    </row>
    <row r="1805" spans="1:1" ht="31" x14ac:dyDescent="0.25">
      <c r="A1805" s="1298" t="s">
        <v>22003</v>
      </c>
    </row>
    <row r="1806" spans="1:1" ht="31" x14ac:dyDescent="0.25">
      <c r="A1806" s="1298" t="s">
        <v>22004</v>
      </c>
    </row>
    <row r="1807" spans="1:1" ht="46.5" x14ac:dyDescent="0.25">
      <c r="A1807" s="1298" t="s">
        <v>22005</v>
      </c>
    </row>
    <row r="1808" spans="1:1" ht="31" x14ac:dyDescent="0.25">
      <c r="A1808" s="1298" t="s">
        <v>22006</v>
      </c>
    </row>
    <row r="1809" spans="1:1" ht="31" x14ac:dyDescent="0.25">
      <c r="A1809" s="1298" t="s">
        <v>22007</v>
      </c>
    </row>
    <row r="1810" spans="1:1" ht="31" x14ac:dyDescent="0.25">
      <c r="A1810" s="1298" t="s">
        <v>22008</v>
      </c>
    </row>
    <row r="1811" spans="1:1" ht="46.5" x14ac:dyDescent="0.25">
      <c r="A1811" s="1298" t="s">
        <v>22009</v>
      </c>
    </row>
    <row r="1812" spans="1:1" ht="31" x14ac:dyDescent="0.25">
      <c r="A1812" s="1298" t="s">
        <v>22010</v>
      </c>
    </row>
    <row r="1813" spans="1:1" ht="31" x14ac:dyDescent="0.25">
      <c r="A1813" s="1298" t="s">
        <v>22011</v>
      </c>
    </row>
    <row r="1814" spans="1:1" ht="46.5" x14ac:dyDescent="0.25">
      <c r="A1814" s="1298" t="s">
        <v>22012</v>
      </c>
    </row>
    <row r="1815" spans="1:1" ht="46.5" x14ac:dyDescent="0.25">
      <c r="A1815" s="1298" t="s">
        <v>22013</v>
      </c>
    </row>
    <row r="1816" spans="1:1" ht="31" x14ac:dyDescent="0.25">
      <c r="A1816" s="1298" t="s">
        <v>22014</v>
      </c>
    </row>
    <row r="1817" spans="1:1" ht="46.5" x14ac:dyDescent="0.25">
      <c r="A1817" s="1298" t="s">
        <v>22015</v>
      </c>
    </row>
    <row r="1818" spans="1:1" ht="31" x14ac:dyDescent="0.25">
      <c r="A1818" s="1298" t="s">
        <v>22016</v>
      </c>
    </row>
    <row r="1819" spans="1:1" ht="31" x14ac:dyDescent="0.25">
      <c r="A1819" s="1298" t="s">
        <v>22017</v>
      </c>
    </row>
    <row r="1820" spans="1:1" ht="31" x14ac:dyDescent="0.25">
      <c r="A1820" s="1298" t="s">
        <v>22018</v>
      </c>
    </row>
    <row r="1821" spans="1:1" x14ac:dyDescent="0.25">
      <c r="A1821" s="1298" t="s">
        <v>9722</v>
      </c>
    </row>
    <row r="1822" spans="1:1" ht="31" x14ac:dyDescent="0.25">
      <c r="A1822" s="1298" t="s">
        <v>22019</v>
      </c>
    </row>
    <row r="1823" spans="1:1" ht="31" x14ac:dyDescent="0.25">
      <c r="A1823" s="1298" t="s">
        <v>9723</v>
      </c>
    </row>
    <row r="1824" spans="1:1" ht="62" x14ac:dyDescent="0.25">
      <c r="A1824" s="1298" t="s">
        <v>9724</v>
      </c>
    </row>
    <row r="1825" spans="1:1" ht="31" x14ac:dyDescent="0.25">
      <c r="A1825" s="1298" t="s">
        <v>9725</v>
      </c>
    </row>
    <row r="1826" spans="1:1" x14ac:dyDescent="0.25">
      <c r="A1826" s="1298" t="s">
        <v>9726</v>
      </c>
    </row>
    <row r="1827" spans="1:1" ht="46.5" x14ac:dyDescent="0.25">
      <c r="A1827" s="1298" t="s">
        <v>9727</v>
      </c>
    </row>
    <row r="1828" spans="1:1" ht="31" x14ac:dyDescent="0.25">
      <c r="A1828" s="1298" t="s">
        <v>9728</v>
      </c>
    </row>
    <row r="1829" spans="1:1" x14ac:dyDescent="0.25">
      <c r="A1829" s="1298" t="s">
        <v>9729</v>
      </c>
    </row>
    <row r="1830" spans="1:1" x14ac:dyDescent="0.25">
      <c r="A1830" s="1298" t="s">
        <v>9730</v>
      </c>
    </row>
    <row r="1831" spans="1:1" x14ac:dyDescent="0.25">
      <c r="A1831" s="1298" t="s">
        <v>9731</v>
      </c>
    </row>
    <row r="1832" spans="1:1" ht="31" x14ac:dyDescent="0.25">
      <c r="A1832" s="1298" t="s">
        <v>9732</v>
      </c>
    </row>
    <row r="1833" spans="1:1" x14ac:dyDescent="0.25">
      <c r="A1833" s="1298" t="s">
        <v>9733</v>
      </c>
    </row>
    <row r="1834" spans="1:1" x14ac:dyDescent="0.25">
      <c r="A1834" s="1298" t="s">
        <v>9734</v>
      </c>
    </row>
    <row r="1835" spans="1:1" ht="31" x14ac:dyDescent="0.25">
      <c r="A1835" s="1298" t="s">
        <v>9735</v>
      </c>
    </row>
    <row r="1836" spans="1:1" x14ac:dyDescent="0.25">
      <c r="A1836" s="1298" t="s">
        <v>9736</v>
      </c>
    </row>
    <row r="1837" spans="1:1" x14ac:dyDescent="0.25">
      <c r="A1837" s="1298" t="s">
        <v>9737</v>
      </c>
    </row>
    <row r="1838" spans="1:1" x14ac:dyDescent="0.25">
      <c r="A1838" s="1298" t="s">
        <v>9738</v>
      </c>
    </row>
    <row r="1839" spans="1:1" x14ac:dyDescent="0.25">
      <c r="A1839" s="1298" t="s">
        <v>9739</v>
      </c>
    </row>
    <row r="1840" spans="1:1" x14ac:dyDescent="0.25">
      <c r="A1840" s="1298" t="s">
        <v>9740</v>
      </c>
    </row>
    <row r="1841" spans="1:1" x14ac:dyDescent="0.25">
      <c r="A1841" s="1298" t="s">
        <v>9741</v>
      </c>
    </row>
    <row r="1842" spans="1:1" ht="31" x14ac:dyDescent="0.25">
      <c r="A1842" s="1298" t="s">
        <v>22020</v>
      </c>
    </row>
    <row r="1843" spans="1:1" ht="31" x14ac:dyDescent="0.25">
      <c r="A1843" s="1298" t="s">
        <v>9742</v>
      </c>
    </row>
    <row r="1844" spans="1:1" x14ac:dyDescent="0.25">
      <c r="A1844" s="1298" t="s">
        <v>13566</v>
      </c>
    </row>
    <row r="1845" spans="1:1" ht="31" x14ac:dyDescent="0.25">
      <c r="A1845" s="1298" t="s">
        <v>9743</v>
      </c>
    </row>
    <row r="1846" spans="1:1" x14ac:dyDescent="0.25">
      <c r="A1846" s="1298" t="s">
        <v>9744</v>
      </c>
    </row>
    <row r="1847" spans="1:1" ht="31" x14ac:dyDescent="0.25">
      <c r="A1847" s="1298" t="s">
        <v>9745</v>
      </c>
    </row>
    <row r="1848" spans="1:1" ht="31" x14ac:dyDescent="0.25">
      <c r="A1848" s="1298" t="s">
        <v>9746</v>
      </c>
    </row>
    <row r="1849" spans="1:1" x14ac:dyDescent="0.25">
      <c r="A1849" s="1298" t="s">
        <v>9747</v>
      </c>
    </row>
    <row r="1850" spans="1:1" ht="31" x14ac:dyDescent="0.25">
      <c r="A1850" s="1298" t="s">
        <v>22021</v>
      </c>
    </row>
    <row r="1851" spans="1:1" ht="31" x14ac:dyDescent="0.25">
      <c r="A1851" s="1298" t="s">
        <v>9748</v>
      </c>
    </row>
    <row r="1852" spans="1:1" x14ac:dyDescent="0.25">
      <c r="A1852" s="1298" t="s">
        <v>9749</v>
      </c>
    </row>
    <row r="1853" spans="1:1" ht="31" x14ac:dyDescent="0.25">
      <c r="A1853" s="1298" t="s">
        <v>9750</v>
      </c>
    </row>
    <row r="1854" spans="1:1" x14ac:dyDescent="0.25">
      <c r="A1854" s="1298" t="s">
        <v>9751</v>
      </c>
    </row>
    <row r="1855" spans="1:1" x14ac:dyDescent="0.25">
      <c r="A1855" s="1298" t="s">
        <v>9752</v>
      </c>
    </row>
    <row r="1856" spans="1:1" ht="31" x14ac:dyDescent="0.25">
      <c r="A1856" s="1298" t="s">
        <v>9753</v>
      </c>
    </row>
    <row r="1857" spans="1:1" x14ac:dyDescent="0.25">
      <c r="A1857" s="1298" t="s">
        <v>9754</v>
      </c>
    </row>
    <row r="1858" spans="1:1" ht="31" x14ac:dyDescent="0.25">
      <c r="A1858" s="1298" t="s">
        <v>9755</v>
      </c>
    </row>
    <row r="1859" spans="1:1" x14ac:dyDescent="0.25">
      <c r="A1859" s="1298" t="s">
        <v>9756</v>
      </c>
    </row>
    <row r="1860" spans="1:1" x14ac:dyDescent="0.25">
      <c r="A1860" s="1298" t="s">
        <v>22022</v>
      </c>
    </row>
    <row r="1861" spans="1:1" x14ac:dyDescent="0.25">
      <c r="A1861" s="1298" t="s">
        <v>22023</v>
      </c>
    </row>
    <row r="1862" spans="1:1" x14ac:dyDescent="0.25">
      <c r="A1862" s="1298" t="s">
        <v>22024</v>
      </c>
    </row>
    <row r="1863" spans="1:1" ht="31" x14ac:dyDescent="0.25">
      <c r="A1863" s="1298" t="s">
        <v>9757</v>
      </c>
    </row>
    <row r="1864" spans="1:1" ht="31" x14ac:dyDescent="0.25">
      <c r="A1864" s="1298" t="s">
        <v>9758</v>
      </c>
    </row>
    <row r="1865" spans="1:1" ht="31" x14ac:dyDescent="0.25">
      <c r="A1865" s="1298" t="s">
        <v>9759</v>
      </c>
    </row>
    <row r="1866" spans="1:1" x14ac:dyDescent="0.25">
      <c r="A1866" s="1298" t="s">
        <v>9760</v>
      </c>
    </row>
    <row r="1867" spans="1:1" ht="31" x14ac:dyDescent="0.25">
      <c r="A1867" s="1298" t="s">
        <v>9761</v>
      </c>
    </row>
    <row r="1868" spans="1:1" x14ac:dyDescent="0.25">
      <c r="A1868" s="1298" t="s">
        <v>9762</v>
      </c>
    </row>
    <row r="1869" spans="1:1" ht="31" x14ac:dyDescent="0.25">
      <c r="A1869" s="1298" t="s">
        <v>9763</v>
      </c>
    </row>
    <row r="1870" spans="1:1" ht="31" x14ac:dyDescent="0.25">
      <c r="A1870" s="1298" t="s">
        <v>9764</v>
      </c>
    </row>
    <row r="1871" spans="1:1" ht="31" x14ac:dyDescent="0.25">
      <c r="A1871" s="1298" t="s">
        <v>22025</v>
      </c>
    </row>
    <row r="1872" spans="1:1" x14ac:dyDescent="0.25">
      <c r="A1872" s="1298" t="s">
        <v>22026</v>
      </c>
    </row>
    <row r="1873" spans="1:1" ht="31" x14ac:dyDescent="0.25">
      <c r="A1873" s="1298" t="s">
        <v>9765</v>
      </c>
    </row>
    <row r="1874" spans="1:1" ht="31" x14ac:dyDescent="0.25">
      <c r="A1874" s="1298" t="s">
        <v>9766</v>
      </c>
    </row>
    <row r="1875" spans="1:1" x14ac:dyDescent="0.25">
      <c r="A1875" s="1298" t="s">
        <v>9767</v>
      </c>
    </row>
    <row r="1876" spans="1:1" ht="31" x14ac:dyDescent="0.25">
      <c r="A1876" s="1298" t="s">
        <v>9768</v>
      </c>
    </row>
    <row r="1877" spans="1:1" x14ac:dyDescent="0.25">
      <c r="A1877" s="1298" t="s">
        <v>9769</v>
      </c>
    </row>
    <row r="1878" spans="1:1" ht="31" x14ac:dyDescent="0.25">
      <c r="A1878" s="1298" t="s">
        <v>9770</v>
      </c>
    </row>
    <row r="1879" spans="1:1" ht="31" x14ac:dyDescent="0.25">
      <c r="A1879" s="1298" t="s">
        <v>9771</v>
      </c>
    </row>
    <row r="1880" spans="1:1" ht="31" x14ac:dyDescent="0.25">
      <c r="A1880" s="1298" t="s">
        <v>9772</v>
      </c>
    </row>
    <row r="1881" spans="1:1" x14ac:dyDescent="0.25">
      <c r="A1881" s="1298" t="s">
        <v>9773</v>
      </c>
    </row>
    <row r="1882" spans="1:1" x14ac:dyDescent="0.25">
      <c r="A1882" s="1298" t="s">
        <v>9774</v>
      </c>
    </row>
    <row r="1883" spans="1:1" ht="31" x14ac:dyDescent="0.25">
      <c r="A1883" s="1298" t="s">
        <v>9775</v>
      </c>
    </row>
    <row r="1884" spans="1:1" x14ac:dyDescent="0.25">
      <c r="A1884" s="1298" t="s">
        <v>11970</v>
      </c>
    </row>
    <row r="1885" spans="1:1" x14ac:dyDescent="0.25">
      <c r="A1885" s="1298" t="s">
        <v>9776</v>
      </c>
    </row>
    <row r="1886" spans="1:1" x14ac:dyDescent="0.25">
      <c r="A1886" s="1298" t="s">
        <v>9777</v>
      </c>
    </row>
    <row r="1887" spans="1:1" ht="31" x14ac:dyDescent="0.25">
      <c r="A1887" s="1298" t="s">
        <v>9778</v>
      </c>
    </row>
    <row r="1888" spans="1:1" x14ac:dyDescent="0.25">
      <c r="A1888" s="1298" t="s">
        <v>9779</v>
      </c>
    </row>
    <row r="1889" spans="1:1" x14ac:dyDescent="0.25">
      <c r="A1889" s="1298" t="s">
        <v>9780</v>
      </c>
    </row>
    <row r="1890" spans="1:1" ht="31" x14ac:dyDescent="0.25">
      <c r="A1890" s="1298" t="s">
        <v>9781</v>
      </c>
    </row>
    <row r="1891" spans="1:1" ht="46.5" x14ac:dyDescent="0.25">
      <c r="A1891" s="1298" t="s">
        <v>22027</v>
      </c>
    </row>
    <row r="1892" spans="1:1" x14ac:dyDescent="0.25">
      <c r="A1892" s="1298" t="s">
        <v>9782</v>
      </c>
    </row>
    <row r="1893" spans="1:1" x14ac:dyDescent="0.25">
      <c r="A1893" s="1298" t="s">
        <v>9783</v>
      </c>
    </row>
    <row r="1894" spans="1:1" x14ac:dyDescent="0.25">
      <c r="A1894" s="1298" t="s">
        <v>9784</v>
      </c>
    </row>
    <row r="1895" spans="1:1" x14ac:dyDescent="0.25">
      <c r="A1895" s="1298" t="s">
        <v>9785</v>
      </c>
    </row>
    <row r="1896" spans="1:1" ht="31" x14ac:dyDescent="0.25">
      <c r="A1896" s="1298" t="s">
        <v>9786</v>
      </c>
    </row>
    <row r="1897" spans="1:1" ht="31" x14ac:dyDescent="0.25">
      <c r="A1897" s="1298" t="s">
        <v>9787</v>
      </c>
    </row>
    <row r="1898" spans="1:1" x14ac:dyDescent="0.25">
      <c r="A1898" s="1298" t="s">
        <v>9788</v>
      </c>
    </row>
    <row r="1899" spans="1:1" ht="31" x14ac:dyDescent="0.25">
      <c r="A1899" s="1298" t="s">
        <v>22028</v>
      </c>
    </row>
    <row r="1900" spans="1:1" x14ac:dyDescent="0.25">
      <c r="A1900" s="1298" t="s">
        <v>9789</v>
      </c>
    </row>
    <row r="1901" spans="1:1" ht="31" x14ac:dyDescent="0.25">
      <c r="A1901" s="1298" t="s">
        <v>9790</v>
      </c>
    </row>
    <row r="1902" spans="1:1" ht="46.5" x14ac:dyDescent="0.25">
      <c r="A1902" s="1298" t="s">
        <v>22029</v>
      </c>
    </row>
    <row r="1903" spans="1:1" ht="31" x14ac:dyDescent="0.25">
      <c r="A1903" s="1298" t="s">
        <v>22030</v>
      </c>
    </row>
    <row r="1904" spans="1:1" ht="31" x14ac:dyDescent="0.25">
      <c r="A1904" s="1298" t="s">
        <v>22031</v>
      </c>
    </row>
    <row r="1905" spans="1:1" ht="31" x14ac:dyDescent="0.25">
      <c r="A1905" s="1298" t="s">
        <v>22032</v>
      </c>
    </row>
    <row r="1906" spans="1:1" ht="31" x14ac:dyDescent="0.25">
      <c r="A1906" s="1298" t="s">
        <v>22033</v>
      </c>
    </row>
    <row r="1907" spans="1:1" ht="62" x14ac:dyDescent="0.25">
      <c r="A1907" s="1298" t="s">
        <v>22034</v>
      </c>
    </row>
    <row r="1908" spans="1:1" ht="46.5" x14ac:dyDescent="0.25">
      <c r="A1908" s="1298" t="s">
        <v>22035</v>
      </c>
    </row>
    <row r="1909" spans="1:1" ht="31" x14ac:dyDescent="0.25">
      <c r="A1909" s="1298" t="s">
        <v>22036</v>
      </c>
    </row>
    <row r="1910" spans="1:1" ht="31" x14ac:dyDescent="0.25">
      <c r="A1910" s="1298" t="s">
        <v>22037</v>
      </c>
    </row>
    <row r="1911" spans="1:1" ht="46.5" x14ac:dyDescent="0.25">
      <c r="A1911" s="1298" t="s">
        <v>22038</v>
      </c>
    </row>
    <row r="1912" spans="1:1" ht="31" x14ac:dyDescent="0.25">
      <c r="A1912" s="1298" t="s">
        <v>22039</v>
      </c>
    </row>
    <row r="1913" spans="1:1" ht="31" x14ac:dyDescent="0.25">
      <c r="A1913" s="1298" t="s">
        <v>22040</v>
      </c>
    </row>
    <row r="1914" spans="1:1" ht="31" x14ac:dyDescent="0.25">
      <c r="A1914" s="1298" t="s">
        <v>22041</v>
      </c>
    </row>
    <row r="1915" spans="1:1" ht="46.5" x14ac:dyDescent="0.25">
      <c r="A1915" s="1298" t="s">
        <v>22042</v>
      </c>
    </row>
    <row r="1916" spans="1:1" ht="139.5" x14ac:dyDescent="0.25">
      <c r="A1916" s="1298" t="s">
        <v>22043</v>
      </c>
    </row>
    <row r="1917" spans="1:1" ht="31" x14ac:dyDescent="0.25">
      <c r="A1917" s="1298" t="s">
        <v>22044</v>
      </c>
    </row>
    <row r="1918" spans="1:1" x14ac:dyDescent="0.25">
      <c r="A1918" s="1298" t="s">
        <v>9791</v>
      </c>
    </row>
    <row r="1919" spans="1:1" x14ac:dyDescent="0.25">
      <c r="A1919" s="1298" t="s">
        <v>9792</v>
      </c>
    </row>
    <row r="1920" spans="1:1" x14ac:dyDescent="0.25">
      <c r="A1920" s="1298" t="s">
        <v>9793</v>
      </c>
    </row>
    <row r="1921" spans="1:1" x14ac:dyDescent="0.25">
      <c r="A1921" s="1298" t="s">
        <v>9794</v>
      </c>
    </row>
    <row r="1922" spans="1:1" x14ac:dyDescent="0.25">
      <c r="A1922" s="1298" t="s">
        <v>9795</v>
      </c>
    </row>
    <row r="1923" spans="1:1" x14ac:dyDescent="0.25">
      <c r="A1923" s="1298" t="s">
        <v>9796</v>
      </c>
    </row>
    <row r="1924" spans="1:1" ht="46.5" x14ac:dyDescent="0.25">
      <c r="A1924" s="1298" t="s">
        <v>9797</v>
      </c>
    </row>
    <row r="1925" spans="1:1" x14ac:dyDescent="0.25">
      <c r="A1925" s="1298" t="s">
        <v>13567</v>
      </c>
    </row>
    <row r="1926" spans="1:1" x14ac:dyDescent="0.25">
      <c r="A1926" s="1298" t="s">
        <v>9798</v>
      </c>
    </row>
    <row r="1927" spans="1:1" x14ac:dyDescent="0.25">
      <c r="A1927" s="1298" t="s">
        <v>9799</v>
      </c>
    </row>
    <row r="1928" spans="1:1" ht="31" x14ac:dyDescent="0.25">
      <c r="A1928" s="1298" t="s">
        <v>9800</v>
      </c>
    </row>
    <row r="1929" spans="1:1" x14ac:dyDescent="0.25">
      <c r="A1929" s="1298" t="s">
        <v>22045</v>
      </c>
    </row>
    <row r="1930" spans="1:1" x14ac:dyDescent="0.25">
      <c r="A1930" s="1298" t="s">
        <v>22046</v>
      </c>
    </row>
    <row r="1931" spans="1:1" ht="31" x14ac:dyDescent="0.25">
      <c r="A1931" s="1298" t="s">
        <v>22047</v>
      </c>
    </row>
    <row r="1932" spans="1:1" x14ac:dyDescent="0.25">
      <c r="A1932" s="1298" t="s">
        <v>9801</v>
      </c>
    </row>
    <row r="1933" spans="1:1" x14ac:dyDescent="0.25">
      <c r="A1933" s="1298" t="s">
        <v>22048</v>
      </c>
    </row>
    <row r="1934" spans="1:1" ht="31" x14ac:dyDescent="0.25">
      <c r="A1934" s="1298" t="s">
        <v>9802</v>
      </c>
    </row>
    <row r="1935" spans="1:1" x14ac:dyDescent="0.25">
      <c r="A1935" s="1298" t="s">
        <v>9803</v>
      </c>
    </row>
    <row r="1936" spans="1:1" ht="31" x14ac:dyDescent="0.25">
      <c r="A1936" s="1298" t="s">
        <v>9804</v>
      </c>
    </row>
    <row r="1937" spans="1:1" x14ac:dyDescent="0.25">
      <c r="A1937" s="1298" t="s">
        <v>9805</v>
      </c>
    </row>
    <row r="1938" spans="1:1" x14ac:dyDescent="0.25">
      <c r="A1938" s="1298" t="s">
        <v>9806</v>
      </c>
    </row>
    <row r="1939" spans="1:1" ht="46.5" x14ac:dyDescent="0.25">
      <c r="A1939" s="1298" t="s">
        <v>9807</v>
      </c>
    </row>
    <row r="1940" spans="1:1" x14ac:dyDescent="0.25">
      <c r="A1940" s="1298" t="s">
        <v>9808</v>
      </c>
    </row>
    <row r="1941" spans="1:1" x14ac:dyDescent="0.25">
      <c r="A1941" s="1298" t="s">
        <v>13568</v>
      </c>
    </row>
    <row r="1942" spans="1:1" x14ac:dyDescent="0.25">
      <c r="A1942" s="1298" t="s">
        <v>9809</v>
      </c>
    </row>
    <row r="1943" spans="1:1" x14ac:dyDescent="0.25">
      <c r="A1943" s="1298" t="s">
        <v>22049</v>
      </c>
    </row>
    <row r="1944" spans="1:1" x14ac:dyDescent="0.25">
      <c r="A1944" s="1298" t="s">
        <v>22050</v>
      </c>
    </row>
    <row r="1945" spans="1:1" x14ac:dyDescent="0.25">
      <c r="A1945" s="1298" t="s">
        <v>22051</v>
      </c>
    </row>
    <row r="1946" spans="1:1" x14ac:dyDescent="0.25">
      <c r="A1946" s="1298" t="s">
        <v>22052</v>
      </c>
    </row>
    <row r="1947" spans="1:1" x14ac:dyDescent="0.25">
      <c r="A1947" s="1298" t="s">
        <v>22053</v>
      </c>
    </row>
    <row r="1948" spans="1:1" x14ac:dyDescent="0.25">
      <c r="A1948" s="1298" t="s">
        <v>22054</v>
      </c>
    </row>
    <row r="1949" spans="1:1" x14ac:dyDescent="0.25">
      <c r="A1949" s="1298" t="s">
        <v>9810</v>
      </c>
    </row>
    <row r="1950" spans="1:1" x14ac:dyDescent="0.25">
      <c r="A1950" s="1298" t="s">
        <v>22055</v>
      </c>
    </row>
    <row r="1951" spans="1:1" ht="31" x14ac:dyDescent="0.25">
      <c r="A1951" s="1298" t="s">
        <v>9811</v>
      </c>
    </row>
    <row r="1952" spans="1:1" ht="46.5" x14ac:dyDescent="0.25">
      <c r="A1952" s="1298" t="s">
        <v>9812</v>
      </c>
    </row>
    <row r="1953" spans="1:1" ht="46.5" x14ac:dyDescent="0.25">
      <c r="A1953" s="1298" t="s">
        <v>11971</v>
      </c>
    </row>
    <row r="1954" spans="1:1" ht="31" x14ac:dyDescent="0.25">
      <c r="A1954" s="1298" t="s">
        <v>19009</v>
      </c>
    </row>
    <row r="1955" spans="1:1" x14ac:dyDescent="0.25">
      <c r="A1955" s="1298" t="s">
        <v>19010</v>
      </c>
    </row>
    <row r="1956" spans="1:1" x14ac:dyDescent="0.25">
      <c r="A1956" s="1298" t="s">
        <v>13569</v>
      </c>
    </row>
    <row r="1957" spans="1:1" x14ac:dyDescent="0.25">
      <c r="A1957" s="1298" t="s">
        <v>13570</v>
      </c>
    </row>
    <row r="1958" spans="1:1" x14ac:dyDescent="0.25">
      <c r="A1958" s="1298" t="s">
        <v>13571</v>
      </c>
    </row>
    <row r="1959" spans="1:1" ht="20.25" customHeight="1" x14ac:dyDescent="0.25">
      <c r="A1959" s="1298" t="s">
        <v>13572</v>
      </c>
    </row>
    <row r="1960" spans="1:1" ht="31" x14ac:dyDescent="0.25">
      <c r="A1960" s="1298" t="s">
        <v>13573</v>
      </c>
    </row>
    <row r="1961" spans="1:1" ht="31" x14ac:dyDescent="0.25">
      <c r="A1961" s="1298" t="s">
        <v>13574</v>
      </c>
    </row>
    <row r="1962" spans="1:1" ht="46.5" x14ac:dyDescent="0.25">
      <c r="A1962" s="1298" t="s">
        <v>13575</v>
      </c>
    </row>
    <row r="1963" spans="1:1" ht="31" x14ac:dyDescent="0.25">
      <c r="A1963" s="1298" t="s">
        <v>13576</v>
      </c>
    </row>
    <row r="1964" spans="1:1" ht="31" x14ac:dyDescent="0.25">
      <c r="A1964" s="1298" t="s">
        <v>22056</v>
      </c>
    </row>
    <row r="1965" spans="1:1" ht="31" x14ac:dyDescent="0.25">
      <c r="A1965" s="1298" t="s">
        <v>22057</v>
      </c>
    </row>
    <row r="1966" spans="1:1" x14ac:dyDescent="0.25">
      <c r="A1966" s="1298" t="s">
        <v>13577</v>
      </c>
    </row>
    <row r="1967" spans="1:1" ht="46.5" x14ac:dyDescent="0.25">
      <c r="A1967" s="1298" t="s">
        <v>13578</v>
      </c>
    </row>
    <row r="1968" spans="1:1" ht="93" x14ac:dyDescent="0.25">
      <c r="A1968" s="1298" t="s">
        <v>19011</v>
      </c>
    </row>
    <row r="1969" spans="1:1" ht="46.5" x14ac:dyDescent="0.25">
      <c r="A1969" s="1298" t="s">
        <v>19012</v>
      </c>
    </row>
    <row r="1970" spans="1:1" ht="31" x14ac:dyDescent="0.25">
      <c r="A1970" s="1298" t="s">
        <v>21222</v>
      </c>
    </row>
    <row r="1971" spans="1:1" x14ac:dyDescent="0.25">
      <c r="A1971" s="1298" t="s">
        <v>21223</v>
      </c>
    </row>
    <row r="1972" spans="1:1" ht="28.5" customHeight="1" x14ac:dyDescent="0.25">
      <c r="A1972" s="1298" t="s">
        <v>22058</v>
      </c>
    </row>
    <row r="1973" spans="1:1" ht="31" x14ac:dyDescent="0.25">
      <c r="A1973" s="1298" t="s">
        <v>22583</v>
      </c>
    </row>
  </sheetData>
  <pageMargins left="0.7" right="0.7" top="0.78740157499999996" bottom="0.78740157499999996"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33BB16-8D2A-4164-9694-5565BA446172}">
  <sheetPr>
    <tabColor theme="1"/>
  </sheetPr>
  <dimension ref="A2:B5862"/>
  <sheetViews>
    <sheetView workbookViewId="0"/>
  </sheetViews>
  <sheetFormatPr defaultRowHeight="15.5" x14ac:dyDescent="0.25"/>
  <cols>
    <col min="1" max="1" width="100.81640625" style="1335" customWidth="1"/>
    <col min="2" max="256" width="9.1796875" style="1228"/>
    <col min="257" max="257" width="100.81640625" style="1228" customWidth="1"/>
    <col min="258" max="512" width="9.1796875" style="1228"/>
    <col min="513" max="513" width="100.81640625" style="1228" customWidth="1"/>
    <col min="514" max="768" width="9.1796875" style="1228"/>
    <col min="769" max="769" width="100.81640625" style="1228" customWidth="1"/>
    <col min="770" max="1024" width="9.1796875" style="1228"/>
    <col min="1025" max="1025" width="100.81640625" style="1228" customWidth="1"/>
    <col min="1026" max="1280" width="9.1796875" style="1228"/>
    <col min="1281" max="1281" width="100.81640625" style="1228" customWidth="1"/>
    <col min="1282" max="1536" width="9.1796875" style="1228"/>
    <col min="1537" max="1537" width="100.81640625" style="1228" customWidth="1"/>
    <col min="1538" max="1792" width="9.1796875" style="1228"/>
    <col min="1793" max="1793" width="100.81640625" style="1228" customWidth="1"/>
    <col min="1794" max="2048" width="9.1796875" style="1228"/>
    <col min="2049" max="2049" width="100.81640625" style="1228" customWidth="1"/>
    <col min="2050" max="2304" width="9.1796875" style="1228"/>
    <col min="2305" max="2305" width="100.81640625" style="1228" customWidth="1"/>
    <col min="2306" max="2560" width="9.1796875" style="1228"/>
    <col min="2561" max="2561" width="100.81640625" style="1228" customWidth="1"/>
    <col min="2562" max="2816" width="9.1796875" style="1228"/>
    <col min="2817" max="2817" width="100.81640625" style="1228" customWidth="1"/>
    <col min="2818" max="3072" width="9.1796875" style="1228"/>
    <col min="3073" max="3073" width="100.81640625" style="1228" customWidth="1"/>
    <col min="3074" max="3328" width="9.1796875" style="1228"/>
    <col min="3329" max="3329" width="100.81640625" style="1228" customWidth="1"/>
    <col min="3330" max="3584" width="9.1796875" style="1228"/>
    <col min="3585" max="3585" width="100.81640625" style="1228" customWidth="1"/>
    <col min="3586" max="3840" width="9.1796875" style="1228"/>
    <col min="3841" max="3841" width="100.81640625" style="1228" customWidth="1"/>
    <col min="3842" max="4096" width="9.1796875" style="1228"/>
    <col min="4097" max="4097" width="100.81640625" style="1228" customWidth="1"/>
    <col min="4098" max="4352" width="9.1796875" style="1228"/>
    <col min="4353" max="4353" width="100.81640625" style="1228" customWidth="1"/>
    <col min="4354" max="4608" width="9.1796875" style="1228"/>
    <col min="4609" max="4609" width="100.81640625" style="1228" customWidth="1"/>
    <col min="4610" max="4864" width="9.1796875" style="1228"/>
    <col min="4865" max="4865" width="100.81640625" style="1228" customWidth="1"/>
    <col min="4866" max="5120" width="9.1796875" style="1228"/>
    <col min="5121" max="5121" width="100.81640625" style="1228" customWidth="1"/>
    <col min="5122" max="5376" width="9.1796875" style="1228"/>
    <col min="5377" max="5377" width="100.81640625" style="1228" customWidth="1"/>
    <col min="5378" max="5632" width="9.1796875" style="1228"/>
    <col min="5633" max="5633" width="100.81640625" style="1228" customWidth="1"/>
    <col min="5634" max="5888" width="9.1796875" style="1228"/>
    <col min="5889" max="5889" width="100.81640625" style="1228" customWidth="1"/>
    <col min="5890" max="6144" width="9.1796875" style="1228"/>
    <col min="6145" max="6145" width="100.81640625" style="1228" customWidth="1"/>
    <col min="6146" max="6400" width="9.1796875" style="1228"/>
    <col min="6401" max="6401" width="100.81640625" style="1228" customWidth="1"/>
    <col min="6402" max="6656" width="9.1796875" style="1228"/>
    <col min="6657" max="6657" width="100.81640625" style="1228" customWidth="1"/>
    <col min="6658" max="6912" width="9.1796875" style="1228"/>
    <col min="6913" max="6913" width="100.81640625" style="1228" customWidth="1"/>
    <col min="6914" max="7168" width="9.1796875" style="1228"/>
    <col min="7169" max="7169" width="100.81640625" style="1228" customWidth="1"/>
    <col min="7170" max="7424" width="9.1796875" style="1228"/>
    <col min="7425" max="7425" width="100.81640625" style="1228" customWidth="1"/>
    <col min="7426" max="7680" width="9.1796875" style="1228"/>
    <col min="7681" max="7681" width="100.81640625" style="1228" customWidth="1"/>
    <col min="7682" max="7936" width="9.1796875" style="1228"/>
    <col min="7937" max="7937" width="100.81640625" style="1228" customWidth="1"/>
    <col min="7938" max="8192" width="9.1796875" style="1228"/>
    <col min="8193" max="8193" width="100.81640625" style="1228" customWidth="1"/>
    <col min="8194" max="8448" width="9.1796875" style="1228"/>
    <col min="8449" max="8449" width="100.81640625" style="1228" customWidth="1"/>
    <col min="8450" max="8704" width="9.1796875" style="1228"/>
    <col min="8705" max="8705" width="100.81640625" style="1228" customWidth="1"/>
    <col min="8706" max="8960" width="9.1796875" style="1228"/>
    <col min="8961" max="8961" width="100.81640625" style="1228" customWidth="1"/>
    <col min="8962" max="9216" width="9.1796875" style="1228"/>
    <col min="9217" max="9217" width="100.81640625" style="1228" customWidth="1"/>
    <col min="9218" max="9472" width="9.1796875" style="1228"/>
    <col min="9473" max="9473" width="100.81640625" style="1228" customWidth="1"/>
    <col min="9474" max="9728" width="9.1796875" style="1228"/>
    <col min="9729" max="9729" width="100.81640625" style="1228" customWidth="1"/>
    <col min="9730" max="9984" width="9.1796875" style="1228"/>
    <col min="9985" max="9985" width="100.81640625" style="1228" customWidth="1"/>
    <col min="9986" max="10240" width="9.1796875" style="1228"/>
    <col min="10241" max="10241" width="100.81640625" style="1228" customWidth="1"/>
    <col min="10242" max="10496" width="9.1796875" style="1228"/>
    <col min="10497" max="10497" width="100.81640625" style="1228" customWidth="1"/>
    <col min="10498" max="10752" width="9.1796875" style="1228"/>
    <col min="10753" max="10753" width="100.81640625" style="1228" customWidth="1"/>
    <col min="10754" max="11008" width="9.1796875" style="1228"/>
    <col min="11009" max="11009" width="100.81640625" style="1228" customWidth="1"/>
    <col min="11010" max="11264" width="9.1796875" style="1228"/>
    <col min="11265" max="11265" width="100.81640625" style="1228" customWidth="1"/>
    <col min="11266" max="11520" width="9.1796875" style="1228"/>
    <col min="11521" max="11521" width="100.81640625" style="1228" customWidth="1"/>
    <col min="11522" max="11776" width="9.1796875" style="1228"/>
    <col min="11777" max="11777" width="100.81640625" style="1228" customWidth="1"/>
    <col min="11778" max="12032" width="9.1796875" style="1228"/>
    <col min="12033" max="12033" width="100.81640625" style="1228" customWidth="1"/>
    <col min="12034" max="12288" width="9.1796875" style="1228"/>
    <col min="12289" max="12289" width="100.81640625" style="1228" customWidth="1"/>
    <col min="12290" max="12544" width="9.1796875" style="1228"/>
    <col min="12545" max="12545" width="100.81640625" style="1228" customWidth="1"/>
    <col min="12546" max="12800" width="9.1796875" style="1228"/>
    <col min="12801" max="12801" width="100.81640625" style="1228" customWidth="1"/>
    <col min="12802" max="13056" width="9.1796875" style="1228"/>
    <col min="13057" max="13057" width="100.81640625" style="1228" customWidth="1"/>
    <col min="13058" max="13312" width="9.1796875" style="1228"/>
    <col min="13313" max="13313" width="100.81640625" style="1228" customWidth="1"/>
    <col min="13314" max="13568" width="9.1796875" style="1228"/>
    <col min="13569" max="13569" width="100.81640625" style="1228" customWidth="1"/>
    <col min="13570" max="13824" width="9.1796875" style="1228"/>
    <col min="13825" max="13825" width="100.81640625" style="1228" customWidth="1"/>
    <col min="13826" max="14080" width="9.1796875" style="1228"/>
    <col min="14081" max="14081" width="100.81640625" style="1228" customWidth="1"/>
    <col min="14082" max="14336" width="9.1796875" style="1228"/>
    <col min="14337" max="14337" width="100.81640625" style="1228" customWidth="1"/>
    <col min="14338" max="14592" width="9.1796875" style="1228"/>
    <col min="14593" max="14593" width="100.81640625" style="1228" customWidth="1"/>
    <col min="14594" max="14848" width="9.1796875" style="1228"/>
    <col min="14849" max="14849" width="100.81640625" style="1228" customWidth="1"/>
    <col min="14850" max="15104" width="9.1796875" style="1228"/>
    <col min="15105" max="15105" width="100.81640625" style="1228" customWidth="1"/>
    <col min="15106" max="15360" width="9.1796875" style="1228"/>
    <col min="15361" max="15361" width="100.81640625" style="1228" customWidth="1"/>
    <col min="15362" max="15616" width="9.1796875" style="1228"/>
    <col min="15617" max="15617" width="100.81640625" style="1228" customWidth="1"/>
    <col min="15618" max="15872" width="9.1796875" style="1228"/>
    <col min="15873" max="15873" width="100.81640625" style="1228" customWidth="1"/>
    <col min="15874" max="16128" width="9.1796875" style="1228"/>
    <col min="16129" max="16129" width="100.81640625" style="1228" customWidth="1"/>
    <col min="16130" max="16384" width="9.1796875" style="1228"/>
  </cols>
  <sheetData>
    <row r="2" spans="1:1" ht="17.5" x14ac:dyDescent="0.25">
      <c r="A2" s="1331" t="s">
        <v>1622</v>
      </c>
    </row>
    <row r="3" spans="1:1" x14ac:dyDescent="0.25">
      <c r="A3" s="1332" t="s">
        <v>3805</v>
      </c>
    </row>
    <row r="4" spans="1:1" x14ac:dyDescent="0.25">
      <c r="A4" s="1332" t="s">
        <v>3805</v>
      </c>
    </row>
    <row r="5" spans="1:1" x14ac:dyDescent="0.25">
      <c r="A5" s="1332" t="s">
        <v>3978</v>
      </c>
    </row>
    <row r="6" spans="1:1" x14ac:dyDescent="0.25">
      <c r="A6" s="1332" t="s">
        <v>3805</v>
      </c>
    </row>
    <row r="7" spans="1:1" x14ac:dyDescent="0.25">
      <c r="A7" s="1332" t="s">
        <v>1623</v>
      </c>
    </row>
    <row r="8" spans="1:1" x14ac:dyDescent="0.25">
      <c r="A8" s="1332" t="s">
        <v>3805</v>
      </c>
    </row>
    <row r="9" spans="1:1" ht="17.5" x14ac:dyDescent="0.25">
      <c r="A9" s="1371" t="s">
        <v>3520</v>
      </c>
    </row>
    <row r="10" spans="1:1" x14ac:dyDescent="0.25">
      <c r="A10" s="1332" t="s">
        <v>3805</v>
      </c>
    </row>
    <row r="11" spans="1:1" x14ac:dyDescent="0.25">
      <c r="A11" s="1332" t="s">
        <v>215</v>
      </c>
    </row>
    <row r="12" spans="1:1" x14ac:dyDescent="0.25">
      <c r="A12" s="1332" t="s">
        <v>216</v>
      </c>
    </row>
    <row r="13" spans="1:1" x14ac:dyDescent="0.25">
      <c r="A13" s="1332" t="s">
        <v>217</v>
      </c>
    </row>
    <row r="14" spans="1:1" x14ac:dyDescent="0.25">
      <c r="A14" s="1332" t="s">
        <v>218</v>
      </c>
    </row>
    <row r="15" spans="1:1" ht="12.5" x14ac:dyDescent="0.25">
      <c r="A15" s="1344" t="s">
        <v>219</v>
      </c>
    </row>
    <row r="16" spans="1:1" x14ac:dyDescent="0.25">
      <c r="A16" s="1332" t="s">
        <v>220</v>
      </c>
    </row>
    <row r="17" spans="1:1" x14ac:dyDescent="0.25">
      <c r="A17" s="1332" t="s">
        <v>4403</v>
      </c>
    </row>
    <row r="18" spans="1:1" x14ac:dyDescent="0.25">
      <c r="A18" s="1332" t="s">
        <v>6360</v>
      </c>
    </row>
    <row r="19" spans="1:1" x14ac:dyDescent="0.25">
      <c r="A19" s="1332" t="s">
        <v>6361</v>
      </c>
    </row>
    <row r="20" spans="1:1" x14ac:dyDescent="0.25">
      <c r="A20" s="1332" t="s">
        <v>6362</v>
      </c>
    </row>
    <row r="21" spans="1:1" x14ac:dyDescent="0.25">
      <c r="A21" s="1332" t="s">
        <v>6363</v>
      </c>
    </row>
    <row r="22" spans="1:1" x14ac:dyDescent="0.25">
      <c r="A22" s="1332" t="s">
        <v>6364</v>
      </c>
    </row>
    <row r="23" spans="1:1" x14ac:dyDescent="0.25">
      <c r="A23" s="1332" t="s">
        <v>6365</v>
      </c>
    </row>
    <row r="24" spans="1:1" x14ac:dyDescent="0.25">
      <c r="A24" s="1332" t="s">
        <v>6366</v>
      </c>
    </row>
    <row r="25" spans="1:1" x14ac:dyDescent="0.25">
      <c r="A25" s="1332" t="s">
        <v>6367</v>
      </c>
    </row>
    <row r="26" spans="1:1" x14ac:dyDescent="0.25">
      <c r="A26" s="1332" t="s">
        <v>6368</v>
      </c>
    </row>
    <row r="27" spans="1:1" x14ac:dyDescent="0.25">
      <c r="A27" s="1332" t="s">
        <v>6369</v>
      </c>
    </row>
    <row r="28" spans="1:1" x14ac:dyDescent="0.25">
      <c r="A28" s="1332" t="s">
        <v>6581</v>
      </c>
    </row>
    <row r="29" spans="1:1" x14ac:dyDescent="0.25">
      <c r="A29" s="1332" t="s">
        <v>6641</v>
      </c>
    </row>
    <row r="30" spans="1:1" x14ac:dyDescent="0.25">
      <c r="A30" s="1332" t="s">
        <v>7833</v>
      </c>
    </row>
    <row r="31" spans="1:1" x14ac:dyDescent="0.25">
      <c r="A31" s="1332" t="s">
        <v>9991</v>
      </c>
    </row>
    <row r="32" spans="1:1" x14ac:dyDescent="0.25">
      <c r="A32" s="1333" t="s">
        <v>11972</v>
      </c>
    </row>
    <row r="33" spans="1:2" x14ac:dyDescent="0.25">
      <c r="A33" s="1333" t="s">
        <v>19817</v>
      </c>
    </row>
    <row r="34" spans="1:2" x14ac:dyDescent="0.25">
      <c r="A34" s="1333" t="s">
        <v>19818</v>
      </c>
    </row>
    <row r="35" spans="1:2" x14ac:dyDescent="0.25">
      <c r="A35" s="1333" t="s">
        <v>20910</v>
      </c>
    </row>
    <row r="36" spans="1:2" ht="46" x14ac:dyDescent="0.25">
      <c r="A36" s="1334" t="s">
        <v>22091</v>
      </c>
    </row>
    <row r="37" spans="1:2" ht="15" x14ac:dyDescent="0.25">
      <c r="A37" s="1334"/>
    </row>
    <row r="38" spans="1:2" x14ac:dyDescent="0.25">
      <c r="A38" s="1335" t="s">
        <v>1624</v>
      </c>
      <c r="B38" s="1336"/>
    </row>
    <row r="39" spans="1:2" x14ac:dyDescent="0.25">
      <c r="A39" s="1335" t="s">
        <v>6882</v>
      </c>
      <c r="B39" s="1336"/>
    </row>
    <row r="43" spans="1:2" x14ac:dyDescent="0.25">
      <c r="A43" s="1335" t="s">
        <v>6882</v>
      </c>
    </row>
    <row r="46" spans="1:2" x14ac:dyDescent="0.25">
      <c r="A46" s="1337" t="s">
        <v>3585</v>
      </c>
    </row>
    <row r="47" spans="1:2" x14ac:dyDescent="0.25">
      <c r="A47" s="1335" t="s">
        <v>1744</v>
      </c>
    </row>
    <row r="48" spans="1:2" x14ac:dyDescent="0.25">
      <c r="A48" s="1335" t="s">
        <v>1625</v>
      </c>
    </row>
    <row r="49" spans="1:1" x14ac:dyDescent="0.25">
      <c r="A49" s="1335" t="s">
        <v>6642</v>
      </c>
    </row>
    <row r="50" spans="1:1" x14ac:dyDescent="0.25">
      <c r="A50" s="1335" t="s">
        <v>3711</v>
      </c>
    </row>
    <row r="51" spans="1:1" x14ac:dyDescent="0.25">
      <c r="A51" s="1335" t="s">
        <v>1626</v>
      </c>
    </row>
    <row r="52" spans="1:1" ht="31" x14ac:dyDescent="0.25">
      <c r="A52" s="1335" t="s">
        <v>1627</v>
      </c>
    </row>
    <row r="53" spans="1:1" ht="46.5" x14ac:dyDescent="0.25">
      <c r="A53" s="1335" t="s">
        <v>7834</v>
      </c>
    </row>
    <row r="54" spans="1:1" x14ac:dyDescent="0.25">
      <c r="A54" s="1335" t="s">
        <v>6883</v>
      </c>
    </row>
    <row r="55" spans="1:1" x14ac:dyDescent="0.25">
      <c r="A55" s="1335" t="s">
        <v>6370</v>
      </c>
    </row>
    <row r="56" spans="1:1" ht="31" x14ac:dyDescent="0.25">
      <c r="A56" s="1335" t="s">
        <v>6884</v>
      </c>
    </row>
    <row r="57" spans="1:1" x14ac:dyDescent="0.25">
      <c r="A57" s="1335" t="s">
        <v>6371</v>
      </c>
    </row>
    <row r="58" spans="1:1" ht="31" x14ac:dyDescent="0.25">
      <c r="A58" s="1337" t="s">
        <v>6885</v>
      </c>
    </row>
    <row r="59" spans="1:1" x14ac:dyDescent="0.25">
      <c r="A59" s="1335" t="s">
        <v>6372</v>
      </c>
    </row>
    <row r="60" spans="1:1" x14ac:dyDescent="0.25">
      <c r="A60" s="1335" t="s">
        <v>6643</v>
      </c>
    </row>
    <row r="61" spans="1:1" x14ac:dyDescent="0.25">
      <c r="A61" s="1335" t="s">
        <v>6373</v>
      </c>
    </row>
    <row r="62" spans="1:1" x14ac:dyDescent="0.25">
      <c r="A62" s="1335" t="s">
        <v>6374</v>
      </c>
    </row>
    <row r="63" spans="1:1" x14ac:dyDescent="0.25">
      <c r="A63" s="1335" t="s">
        <v>6375</v>
      </c>
    </row>
    <row r="64" spans="1:1" ht="46.5" x14ac:dyDescent="0.25">
      <c r="A64" s="1335" t="s">
        <v>7835</v>
      </c>
    </row>
    <row r="65" spans="1:1" x14ac:dyDescent="0.25">
      <c r="A65" s="1335" t="s">
        <v>3547</v>
      </c>
    </row>
    <row r="66" spans="1:1" ht="46.5" x14ac:dyDescent="0.25">
      <c r="A66" s="1335" t="s">
        <v>6886</v>
      </c>
    </row>
    <row r="67" spans="1:1" ht="31" x14ac:dyDescent="0.25">
      <c r="A67" s="1335" t="s">
        <v>6887</v>
      </c>
    </row>
    <row r="68" spans="1:1" x14ac:dyDescent="0.25">
      <c r="A68" s="1335" t="s">
        <v>3552</v>
      </c>
    </row>
    <row r="69" spans="1:1" ht="37.5" x14ac:dyDescent="0.25">
      <c r="A69" s="1336" t="s">
        <v>6888</v>
      </c>
    </row>
    <row r="70" spans="1:1" x14ac:dyDescent="0.25">
      <c r="A70" s="1335" t="s">
        <v>2422</v>
      </c>
    </row>
    <row r="71" spans="1:1" ht="31" x14ac:dyDescent="0.25">
      <c r="A71" s="1335" t="s">
        <v>6376</v>
      </c>
    </row>
    <row r="72" spans="1:1" x14ac:dyDescent="0.25">
      <c r="A72" s="1335" t="s">
        <v>6074</v>
      </c>
    </row>
    <row r="73" spans="1:1" ht="31" x14ac:dyDescent="0.25">
      <c r="A73" s="1335" t="s">
        <v>6889</v>
      </c>
    </row>
    <row r="74" spans="1:1" ht="31" x14ac:dyDescent="0.25">
      <c r="A74" s="1335" t="s">
        <v>6890</v>
      </c>
    </row>
    <row r="75" spans="1:1" x14ac:dyDescent="0.25">
      <c r="A75" s="1335" t="s">
        <v>6891</v>
      </c>
    </row>
    <row r="76" spans="1:1" ht="31" x14ac:dyDescent="0.25">
      <c r="A76" s="1335" t="s">
        <v>6892</v>
      </c>
    </row>
    <row r="77" spans="1:1" x14ac:dyDescent="0.25">
      <c r="A77" s="1335" t="s">
        <v>2730</v>
      </c>
    </row>
    <row r="78" spans="1:1" ht="31" x14ac:dyDescent="0.25">
      <c r="A78" s="1335" t="s">
        <v>6893</v>
      </c>
    </row>
    <row r="79" spans="1:1" x14ac:dyDescent="0.25">
      <c r="A79" s="1335" t="s">
        <v>6894</v>
      </c>
    </row>
    <row r="80" spans="1:1" x14ac:dyDescent="0.25">
      <c r="A80" s="1335" t="s">
        <v>2675</v>
      </c>
    </row>
    <row r="81" spans="1:1" ht="12.5" x14ac:dyDescent="0.25">
      <c r="A81" s="1336" t="s">
        <v>6377</v>
      </c>
    </row>
    <row r="82" spans="1:1" x14ac:dyDescent="0.25">
      <c r="A82" s="1335" t="s">
        <v>2676</v>
      </c>
    </row>
    <row r="83" spans="1:1" ht="12.5" x14ac:dyDescent="0.25">
      <c r="A83" s="1336" t="s">
        <v>2677</v>
      </c>
    </row>
    <row r="84" spans="1:1" x14ac:dyDescent="0.25">
      <c r="A84" s="1335" t="s">
        <v>3797</v>
      </c>
    </row>
    <row r="85" spans="1:1" ht="12.5" x14ac:dyDescent="0.25">
      <c r="A85" s="1336" t="s">
        <v>6644</v>
      </c>
    </row>
    <row r="86" spans="1:1" x14ac:dyDescent="0.25">
      <c r="A86" s="1335" t="s">
        <v>2678</v>
      </c>
    </row>
    <row r="87" spans="1:1" x14ac:dyDescent="0.25">
      <c r="A87" s="1335" t="s">
        <v>2679</v>
      </c>
    </row>
    <row r="88" spans="1:1" x14ac:dyDescent="0.25">
      <c r="A88" s="1335" t="s">
        <v>3965</v>
      </c>
    </row>
    <row r="89" spans="1:1" ht="31" x14ac:dyDescent="0.25">
      <c r="A89" s="1335" t="s">
        <v>6645</v>
      </c>
    </row>
    <row r="90" spans="1:1" x14ac:dyDescent="0.25">
      <c r="A90" s="1335" t="s">
        <v>2560</v>
      </c>
    </row>
    <row r="91" spans="1:1" ht="46.5" x14ac:dyDescent="0.25">
      <c r="A91" s="1335" t="s">
        <v>13246</v>
      </c>
    </row>
    <row r="92" spans="1:1" x14ac:dyDescent="0.25">
      <c r="A92" s="1335" t="s">
        <v>2076</v>
      </c>
    </row>
    <row r="93" spans="1:1" ht="62" x14ac:dyDescent="0.25">
      <c r="A93" s="1335" t="s">
        <v>6378</v>
      </c>
    </row>
    <row r="94" spans="1:1" x14ac:dyDescent="0.25">
      <c r="A94" s="1335" t="s">
        <v>1517</v>
      </c>
    </row>
    <row r="95" spans="1:1" x14ac:dyDescent="0.25">
      <c r="A95" s="1335" t="s">
        <v>6379</v>
      </c>
    </row>
    <row r="96" spans="1:1" x14ac:dyDescent="0.25">
      <c r="A96" s="1335" t="s">
        <v>1518</v>
      </c>
    </row>
    <row r="97" spans="1:1" ht="46.5" x14ac:dyDescent="0.25">
      <c r="A97" s="1335" t="s">
        <v>6895</v>
      </c>
    </row>
    <row r="98" spans="1:1" ht="93" x14ac:dyDescent="0.25">
      <c r="A98" s="1335" t="s">
        <v>11125</v>
      </c>
    </row>
    <row r="99" spans="1:1" ht="46.5" x14ac:dyDescent="0.25">
      <c r="A99" s="1335" t="s">
        <v>11126</v>
      </c>
    </row>
    <row r="100" spans="1:1" ht="77.5" x14ac:dyDescent="0.25">
      <c r="A100" s="1335" t="s">
        <v>11127</v>
      </c>
    </row>
    <row r="101" spans="1:1" x14ac:dyDescent="0.25">
      <c r="A101" s="1335" t="s">
        <v>1664</v>
      </c>
    </row>
    <row r="102" spans="1:1" x14ac:dyDescent="0.25">
      <c r="A102" s="1335" t="s">
        <v>71</v>
      </c>
    </row>
    <row r="103" spans="1:1" x14ac:dyDescent="0.25">
      <c r="A103" s="1335" t="s">
        <v>1665</v>
      </c>
    </row>
    <row r="104" spans="1:1" ht="12.5" x14ac:dyDescent="0.25">
      <c r="A104" s="1336" t="s">
        <v>6646</v>
      </c>
    </row>
    <row r="105" spans="1:1" x14ac:dyDescent="0.25">
      <c r="A105" s="1335" t="s">
        <v>1666</v>
      </c>
    </row>
    <row r="106" spans="1:1" x14ac:dyDescent="0.25">
      <c r="A106" s="1335" t="s">
        <v>6647</v>
      </c>
    </row>
    <row r="107" spans="1:1" x14ac:dyDescent="0.25">
      <c r="A107" s="1335" t="s">
        <v>1667</v>
      </c>
    </row>
    <row r="108" spans="1:1" ht="31" x14ac:dyDescent="0.25">
      <c r="A108" s="1335" t="s">
        <v>6896</v>
      </c>
    </row>
    <row r="109" spans="1:1" ht="31" x14ac:dyDescent="0.25">
      <c r="A109" s="1335" t="s">
        <v>6897</v>
      </c>
    </row>
    <row r="110" spans="1:1" x14ac:dyDescent="0.25">
      <c r="A110" s="1335" t="s">
        <v>6898</v>
      </c>
    </row>
    <row r="111" spans="1:1" x14ac:dyDescent="0.25">
      <c r="A111" s="1335" t="s">
        <v>1529</v>
      </c>
    </row>
    <row r="112" spans="1:1" ht="46.5" x14ac:dyDescent="0.25">
      <c r="A112" s="1335" t="s">
        <v>6648</v>
      </c>
    </row>
    <row r="113" spans="1:1" x14ac:dyDescent="0.25">
      <c r="A113" s="1335" t="s">
        <v>1182</v>
      </c>
    </row>
    <row r="114" spans="1:1" ht="62" x14ac:dyDescent="0.25">
      <c r="A114" s="1335" t="s">
        <v>20911</v>
      </c>
    </row>
    <row r="115" spans="1:1" ht="77.5" x14ac:dyDescent="0.25">
      <c r="A115" s="1335" t="s">
        <v>20912</v>
      </c>
    </row>
    <row r="116" spans="1:1" x14ac:dyDescent="0.25">
      <c r="A116" s="1335" t="s">
        <v>1183</v>
      </c>
    </row>
    <row r="117" spans="1:1" x14ac:dyDescent="0.25">
      <c r="A117" s="1335" t="s">
        <v>6380</v>
      </c>
    </row>
    <row r="118" spans="1:1" x14ac:dyDescent="0.25">
      <c r="A118" s="1335" t="s">
        <v>1184</v>
      </c>
    </row>
    <row r="119" spans="1:1" ht="46.5" x14ac:dyDescent="0.25">
      <c r="A119" s="1335" t="s">
        <v>6899</v>
      </c>
    </row>
    <row r="120" spans="1:1" ht="31" x14ac:dyDescent="0.25">
      <c r="A120" s="1335" t="s">
        <v>6900</v>
      </c>
    </row>
    <row r="121" spans="1:1" x14ac:dyDescent="0.25">
      <c r="A121" s="1335" t="s">
        <v>6901</v>
      </c>
    </row>
    <row r="122" spans="1:1" ht="31" x14ac:dyDescent="0.25">
      <c r="A122" s="1335" t="s">
        <v>1533</v>
      </c>
    </row>
    <row r="123" spans="1:1" ht="31" x14ac:dyDescent="0.25">
      <c r="A123" s="1335" t="s">
        <v>13303</v>
      </c>
    </row>
    <row r="124" spans="1:1" ht="31" x14ac:dyDescent="0.25">
      <c r="A124" s="1335" t="s">
        <v>6902</v>
      </c>
    </row>
    <row r="125" spans="1:1" x14ac:dyDescent="0.25">
      <c r="A125" s="1335" t="s">
        <v>1185</v>
      </c>
    </row>
    <row r="126" spans="1:1" x14ac:dyDescent="0.25">
      <c r="A126" s="1335" t="s">
        <v>21569</v>
      </c>
    </row>
    <row r="127" spans="1:1" ht="46.5" x14ac:dyDescent="0.25">
      <c r="A127" s="1335" t="s">
        <v>6903</v>
      </c>
    </row>
    <row r="128" spans="1:1" ht="77.5" x14ac:dyDescent="0.25">
      <c r="A128" s="1335" t="s">
        <v>21570</v>
      </c>
    </row>
    <row r="129" spans="1:1" ht="46.5" x14ac:dyDescent="0.25">
      <c r="A129" s="1335" t="s">
        <v>21571</v>
      </c>
    </row>
    <row r="130" spans="1:1" x14ac:dyDescent="0.25">
      <c r="A130" s="1335" t="s">
        <v>21572</v>
      </c>
    </row>
    <row r="131" spans="1:1" ht="31" x14ac:dyDescent="0.25">
      <c r="A131" s="1335" t="s">
        <v>21573</v>
      </c>
    </row>
    <row r="132" spans="1:1" ht="62" x14ac:dyDescent="0.25">
      <c r="A132" s="1335" t="s">
        <v>21574</v>
      </c>
    </row>
    <row r="133" spans="1:1" ht="62" x14ac:dyDescent="0.25">
      <c r="A133" s="1335" t="s">
        <v>21575</v>
      </c>
    </row>
    <row r="134" spans="1:1" ht="108.5" x14ac:dyDescent="0.25">
      <c r="A134" s="1335" t="s">
        <v>21576</v>
      </c>
    </row>
    <row r="135" spans="1:1" ht="37.5" x14ac:dyDescent="0.25">
      <c r="A135" s="1336" t="s">
        <v>21577</v>
      </c>
    </row>
    <row r="136" spans="1:1" x14ac:dyDescent="0.25">
      <c r="A136" s="1335" t="s">
        <v>869</v>
      </c>
    </row>
    <row r="137" spans="1:1" x14ac:dyDescent="0.25">
      <c r="A137" s="1335" t="s">
        <v>6904</v>
      </c>
    </row>
    <row r="138" spans="1:1" x14ac:dyDescent="0.25">
      <c r="A138" s="1335" t="s">
        <v>6905</v>
      </c>
    </row>
    <row r="139" spans="1:1" ht="31" x14ac:dyDescent="0.25">
      <c r="A139" s="1335" t="s">
        <v>870</v>
      </c>
    </row>
    <row r="140" spans="1:1" x14ac:dyDescent="0.25">
      <c r="A140" s="1335" t="s">
        <v>871</v>
      </c>
    </row>
    <row r="141" spans="1:1" x14ac:dyDescent="0.25">
      <c r="A141" s="1335" t="s">
        <v>872</v>
      </c>
    </row>
    <row r="142" spans="1:1" ht="31" x14ac:dyDescent="0.25">
      <c r="A142" s="1335" t="s">
        <v>6906</v>
      </c>
    </row>
    <row r="143" spans="1:1" ht="31" x14ac:dyDescent="0.25">
      <c r="A143" s="1335" t="s">
        <v>6907</v>
      </c>
    </row>
    <row r="144" spans="1:1" ht="12.5" x14ac:dyDescent="0.25">
      <c r="A144" s="1336" t="s">
        <v>1191</v>
      </c>
    </row>
    <row r="145" spans="1:1" ht="77.5" x14ac:dyDescent="0.25">
      <c r="A145" s="1335" t="s">
        <v>6908</v>
      </c>
    </row>
    <row r="146" spans="1:1" ht="46.5" x14ac:dyDescent="0.25">
      <c r="A146" s="1335" t="s">
        <v>6909</v>
      </c>
    </row>
    <row r="147" spans="1:1" ht="31" x14ac:dyDescent="0.25">
      <c r="A147" s="1335" t="s">
        <v>6910</v>
      </c>
    </row>
    <row r="148" spans="1:1" x14ac:dyDescent="0.25">
      <c r="A148" s="1335" t="s">
        <v>875</v>
      </c>
    </row>
    <row r="149" spans="1:1" ht="31" x14ac:dyDescent="0.25">
      <c r="A149" s="1335" t="s">
        <v>6911</v>
      </c>
    </row>
    <row r="150" spans="1:1" ht="46.5" x14ac:dyDescent="0.25">
      <c r="A150" s="1335" t="s">
        <v>21578</v>
      </c>
    </row>
    <row r="151" spans="1:1" ht="31" x14ac:dyDescent="0.25">
      <c r="A151" s="1335" t="s">
        <v>21579</v>
      </c>
    </row>
    <row r="152" spans="1:1" x14ac:dyDescent="0.25">
      <c r="A152" s="1335" t="s">
        <v>876</v>
      </c>
    </row>
    <row r="153" spans="1:1" x14ac:dyDescent="0.25">
      <c r="A153" s="1335" t="s">
        <v>6912</v>
      </c>
    </row>
    <row r="154" spans="1:1" x14ac:dyDescent="0.25">
      <c r="A154" s="1335" t="s">
        <v>6913</v>
      </c>
    </row>
    <row r="155" spans="1:1" ht="31" x14ac:dyDescent="0.25">
      <c r="A155" s="1335" t="s">
        <v>6914</v>
      </c>
    </row>
    <row r="156" spans="1:1" x14ac:dyDescent="0.25">
      <c r="A156" s="1335" t="s">
        <v>877</v>
      </c>
    </row>
    <row r="157" spans="1:1" ht="46.5" x14ac:dyDescent="0.25">
      <c r="A157" s="1335" t="s">
        <v>6381</v>
      </c>
    </row>
    <row r="158" spans="1:1" x14ac:dyDescent="0.25">
      <c r="A158" s="1335" t="s">
        <v>3436</v>
      </c>
    </row>
    <row r="159" spans="1:1" x14ac:dyDescent="0.25">
      <c r="A159" s="1335" t="s">
        <v>878</v>
      </c>
    </row>
    <row r="160" spans="1:1" x14ac:dyDescent="0.25">
      <c r="A160" s="1335" t="s">
        <v>1625</v>
      </c>
    </row>
    <row r="161" spans="1:1" x14ac:dyDescent="0.25">
      <c r="A161" s="1335" t="s">
        <v>879</v>
      </c>
    </row>
    <row r="162" spans="1:1" x14ac:dyDescent="0.25">
      <c r="A162" s="1335" t="s">
        <v>880</v>
      </c>
    </row>
    <row r="163" spans="1:1" ht="62" x14ac:dyDescent="0.25">
      <c r="A163" s="1335" t="s">
        <v>6915</v>
      </c>
    </row>
    <row r="164" spans="1:1" ht="46.5" x14ac:dyDescent="0.25">
      <c r="A164" s="1335" t="s">
        <v>6916</v>
      </c>
    </row>
    <row r="165" spans="1:1" x14ac:dyDescent="0.25">
      <c r="A165" s="1335" t="s">
        <v>881</v>
      </c>
    </row>
    <row r="166" spans="1:1" ht="62" x14ac:dyDescent="0.25">
      <c r="A166" s="1335" t="s">
        <v>1326</v>
      </c>
    </row>
    <row r="167" spans="1:1" x14ac:dyDescent="0.25">
      <c r="A167" s="1335" t="s">
        <v>1327</v>
      </c>
    </row>
    <row r="168" spans="1:1" ht="31" x14ac:dyDescent="0.25">
      <c r="A168" s="1335" t="s">
        <v>11938</v>
      </c>
    </row>
    <row r="169" spans="1:1" x14ac:dyDescent="0.25">
      <c r="A169" s="1335" t="s">
        <v>2675</v>
      </c>
    </row>
    <row r="170" spans="1:1" ht="12.5" x14ac:dyDescent="0.25">
      <c r="A170" s="1336" t="s">
        <v>6649</v>
      </c>
    </row>
    <row r="171" spans="1:1" x14ac:dyDescent="0.25">
      <c r="A171" s="1335" t="s">
        <v>1328</v>
      </c>
    </row>
    <row r="172" spans="1:1" ht="31" x14ac:dyDescent="0.25">
      <c r="A172" s="1335" t="s">
        <v>6917</v>
      </c>
    </row>
    <row r="173" spans="1:1" ht="46.5" x14ac:dyDescent="0.25">
      <c r="A173" s="1335" t="s">
        <v>7836</v>
      </c>
    </row>
    <row r="174" spans="1:1" ht="46.5" x14ac:dyDescent="0.25">
      <c r="A174" s="1335" t="s">
        <v>6918</v>
      </c>
    </row>
    <row r="175" spans="1:1" x14ac:dyDescent="0.25">
      <c r="A175" s="1335" t="s">
        <v>6919</v>
      </c>
    </row>
    <row r="176" spans="1:1" x14ac:dyDescent="0.25">
      <c r="A176" s="1335" t="s">
        <v>72</v>
      </c>
    </row>
    <row r="177" spans="1:1" x14ac:dyDescent="0.25">
      <c r="A177" s="1335" t="s">
        <v>6920</v>
      </c>
    </row>
    <row r="178" spans="1:1" x14ac:dyDescent="0.25">
      <c r="A178" s="1335" t="s">
        <v>6921</v>
      </c>
    </row>
    <row r="179" spans="1:1" x14ac:dyDescent="0.25">
      <c r="A179" s="1335" t="s">
        <v>6922</v>
      </c>
    </row>
    <row r="180" spans="1:1" x14ac:dyDescent="0.25">
      <c r="A180" s="1335" t="s">
        <v>73</v>
      </c>
    </row>
    <row r="181" spans="1:1" x14ac:dyDescent="0.25">
      <c r="A181" s="1335" t="s">
        <v>6923</v>
      </c>
    </row>
    <row r="182" spans="1:1" ht="31" x14ac:dyDescent="0.25">
      <c r="A182" s="1335" t="s">
        <v>6924</v>
      </c>
    </row>
    <row r="183" spans="1:1" x14ac:dyDescent="0.25">
      <c r="A183" s="1335" t="s">
        <v>6925</v>
      </c>
    </row>
    <row r="184" spans="1:1" x14ac:dyDescent="0.25">
      <c r="A184" s="1335" t="s">
        <v>6926</v>
      </c>
    </row>
    <row r="185" spans="1:1" x14ac:dyDescent="0.25">
      <c r="A185" s="1335" t="s">
        <v>6927</v>
      </c>
    </row>
    <row r="186" spans="1:1" x14ac:dyDescent="0.25">
      <c r="A186" s="1335" t="s">
        <v>6928</v>
      </c>
    </row>
    <row r="187" spans="1:1" x14ac:dyDescent="0.25">
      <c r="A187" s="1335" t="s">
        <v>74</v>
      </c>
    </row>
    <row r="188" spans="1:1" x14ac:dyDescent="0.25">
      <c r="A188" s="1335" t="s">
        <v>6929</v>
      </c>
    </row>
    <row r="189" spans="1:1" x14ac:dyDescent="0.25">
      <c r="A189" s="1335" t="s">
        <v>6930</v>
      </c>
    </row>
    <row r="190" spans="1:1" x14ac:dyDescent="0.25">
      <c r="A190" s="1335" t="s">
        <v>1746</v>
      </c>
    </row>
    <row r="191" spans="1:1" x14ac:dyDescent="0.25">
      <c r="A191" s="1335" t="s">
        <v>6931</v>
      </c>
    </row>
    <row r="192" spans="1:1" x14ac:dyDescent="0.25">
      <c r="A192" s="1335" t="s">
        <v>1747</v>
      </c>
    </row>
    <row r="193" spans="1:1" x14ac:dyDescent="0.25">
      <c r="A193" s="1335" t="s">
        <v>1748</v>
      </c>
    </row>
    <row r="194" spans="1:1" x14ac:dyDescent="0.25">
      <c r="A194" s="1335" t="s">
        <v>1749</v>
      </c>
    </row>
    <row r="195" spans="1:1" x14ac:dyDescent="0.25">
      <c r="A195" s="1335" t="s">
        <v>6932</v>
      </c>
    </row>
    <row r="196" spans="1:1" ht="31" x14ac:dyDescent="0.25">
      <c r="A196" s="1335" t="s">
        <v>6933</v>
      </c>
    </row>
    <row r="197" spans="1:1" ht="31" x14ac:dyDescent="0.25">
      <c r="A197" s="1335" t="s">
        <v>6934</v>
      </c>
    </row>
    <row r="198" spans="1:1" x14ac:dyDescent="0.25">
      <c r="A198" s="1335" t="s">
        <v>6935</v>
      </c>
    </row>
    <row r="199" spans="1:1" x14ac:dyDescent="0.25">
      <c r="A199" s="1335" t="s">
        <v>6382</v>
      </c>
    </row>
    <row r="200" spans="1:1" ht="77.5" x14ac:dyDescent="0.25">
      <c r="A200" s="1335" t="s">
        <v>6383</v>
      </c>
    </row>
    <row r="201" spans="1:1" x14ac:dyDescent="0.25">
      <c r="A201" s="1335" t="s">
        <v>6384</v>
      </c>
    </row>
    <row r="202" spans="1:1" ht="31" x14ac:dyDescent="0.25">
      <c r="A202" s="1335" t="s">
        <v>6936</v>
      </c>
    </row>
    <row r="203" spans="1:1" ht="46.5" x14ac:dyDescent="0.25">
      <c r="A203" s="1335" t="s">
        <v>6937</v>
      </c>
    </row>
    <row r="204" spans="1:1" x14ac:dyDescent="0.25">
      <c r="A204" s="1335" t="s">
        <v>1750</v>
      </c>
    </row>
    <row r="205" spans="1:1" x14ac:dyDescent="0.25">
      <c r="A205" s="1335" t="s">
        <v>1751</v>
      </c>
    </row>
    <row r="206" spans="1:1" x14ac:dyDescent="0.25">
      <c r="A206" s="1335" t="s">
        <v>6938</v>
      </c>
    </row>
    <row r="207" spans="1:1" x14ac:dyDescent="0.25">
      <c r="A207" s="1335" t="s">
        <v>6385</v>
      </c>
    </row>
    <row r="208" spans="1:1" x14ac:dyDescent="0.25">
      <c r="A208" s="1335" t="s">
        <v>6386</v>
      </c>
    </row>
    <row r="209" spans="1:1" ht="31" x14ac:dyDescent="0.25">
      <c r="A209" s="1335" t="s">
        <v>6939</v>
      </c>
    </row>
    <row r="210" spans="1:1" ht="25" x14ac:dyDescent="0.25">
      <c r="A210" s="1336" t="s">
        <v>6940</v>
      </c>
    </row>
    <row r="211" spans="1:1" ht="46.5" x14ac:dyDescent="0.25">
      <c r="A211" s="1335" t="s">
        <v>6941</v>
      </c>
    </row>
    <row r="212" spans="1:1" x14ac:dyDescent="0.25">
      <c r="A212" s="1335" t="s">
        <v>6942</v>
      </c>
    </row>
    <row r="213" spans="1:1" x14ac:dyDescent="0.25">
      <c r="A213" s="1335" t="s">
        <v>6943</v>
      </c>
    </row>
    <row r="214" spans="1:1" x14ac:dyDescent="0.25">
      <c r="A214" s="1335" t="s">
        <v>1752</v>
      </c>
    </row>
    <row r="215" spans="1:1" ht="12.5" x14ac:dyDescent="0.25">
      <c r="A215" s="1336" t="s">
        <v>1753</v>
      </c>
    </row>
    <row r="216" spans="1:1" ht="31" x14ac:dyDescent="0.25">
      <c r="A216" s="1335" t="s">
        <v>6650</v>
      </c>
    </row>
    <row r="217" spans="1:1" x14ac:dyDescent="0.25">
      <c r="A217" s="1335" t="s">
        <v>1754</v>
      </c>
    </row>
    <row r="218" spans="1:1" x14ac:dyDescent="0.25">
      <c r="A218" s="1335" t="s">
        <v>1755</v>
      </c>
    </row>
    <row r="219" spans="1:1" x14ac:dyDescent="0.25">
      <c r="A219" s="1335" t="s">
        <v>20913</v>
      </c>
    </row>
    <row r="220" spans="1:1" ht="31" x14ac:dyDescent="0.25">
      <c r="A220" s="1335" t="s">
        <v>20914</v>
      </c>
    </row>
    <row r="221" spans="1:1" x14ac:dyDescent="0.25">
      <c r="A221" s="1335" t="s">
        <v>20915</v>
      </c>
    </row>
    <row r="222" spans="1:1" x14ac:dyDescent="0.25">
      <c r="A222" s="1335" t="s">
        <v>20916</v>
      </c>
    </row>
    <row r="223" spans="1:1" x14ac:dyDescent="0.25">
      <c r="A223" s="1335" t="s">
        <v>20917</v>
      </c>
    </row>
    <row r="224" spans="1:1" ht="31" x14ac:dyDescent="0.25">
      <c r="A224" s="1335" t="s">
        <v>20918</v>
      </c>
    </row>
    <row r="225" spans="1:1" x14ac:dyDescent="0.25">
      <c r="A225" s="1335" t="s">
        <v>20919</v>
      </c>
    </row>
    <row r="226" spans="1:1" ht="31" x14ac:dyDescent="0.25">
      <c r="A226" s="1335" t="s">
        <v>20920</v>
      </c>
    </row>
    <row r="227" spans="1:1" ht="31" x14ac:dyDescent="0.25">
      <c r="A227" s="1335" t="s">
        <v>20921</v>
      </c>
    </row>
    <row r="228" spans="1:1" ht="31" x14ac:dyDescent="0.25">
      <c r="A228" s="1335" t="s">
        <v>20922</v>
      </c>
    </row>
    <row r="229" spans="1:1" ht="31" x14ac:dyDescent="0.25">
      <c r="A229" s="1335" t="s">
        <v>20923</v>
      </c>
    </row>
    <row r="230" spans="1:1" ht="31" x14ac:dyDescent="0.25">
      <c r="A230" s="1335" t="s">
        <v>20924</v>
      </c>
    </row>
    <row r="231" spans="1:1" x14ac:dyDescent="0.25">
      <c r="A231" s="1335" t="s">
        <v>20925</v>
      </c>
    </row>
    <row r="232" spans="1:1" ht="31" x14ac:dyDescent="0.25">
      <c r="A232" s="1335" t="s">
        <v>20926</v>
      </c>
    </row>
    <row r="233" spans="1:1" ht="46.5" x14ac:dyDescent="0.25">
      <c r="A233" s="1335" t="s">
        <v>20927</v>
      </c>
    </row>
    <row r="234" spans="1:1" ht="46.5" x14ac:dyDescent="0.25">
      <c r="A234" s="1335" t="s">
        <v>20928</v>
      </c>
    </row>
    <row r="235" spans="1:1" ht="46.5" x14ac:dyDescent="0.25">
      <c r="A235" s="1335" t="s">
        <v>20929</v>
      </c>
    </row>
    <row r="236" spans="1:1" x14ac:dyDescent="0.25">
      <c r="A236" s="1335" t="s">
        <v>6142</v>
      </c>
    </row>
    <row r="237" spans="1:1" x14ac:dyDescent="0.25">
      <c r="A237" s="1335" t="s">
        <v>20930</v>
      </c>
    </row>
    <row r="238" spans="1:1" ht="31" x14ac:dyDescent="0.25">
      <c r="A238" s="1335" t="s">
        <v>20931</v>
      </c>
    </row>
    <row r="239" spans="1:1" x14ac:dyDescent="0.25">
      <c r="A239" s="1335" t="s">
        <v>20932</v>
      </c>
    </row>
    <row r="240" spans="1:1" ht="12.5" x14ac:dyDescent="0.25">
      <c r="A240" s="1336" t="s">
        <v>20933</v>
      </c>
    </row>
    <row r="241" spans="1:1" x14ac:dyDescent="0.25">
      <c r="A241" s="1335" t="s">
        <v>20934</v>
      </c>
    </row>
    <row r="242" spans="1:1" x14ac:dyDescent="0.25">
      <c r="A242" s="1335" t="s">
        <v>20935</v>
      </c>
    </row>
    <row r="243" spans="1:1" x14ac:dyDescent="0.25">
      <c r="A243" s="1335" t="s">
        <v>20936</v>
      </c>
    </row>
    <row r="244" spans="1:1" ht="25" x14ac:dyDescent="0.25">
      <c r="A244" s="1336" t="s">
        <v>20937</v>
      </c>
    </row>
    <row r="245" spans="1:1" x14ac:dyDescent="0.25">
      <c r="A245" s="1335" t="s">
        <v>20938</v>
      </c>
    </row>
    <row r="246" spans="1:1" ht="31" x14ac:dyDescent="0.25">
      <c r="A246" s="1335" t="s">
        <v>20939</v>
      </c>
    </row>
    <row r="247" spans="1:1" x14ac:dyDescent="0.25">
      <c r="A247" s="1335" t="s">
        <v>20940</v>
      </c>
    </row>
    <row r="248" spans="1:1" ht="25" x14ac:dyDescent="0.25">
      <c r="A248" s="1336" t="s">
        <v>20941</v>
      </c>
    </row>
    <row r="249" spans="1:1" ht="31" x14ac:dyDescent="0.25">
      <c r="A249" s="1335" t="s">
        <v>20942</v>
      </c>
    </row>
    <row r="250" spans="1:1" x14ac:dyDescent="0.25">
      <c r="A250" s="1335" t="s">
        <v>20943</v>
      </c>
    </row>
    <row r="251" spans="1:1" x14ac:dyDescent="0.25">
      <c r="A251" s="1335" t="s">
        <v>1960</v>
      </c>
    </row>
    <row r="252" spans="1:1" x14ac:dyDescent="0.25">
      <c r="A252" s="1335" t="s">
        <v>1961</v>
      </c>
    </row>
    <row r="253" spans="1:1" x14ac:dyDescent="0.25">
      <c r="A253" s="1335" t="s">
        <v>6944</v>
      </c>
    </row>
    <row r="254" spans="1:1" ht="46.5" x14ac:dyDescent="0.25">
      <c r="A254" s="1335" t="s">
        <v>1340</v>
      </c>
    </row>
    <row r="255" spans="1:1" ht="31" x14ac:dyDescent="0.25">
      <c r="A255" s="1335" t="s">
        <v>1534</v>
      </c>
    </row>
    <row r="256" spans="1:1" ht="12.5" x14ac:dyDescent="0.25">
      <c r="A256" s="1336" t="s">
        <v>6945</v>
      </c>
    </row>
    <row r="257" spans="1:1" ht="31" x14ac:dyDescent="0.25">
      <c r="A257" s="1335" t="s">
        <v>6946</v>
      </c>
    </row>
    <row r="258" spans="1:1" x14ac:dyDescent="0.25">
      <c r="A258" s="1335" t="s">
        <v>1045</v>
      </c>
    </row>
    <row r="259" spans="1:1" x14ac:dyDescent="0.25">
      <c r="A259" s="1335" t="s">
        <v>1046</v>
      </c>
    </row>
    <row r="260" spans="1:1" x14ac:dyDescent="0.25">
      <c r="A260" s="1335" t="s">
        <v>20944</v>
      </c>
    </row>
    <row r="261" spans="1:1" ht="50" x14ac:dyDescent="0.25">
      <c r="A261" s="1336" t="s">
        <v>6947</v>
      </c>
    </row>
    <row r="262" spans="1:1" ht="31" x14ac:dyDescent="0.25">
      <c r="A262" s="1335" t="s">
        <v>6948</v>
      </c>
    </row>
    <row r="263" spans="1:1" ht="62" x14ac:dyDescent="0.25">
      <c r="A263" s="1335" t="s">
        <v>6949</v>
      </c>
    </row>
    <row r="264" spans="1:1" x14ac:dyDescent="0.25">
      <c r="A264" s="1335" t="s">
        <v>6582</v>
      </c>
    </row>
    <row r="265" spans="1:1" x14ac:dyDescent="0.25">
      <c r="A265" s="1335" t="s">
        <v>6583</v>
      </c>
    </row>
    <row r="266" spans="1:1" x14ac:dyDescent="0.25">
      <c r="A266" s="1335" t="s">
        <v>6584</v>
      </c>
    </row>
    <row r="267" spans="1:1" x14ac:dyDescent="0.25">
      <c r="A267" s="1335" t="s">
        <v>6585</v>
      </c>
    </row>
    <row r="268" spans="1:1" ht="46.5" x14ac:dyDescent="0.25">
      <c r="A268" s="1335" t="s">
        <v>6586</v>
      </c>
    </row>
    <row r="269" spans="1:1" ht="77.5" x14ac:dyDescent="0.25">
      <c r="A269" s="1335" t="s">
        <v>6950</v>
      </c>
    </row>
    <row r="270" spans="1:1" ht="46.5" x14ac:dyDescent="0.25">
      <c r="A270" s="1335" t="s">
        <v>6951</v>
      </c>
    </row>
    <row r="271" spans="1:1" x14ac:dyDescent="0.25">
      <c r="A271" s="1335" t="s">
        <v>1303</v>
      </c>
    </row>
    <row r="272" spans="1:1" ht="12.5" x14ac:dyDescent="0.25">
      <c r="A272" s="1336" t="s">
        <v>1537</v>
      </c>
    </row>
    <row r="273" spans="1:1" x14ac:dyDescent="0.25">
      <c r="A273" s="1335" t="s">
        <v>1538</v>
      </c>
    </row>
    <row r="274" spans="1:1" ht="12.5" x14ac:dyDescent="0.25">
      <c r="A274" s="1336" t="s">
        <v>1539</v>
      </c>
    </row>
    <row r="275" spans="1:1" ht="46.5" x14ac:dyDescent="0.25">
      <c r="A275" s="1335" t="s">
        <v>6952</v>
      </c>
    </row>
    <row r="276" spans="1:1" ht="25" x14ac:dyDescent="0.25">
      <c r="A276" s="1336" t="s">
        <v>6953</v>
      </c>
    </row>
    <row r="277" spans="1:1" x14ac:dyDescent="0.25">
      <c r="A277" s="1335" t="s">
        <v>6954</v>
      </c>
    </row>
    <row r="278" spans="1:1" x14ac:dyDescent="0.25">
      <c r="A278" s="1335" t="s">
        <v>1540</v>
      </c>
    </row>
    <row r="279" spans="1:1" x14ac:dyDescent="0.25">
      <c r="A279" s="1335" t="s">
        <v>1541</v>
      </c>
    </row>
    <row r="280" spans="1:1" x14ac:dyDescent="0.25">
      <c r="A280" s="1335" t="s">
        <v>1542</v>
      </c>
    </row>
    <row r="281" spans="1:1" x14ac:dyDescent="0.25">
      <c r="A281" s="1335" t="s">
        <v>6955</v>
      </c>
    </row>
    <row r="282" spans="1:1" ht="46.5" x14ac:dyDescent="0.25">
      <c r="A282" s="1335" t="s">
        <v>6387</v>
      </c>
    </row>
    <row r="283" spans="1:1" ht="62" x14ac:dyDescent="0.25">
      <c r="A283" s="1335" t="s">
        <v>6956</v>
      </c>
    </row>
    <row r="284" spans="1:1" ht="46.5" x14ac:dyDescent="0.25">
      <c r="A284" s="1335" t="s">
        <v>6651</v>
      </c>
    </row>
    <row r="285" spans="1:1" ht="46.5" x14ac:dyDescent="0.25">
      <c r="A285" s="1335" t="s">
        <v>6388</v>
      </c>
    </row>
    <row r="286" spans="1:1" ht="31" x14ac:dyDescent="0.25">
      <c r="A286" s="1335" t="s">
        <v>1543</v>
      </c>
    </row>
    <row r="287" spans="1:1" ht="31" x14ac:dyDescent="0.25">
      <c r="A287" s="1335" t="s">
        <v>6389</v>
      </c>
    </row>
    <row r="288" spans="1:1" ht="25" x14ac:dyDescent="0.25">
      <c r="A288" s="1336" t="s">
        <v>6652</v>
      </c>
    </row>
    <row r="289" spans="1:1" x14ac:dyDescent="0.25">
      <c r="A289" s="1335" t="s">
        <v>6957</v>
      </c>
    </row>
    <row r="290" spans="1:1" x14ac:dyDescent="0.25">
      <c r="A290" s="1335" t="s">
        <v>6958</v>
      </c>
    </row>
    <row r="291" spans="1:1" ht="46.5" x14ac:dyDescent="0.25">
      <c r="A291" s="1335" t="s">
        <v>1544</v>
      </c>
    </row>
    <row r="292" spans="1:1" ht="31" x14ac:dyDescent="0.25">
      <c r="A292" s="1335" t="s">
        <v>1973</v>
      </c>
    </row>
    <row r="293" spans="1:1" ht="46.5" x14ac:dyDescent="0.25">
      <c r="A293" s="1335" t="s">
        <v>6959</v>
      </c>
    </row>
    <row r="294" spans="1:1" ht="46.5" x14ac:dyDescent="0.25">
      <c r="A294" s="1335" t="s">
        <v>6960</v>
      </c>
    </row>
    <row r="295" spans="1:1" ht="46.5" x14ac:dyDescent="0.25">
      <c r="A295" s="1335" t="s">
        <v>6961</v>
      </c>
    </row>
    <row r="296" spans="1:1" ht="46.5" x14ac:dyDescent="0.25">
      <c r="A296" s="1335" t="s">
        <v>6962</v>
      </c>
    </row>
    <row r="297" spans="1:1" ht="62" x14ac:dyDescent="0.25">
      <c r="A297" s="1335" t="s">
        <v>6963</v>
      </c>
    </row>
    <row r="298" spans="1:1" x14ac:dyDescent="0.25">
      <c r="A298" s="1335" t="s">
        <v>2839</v>
      </c>
    </row>
    <row r="299" spans="1:1" x14ac:dyDescent="0.25">
      <c r="A299" s="1335" t="s">
        <v>2840</v>
      </c>
    </row>
    <row r="300" spans="1:1" ht="62" x14ac:dyDescent="0.25">
      <c r="A300" s="1335" t="s">
        <v>6964</v>
      </c>
    </row>
    <row r="301" spans="1:1" ht="77.5" x14ac:dyDescent="0.25">
      <c r="A301" s="1335" t="s">
        <v>6965</v>
      </c>
    </row>
    <row r="302" spans="1:1" x14ac:dyDescent="0.25">
      <c r="A302" s="1335" t="s">
        <v>1756</v>
      </c>
    </row>
    <row r="303" spans="1:1" x14ac:dyDescent="0.25">
      <c r="A303" s="1335" t="s">
        <v>1757</v>
      </c>
    </row>
    <row r="304" spans="1:1" ht="31" x14ac:dyDescent="0.25">
      <c r="A304" s="1335" t="s">
        <v>6966</v>
      </c>
    </row>
    <row r="305" spans="1:1" ht="46.5" x14ac:dyDescent="0.25">
      <c r="A305" s="1335" t="s">
        <v>6967</v>
      </c>
    </row>
    <row r="306" spans="1:1" x14ac:dyDescent="0.25">
      <c r="A306" s="1335" t="s">
        <v>6390</v>
      </c>
    </row>
    <row r="307" spans="1:1" x14ac:dyDescent="0.25">
      <c r="A307" s="1335" t="s">
        <v>6391</v>
      </c>
    </row>
    <row r="308" spans="1:1" ht="31" x14ac:dyDescent="0.25">
      <c r="A308" s="1335" t="s">
        <v>6968</v>
      </c>
    </row>
    <row r="309" spans="1:1" ht="31" x14ac:dyDescent="0.25">
      <c r="A309" s="1335" t="s">
        <v>6969</v>
      </c>
    </row>
    <row r="310" spans="1:1" ht="77.5" x14ac:dyDescent="0.25">
      <c r="A310" s="1335" t="s">
        <v>6970</v>
      </c>
    </row>
    <row r="311" spans="1:1" ht="93" x14ac:dyDescent="0.25">
      <c r="A311" s="1335" t="s">
        <v>6971</v>
      </c>
    </row>
    <row r="312" spans="1:1" ht="31" x14ac:dyDescent="0.25">
      <c r="A312" s="1335" t="s">
        <v>6972</v>
      </c>
    </row>
    <row r="313" spans="1:1" ht="46.5" x14ac:dyDescent="0.25">
      <c r="A313" s="1335" t="s">
        <v>6973</v>
      </c>
    </row>
    <row r="314" spans="1:1" ht="77.5" x14ac:dyDescent="0.25">
      <c r="A314" s="1335" t="s">
        <v>6974</v>
      </c>
    </row>
    <row r="315" spans="1:1" x14ac:dyDescent="0.25">
      <c r="A315" s="1335" t="s">
        <v>6975</v>
      </c>
    </row>
    <row r="316" spans="1:1" x14ac:dyDescent="0.25">
      <c r="A316" s="1335" t="s">
        <v>6976</v>
      </c>
    </row>
    <row r="317" spans="1:1" x14ac:dyDescent="0.25">
      <c r="A317" s="1335" t="s">
        <v>6653</v>
      </c>
    </row>
    <row r="318" spans="1:1" x14ac:dyDescent="0.25">
      <c r="A318" s="1335" t="s">
        <v>2194</v>
      </c>
    </row>
    <row r="319" spans="1:1" ht="46.5" x14ac:dyDescent="0.25">
      <c r="A319" s="1335" t="s">
        <v>6392</v>
      </c>
    </row>
    <row r="320" spans="1:1" x14ac:dyDescent="0.25">
      <c r="A320" s="1335" t="s">
        <v>1974</v>
      </c>
    </row>
    <row r="321" spans="1:1" ht="62" x14ac:dyDescent="0.25">
      <c r="A321" s="1335" t="s">
        <v>6393</v>
      </c>
    </row>
    <row r="322" spans="1:1" x14ac:dyDescent="0.25">
      <c r="A322" s="1335" t="s">
        <v>1975</v>
      </c>
    </row>
    <row r="323" spans="1:1" ht="46.5" x14ac:dyDescent="0.25">
      <c r="A323" s="1335" t="s">
        <v>2523</v>
      </c>
    </row>
    <row r="324" spans="1:1" x14ac:dyDescent="0.25">
      <c r="A324" s="1335" t="s">
        <v>2524</v>
      </c>
    </row>
    <row r="325" spans="1:1" ht="170.5" x14ac:dyDescent="0.25">
      <c r="A325" s="1335" t="s">
        <v>20428</v>
      </c>
    </row>
    <row r="326" spans="1:1" x14ac:dyDescent="0.25">
      <c r="A326" s="1335" t="s">
        <v>1517</v>
      </c>
    </row>
    <row r="327" spans="1:1" x14ac:dyDescent="0.25">
      <c r="A327" s="1335" t="s">
        <v>2525</v>
      </c>
    </row>
    <row r="328" spans="1:1" x14ac:dyDescent="0.25">
      <c r="A328" s="1335" t="s">
        <v>2676</v>
      </c>
    </row>
    <row r="329" spans="1:1" x14ac:dyDescent="0.25">
      <c r="A329" s="1335" t="s">
        <v>6654</v>
      </c>
    </row>
    <row r="330" spans="1:1" x14ac:dyDescent="0.25">
      <c r="A330" s="1335" t="s">
        <v>2526</v>
      </c>
    </row>
    <row r="331" spans="1:1" x14ac:dyDescent="0.25">
      <c r="A331" s="1335" t="s">
        <v>6977</v>
      </c>
    </row>
    <row r="332" spans="1:1" x14ac:dyDescent="0.25">
      <c r="A332" s="1335" t="s">
        <v>2527</v>
      </c>
    </row>
    <row r="333" spans="1:1" x14ac:dyDescent="0.25">
      <c r="A333" s="1335" t="s">
        <v>2528</v>
      </c>
    </row>
    <row r="334" spans="1:1" ht="12.5" x14ac:dyDescent="0.25">
      <c r="A334" s="1336" t="s">
        <v>2529</v>
      </c>
    </row>
    <row r="335" spans="1:1" ht="12.5" x14ac:dyDescent="0.25">
      <c r="A335" s="1336" t="s">
        <v>2530</v>
      </c>
    </row>
    <row r="336" spans="1:1" x14ac:dyDescent="0.25">
      <c r="A336" s="1335" t="s">
        <v>6978</v>
      </c>
    </row>
    <row r="337" spans="1:1" ht="31" x14ac:dyDescent="0.25">
      <c r="A337" s="1335" t="s">
        <v>6979</v>
      </c>
    </row>
    <row r="338" spans="1:1" ht="31" x14ac:dyDescent="0.25">
      <c r="A338" s="1335" t="s">
        <v>2531</v>
      </c>
    </row>
    <row r="339" spans="1:1" x14ac:dyDescent="0.25">
      <c r="A339" s="1335" t="s">
        <v>2532</v>
      </c>
    </row>
    <row r="340" spans="1:1" ht="31" x14ac:dyDescent="0.25">
      <c r="A340" s="1335" t="s">
        <v>6980</v>
      </c>
    </row>
    <row r="341" spans="1:1" ht="31" x14ac:dyDescent="0.25">
      <c r="A341" s="1335" t="s">
        <v>6981</v>
      </c>
    </row>
    <row r="342" spans="1:1" x14ac:dyDescent="0.25">
      <c r="A342" s="1335" t="s">
        <v>2678</v>
      </c>
    </row>
    <row r="343" spans="1:1" ht="12.5" x14ac:dyDescent="0.25">
      <c r="A343" s="1336" t="s">
        <v>1978</v>
      </c>
    </row>
    <row r="344" spans="1:1" x14ac:dyDescent="0.25">
      <c r="A344" s="1335" t="s">
        <v>1979</v>
      </c>
    </row>
    <row r="345" spans="1:1" ht="31" x14ac:dyDescent="0.25">
      <c r="A345" s="1335" t="s">
        <v>6982</v>
      </c>
    </row>
    <row r="346" spans="1:1" x14ac:dyDescent="0.25">
      <c r="A346" s="1335" t="s">
        <v>6983</v>
      </c>
    </row>
    <row r="347" spans="1:1" x14ac:dyDescent="0.25">
      <c r="A347" s="1335" t="s">
        <v>6984</v>
      </c>
    </row>
    <row r="348" spans="1:1" x14ac:dyDescent="0.25">
      <c r="A348" s="1335" t="s">
        <v>1301</v>
      </c>
    </row>
    <row r="349" spans="1:1" x14ac:dyDescent="0.25">
      <c r="A349" s="1335" t="s">
        <v>1980</v>
      </c>
    </row>
    <row r="350" spans="1:1" x14ac:dyDescent="0.25">
      <c r="A350" s="1335" t="s">
        <v>1981</v>
      </c>
    </row>
    <row r="351" spans="1:1" x14ac:dyDescent="0.25">
      <c r="A351" s="1335" t="s">
        <v>1982</v>
      </c>
    </row>
    <row r="352" spans="1:1" ht="12.5" x14ac:dyDescent="0.25">
      <c r="A352" s="1336" t="s">
        <v>1983</v>
      </c>
    </row>
    <row r="353" spans="1:1" x14ac:dyDescent="0.25">
      <c r="A353" s="1335" t="s">
        <v>6985</v>
      </c>
    </row>
    <row r="354" spans="1:1" x14ac:dyDescent="0.25">
      <c r="A354" s="1335" t="s">
        <v>6986</v>
      </c>
    </row>
    <row r="355" spans="1:1" x14ac:dyDescent="0.25">
      <c r="A355" s="1335" t="s">
        <v>6987</v>
      </c>
    </row>
    <row r="356" spans="1:1" ht="31" x14ac:dyDescent="0.25">
      <c r="A356" s="1335" t="s">
        <v>6988</v>
      </c>
    </row>
    <row r="357" spans="1:1" ht="31" x14ac:dyDescent="0.25">
      <c r="A357" s="1335" t="s">
        <v>6989</v>
      </c>
    </row>
    <row r="358" spans="1:1" x14ac:dyDescent="0.25">
      <c r="A358" s="1335" t="s">
        <v>1404</v>
      </c>
    </row>
    <row r="359" spans="1:1" ht="46.5" x14ac:dyDescent="0.25">
      <c r="A359" s="1335" t="s">
        <v>6990</v>
      </c>
    </row>
    <row r="360" spans="1:1" ht="46.5" x14ac:dyDescent="0.25">
      <c r="A360" s="1335" t="s">
        <v>6991</v>
      </c>
    </row>
    <row r="361" spans="1:1" x14ac:dyDescent="0.25">
      <c r="A361" s="1335" t="s">
        <v>5159</v>
      </c>
    </row>
    <row r="362" spans="1:1" ht="77.5" x14ac:dyDescent="0.25">
      <c r="A362" s="1335" t="s">
        <v>13304</v>
      </c>
    </row>
    <row r="363" spans="1:1" ht="46.5" x14ac:dyDescent="0.25">
      <c r="A363" s="1335" t="s">
        <v>13305</v>
      </c>
    </row>
    <row r="364" spans="1:1" ht="31" x14ac:dyDescent="0.25">
      <c r="A364" s="1335" t="s">
        <v>13306</v>
      </c>
    </row>
    <row r="365" spans="1:1" ht="31" x14ac:dyDescent="0.25">
      <c r="A365" s="1335" t="s">
        <v>13307</v>
      </c>
    </row>
    <row r="366" spans="1:1" x14ac:dyDescent="0.25">
      <c r="A366" s="1335" t="s">
        <v>1405</v>
      </c>
    </row>
    <row r="367" spans="1:1" ht="12.5" x14ac:dyDescent="0.25">
      <c r="A367" s="1336" t="s">
        <v>1406</v>
      </c>
    </row>
    <row r="368" spans="1:1" x14ac:dyDescent="0.25">
      <c r="A368" s="1335" t="s">
        <v>1407</v>
      </c>
    </row>
    <row r="369" spans="1:1" x14ac:dyDescent="0.25">
      <c r="A369" s="1335" t="s">
        <v>1408</v>
      </c>
    </row>
    <row r="370" spans="1:1" x14ac:dyDescent="0.25">
      <c r="A370" s="1335" t="s">
        <v>1409</v>
      </c>
    </row>
    <row r="371" spans="1:1" x14ac:dyDescent="0.25">
      <c r="A371" s="1335" t="s">
        <v>1392</v>
      </c>
    </row>
    <row r="372" spans="1:1" ht="46.5" x14ac:dyDescent="0.25">
      <c r="A372" s="1335" t="s">
        <v>1410</v>
      </c>
    </row>
    <row r="373" spans="1:1" ht="62" x14ac:dyDescent="0.25">
      <c r="A373" s="1335" t="s">
        <v>6394</v>
      </c>
    </row>
    <row r="374" spans="1:1" ht="46.5" x14ac:dyDescent="0.25">
      <c r="A374" s="1335" t="s">
        <v>6395</v>
      </c>
    </row>
    <row r="375" spans="1:1" ht="77.5" x14ac:dyDescent="0.25">
      <c r="A375" s="1335" t="s">
        <v>1558</v>
      </c>
    </row>
    <row r="376" spans="1:1" ht="93" x14ac:dyDescent="0.25">
      <c r="A376" s="1335" t="s">
        <v>6396</v>
      </c>
    </row>
    <row r="377" spans="1:1" x14ac:dyDescent="0.25">
      <c r="A377" s="1335" t="s">
        <v>6397</v>
      </c>
    </row>
    <row r="378" spans="1:1" x14ac:dyDescent="0.25">
      <c r="A378" s="1335" t="s">
        <v>1559</v>
      </c>
    </row>
    <row r="379" spans="1:1" x14ac:dyDescent="0.25">
      <c r="A379" s="1335" t="s">
        <v>1415</v>
      </c>
    </row>
    <row r="380" spans="1:1" x14ac:dyDescent="0.25">
      <c r="A380" s="1335" t="s">
        <v>1416</v>
      </c>
    </row>
    <row r="381" spans="1:1" x14ac:dyDescent="0.25">
      <c r="A381" s="1335" t="s">
        <v>6992</v>
      </c>
    </row>
    <row r="382" spans="1:1" ht="77.5" x14ac:dyDescent="0.25">
      <c r="A382" s="1335" t="s">
        <v>20429</v>
      </c>
    </row>
    <row r="383" spans="1:1" ht="46.5" x14ac:dyDescent="0.25">
      <c r="A383" s="1335" t="s">
        <v>9992</v>
      </c>
    </row>
    <row r="384" spans="1:1" x14ac:dyDescent="0.25">
      <c r="A384" s="1335" t="s">
        <v>1417</v>
      </c>
    </row>
    <row r="385" spans="1:1" ht="46.5" x14ac:dyDescent="0.25">
      <c r="A385" s="1335" t="s">
        <v>20430</v>
      </c>
    </row>
    <row r="386" spans="1:1" ht="31" x14ac:dyDescent="0.25">
      <c r="A386" s="1335" t="s">
        <v>13247</v>
      </c>
    </row>
    <row r="387" spans="1:1" ht="37.5" x14ac:dyDescent="0.25">
      <c r="A387" s="1336" t="s">
        <v>20431</v>
      </c>
    </row>
    <row r="388" spans="1:1" ht="62" x14ac:dyDescent="0.25">
      <c r="A388" s="1335" t="s">
        <v>6993</v>
      </c>
    </row>
    <row r="389" spans="1:1" x14ac:dyDescent="0.25">
      <c r="A389" s="1335" t="s">
        <v>1418</v>
      </c>
    </row>
    <row r="390" spans="1:1" x14ac:dyDescent="0.25">
      <c r="A390" s="1335" t="s">
        <v>6994</v>
      </c>
    </row>
    <row r="391" spans="1:1" ht="46.5" x14ac:dyDescent="0.25">
      <c r="A391" s="1335" t="s">
        <v>6995</v>
      </c>
    </row>
    <row r="392" spans="1:1" ht="46.5" x14ac:dyDescent="0.25">
      <c r="A392" s="1335" t="s">
        <v>20432</v>
      </c>
    </row>
    <row r="393" spans="1:1" ht="93" x14ac:dyDescent="0.25">
      <c r="A393" s="1335" t="s">
        <v>20433</v>
      </c>
    </row>
    <row r="394" spans="1:1" ht="77.5" x14ac:dyDescent="0.25">
      <c r="A394" s="1335" t="s">
        <v>20434</v>
      </c>
    </row>
    <row r="395" spans="1:1" x14ac:dyDescent="0.25">
      <c r="A395" s="1335" t="s">
        <v>1370</v>
      </c>
    </row>
    <row r="396" spans="1:1" x14ac:dyDescent="0.25">
      <c r="A396" s="1335" t="s">
        <v>1371</v>
      </c>
    </row>
    <row r="397" spans="1:1" x14ac:dyDescent="0.25">
      <c r="A397" s="1335" t="s">
        <v>1372</v>
      </c>
    </row>
    <row r="398" spans="1:1" x14ac:dyDescent="0.25">
      <c r="A398" s="1335" t="s">
        <v>1373</v>
      </c>
    </row>
    <row r="399" spans="1:1" x14ac:dyDescent="0.25">
      <c r="A399" s="1335" t="s">
        <v>6996</v>
      </c>
    </row>
    <row r="400" spans="1:1" ht="62" x14ac:dyDescent="0.25">
      <c r="A400" s="1335" t="s">
        <v>1374</v>
      </c>
    </row>
    <row r="401" spans="1:1" ht="31" x14ac:dyDescent="0.25">
      <c r="A401" s="1335" t="s">
        <v>1375</v>
      </c>
    </row>
    <row r="402" spans="1:1" ht="25" x14ac:dyDescent="0.25">
      <c r="A402" s="1336" t="s">
        <v>20435</v>
      </c>
    </row>
    <row r="403" spans="1:1" x14ac:dyDescent="0.25">
      <c r="A403" s="1335" t="s">
        <v>1376</v>
      </c>
    </row>
    <row r="404" spans="1:1" x14ac:dyDescent="0.25">
      <c r="A404" s="1335" t="s">
        <v>1377</v>
      </c>
    </row>
    <row r="405" spans="1:1" x14ac:dyDescent="0.25">
      <c r="A405" s="1335" t="s">
        <v>6997</v>
      </c>
    </row>
    <row r="406" spans="1:1" ht="62" x14ac:dyDescent="0.25">
      <c r="A406" s="1335" t="s">
        <v>6398</v>
      </c>
    </row>
    <row r="407" spans="1:1" ht="31" x14ac:dyDescent="0.25">
      <c r="A407" s="1335" t="s">
        <v>6998</v>
      </c>
    </row>
    <row r="408" spans="1:1" ht="46.5" x14ac:dyDescent="0.25">
      <c r="A408" s="1335" t="s">
        <v>6999</v>
      </c>
    </row>
    <row r="409" spans="1:1" x14ac:dyDescent="0.25">
      <c r="A409" s="1335" t="s">
        <v>1593</v>
      </c>
    </row>
    <row r="410" spans="1:1" x14ac:dyDescent="0.25">
      <c r="A410" s="1335" t="s">
        <v>1594</v>
      </c>
    </row>
    <row r="411" spans="1:1" ht="12.5" x14ac:dyDescent="0.25">
      <c r="A411" s="1336" t="s">
        <v>1595</v>
      </c>
    </row>
    <row r="412" spans="1:1" ht="46.5" x14ac:dyDescent="0.25">
      <c r="A412" s="1335" t="s">
        <v>7000</v>
      </c>
    </row>
    <row r="413" spans="1:1" ht="37.5" x14ac:dyDescent="0.25">
      <c r="A413" s="1336" t="s">
        <v>7001</v>
      </c>
    </row>
    <row r="414" spans="1:1" x14ac:dyDescent="0.25">
      <c r="A414" s="1335" t="s">
        <v>1420</v>
      </c>
    </row>
    <row r="415" spans="1:1" ht="62.5" x14ac:dyDescent="0.25">
      <c r="A415" s="1336" t="s">
        <v>7002</v>
      </c>
    </row>
    <row r="416" spans="1:1" ht="62" x14ac:dyDescent="0.25">
      <c r="A416" s="1335" t="s">
        <v>7003</v>
      </c>
    </row>
    <row r="417" spans="1:1" x14ac:dyDescent="0.25">
      <c r="A417" s="1335" t="s">
        <v>945</v>
      </c>
    </row>
    <row r="418" spans="1:1" ht="31" x14ac:dyDescent="0.25">
      <c r="A418" s="1335" t="s">
        <v>946</v>
      </c>
    </row>
    <row r="419" spans="1:1" x14ac:dyDescent="0.25">
      <c r="A419" s="1335" t="s">
        <v>947</v>
      </c>
    </row>
    <row r="420" spans="1:1" ht="46.5" x14ac:dyDescent="0.25">
      <c r="A420" s="1335" t="s">
        <v>6655</v>
      </c>
    </row>
    <row r="421" spans="1:1" x14ac:dyDescent="0.25">
      <c r="A421" s="1335" t="s">
        <v>1421</v>
      </c>
    </row>
    <row r="422" spans="1:1" ht="31" x14ac:dyDescent="0.25">
      <c r="A422" s="1335" t="s">
        <v>7004</v>
      </c>
    </row>
    <row r="423" spans="1:1" ht="77.5" x14ac:dyDescent="0.25">
      <c r="A423" s="1335" t="s">
        <v>7005</v>
      </c>
    </row>
    <row r="424" spans="1:1" x14ac:dyDescent="0.25">
      <c r="A424" s="1335" t="s">
        <v>7006</v>
      </c>
    </row>
    <row r="425" spans="1:1" ht="62" x14ac:dyDescent="0.25">
      <c r="A425" s="1335" t="s">
        <v>7007</v>
      </c>
    </row>
    <row r="426" spans="1:1" ht="31" x14ac:dyDescent="0.25">
      <c r="A426" s="1335" t="s">
        <v>7008</v>
      </c>
    </row>
    <row r="427" spans="1:1" x14ac:dyDescent="0.25">
      <c r="A427" s="1335" t="s">
        <v>948</v>
      </c>
    </row>
    <row r="428" spans="1:1" ht="12.5" x14ac:dyDescent="0.25">
      <c r="A428" s="1336" t="s">
        <v>949</v>
      </c>
    </row>
    <row r="429" spans="1:1" x14ac:dyDescent="0.25">
      <c r="A429" s="1335" t="s">
        <v>950</v>
      </c>
    </row>
    <row r="430" spans="1:1" ht="25" x14ac:dyDescent="0.25">
      <c r="A430" s="1336" t="s">
        <v>7009</v>
      </c>
    </row>
    <row r="431" spans="1:1" x14ac:dyDescent="0.25">
      <c r="A431" s="1335" t="s">
        <v>951</v>
      </c>
    </row>
    <row r="432" spans="1:1" ht="12.5" x14ac:dyDescent="0.25">
      <c r="A432" s="1336" t="s">
        <v>952</v>
      </c>
    </row>
    <row r="433" spans="1:1" x14ac:dyDescent="0.25">
      <c r="A433" s="1335" t="s">
        <v>953</v>
      </c>
    </row>
    <row r="434" spans="1:1" ht="37.5" x14ac:dyDescent="0.25">
      <c r="A434" s="1336" t="s">
        <v>954</v>
      </c>
    </row>
    <row r="435" spans="1:1" ht="31" x14ac:dyDescent="0.25">
      <c r="A435" s="1335" t="s">
        <v>7010</v>
      </c>
    </row>
    <row r="436" spans="1:1" x14ac:dyDescent="0.25">
      <c r="A436" s="1335" t="s">
        <v>955</v>
      </c>
    </row>
    <row r="437" spans="1:1" x14ac:dyDescent="0.25">
      <c r="A437" s="1335" t="s">
        <v>956</v>
      </c>
    </row>
    <row r="438" spans="1:1" x14ac:dyDescent="0.25">
      <c r="A438" s="1335" t="s">
        <v>957</v>
      </c>
    </row>
    <row r="439" spans="1:1" x14ac:dyDescent="0.25">
      <c r="A439" s="1335" t="s">
        <v>958</v>
      </c>
    </row>
    <row r="440" spans="1:1" x14ac:dyDescent="0.25">
      <c r="A440" s="1335" t="s">
        <v>959</v>
      </c>
    </row>
    <row r="441" spans="1:1" x14ac:dyDescent="0.25">
      <c r="A441" s="1335" t="s">
        <v>960</v>
      </c>
    </row>
    <row r="442" spans="1:1" ht="62" x14ac:dyDescent="0.25">
      <c r="A442" s="1335" t="s">
        <v>7011</v>
      </c>
    </row>
    <row r="443" spans="1:1" ht="93" x14ac:dyDescent="0.25">
      <c r="A443" s="1335" t="s">
        <v>7012</v>
      </c>
    </row>
    <row r="444" spans="1:1" ht="124" x14ac:dyDescent="0.25">
      <c r="A444" s="1335" t="s">
        <v>7013</v>
      </c>
    </row>
    <row r="445" spans="1:1" ht="46.5" x14ac:dyDescent="0.25">
      <c r="A445" s="1335" t="s">
        <v>7014</v>
      </c>
    </row>
    <row r="446" spans="1:1" ht="31" x14ac:dyDescent="0.25">
      <c r="A446" s="1335" t="s">
        <v>7015</v>
      </c>
    </row>
    <row r="447" spans="1:1" x14ac:dyDescent="0.25">
      <c r="A447" s="1335" t="s">
        <v>1259</v>
      </c>
    </row>
    <row r="448" spans="1:1" ht="62" x14ac:dyDescent="0.25">
      <c r="A448" s="1335" t="s">
        <v>7016</v>
      </c>
    </row>
    <row r="449" spans="1:1" x14ac:dyDescent="0.25">
      <c r="A449" s="1335" t="s">
        <v>1425</v>
      </c>
    </row>
    <row r="450" spans="1:1" ht="31" x14ac:dyDescent="0.25">
      <c r="A450" s="1335" t="s">
        <v>7017</v>
      </c>
    </row>
    <row r="451" spans="1:1" x14ac:dyDescent="0.25">
      <c r="A451" s="1335" t="s">
        <v>1426</v>
      </c>
    </row>
    <row r="452" spans="1:1" x14ac:dyDescent="0.25">
      <c r="A452" s="1335" t="s">
        <v>1427</v>
      </c>
    </row>
    <row r="453" spans="1:1" x14ac:dyDescent="0.25">
      <c r="A453" s="1335" t="s">
        <v>1428</v>
      </c>
    </row>
    <row r="454" spans="1:1" x14ac:dyDescent="0.25">
      <c r="A454" s="1335" t="s">
        <v>1429</v>
      </c>
    </row>
    <row r="455" spans="1:1" ht="46.5" x14ac:dyDescent="0.25">
      <c r="A455" s="1335" t="s">
        <v>7018</v>
      </c>
    </row>
    <row r="456" spans="1:1" ht="31" x14ac:dyDescent="0.25">
      <c r="A456" s="1335" t="s">
        <v>7019</v>
      </c>
    </row>
    <row r="457" spans="1:1" x14ac:dyDescent="0.25">
      <c r="A457" s="1335" t="s">
        <v>1430</v>
      </c>
    </row>
    <row r="458" spans="1:1" ht="12.5" x14ac:dyDescent="0.25">
      <c r="A458" s="1336" t="s">
        <v>1431</v>
      </c>
    </row>
    <row r="459" spans="1:1" ht="46.5" x14ac:dyDescent="0.25">
      <c r="A459" s="1335" t="s">
        <v>13308</v>
      </c>
    </row>
    <row r="460" spans="1:1" ht="31" x14ac:dyDescent="0.25">
      <c r="A460" s="1335" t="s">
        <v>7020</v>
      </c>
    </row>
    <row r="461" spans="1:1" x14ac:dyDescent="0.25">
      <c r="A461" s="1335" t="s">
        <v>1432</v>
      </c>
    </row>
    <row r="462" spans="1:1" x14ac:dyDescent="0.25">
      <c r="A462" s="1335" t="s">
        <v>1433</v>
      </c>
    </row>
    <row r="463" spans="1:1" x14ac:dyDescent="0.25">
      <c r="A463" s="1335" t="s">
        <v>1434</v>
      </c>
    </row>
    <row r="464" spans="1:1" ht="46.5" x14ac:dyDescent="0.25">
      <c r="A464" s="1335" t="s">
        <v>7021</v>
      </c>
    </row>
    <row r="465" spans="1:1" x14ac:dyDescent="0.25">
      <c r="A465" s="1335" t="s">
        <v>6399</v>
      </c>
    </row>
    <row r="466" spans="1:1" ht="31" x14ac:dyDescent="0.25">
      <c r="A466" s="1335" t="s">
        <v>6400</v>
      </c>
    </row>
    <row r="467" spans="1:1" x14ac:dyDescent="0.25">
      <c r="A467" s="1335" t="s">
        <v>6401</v>
      </c>
    </row>
    <row r="468" spans="1:1" ht="46.5" x14ac:dyDescent="0.25">
      <c r="A468" s="1335" t="s">
        <v>6402</v>
      </c>
    </row>
    <row r="469" spans="1:1" ht="46.5" x14ac:dyDescent="0.25">
      <c r="A469" s="1335" t="s">
        <v>6403</v>
      </c>
    </row>
    <row r="470" spans="1:1" ht="108.5" x14ac:dyDescent="0.25">
      <c r="A470" s="1335" t="s">
        <v>7837</v>
      </c>
    </row>
    <row r="471" spans="1:1" ht="12.5" x14ac:dyDescent="0.25">
      <c r="A471" s="1336" t="s">
        <v>7022</v>
      </c>
    </row>
    <row r="472" spans="1:1" ht="46.5" x14ac:dyDescent="0.25">
      <c r="A472" s="1335" t="s">
        <v>7023</v>
      </c>
    </row>
    <row r="473" spans="1:1" ht="12.5" x14ac:dyDescent="0.25">
      <c r="A473" s="1336" t="s">
        <v>1435</v>
      </c>
    </row>
    <row r="474" spans="1:1" ht="62" x14ac:dyDescent="0.25">
      <c r="A474" s="1335" t="s">
        <v>7024</v>
      </c>
    </row>
    <row r="475" spans="1:1" ht="31" x14ac:dyDescent="0.25">
      <c r="A475" s="1335" t="s">
        <v>7025</v>
      </c>
    </row>
    <row r="476" spans="1:1" x14ac:dyDescent="0.25">
      <c r="A476" s="1335" t="s">
        <v>1838</v>
      </c>
    </row>
    <row r="477" spans="1:1" x14ac:dyDescent="0.25">
      <c r="A477" s="1335" t="s">
        <v>1839</v>
      </c>
    </row>
    <row r="478" spans="1:1" x14ac:dyDescent="0.25">
      <c r="A478" s="1335" t="s">
        <v>1840</v>
      </c>
    </row>
    <row r="479" spans="1:1" ht="93" x14ac:dyDescent="0.25">
      <c r="A479" s="1335" t="s">
        <v>7026</v>
      </c>
    </row>
    <row r="480" spans="1:1" ht="62" x14ac:dyDescent="0.25">
      <c r="A480" s="1335" t="s">
        <v>7027</v>
      </c>
    </row>
    <row r="481" spans="1:1" ht="46.5" x14ac:dyDescent="0.25">
      <c r="A481" s="1335" t="s">
        <v>7028</v>
      </c>
    </row>
    <row r="482" spans="1:1" x14ac:dyDescent="0.25">
      <c r="A482" s="1335" t="s">
        <v>1845</v>
      </c>
    </row>
    <row r="483" spans="1:1" ht="46.5" x14ac:dyDescent="0.25">
      <c r="A483" s="1335" t="s">
        <v>1846</v>
      </c>
    </row>
    <row r="484" spans="1:1" x14ac:dyDescent="0.25">
      <c r="A484" s="1335" t="s">
        <v>1847</v>
      </c>
    </row>
    <row r="485" spans="1:1" ht="77.5" x14ac:dyDescent="0.25">
      <c r="A485" s="1335" t="s">
        <v>7029</v>
      </c>
    </row>
    <row r="486" spans="1:1" ht="46.5" x14ac:dyDescent="0.25">
      <c r="A486" s="1335" t="s">
        <v>7030</v>
      </c>
    </row>
    <row r="487" spans="1:1" x14ac:dyDescent="0.25">
      <c r="A487" s="1335" t="s">
        <v>1845</v>
      </c>
    </row>
    <row r="488" spans="1:1" ht="31" x14ac:dyDescent="0.25">
      <c r="A488" s="1335" t="s">
        <v>1442</v>
      </c>
    </row>
    <row r="489" spans="1:1" x14ac:dyDescent="0.25">
      <c r="A489" s="1335" t="s">
        <v>7031</v>
      </c>
    </row>
    <row r="490" spans="1:1" x14ac:dyDescent="0.25">
      <c r="A490" s="1335" t="s">
        <v>1443</v>
      </c>
    </row>
    <row r="491" spans="1:1" ht="37.5" x14ac:dyDescent="0.25">
      <c r="A491" s="1336" t="s">
        <v>7032</v>
      </c>
    </row>
    <row r="492" spans="1:1" x14ac:dyDescent="0.25">
      <c r="A492" s="1335" t="s">
        <v>1271</v>
      </c>
    </row>
    <row r="493" spans="1:1" ht="46.5" x14ac:dyDescent="0.25">
      <c r="A493" s="1335" t="s">
        <v>1272</v>
      </c>
    </row>
    <row r="494" spans="1:1" x14ac:dyDescent="0.25">
      <c r="A494" s="1335" t="s">
        <v>1273</v>
      </c>
    </row>
    <row r="495" spans="1:1" x14ac:dyDescent="0.25">
      <c r="A495" s="1335" t="s">
        <v>6656</v>
      </c>
    </row>
    <row r="496" spans="1:1" ht="12.5" x14ac:dyDescent="0.25">
      <c r="A496" s="1336" t="s">
        <v>1274</v>
      </c>
    </row>
    <row r="497" spans="1:1" ht="31" x14ac:dyDescent="0.25">
      <c r="A497" s="1335" t="s">
        <v>7033</v>
      </c>
    </row>
    <row r="498" spans="1:1" ht="46.5" x14ac:dyDescent="0.25">
      <c r="A498" s="1335" t="s">
        <v>13309</v>
      </c>
    </row>
    <row r="499" spans="1:1" x14ac:dyDescent="0.25">
      <c r="A499" s="1335" t="s">
        <v>13310</v>
      </c>
    </row>
    <row r="500" spans="1:1" x14ac:dyDescent="0.25">
      <c r="A500" s="1335" t="s">
        <v>1158</v>
      </c>
    </row>
    <row r="501" spans="1:1" x14ac:dyDescent="0.25">
      <c r="A501" s="1335" t="s">
        <v>1159</v>
      </c>
    </row>
    <row r="502" spans="1:1" ht="12.5" x14ac:dyDescent="0.25">
      <c r="A502" s="1336" t="s">
        <v>1160</v>
      </c>
    </row>
    <row r="503" spans="1:1" x14ac:dyDescent="0.25">
      <c r="A503" s="1335" t="s">
        <v>1161</v>
      </c>
    </row>
    <row r="504" spans="1:1" ht="12.5" x14ac:dyDescent="0.25">
      <c r="A504" s="1336" t="s">
        <v>1162</v>
      </c>
    </row>
    <row r="505" spans="1:1" x14ac:dyDescent="0.25">
      <c r="A505" s="1335" t="s">
        <v>1163</v>
      </c>
    </row>
    <row r="506" spans="1:1" x14ac:dyDescent="0.25">
      <c r="A506" s="1335" t="s">
        <v>1164</v>
      </c>
    </row>
    <row r="507" spans="1:1" ht="31" x14ac:dyDescent="0.25">
      <c r="A507" s="1335" t="s">
        <v>7034</v>
      </c>
    </row>
    <row r="508" spans="1:1" ht="12.5" x14ac:dyDescent="0.25">
      <c r="A508" s="1336" t="s">
        <v>6404</v>
      </c>
    </row>
    <row r="509" spans="1:1" ht="46.5" x14ac:dyDescent="0.25">
      <c r="A509" s="1335" t="s">
        <v>13311</v>
      </c>
    </row>
    <row r="510" spans="1:1" ht="75" x14ac:dyDescent="0.25">
      <c r="A510" s="1336" t="s">
        <v>7035</v>
      </c>
    </row>
    <row r="511" spans="1:1" ht="31" x14ac:dyDescent="0.25">
      <c r="A511" s="1335" t="s">
        <v>7036</v>
      </c>
    </row>
    <row r="512" spans="1:1" x14ac:dyDescent="0.25">
      <c r="A512" s="1335" t="s">
        <v>3398</v>
      </c>
    </row>
    <row r="513" spans="1:1" x14ac:dyDescent="0.25">
      <c r="A513" s="1335" t="s">
        <v>1849</v>
      </c>
    </row>
    <row r="514" spans="1:1" x14ac:dyDescent="0.25">
      <c r="A514" s="1335" t="s">
        <v>1850</v>
      </c>
    </row>
    <row r="515" spans="1:1" x14ac:dyDescent="0.25">
      <c r="A515" s="1335" t="s">
        <v>1539</v>
      </c>
    </row>
    <row r="516" spans="1:1" x14ac:dyDescent="0.25">
      <c r="A516" s="1335" t="s">
        <v>7037</v>
      </c>
    </row>
    <row r="517" spans="1:1" ht="50" x14ac:dyDescent="0.25">
      <c r="A517" s="1336" t="s">
        <v>20945</v>
      </c>
    </row>
    <row r="518" spans="1:1" x14ac:dyDescent="0.25">
      <c r="A518" s="1335" t="s">
        <v>1851</v>
      </c>
    </row>
    <row r="519" spans="1:1" ht="12.5" x14ac:dyDescent="0.25">
      <c r="A519" s="1336" t="s">
        <v>1617</v>
      </c>
    </row>
    <row r="520" spans="1:1" ht="31" x14ac:dyDescent="0.25">
      <c r="A520" s="1335" t="s">
        <v>20946</v>
      </c>
    </row>
    <row r="521" spans="1:1" ht="37.5" x14ac:dyDescent="0.25">
      <c r="A521" s="1336" t="s">
        <v>20947</v>
      </c>
    </row>
    <row r="522" spans="1:1" x14ac:dyDescent="0.25">
      <c r="A522" s="1335" t="s">
        <v>20948</v>
      </c>
    </row>
    <row r="523" spans="1:1" x14ac:dyDescent="0.25">
      <c r="A523" s="1335" t="s">
        <v>1643</v>
      </c>
    </row>
    <row r="524" spans="1:1" x14ac:dyDescent="0.25">
      <c r="A524" s="1335" t="s">
        <v>1644</v>
      </c>
    </row>
    <row r="525" spans="1:1" ht="31" x14ac:dyDescent="0.25">
      <c r="A525" s="1335" t="s">
        <v>7038</v>
      </c>
    </row>
    <row r="526" spans="1:1" ht="31" x14ac:dyDescent="0.25">
      <c r="A526" s="1335" t="s">
        <v>7039</v>
      </c>
    </row>
    <row r="527" spans="1:1" ht="31" x14ac:dyDescent="0.25">
      <c r="A527" s="1335" t="s">
        <v>7040</v>
      </c>
    </row>
    <row r="528" spans="1:1" ht="25" x14ac:dyDescent="0.25">
      <c r="A528" s="1336" t="s">
        <v>7041</v>
      </c>
    </row>
    <row r="529" spans="1:1" x14ac:dyDescent="0.25">
      <c r="A529" s="1335" t="s">
        <v>1645</v>
      </c>
    </row>
    <row r="530" spans="1:1" x14ac:dyDescent="0.25">
      <c r="A530" s="1335" t="s">
        <v>13312</v>
      </c>
    </row>
    <row r="531" spans="1:1" ht="31" x14ac:dyDescent="0.25">
      <c r="A531" s="1335" t="s">
        <v>7042</v>
      </c>
    </row>
    <row r="532" spans="1:1" ht="31" x14ac:dyDescent="0.25">
      <c r="A532" s="1335" t="s">
        <v>20949</v>
      </c>
    </row>
    <row r="533" spans="1:1" x14ac:dyDescent="0.25">
      <c r="A533" s="1335" t="s">
        <v>6405</v>
      </c>
    </row>
    <row r="534" spans="1:1" x14ac:dyDescent="0.25">
      <c r="A534" s="1335" t="s">
        <v>20950</v>
      </c>
    </row>
    <row r="535" spans="1:1" x14ac:dyDescent="0.25">
      <c r="A535" s="1335" t="s">
        <v>20951</v>
      </c>
    </row>
    <row r="536" spans="1:1" x14ac:dyDescent="0.25">
      <c r="A536" s="1335" t="s">
        <v>21485</v>
      </c>
    </row>
    <row r="537" spans="1:1" x14ac:dyDescent="0.25">
      <c r="A537" s="1335" t="s">
        <v>21486</v>
      </c>
    </row>
    <row r="538" spans="1:1" x14ac:dyDescent="0.25">
      <c r="A538" s="1335" t="s">
        <v>21487</v>
      </c>
    </row>
    <row r="539" spans="1:1" ht="37.5" x14ac:dyDescent="0.25">
      <c r="A539" s="1336" t="s">
        <v>20952</v>
      </c>
    </row>
    <row r="540" spans="1:1" ht="62" x14ac:dyDescent="0.25">
      <c r="A540" s="1335" t="s">
        <v>20953</v>
      </c>
    </row>
    <row r="541" spans="1:1" ht="31" x14ac:dyDescent="0.25">
      <c r="A541" s="1335" t="s">
        <v>20954</v>
      </c>
    </row>
    <row r="542" spans="1:1" x14ac:dyDescent="0.25">
      <c r="A542" s="1335" t="s">
        <v>7838</v>
      </c>
    </row>
    <row r="543" spans="1:1" ht="31" x14ac:dyDescent="0.25">
      <c r="A543" s="1335" t="s">
        <v>7839</v>
      </c>
    </row>
    <row r="544" spans="1:1" ht="46.5" x14ac:dyDescent="0.25">
      <c r="A544" s="1335" t="s">
        <v>7840</v>
      </c>
    </row>
    <row r="545" spans="1:1" ht="31" x14ac:dyDescent="0.25">
      <c r="A545" s="1335" t="s">
        <v>20955</v>
      </c>
    </row>
    <row r="546" spans="1:1" x14ac:dyDescent="0.25">
      <c r="A546" s="1335" t="s">
        <v>20956</v>
      </c>
    </row>
    <row r="547" spans="1:1" x14ac:dyDescent="0.25">
      <c r="A547" s="1335" t="s">
        <v>20957</v>
      </c>
    </row>
    <row r="548" spans="1:1" ht="31" x14ac:dyDescent="0.25">
      <c r="A548" s="1335" t="s">
        <v>20958</v>
      </c>
    </row>
    <row r="549" spans="1:1" x14ac:dyDescent="0.25">
      <c r="A549" s="1335" t="s">
        <v>20959</v>
      </c>
    </row>
    <row r="550" spans="1:1" x14ac:dyDescent="0.25">
      <c r="A550" s="1335" t="s">
        <v>20960</v>
      </c>
    </row>
    <row r="551" spans="1:1" ht="46.5" x14ac:dyDescent="0.25">
      <c r="A551" s="1335" t="s">
        <v>20961</v>
      </c>
    </row>
    <row r="552" spans="1:1" ht="31" x14ac:dyDescent="0.25">
      <c r="A552" s="1335" t="s">
        <v>20962</v>
      </c>
    </row>
    <row r="553" spans="1:1" ht="31" x14ac:dyDescent="0.25">
      <c r="A553" s="1335" t="s">
        <v>21488</v>
      </c>
    </row>
    <row r="554" spans="1:1" x14ac:dyDescent="0.25">
      <c r="A554" s="1335" t="s">
        <v>20963</v>
      </c>
    </row>
    <row r="555" spans="1:1" x14ac:dyDescent="0.25">
      <c r="A555" s="1335" t="s">
        <v>20964</v>
      </c>
    </row>
    <row r="556" spans="1:1" ht="31" x14ac:dyDescent="0.25">
      <c r="A556" s="1335" t="s">
        <v>20965</v>
      </c>
    </row>
    <row r="557" spans="1:1" ht="31" x14ac:dyDescent="0.25">
      <c r="A557" s="1335" t="s">
        <v>20914</v>
      </c>
    </row>
    <row r="558" spans="1:1" x14ac:dyDescent="0.25">
      <c r="A558" s="1335" t="s">
        <v>20966</v>
      </c>
    </row>
    <row r="559" spans="1:1" x14ac:dyDescent="0.25">
      <c r="A559" s="1335" t="s">
        <v>20916</v>
      </c>
    </row>
    <row r="560" spans="1:1" x14ac:dyDescent="0.25">
      <c r="A560" s="1335" t="s">
        <v>20917</v>
      </c>
    </row>
    <row r="561" spans="1:1" ht="31" x14ac:dyDescent="0.25">
      <c r="A561" s="1335" t="s">
        <v>20967</v>
      </c>
    </row>
    <row r="562" spans="1:1" x14ac:dyDescent="0.25">
      <c r="A562" s="1335" t="s">
        <v>20919</v>
      </c>
    </row>
    <row r="563" spans="1:1" ht="31" x14ac:dyDescent="0.25">
      <c r="A563" s="1335" t="s">
        <v>20968</v>
      </c>
    </row>
    <row r="564" spans="1:1" ht="31" x14ac:dyDescent="0.25">
      <c r="A564" s="1335" t="s">
        <v>20921</v>
      </c>
    </row>
    <row r="565" spans="1:1" ht="31" x14ac:dyDescent="0.25">
      <c r="A565" s="1335" t="s">
        <v>20969</v>
      </c>
    </row>
    <row r="566" spans="1:1" ht="31" x14ac:dyDescent="0.25">
      <c r="A566" s="1335" t="s">
        <v>20970</v>
      </c>
    </row>
    <row r="567" spans="1:1" ht="31" x14ac:dyDescent="0.25">
      <c r="A567" s="1335" t="s">
        <v>20971</v>
      </c>
    </row>
    <row r="568" spans="1:1" x14ac:dyDescent="0.25">
      <c r="A568" s="1335" t="s">
        <v>20972</v>
      </c>
    </row>
    <row r="569" spans="1:1" ht="31" x14ac:dyDescent="0.25">
      <c r="A569" s="1335" t="s">
        <v>20973</v>
      </c>
    </row>
    <row r="570" spans="1:1" x14ac:dyDescent="0.25">
      <c r="A570" s="1335" t="s">
        <v>20974</v>
      </c>
    </row>
    <row r="571" spans="1:1" ht="31" x14ac:dyDescent="0.25">
      <c r="A571" s="1335" t="s">
        <v>20975</v>
      </c>
    </row>
    <row r="572" spans="1:1" ht="46.5" x14ac:dyDescent="0.25">
      <c r="A572" s="1335" t="s">
        <v>20976</v>
      </c>
    </row>
    <row r="573" spans="1:1" x14ac:dyDescent="0.25">
      <c r="A573" s="1335" t="s">
        <v>20932</v>
      </c>
    </row>
    <row r="574" spans="1:1" x14ac:dyDescent="0.25">
      <c r="A574" s="1335" t="s">
        <v>20933</v>
      </c>
    </row>
    <row r="575" spans="1:1" x14ac:dyDescent="0.25">
      <c r="A575" s="1335" t="s">
        <v>20977</v>
      </c>
    </row>
    <row r="576" spans="1:1" x14ac:dyDescent="0.25">
      <c r="A576" s="1335" t="s">
        <v>20935</v>
      </c>
    </row>
    <row r="577" spans="1:1" x14ac:dyDescent="0.25">
      <c r="A577" s="1335" t="s">
        <v>20936</v>
      </c>
    </row>
    <row r="578" spans="1:1" ht="46.5" x14ac:dyDescent="0.25">
      <c r="A578" s="1335" t="s">
        <v>20978</v>
      </c>
    </row>
    <row r="579" spans="1:1" x14ac:dyDescent="0.25">
      <c r="A579" s="1335" t="s">
        <v>20938</v>
      </c>
    </row>
    <row r="580" spans="1:1" ht="31" x14ac:dyDescent="0.25">
      <c r="A580" s="1335" t="s">
        <v>20939</v>
      </c>
    </row>
    <row r="581" spans="1:1" x14ac:dyDescent="0.25">
      <c r="A581" s="1335" t="s">
        <v>20940</v>
      </c>
    </row>
    <row r="582" spans="1:1" ht="31" x14ac:dyDescent="0.25">
      <c r="A582" s="1335" t="s">
        <v>20941</v>
      </c>
    </row>
    <row r="583" spans="1:1" ht="31" x14ac:dyDescent="0.25">
      <c r="A583" s="1335" t="s">
        <v>20979</v>
      </c>
    </row>
    <row r="584" spans="1:1" x14ac:dyDescent="0.25">
      <c r="A584" s="1335" t="s">
        <v>20943</v>
      </c>
    </row>
    <row r="585" spans="1:1" x14ac:dyDescent="0.25">
      <c r="A585" s="1335" t="s">
        <v>2991</v>
      </c>
    </row>
    <row r="586" spans="1:1" x14ac:dyDescent="0.25">
      <c r="A586" s="1335" t="s">
        <v>1646</v>
      </c>
    </row>
    <row r="587" spans="1:1" x14ac:dyDescent="0.25">
      <c r="A587" s="1335" t="s">
        <v>1625</v>
      </c>
    </row>
    <row r="588" spans="1:1" x14ac:dyDescent="0.25">
      <c r="A588" s="1335" t="s">
        <v>6657</v>
      </c>
    </row>
    <row r="589" spans="1:1" x14ac:dyDescent="0.25">
      <c r="A589" s="1335" t="s">
        <v>1647</v>
      </c>
    </row>
    <row r="590" spans="1:1" ht="12.5" x14ac:dyDescent="0.25">
      <c r="A590" s="1336" t="s">
        <v>7043</v>
      </c>
    </row>
    <row r="591" spans="1:1" ht="25" x14ac:dyDescent="0.25">
      <c r="A591" s="1336" t="s">
        <v>1628</v>
      </c>
    </row>
    <row r="592" spans="1:1" x14ac:dyDescent="0.25">
      <c r="A592" s="1335" t="s">
        <v>1629</v>
      </c>
    </row>
    <row r="593" spans="1:1" ht="31" x14ac:dyDescent="0.25">
      <c r="A593" s="1335" t="s">
        <v>1630</v>
      </c>
    </row>
    <row r="594" spans="1:1" ht="31" x14ac:dyDescent="0.25">
      <c r="A594" s="1335" t="s">
        <v>1631</v>
      </c>
    </row>
    <row r="595" spans="1:1" ht="31" x14ac:dyDescent="0.25">
      <c r="A595" s="1335" t="s">
        <v>13313</v>
      </c>
    </row>
    <row r="596" spans="1:1" ht="31" x14ac:dyDescent="0.25">
      <c r="A596" s="1335" t="s">
        <v>1632</v>
      </c>
    </row>
    <row r="597" spans="1:1" x14ac:dyDescent="0.25">
      <c r="A597" s="1335" t="s">
        <v>1633</v>
      </c>
    </row>
    <row r="598" spans="1:1" ht="62" x14ac:dyDescent="0.25">
      <c r="A598" s="1335" t="s">
        <v>1634</v>
      </c>
    </row>
    <row r="599" spans="1:1" ht="93" x14ac:dyDescent="0.25">
      <c r="A599" s="1335" t="s">
        <v>1455</v>
      </c>
    </row>
    <row r="600" spans="1:1" x14ac:dyDescent="0.25">
      <c r="A600" s="1335" t="s">
        <v>6406</v>
      </c>
    </row>
    <row r="601" spans="1:1" ht="46.5" x14ac:dyDescent="0.25">
      <c r="A601" s="1335" t="s">
        <v>6407</v>
      </c>
    </row>
    <row r="602" spans="1:1" ht="31" x14ac:dyDescent="0.25">
      <c r="A602" s="1335" t="s">
        <v>6408</v>
      </c>
    </row>
    <row r="603" spans="1:1" ht="77.5" x14ac:dyDescent="0.25">
      <c r="A603" s="1335" t="s">
        <v>6409</v>
      </c>
    </row>
    <row r="604" spans="1:1" ht="31" x14ac:dyDescent="0.25">
      <c r="A604" s="1335" t="s">
        <v>7044</v>
      </c>
    </row>
    <row r="605" spans="1:1" x14ac:dyDescent="0.25">
      <c r="A605" s="1335" t="s">
        <v>1852</v>
      </c>
    </row>
    <row r="606" spans="1:1" ht="12.5" x14ac:dyDescent="0.25">
      <c r="A606" s="1336" t="s">
        <v>1853</v>
      </c>
    </row>
    <row r="607" spans="1:1" x14ac:dyDescent="0.25">
      <c r="A607" s="1335" t="s">
        <v>7045</v>
      </c>
    </row>
    <row r="608" spans="1:1" ht="12.5" x14ac:dyDescent="0.25">
      <c r="A608" s="1336" t="s">
        <v>7046</v>
      </c>
    </row>
    <row r="609" spans="1:1" ht="31" x14ac:dyDescent="0.25">
      <c r="A609" s="1335" t="s">
        <v>1854</v>
      </c>
    </row>
    <row r="610" spans="1:1" x14ac:dyDescent="0.25">
      <c r="A610" s="1335" t="s">
        <v>13314</v>
      </c>
    </row>
    <row r="611" spans="1:1" x14ac:dyDescent="0.25">
      <c r="A611" s="1335" t="s">
        <v>48</v>
      </c>
    </row>
    <row r="612" spans="1:1" ht="46.5" x14ac:dyDescent="0.25">
      <c r="A612" s="1335" t="s">
        <v>13315</v>
      </c>
    </row>
    <row r="613" spans="1:1" ht="12.5" x14ac:dyDescent="0.25">
      <c r="A613" s="1336" t="s">
        <v>49</v>
      </c>
    </row>
    <row r="614" spans="1:1" ht="46.5" x14ac:dyDescent="0.25">
      <c r="A614" s="1335" t="s">
        <v>6658</v>
      </c>
    </row>
    <row r="615" spans="1:1" x14ac:dyDescent="0.25">
      <c r="A615" s="1335" t="s">
        <v>2671</v>
      </c>
    </row>
    <row r="616" spans="1:1" x14ac:dyDescent="0.25">
      <c r="A616" s="1335" t="s">
        <v>2672</v>
      </c>
    </row>
    <row r="617" spans="1:1" ht="46.5" x14ac:dyDescent="0.25">
      <c r="A617" s="1335" t="s">
        <v>20980</v>
      </c>
    </row>
    <row r="618" spans="1:1" x14ac:dyDescent="0.25">
      <c r="A618" s="1335" t="s">
        <v>2675</v>
      </c>
    </row>
    <row r="619" spans="1:1" ht="12.5" x14ac:dyDescent="0.25">
      <c r="A619" s="1336" t="s">
        <v>2673</v>
      </c>
    </row>
    <row r="620" spans="1:1" x14ac:dyDescent="0.25">
      <c r="A620" s="1335" t="s">
        <v>2676</v>
      </c>
    </row>
    <row r="621" spans="1:1" x14ac:dyDescent="0.25">
      <c r="A621" s="1335" t="s">
        <v>3791</v>
      </c>
    </row>
    <row r="622" spans="1:1" x14ac:dyDescent="0.25">
      <c r="A622" s="1335" t="s">
        <v>2674</v>
      </c>
    </row>
    <row r="623" spans="1:1" x14ac:dyDescent="0.25">
      <c r="A623" s="1335" t="s">
        <v>7047</v>
      </c>
    </row>
    <row r="624" spans="1:1" ht="46.5" x14ac:dyDescent="0.25">
      <c r="A624" s="1335" t="s">
        <v>7048</v>
      </c>
    </row>
    <row r="625" spans="1:1" x14ac:dyDescent="0.25">
      <c r="A625" s="1335" t="s">
        <v>7049</v>
      </c>
    </row>
    <row r="626" spans="1:1" x14ac:dyDescent="0.25">
      <c r="A626" s="1335" t="s">
        <v>2344</v>
      </c>
    </row>
    <row r="627" spans="1:1" x14ac:dyDescent="0.25">
      <c r="A627" s="1335" t="s">
        <v>21580</v>
      </c>
    </row>
    <row r="628" spans="1:1" x14ac:dyDescent="0.25">
      <c r="A628" s="1335" t="s">
        <v>21581</v>
      </c>
    </row>
    <row r="629" spans="1:1" x14ac:dyDescent="0.25">
      <c r="A629" s="1335" t="s">
        <v>4654</v>
      </c>
    </row>
    <row r="630" spans="1:1" ht="93" x14ac:dyDescent="0.25">
      <c r="A630" s="1335" t="s">
        <v>21489</v>
      </c>
    </row>
    <row r="631" spans="1:1" ht="31" x14ac:dyDescent="0.25">
      <c r="A631" s="1335" t="s">
        <v>21490</v>
      </c>
    </row>
    <row r="632" spans="1:1" x14ac:dyDescent="0.25">
      <c r="A632" s="1335" t="s">
        <v>21491</v>
      </c>
    </row>
    <row r="633" spans="1:1" ht="46.5" x14ac:dyDescent="0.25">
      <c r="A633" s="1335" t="s">
        <v>21582</v>
      </c>
    </row>
    <row r="634" spans="1:1" ht="31" x14ac:dyDescent="0.25">
      <c r="A634" s="1335" t="s">
        <v>21492</v>
      </c>
    </row>
    <row r="635" spans="1:1" x14ac:dyDescent="0.25">
      <c r="A635" s="1335" t="s">
        <v>21493</v>
      </c>
    </row>
    <row r="636" spans="1:1" ht="31" x14ac:dyDescent="0.25">
      <c r="A636" s="1335" t="s">
        <v>21494</v>
      </c>
    </row>
    <row r="637" spans="1:1" x14ac:dyDescent="0.25">
      <c r="A637" s="1335" t="s">
        <v>2345</v>
      </c>
    </row>
    <row r="638" spans="1:1" ht="46.5" x14ac:dyDescent="0.25">
      <c r="A638" s="1335" t="s">
        <v>6410</v>
      </c>
    </row>
    <row r="639" spans="1:1" x14ac:dyDescent="0.25">
      <c r="A639" s="1335" t="s">
        <v>2678</v>
      </c>
    </row>
    <row r="640" spans="1:1" x14ac:dyDescent="0.25">
      <c r="A640" s="1335" t="s">
        <v>2346</v>
      </c>
    </row>
    <row r="641" spans="1:1" ht="12.5" x14ac:dyDescent="0.25">
      <c r="A641" s="1336" t="s">
        <v>2347</v>
      </c>
    </row>
    <row r="642" spans="1:1" ht="31" x14ac:dyDescent="0.25">
      <c r="A642" s="1335" t="s">
        <v>7050</v>
      </c>
    </row>
    <row r="643" spans="1:1" x14ac:dyDescent="0.25">
      <c r="A643" s="1335" t="s">
        <v>7051</v>
      </c>
    </row>
    <row r="644" spans="1:1" ht="31" x14ac:dyDescent="0.25">
      <c r="A644" s="1335" t="s">
        <v>7052</v>
      </c>
    </row>
    <row r="645" spans="1:1" ht="31" x14ac:dyDescent="0.25">
      <c r="A645" s="1335" t="s">
        <v>7053</v>
      </c>
    </row>
    <row r="646" spans="1:1" x14ac:dyDescent="0.25">
      <c r="A646" s="1335" t="s">
        <v>7054</v>
      </c>
    </row>
    <row r="647" spans="1:1" x14ac:dyDescent="0.25">
      <c r="A647" s="1335" t="s">
        <v>6411</v>
      </c>
    </row>
    <row r="648" spans="1:1" x14ac:dyDescent="0.25">
      <c r="A648" s="1335" t="s">
        <v>13316</v>
      </c>
    </row>
    <row r="649" spans="1:1" x14ac:dyDescent="0.25">
      <c r="A649" s="1335" t="s">
        <v>13317</v>
      </c>
    </row>
    <row r="650" spans="1:1" x14ac:dyDescent="0.25">
      <c r="A650" s="1335" t="s">
        <v>13318</v>
      </c>
    </row>
    <row r="651" spans="1:1" x14ac:dyDescent="0.25">
      <c r="A651" s="1335" t="s">
        <v>13319</v>
      </c>
    </row>
    <row r="652" spans="1:1" ht="12.5" x14ac:dyDescent="0.25">
      <c r="A652" s="1336" t="s">
        <v>13320</v>
      </c>
    </row>
    <row r="653" spans="1:1" ht="31" x14ac:dyDescent="0.25">
      <c r="A653" s="1335" t="s">
        <v>7055</v>
      </c>
    </row>
    <row r="654" spans="1:1" ht="12.5" x14ac:dyDescent="0.25">
      <c r="A654" s="1336" t="s">
        <v>1301</v>
      </c>
    </row>
    <row r="655" spans="1:1" x14ac:dyDescent="0.25">
      <c r="A655" s="1335" t="s">
        <v>1317</v>
      </c>
    </row>
    <row r="656" spans="1:1" x14ac:dyDescent="0.25">
      <c r="A656" s="1335" t="s">
        <v>1318</v>
      </c>
    </row>
    <row r="657" spans="1:1" ht="31" x14ac:dyDescent="0.25">
      <c r="A657" s="1335" t="s">
        <v>7056</v>
      </c>
    </row>
    <row r="658" spans="1:1" x14ac:dyDescent="0.25">
      <c r="A658" s="1335" t="s">
        <v>7057</v>
      </c>
    </row>
    <row r="659" spans="1:1" ht="31" x14ac:dyDescent="0.25">
      <c r="A659" s="1335" t="s">
        <v>7058</v>
      </c>
    </row>
    <row r="660" spans="1:1" ht="62" x14ac:dyDescent="0.25">
      <c r="A660" s="1335" t="s">
        <v>7059</v>
      </c>
    </row>
    <row r="661" spans="1:1" x14ac:dyDescent="0.25">
      <c r="A661" s="1335" t="s">
        <v>1286</v>
      </c>
    </row>
    <row r="662" spans="1:1" ht="31" x14ac:dyDescent="0.25">
      <c r="A662" s="1335" t="s">
        <v>7060</v>
      </c>
    </row>
    <row r="663" spans="1:1" x14ac:dyDescent="0.25">
      <c r="A663" s="1335" t="s">
        <v>7061</v>
      </c>
    </row>
    <row r="664" spans="1:1" ht="12.5" x14ac:dyDescent="0.25">
      <c r="A664" s="1336" t="s">
        <v>1287</v>
      </c>
    </row>
    <row r="665" spans="1:1" x14ac:dyDescent="0.25">
      <c r="A665" s="1335" t="s">
        <v>1288</v>
      </c>
    </row>
    <row r="666" spans="1:1" x14ac:dyDescent="0.25">
      <c r="A666" s="1335" t="s">
        <v>1289</v>
      </c>
    </row>
    <row r="667" spans="1:1" ht="46.5" x14ac:dyDescent="0.25">
      <c r="A667" s="1335" t="s">
        <v>7062</v>
      </c>
    </row>
    <row r="668" spans="1:1" ht="12.5" x14ac:dyDescent="0.25">
      <c r="A668" s="1336" t="s">
        <v>1370</v>
      </c>
    </row>
    <row r="669" spans="1:1" x14ac:dyDescent="0.25">
      <c r="A669" s="1335" t="s">
        <v>19669</v>
      </c>
    </row>
    <row r="670" spans="1:1" x14ac:dyDescent="0.25">
      <c r="A670" s="1335" t="s">
        <v>22092</v>
      </c>
    </row>
    <row r="671" spans="1:1" ht="31" x14ac:dyDescent="0.25">
      <c r="A671" s="1335" t="s">
        <v>22093</v>
      </c>
    </row>
    <row r="672" spans="1:1" x14ac:dyDescent="0.25">
      <c r="A672" s="1335" t="s">
        <v>22094</v>
      </c>
    </row>
    <row r="673" spans="1:1" x14ac:dyDescent="0.25">
      <c r="A673" s="1335" t="s">
        <v>22095</v>
      </c>
    </row>
    <row r="674" spans="1:1" ht="31" x14ac:dyDescent="0.25">
      <c r="A674" s="1335" t="s">
        <v>22096</v>
      </c>
    </row>
    <row r="675" spans="1:1" ht="46.5" x14ac:dyDescent="0.25">
      <c r="A675" s="1335" t="s">
        <v>22097</v>
      </c>
    </row>
    <row r="676" spans="1:1" ht="46.5" x14ac:dyDescent="0.25">
      <c r="A676" s="1335" t="s">
        <v>22098</v>
      </c>
    </row>
    <row r="677" spans="1:1" ht="77.5" x14ac:dyDescent="0.25">
      <c r="A677" s="1335" t="s">
        <v>22099</v>
      </c>
    </row>
    <row r="678" spans="1:1" x14ac:dyDescent="0.25">
      <c r="A678" s="1335" t="s">
        <v>1303</v>
      </c>
    </row>
    <row r="679" spans="1:1" x14ac:dyDescent="0.25">
      <c r="A679" s="1335" t="s">
        <v>1290</v>
      </c>
    </row>
    <row r="680" spans="1:1" x14ac:dyDescent="0.25">
      <c r="A680" s="1335" t="s">
        <v>1291</v>
      </c>
    </row>
    <row r="681" spans="1:1" ht="93" x14ac:dyDescent="0.25">
      <c r="A681" s="1335" t="s">
        <v>7063</v>
      </c>
    </row>
    <row r="682" spans="1:1" x14ac:dyDescent="0.25">
      <c r="A682" s="1335" t="s">
        <v>7064</v>
      </c>
    </row>
    <row r="683" spans="1:1" x14ac:dyDescent="0.25">
      <c r="A683" s="1335" t="s">
        <v>7065</v>
      </c>
    </row>
    <row r="684" spans="1:1" x14ac:dyDescent="0.25">
      <c r="A684" s="1335" t="s">
        <v>7066</v>
      </c>
    </row>
    <row r="685" spans="1:1" x14ac:dyDescent="0.25">
      <c r="A685" s="1335" t="s">
        <v>1513</v>
      </c>
    </row>
    <row r="686" spans="1:1" ht="25" x14ac:dyDescent="0.25">
      <c r="A686" s="1336" t="s">
        <v>7067</v>
      </c>
    </row>
    <row r="687" spans="1:1" ht="31" x14ac:dyDescent="0.25">
      <c r="A687" s="1335" t="s">
        <v>7068</v>
      </c>
    </row>
    <row r="688" spans="1:1" x14ac:dyDescent="0.25">
      <c r="A688" s="1335" t="s">
        <v>1517</v>
      </c>
    </row>
    <row r="689" spans="1:1" x14ac:dyDescent="0.25">
      <c r="A689" s="1335" t="s">
        <v>1514</v>
      </c>
    </row>
    <row r="690" spans="1:1" x14ac:dyDescent="0.25">
      <c r="A690" s="1335" t="s">
        <v>2676</v>
      </c>
    </row>
    <row r="691" spans="1:1" x14ac:dyDescent="0.25">
      <c r="A691" s="1335" t="s">
        <v>20981</v>
      </c>
    </row>
    <row r="692" spans="1:1" x14ac:dyDescent="0.25">
      <c r="A692" s="1335" t="s">
        <v>1515</v>
      </c>
    </row>
    <row r="693" spans="1:1" ht="46.5" x14ac:dyDescent="0.25">
      <c r="A693" s="1335" t="s">
        <v>20982</v>
      </c>
    </row>
    <row r="694" spans="1:1" ht="31" x14ac:dyDescent="0.25">
      <c r="A694" s="1335" t="s">
        <v>7069</v>
      </c>
    </row>
    <row r="695" spans="1:1" x14ac:dyDescent="0.25">
      <c r="A695" s="1335" t="s">
        <v>1292</v>
      </c>
    </row>
    <row r="696" spans="1:1" x14ac:dyDescent="0.25">
      <c r="A696" s="1335" t="s">
        <v>1293</v>
      </c>
    </row>
    <row r="697" spans="1:1" x14ac:dyDescent="0.25">
      <c r="A697" s="1335" t="s">
        <v>1294</v>
      </c>
    </row>
    <row r="698" spans="1:1" x14ac:dyDescent="0.25">
      <c r="A698" s="1335" t="s">
        <v>1295</v>
      </c>
    </row>
    <row r="699" spans="1:1" x14ac:dyDescent="0.25">
      <c r="A699" s="1335" t="s">
        <v>1296</v>
      </c>
    </row>
    <row r="700" spans="1:1" x14ac:dyDescent="0.25">
      <c r="A700" s="1335" t="s">
        <v>1297</v>
      </c>
    </row>
    <row r="701" spans="1:1" x14ac:dyDescent="0.25">
      <c r="A701" s="1335" t="s">
        <v>1298</v>
      </c>
    </row>
    <row r="702" spans="1:1" x14ac:dyDescent="0.25">
      <c r="A702" s="1335" t="s">
        <v>7070</v>
      </c>
    </row>
    <row r="703" spans="1:1" x14ac:dyDescent="0.25">
      <c r="A703" s="1335" t="s">
        <v>1319</v>
      </c>
    </row>
    <row r="704" spans="1:1" x14ac:dyDescent="0.25">
      <c r="A704" s="1335" t="s">
        <v>1320</v>
      </c>
    </row>
    <row r="705" spans="1:1" x14ac:dyDescent="0.25">
      <c r="A705" s="1335" t="s">
        <v>262</v>
      </c>
    </row>
    <row r="706" spans="1:1" ht="46.5" x14ac:dyDescent="0.25">
      <c r="A706" s="1335" t="s">
        <v>20983</v>
      </c>
    </row>
    <row r="707" spans="1:1" x14ac:dyDescent="0.25">
      <c r="A707" s="1335" t="s">
        <v>21495</v>
      </c>
    </row>
    <row r="708" spans="1:1" ht="77.5" x14ac:dyDescent="0.25">
      <c r="A708" s="1335" t="s">
        <v>21496</v>
      </c>
    </row>
    <row r="709" spans="1:1" x14ac:dyDescent="0.25">
      <c r="A709" s="1335" t="s">
        <v>2678</v>
      </c>
    </row>
    <row r="710" spans="1:1" x14ac:dyDescent="0.25">
      <c r="A710" s="1335" t="s">
        <v>1321</v>
      </c>
    </row>
    <row r="711" spans="1:1" x14ac:dyDescent="0.25">
      <c r="A711" s="1335" t="s">
        <v>1322</v>
      </c>
    </row>
    <row r="712" spans="1:1" x14ac:dyDescent="0.25">
      <c r="A712" s="1335" t="s">
        <v>7071</v>
      </c>
    </row>
    <row r="713" spans="1:1" x14ac:dyDescent="0.25">
      <c r="A713" s="1335" t="s">
        <v>7072</v>
      </c>
    </row>
    <row r="714" spans="1:1" ht="25" x14ac:dyDescent="0.25">
      <c r="A714" s="1336" t="s">
        <v>7073</v>
      </c>
    </row>
    <row r="715" spans="1:1" x14ac:dyDescent="0.25">
      <c r="A715" s="1335" t="s">
        <v>1323</v>
      </c>
    </row>
    <row r="716" spans="1:1" x14ac:dyDescent="0.25">
      <c r="A716" s="1335" t="s">
        <v>1324</v>
      </c>
    </row>
    <row r="717" spans="1:1" x14ac:dyDescent="0.25">
      <c r="A717" s="1335" t="s">
        <v>1325</v>
      </c>
    </row>
    <row r="718" spans="1:1" x14ac:dyDescent="0.25">
      <c r="A718" s="1335" t="s">
        <v>1040</v>
      </c>
    </row>
    <row r="719" spans="1:1" x14ac:dyDescent="0.25">
      <c r="A719" s="1335" t="s">
        <v>1041</v>
      </c>
    </row>
    <row r="720" spans="1:1" ht="31" x14ac:dyDescent="0.25">
      <c r="A720" s="1335" t="s">
        <v>852</v>
      </c>
    </row>
    <row r="721" spans="1:1" x14ac:dyDescent="0.25">
      <c r="A721" s="1335" t="s">
        <v>853</v>
      </c>
    </row>
    <row r="722" spans="1:1" x14ac:dyDescent="0.25">
      <c r="A722" s="1335" t="s">
        <v>854</v>
      </c>
    </row>
    <row r="723" spans="1:1" ht="46.5" x14ac:dyDescent="0.25">
      <c r="A723" s="1335" t="s">
        <v>7074</v>
      </c>
    </row>
    <row r="724" spans="1:1" ht="46.5" x14ac:dyDescent="0.25">
      <c r="A724" s="1335" t="s">
        <v>7075</v>
      </c>
    </row>
    <row r="725" spans="1:1" ht="62" x14ac:dyDescent="0.25">
      <c r="A725" s="1335" t="s">
        <v>7076</v>
      </c>
    </row>
    <row r="726" spans="1:1" x14ac:dyDescent="0.25">
      <c r="A726" s="1335" t="s">
        <v>1301</v>
      </c>
    </row>
    <row r="727" spans="1:1" x14ac:dyDescent="0.25">
      <c r="A727" s="1335" t="s">
        <v>855</v>
      </c>
    </row>
    <row r="728" spans="1:1" x14ac:dyDescent="0.25">
      <c r="A728" s="1335" t="s">
        <v>856</v>
      </c>
    </row>
    <row r="729" spans="1:1" ht="46.5" x14ac:dyDescent="0.25">
      <c r="A729" s="1335" t="s">
        <v>21497</v>
      </c>
    </row>
    <row r="730" spans="1:1" ht="31" x14ac:dyDescent="0.25">
      <c r="A730" s="1335" t="s">
        <v>21498</v>
      </c>
    </row>
    <row r="731" spans="1:1" ht="31" x14ac:dyDescent="0.25">
      <c r="A731" s="1335" t="s">
        <v>21499</v>
      </c>
    </row>
    <row r="732" spans="1:1" ht="108.5" x14ac:dyDescent="0.25">
      <c r="A732" s="1335" t="s">
        <v>21500</v>
      </c>
    </row>
    <row r="733" spans="1:1" ht="62" x14ac:dyDescent="0.25">
      <c r="A733" s="1335" t="s">
        <v>21501</v>
      </c>
    </row>
    <row r="734" spans="1:1" x14ac:dyDescent="0.25">
      <c r="A734" s="1335" t="s">
        <v>21502</v>
      </c>
    </row>
    <row r="735" spans="1:1" x14ac:dyDescent="0.25">
      <c r="A735" s="1335" t="s">
        <v>21503</v>
      </c>
    </row>
    <row r="736" spans="1:1" ht="93" x14ac:dyDescent="0.25">
      <c r="A736" s="1335" t="s">
        <v>21504</v>
      </c>
    </row>
    <row r="737" spans="1:1" x14ac:dyDescent="0.25">
      <c r="A737" s="1335" t="s">
        <v>1665</v>
      </c>
    </row>
    <row r="738" spans="1:1" x14ac:dyDescent="0.25">
      <c r="A738" s="1335" t="s">
        <v>1507</v>
      </c>
    </row>
    <row r="739" spans="1:1" x14ac:dyDescent="0.25">
      <c r="A739" s="1335" t="s">
        <v>1508</v>
      </c>
    </row>
    <row r="740" spans="1:1" x14ac:dyDescent="0.25">
      <c r="A740" s="1335" t="s">
        <v>7077</v>
      </c>
    </row>
    <row r="741" spans="1:1" ht="62" x14ac:dyDescent="0.25">
      <c r="A741" s="1335" t="s">
        <v>20984</v>
      </c>
    </row>
    <row r="742" spans="1:1" ht="31" x14ac:dyDescent="0.25">
      <c r="A742" s="1335" t="s">
        <v>7078</v>
      </c>
    </row>
    <row r="743" spans="1:1" ht="46.5" x14ac:dyDescent="0.25">
      <c r="A743" s="1335" t="s">
        <v>7079</v>
      </c>
    </row>
    <row r="744" spans="1:1" ht="31" x14ac:dyDescent="0.25">
      <c r="A744" s="1335" t="s">
        <v>7080</v>
      </c>
    </row>
    <row r="745" spans="1:1" x14ac:dyDescent="0.25">
      <c r="A745" s="1335" t="s">
        <v>1526</v>
      </c>
    </row>
    <row r="746" spans="1:1" x14ac:dyDescent="0.25">
      <c r="A746" s="1335" t="s">
        <v>1527</v>
      </c>
    </row>
    <row r="747" spans="1:1" x14ac:dyDescent="0.25">
      <c r="A747" s="1335" t="s">
        <v>1528</v>
      </c>
    </row>
    <row r="748" spans="1:1" ht="62" x14ac:dyDescent="0.25">
      <c r="A748" s="1335" t="s">
        <v>7081</v>
      </c>
    </row>
    <row r="749" spans="1:1" ht="62" x14ac:dyDescent="0.25">
      <c r="A749" s="1335" t="s">
        <v>11939</v>
      </c>
    </row>
    <row r="750" spans="1:1" ht="31" x14ac:dyDescent="0.25">
      <c r="A750" s="1335" t="s">
        <v>7082</v>
      </c>
    </row>
    <row r="751" spans="1:1" ht="31" x14ac:dyDescent="0.25">
      <c r="A751" s="1335" t="s">
        <v>7083</v>
      </c>
    </row>
    <row r="752" spans="1:1" x14ac:dyDescent="0.25">
      <c r="A752" s="1335" t="s">
        <v>863</v>
      </c>
    </row>
    <row r="753" spans="1:1" x14ac:dyDescent="0.25">
      <c r="A753" s="1335" t="s">
        <v>864</v>
      </c>
    </row>
    <row r="754" spans="1:1" x14ac:dyDescent="0.25">
      <c r="A754" s="1335" t="s">
        <v>865</v>
      </c>
    </row>
    <row r="755" spans="1:1" ht="31" x14ac:dyDescent="0.25">
      <c r="A755" s="1335" t="s">
        <v>7084</v>
      </c>
    </row>
    <row r="756" spans="1:1" ht="46.5" x14ac:dyDescent="0.25">
      <c r="A756" s="1335" t="s">
        <v>7085</v>
      </c>
    </row>
    <row r="757" spans="1:1" x14ac:dyDescent="0.25">
      <c r="A757" s="1335" t="s">
        <v>7086</v>
      </c>
    </row>
    <row r="758" spans="1:1" x14ac:dyDescent="0.25">
      <c r="A758" s="1335" t="s">
        <v>866</v>
      </c>
    </row>
    <row r="759" spans="1:1" x14ac:dyDescent="0.25">
      <c r="A759" s="1335" t="s">
        <v>6659</v>
      </c>
    </row>
    <row r="760" spans="1:1" x14ac:dyDescent="0.25">
      <c r="A760" s="1335" t="s">
        <v>867</v>
      </c>
    </row>
    <row r="761" spans="1:1" x14ac:dyDescent="0.25">
      <c r="A761" s="1335" t="s">
        <v>7087</v>
      </c>
    </row>
    <row r="762" spans="1:1" x14ac:dyDescent="0.25">
      <c r="A762" s="1335" t="s">
        <v>868</v>
      </c>
    </row>
    <row r="763" spans="1:1" x14ac:dyDescent="0.25">
      <c r="A763" s="1335" t="s">
        <v>6412</v>
      </c>
    </row>
    <row r="764" spans="1:1" x14ac:dyDescent="0.25">
      <c r="A764" s="1335" t="s">
        <v>7088</v>
      </c>
    </row>
    <row r="765" spans="1:1" x14ac:dyDescent="0.25">
      <c r="A765" s="1335" t="s">
        <v>21505</v>
      </c>
    </row>
    <row r="766" spans="1:1" x14ac:dyDescent="0.25">
      <c r="A766" s="1335" t="s">
        <v>21506</v>
      </c>
    </row>
    <row r="767" spans="1:1" x14ac:dyDescent="0.25">
      <c r="A767" s="1335" t="s">
        <v>7089</v>
      </c>
    </row>
    <row r="768" spans="1:1" ht="46.5" x14ac:dyDescent="0.25">
      <c r="A768" s="1335" t="s">
        <v>7090</v>
      </c>
    </row>
    <row r="769" spans="1:1" x14ac:dyDescent="0.25">
      <c r="A769" s="1335" t="s">
        <v>885</v>
      </c>
    </row>
    <row r="770" spans="1:1" ht="31" x14ac:dyDescent="0.25">
      <c r="A770" s="1335" t="s">
        <v>13321</v>
      </c>
    </row>
    <row r="771" spans="1:1" ht="46.5" x14ac:dyDescent="0.25">
      <c r="A771" s="1335" t="s">
        <v>13322</v>
      </c>
    </row>
    <row r="772" spans="1:1" ht="31" x14ac:dyDescent="0.25">
      <c r="A772" s="1335" t="s">
        <v>7091</v>
      </c>
    </row>
    <row r="773" spans="1:1" ht="31" x14ac:dyDescent="0.25">
      <c r="A773" s="1335" t="s">
        <v>7092</v>
      </c>
    </row>
    <row r="774" spans="1:1" ht="31" x14ac:dyDescent="0.25">
      <c r="A774" s="1335" t="s">
        <v>7093</v>
      </c>
    </row>
    <row r="775" spans="1:1" x14ac:dyDescent="0.25">
      <c r="A775" s="1335" t="s">
        <v>874</v>
      </c>
    </row>
    <row r="776" spans="1:1" ht="31" x14ac:dyDescent="0.25">
      <c r="A776" s="1335" t="s">
        <v>7094</v>
      </c>
    </row>
    <row r="777" spans="1:1" ht="46.5" x14ac:dyDescent="0.25">
      <c r="A777" s="1335" t="s">
        <v>7095</v>
      </c>
    </row>
    <row r="778" spans="1:1" x14ac:dyDescent="0.25">
      <c r="A778" s="1335" t="s">
        <v>1068</v>
      </c>
    </row>
    <row r="779" spans="1:1" ht="46.5" x14ac:dyDescent="0.25">
      <c r="A779" s="1335" t="s">
        <v>1069</v>
      </c>
    </row>
    <row r="780" spans="1:1" x14ac:dyDescent="0.25">
      <c r="A780" s="1335" t="s">
        <v>1070</v>
      </c>
    </row>
    <row r="781" spans="1:1" x14ac:dyDescent="0.25">
      <c r="A781" s="1335" t="s">
        <v>1071</v>
      </c>
    </row>
    <row r="782" spans="1:1" x14ac:dyDescent="0.25">
      <c r="A782" s="1335" t="s">
        <v>1072</v>
      </c>
    </row>
    <row r="783" spans="1:1" ht="31" x14ac:dyDescent="0.25">
      <c r="A783" s="1335" t="s">
        <v>7096</v>
      </c>
    </row>
    <row r="784" spans="1:1" x14ac:dyDescent="0.25">
      <c r="A784" s="1335" t="s">
        <v>7097</v>
      </c>
    </row>
    <row r="785" spans="1:1" x14ac:dyDescent="0.25">
      <c r="A785" s="1335" t="s">
        <v>7098</v>
      </c>
    </row>
    <row r="786" spans="1:1" x14ac:dyDescent="0.25">
      <c r="A786" s="1335" t="s">
        <v>7099</v>
      </c>
    </row>
    <row r="787" spans="1:1" x14ac:dyDescent="0.25">
      <c r="A787" s="1335" t="s">
        <v>7100</v>
      </c>
    </row>
    <row r="788" spans="1:1" x14ac:dyDescent="0.25">
      <c r="A788" s="1335" t="s">
        <v>7101</v>
      </c>
    </row>
    <row r="789" spans="1:1" ht="31" x14ac:dyDescent="0.25">
      <c r="A789" s="1335" t="s">
        <v>11128</v>
      </c>
    </row>
    <row r="790" spans="1:1" ht="77.5" x14ac:dyDescent="0.25">
      <c r="A790" s="1335" t="s">
        <v>7102</v>
      </c>
    </row>
    <row r="791" spans="1:1" x14ac:dyDescent="0.25">
      <c r="A791" s="1335" t="s">
        <v>1345</v>
      </c>
    </row>
    <row r="792" spans="1:1" x14ac:dyDescent="0.25">
      <c r="A792" s="1335" t="s">
        <v>1346</v>
      </c>
    </row>
    <row r="793" spans="1:1" x14ac:dyDescent="0.25">
      <c r="A793" s="1335" t="s">
        <v>1625</v>
      </c>
    </row>
    <row r="794" spans="1:1" x14ac:dyDescent="0.25">
      <c r="A794" s="1335" t="s">
        <v>6660</v>
      </c>
    </row>
    <row r="795" spans="1:1" x14ac:dyDescent="0.25">
      <c r="A795" s="1335" t="s">
        <v>1347</v>
      </c>
    </row>
    <row r="796" spans="1:1" ht="31" x14ac:dyDescent="0.25">
      <c r="A796" s="1335" t="s">
        <v>7103</v>
      </c>
    </row>
    <row r="797" spans="1:1" ht="46.5" x14ac:dyDescent="0.25">
      <c r="A797" s="1335" t="s">
        <v>7104</v>
      </c>
    </row>
    <row r="798" spans="1:1" ht="93" x14ac:dyDescent="0.25">
      <c r="A798" s="1335" t="s">
        <v>7105</v>
      </c>
    </row>
    <row r="799" spans="1:1" x14ac:dyDescent="0.25">
      <c r="A799" s="1335" t="s">
        <v>7106</v>
      </c>
    </row>
    <row r="800" spans="1:1" ht="31" x14ac:dyDescent="0.25">
      <c r="A800" s="1335" t="s">
        <v>1329</v>
      </c>
    </row>
    <row r="801" spans="1:1" ht="46.5" x14ac:dyDescent="0.25">
      <c r="A801" s="1335" t="s">
        <v>6092</v>
      </c>
    </row>
    <row r="802" spans="1:1" ht="31" x14ac:dyDescent="0.25">
      <c r="A802" s="1335" t="s">
        <v>7107</v>
      </c>
    </row>
    <row r="803" spans="1:1" ht="31" x14ac:dyDescent="0.25">
      <c r="A803" s="1335" t="s">
        <v>7108</v>
      </c>
    </row>
    <row r="804" spans="1:1" x14ac:dyDescent="0.25">
      <c r="A804" s="1335" t="s">
        <v>1330</v>
      </c>
    </row>
    <row r="805" spans="1:1" ht="31" x14ac:dyDescent="0.25">
      <c r="A805" s="1335" t="s">
        <v>7109</v>
      </c>
    </row>
    <row r="806" spans="1:1" ht="46.5" x14ac:dyDescent="0.25">
      <c r="A806" s="1335" t="s">
        <v>7110</v>
      </c>
    </row>
    <row r="807" spans="1:1" ht="124" x14ac:dyDescent="0.25">
      <c r="A807" s="1335" t="s">
        <v>7111</v>
      </c>
    </row>
    <row r="808" spans="1:1" ht="62" x14ac:dyDescent="0.25">
      <c r="A808" s="1335" t="s">
        <v>7112</v>
      </c>
    </row>
    <row r="809" spans="1:1" ht="31" x14ac:dyDescent="0.25">
      <c r="A809" s="1335" t="s">
        <v>7113</v>
      </c>
    </row>
    <row r="810" spans="1:1" x14ac:dyDescent="0.25">
      <c r="A810" s="1335" t="s">
        <v>1966</v>
      </c>
    </row>
    <row r="811" spans="1:1" x14ac:dyDescent="0.25">
      <c r="A811" s="1335" t="s">
        <v>1967</v>
      </c>
    </row>
    <row r="812" spans="1:1" ht="25" x14ac:dyDescent="0.25">
      <c r="A812" s="1336" t="s">
        <v>1968</v>
      </c>
    </row>
    <row r="813" spans="1:1" x14ac:dyDescent="0.25">
      <c r="A813" s="1335" t="s">
        <v>1969</v>
      </c>
    </row>
    <row r="814" spans="1:1" ht="31" x14ac:dyDescent="0.25">
      <c r="A814" s="1335" t="s">
        <v>1970</v>
      </c>
    </row>
    <row r="815" spans="1:1" ht="31" x14ac:dyDescent="0.25">
      <c r="A815" s="1335" t="s">
        <v>1335</v>
      </c>
    </row>
    <row r="816" spans="1:1" ht="31" x14ac:dyDescent="0.25">
      <c r="A816" s="1335" t="s">
        <v>1336</v>
      </c>
    </row>
    <row r="817" spans="1:1" x14ac:dyDescent="0.25">
      <c r="A817" s="1335" t="s">
        <v>1337</v>
      </c>
    </row>
    <row r="818" spans="1:1" ht="12.5" x14ac:dyDescent="0.25">
      <c r="A818" s="1336" t="s">
        <v>1338</v>
      </c>
    </row>
    <row r="819" spans="1:1" x14ac:dyDescent="0.25">
      <c r="A819" s="1335" t="s">
        <v>1339</v>
      </c>
    </row>
    <row r="820" spans="1:1" ht="139.5" x14ac:dyDescent="0.25">
      <c r="A820" s="1335" t="s">
        <v>7114</v>
      </c>
    </row>
    <row r="821" spans="1:1" ht="31" x14ac:dyDescent="0.25">
      <c r="A821" s="1335" t="s">
        <v>7115</v>
      </c>
    </row>
    <row r="822" spans="1:1" x14ac:dyDescent="0.25">
      <c r="A822" s="1335" t="s">
        <v>2675</v>
      </c>
    </row>
    <row r="823" spans="1:1" x14ac:dyDescent="0.25">
      <c r="A823" s="1335" t="s">
        <v>6661</v>
      </c>
    </row>
    <row r="824" spans="1:1" x14ac:dyDescent="0.25">
      <c r="A824" s="1335" t="s">
        <v>1220</v>
      </c>
    </row>
    <row r="825" spans="1:1" x14ac:dyDescent="0.25">
      <c r="A825" s="1335" t="s">
        <v>7116</v>
      </c>
    </row>
    <row r="826" spans="1:1" ht="31" x14ac:dyDescent="0.25">
      <c r="A826" s="1335" t="s">
        <v>1221</v>
      </c>
    </row>
    <row r="827" spans="1:1" ht="31" x14ac:dyDescent="0.25">
      <c r="A827" s="1335" t="s">
        <v>7117</v>
      </c>
    </row>
    <row r="828" spans="1:1" ht="31" x14ac:dyDescent="0.25">
      <c r="A828" s="1335" t="s">
        <v>20985</v>
      </c>
    </row>
    <row r="829" spans="1:1" ht="77.5" x14ac:dyDescent="0.25">
      <c r="A829" s="1335" t="s">
        <v>7841</v>
      </c>
    </row>
    <row r="830" spans="1:1" ht="46.5" x14ac:dyDescent="0.25">
      <c r="A830" s="1335" t="s">
        <v>7842</v>
      </c>
    </row>
    <row r="831" spans="1:1" ht="62.5" x14ac:dyDescent="0.25">
      <c r="A831" s="1336" t="s">
        <v>7118</v>
      </c>
    </row>
    <row r="832" spans="1:1" ht="62" x14ac:dyDescent="0.25">
      <c r="A832" s="1335" t="s">
        <v>1555</v>
      </c>
    </row>
    <row r="833" spans="1:1" ht="93" x14ac:dyDescent="0.25">
      <c r="A833" s="1335" t="s">
        <v>6662</v>
      </c>
    </row>
    <row r="834" spans="1:1" ht="31" x14ac:dyDescent="0.25">
      <c r="A834" s="1335" t="s">
        <v>1354</v>
      </c>
    </row>
    <row r="835" spans="1:1" x14ac:dyDescent="0.25">
      <c r="A835" s="1335" t="s">
        <v>1355</v>
      </c>
    </row>
    <row r="836" spans="1:1" ht="46.5" x14ac:dyDescent="0.25">
      <c r="A836" s="1335" t="s">
        <v>1356</v>
      </c>
    </row>
    <row r="837" spans="1:1" x14ac:dyDescent="0.25">
      <c r="A837" s="1335" t="s">
        <v>7119</v>
      </c>
    </row>
    <row r="838" spans="1:1" ht="46.5" x14ac:dyDescent="0.25">
      <c r="A838" s="1335" t="s">
        <v>6413</v>
      </c>
    </row>
    <row r="839" spans="1:1" ht="77.5" x14ac:dyDescent="0.25">
      <c r="A839" s="1335" t="s">
        <v>7120</v>
      </c>
    </row>
    <row r="840" spans="1:1" x14ac:dyDescent="0.25">
      <c r="A840" s="1335" t="s">
        <v>1357</v>
      </c>
    </row>
    <row r="841" spans="1:1" x14ac:dyDescent="0.25">
      <c r="A841" s="1335" t="s">
        <v>1358</v>
      </c>
    </row>
    <row r="842" spans="1:1" x14ac:dyDescent="0.25">
      <c r="A842" s="1335" t="s">
        <v>1359</v>
      </c>
    </row>
    <row r="843" spans="1:1" ht="31" x14ac:dyDescent="0.25">
      <c r="A843" s="1335" t="s">
        <v>1545</v>
      </c>
    </row>
    <row r="844" spans="1:1" x14ac:dyDescent="0.25">
      <c r="A844" s="1335" t="s">
        <v>1546</v>
      </c>
    </row>
    <row r="845" spans="1:1" ht="62" x14ac:dyDescent="0.25">
      <c r="A845" s="1335" t="s">
        <v>7121</v>
      </c>
    </row>
    <row r="846" spans="1:1" ht="25" x14ac:dyDescent="0.25">
      <c r="A846" s="1336" t="s">
        <v>7122</v>
      </c>
    </row>
    <row r="847" spans="1:1" ht="62" x14ac:dyDescent="0.25">
      <c r="A847" s="1335" t="s">
        <v>13323</v>
      </c>
    </row>
    <row r="848" spans="1:1" x14ac:dyDescent="0.25">
      <c r="A848" s="1335" t="s">
        <v>1547</v>
      </c>
    </row>
    <row r="849" spans="1:1" ht="31" x14ac:dyDescent="0.25">
      <c r="A849" s="1335" t="s">
        <v>6663</v>
      </c>
    </row>
    <row r="850" spans="1:1" ht="62.5" x14ac:dyDescent="0.25">
      <c r="A850" s="1336" t="s">
        <v>16297</v>
      </c>
    </row>
    <row r="851" spans="1:1" ht="46.5" x14ac:dyDescent="0.25">
      <c r="A851" s="1335" t="s">
        <v>7123</v>
      </c>
    </row>
    <row r="852" spans="1:1" ht="37.5" x14ac:dyDescent="0.25">
      <c r="A852" s="1336" t="s">
        <v>7124</v>
      </c>
    </row>
    <row r="853" spans="1:1" ht="31" x14ac:dyDescent="0.25">
      <c r="A853" s="1335" t="s">
        <v>7125</v>
      </c>
    </row>
    <row r="854" spans="1:1" ht="62" x14ac:dyDescent="0.25">
      <c r="A854" s="1335" t="s">
        <v>7126</v>
      </c>
    </row>
    <row r="855" spans="1:1" ht="31" x14ac:dyDescent="0.25">
      <c r="A855" s="1335" t="s">
        <v>7127</v>
      </c>
    </row>
    <row r="856" spans="1:1" x14ac:dyDescent="0.25">
      <c r="A856" s="1335" t="s">
        <v>1758</v>
      </c>
    </row>
    <row r="857" spans="1:1" x14ac:dyDescent="0.25">
      <c r="A857" s="1335" t="s">
        <v>3437</v>
      </c>
    </row>
    <row r="858" spans="1:1" ht="75" x14ac:dyDescent="0.25">
      <c r="A858" s="1336" t="s">
        <v>7128</v>
      </c>
    </row>
    <row r="859" spans="1:1" ht="31" x14ac:dyDescent="0.25">
      <c r="A859" s="1335" t="s">
        <v>7129</v>
      </c>
    </row>
    <row r="860" spans="1:1" ht="31" x14ac:dyDescent="0.25">
      <c r="A860" s="1335" t="s">
        <v>7130</v>
      </c>
    </row>
    <row r="861" spans="1:1" x14ac:dyDescent="0.25">
      <c r="A861" s="1335" t="s">
        <v>1759</v>
      </c>
    </row>
    <row r="862" spans="1:1" x14ac:dyDescent="0.25">
      <c r="A862" s="1335" t="s">
        <v>1760</v>
      </c>
    </row>
    <row r="863" spans="1:1" ht="31" x14ac:dyDescent="0.25">
      <c r="A863" s="1335" t="s">
        <v>6414</v>
      </c>
    </row>
    <row r="864" spans="1:1" x14ac:dyDescent="0.25">
      <c r="A864" s="1335" t="s">
        <v>7131</v>
      </c>
    </row>
    <row r="865" spans="1:1" x14ac:dyDescent="0.25">
      <c r="A865" s="1335" t="s">
        <v>7132</v>
      </c>
    </row>
    <row r="866" spans="1:1" ht="37.5" x14ac:dyDescent="0.25">
      <c r="A866" s="1336" t="s">
        <v>7133</v>
      </c>
    </row>
    <row r="867" spans="1:1" x14ac:dyDescent="0.25">
      <c r="A867" s="1335" t="s">
        <v>7134</v>
      </c>
    </row>
    <row r="868" spans="1:1" x14ac:dyDescent="0.25">
      <c r="A868" s="1335" t="s">
        <v>6415</v>
      </c>
    </row>
    <row r="869" spans="1:1" x14ac:dyDescent="0.25">
      <c r="A869" s="1335" t="s">
        <v>6416</v>
      </c>
    </row>
    <row r="870" spans="1:1" x14ac:dyDescent="0.25">
      <c r="A870" s="1335" t="s">
        <v>6417</v>
      </c>
    </row>
    <row r="871" spans="1:1" ht="31" x14ac:dyDescent="0.25">
      <c r="A871" s="1335" t="s">
        <v>6418</v>
      </c>
    </row>
    <row r="872" spans="1:1" x14ac:dyDescent="0.25">
      <c r="A872" s="1335" t="s">
        <v>6419</v>
      </c>
    </row>
    <row r="873" spans="1:1" x14ac:dyDescent="0.25">
      <c r="A873" s="1335" t="s">
        <v>6420</v>
      </c>
    </row>
    <row r="874" spans="1:1" x14ac:dyDescent="0.25">
      <c r="A874" s="1335" t="s">
        <v>1976</v>
      </c>
    </row>
    <row r="875" spans="1:1" x14ac:dyDescent="0.25">
      <c r="A875" s="1335" t="s">
        <v>1977</v>
      </c>
    </row>
    <row r="876" spans="1:1" ht="46.5" x14ac:dyDescent="0.25">
      <c r="A876" s="1335" t="s">
        <v>7135</v>
      </c>
    </row>
    <row r="877" spans="1:1" ht="37.5" x14ac:dyDescent="0.25">
      <c r="A877" s="1336" t="s">
        <v>7136</v>
      </c>
    </row>
    <row r="878" spans="1:1" ht="46.5" x14ac:dyDescent="0.25">
      <c r="A878" s="1335" t="s">
        <v>7137</v>
      </c>
    </row>
    <row r="879" spans="1:1" ht="77.5" x14ac:dyDescent="0.25">
      <c r="A879" s="1335" t="s">
        <v>7138</v>
      </c>
    </row>
    <row r="880" spans="1:1" ht="31" x14ac:dyDescent="0.25">
      <c r="A880" s="1335" t="s">
        <v>1263</v>
      </c>
    </row>
    <row r="881" spans="1:1" ht="31" x14ac:dyDescent="0.25">
      <c r="A881" s="1335" t="s">
        <v>7843</v>
      </c>
    </row>
    <row r="882" spans="1:1" ht="25" x14ac:dyDescent="0.25">
      <c r="A882" s="1336" t="s">
        <v>1264</v>
      </c>
    </row>
    <row r="883" spans="1:1" ht="46.5" x14ac:dyDescent="0.25">
      <c r="A883" s="1335" t="s">
        <v>1265</v>
      </c>
    </row>
    <row r="884" spans="1:1" ht="93" x14ac:dyDescent="0.25">
      <c r="A884" s="1335" t="s">
        <v>7139</v>
      </c>
    </row>
    <row r="885" spans="1:1" ht="62" x14ac:dyDescent="0.25">
      <c r="A885" s="1335" t="s">
        <v>1393</v>
      </c>
    </row>
    <row r="886" spans="1:1" ht="31" x14ac:dyDescent="0.25">
      <c r="A886" s="1335" t="s">
        <v>7140</v>
      </c>
    </row>
    <row r="887" spans="1:1" ht="46.5" x14ac:dyDescent="0.25">
      <c r="A887" s="1335" t="s">
        <v>1360</v>
      </c>
    </row>
    <row r="888" spans="1:1" ht="31" x14ac:dyDescent="0.25">
      <c r="A888" s="1335" t="s">
        <v>7141</v>
      </c>
    </row>
    <row r="889" spans="1:1" x14ac:dyDescent="0.25">
      <c r="A889" s="1335" t="s">
        <v>1303</v>
      </c>
    </row>
    <row r="890" spans="1:1" x14ac:dyDescent="0.25">
      <c r="A890" s="1335" t="s">
        <v>1361</v>
      </c>
    </row>
    <row r="891" spans="1:1" x14ac:dyDescent="0.25">
      <c r="A891" s="1335" t="s">
        <v>1362</v>
      </c>
    </row>
    <row r="892" spans="1:1" ht="46.5" x14ac:dyDescent="0.25">
      <c r="A892" s="1335" t="s">
        <v>7142</v>
      </c>
    </row>
    <row r="893" spans="1:1" x14ac:dyDescent="0.25">
      <c r="A893" s="1335" t="s">
        <v>1414</v>
      </c>
    </row>
    <row r="894" spans="1:1" x14ac:dyDescent="0.25">
      <c r="A894" s="1335" t="s">
        <v>6664</v>
      </c>
    </row>
    <row r="895" spans="1:1" ht="46.5" x14ac:dyDescent="0.25">
      <c r="A895" s="1335" t="s">
        <v>7143</v>
      </c>
    </row>
    <row r="896" spans="1:1" ht="31" x14ac:dyDescent="0.25">
      <c r="A896" s="1335" t="s">
        <v>7144</v>
      </c>
    </row>
    <row r="897" spans="1:1" ht="31" x14ac:dyDescent="0.25">
      <c r="A897" s="1335" t="s">
        <v>938</v>
      </c>
    </row>
    <row r="898" spans="1:1" ht="31" x14ac:dyDescent="0.25">
      <c r="A898" s="1335" t="s">
        <v>939</v>
      </c>
    </row>
    <row r="899" spans="1:1" x14ac:dyDescent="0.25">
      <c r="A899" s="1335" t="s">
        <v>940</v>
      </c>
    </row>
    <row r="900" spans="1:1" x14ac:dyDescent="0.25">
      <c r="A900" s="1335" t="s">
        <v>941</v>
      </c>
    </row>
    <row r="901" spans="1:1" ht="31" x14ac:dyDescent="0.25">
      <c r="A901" s="1335" t="s">
        <v>7145</v>
      </c>
    </row>
    <row r="902" spans="1:1" x14ac:dyDescent="0.25">
      <c r="A902" s="1335" t="s">
        <v>1267</v>
      </c>
    </row>
    <row r="903" spans="1:1" ht="25" x14ac:dyDescent="0.25">
      <c r="A903" s="1336" t="s">
        <v>7146</v>
      </c>
    </row>
    <row r="904" spans="1:1" ht="31" x14ac:dyDescent="0.25">
      <c r="A904" s="1335" t="s">
        <v>7147</v>
      </c>
    </row>
    <row r="905" spans="1:1" ht="25" x14ac:dyDescent="0.25">
      <c r="A905" s="1336" t="s">
        <v>1411</v>
      </c>
    </row>
    <row r="906" spans="1:1" x14ac:dyDescent="0.25">
      <c r="A906" s="1335" t="s">
        <v>6421</v>
      </c>
    </row>
    <row r="907" spans="1:1" ht="31" x14ac:dyDescent="0.25">
      <c r="A907" s="1335" t="s">
        <v>7148</v>
      </c>
    </row>
    <row r="908" spans="1:1" x14ac:dyDescent="0.25">
      <c r="A908" s="1335" t="s">
        <v>1412</v>
      </c>
    </row>
    <row r="909" spans="1:1" ht="77.5" x14ac:dyDescent="0.25">
      <c r="A909" s="1335" t="s">
        <v>7149</v>
      </c>
    </row>
    <row r="910" spans="1:1" ht="46.5" x14ac:dyDescent="0.25">
      <c r="A910" s="1335" t="s">
        <v>7150</v>
      </c>
    </row>
    <row r="911" spans="1:1" ht="46.5" x14ac:dyDescent="0.25">
      <c r="A911" s="1335" t="s">
        <v>7151</v>
      </c>
    </row>
    <row r="912" spans="1:1" ht="31" x14ac:dyDescent="0.25">
      <c r="A912" s="1335" t="s">
        <v>1268</v>
      </c>
    </row>
    <row r="913" spans="1:1" x14ac:dyDescent="0.25">
      <c r="A913" s="1335" t="s">
        <v>1269</v>
      </c>
    </row>
    <row r="914" spans="1:1" ht="25" x14ac:dyDescent="0.25">
      <c r="A914" s="1336" t="s">
        <v>7152</v>
      </c>
    </row>
    <row r="915" spans="1:1" ht="46.5" x14ac:dyDescent="0.25">
      <c r="A915" s="1335" t="s">
        <v>7153</v>
      </c>
    </row>
    <row r="916" spans="1:1" x14ac:dyDescent="0.25">
      <c r="A916" s="1335" t="s">
        <v>1590</v>
      </c>
    </row>
    <row r="917" spans="1:1" ht="31" x14ac:dyDescent="0.25">
      <c r="A917" s="1335" t="s">
        <v>6422</v>
      </c>
    </row>
    <row r="918" spans="1:1" x14ac:dyDescent="0.25">
      <c r="A918" s="1335" t="s">
        <v>1625</v>
      </c>
    </row>
    <row r="919" spans="1:1" x14ac:dyDescent="0.25">
      <c r="A919" s="1335" t="s">
        <v>6665</v>
      </c>
    </row>
    <row r="920" spans="1:1" x14ac:dyDescent="0.25">
      <c r="A920" s="1335" t="s">
        <v>1591</v>
      </c>
    </row>
    <row r="921" spans="1:1" x14ac:dyDescent="0.25">
      <c r="A921" s="1335" t="s">
        <v>50</v>
      </c>
    </row>
    <row r="922" spans="1:1" ht="31" x14ac:dyDescent="0.25">
      <c r="A922" s="1335" t="s">
        <v>7154</v>
      </c>
    </row>
    <row r="923" spans="1:1" ht="31" x14ac:dyDescent="0.25">
      <c r="A923" s="1335" t="s">
        <v>7155</v>
      </c>
    </row>
    <row r="924" spans="1:1" x14ac:dyDescent="0.25">
      <c r="A924" s="1335" t="s">
        <v>7156</v>
      </c>
    </row>
    <row r="925" spans="1:1" x14ac:dyDescent="0.25">
      <c r="A925" s="1335" t="s">
        <v>7157</v>
      </c>
    </row>
    <row r="926" spans="1:1" x14ac:dyDescent="0.25">
      <c r="A926" s="1335" t="s">
        <v>7158</v>
      </c>
    </row>
    <row r="927" spans="1:1" x14ac:dyDescent="0.25">
      <c r="A927" s="1335" t="s">
        <v>7159</v>
      </c>
    </row>
    <row r="928" spans="1:1" ht="31" x14ac:dyDescent="0.25">
      <c r="A928" s="1335" t="s">
        <v>22100</v>
      </c>
    </row>
    <row r="929" spans="1:1" ht="31" x14ac:dyDescent="0.25">
      <c r="A929" s="1335" t="s">
        <v>22101</v>
      </c>
    </row>
    <row r="930" spans="1:1" ht="12.5" x14ac:dyDescent="0.25">
      <c r="A930" s="1336" t="s">
        <v>22102</v>
      </c>
    </row>
    <row r="931" spans="1:1" ht="31" x14ac:dyDescent="0.25">
      <c r="A931" s="1335" t="s">
        <v>1592</v>
      </c>
    </row>
    <row r="932" spans="1:1" ht="25" x14ac:dyDescent="0.25">
      <c r="A932" s="1336" t="s">
        <v>7160</v>
      </c>
    </row>
    <row r="933" spans="1:1" ht="31" x14ac:dyDescent="0.25">
      <c r="A933" s="1335" t="s">
        <v>7161</v>
      </c>
    </row>
    <row r="934" spans="1:1" ht="12.5" x14ac:dyDescent="0.25">
      <c r="A934" s="1336" t="s">
        <v>793</v>
      </c>
    </row>
    <row r="935" spans="1:1" ht="31" x14ac:dyDescent="0.25">
      <c r="A935" s="1335" t="s">
        <v>7162</v>
      </c>
    </row>
    <row r="936" spans="1:1" ht="37.5" x14ac:dyDescent="0.25">
      <c r="A936" s="1336" t="s">
        <v>7163</v>
      </c>
    </row>
    <row r="937" spans="1:1" ht="62" x14ac:dyDescent="0.25">
      <c r="A937" s="1335" t="s">
        <v>7164</v>
      </c>
    </row>
    <row r="938" spans="1:1" ht="46.5" x14ac:dyDescent="0.25">
      <c r="A938" s="1335" t="s">
        <v>7165</v>
      </c>
    </row>
    <row r="939" spans="1:1" ht="31" x14ac:dyDescent="0.25">
      <c r="A939" s="1335" t="s">
        <v>7166</v>
      </c>
    </row>
    <row r="940" spans="1:1" x14ac:dyDescent="0.25">
      <c r="A940" s="1335" t="s">
        <v>794</v>
      </c>
    </row>
    <row r="941" spans="1:1" x14ac:dyDescent="0.25">
      <c r="A941" s="1335" t="s">
        <v>795</v>
      </c>
    </row>
    <row r="942" spans="1:1" ht="77.5" x14ac:dyDescent="0.25">
      <c r="A942" s="1335" t="s">
        <v>21583</v>
      </c>
    </row>
    <row r="943" spans="1:1" ht="31" x14ac:dyDescent="0.25">
      <c r="A943" s="1335" t="s">
        <v>21584</v>
      </c>
    </row>
    <row r="944" spans="1:1" ht="62" x14ac:dyDescent="0.25">
      <c r="A944" s="1335" t="s">
        <v>21585</v>
      </c>
    </row>
    <row r="945" spans="1:1" ht="31" x14ac:dyDescent="0.25">
      <c r="A945" s="1335" t="s">
        <v>21586</v>
      </c>
    </row>
    <row r="946" spans="1:1" ht="108.5" x14ac:dyDescent="0.25">
      <c r="A946" s="1335" t="s">
        <v>21587</v>
      </c>
    </row>
    <row r="947" spans="1:1" ht="77.5" x14ac:dyDescent="0.25">
      <c r="A947" s="1335" t="s">
        <v>21588</v>
      </c>
    </row>
    <row r="948" spans="1:1" ht="31" x14ac:dyDescent="0.25">
      <c r="A948" s="1335" t="s">
        <v>21589</v>
      </c>
    </row>
    <row r="949" spans="1:1" ht="37.5" x14ac:dyDescent="0.25">
      <c r="A949" s="1336" t="s">
        <v>21590</v>
      </c>
    </row>
    <row r="950" spans="1:1" x14ac:dyDescent="0.25">
      <c r="A950" s="1335" t="s">
        <v>21591</v>
      </c>
    </row>
    <row r="951" spans="1:1" ht="12.5" x14ac:dyDescent="0.25">
      <c r="A951" s="1336" t="s">
        <v>21592</v>
      </c>
    </row>
    <row r="952" spans="1:1" x14ac:dyDescent="0.25">
      <c r="A952" s="1335" t="s">
        <v>21593</v>
      </c>
    </row>
    <row r="953" spans="1:1" ht="25" x14ac:dyDescent="0.25">
      <c r="A953" s="1336" t="s">
        <v>21594</v>
      </c>
    </row>
    <row r="954" spans="1:1" ht="77.5" x14ac:dyDescent="0.25">
      <c r="A954" s="1335" t="s">
        <v>21595</v>
      </c>
    </row>
    <row r="955" spans="1:1" x14ac:dyDescent="0.25">
      <c r="A955" s="1335" t="s">
        <v>796</v>
      </c>
    </row>
    <row r="956" spans="1:1" x14ac:dyDescent="0.25">
      <c r="A956" s="1335" t="s">
        <v>21596</v>
      </c>
    </row>
    <row r="957" spans="1:1" ht="31" x14ac:dyDescent="0.25">
      <c r="A957" s="1335" t="s">
        <v>21597</v>
      </c>
    </row>
    <row r="958" spans="1:1" ht="31" x14ac:dyDescent="0.25">
      <c r="A958" s="1335" t="s">
        <v>21598</v>
      </c>
    </row>
    <row r="959" spans="1:1" x14ac:dyDescent="0.25">
      <c r="A959" s="1335" t="s">
        <v>21599</v>
      </c>
    </row>
    <row r="960" spans="1:1" x14ac:dyDescent="0.25">
      <c r="A960" s="1335" t="s">
        <v>21600</v>
      </c>
    </row>
    <row r="961" spans="1:1" x14ac:dyDescent="0.25">
      <c r="A961" s="1335" t="s">
        <v>21601</v>
      </c>
    </row>
    <row r="962" spans="1:1" x14ac:dyDescent="0.25">
      <c r="A962" s="1335" t="s">
        <v>21602</v>
      </c>
    </row>
    <row r="963" spans="1:1" x14ac:dyDescent="0.25">
      <c r="A963" s="1335" t="s">
        <v>21603</v>
      </c>
    </row>
    <row r="964" spans="1:1" ht="25" x14ac:dyDescent="0.25">
      <c r="A964" s="1336" t="s">
        <v>21604</v>
      </c>
    </row>
    <row r="965" spans="1:1" ht="77.5" x14ac:dyDescent="0.25">
      <c r="A965" s="1335" t="s">
        <v>21605</v>
      </c>
    </row>
    <row r="966" spans="1:1" ht="77.5" x14ac:dyDescent="0.25">
      <c r="A966" s="1335" t="s">
        <v>21606</v>
      </c>
    </row>
    <row r="967" spans="1:1" ht="31" x14ac:dyDescent="0.25">
      <c r="A967" s="1335" t="s">
        <v>21607</v>
      </c>
    </row>
    <row r="968" spans="1:1" x14ac:dyDescent="0.25">
      <c r="A968" s="1335" t="s">
        <v>2675</v>
      </c>
    </row>
    <row r="969" spans="1:1" x14ac:dyDescent="0.25">
      <c r="A969" s="1335" t="s">
        <v>965</v>
      </c>
    </row>
    <row r="970" spans="1:1" x14ac:dyDescent="0.25">
      <c r="A970" s="1335" t="s">
        <v>966</v>
      </c>
    </row>
    <row r="971" spans="1:1" x14ac:dyDescent="0.25">
      <c r="A971" s="1335" t="s">
        <v>967</v>
      </c>
    </row>
    <row r="972" spans="1:1" ht="31" x14ac:dyDescent="0.25">
      <c r="A972" s="1335" t="s">
        <v>7167</v>
      </c>
    </row>
    <row r="973" spans="1:1" ht="31" x14ac:dyDescent="0.25">
      <c r="A973" s="1335" t="s">
        <v>7168</v>
      </c>
    </row>
    <row r="974" spans="1:1" ht="31" x14ac:dyDescent="0.25">
      <c r="A974" s="1335" t="s">
        <v>7169</v>
      </c>
    </row>
    <row r="975" spans="1:1" ht="62" x14ac:dyDescent="0.25">
      <c r="A975" s="1335" t="s">
        <v>7170</v>
      </c>
    </row>
    <row r="976" spans="1:1" ht="12.5" x14ac:dyDescent="0.25">
      <c r="A976" s="1336" t="s">
        <v>1165</v>
      </c>
    </row>
    <row r="977" spans="1:1" x14ac:dyDescent="0.25">
      <c r="A977" s="1335" t="s">
        <v>1166</v>
      </c>
    </row>
    <row r="978" spans="1:1" ht="46.5" x14ac:dyDescent="0.25">
      <c r="A978" s="1335" t="s">
        <v>7171</v>
      </c>
    </row>
    <row r="979" spans="1:1" ht="31" x14ac:dyDescent="0.25">
      <c r="A979" s="1335" t="s">
        <v>7172</v>
      </c>
    </row>
    <row r="980" spans="1:1" ht="77.5" x14ac:dyDescent="0.25">
      <c r="A980" s="1335" t="s">
        <v>7173</v>
      </c>
    </row>
    <row r="981" spans="1:1" x14ac:dyDescent="0.25">
      <c r="A981" s="1335" t="s">
        <v>21608</v>
      </c>
    </row>
    <row r="982" spans="1:1" x14ac:dyDescent="0.25">
      <c r="A982" s="1335" t="s">
        <v>21609</v>
      </c>
    </row>
    <row r="983" spans="1:1" ht="46.5" x14ac:dyDescent="0.25">
      <c r="A983" s="1335" t="s">
        <v>21610</v>
      </c>
    </row>
    <row r="984" spans="1:1" x14ac:dyDescent="0.25">
      <c r="A984" s="1335" t="s">
        <v>962</v>
      </c>
    </row>
    <row r="985" spans="1:1" x14ac:dyDescent="0.25">
      <c r="A985" s="1335" t="s">
        <v>1252</v>
      </c>
    </row>
    <row r="986" spans="1:1" ht="62" x14ac:dyDescent="0.25">
      <c r="A986" s="1335" t="s">
        <v>7174</v>
      </c>
    </row>
    <row r="987" spans="1:1" ht="31" x14ac:dyDescent="0.25">
      <c r="A987" s="1335" t="s">
        <v>7175</v>
      </c>
    </row>
    <row r="988" spans="1:1" ht="31" x14ac:dyDescent="0.25">
      <c r="A988" s="1335" t="s">
        <v>7176</v>
      </c>
    </row>
    <row r="989" spans="1:1" x14ac:dyDescent="0.25">
      <c r="A989" s="1335" t="s">
        <v>1253</v>
      </c>
    </row>
    <row r="990" spans="1:1" x14ac:dyDescent="0.25">
      <c r="A990" s="1335" t="s">
        <v>1254</v>
      </c>
    </row>
    <row r="991" spans="1:1" ht="31" x14ac:dyDescent="0.25">
      <c r="A991" s="1335" t="s">
        <v>6423</v>
      </c>
    </row>
    <row r="992" spans="1:1" x14ac:dyDescent="0.25">
      <c r="A992" s="1335" t="s">
        <v>1255</v>
      </c>
    </row>
    <row r="993" spans="1:1" x14ac:dyDescent="0.25">
      <c r="A993" s="1335" t="s">
        <v>1256</v>
      </c>
    </row>
    <row r="994" spans="1:1" ht="46.5" x14ac:dyDescent="0.25">
      <c r="A994" s="1335" t="s">
        <v>21611</v>
      </c>
    </row>
    <row r="995" spans="1:1" x14ac:dyDescent="0.25">
      <c r="A995" s="1335" t="s">
        <v>21612</v>
      </c>
    </row>
    <row r="996" spans="1:1" x14ac:dyDescent="0.25">
      <c r="A996" s="1335" t="s">
        <v>1257</v>
      </c>
    </row>
    <row r="997" spans="1:1" ht="12.5" x14ac:dyDescent="0.25">
      <c r="A997" s="1336" t="s">
        <v>1258</v>
      </c>
    </row>
    <row r="998" spans="1:1" ht="31" x14ac:dyDescent="0.25">
      <c r="A998" s="1335" t="s">
        <v>7177</v>
      </c>
    </row>
    <row r="999" spans="1:1" ht="46.5" x14ac:dyDescent="0.25">
      <c r="A999" s="1335" t="s">
        <v>7178</v>
      </c>
    </row>
    <row r="1000" spans="1:1" x14ac:dyDescent="0.25">
      <c r="A1000" s="1335" t="s">
        <v>1260</v>
      </c>
    </row>
    <row r="1001" spans="1:1" x14ac:dyDescent="0.25">
      <c r="A1001" s="1335" t="s">
        <v>1261</v>
      </c>
    </row>
    <row r="1002" spans="1:1" ht="37.5" x14ac:dyDescent="0.25">
      <c r="A1002" s="1336" t="s">
        <v>21613</v>
      </c>
    </row>
    <row r="1003" spans="1:1" ht="31" x14ac:dyDescent="0.25">
      <c r="A1003" s="1335" t="s">
        <v>7179</v>
      </c>
    </row>
    <row r="1004" spans="1:1" ht="62" x14ac:dyDescent="0.25">
      <c r="A1004" s="1335" t="s">
        <v>7180</v>
      </c>
    </row>
    <row r="1005" spans="1:1" x14ac:dyDescent="0.25">
      <c r="A1005" s="1335" t="s">
        <v>1444</v>
      </c>
    </row>
    <row r="1006" spans="1:1" x14ac:dyDescent="0.25">
      <c r="A1006" s="1335" t="s">
        <v>1445</v>
      </c>
    </row>
    <row r="1007" spans="1:1" ht="62" x14ac:dyDescent="0.25">
      <c r="A1007" s="1335" t="s">
        <v>7181</v>
      </c>
    </row>
    <row r="1008" spans="1:1" ht="31" x14ac:dyDescent="0.25">
      <c r="A1008" s="1335" t="s">
        <v>7182</v>
      </c>
    </row>
    <row r="1009" spans="1:1" x14ac:dyDescent="0.25">
      <c r="A1009" s="1335" t="s">
        <v>7183</v>
      </c>
    </row>
    <row r="1010" spans="1:1" x14ac:dyDescent="0.25">
      <c r="A1010" s="1335" t="s">
        <v>1446</v>
      </c>
    </row>
    <row r="1011" spans="1:1" ht="31" x14ac:dyDescent="0.25">
      <c r="A1011" s="1335" t="s">
        <v>51</v>
      </c>
    </row>
    <row r="1012" spans="1:1" x14ac:dyDescent="0.25">
      <c r="A1012" s="1335" t="s">
        <v>1447</v>
      </c>
    </row>
    <row r="1013" spans="1:1" ht="62" x14ac:dyDescent="0.25">
      <c r="A1013" s="1335" t="s">
        <v>7184</v>
      </c>
    </row>
    <row r="1014" spans="1:1" ht="62" x14ac:dyDescent="0.25">
      <c r="A1014" s="1335" t="s">
        <v>7185</v>
      </c>
    </row>
    <row r="1015" spans="1:1" x14ac:dyDescent="0.25">
      <c r="A1015" s="1335" t="s">
        <v>1303</v>
      </c>
    </row>
    <row r="1016" spans="1:1" x14ac:dyDescent="0.25">
      <c r="A1016" s="1335" t="s">
        <v>1448</v>
      </c>
    </row>
    <row r="1017" spans="1:1" x14ac:dyDescent="0.25">
      <c r="A1017" s="1335" t="s">
        <v>1449</v>
      </c>
    </row>
    <row r="1018" spans="1:1" x14ac:dyDescent="0.25">
      <c r="A1018" s="1335" t="s">
        <v>13324</v>
      </c>
    </row>
    <row r="1019" spans="1:1" ht="50" x14ac:dyDescent="0.25">
      <c r="A1019" s="1336" t="s">
        <v>7186</v>
      </c>
    </row>
    <row r="1020" spans="1:1" ht="77.5" x14ac:dyDescent="0.25">
      <c r="A1020" s="1335" t="s">
        <v>7187</v>
      </c>
    </row>
    <row r="1021" spans="1:1" ht="12.5" x14ac:dyDescent="0.25">
      <c r="A1021" s="1336" t="s">
        <v>1173</v>
      </c>
    </row>
    <row r="1022" spans="1:1" x14ac:dyDescent="0.25">
      <c r="A1022" s="1335" t="s">
        <v>1174</v>
      </c>
    </row>
    <row r="1023" spans="1:1" ht="25" x14ac:dyDescent="0.25">
      <c r="A1023" s="1336" t="s">
        <v>7188</v>
      </c>
    </row>
    <row r="1024" spans="1:1" ht="31" x14ac:dyDescent="0.25">
      <c r="A1024" s="1335" t="s">
        <v>7189</v>
      </c>
    </row>
    <row r="1025" spans="1:2" ht="31" x14ac:dyDescent="0.25">
      <c r="A1025" s="1335" t="s">
        <v>7190</v>
      </c>
    </row>
    <row r="1026" spans="1:2" ht="31" x14ac:dyDescent="0.25">
      <c r="A1026" s="1335" t="s">
        <v>7191</v>
      </c>
    </row>
    <row r="1027" spans="1:2" ht="31" x14ac:dyDescent="0.25">
      <c r="A1027" s="1335" t="s">
        <v>7192</v>
      </c>
    </row>
    <row r="1028" spans="1:2" x14ac:dyDescent="0.25">
      <c r="A1028" s="1335" t="s">
        <v>7193</v>
      </c>
    </row>
    <row r="1029" spans="1:2" ht="31" x14ac:dyDescent="0.25">
      <c r="A1029" s="1335" t="s">
        <v>6424</v>
      </c>
    </row>
    <row r="1030" spans="1:2" x14ac:dyDescent="0.25">
      <c r="A1030" s="1335" t="s">
        <v>6425</v>
      </c>
    </row>
    <row r="1031" spans="1:2" x14ac:dyDescent="0.25">
      <c r="A1031" s="1335" t="s">
        <v>6426</v>
      </c>
    </row>
    <row r="1032" spans="1:2" x14ac:dyDescent="0.25">
      <c r="A1032" s="1335" t="s">
        <v>6427</v>
      </c>
    </row>
    <row r="1033" spans="1:2" ht="139.5" x14ac:dyDescent="0.25">
      <c r="A1033" s="1335" t="s">
        <v>22103</v>
      </c>
    </row>
    <row r="1034" spans="1:2" ht="46.5" x14ac:dyDescent="0.25">
      <c r="A1034" s="1335" t="s">
        <v>7194</v>
      </c>
    </row>
    <row r="1035" spans="1:2" x14ac:dyDescent="0.25">
      <c r="A1035" s="1335" t="s">
        <v>20986</v>
      </c>
      <c r="B1035" s="1228" t="s">
        <v>20987</v>
      </c>
    </row>
    <row r="1036" spans="1:2" x14ac:dyDescent="0.25">
      <c r="A1036" s="1335">
        <v>1</v>
      </c>
      <c r="B1036" s="1228">
        <v>12140</v>
      </c>
    </row>
    <row r="1037" spans="1:2" x14ac:dyDescent="0.25">
      <c r="A1037" s="1335">
        <v>2</v>
      </c>
      <c r="B1037" s="1228">
        <v>13040</v>
      </c>
    </row>
    <row r="1038" spans="1:2" x14ac:dyDescent="0.25">
      <c r="A1038" s="1335">
        <v>3</v>
      </c>
      <c r="B1038" s="1228">
        <v>13990</v>
      </c>
    </row>
    <row r="1039" spans="1:2" x14ac:dyDescent="0.25">
      <c r="A1039" s="1335">
        <v>4</v>
      </c>
      <c r="B1039" s="1228">
        <v>15020</v>
      </c>
    </row>
    <row r="1040" spans="1:2" x14ac:dyDescent="0.25">
      <c r="A1040" s="1335">
        <v>5</v>
      </c>
      <c r="B1040" s="1228">
        <v>16130</v>
      </c>
    </row>
    <row r="1041" spans="1:2" x14ac:dyDescent="0.25">
      <c r="A1041" s="1335">
        <v>6</v>
      </c>
      <c r="B1041" s="1228">
        <v>17350</v>
      </c>
    </row>
    <row r="1042" spans="1:2" x14ac:dyDescent="0.25">
      <c r="A1042" s="1335">
        <v>7</v>
      </c>
      <c r="B1042" s="1228">
        <v>18680</v>
      </c>
    </row>
    <row r="1043" spans="1:2" ht="12.5" x14ac:dyDescent="0.25">
      <c r="A1043" s="1336">
        <v>8</v>
      </c>
      <c r="B1043" s="1228">
        <v>20130</v>
      </c>
    </row>
    <row r="1044" spans="1:2" x14ac:dyDescent="0.25">
      <c r="A1044" s="1335">
        <v>9</v>
      </c>
      <c r="B1044" s="1228">
        <v>21710</v>
      </c>
    </row>
    <row r="1045" spans="1:2" x14ac:dyDescent="0.25">
      <c r="A1045" s="1335">
        <v>10</v>
      </c>
      <c r="B1045" s="1228">
        <v>23390</v>
      </c>
    </row>
    <row r="1046" spans="1:2" x14ac:dyDescent="0.25">
      <c r="A1046" s="1335">
        <v>11</v>
      </c>
      <c r="B1046" s="1228">
        <v>25280</v>
      </c>
    </row>
    <row r="1047" spans="1:2" x14ac:dyDescent="0.25">
      <c r="A1047" s="1335">
        <v>12</v>
      </c>
      <c r="B1047" s="1228">
        <v>27250</v>
      </c>
    </row>
    <row r="1048" spans="1:2" x14ac:dyDescent="0.25">
      <c r="A1048" s="1335">
        <v>13</v>
      </c>
      <c r="B1048" s="1228">
        <v>29410</v>
      </c>
    </row>
    <row r="1049" spans="1:2" x14ac:dyDescent="0.25">
      <c r="A1049" s="1335">
        <v>14</v>
      </c>
      <c r="B1049" s="1228">
        <v>31770</v>
      </c>
    </row>
    <row r="1050" spans="1:2" x14ac:dyDescent="0.25">
      <c r="A1050" s="1335">
        <v>15</v>
      </c>
      <c r="B1050" s="1228">
        <v>34340</v>
      </c>
    </row>
    <row r="1051" spans="1:2" x14ac:dyDescent="0.25">
      <c r="A1051" s="1335">
        <v>16</v>
      </c>
      <c r="B1051" s="1228" t="s">
        <v>21614</v>
      </c>
    </row>
    <row r="1052" spans="1:2" x14ac:dyDescent="0.25">
      <c r="A1052" s="1335" t="s">
        <v>1640</v>
      </c>
    </row>
    <row r="1053" spans="1:2" x14ac:dyDescent="0.25">
      <c r="A1053" s="1335" t="s">
        <v>1641</v>
      </c>
    </row>
    <row r="1054" spans="1:2" x14ac:dyDescent="0.25">
      <c r="A1054" s="1335" t="s">
        <v>7195</v>
      </c>
    </row>
    <row r="1055" spans="1:2" x14ac:dyDescent="0.25">
      <c r="A1055" s="1335" t="s">
        <v>7196</v>
      </c>
    </row>
    <row r="1056" spans="1:2" ht="62" x14ac:dyDescent="0.25">
      <c r="A1056" s="1335" t="s">
        <v>1642</v>
      </c>
    </row>
    <row r="1057" spans="1:2" ht="62" x14ac:dyDescent="0.25">
      <c r="A1057" s="1335" t="s">
        <v>1131</v>
      </c>
    </row>
    <row r="1058" spans="1:2" x14ac:dyDescent="0.25">
      <c r="A1058" s="1335" t="s">
        <v>7197</v>
      </c>
    </row>
    <row r="1059" spans="1:2" ht="12.5" x14ac:dyDescent="0.25">
      <c r="A1059" s="1336" t="s">
        <v>22104</v>
      </c>
      <c r="B1059" s="1228" t="s">
        <v>22105</v>
      </c>
    </row>
    <row r="1060" spans="1:2" x14ac:dyDescent="0.25">
      <c r="A1060" s="1335" t="s">
        <v>1132</v>
      </c>
    </row>
    <row r="1061" spans="1:2" x14ac:dyDescent="0.25">
      <c r="A1061" s="1335" t="s">
        <v>22106</v>
      </c>
      <c r="B1061" s="1228" t="s">
        <v>22107</v>
      </c>
    </row>
    <row r="1062" spans="1:2" x14ac:dyDescent="0.25">
      <c r="A1062" s="1335" t="s">
        <v>1133</v>
      </c>
    </row>
    <row r="1063" spans="1:2" ht="31" x14ac:dyDescent="0.25">
      <c r="A1063" s="1335" t="s">
        <v>22108</v>
      </c>
      <c r="B1063" s="1228" t="s">
        <v>22109</v>
      </c>
    </row>
    <row r="1064" spans="1:2" x14ac:dyDescent="0.25">
      <c r="A1064" s="1335" t="s">
        <v>1134</v>
      </c>
    </row>
    <row r="1065" spans="1:2" ht="46.5" x14ac:dyDescent="0.25">
      <c r="A1065" s="1335" t="s">
        <v>22110</v>
      </c>
      <c r="B1065" s="1228" t="s">
        <v>22111</v>
      </c>
    </row>
    <row r="1066" spans="1:2" x14ac:dyDescent="0.25">
      <c r="A1066" s="1335" t="s">
        <v>1135</v>
      </c>
    </row>
    <row r="1067" spans="1:2" ht="77.5" x14ac:dyDescent="0.25">
      <c r="A1067" s="1335" t="s">
        <v>22112</v>
      </c>
      <c r="B1067" s="1228" t="s">
        <v>22113</v>
      </c>
    </row>
    <row r="1068" spans="1:2" ht="62" x14ac:dyDescent="0.25">
      <c r="A1068" s="1335" t="s">
        <v>7198</v>
      </c>
    </row>
    <row r="1069" spans="1:2" x14ac:dyDescent="0.25">
      <c r="A1069" s="1335" t="s">
        <v>1136</v>
      </c>
    </row>
    <row r="1070" spans="1:2" x14ac:dyDescent="0.25">
      <c r="A1070" s="1335" t="s">
        <v>1137</v>
      </c>
    </row>
    <row r="1071" spans="1:2" x14ac:dyDescent="0.25">
      <c r="A1071" s="1335" t="s">
        <v>1138</v>
      </c>
    </row>
    <row r="1072" spans="1:2" x14ac:dyDescent="0.25">
      <c r="A1072" s="1335" t="s">
        <v>1139</v>
      </c>
    </row>
    <row r="1073" spans="1:1" x14ac:dyDescent="0.25">
      <c r="A1073" s="1335" t="s">
        <v>1140</v>
      </c>
    </row>
    <row r="1074" spans="1:1" ht="31" x14ac:dyDescent="0.25">
      <c r="A1074" s="1335" t="s">
        <v>7199</v>
      </c>
    </row>
    <row r="1075" spans="1:1" ht="46.5" x14ac:dyDescent="0.25">
      <c r="A1075" s="1335" t="s">
        <v>7178</v>
      </c>
    </row>
    <row r="1076" spans="1:1" x14ac:dyDescent="0.25">
      <c r="A1076" s="1335" t="s">
        <v>1648</v>
      </c>
    </row>
    <row r="1077" spans="1:1" x14ac:dyDescent="0.25">
      <c r="A1077" s="1335" t="s">
        <v>1649</v>
      </c>
    </row>
    <row r="1078" spans="1:1" ht="93" x14ac:dyDescent="0.25">
      <c r="A1078" s="1335" t="s">
        <v>13325</v>
      </c>
    </row>
    <row r="1079" spans="1:1" ht="46.5" x14ac:dyDescent="0.25">
      <c r="A1079" s="1335" t="s">
        <v>7200</v>
      </c>
    </row>
    <row r="1080" spans="1:1" ht="77.5" x14ac:dyDescent="0.25">
      <c r="A1080" s="1335" t="s">
        <v>13326</v>
      </c>
    </row>
    <row r="1081" spans="1:1" x14ac:dyDescent="0.25">
      <c r="A1081" s="1335" t="s">
        <v>2339</v>
      </c>
    </row>
    <row r="1082" spans="1:1" x14ac:dyDescent="0.25">
      <c r="A1082" s="1335" t="s">
        <v>2340</v>
      </c>
    </row>
    <row r="1083" spans="1:1" ht="31" x14ac:dyDescent="0.25">
      <c r="A1083" s="1335" t="s">
        <v>21615</v>
      </c>
    </row>
    <row r="1084" spans="1:1" ht="31" x14ac:dyDescent="0.25">
      <c r="A1084" s="1335" t="s">
        <v>21616</v>
      </c>
    </row>
    <row r="1085" spans="1:1" ht="31" x14ac:dyDescent="0.25">
      <c r="A1085" s="1335" t="s">
        <v>21617</v>
      </c>
    </row>
    <row r="1086" spans="1:1" ht="12.5" x14ac:dyDescent="0.25">
      <c r="A1086" s="1336" t="s">
        <v>2341</v>
      </c>
    </row>
    <row r="1087" spans="1:1" ht="12.5" x14ac:dyDescent="0.25">
      <c r="A1087" s="1336" t="s">
        <v>2342</v>
      </c>
    </row>
    <row r="1088" spans="1:1" ht="31" x14ac:dyDescent="0.25">
      <c r="A1088" s="1335" t="s">
        <v>7201</v>
      </c>
    </row>
    <row r="1089" spans="1:1" ht="37.5" x14ac:dyDescent="0.25">
      <c r="A1089" s="1336" t="s">
        <v>7202</v>
      </c>
    </row>
    <row r="1090" spans="1:1" ht="31" x14ac:dyDescent="0.25">
      <c r="A1090" s="1335" t="s">
        <v>7203</v>
      </c>
    </row>
    <row r="1091" spans="1:1" x14ac:dyDescent="0.25">
      <c r="A1091" s="1335" t="s">
        <v>1637</v>
      </c>
    </row>
    <row r="1092" spans="1:1" x14ac:dyDescent="0.25">
      <c r="A1092" s="1335" t="s">
        <v>1638</v>
      </c>
    </row>
    <row r="1093" spans="1:1" ht="31" x14ac:dyDescent="0.25">
      <c r="A1093" s="1335" t="s">
        <v>13327</v>
      </c>
    </row>
    <row r="1094" spans="1:1" ht="31" x14ac:dyDescent="0.25">
      <c r="A1094" s="1335" t="s">
        <v>13328</v>
      </c>
    </row>
    <row r="1095" spans="1:1" x14ac:dyDescent="0.25">
      <c r="A1095" s="1335" t="s">
        <v>1639</v>
      </c>
    </row>
    <row r="1096" spans="1:1" x14ac:dyDescent="0.25">
      <c r="A1096" s="1335" t="s">
        <v>1891</v>
      </c>
    </row>
    <row r="1097" spans="1:1" ht="31" x14ac:dyDescent="0.25">
      <c r="A1097" s="1335" t="s">
        <v>21618</v>
      </c>
    </row>
    <row r="1098" spans="1:1" x14ac:dyDescent="0.25">
      <c r="A1098" s="1335" t="s">
        <v>1855</v>
      </c>
    </row>
    <row r="1099" spans="1:1" x14ac:dyDescent="0.25">
      <c r="A1099" s="1335" t="s">
        <v>6666</v>
      </c>
    </row>
    <row r="1100" spans="1:1" ht="62.5" x14ac:dyDescent="0.25">
      <c r="A1100" s="1336" t="s">
        <v>7204</v>
      </c>
    </row>
    <row r="1101" spans="1:1" x14ac:dyDescent="0.25">
      <c r="A1101" s="1335" t="s">
        <v>1856</v>
      </c>
    </row>
    <row r="1102" spans="1:1" x14ac:dyDescent="0.25">
      <c r="A1102" s="1335" t="s">
        <v>1857</v>
      </c>
    </row>
    <row r="1103" spans="1:1" ht="46.5" x14ac:dyDescent="0.25">
      <c r="A1103" s="1335" t="s">
        <v>7205</v>
      </c>
    </row>
    <row r="1104" spans="1:1" x14ac:dyDescent="0.25">
      <c r="A1104" s="1335" t="s">
        <v>21619</v>
      </c>
    </row>
    <row r="1105" spans="1:1" x14ac:dyDescent="0.25">
      <c r="A1105" s="1335" t="s">
        <v>21620</v>
      </c>
    </row>
    <row r="1106" spans="1:1" ht="46.5" x14ac:dyDescent="0.25">
      <c r="A1106" s="1335" t="s">
        <v>21621</v>
      </c>
    </row>
    <row r="1107" spans="1:1" x14ac:dyDescent="0.25">
      <c r="A1107" s="1335" t="s">
        <v>1858</v>
      </c>
    </row>
    <row r="1108" spans="1:1" x14ac:dyDescent="0.25">
      <c r="A1108" s="1335" t="s">
        <v>1859</v>
      </c>
    </row>
    <row r="1109" spans="1:1" ht="31" x14ac:dyDescent="0.25">
      <c r="A1109" s="1335" t="s">
        <v>1860</v>
      </c>
    </row>
    <row r="1110" spans="1:1" x14ac:dyDescent="0.25">
      <c r="A1110" s="1335" t="s">
        <v>6428</v>
      </c>
    </row>
    <row r="1111" spans="1:1" x14ac:dyDescent="0.25">
      <c r="A1111" s="1335" t="s">
        <v>6429</v>
      </c>
    </row>
    <row r="1112" spans="1:1" ht="93" x14ac:dyDescent="0.25">
      <c r="A1112" s="1335" t="s">
        <v>6430</v>
      </c>
    </row>
    <row r="1113" spans="1:1" x14ac:dyDescent="0.25">
      <c r="A1113" s="1335" t="s">
        <v>1861</v>
      </c>
    </row>
    <row r="1114" spans="1:1" x14ac:dyDescent="0.25">
      <c r="A1114" s="1335" t="s">
        <v>1896</v>
      </c>
    </row>
    <row r="1115" spans="1:1" x14ac:dyDescent="0.25">
      <c r="A1115" s="1335" t="s">
        <v>7206</v>
      </c>
    </row>
    <row r="1116" spans="1:1" ht="46.5" x14ac:dyDescent="0.25">
      <c r="A1116" s="1335" t="s">
        <v>7207</v>
      </c>
    </row>
    <row r="1117" spans="1:1" ht="31" x14ac:dyDescent="0.25">
      <c r="A1117" s="1335" t="s">
        <v>7208</v>
      </c>
    </row>
    <row r="1118" spans="1:1" x14ac:dyDescent="0.25">
      <c r="A1118" s="1335" t="s">
        <v>1283</v>
      </c>
    </row>
    <row r="1119" spans="1:1" x14ac:dyDescent="0.25">
      <c r="A1119" s="1335" t="s">
        <v>1284</v>
      </c>
    </row>
    <row r="1120" spans="1:1" ht="31" x14ac:dyDescent="0.25">
      <c r="A1120" s="1335" t="s">
        <v>7209</v>
      </c>
    </row>
    <row r="1121" spans="1:1" ht="93" x14ac:dyDescent="0.25">
      <c r="A1121" s="1335" t="s">
        <v>7210</v>
      </c>
    </row>
    <row r="1122" spans="1:1" ht="31" x14ac:dyDescent="0.25">
      <c r="A1122" s="1335" t="s">
        <v>7211</v>
      </c>
    </row>
    <row r="1123" spans="1:1" x14ac:dyDescent="0.25">
      <c r="A1123" s="1335" t="s">
        <v>1281</v>
      </c>
    </row>
    <row r="1124" spans="1:1" x14ac:dyDescent="0.25">
      <c r="A1124" s="1335" t="s">
        <v>1282</v>
      </c>
    </row>
    <row r="1125" spans="1:1" ht="46.5" x14ac:dyDescent="0.25">
      <c r="A1125" s="1335" t="s">
        <v>7212</v>
      </c>
    </row>
    <row r="1126" spans="1:1" ht="46.5" x14ac:dyDescent="0.25">
      <c r="A1126" s="1335" t="s">
        <v>7213</v>
      </c>
    </row>
    <row r="1127" spans="1:1" ht="31" x14ac:dyDescent="0.25">
      <c r="A1127" s="1335" t="s">
        <v>7214</v>
      </c>
    </row>
    <row r="1128" spans="1:1" x14ac:dyDescent="0.25">
      <c r="A1128" s="1335" t="s">
        <v>1517</v>
      </c>
    </row>
    <row r="1129" spans="1:1" x14ac:dyDescent="0.25">
      <c r="A1129" s="1335" t="s">
        <v>113</v>
      </c>
    </row>
    <row r="1130" spans="1:1" x14ac:dyDescent="0.25">
      <c r="A1130" s="1335" t="s">
        <v>1035</v>
      </c>
    </row>
    <row r="1131" spans="1:1" ht="155" x14ac:dyDescent="0.25">
      <c r="A1131" s="1335" t="s">
        <v>21622</v>
      </c>
    </row>
    <row r="1132" spans="1:1" x14ac:dyDescent="0.25">
      <c r="A1132" s="1335" t="s">
        <v>1665</v>
      </c>
    </row>
    <row r="1133" spans="1:1" x14ac:dyDescent="0.25">
      <c r="A1133" s="1335" t="s">
        <v>1036</v>
      </c>
    </row>
    <row r="1134" spans="1:1" x14ac:dyDescent="0.25">
      <c r="A1134" s="1335" t="s">
        <v>1037</v>
      </c>
    </row>
    <row r="1135" spans="1:1" x14ac:dyDescent="0.25">
      <c r="A1135" s="1335" t="s">
        <v>7215</v>
      </c>
    </row>
    <row r="1136" spans="1:1" ht="46.5" x14ac:dyDescent="0.25">
      <c r="A1136" s="1335" t="s">
        <v>7216</v>
      </c>
    </row>
    <row r="1137" spans="1:1" ht="46.5" x14ac:dyDescent="0.25">
      <c r="A1137" s="1335" t="s">
        <v>6431</v>
      </c>
    </row>
    <row r="1138" spans="1:1" ht="31" x14ac:dyDescent="0.25">
      <c r="A1138" s="1335" t="s">
        <v>114</v>
      </c>
    </row>
    <row r="1139" spans="1:1" x14ac:dyDescent="0.25">
      <c r="A1139" s="1335" t="s">
        <v>115</v>
      </c>
    </row>
    <row r="1140" spans="1:1" ht="31" x14ac:dyDescent="0.25">
      <c r="A1140" s="1335" t="s">
        <v>116</v>
      </c>
    </row>
    <row r="1141" spans="1:1" ht="62" x14ac:dyDescent="0.25">
      <c r="A1141" s="1335" t="s">
        <v>7217</v>
      </c>
    </row>
    <row r="1142" spans="1:1" ht="46.5" x14ac:dyDescent="0.25">
      <c r="A1142" s="1335" t="s">
        <v>7218</v>
      </c>
    </row>
    <row r="1143" spans="1:1" x14ac:dyDescent="0.25">
      <c r="A1143" s="1335" t="s">
        <v>1526</v>
      </c>
    </row>
    <row r="1144" spans="1:1" x14ac:dyDescent="0.25">
      <c r="A1144" s="1335" t="s">
        <v>1510</v>
      </c>
    </row>
    <row r="1145" spans="1:1" x14ac:dyDescent="0.25">
      <c r="A1145" s="1335" t="s">
        <v>1511</v>
      </c>
    </row>
    <row r="1146" spans="1:1" ht="31" x14ac:dyDescent="0.25">
      <c r="A1146" s="1335" t="s">
        <v>7219</v>
      </c>
    </row>
    <row r="1147" spans="1:1" x14ac:dyDescent="0.25">
      <c r="A1147" s="1335" t="s">
        <v>863</v>
      </c>
    </row>
    <row r="1148" spans="1:1" ht="31" x14ac:dyDescent="0.25">
      <c r="A1148" s="1335" t="s">
        <v>6667</v>
      </c>
    </row>
    <row r="1149" spans="1:1" x14ac:dyDescent="0.25">
      <c r="A1149" s="1335" t="s">
        <v>1512</v>
      </c>
    </row>
    <row r="1150" spans="1:1" ht="31" x14ac:dyDescent="0.25">
      <c r="A1150" s="1335" t="s">
        <v>7220</v>
      </c>
    </row>
    <row r="1151" spans="1:1" ht="31" x14ac:dyDescent="0.25">
      <c r="A1151" s="1335" t="s">
        <v>7221</v>
      </c>
    </row>
    <row r="1152" spans="1:1" ht="31" x14ac:dyDescent="0.25">
      <c r="A1152" s="1335" t="s">
        <v>7222</v>
      </c>
    </row>
    <row r="1153" spans="1:1" ht="77.5" x14ac:dyDescent="0.25">
      <c r="A1153" s="1335" t="s">
        <v>7223</v>
      </c>
    </row>
    <row r="1154" spans="1:1" ht="62" x14ac:dyDescent="0.25">
      <c r="A1154" s="1335" t="s">
        <v>7224</v>
      </c>
    </row>
    <row r="1155" spans="1:1" x14ac:dyDescent="0.25">
      <c r="A1155" s="1335" t="s">
        <v>1039</v>
      </c>
    </row>
    <row r="1156" spans="1:1" x14ac:dyDescent="0.25">
      <c r="A1156" s="1335" t="s">
        <v>7225</v>
      </c>
    </row>
    <row r="1157" spans="1:1" x14ac:dyDescent="0.25">
      <c r="A1157" s="1335" t="s">
        <v>7226</v>
      </c>
    </row>
    <row r="1158" spans="1:1" ht="77.5" x14ac:dyDescent="0.25">
      <c r="A1158" s="1335" t="s">
        <v>7227</v>
      </c>
    </row>
    <row r="1159" spans="1:1" ht="46.5" x14ac:dyDescent="0.25">
      <c r="A1159" s="1335" t="s">
        <v>7228</v>
      </c>
    </row>
    <row r="1160" spans="1:1" ht="46.5" x14ac:dyDescent="0.25">
      <c r="A1160" s="1335" t="s">
        <v>7229</v>
      </c>
    </row>
    <row r="1161" spans="1:1" ht="46.5" x14ac:dyDescent="0.25">
      <c r="A1161" s="1335" t="s">
        <v>7230</v>
      </c>
    </row>
    <row r="1162" spans="1:1" x14ac:dyDescent="0.25">
      <c r="A1162" s="1335" t="s">
        <v>857</v>
      </c>
    </row>
    <row r="1163" spans="1:1" ht="77.5" x14ac:dyDescent="0.25">
      <c r="A1163" s="1335" t="s">
        <v>7231</v>
      </c>
    </row>
    <row r="1164" spans="1:1" ht="46.5" x14ac:dyDescent="0.25">
      <c r="A1164" s="1335" t="s">
        <v>7232</v>
      </c>
    </row>
    <row r="1165" spans="1:1" ht="31" x14ac:dyDescent="0.25">
      <c r="A1165" s="1335" t="s">
        <v>7233</v>
      </c>
    </row>
    <row r="1166" spans="1:1" x14ac:dyDescent="0.25">
      <c r="A1166" s="1335" t="s">
        <v>858</v>
      </c>
    </row>
    <row r="1167" spans="1:1" ht="62" x14ac:dyDescent="0.25">
      <c r="A1167" s="1335" t="s">
        <v>6668</v>
      </c>
    </row>
    <row r="1168" spans="1:1" ht="12.5" x14ac:dyDescent="0.25">
      <c r="A1168" s="1336" t="s">
        <v>6669</v>
      </c>
    </row>
    <row r="1169" spans="1:1" x14ac:dyDescent="0.25">
      <c r="A1169" s="1335" t="s">
        <v>7234</v>
      </c>
    </row>
    <row r="1170" spans="1:1" ht="31" x14ac:dyDescent="0.25">
      <c r="A1170" s="1335" t="s">
        <v>7235</v>
      </c>
    </row>
    <row r="1171" spans="1:1" x14ac:dyDescent="0.25">
      <c r="A1171" s="1335" t="s">
        <v>7236</v>
      </c>
    </row>
    <row r="1172" spans="1:1" ht="31" x14ac:dyDescent="0.25">
      <c r="A1172" s="1335" t="s">
        <v>7237</v>
      </c>
    </row>
    <row r="1173" spans="1:1" x14ac:dyDescent="0.25">
      <c r="A1173" s="1335" t="s">
        <v>866</v>
      </c>
    </row>
    <row r="1174" spans="1:1" x14ac:dyDescent="0.25">
      <c r="A1174" s="1335" t="s">
        <v>859</v>
      </c>
    </row>
    <row r="1175" spans="1:1" x14ac:dyDescent="0.25">
      <c r="A1175" s="1335" t="s">
        <v>2676</v>
      </c>
    </row>
    <row r="1176" spans="1:1" x14ac:dyDescent="0.25">
      <c r="A1176" s="1335" t="s">
        <v>1397</v>
      </c>
    </row>
    <row r="1177" spans="1:1" x14ac:dyDescent="0.25">
      <c r="A1177" s="1335" t="s">
        <v>860</v>
      </c>
    </row>
    <row r="1178" spans="1:1" ht="31" x14ac:dyDescent="0.25">
      <c r="A1178" s="1335" t="s">
        <v>7238</v>
      </c>
    </row>
    <row r="1179" spans="1:1" x14ac:dyDescent="0.25">
      <c r="A1179" s="1335" t="s">
        <v>7239</v>
      </c>
    </row>
    <row r="1180" spans="1:1" x14ac:dyDescent="0.25">
      <c r="A1180" s="1335" t="s">
        <v>24</v>
      </c>
    </row>
    <row r="1181" spans="1:1" x14ac:dyDescent="0.25">
      <c r="A1181" s="1335" t="s">
        <v>20988</v>
      </c>
    </row>
    <row r="1182" spans="1:1" x14ac:dyDescent="0.25">
      <c r="A1182" s="1335" t="s">
        <v>1519</v>
      </c>
    </row>
    <row r="1183" spans="1:1" x14ac:dyDescent="0.25">
      <c r="A1183" s="1335" t="s">
        <v>1520</v>
      </c>
    </row>
    <row r="1184" spans="1:1" ht="12.5" x14ac:dyDescent="0.25">
      <c r="A1184" s="1336" t="s">
        <v>6432</v>
      </c>
    </row>
    <row r="1185" spans="1:1" x14ac:dyDescent="0.25">
      <c r="A1185" s="1335" t="s">
        <v>6433</v>
      </c>
    </row>
    <row r="1186" spans="1:1" x14ac:dyDescent="0.25">
      <c r="A1186" s="1335" t="s">
        <v>1521</v>
      </c>
    </row>
    <row r="1187" spans="1:1" x14ac:dyDescent="0.25">
      <c r="A1187" s="1335" t="s">
        <v>6434</v>
      </c>
    </row>
    <row r="1188" spans="1:1" x14ac:dyDescent="0.25">
      <c r="A1188" s="1335" t="s">
        <v>1522</v>
      </c>
    </row>
    <row r="1189" spans="1:1" x14ac:dyDescent="0.25">
      <c r="A1189" s="1335" t="s">
        <v>6670</v>
      </c>
    </row>
    <row r="1190" spans="1:1" ht="46.5" x14ac:dyDescent="0.25">
      <c r="A1190" s="1335" t="s">
        <v>1523</v>
      </c>
    </row>
    <row r="1191" spans="1:1" x14ac:dyDescent="0.25">
      <c r="A1191" s="1335" t="s">
        <v>2678</v>
      </c>
    </row>
    <row r="1192" spans="1:1" x14ac:dyDescent="0.25">
      <c r="A1192" s="1335" t="s">
        <v>6671</v>
      </c>
    </row>
    <row r="1193" spans="1:1" x14ac:dyDescent="0.25">
      <c r="A1193" s="1335" t="s">
        <v>1524</v>
      </c>
    </row>
    <row r="1194" spans="1:1" x14ac:dyDescent="0.25">
      <c r="A1194" s="1335" t="s">
        <v>7240</v>
      </c>
    </row>
    <row r="1195" spans="1:1" x14ac:dyDescent="0.25">
      <c r="A1195" s="1335" t="s">
        <v>10576</v>
      </c>
    </row>
    <row r="1196" spans="1:1" ht="31" x14ac:dyDescent="0.25">
      <c r="A1196" s="1335" t="s">
        <v>1525</v>
      </c>
    </row>
    <row r="1197" spans="1:1" ht="31" x14ac:dyDescent="0.25">
      <c r="A1197" s="1335" t="s">
        <v>21623</v>
      </c>
    </row>
    <row r="1198" spans="1:1" ht="31" x14ac:dyDescent="0.25">
      <c r="A1198" s="1335" t="s">
        <v>861</v>
      </c>
    </row>
    <row r="1199" spans="1:1" ht="46.5" x14ac:dyDescent="0.25">
      <c r="A1199" s="1335" t="s">
        <v>20989</v>
      </c>
    </row>
    <row r="1200" spans="1:1" ht="46.5" x14ac:dyDescent="0.25">
      <c r="A1200" s="1335" t="s">
        <v>7241</v>
      </c>
    </row>
    <row r="1201" spans="1:1" ht="46.5" x14ac:dyDescent="0.25">
      <c r="A1201" s="1335" t="s">
        <v>7242</v>
      </c>
    </row>
    <row r="1202" spans="1:1" x14ac:dyDescent="0.25">
      <c r="A1202" s="1335" t="s">
        <v>862</v>
      </c>
    </row>
    <row r="1203" spans="1:1" x14ac:dyDescent="0.25">
      <c r="A1203" s="1335" t="s">
        <v>7243</v>
      </c>
    </row>
    <row r="1204" spans="1:1" ht="62" x14ac:dyDescent="0.25">
      <c r="A1204" s="1335" t="s">
        <v>9993</v>
      </c>
    </row>
    <row r="1205" spans="1:1" x14ac:dyDescent="0.25">
      <c r="A1205" s="1335" t="s">
        <v>883</v>
      </c>
    </row>
    <row r="1206" spans="1:1" ht="62" x14ac:dyDescent="0.25">
      <c r="A1206" s="1335" t="s">
        <v>7244</v>
      </c>
    </row>
    <row r="1207" spans="1:1" ht="31" x14ac:dyDescent="0.25">
      <c r="A1207" s="1335" t="s">
        <v>7245</v>
      </c>
    </row>
    <row r="1208" spans="1:1" ht="12.5" x14ac:dyDescent="0.25">
      <c r="A1208" s="1336" t="s">
        <v>7246</v>
      </c>
    </row>
    <row r="1209" spans="1:1" ht="93" x14ac:dyDescent="0.25">
      <c r="A1209" s="1335" t="s">
        <v>7247</v>
      </c>
    </row>
    <row r="1210" spans="1:1" ht="12.5" x14ac:dyDescent="0.25">
      <c r="A1210" s="1336" t="s">
        <v>884</v>
      </c>
    </row>
    <row r="1211" spans="1:1" ht="46.5" x14ac:dyDescent="0.25">
      <c r="A1211" s="1335" t="s">
        <v>7248</v>
      </c>
    </row>
    <row r="1212" spans="1:1" x14ac:dyDescent="0.25">
      <c r="A1212" s="1335" t="s">
        <v>886</v>
      </c>
    </row>
    <row r="1213" spans="1:1" x14ac:dyDescent="0.25">
      <c r="A1213" s="1335" t="s">
        <v>6435</v>
      </c>
    </row>
    <row r="1214" spans="1:1" ht="12.5" x14ac:dyDescent="0.25">
      <c r="A1214" s="1336" t="s">
        <v>1625</v>
      </c>
    </row>
    <row r="1215" spans="1:1" ht="31" x14ac:dyDescent="0.25">
      <c r="A1215" s="1335" t="s">
        <v>6672</v>
      </c>
    </row>
    <row r="1216" spans="1:1" x14ac:dyDescent="0.25">
      <c r="A1216" s="1335" t="s">
        <v>873</v>
      </c>
    </row>
    <row r="1217" spans="1:1" ht="31" x14ac:dyDescent="0.25">
      <c r="A1217" s="1335" t="s">
        <v>1061</v>
      </c>
    </row>
    <row r="1218" spans="1:1" x14ac:dyDescent="0.25">
      <c r="A1218" s="1335" t="s">
        <v>1062</v>
      </c>
    </row>
    <row r="1219" spans="1:1" ht="31" x14ac:dyDescent="0.25">
      <c r="A1219" s="1335" t="s">
        <v>1063</v>
      </c>
    </row>
    <row r="1220" spans="1:1" x14ac:dyDescent="0.25">
      <c r="A1220" s="1335" t="s">
        <v>7249</v>
      </c>
    </row>
    <row r="1221" spans="1:1" x14ac:dyDescent="0.25">
      <c r="A1221" s="1335" t="s">
        <v>1064</v>
      </c>
    </row>
    <row r="1222" spans="1:1" ht="31" x14ac:dyDescent="0.25">
      <c r="A1222" s="1335" t="s">
        <v>6436</v>
      </c>
    </row>
    <row r="1223" spans="1:1" x14ac:dyDescent="0.25">
      <c r="A1223" s="1335" t="s">
        <v>7250</v>
      </c>
    </row>
    <row r="1224" spans="1:1" x14ac:dyDescent="0.25">
      <c r="A1224" s="1335" t="s">
        <v>6437</v>
      </c>
    </row>
    <row r="1225" spans="1:1" x14ac:dyDescent="0.25">
      <c r="A1225" s="1335" t="s">
        <v>6438</v>
      </c>
    </row>
    <row r="1226" spans="1:1" x14ac:dyDescent="0.25">
      <c r="A1226" s="1335" t="s">
        <v>6439</v>
      </c>
    </row>
    <row r="1227" spans="1:1" x14ac:dyDescent="0.25">
      <c r="A1227" s="1335" t="s">
        <v>1065</v>
      </c>
    </row>
    <row r="1228" spans="1:1" ht="46.5" x14ac:dyDescent="0.25">
      <c r="A1228" s="1335" t="s">
        <v>7251</v>
      </c>
    </row>
    <row r="1229" spans="1:1" ht="25" x14ac:dyDescent="0.25">
      <c r="A1229" s="1336" t="s">
        <v>7252</v>
      </c>
    </row>
    <row r="1230" spans="1:1" x14ac:dyDescent="0.25">
      <c r="A1230" s="1335" t="s">
        <v>1066</v>
      </c>
    </row>
    <row r="1231" spans="1:1" ht="62" x14ac:dyDescent="0.25">
      <c r="A1231" s="1335" t="s">
        <v>6673</v>
      </c>
    </row>
    <row r="1232" spans="1:1" x14ac:dyDescent="0.25">
      <c r="A1232" s="1335" t="s">
        <v>1067</v>
      </c>
    </row>
    <row r="1233" spans="1:1" ht="46.5" x14ac:dyDescent="0.25">
      <c r="A1233" s="1335" t="s">
        <v>7253</v>
      </c>
    </row>
    <row r="1234" spans="1:1" ht="46.5" x14ac:dyDescent="0.25">
      <c r="A1234" s="1335" t="s">
        <v>7254</v>
      </c>
    </row>
    <row r="1235" spans="1:1" x14ac:dyDescent="0.25">
      <c r="A1235" s="1335" t="s">
        <v>2675</v>
      </c>
    </row>
    <row r="1236" spans="1:1" ht="12.5" x14ac:dyDescent="0.25">
      <c r="A1236" s="1336" t="s">
        <v>6674</v>
      </c>
    </row>
    <row r="1237" spans="1:1" x14ac:dyDescent="0.25">
      <c r="A1237" s="1335" t="s">
        <v>2676</v>
      </c>
    </row>
    <row r="1238" spans="1:1" x14ac:dyDescent="0.25">
      <c r="A1238" s="1335" t="s">
        <v>6675</v>
      </c>
    </row>
    <row r="1239" spans="1:1" x14ac:dyDescent="0.25">
      <c r="A1239" s="1335" t="s">
        <v>882</v>
      </c>
    </row>
    <row r="1240" spans="1:1" ht="12.5" x14ac:dyDescent="0.25">
      <c r="A1240" s="1336" t="s">
        <v>1059</v>
      </c>
    </row>
    <row r="1241" spans="1:1" ht="31" x14ac:dyDescent="0.25">
      <c r="A1241" s="1335" t="s">
        <v>7255</v>
      </c>
    </row>
    <row r="1242" spans="1:1" ht="12.5" x14ac:dyDescent="0.25">
      <c r="A1242" s="1336" t="s">
        <v>1348</v>
      </c>
    </row>
    <row r="1243" spans="1:1" x14ac:dyDescent="0.25">
      <c r="A1243" s="1335" t="s">
        <v>1349</v>
      </c>
    </row>
    <row r="1244" spans="1:1" x14ac:dyDescent="0.25">
      <c r="A1244" s="1335" t="s">
        <v>1350</v>
      </c>
    </row>
    <row r="1245" spans="1:1" x14ac:dyDescent="0.25">
      <c r="A1245" s="1335" t="s">
        <v>1351</v>
      </c>
    </row>
    <row r="1246" spans="1:1" x14ac:dyDescent="0.25">
      <c r="A1246" s="1335" t="s">
        <v>1060</v>
      </c>
    </row>
    <row r="1247" spans="1:1" ht="31" x14ac:dyDescent="0.25">
      <c r="A1247" s="1335" t="s">
        <v>7256</v>
      </c>
    </row>
    <row r="1248" spans="1:1" ht="31" x14ac:dyDescent="0.25">
      <c r="A1248" s="1335" t="s">
        <v>7257</v>
      </c>
    </row>
    <row r="1249" spans="1:1" x14ac:dyDescent="0.25">
      <c r="A1249" s="1335" t="s">
        <v>1352</v>
      </c>
    </row>
    <row r="1250" spans="1:1" x14ac:dyDescent="0.25">
      <c r="A1250" s="1335" t="s">
        <v>1353</v>
      </c>
    </row>
    <row r="1251" spans="1:1" ht="25" x14ac:dyDescent="0.25">
      <c r="A1251" s="1336" t="s">
        <v>7258</v>
      </c>
    </row>
    <row r="1252" spans="1:1" ht="62" x14ac:dyDescent="0.25">
      <c r="A1252" s="1335" t="s">
        <v>7259</v>
      </c>
    </row>
    <row r="1253" spans="1:1" ht="46.5" x14ac:dyDescent="0.25">
      <c r="A1253" s="1335" t="s">
        <v>7260</v>
      </c>
    </row>
    <row r="1254" spans="1:1" x14ac:dyDescent="0.25">
      <c r="A1254" s="1335" t="s">
        <v>7261</v>
      </c>
    </row>
    <row r="1255" spans="1:1" ht="12.5" x14ac:dyDescent="0.25">
      <c r="A1255" s="1336" t="s">
        <v>22114</v>
      </c>
    </row>
    <row r="1256" spans="1:1" x14ac:dyDescent="0.25">
      <c r="A1256" s="1335" t="s">
        <v>22115</v>
      </c>
    </row>
    <row r="1257" spans="1:1" ht="25" x14ac:dyDescent="0.25">
      <c r="A1257" s="1336" t="s">
        <v>7262</v>
      </c>
    </row>
    <row r="1258" spans="1:1" ht="31" x14ac:dyDescent="0.25">
      <c r="A1258" s="1335" t="s">
        <v>7263</v>
      </c>
    </row>
    <row r="1259" spans="1:1" x14ac:dyDescent="0.25">
      <c r="A1259" s="1335" t="s">
        <v>1201</v>
      </c>
    </row>
    <row r="1260" spans="1:1" ht="31" x14ac:dyDescent="0.25">
      <c r="A1260" s="1335" t="s">
        <v>7264</v>
      </c>
    </row>
    <row r="1261" spans="1:1" ht="31" x14ac:dyDescent="0.25">
      <c r="A1261" s="1335" t="s">
        <v>7265</v>
      </c>
    </row>
    <row r="1262" spans="1:1" ht="93" x14ac:dyDescent="0.25">
      <c r="A1262" s="1335" t="s">
        <v>7266</v>
      </c>
    </row>
    <row r="1263" spans="1:1" ht="139.5" x14ac:dyDescent="0.25">
      <c r="A1263" s="1335" t="s">
        <v>21507</v>
      </c>
    </row>
    <row r="1264" spans="1:1" x14ac:dyDescent="0.25">
      <c r="A1264" s="1335" t="s">
        <v>1331</v>
      </c>
    </row>
    <row r="1265" spans="1:1" ht="46.5" x14ac:dyDescent="0.25">
      <c r="A1265" s="1335" t="s">
        <v>7267</v>
      </c>
    </row>
    <row r="1266" spans="1:1" ht="77.5" x14ac:dyDescent="0.25">
      <c r="A1266" s="1335" t="s">
        <v>7268</v>
      </c>
    </row>
    <row r="1267" spans="1:1" x14ac:dyDescent="0.25">
      <c r="A1267" s="1335" t="s">
        <v>1043</v>
      </c>
    </row>
    <row r="1268" spans="1:1" ht="77.5" x14ac:dyDescent="0.25">
      <c r="A1268" s="1335" t="s">
        <v>1332</v>
      </c>
    </row>
    <row r="1269" spans="1:1" x14ac:dyDescent="0.25">
      <c r="A1269" s="1335" t="s">
        <v>1333</v>
      </c>
    </row>
    <row r="1270" spans="1:1" x14ac:dyDescent="0.25">
      <c r="A1270" s="1335" t="s">
        <v>1334</v>
      </c>
    </row>
    <row r="1271" spans="1:1" ht="93" x14ac:dyDescent="0.25">
      <c r="A1271" s="1335" t="s">
        <v>7269</v>
      </c>
    </row>
    <row r="1272" spans="1:1" ht="46.5" x14ac:dyDescent="0.25">
      <c r="A1272" s="1335" t="s">
        <v>7270</v>
      </c>
    </row>
    <row r="1273" spans="1:1" ht="46.5" x14ac:dyDescent="0.25">
      <c r="A1273" s="1335" t="s">
        <v>7271</v>
      </c>
    </row>
    <row r="1274" spans="1:1" x14ac:dyDescent="0.25">
      <c r="A1274" s="1335" t="s">
        <v>1081</v>
      </c>
    </row>
    <row r="1275" spans="1:1" x14ac:dyDescent="0.25">
      <c r="A1275" s="1335" t="s">
        <v>1082</v>
      </c>
    </row>
    <row r="1276" spans="1:1" ht="62" x14ac:dyDescent="0.25">
      <c r="A1276" s="1335" t="s">
        <v>7272</v>
      </c>
    </row>
    <row r="1277" spans="1:1" ht="37.5" x14ac:dyDescent="0.25">
      <c r="A1277" s="1336" t="s">
        <v>7273</v>
      </c>
    </row>
    <row r="1278" spans="1:1" x14ac:dyDescent="0.25">
      <c r="A1278" s="1335" t="s">
        <v>1083</v>
      </c>
    </row>
    <row r="1279" spans="1:1" ht="12.5" x14ac:dyDescent="0.25">
      <c r="A1279" s="1336" t="s">
        <v>1084</v>
      </c>
    </row>
    <row r="1280" spans="1:1" x14ac:dyDescent="0.25">
      <c r="A1280" s="1335" t="s">
        <v>7274</v>
      </c>
    </row>
    <row r="1281" spans="1:1" x14ac:dyDescent="0.25">
      <c r="A1281" s="1335" t="s">
        <v>22116</v>
      </c>
    </row>
    <row r="1282" spans="1:1" x14ac:dyDescent="0.25">
      <c r="A1282" s="1335" t="s">
        <v>22117</v>
      </c>
    </row>
    <row r="1283" spans="1:1" x14ac:dyDescent="0.25">
      <c r="A1283" s="1335" t="s">
        <v>22118</v>
      </c>
    </row>
    <row r="1284" spans="1:1" x14ac:dyDescent="0.25">
      <c r="A1284" s="1335" t="s">
        <v>7275</v>
      </c>
    </row>
    <row r="1285" spans="1:1" ht="46.5" x14ac:dyDescent="0.25">
      <c r="A1285" s="1335" t="s">
        <v>13248</v>
      </c>
    </row>
    <row r="1286" spans="1:1" ht="12.5" x14ac:dyDescent="0.25">
      <c r="A1286" s="1336" t="s">
        <v>909</v>
      </c>
    </row>
    <row r="1287" spans="1:1" x14ac:dyDescent="0.25">
      <c r="A1287" s="1335" t="s">
        <v>6447</v>
      </c>
    </row>
    <row r="1288" spans="1:1" x14ac:dyDescent="0.25">
      <c r="A1288" s="1335" t="s">
        <v>6448</v>
      </c>
    </row>
    <row r="1289" spans="1:1" ht="62" x14ac:dyDescent="0.25">
      <c r="A1289" s="1335" t="s">
        <v>7276</v>
      </c>
    </row>
    <row r="1290" spans="1:1" ht="31" x14ac:dyDescent="0.25">
      <c r="A1290" s="1335" t="s">
        <v>7277</v>
      </c>
    </row>
    <row r="1291" spans="1:1" ht="77.5" x14ac:dyDescent="0.25">
      <c r="A1291" s="1335" t="s">
        <v>7278</v>
      </c>
    </row>
    <row r="1292" spans="1:1" ht="46.5" x14ac:dyDescent="0.25">
      <c r="A1292" s="1335" t="s">
        <v>7279</v>
      </c>
    </row>
    <row r="1293" spans="1:1" x14ac:dyDescent="0.25">
      <c r="A1293" s="1335" t="s">
        <v>7280</v>
      </c>
    </row>
    <row r="1294" spans="1:1" x14ac:dyDescent="0.25">
      <c r="A1294" s="1335" t="s">
        <v>1535</v>
      </c>
    </row>
    <row r="1295" spans="1:1" x14ac:dyDescent="0.25">
      <c r="A1295" s="1335" t="s">
        <v>1536</v>
      </c>
    </row>
    <row r="1296" spans="1:1" ht="37.5" x14ac:dyDescent="0.25">
      <c r="A1296" s="1336" t="s">
        <v>6440</v>
      </c>
    </row>
    <row r="1297" spans="1:1" x14ac:dyDescent="0.25">
      <c r="A1297" s="1335" t="s">
        <v>2678</v>
      </c>
    </row>
    <row r="1298" spans="1:1" x14ac:dyDescent="0.25">
      <c r="A1298" s="1335" t="s">
        <v>6441</v>
      </c>
    </row>
    <row r="1299" spans="1:1" x14ac:dyDescent="0.25">
      <c r="A1299" s="1335" t="s">
        <v>1552</v>
      </c>
    </row>
    <row r="1300" spans="1:1" ht="62" x14ac:dyDescent="0.25">
      <c r="A1300" s="1335" t="s">
        <v>7281</v>
      </c>
    </row>
    <row r="1301" spans="1:1" ht="37.5" x14ac:dyDescent="0.25">
      <c r="A1301" s="1336" t="s">
        <v>7282</v>
      </c>
    </row>
    <row r="1302" spans="1:1" x14ac:dyDescent="0.25">
      <c r="A1302" s="1335" t="s">
        <v>1301</v>
      </c>
    </row>
    <row r="1303" spans="1:1" x14ac:dyDescent="0.25">
      <c r="A1303" s="1335" t="s">
        <v>1553</v>
      </c>
    </row>
    <row r="1304" spans="1:1" x14ac:dyDescent="0.25">
      <c r="A1304" s="1335" t="s">
        <v>1554</v>
      </c>
    </row>
    <row r="1305" spans="1:1" x14ac:dyDescent="0.25">
      <c r="A1305" s="1335" t="s">
        <v>1059</v>
      </c>
    </row>
    <row r="1306" spans="1:1" ht="31" x14ac:dyDescent="0.25">
      <c r="A1306" s="1335" t="s">
        <v>7283</v>
      </c>
    </row>
    <row r="1307" spans="1:1" x14ac:dyDescent="0.25">
      <c r="A1307" s="1335" t="s">
        <v>1348</v>
      </c>
    </row>
    <row r="1308" spans="1:1" x14ac:dyDescent="0.25">
      <c r="A1308" s="1335" t="s">
        <v>1349</v>
      </c>
    </row>
    <row r="1309" spans="1:1" x14ac:dyDescent="0.25">
      <c r="A1309" s="1335" t="s">
        <v>1350</v>
      </c>
    </row>
    <row r="1310" spans="1:1" x14ac:dyDescent="0.25">
      <c r="A1310" s="1335" t="s">
        <v>1047</v>
      </c>
    </row>
    <row r="1311" spans="1:1" x14ac:dyDescent="0.25">
      <c r="A1311" s="1335" t="s">
        <v>1060</v>
      </c>
    </row>
    <row r="1312" spans="1:1" x14ac:dyDescent="0.25">
      <c r="A1312" s="1335" t="s">
        <v>7284</v>
      </c>
    </row>
    <row r="1313" spans="1:1" ht="12.5" x14ac:dyDescent="0.25">
      <c r="A1313" s="1336" t="s">
        <v>1048</v>
      </c>
    </row>
    <row r="1314" spans="1:1" x14ac:dyDescent="0.25">
      <c r="A1314" s="1335" t="s">
        <v>1352</v>
      </c>
    </row>
    <row r="1315" spans="1:1" ht="62.5" x14ac:dyDescent="0.25">
      <c r="A1315" s="1336" t="s">
        <v>7285</v>
      </c>
    </row>
    <row r="1316" spans="1:1" x14ac:dyDescent="0.25">
      <c r="A1316" s="1335" t="s">
        <v>1049</v>
      </c>
    </row>
    <row r="1317" spans="1:1" ht="12.5" x14ac:dyDescent="0.25">
      <c r="A1317" s="1336" t="s">
        <v>1334</v>
      </c>
    </row>
    <row r="1318" spans="1:1" ht="93" x14ac:dyDescent="0.25">
      <c r="A1318" s="1335" t="s">
        <v>7286</v>
      </c>
    </row>
    <row r="1319" spans="1:1" x14ac:dyDescent="0.25">
      <c r="A1319" s="1335" t="s">
        <v>1050</v>
      </c>
    </row>
    <row r="1320" spans="1:1" x14ac:dyDescent="0.25">
      <c r="A1320" s="1335" t="s">
        <v>1082</v>
      </c>
    </row>
    <row r="1321" spans="1:1" ht="31" x14ac:dyDescent="0.25">
      <c r="A1321" s="1335" t="s">
        <v>7287</v>
      </c>
    </row>
    <row r="1322" spans="1:1" ht="12.5" x14ac:dyDescent="0.25">
      <c r="A1322" s="1336" t="s">
        <v>1051</v>
      </c>
    </row>
    <row r="1323" spans="1:1" x14ac:dyDescent="0.25">
      <c r="A1323" s="1335" t="s">
        <v>1052</v>
      </c>
    </row>
    <row r="1324" spans="1:1" ht="25" x14ac:dyDescent="0.25">
      <c r="A1324" s="1336" t="s">
        <v>7288</v>
      </c>
    </row>
    <row r="1325" spans="1:1" ht="139.5" x14ac:dyDescent="0.25">
      <c r="A1325" s="1335" t="s">
        <v>7289</v>
      </c>
    </row>
    <row r="1326" spans="1:1" ht="108.5" x14ac:dyDescent="0.25">
      <c r="A1326" s="1335" t="s">
        <v>7290</v>
      </c>
    </row>
    <row r="1327" spans="1:1" ht="62" x14ac:dyDescent="0.25">
      <c r="A1327" s="1335" t="s">
        <v>7291</v>
      </c>
    </row>
    <row r="1328" spans="1:1" ht="31" x14ac:dyDescent="0.25">
      <c r="A1328" s="1335" t="s">
        <v>13329</v>
      </c>
    </row>
    <row r="1329" spans="1:1" x14ac:dyDescent="0.25">
      <c r="A1329" s="1335" t="s">
        <v>6442</v>
      </c>
    </row>
    <row r="1330" spans="1:1" x14ac:dyDescent="0.25">
      <c r="A1330" s="1335" t="s">
        <v>6443</v>
      </c>
    </row>
    <row r="1331" spans="1:1" x14ac:dyDescent="0.25">
      <c r="A1331" s="1335" t="s">
        <v>6444</v>
      </c>
    </row>
    <row r="1332" spans="1:1" ht="46.5" x14ac:dyDescent="0.25">
      <c r="A1332" s="1335" t="s">
        <v>6445</v>
      </c>
    </row>
    <row r="1333" spans="1:1" ht="93" x14ac:dyDescent="0.25">
      <c r="A1333" s="1335" t="s">
        <v>7292</v>
      </c>
    </row>
    <row r="1334" spans="1:1" ht="25" x14ac:dyDescent="0.25">
      <c r="A1334" s="1336" t="s">
        <v>7293</v>
      </c>
    </row>
    <row r="1335" spans="1:1" x14ac:dyDescent="0.25">
      <c r="A1335" s="1335" t="s">
        <v>7294</v>
      </c>
    </row>
    <row r="1336" spans="1:1" ht="12.5" x14ac:dyDescent="0.25">
      <c r="A1336" s="1336" t="s">
        <v>1208</v>
      </c>
    </row>
    <row r="1337" spans="1:1" x14ac:dyDescent="0.25">
      <c r="A1337" s="1335" t="s">
        <v>1536</v>
      </c>
    </row>
    <row r="1338" spans="1:1" ht="12.5" x14ac:dyDescent="0.25">
      <c r="A1338" s="1336" t="s">
        <v>7295</v>
      </c>
    </row>
    <row r="1339" spans="1:1" x14ac:dyDescent="0.25">
      <c r="A1339" s="1335" t="s">
        <v>1370</v>
      </c>
    </row>
    <row r="1340" spans="1:1" x14ac:dyDescent="0.25">
      <c r="A1340" s="1335" t="s">
        <v>943</v>
      </c>
    </row>
    <row r="1341" spans="1:1" x14ac:dyDescent="0.25">
      <c r="A1341" s="1335" t="s">
        <v>1209</v>
      </c>
    </row>
    <row r="1342" spans="1:1" ht="77.5" x14ac:dyDescent="0.25">
      <c r="A1342" s="1335" t="s">
        <v>6446</v>
      </c>
    </row>
    <row r="1343" spans="1:1" ht="12.5" x14ac:dyDescent="0.25">
      <c r="A1343" s="1336" t="s">
        <v>1303</v>
      </c>
    </row>
    <row r="1344" spans="1:1" ht="31" x14ac:dyDescent="0.25">
      <c r="A1344" s="1335" t="s">
        <v>6676</v>
      </c>
    </row>
    <row r="1345" spans="1:1" x14ac:dyDescent="0.25">
      <c r="A1345" s="1335" t="s">
        <v>2676</v>
      </c>
    </row>
    <row r="1346" spans="1:1" x14ac:dyDescent="0.25">
      <c r="A1346" s="1335" t="s">
        <v>1397</v>
      </c>
    </row>
    <row r="1347" spans="1:1" x14ac:dyDescent="0.25">
      <c r="A1347" s="1335" t="s">
        <v>1398</v>
      </c>
    </row>
    <row r="1348" spans="1:1" ht="31" x14ac:dyDescent="0.25">
      <c r="A1348" s="1335" t="s">
        <v>1399</v>
      </c>
    </row>
    <row r="1349" spans="1:1" x14ac:dyDescent="0.25">
      <c r="A1349" s="1335" t="s">
        <v>1400</v>
      </c>
    </row>
    <row r="1350" spans="1:1" ht="12.5" x14ac:dyDescent="0.25">
      <c r="A1350" s="1336" t="s">
        <v>1401</v>
      </c>
    </row>
    <row r="1351" spans="1:1" x14ac:dyDescent="0.25">
      <c r="A1351" s="1335" t="s">
        <v>2678</v>
      </c>
    </row>
    <row r="1352" spans="1:1" ht="12.5" x14ac:dyDescent="0.25">
      <c r="A1352" s="1336" t="s">
        <v>6677</v>
      </c>
    </row>
    <row r="1353" spans="1:1" x14ac:dyDescent="0.25">
      <c r="A1353" s="1335" t="s">
        <v>1402</v>
      </c>
    </row>
    <row r="1354" spans="1:1" x14ac:dyDescent="0.25">
      <c r="A1354" s="1335" t="s">
        <v>1352</v>
      </c>
    </row>
    <row r="1355" spans="1:1" ht="31" x14ac:dyDescent="0.25">
      <c r="A1355" s="1335" t="s">
        <v>7296</v>
      </c>
    </row>
    <row r="1356" spans="1:1" x14ac:dyDescent="0.25">
      <c r="A1356" s="1335" t="s">
        <v>1403</v>
      </c>
    </row>
    <row r="1357" spans="1:1" x14ac:dyDescent="0.25">
      <c r="A1357" s="1335" t="s">
        <v>1084</v>
      </c>
    </row>
    <row r="1358" spans="1:1" ht="31" x14ac:dyDescent="0.25">
      <c r="A1358" s="1335" t="s">
        <v>7297</v>
      </c>
    </row>
    <row r="1359" spans="1:1" x14ac:dyDescent="0.25">
      <c r="A1359" s="1335" t="s">
        <v>22119</v>
      </c>
    </row>
    <row r="1360" spans="1:1" x14ac:dyDescent="0.25">
      <c r="A1360" s="1335" t="s">
        <v>22120</v>
      </c>
    </row>
    <row r="1361" spans="1:1" x14ac:dyDescent="0.25">
      <c r="A1361" s="1335" t="s">
        <v>22121</v>
      </c>
    </row>
    <row r="1362" spans="1:1" x14ac:dyDescent="0.25">
      <c r="A1362" s="1335" t="s">
        <v>7275</v>
      </c>
    </row>
    <row r="1363" spans="1:1" ht="31" x14ac:dyDescent="0.25">
      <c r="A1363" s="1335" t="s">
        <v>7298</v>
      </c>
    </row>
    <row r="1364" spans="1:1" ht="31" x14ac:dyDescent="0.25">
      <c r="A1364" s="1335" t="s">
        <v>7299</v>
      </c>
    </row>
    <row r="1365" spans="1:1" x14ac:dyDescent="0.25">
      <c r="A1365" s="1335" t="s">
        <v>909</v>
      </c>
    </row>
    <row r="1366" spans="1:1" x14ac:dyDescent="0.25">
      <c r="A1366" s="1335" t="s">
        <v>6447</v>
      </c>
    </row>
    <row r="1367" spans="1:1" x14ac:dyDescent="0.25">
      <c r="A1367" s="1335" t="s">
        <v>6448</v>
      </c>
    </row>
    <row r="1368" spans="1:1" x14ac:dyDescent="0.25">
      <c r="A1368" s="1335" t="s">
        <v>7300</v>
      </c>
    </row>
    <row r="1369" spans="1:1" x14ac:dyDescent="0.25">
      <c r="A1369" s="1335" t="s">
        <v>6449</v>
      </c>
    </row>
    <row r="1370" spans="1:1" x14ac:dyDescent="0.25">
      <c r="A1370" s="1335" t="s">
        <v>13330</v>
      </c>
    </row>
    <row r="1371" spans="1:1" ht="31" x14ac:dyDescent="0.25">
      <c r="A1371" s="1335" t="s">
        <v>7301</v>
      </c>
    </row>
    <row r="1372" spans="1:1" x14ac:dyDescent="0.25">
      <c r="A1372" s="1335" t="s">
        <v>1301</v>
      </c>
    </row>
    <row r="1373" spans="1:1" x14ac:dyDescent="0.25">
      <c r="A1373" s="1335" t="s">
        <v>13331</v>
      </c>
    </row>
    <row r="1374" spans="1:1" x14ac:dyDescent="0.25">
      <c r="A1374" s="1335" t="s">
        <v>1266</v>
      </c>
    </row>
    <row r="1375" spans="1:1" ht="46.5" x14ac:dyDescent="0.25">
      <c r="A1375" s="1335" t="s">
        <v>16298</v>
      </c>
    </row>
    <row r="1376" spans="1:1" ht="62" x14ac:dyDescent="0.25">
      <c r="A1376" s="1335" t="s">
        <v>13332</v>
      </c>
    </row>
    <row r="1377" spans="1:1" x14ac:dyDescent="0.25">
      <c r="A1377" s="1335" t="s">
        <v>1262</v>
      </c>
    </row>
    <row r="1378" spans="1:1" ht="46.5" x14ac:dyDescent="0.25">
      <c r="A1378" s="1335" t="s">
        <v>7302</v>
      </c>
    </row>
    <row r="1379" spans="1:1" x14ac:dyDescent="0.25">
      <c r="A1379" s="1335" t="s">
        <v>1119</v>
      </c>
    </row>
    <row r="1380" spans="1:1" x14ac:dyDescent="0.25">
      <c r="A1380" s="1335" t="s">
        <v>1120</v>
      </c>
    </row>
    <row r="1381" spans="1:1" x14ac:dyDescent="0.25">
      <c r="A1381" s="1335" t="s">
        <v>1121</v>
      </c>
    </row>
    <row r="1382" spans="1:1" x14ac:dyDescent="0.25">
      <c r="A1382" s="1335" t="s">
        <v>6678</v>
      </c>
    </row>
    <row r="1383" spans="1:1" x14ac:dyDescent="0.25">
      <c r="A1383" s="1335" t="s">
        <v>1370</v>
      </c>
    </row>
    <row r="1384" spans="1:1" x14ac:dyDescent="0.25">
      <c r="A1384" s="1335" t="s">
        <v>6679</v>
      </c>
    </row>
    <row r="1385" spans="1:1" x14ac:dyDescent="0.25">
      <c r="A1385" s="1335" t="s">
        <v>1122</v>
      </c>
    </row>
    <row r="1386" spans="1:1" ht="46.5" x14ac:dyDescent="0.25">
      <c r="A1386" s="1335" t="s">
        <v>7303</v>
      </c>
    </row>
    <row r="1387" spans="1:1" ht="46.5" x14ac:dyDescent="0.25">
      <c r="A1387" s="1335" t="s">
        <v>7304</v>
      </c>
    </row>
    <row r="1388" spans="1:1" ht="31" x14ac:dyDescent="0.25">
      <c r="A1388" s="1335" t="s">
        <v>7305</v>
      </c>
    </row>
    <row r="1389" spans="1:1" x14ac:dyDescent="0.25">
      <c r="A1389" s="1335" t="s">
        <v>6442</v>
      </c>
    </row>
    <row r="1390" spans="1:1" x14ac:dyDescent="0.25">
      <c r="A1390" s="1335" t="s">
        <v>6443</v>
      </c>
    </row>
    <row r="1391" spans="1:1" x14ac:dyDescent="0.25">
      <c r="A1391" s="1335" t="s">
        <v>6444</v>
      </c>
    </row>
    <row r="1392" spans="1:1" x14ac:dyDescent="0.25">
      <c r="A1392" s="1335" t="s">
        <v>7306</v>
      </c>
    </row>
    <row r="1393" spans="1:1" x14ac:dyDescent="0.25">
      <c r="A1393" s="1335" t="s">
        <v>13333</v>
      </c>
    </row>
    <row r="1394" spans="1:1" x14ac:dyDescent="0.25">
      <c r="A1394" s="1335" t="s">
        <v>13330</v>
      </c>
    </row>
    <row r="1395" spans="1:1" x14ac:dyDescent="0.25">
      <c r="A1395" s="1335" t="s">
        <v>1413</v>
      </c>
    </row>
    <row r="1396" spans="1:1" ht="31" x14ac:dyDescent="0.25">
      <c r="A1396" s="1335" t="s">
        <v>7844</v>
      </c>
    </row>
    <row r="1397" spans="1:1" x14ac:dyDescent="0.25">
      <c r="A1397" s="1335" t="s">
        <v>1593</v>
      </c>
    </row>
    <row r="1398" spans="1:1" x14ac:dyDescent="0.25">
      <c r="A1398" s="1335" t="s">
        <v>943</v>
      </c>
    </row>
    <row r="1399" spans="1:1" x14ac:dyDescent="0.25">
      <c r="A1399" s="1335" t="s">
        <v>944</v>
      </c>
    </row>
    <row r="1400" spans="1:1" ht="46.5" x14ac:dyDescent="0.25">
      <c r="A1400" s="1335" t="s">
        <v>7307</v>
      </c>
    </row>
    <row r="1401" spans="1:1" x14ac:dyDescent="0.25">
      <c r="A1401" s="1335" t="s">
        <v>1517</v>
      </c>
    </row>
    <row r="1402" spans="1:1" x14ac:dyDescent="0.25">
      <c r="A1402" s="1335" t="s">
        <v>6680</v>
      </c>
    </row>
    <row r="1403" spans="1:1" x14ac:dyDescent="0.25">
      <c r="A1403" s="1335" t="s">
        <v>786</v>
      </c>
    </row>
    <row r="1404" spans="1:1" x14ac:dyDescent="0.25">
      <c r="A1404" s="1335" t="s">
        <v>787</v>
      </c>
    </row>
    <row r="1405" spans="1:1" ht="62.5" x14ac:dyDescent="0.25">
      <c r="A1405" s="1336" t="s">
        <v>7308</v>
      </c>
    </row>
    <row r="1406" spans="1:1" ht="31" x14ac:dyDescent="0.25">
      <c r="A1406" s="1335" t="s">
        <v>7309</v>
      </c>
    </row>
    <row r="1407" spans="1:1" x14ac:dyDescent="0.25">
      <c r="A1407" s="1335" t="s">
        <v>788</v>
      </c>
    </row>
    <row r="1408" spans="1:1" x14ac:dyDescent="0.25">
      <c r="A1408" s="1335" t="s">
        <v>789</v>
      </c>
    </row>
    <row r="1409" spans="1:1" ht="31" x14ac:dyDescent="0.25">
      <c r="A1409" s="1335" t="s">
        <v>7310</v>
      </c>
    </row>
    <row r="1410" spans="1:1" ht="124" x14ac:dyDescent="0.25">
      <c r="A1410" s="1335" t="s">
        <v>7311</v>
      </c>
    </row>
    <row r="1411" spans="1:1" ht="50" x14ac:dyDescent="0.25">
      <c r="A1411" s="1336" t="s">
        <v>7312</v>
      </c>
    </row>
    <row r="1412" spans="1:1" ht="93" x14ac:dyDescent="0.25">
      <c r="A1412" s="1335" t="s">
        <v>7313</v>
      </c>
    </row>
    <row r="1413" spans="1:1" ht="62" x14ac:dyDescent="0.25">
      <c r="A1413" s="1335" t="s">
        <v>7314</v>
      </c>
    </row>
    <row r="1414" spans="1:1" x14ac:dyDescent="0.25">
      <c r="A1414" s="1335" t="s">
        <v>1419</v>
      </c>
    </row>
    <row r="1415" spans="1:1" ht="46.5" x14ac:dyDescent="0.25">
      <c r="A1415" s="1335" t="s">
        <v>7315</v>
      </c>
    </row>
    <row r="1416" spans="1:1" x14ac:dyDescent="0.25">
      <c r="A1416" s="1335" t="s">
        <v>1123</v>
      </c>
    </row>
    <row r="1417" spans="1:1" ht="46.5" x14ac:dyDescent="0.25">
      <c r="A1417" s="1335" t="s">
        <v>1124</v>
      </c>
    </row>
    <row r="1418" spans="1:1" x14ac:dyDescent="0.25">
      <c r="A1418" s="1335" t="s">
        <v>1125</v>
      </c>
    </row>
    <row r="1419" spans="1:1" ht="31" x14ac:dyDescent="0.25">
      <c r="A1419" s="1335" t="s">
        <v>1126</v>
      </c>
    </row>
    <row r="1420" spans="1:1" x14ac:dyDescent="0.25">
      <c r="A1420" s="1335" t="s">
        <v>1127</v>
      </c>
    </row>
    <row r="1421" spans="1:1" ht="62" x14ac:dyDescent="0.25">
      <c r="A1421" s="1335" t="s">
        <v>7316</v>
      </c>
    </row>
    <row r="1422" spans="1:1" x14ac:dyDescent="0.25">
      <c r="A1422" s="1335" t="s">
        <v>1128</v>
      </c>
    </row>
    <row r="1423" spans="1:1" ht="31" x14ac:dyDescent="0.25">
      <c r="A1423" s="1335" t="s">
        <v>6681</v>
      </c>
    </row>
    <row r="1424" spans="1:1" ht="62" x14ac:dyDescent="0.25">
      <c r="A1424" s="1335" t="s">
        <v>7317</v>
      </c>
    </row>
    <row r="1425" spans="1:1" ht="46.5" x14ac:dyDescent="0.25">
      <c r="A1425" s="1335" t="s">
        <v>7318</v>
      </c>
    </row>
    <row r="1426" spans="1:1" ht="31" x14ac:dyDescent="0.25">
      <c r="A1426" s="1335" t="s">
        <v>7319</v>
      </c>
    </row>
    <row r="1427" spans="1:1" ht="77.5" x14ac:dyDescent="0.25">
      <c r="A1427" s="1335" t="s">
        <v>7320</v>
      </c>
    </row>
    <row r="1428" spans="1:1" x14ac:dyDescent="0.25">
      <c r="A1428" s="1335" t="s">
        <v>973</v>
      </c>
    </row>
    <row r="1429" spans="1:1" x14ac:dyDescent="0.25">
      <c r="A1429" s="1335" t="s">
        <v>974</v>
      </c>
    </row>
    <row r="1430" spans="1:1" x14ac:dyDescent="0.25">
      <c r="A1430" s="1335" t="s">
        <v>7321</v>
      </c>
    </row>
    <row r="1431" spans="1:1" x14ac:dyDescent="0.25">
      <c r="A1431" s="1335" t="s">
        <v>7322</v>
      </c>
    </row>
    <row r="1432" spans="1:1" x14ac:dyDescent="0.25">
      <c r="A1432" s="1335" t="s">
        <v>7323</v>
      </c>
    </row>
    <row r="1433" spans="1:1" ht="12.5" x14ac:dyDescent="0.25">
      <c r="A1433" s="1336" t="s">
        <v>975</v>
      </c>
    </row>
    <row r="1434" spans="1:1" ht="31" x14ac:dyDescent="0.25">
      <c r="A1434" s="1335" t="s">
        <v>976</v>
      </c>
    </row>
    <row r="1435" spans="1:1" ht="62" x14ac:dyDescent="0.25">
      <c r="A1435" s="1335" t="s">
        <v>7324</v>
      </c>
    </row>
    <row r="1436" spans="1:1" ht="46.5" x14ac:dyDescent="0.25">
      <c r="A1436" s="1335" t="s">
        <v>7325</v>
      </c>
    </row>
    <row r="1437" spans="1:1" ht="77.5" x14ac:dyDescent="0.25">
      <c r="A1437" s="1335" t="s">
        <v>7326</v>
      </c>
    </row>
    <row r="1438" spans="1:1" ht="46.5" x14ac:dyDescent="0.25">
      <c r="A1438" s="1335" t="s">
        <v>7327</v>
      </c>
    </row>
    <row r="1439" spans="1:1" ht="31" x14ac:dyDescent="0.25">
      <c r="A1439" s="1335" t="s">
        <v>7328</v>
      </c>
    </row>
    <row r="1440" spans="1:1" x14ac:dyDescent="0.25">
      <c r="A1440" s="1335" t="s">
        <v>980</v>
      </c>
    </row>
    <row r="1441" spans="1:1" x14ac:dyDescent="0.25">
      <c r="A1441" s="1335" t="s">
        <v>981</v>
      </c>
    </row>
    <row r="1442" spans="1:1" x14ac:dyDescent="0.25">
      <c r="A1442" s="1335" t="s">
        <v>982</v>
      </c>
    </row>
    <row r="1443" spans="1:1" x14ac:dyDescent="0.25">
      <c r="A1443" s="1335" t="s">
        <v>983</v>
      </c>
    </row>
    <row r="1444" spans="1:1" x14ac:dyDescent="0.25">
      <c r="A1444" s="1335" t="s">
        <v>1665</v>
      </c>
    </row>
    <row r="1445" spans="1:1" ht="31" x14ac:dyDescent="0.25">
      <c r="A1445" s="1335" t="s">
        <v>6682</v>
      </c>
    </row>
    <row r="1446" spans="1:1" x14ac:dyDescent="0.25">
      <c r="A1446" s="1335" t="s">
        <v>984</v>
      </c>
    </row>
    <row r="1447" spans="1:1" ht="46.5" x14ac:dyDescent="0.25">
      <c r="A1447" s="1335" t="s">
        <v>7329</v>
      </c>
    </row>
    <row r="1448" spans="1:1" ht="31" x14ac:dyDescent="0.25">
      <c r="A1448" s="1335" t="s">
        <v>7330</v>
      </c>
    </row>
    <row r="1449" spans="1:1" x14ac:dyDescent="0.25">
      <c r="A1449" s="1335" t="s">
        <v>1526</v>
      </c>
    </row>
    <row r="1450" spans="1:1" x14ac:dyDescent="0.25">
      <c r="A1450" s="1335" t="s">
        <v>20990</v>
      </c>
    </row>
    <row r="1451" spans="1:1" x14ac:dyDescent="0.25">
      <c r="A1451" s="1335" t="s">
        <v>20991</v>
      </c>
    </row>
    <row r="1452" spans="1:1" ht="31" x14ac:dyDescent="0.25">
      <c r="A1452" s="1335" t="s">
        <v>20992</v>
      </c>
    </row>
    <row r="1453" spans="1:1" ht="31" x14ac:dyDescent="0.25">
      <c r="A1453" s="1335" t="s">
        <v>20993</v>
      </c>
    </row>
    <row r="1454" spans="1:1" x14ac:dyDescent="0.25">
      <c r="A1454" s="1335" t="s">
        <v>20994</v>
      </c>
    </row>
    <row r="1455" spans="1:1" x14ac:dyDescent="0.25">
      <c r="A1455" s="1335" t="s">
        <v>20995</v>
      </c>
    </row>
    <row r="1456" spans="1:1" ht="31" x14ac:dyDescent="0.25">
      <c r="A1456" s="1335" t="s">
        <v>20996</v>
      </c>
    </row>
    <row r="1457" spans="1:1" ht="62" x14ac:dyDescent="0.25">
      <c r="A1457" s="1335" t="s">
        <v>20997</v>
      </c>
    </row>
    <row r="1458" spans="1:1" ht="31" x14ac:dyDescent="0.25">
      <c r="A1458" s="1335" t="s">
        <v>20998</v>
      </c>
    </row>
    <row r="1459" spans="1:1" x14ac:dyDescent="0.25">
      <c r="A1459" s="1335" t="s">
        <v>20999</v>
      </c>
    </row>
    <row r="1460" spans="1:1" ht="31" x14ac:dyDescent="0.25">
      <c r="A1460" s="1335" t="s">
        <v>21000</v>
      </c>
    </row>
    <row r="1461" spans="1:1" x14ac:dyDescent="0.25">
      <c r="A1461" s="1335" t="s">
        <v>21001</v>
      </c>
    </row>
    <row r="1462" spans="1:1" ht="46.5" x14ac:dyDescent="0.25">
      <c r="A1462" s="1335" t="s">
        <v>21002</v>
      </c>
    </row>
    <row r="1463" spans="1:1" ht="31" x14ac:dyDescent="0.25">
      <c r="A1463" s="1335" t="s">
        <v>21003</v>
      </c>
    </row>
    <row r="1464" spans="1:1" ht="46.5" x14ac:dyDescent="0.25">
      <c r="A1464" s="1335" t="s">
        <v>21004</v>
      </c>
    </row>
    <row r="1465" spans="1:1" x14ac:dyDescent="0.25">
      <c r="A1465" s="1335" t="s">
        <v>985</v>
      </c>
    </row>
    <row r="1466" spans="1:1" x14ac:dyDescent="0.25">
      <c r="A1466" s="1335" t="s">
        <v>986</v>
      </c>
    </row>
    <row r="1467" spans="1:1" x14ac:dyDescent="0.25">
      <c r="A1467" s="1335" t="s">
        <v>1625</v>
      </c>
    </row>
    <row r="1468" spans="1:1" x14ac:dyDescent="0.25">
      <c r="A1468" s="1335" t="s">
        <v>968</v>
      </c>
    </row>
    <row r="1469" spans="1:1" x14ac:dyDescent="0.25">
      <c r="A1469" s="1335" t="s">
        <v>2676</v>
      </c>
    </row>
    <row r="1470" spans="1:1" x14ac:dyDescent="0.25">
      <c r="A1470" s="1335" t="s">
        <v>969</v>
      </c>
    </row>
    <row r="1471" spans="1:1" x14ac:dyDescent="0.25">
      <c r="A1471" s="1335" t="s">
        <v>970</v>
      </c>
    </row>
    <row r="1472" spans="1:1" ht="108.5" x14ac:dyDescent="0.25">
      <c r="A1472" s="1335" t="s">
        <v>20436</v>
      </c>
    </row>
    <row r="1473" spans="1:1" x14ac:dyDescent="0.25">
      <c r="A1473" s="1335" t="s">
        <v>13249</v>
      </c>
    </row>
    <row r="1474" spans="1:1" ht="31" x14ac:dyDescent="0.25">
      <c r="A1474" s="1335" t="s">
        <v>13334</v>
      </c>
    </row>
    <row r="1475" spans="1:1" ht="31" x14ac:dyDescent="0.25">
      <c r="A1475" s="1335" t="s">
        <v>6683</v>
      </c>
    </row>
    <row r="1476" spans="1:1" ht="12.5" x14ac:dyDescent="0.25">
      <c r="A1476" s="1336" t="s">
        <v>988</v>
      </c>
    </row>
    <row r="1477" spans="1:1" ht="248" x14ac:dyDescent="0.25">
      <c r="A1477" s="1335" t="s">
        <v>13335</v>
      </c>
    </row>
    <row r="1478" spans="1:1" ht="124" x14ac:dyDescent="0.25">
      <c r="A1478" s="1335" t="s">
        <v>7331</v>
      </c>
    </row>
    <row r="1479" spans="1:1" ht="31" x14ac:dyDescent="0.25">
      <c r="A1479" s="1335" t="s">
        <v>13336</v>
      </c>
    </row>
    <row r="1480" spans="1:1" ht="31" x14ac:dyDescent="0.25">
      <c r="A1480" s="1335" t="s">
        <v>7332</v>
      </c>
    </row>
    <row r="1481" spans="1:1" ht="77.5" x14ac:dyDescent="0.25">
      <c r="A1481" s="1335" t="s">
        <v>13337</v>
      </c>
    </row>
    <row r="1482" spans="1:1" ht="186" x14ac:dyDescent="0.25">
      <c r="A1482" s="1335" t="s">
        <v>21508</v>
      </c>
    </row>
    <row r="1483" spans="1:1" x14ac:dyDescent="0.25">
      <c r="A1483" s="1335" t="s">
        <v>1440</v>
      </c>
    </row>
    <row r="1484" spans="1:1" ht="62" x14ac:dyDescent="0.25">
      <c r="A1484" s="1335" t="s">
        <v>6684</v>
      </c>
    </row>
    <row r="1485" spans="1:1" x14ac:dyDescent="0.25">
      <c r="A1485" s="1335" t="s">
        <v>1441</v>
      </c>
    </row>
    <row r="1486" spans="1:1" ht="46.5" x14ac:dyDescent="0.25">
      <c r="A1486" s="1335" t="s">
        <v>21005</v>
      </c>
    </row>
    <row r="1487" spans="1:1" x14ac:dyDescent="0.25">
      <c r="A1487" s="1335" t="s">
        <v>6685</v>
      </c>
    </row>
    <row r="1488" spans="1:1" x14ac:dyDescent="0.25">
      <c r="A1488" s="1335" t="s">
        <v>1156</v>
      </c>
    </row>
    <row r="1489" spans="1:1" x14ac:dyDescent="0.25">
      <c r="A1489" s="1335" t="s">
        <v>1157</v>
      </c>
    </row>
    <row r="1490" spans="1:1" ht="31" x14ac:dyDescent="0.25">
      <c r="A1490" s="1335" t="s">
        <v>7333</v>
      </c>
    </row>
    <row r="1491" spans="1:1" ht="31" x14ac:dyDescent="0.25">
      <c r="A1491" s="1335" t="s">
        <v>7334</v>
      </c>
    </row>
    <row r="1492" spans="1:1" ht="77.5" x14ac:dyDescent="0.25">
      <c r="A1492" s="1335" t="s">
        <v>7335</v>
      </c>
    </row>
    <row r="1493" spans="1:1" x14ac:dyDescent="0.25">
      <c r="A1493" s="1335" t="s">
        <v>7336</v>
      </c>
    </row>
    <row r="1494" spans="1:1" ht="31" x14ac:dyDescent="0.25">
      <c r="A1494" s="1335" t="s">
        <v>7337</v>
      </c>
    </row>
    <row r="1495" spans="1:1" x14ac:dyDescent="0.25">
      <c r="A1495" s="1335" t="s">
        <v>20437</v>
      </c>
    </row>
    <row r="1496" spans="1:1" x14ac:dyDescent="0.25">
      <c r="A1496" s="1335" t="s">
        <v>20438</v>
      </c>
    </row>
    <row r="1497" spans="1:1" ht="46.5" x14ac:dyDescent="0.25">
      <c r="A1497" s="1335" t="s">
        <v>20439</v>
      </c>
    </row>
    <row r="1498" spans="1:1" x14ac:dyDescent="0.25">
      <c r="A1498" s="1335" t="s">
        <v>765</v>
      </c>
    </row>
    <row r="1499" spans="1:1" x14ac:dyDescent="0.25">
      <c r="A1499" s="1335" t="s">
        <v>766</v>
      </c>
    </row>
    <row r="1500" spans="1:1" ht="46.5" x14ac:dyDescent="0.25">
      <c r="A1500" s="1335" t="s">
        <v>21006</v>
      </c>
    </row>
    <row r="1501" spans="1:1" ht="46.5" x14ac:dyDescent="0.25">
      <c r="A1501" s="1335" t="s">
        <v>21007</v>
      </c>
    </row>
    <row r="1502" spans="1:1" x14ac:dyDescent="0.25">
      <c r="A1502" s="1335" t="s">
        <v>1129</v>
      </c>
    </row>
    <row r="1503" spans="1:1" x14ac:dyDescent="0.25">
      <c r="A1503" s="1335" t="s">
        <v>1130</v>
      </c>
    </row>
    <row r="1504" spans="1:1" ht="50" x14ac:dyDescent="0.25">
      <c r="A1504" s="1336" t="s">
        <v>7338</v>
      </c>
    </row>
    <row r="1505" spans="1:1" ht="46.5" x14ac:dyDescent="0.25">
      <c r="A1505" s="1335" t="s">
        <v>7339</v>
      </c>
    </row>
    <row r="1506" spans="1:1" ht="93" x14ac:dyDescent="0.25">
      <c r="A1506" s="1335" t="s">
        <v>7340</v>
      </c>
    </row>
    <row r="1507" spans="1:1" x14ac:dyDescent="0.25">
      <c r="A1507" s="1335" t="s">
        <v>1305</v>
      </c>
    </row>
    <row r="1508" spans="1:1" x14ac:dyDescent="0.25">
      <c r="A1508" s="1335" t="s">
        <v>20440</v>
      </c>
    </row>
    <row r="1509" spans="1:1" ht="31" x14ac:dyDescent="0.25">
      <c r="A1509" s="1335" t="s">
        <v>20441</v>
      </c>
    </row>
    <row r="1510" spans="1:1" ht="62" x14ac:dyDescent="0.25">
      <c r="A1510" s="1335" t="s">
        <v>22122</v>
      </c>
    </row>
    <row r="1511" spans="1:1" ht="46.5" x14ac:dyDescent="0.25">
      <c r="A1511" s="1335" t="s">
        <v>22123</v>
      </c>
    </row>
    <row r="1512" spans="1:1" ht="46.5" x14ac:dyDescent="0.25">
      <c r="A1512" s="1335" t="s">
        <v>7341</v>
      </c>
    </row>
    <row r="1513" spans="1:1" x14ac:dyDescent="0.25">
      <c r="A1513" s="1335" t="s">
        <v>1306</v>
      </c>
    </row>
    <row r="1514" spans="1:1" x14ac:dyDescent="0.25">
      <c r="A1514" s="1335" t="s">
        <v>1307</v>
      </c>
    </row>
    <row r="1515" spans="1:1" ht="37.5" x14ac:dyDescent="0.25">
      <c r="A1515" s="1336" t="s">
        <v>7342</v>
      </c>
    </row>
    <row r="1516" spans="1:1" ht="62" x14ac:dyDescent="0.25">
      <c r="A1516" s="1335" t="s">
        <v>22124</v>
      </c>
    </row>
    <row r="1517" spans="1:1" ht="62.5" x14ac:dyDescent="0.25">
      <c r="A1517" s="1336" t="s">
        <v>7343</v>
      </c>
    </row>
    <row r="1518" spans="1:1" x14ac:dyDescent="0.25">
      <c r="A1518" s="1335" t="s">
        <v>2678</v>
      </c>
    </row>
    <row r="1519" spans="1:1" x14ac:dyDescent="0.25">
      <c r="A1519" s="1335" t="s">
        <v>1141</v>
      </c>
    </row>
    <row r="1520" spans="1:1" x14ac:dyDescent="0.25">
      <c r="A1520" s="1335" t="s">
        <v>1142</v>
      </c>
    </row>
    <row r="1521" spans="1:1" ht="77.5" x14ac:dyDescent="0.25">
      <c r="A1521" s="1335" t="s">
        <v>6450</v>
      </c>
    </row>
    <row r="1522" spans="1:1" x14ac:dyDescent="0.25">
      <c r="A1522" s="1335" t="s">
        <v>1143</v>
      </c>
    </row>
    <row r="1523" spans="1:1" x14ac:dyDescent="0.25">
      <c r="A1523" s="1335" t="s">
        <v>1144</v>
      </c>
    </row>
    <row r="1524" spans="1:1" ht="31" x14ac:dyDescent="0.25">
      <c r="A1524" s="1335" t="s">
        <v>7344</v>
      </c>
    </row>
    <row r="1525" spans="1:1" x14ac:dyDescent="0.25">
      <c r="A1525" s="1335" t="s">
        <v>1650</v>
      </c>
    </row>
    <row r="1526" spans="1:1" ht="12.5" x14ac:dyDescent="0.25">
      <c r="A1526" s="1336" t="s">
        <v>1651</v>
      </c>
    </row>
    <row r="1527" spans="1:1" ht="31" x14ac:dyDescent="0.25">
      <c r="A1527" s="1335" t="s">
        <v>7345</v>
      </c>
    </row>
    <row r="1528" spans="1:1" ht="37.5" x14ac:dyDescent="0.25">
      <c r="A1528" s="1336" t="s">
        <v>11940</v>
      </c>
    </row>
    <row r="1529" spans="1:1" x14ac:dyDescent="0.25">
      <c r="A1529" s="1335" t="s">
        <v>1453</v>
      </c>
    </row>
    <row r="1530" spans="1:1" x14ac:dyDescent="0.25">
      <c r="A1530" s="1335" t="s">
        <v>1454</v>
      </c>
    </row>
    <row r="1531" spans="1:1" ht="77.5" x14ac:dyDescent="0.25">
      <c r="A1531" s="1335" t="s">
        <v>52</v>
      </c>
    </row>
    <row r="1532" spans="1:1" x14ac:dyDescent="0.25">
      <c r="A1532" s="1335" t="s">
        <v>1892</v>
      </c>
    </row>
    <row r="1533" spans="1:1" ht="12.5" x14ac:dyDescent="0.25">
      <c r="A1533" s="1336" t="s">
        <v>1893</v>
      </c>
    </row>
    <row r="1534" spans="1:1" x14ac:dyDescent="0.25">
      <c r="A1534" s="1335" t="s">
        <v>7346</v>
      </c>
    </row>
    <row r="1535" spans="1:1" x14ac:dyDescent="0.25">
      <c r="A1535" s="1335" t="s">
        <v>7347</v>
      </c>
    </row>
    <row r="1536" spans="1:1" x14ac:dyDescent="0.25">
      <c r="A1536" s="1335" t="s">
        <v>53</v>
      </c>
    </row>
    <row r="1537" spans="1:1" x14ac:dyDescent="0.25">
      <c r="A1537" s="1335" t="s">
        <v>54</v>
      </c>
    </row>
    <row r="1538" spans="1:1" ht="25" x14ac:dyDescent="0.25">
      <c r="A1538" s="1336" t="s">
        <v>55</v>
      </c>
    </row>
    <row r="1539" spans="1:1" x14ac:dyDescent="0.25">
      <c r="A1539" s="1335" t="s">
        <v>56</v>
      </c>
    </row>
    <row r="1540" spans="1:1" x14ac:dyDescent="0.25">
      <c r="A1540" s="1335" t="s">
        <v>7348</v>
      </c>
    </row>
    <row r="1541" spans="1:1" x14ac:dyDescent="0.25">
      <c r="A1541" s="1335" t="s">
        <v>7349</v>
      </c>
    </row>
    <row r="1542" spans="1:1" x14ac:dyDescent="0.25">
      <c r="A1542" s="1335" t="s">
        <v>1894</v>
      </c>
    </row>
    <row r="1543" spans="1:1" ht="31" x14ac:dyDescent="0.25">
      <c r="A1543" s="1335" t="s">
        <v>1895</v>
      </c>
    </row>
    <row r="1544" spans="1:1" ht="108.5" x14ac:dyDescent="0.25">
      <c r="A1544" s="1335" t="s">
        <v>6451</v>
      </c>
    </row>
    <row r="1545" spans="1:1" ht="108.5" x14ac:dyDescent="0.25">
      <c r="A1545" s="1335" t="s">
        <v>6452</v>
      </c>
    </row>
    <row r="1546" spans="1:1" ht="46.5" x14ac:dyDescent="0.25">
      <c r="A1546" s="1335" t="s">
        <v>4404</v>
      </c>
    </row>
    <row r="1547" spans="1:1" ht="31" x14ac:dyDescent="0.25">
      <c r="A1547" s="1335" t="s">
        <v>4405</v>
      </c>
    </row>
    <row r="1548" spans="1:1" ht="12.5" x14ac:dyDescent="0.25">
      <c r="A1548" s="1336" t="s">
        <v>21509</v>
      </c>
    </row>
    <row r="1549" spans="1:1" ht="46.5" x14ac:dyDescent="0.25">
      <c r="A1549" s="1335" t="s">
        <v>21510</v>
      </c>
    </row>
    <row r="1550" spans="1:1" ht="46.5" x14ac:dyDescent="0.25">
      <c r="A1550" s="1335" t="s">
        <v>21511</v>
      </c>
    </row>
    <row r="1551" spans="1:1" ht="46.5" x14ac:dyDescent="0.25">
      <c r="A1551" s="1335" t="s">
        <v>21512</v>
      </c>
    </row>
    <row r="1552" spans="1:1" x14ac:dyDescent="0.25">
      <c r="A1552" s="1335" t="s">
        <v>16299</v>
      </c>
    </row>
    <row r="1553" spans="1:1" ht="12.5" x14ac:dyDescent="0.25">
      <c r="A1553" s="1336" t="s">
        <v>16300</v>
      </c>
    </row>
    <row r="1554" spans="1:1" x14ac:dyDescent="0.25">
      <c r="A1554" s="1335" t="s">
        <v>21513</v>
      </c>
    </row>
    <row r="1555" spans="1:1" ht="12.5" x14ac:dyDescent="0.25">
      <c r="A1555" s="1336" t="s">
        <v>21514</v>
      </c>
    </row>
    <row r="1556" spans="1:1" ht="31" x14ac:dyDescent="0.25">
      <c r="A1556" s="1335" t="s">
        <v>21515</v>
      </c>
    </row>
    <row r="1557" spans="1:1" x14ac:dyDescent="0.25">
      <c r="A1557" s="1335" t="s">
        <v>21516</v>
      </c>
    </row>
    <row r="1558" spans="1:1" x14ac:dyDescent="0.25">
      <c r="A1558" s="1335" t="s">
        <v>21517</v>
      </c>
    </row>
    <row r="1559" spans="1:1" x14ac:dyDescent="0.25">
      <c r="A1559" s="1335" t="s">
        <v>21518</v>
      </c>
    </row>
    <row r="1560" spans="1:1" x14ac:dyDescent="0.25">
      <c r="A1560" s="1335" t="s">
        <v>21519</v>
      </c>
    </row>
    <row r="1561" spans="1:1" ht="46.5" x14ac:dyDescent="0.25">
      <c r="A1561" s="1335" t="s">
        <v>21520</v>
      </c>
    </row>
    <row r="1562" spans="1:1" ht="31" x14ac:dyDescent="0.25">
      <c r="A1562" s="1335" t="s">
        <v>21521</v>
      </c>
    </row>
    <row r="1563" spans="1:1" x14ac:dyDescent="0.25">
      <c r="A1563" s="1335" t="s">
        <v>16301</v>
      </c>
    </row>
    <row r="1564" spans="1:1" x14ac:dyDescent="0.25">
      <c r="A1564" s="1335" t="s">
        <v>21522</v>
      </c>
    </row>
    <row r="1565" spans="1:1" x14ac:dyDescent="0.25">
      <c r="A1565" s="1335" t="s">
        <v>21523</v>
      </c>
    </row>
    <row r="1566" spans="1:1" ht="62.5" x14ac:dyDescent="0.25">
      <c r="A1566" s="1336" t="s">
        <v>21524</v>
      </c>
    </row>
    <row r="1567" spans="1:1" ht="93" x14ac:dyDescent="0.25">
      <c r="A1567" s="1335" t="s">
        <v>21525</v>
      </c>
    </row>
    <row r="1568" spans="1:1" ht="46.5" x14ac:dyDescent="0.25">
      <c r="A1568" s="1335" t="s">
        <v>21526</v>
      </c>
    </row>
    <row r="1569" spans="1:1" x14ac:dyDescent="0.25">
      <c r="A1569" s="1335" t="s">
        <v>21527</v>
      </c>
    </row>
    <row r="1570" spans="1:1" x14ac:dyDescent="0.25">
      <c r="A1570" s="1335" t="s">
        <v>936</v>
      </c>
    </row>
    <row r="1571" spans="1:1" x14ac:dyDescent="0.25">
      <c r="A1571" s="1335" t="s">
        <v>937</v>
      </c>
    </row>
    <row r="1572" spans="1:1" ht="31" x14ac:dyDescent="0.25">
      <c r="A1572" s="1335" t="s">
        <v>7350</v>
      </c>
    </row>
    <row r="1573" spans="1:1" ht="62" x14ac:dyDescent="0.25">
      <c r="A1573" s="1335" t="s">
        <v>9994</v>
      </c>
    </row>
    <row r="1574" spans="1:1" ht="31" x14ac:dyDescent="0.25">
      <c r="A1574" s="1335" t="s">
        <v>9995</v>
      </c>
    </row>
    <row r="1575" spans="1:1" x14ac:dyDescent="0.25">
      <c r="A1575" s="1335" t="s">
        <v>1196</v>
      </c>
    </row>
    <row r="1576" spans="1:1" x14ac:dyDescent="0.25">
      <c r="A1576" s="1335" t="s">
        <v>6686</v>
      </c>
    </row>
    <row r="1577" spans="1:1" ht="62" x14ac:dyDescent="0.25">
      <c r="A1577" s="1335" t="s">
        <v>57</v>
      </c>
    </row>
    <row r="1578" spans="1:1" x14ac:dyDescent="0.25">
      <c r="A1578" s="1335" t="s">
        <v>2675</v>
      </c>
    </row>
    <row r="1579" spans="1:1" x14ac:dyDescent="0.25">
      <c r="A1579" s="1335" t="s">
        <v>6687</v>
      </c>
    </row>
    <row r="1580" spans="1:1" x14ac:dyDescent="0.25">
      <c r="A1580" s="1335" t="s">
        <v>1038</v>
      </c>
    </row>
    <row r="1581" spans="1:1" ht="37.5" x14ac:dyDescent="0.25">
      <c r="A1581" s="1336" t="s">
        <v>7351</v>
      </c>
    </row>
    <row r="1582" spans="1:1" ht="31" x14ac:dyDescent="0.25">
      <c r="A1582" s="1335" t="s">
        <v>7352</v>
      </c>
    </row>
    <row r="1583" spans="1:1" ht="77.5" x14ac:dyDescent="0.25">
      <c r="A1583" s="1335" t="s">
        <v>7353</v>
      </c>
    </row>
    <row r="1584" spans="1:1" ht="31" x14ac:dyDescent="0.25">
      <c r="A1584" s="1335" t="s">
        <v>7354</v>
      </c>
    </row>
    <row r="1585" spans="1:1" x14ac:dyDescent="0.25">
      <c r="A1585" s="1335" t="s">
        <v>1303</v>
      </c>
    </row>
    <row r="1586" spans="1:1" x14ac:dyDescent="0.25">
      <c r="A1586" s="1335" t="s">
        <v>731</v>
      </c>
    </row>
    <row r="1587" spans="1:1" x14ac:dyDescent="0.25">
      <c r="A1587" s="1335" t="s">
        <v>732</v>
      </c>
    </row>
    <row r="1588" spans="1:1" x14ac:dyDescent="0.25">
      <c r="A1588" s="1335" t="s">
        <v>6688</v>
      </c>
    </row>
    <row r="1589" spans="1:1" x14ac:dyDescent="0.25">
      <c r="A1589" s="1335" t="s">
        <v>733</v>
      </c>
    </row>
    <row r="1590" spans="1:1" ht="46.5" x14ac:dyDescent="0.25">
      <c r="A1590" s="1335" t="s">
        <v>734</v>
      </c>
    </row>
    <row r="1591" spans="1:1" ht="31" x14ac:dyDescent="0.25">
      <c r="A1591" s="1335" t="s">
        <v>735</v>
      </c>
    </row>
    <row r="1592" spans="1:1" x14ac:dyDescent="0.25">
      <c r="A1592" s="1335" t="s">
        <v>736</v>
      </c>
    </row>
    <row r="1593" spans="1:1" x14ac:dyDescent="0.25">
      <c r="A1593" s="1335" t="s">
        <v>737</v>
      </c>
    </row>
    <row r="1594" spans="1:1" ht="46.5" x14ac:dyDescent="0.25">
      <c r="A1594" s="1335" t="s">
        <v>7355</v>
      </c>
    </row>
    <row r="1595" spans="1:1" x14ac:dyDescent="0.25">
      <c r="A1595" s="1335" t="s">
        <v>738</v>
      </c>
    </row>
    <row r="1596" spans="1:1" ht="46.5" x14ac:dyDescent="0.25">
      <c r="A1596" s="1335" t="s">
        <v>19819</v>
      </c>
    </row>
    <row r="1597" spans="1:1" ht="46.5" x14ac:dyDescent="0.25">
      <c r="A1597" s="1335" t="s">
        <v>7356</v>
      </c>
    </row>
    <row r="1598" spans="1:1" x14ac:dyDescent="0.25">
      <c r="A1598" s="1335" t="s">
        <v>1177</v>
      </c>
    </row>
    <row r="1599" spans="1:1" ht="62" x14ac:dyDescent="0.25">
      <c r="A1599" s="1335" t="s">
        <v>13338</v>
      </c>
    </row>
    <row r="1600" spans="1:1" x14ac:dyDescent="0.25">
      <c r="A1600" s="1335" t="s">
        <v>1178</v>
      </c>
    </row>
    <row r="1601" spans="1:1" x14ac:dyDescent="0.25">
      <c r="A1601" s="1335" t="s">
        <v>1179</v>
      </c>
    </row>
    <row r="1602" spans="1:1" x14ac:dyDescent="0.25">
      <c r="A1602" s="1335" t="s">
        <v>1625</v>
      </c>
    </row>
    <row r="1603" spans="1:1" x14ac:dyDescent="0.25">
      <c r="A1603" s="1335" t="s">
        <v>1180</v>
      </c>
    </row>
    <row r="1604" spans="1:1" x14ac:dyDescent="0.25">
      <c r="A1604" s="1335" t="s">
        <v>1181</v>
      </c>
    </row>
    <row r="1605" spans="1:1" ht="25" x14ac:dyDescent="0.25">
      <c r="A1605" s="1336" t="s">
        <v>16302</v>
      </c>
    </row>
    <row r="1606" spans="1:1" x14ac:dyDescent="0.25">
      <c r="A1606" s="1335" t="s">
        <v>2675</v>
      </c>
    </row>
    <row r="1607" spans="1:1" ht="12.5" x14ac:dyDescent="0.25">
      <c r="A1607" s="1336" t="s">
        <v>16303</v>
      </c>
    </row>
    <row r="1608" spans="1:1" x14ac:dyDescent="0.25">
      <c r="A1608" s="1335" t="s">
        <v>743</v>
      </c>
    </row>
    <row r="1609" spans="1:1" ht="12.5" x14ac:dyDescent="0.25">
      <c r="A1609" s="1336" t="s">
        <v>16304</v>
      </c>
    </row>
    <row r="1610" spans="1:1" x14ac:dyDescent="0.25">
      <c r="A1610" s="1335" t="s">
        <v>7357</v>
      </c>
    </row>
    <row r="1611" spans="1:1" ht="12.5" x14ac:dyDescent="0.25">
      <c r="A1611" s="1336" t="s">
        <v>16305</v>
      </c>
    </row>
    <row r="1612" spans="1:1" ht="31" x14ac:dyDescent="0.25">
      <c r="A1612" s="1335" t="s">
        <v>16306</v>
      </c>
    </row>
    <row r="1613" spans="1:1" ht="37.5" x14ac:dyDescent="0.25">
      <c r="A1613" s="1336" t="s">
        <v>16307</v>
      </c>
    </row>
    <row r="1614" spans="1:1" ht="46.5" x14ac:dyDescent="0.25">
      <c r="A1614" s="1335" t="s">
        <v>16308</v>
      </c>
    </row>
    <row r="1615" spans="1:1" ht="12.5" x14ac:dyDescent="0.25">
      <c r="A1615" s="1336" t="s">
        <v>701</v>
      </c>
    </row>
    <row r="1616" spans="1:1" x14ac:dyDescent="0.25">
      <c r="A1616" s="1335" t="s">
        <v>742</v>
      </c>
    </row>
    <row r="1617" spans="1:1" ht="62" x14ac:dyDescent="0.25">
      <c r="A1617" s="1335" t="s">
        <v>16309</v>
      </c>
    </row>
    <row r="1618" spans="1:1" ht="31" x14ac:dyDescent="0.25">
      <c r="A1618" s="1335" t="s">
        <v>16310</v>
      </c>
    </row>
    <row r="1619" spans="1:1" ht="62" x14ac:dyDescent="0.25">
      <c r="A1619" s="1335" t="s">
        <v>16311</v>
      </c>
    </row>
    <row r="1620" spans="1:1" ht="62" x14ac:dyDescent="0.25">
      <c r="A1620" s="1335" t="s">
        <v>16312</v>
      </c>
    </row>
    <row r="1621" spans="1:1" ht="62" x14ac:dyDescent="0.25">
      <c r="A1621" s="1335" t="s">
        <v>16313</v>
      </c>
    </row>
    <row r="1622" spans="1:1" x14ac:dyDescent="0.25">
      <c r="A1622" s="1335" t="s">
        <v>1303</v>
      </c>
    </row>
    <row r="1623" spans="1:1" x14ac:dyDescent="0.25">
      <c r="A1623" s="1335" t="s">
        <v>702</v>
      </c>
    </row>
    <row r="1624" spans="1:1" x14ac:dyDescent="0.25">
      <c r="A1624" s="1335" t="s">
        <v>703</v>
      </c>
    </row>
    <row r="1625" spans="1:1" ht="77.5" x14ac:dyDescent="0.25">
      <c r="A1625" s="1335" t="s">
        <v>16315</v>
      </c>
    </row>
    <row r="1626" spans="1:1" ht="77.5" x14ac:dyDescent="0.25">
      <c r="A1626" s="1335" t="s">
        <v>16316</v>
      </c>
    </row>
    <row r="1627" spans="1:1" ht="46.5" x14ac:dyDescent="0.25">
      <c r="A1627" s="1335" t="s">
        <v>16317</v>
      </c>
    </row>
    <row r="1628" spans="1:1" ht="31" x14ac:dyDescent="0.25">
      <c r="A1628" s="1335" t="s">
        <v>16318</v>
      </c>
    </row>
    <row r="1629" spans="1:1" ht="25" x14ac:dyDescent="0.25">
      <c r="A1629" s="1336" t="s">
        <v>6453</v>
      </c>
    </row>
    <row r="1630" spans="1:1" ht="31" x14ac:dyDescent="0.25">
      <c r="A1630" s="1335" t="s">
        <v>746</v>
      </c>
    </row>
    <row r="1631" spans="1:1" x14ac:dyDescent="0.25">
      <c r="A1631" s="1335" t="s">
        <v>747</v>
      </c>
    </row>
    <row r="1632" spans="1:1" ht="31" x14ac:dyDescent="0.25">
      <c r="A1632" s="1335" t="s">
        <v>748</v>
      </c>
    </row>
    <row r="1633" spans="1:1" ht="62" x14ac:dyDescent="0.25">
      <c r="A1633" s="1335" t="s">
        <v>21624</v>
      </c>
    </row>
    <row r="1634" spans="1:1" ht="77.5" x14ac:dyDescent="0.25">
      <c r="A1634" s="1335" t="s">
        <v>6689</v>
      </c>
    </row>
    <row r="1635" spans="1:1" ht="46.5" x14ac:dyDescent="0.25">
      <c r="A1635" s="1335" t="s">
        <v>21625</v>
      </c>
    </row>
    <row r="1636" spans="1:1" ht="31" x14ac:dyDescent="0.25">
      <c r="A1636" s="1335" t="s">
        <v>6454</v>
      </c>
    </row>
    <row r="1637" spans="1:1" ht="31" x14ac:dyDescent="0.25">
      <c r="A1637" s="1335" t="s">
        <v>16319</v>
      </c>
    </row>
    <row r="1638" spans="1:1" ht="46.5" x14ac:dyDescent="0.25">
      <c r="A1638" s="1335" t="s">
        <v>16320</v>
      </c>
    </row>
    <row r="1639" spans="1:1" x14ac:dyDescent="0.25">
      <c r="A1639" s="1335" t="s">
        <v>16321</v>
      </c>
    </row>
    <row r="1640" spans="1:1" x14ac:dyDescent="0.25">
      <c r="A1640" s="1335" t="s">
        <v>16322</v>
      </c>
    </row>
    <row r="1641" spans="1:1" ht="31" x14ac:dyDescent="0.25">
      <c r="A1641" s="1335" t="s">
        <v>16323</v>
      </c>
    </row>
    <row r="1642" spans="1:1" ht="62" x14ac:dyDescent="0.25">
      <c r="A1642" s="1335" t="s">
        <v>16324</v>
      </c>
    </row>
    <row r="1643" spans="1:1" x14ac:dyDescent="0.25">
      <c r="A1643" s="1335" t="s">
        <v>1517</v>
      </c>
    </row>
    <row r="1644" spans="1:1" x14ac:dyDescent="0.25">
      <c r="A1644" s="1335" t="s">
        <v>892</v>
      </c>
    </row>
    <row r="1645" spans="1:1" x14ac:dyDescent="0.25">
      <c r="A1645" s="1335" t="s">
        <v>2676</v>
      </c>
    </row>
    <row r="1646" spans="1:1" x14ac:dyDescent="0.25">
      <c r="A1646" s="1335" t="s">
        <v>1539</v>
      </c>
    </row>
    <row r="1647" spans="1:1" x14ac:dyDescent="0.25">
      <c r="A1647" s="1335" t="s">
        <v>893</v>
      </c>
    </row>
    <row r="1648" spans="1:1" ht="31" x14ac:dyDescent="0.25">
      <c r="A1648" s="1335" t="s">
        <v>7358</v>
      </c>
    </row>
    <row r="1649" spans="1:1" ht="31" x14ac:dyDescent="0.25">
      <c r="A1649" s="1335" t="s">
        <v>16325</v>
      </c>
    </row>
    <row r="1650" spans="1:1" ht="31" x14ac:dyDescent="0.25">
      <c r="A1650" s="1335" t="s">
        <v>16326</v>
      </c>
    </row>
    <row r="1651" spans="1:1" x14ac:dyDescent="0.25">
      <c r="A1651" s="1335" t="s">
        <v>16327</v>
      </c>
    </row>
    <row r="1652" spans="1:1" ht="31" x14ac:dyDescent="0.25">
      <c r="A1652" s="1335" t="s">
        <v>16328</v>
      </c>
    </row>
    <row r="1653" spans="1:1" ht="25" x14ac:dyDescent="0.25">
      <c r="A1653" s="1336" t="s">
        <v>16329</v>
      </c>
    </row>
    <row r="1654" spans="1:1" ht="46.5" x14ac:dyDescent="0.25">
      <c r="A1654" s="1335" t="s">
        <v>16330</v>
      </c>
    </row>
    <row r="1655" spans="1:1" ht="77.5" x14ac:dyDescent="0.25">
      <c r="A1655" s="1335" t="s">
        <v>16331</v>
      </c>
    </row>
    <row r="1656" spans="1:1" x14ac:dyDescent="0.25">
      <c r="A1656" s="1335" t="s">
        <v>16332</v>
      </c>
    </row>
    <row r="1657" spans="1:1" x14ac:dyDescent="0.25">
      <c r="A1657" s="1335" t="s">
        <v>2678</v>
      </c>
    </row>
    <row r="1658" spans="1:1" x14ac:dyDescent="0.25">
      <c r="A1658" s="1335" t="s">
        <v>1073</v>
      </c>
    </row>
    <row r="1659" spans="1:1" x14ac:dyDescent="0.25">
      <c r="A1659" s="1335" t="s">
        <v>1074</v>
      </c>
    </row>
    <row r="1660" spans="1:1" ht="77.5" x14ac:dyDescent="0.25">
      <c r="A1660" s="1335" t="s">
        <v>21626</v>
      </c>
    </row>
    <row r="1661" spans="1:1" ht="46.5" x14ac:dyDescent="0.25">
      <c r="A1661" s="1335" t="s">
        <v>7359</v>
      </c>
    </row>
    <row r="1662" spans="1:1" ht="25" x14ac:dyDescent="0.25">
      <c r="A1662" s="1336" t="s">
        <v>7360</v>
      </c>
    </row>
    <row r="1663" spans="1:1" ht="77.5" x14ac:dyDescent="0.25">
      <c r="A1663" s="1335" t="s">
        <v>20442</v>
      </c>
    </row>
    <row r="1664" spans="1:1" ht="50" x14ac:dyDescent="0.25">
      <c r="A1664" s="1336" t="s">
        <v>20555</v>
      </c>
    </row>
    <row r="1665" spans="1:1" x14ac:dyDescent="0.25">
      <c r="A1665" s="1335" t="s">
        <v>1216</v>
      </c>
    </row>
    <row r="1666" spans="1:1" ht="37.5" x14ac:dyDescent="0.25">
      <c r="A1666" s="1336" t="s">
        <v>7361</v>
      </c>
    </row>
    <row r="1667" spans="1:1" ht="62" x14ac:dyDescent="0.25">
      <c r="A1667" s="1335" t="s">
        <v>16333</v>
      </c>
    </row>
    <row r="1668" spans="1:1" ht="46.5" x14ac:dyDescent="0.25">
      <c r="A1668" s="1335" t="s">
        <v>16334</v>
      </c>
    </row>
    <row r="1669" spans="1:1" ht="46.5" x14ac:dyDescent="0.25">
      <c r="A1669" s="1335" t="s">
        <v>16335</v>
      </c>
    </row>
    <row r="1670" spans="1:1" ht="46.5" x14ac:dyDescent="0.25">
      <c r="A1670" s="1335" t="s">
        <v>16336</v>
      </c>
    </row>
    <row r="1671" spans="1:1" ht="46.5" x14ac:dyDescent="0.25">
      <c r="A1671" s="1335" t="s">
        <v>16337</v>
      </c>
    </row>
    <row r="1672" spans="1:1" x14ac:dyDescent="0.25">
      <c r="A1672" s="1335" t="s">
        <v>1042</v>
      </c>
    </row>
    <row r="1673" spans="1:1" ht="124" x14ac:dyDescent="0.25">
      <c r="A1673" s="1335" t="s">
        <v>20443</v>
      </c>
    </row>
    <row r="1674" spans="1:1" ht="77.5" x14ac:dyDescent="0.25">
      <c r="A1674" s="1335" t="s">
        <v>16338</v>
      </c>
    </row>
    <row r="1675" spans="1:1" x14ac:dyDescent="0.25">
      <c r="A1675" s="1335" t="s">
        <v>1301</v>
      </c>
    </row>
    <row r="1676" spans="1:1" x14ac:dyDescent="0.25">
      <c r="A1676" s="1335" t="s">
        <v>1548</v>
      </c>
    </row>
    <row r="1677" spans="1:1" x14ac:dyDescent="0.25">
      <c r="A1677" s="1335" t="s">
        <v>1549</v>
      </c>
    </row>
    <row r="1678" spans="1:1" ht="46.5" x14ac:dyDescent="0.25">
      <c r="A1678" s="1335" t="s">
        <v>6455</v>
      </c>
    </row>
    <row r="1679" spans="1:1" x14ac:dyDescent="0.25">
      <c r="A1679" s="1335" t="s">
        <v>1370</v>
      </c>
    </row>
    <row r="1680" spans="1:1" x14ac:dyDescent="0.25">
      <c r="A1680" s="1335" t="s">
        <v>1550</v>
      </c>
    </row>
    <row r="1681" spans="1:1" x14ac:dyDescent="0.25">
      <c r="A1681" s="1335" t="s">
        <v>1551</v>
      </c>
    </row>
    <row r="1682" spans="1:1" ht="77.5" x14ac:dyDescent="0.25">
      <c r="A1682" s="1335" t="s">
        <v>16339</v>
      </c>
    </row>
    <row r="1683" spans="1:1" x14ac:dyDescent="0.25">
      <c r="A1683" s="1335" t="s">
        <v>1593</v>
      </c>
    </row>
    <row r="1684" spans="1:1" x14ac:dyDescent="0.25">
      <c r="A1684" s="1335" t="s">
        <v>1218</v>
      </c>
    </row>
    <row r="1685" spans="1:1" x14ac:dyDescent="0.25">
      <c r="A1685" s="1335" t="s">
        <v>1219</v>
      </c>
    </row>
    <row r="1686" spans="1:1" x14ac:dyDescent="0.25">
      <c r="A1686" s="1335" t="s">
        <v>16340</v>
      </c>
    </row>
    <row r="1687" spans="1:1" ht="31" x14ac:dyDescent="0.25">
      <c r="A1687" s="1335" t="s">
        <v>7362</v>
      </c>
    </row>
    <row r="1688" spans="1:1" ht="31" x14ac:dyDescent="0.25">
      <c r="A1688" s="1335" t="s">
        <v>7363</v>
      </c>
    </row>
    <row r="1689" spans="1:1" ht="31" x14ac:dyDescent="0.25">
      <c r="A1689" s="1335" t="s">
        <v>16341</v>
      </c>
    </row>
    <row r="1690" spans="1:1" ht="31" x14ac:dyDescent="0.25">
      <c r="A1690" s="1335" t="s">
        <v>7364</v>
      </c>
    </row>
    <row r="1691" spans="1:1" x14ac:dyDescent="0.25">
      <c r="A1691" s="1335" t="s">
        <v>16342</v>
      </c>
    </row>
    <row r="1692" spans="1:1" ht="46.5" x14ac:dyDescent="0.25">
      <c r="A1692" s="1335" t="s">
        <v>16343</v>
      </c>
    </row>
    <row r="1693" spans="1:1" x14ac:dyDescent="0.25">
      <c r="A1693" s="1335" t="s">
        <v>948</v>
      </c>
    </row>
    <row r="1694" spans="1:1" x14ac:dyDescent="0.25">
      <c r="A1694" s="1335" t="s">
        <v>1085</v>
      </c>
    </row>
    <row r="1695" spans="1:1" x14ac:dyDescent="0.25">
      <c r="A1695" s="1335" t="s">
        <v>1086</v>
      </c>
    </row>
    <row r="1696" spans="1:1" ht="25" x14ac:dyDescent="0.25">
      <c r="A1696" s="1336" t="s">
        <v>16344</v>
      </c>
    </row>
    <row r="1697" spans="1:1" ht="31" x14ac:dyDescent="0.25">
      <c r="A1697" s="1335" t="s">
        <v>16345</v>
      </c>
    </row>
    <row r="1698" spans="1:1" ht="25" x14ac:dyDescent="0.25">
      <c r="A1698" s="1336" t="s">
        <v>16346</v>
      </c>
    </row>
    <row r="1699" spans="1:1" x14ac:dyDescent="0.25">
      <c r="A1699" s="1335" t="s">
        <v>1222</v>
      </c>
    </row>
    <row r="1700" spans="1:1" x14ac:dyDescent="0.25">
      <c r="A1700" s="1335" t="s">
        <v>1223</v>
      </c>
    </row>
    <row r="1701" spans="1:1" x14ac:dyDescent="0.25">
      <c r="A1701" s="1335" t="s">
        <v>1625</v>
      </c>
    </row>
    <row r="1702" spans="1:1" x14ac:dyDescent="0.25">
      <c r="A1702" s="1335" t="s">
        <v>1224</v>
      </c>
    </row>
    <row r="1703" spans="1:1" x14ac:dyDescent="0.25">
      <c r="A1703" s="1335" t="s">
        <v>1225</v>
      </c>
    </row>
    <row r="1704" spans="1:1" ht="25" x14ac:dyDescent="0.25">
      <c r="A1704" s="1336" t="s">
        <v>7845</v>
      </c>
    </row>
    <row r="1705" spans="1:1" x14ac:dyDescent="0.25">
      <c r="A1705" s="1335" t="s">
        <v>7365</v>
      </c>
    </row>
    <row r="1706" spans="1:1" ht="25" x14ac:dyDescent="0.25">
      <c r="A1706" s="1336" t="s">
        <v>6456</v>
      </c>
    </row>
    <row r="1707" spans="1:1" ht="46.5" x14ac:dyDescent="0.25">
      <c r="A1707" s="1335" t="s">
        <v>1226</v>
      </c>
    </row>
    <row r="1708" spans="1:1" ht="12.5" x14ac:dyDescent="0.25">
      <c r="A1708" s="1336" t="s">
        <v>1227</v>
      </c>
    </row>
    <row r="1709" spans="1:1" ht="31" x14ac:dyDescent="0.25">
      <c r="A1709" s="1335" t="s">
        <v>7366</v>
      </c>
    </row>
    <row r="1710" spans="1:1" ht="12.5" x14ac:dyDescent="0.25">
      <c r="A1710" s="1336" t="s">
        <v>1228</v>
      </c>
    </row>
    <row r="1711" spans="1:1" ht="31" x14ac:dyDescent="0.25">
      <c r="A1711" s="1335" t="s">
        <v>1229</v>
      </c>
    </row>
    <row r="1712" spans="1:1" ht="12.5" x14ac:dyDescent="0.25">
      <c r="A1712" s="1336" t="s">
        <v>2675</v>
      </c>
    </row>
    <row r="1713" spans="1:1" x14ac:dyDescent="0.25">
      <c r="A1713" s="1335" t="s">
        <v>1230</v>
      </c>
    </row>
    <row r="1714" spans="1:1" x14ac:dyDescent="0.25">
      <c r="A1714" s="1335" t="s">
        <v>1231</v>
      </c>
    </row>
    <row r="1715" spans="1:1" x14ac:dyDescent="0.25">
      <c r="A1715" s="1335" t="s">
        <v>6457</v>
      </c>
    </row>
    <row r="1716" spans="1:1" x14ac:dyDescent="0.25">
      <c r="A1716" s="1335" t="s">
        <v>1232</v>
      </c>
    </row>
    <row r="1717" spans="1:1" x14ac:dyDescent="0.25">
      <c r="A1717" s="1335" t="s">
        <v>1233</v>
      </c>
    </row>
    <row r="1718" spans="1:1" x14ac:dyDescent="0.25">
      <c r="A1718" s="1335" t="s">
        <v>1234</v>
      </c>
    </row>
    <row r="1719" spans="1:1" x14ac:dyDescent="0.25">
      <c r="A1719" s="1335" t="s">
        <v>1235</v>
      </c>
    </row>
    <row r="1720" spans="1:1" x14ac:dyDescent="0.25">
      <c r="A1720" s="1335" t="s">
        <v>1236</v>
      </c>
    </row>
    <row r="1721" spans="1:1" x14ac:dyDescent="0.25">
      <c r="A1721" s="1335" t="s">
        <v>1237</v>
      </c>
    </row>
    <row r="1722" spans="1:1" ht="31" x14ac:dyDescent="0.25">
      <c r="A1722" s="1335" t="s">
        <v>7367</v>
      </c>
    </row>
    <row r="1723" spans="1:1" ht="31" x14ac:dyDescent="0.25">
      <c r="A1723" s="1335" t="s">
        <v>7368</v>
      </c>
    </row>
    <row r="1724" spans="1:1" x14ac:dyDescent="0.25">
      <c r="A1724" s="1335" t="s">
        <v>1238</v>
      </c>
    </row>
    <row r="1725" spans="1:1" x14ac:dyDescent="0.25">
      <c r="A1725" s="1335" t="s">
        <v>1239</v>
      </c>
    </row>
    <row r="1726" spans="1:1" ht="46.5" x14ac:dyDescent="0.25">
      <c r="A1726" s="1335" t="s">
        <v>7369</v>
      </c>
    </row>
    <row r="1727" spans="1:1" ht="46.5" x14ac:dyDescent="0.25">
      <c r="A1727" s="1335" t="s">
        <v>7370</v>
      </c>
    </row>
    <row r="1728" spans="1:1" x14ac:dyDescent="0.25">
      <c r="A1728" s="1335" t="s">
        <v>1053</v>
      </c>
    </row>
    <row r="1729" spans="1:1" x14ac:dyDescent="0.25">
      <c r="A1729" s="1335" t="s">
        <v>1054</v>
      </c>
    </row>
    <row r="1730" spans="1:1" ht="46.5" x14ac:dyDescent="0.25">
      <c r="A1730" s="1335" t="s">
        <v>7371</v>
      </c>
    </row>
    <row r="1731" spans="1:1" ht="62" x14ac:dyDescent="0.25">
      <c r="A1731" s="1335" t="s">
        <v>7372</v>
      </c>
    </row>
    <row r="1732" spans="1:1" ht="31" x14ac:dyDescent="0.25">
      <c r="A1732" s="1335" t="s">
        <v>7373</v>
      </c>
    </row>
    <row r="1733" spans="1:1" ht="46.5" x14ac:dyDescent="0.25">
      <c r="A1733" s="1335" t="s">
        <v>7374</v>
      </c>
    </row>
    <row r="1734" spans="1:1" x14ac:dyDescent="0.25">
      <c r="A1734" s="1335" t="s">
        <v>7375</v>
      </c>
    </row>
    <row r="1735" spans="1:1" x14ac:dyDescent="0.25">
      <c r="A1735" s="1335" t="s">
        <v>1202</v>
      </c>
    </row>
    <row r="1736" spans="1:1" x14ac:dyDescent="0.25">
      <c r="A1736" s="1335" t="s">
        <v>1203</v>
      </c>
    </row>
    <row r="1737" spans="1:1" ht="31" x14ac:dyDescent="0.25">
      <c r="A1737" s="1335" t="s">
        <v>7376</v>
      </c>
    </row>
    <row r="1738" spans="1:1" ht="31" x14ac:dyDescent="0.25">
      <c r="A1738" s="1335" t="s">
        <v>7377</v>
      </c>
    </row>
    <row r="1739" spans="1:1" x14ac:dyDescent="0.25">
      <c r="A1739" s="1335" t="s">
        <v>7378</v>
      </c>
    </row>
    <row r="1740" spans="1:1" x14ac:dyDescent="0.25">
      <c r="A1740" s="1335" t="s">
        <v>1775</v>
      </c>
    </row>
    <row r="1741" spans="1:1" ht="31" x14ac:dyDescent="0.25">
      <c r="A1741" s="1335" t="s">
        <v>7379</v>
      </c>
    </row>
    <row r="1742" spans="1:1" x14ac:dyDescent="0.25">
      <c r="A1742" s="1335" t="s">
        <v>1776</v>
      </c>
    </row>
    <row r="1743" spans="1:1" ht="31" x14ac:dyDescent="0.25">
      <c r="A1743" s="1335" t="s">
        <v>1777</v>
      </c>
    </row>
    <row r="1744" spans="1:1" x14ac:dyDescent="0.25">
      <c r="A1744" s="1335" t="s">
        <v>69</v>
      </c>
    </row>
    <row r="1745" spans="1:1" ht="46.5" x14ac:dyDescent="0.25">
      <c r="A1745" s="1335" t="s">
        <v>70</v>
      </c>
    </row>
    <row r="1746" spans="1:1" ht="31" x14ac:dyDescent="0.25">
      <c r="A1746" s="1335" t="s">
        <v>22</v>
      </c>
    </row>
    <row r="1747" spans="1:1" x14ac:dyDescent="0.25">
      <c r="A1747" s="1335" t="s">
        <v>7380</v>
      </c>
    </row>
    <row r="1748" spans="1:1" ht="31" x14ac:dyDescent="0.25">
      <c r="A1748" s="1335" t="s">
        <v>7381</v>
      </c>
    </row>
    <row r="1749" spans="1:1" x14ac:dyDescent="0.25">
      <c r="A1749" s="1335" t="s">
        <v>1778</v>
      </c>
    </row>
    <row r="1750" spans="1:1" ht="31" x14ac:dyDescent="0.25">
      <c r="A1750" s="1335" t="s">
        <v>6458</v>
      </c>
    </row>
    <row r="1751" spans="1:1" x14ac:dyDescent="0.25">
      <c r="A1751" s="1335" t="s">
        <v>1779</v>
      </c>
    </row>
    <row r="1752" spans="1:1" ht="31" x14ac:dyDescent="0.25">
      <c r="A1752" s="1335" t="s">
        <v>1780</v>
      </c>
    </row>
    <row r="1753" spans="1:1" x14ac:dyDescent="0.25">
      <c r="A1753" s="1335" t="s">
        <v>1781</v>
      </c>
    </row>
    <row r="1754" spans="1:1" ht="93" x14ac:dyDescent="0.25">
      <c r="A1754" s="1335" t="s">
        <v>7382</v>
      </c>
    </row>
    <row r="1755" spans="1:1" ht="31" x14ac:dyDescent="0.25">
      <c r="A1755" s="1335" t="s">
        <v>7383</v>
      </c>
    </row>
    <row r="1756" spans="1:1" x14ac:dyDescent="0.25">
      <c r="A1756" s="1335" t="s">
        <v>7384</v>
      </c>
    </row>
    <row r="1757" spans="1:1" x14ac:dyDescent="0.25">
      <c r="A1757" s="1335" t="s">
        <v>1395</v>
      </c>
    </row>
    <row r="1758" spans="1:1" ht="31" x14ac:dyDescent="0.25">
      <c r="A1758" s="1335" t="s">
        <v>1396</v>
      </c>
    </row>
    <row r="1759" spans="1:1" ht="31" x14ac:dyDescent="0.25">
      <c r="A1759" s="1335" t="s">
        <v>1206</v>
      </c>
    </row>
    <row r="1760" spans="1:1" x14ac:dyDescent="0.25">
      <c r="A1760" s="1335" t="s">
        <v>7385</v>
      </c>
    </row>
    <row r="1761" spans="1:1" x14ac:dyDescent="0.25">
      <c r="A1761" s="1335" t="s">
        <v>7386</v>
      </c>
    </row>
    <row r="1762" spans="1:1" ht="12.5" x14ac:dyDescent="0.25">
      <c r="A1762" s="1336" t="s">
        <v>1207</v>
      </c>
    </row>
    <row r="1763" spans="1:1" ht="46.5" x14ac:dyDescent="0.25">
      <c r="A1763" s="1335" t="s">
        <v>7387</v>
      </c>
    </row>
    <row r="1764" spans="1:1" ht="25" x14ac:dyDescent="0.25">
      <c r="A1764" s="1336" t="s">
        <v>7388</v>
      </c>
    </row>
    <row r="1765" spans="1:1" x14ac:dyDescent="0.25">
      <c r="A1765" s="1335" t="s">
        <v>7389</v>
      </c>
    </row>
    <row r="1766" spans="1:1" ht="46.5" x14ac:dyDescent="0.25">
      <c r="A1766" s="1335" t="s">
        <v>1197</v>
      </c>
    </row>
    <row r="1767" spans="1:1" ht="62" x14ac:dyDescent="0.25">
      <c r="A1767" s="1335" t="s">
        <v>7390</v>
      </c>
    </row>
    <row r="1768" spans="1:1" ht="77.5" x14ac:dyDescent="0.25">
      <c r="A1768" s="1335" t="s">
        <v>6690</v>
      </c>
    </row>
    <row r="1769" spans="1:1" ht="31" x14ac:dyDescent="0.25">
      <c r="A1769" s="1335" t="s">
        <v>1170</v>
      </c>
    </row>
    <row r="1770" spans="1:1" x14ac:dyDescent="0.25">
      <c r="A1770" s="1335" t="s">
        <v>1303</v>
      </c>
    </row>
    <row r="1771" spans="1:1" x14ac:dyDescent="0.25">
      <c r="A1771" s="1335" t="s">
        <v>1171</v>
      </c>
    </row>
    <row r="1772" spans="1:1" ht="12.5" x14ac:dyDescent="0.25">
      <c r="A1772" s="1336" t="s">
        <v>1172</v>
      </c>
    </row>
    <row r="1773" spans="1:1" ht="31" x14ac:dyDescent="0.25">
      <c r="A1773" s="1335" t="s">
        <v>7391</v>
      </c>
    </row>
    <row r="1774" spans="1:1" ht="62.5" x14ac:dyDescent="0.25">
      <c r="A1774" s="1336" t="s">
        <v>7392</v>
      </c>
    </row>
    <row r="1775" spans="1:1" ht="31" x14ac:dyDescent="0.25">
      <c r="A1775" s="1335" t="s">
        <v>7393</v>
      </c>
    </row>
    <row r="1776" spans="1:1" ht="25" x14ac:dyDescent="0.25">
      <c r="A1776" s="1336" t="s">
        <v>4406</v>
      </c>
    </row>
    <row r="1777" spans="1:1" x14ac:dyDescent="0.25">
      <c r="A1777" s="1335" t="s">
        <v>897</v>
      </c>
    </row>
    <row r="1778" spans="1:1" x14ac:dyDescent="0.25">
      <c r="A1778" s="1335" t="s">
        <v>898</v>
      </c>
    </row>
    <row r="1779" spans="1:1" x14ac:dyDescent="0.25">
      <c r="A1779" s="1335" t="s">
        <v>1517</v>
      </c>
    </row>
    <row r="1780" spans="1:1" x14ac:dyDescent="0.25">
      <c r="A1780" s="1335" t="s">
        <v>977</v>
      </c>
    </row>
    <row r="1781" spans="1:1" x14ac:dyDescent="0.25">
      <c r="A1781" s="1335" t="s">
        <v>2676</v>
      </c>
    </row>
    <row r="1782" spans="1:1" ht="12.5" x14ac:dyDescent="0.25">
      <c r="A1782" s="1336" t="s">
        <v>978</v>
      </c>
    </row>
    <row r="1783" spans="1:1" x14ac:dyDescent="0.25">
      <c r="A1783" s="1335" t="s">
        <v>979</v>
      </c>
    </row>
    <row r="1784" spans="1:1" ht="31" x14ac:dyDescent="0.25">
      <c r="A1784" s="1335" t="s">
        <v>7394</v>
      </c>
    </row>
    <row r="1785" spans="1:1" x14ac:dyDescent="0.25">
      <c r="A1785" s="1335" t="s">
        <v>2678</v>
      </c>
    </row>
    <row r="1786" spans="1:1" x14ac:dyDescent="0.25">
      <c r="A1786" s="1335" t="s">
        <v>899</v>
      </c>
    </row>
    <row r="1787" spans="1:1" x14ac:dyDescent="0.25">
      <c r="A1787" s="1335" t="s">
        <v>900</v>
      </c>
    </row>
    <row r="1788" spans="1:1" ht="46.5" x14ac:dyDescent="0.25">
      <c r="A1788" s="1335" t="s">
        <v>7395</v>
      </c>
    </row>
    <row r="1789" spans="1:1" ht="31" x14ac:dyDescent="0.25">
      <c r="A1789" s="1335" t="s">
        <v>7396</v>
      </c>
    </row>
    <row r="1790" spans="1:1" x14ac:dyDescent="0.25">
      <c r="A1790" s="1335" t="s">
        <v>1301</v>
      </c>
    </row>
    <row r="1791" spans="1:1" x14ac:dyDescent="0.25">
      <c r="A1791" s="1335" t="s">
        <v>6691</v>
      </c>
    </row>
    <row r="1792" spans="1:1" x14ac:dyDescent="0.25">
      <c r="A1792" s="1335" t="s">
        <v>901</v>
      </c>
    </row>
    <row r="1793" spans="1:1" ht="62" x14ac:dyDescent="0.25">
      <c r="A1793" s="1335" t="s">
        <v>7397</v>
      </c>
    </row>
    <row r="1794" spans="1:1" ht="31" x14ac:dyDescent="0.25">
      <c r="A1794" s="1335" t="s">
        <v>7398</v>
      </c>
    </row>
    <row r="1795" spans="1:1" ht="46.5" x14ac:dyDescent="0.25">
      <c r="A1795" s="1335" t="s">
        <v>7399</v>
      </c>
    </row>
    <row r="1796" spans="1:1" x14ac:dyDescent="0.25">
      <c r="A1796" s="1335" t="s">
        <v>902</v>
      </c>
    </row>
    <row r="1797" spans="1:1" ht="46.5" x14ac:dyDescent="0.25">
      <c r="A1797" s="1335" t="s">
        <v>7400</v>
      </c>
    </row>
    <row r="1798" spans="1:1" ht="62" x14ac:dyDescent="0.25">
      <c r="A1798" s="1335" t="s">
        <v>7401</v>
      </c>
    </row>
    <row r="1799" spans="1:1" ht="31" x14ac:dyDescent="0.25">
      <c r="A1799" s="1335" t="s">
        <v>7402</v>
      </c>
    </row>
    <row r="1800" spans="1:1" x14ac:dyDescent="0.25">
      <c r="A1800" s="1335" t="s">
        <v>903</v>
      </c>
    </row>
    <row r="1801" spans="1:1" ht="31" x14ac:dyDescent="0.25">
      <c r="A1801" s="1335" t="s">
        <v>21008</v>
      </c>
    </row>
    <row r="1802" spans="1:1" x14ac:dyDescent="0.25">
      <c r="A1802" s="1335" t="s">
        <v>21009</v>
      </c>
    </row>
    <row r="1803" spans="1:1" x14ac:dyDescent="0.25">
      <c r="A1803" s="1335" t="s">
        <v>21010</v>
      </c>
    </row>
    <row r="1804" spans="1:1" x14ac:dyDescent="0.25">
      <c r="A1804" s="1335" t="s">
        <v>21011</v>
      </c>
    </row>
    <row r="1805" spans="1:1" ht="46.5" x14ac:dyDescent="0.25">
      <c r="A1805" s="1335" t="s">
        <v>21012</v>
      </c>
    </row>
    <row r="1806" spans="1:1" ht="46.5" x14ac:dyDescent="0.25">
      <c r="A1806" s="1335" t="s">
        <v>21013</v>
      </c>
    </row>
    <row r="1807" spans="1:1" ht="46.5" x14ac:dyDescent="0.25">
      <c r="A1807" s="1335" t="s">
        <v>21014</v>
      </c>
    </row>
    <row r="1808" spans="1:1" x14ac:dyDescent="0.25">
      <c r="A1808" s="1335" t="s">
        <v>21015</v>
      </c>
    </row>
    <row r="1809" spans="1:1" x14ac:dyDescent="0.25">
      <c r="A1809" s="1335" t="s">
        <v>21016</v>
      </c>
    </row>
    <row r="1810" spans="1:1" x14ac:dyDescent="0.25">
      <c r="A1810" s="1335" t="s">
        <v>21010</v>
      </c>
    </row>
    <row r="1811" spans="1:1" x14ac:dyDescent="0.25">
      <c r="A1811" s="1335" t="s">
        <v>21017</v>
      </c>
    </row>
    <row r="1812" spans="1:1" ht="46.5" x14ac:dyDescent="0.25">
      <c r="A1812" s="1335" t="s">
        <v>21012</v>
      </c>
    </row>
    <row r="1813" spans="1:1" ht="31" x14ac:dyDescent="0.25">
      <c r="A1813" s="1335" t="s">
        <v>21018</v>
      </c>
    </row>
    <row r="1814" spans="1:1" x14ac:dyDescent="0.25">
      <c r="A1814" s="1335" t="s">
        <v>1370</v>
      </c>
    </row>
    <row r="1815" spans="1:1" x14ac:dyDescent="0.25">
      <c r="A1815" s="1335" t="s">
        <v>904</v>
      </c>
    </row>
    <row r="1816" spans="1:1" x14ac:dyDescent="0.25">
      <c r="A1816" s="1335" t="s">
        <v>905</v>
      </c>
    </row>
    <row r="1817" spans="1:1" ht="31" x14ac:dyDescent="0.25">
      <c r="A1817" s="1335" t="s">
        <v>7403</v>
      </c>
    </row>
    <row r="1818" spans="1:1" ht="62" x14ac:dyDescent="0.25">
      <c r="A1818" s="1335" t="s">
        <v>7404</v>
      </c>
    </row>
    <row r="1819" spans="1:1" ht="31" x14ac:dyDescent="0.25">
      <c r="A1819" s="1335" t="s">
        <v>7405</v>
      </c>
    </row>
    <row r="1820" spans="1:1" x14ac:dyDescent="0.25">
      <c r="A1820" s="1335" t="s">
        <v>1593</v>
      </c>
    </row>
    <row r="1821" spans="1:1" x14ac:dyDescent="0.25">
      <c r="A1821" s="1335" t="s">
        <v>929</v>
      </c>
    </row>
    <row r="1822" spans="1:1" x14ac:dyDescent="0.25">
      <c r="A1822" s="1335" t="s">
        <v>930</v>
      </c>
    </row>
    <row r="1823" spans="1:1" ht="31" x14ac:dyDescent="0.25">
      <c r="A1823" s="1335" t="s">
        <v>931</v>
      </c>
    </row>
    <row r="1824" spans="1:1" x14ac:dyDescent="0.25">
      <c r="A1824" s="1335" t="s">
        <v>932</v>
      </c>
    </row>
    <row r="1825" spans="1:1" ht="31" x14ac:dyDescent="0.25">
      <c r="A1825" s="1335" t="s">
        <v>933</v>
      </c>
    </row>
    <row r="1826" spans="1:1" ht="12.5" x14ac:dyDescent="0.25">
      <c r="A1826" s="1336" t="s">
        <v>934</v>
      </c>
    </row>
    <row r="1827" spans="1:1" ht="77.5" x14ac:dyDescent="0.25">
      <c r="A1827" s="1335" t="s">
        <v>7406</v>
      </c>
    </row>
    <row r="1828" spans="1:1" ht="50" x14ac:dyDescent="0.25">
      <c r="A1828" s="1336" t="s">
        <v>7407</v>
      </c>
    </row>
    <row r="1829" spans="1:1" x14ac:dyDescent="0.25">
      <c r="A1829" s="1335" t="s">
        <v>1270</v>
      </c>
    </row>
    <row r="1830" spans="1:1" ht="31" x14ac:dyDescent="0.25">
      <c r="A1830" s="1335" t="s">
        <v>7408</v>
      </c>
    </row>
    <row r="1831" spans="1:1" ht="77.5" x14ac:dyDescent="0.25">
      <c r="A1831" s="1335" t="s">
        <v>7409</v>
      </c>
    </row>
    <row r="1832" spans="1:1" ht="46.5" x14ac:dyDescent="0.25">
      <c r="A1832" s="1335" t="s">
        <v>7410</v>
      </c>
    </row>
    <row r="1833" spans="1:1" ht="31" x14ac:dyDescent="0.25">
      <c r="A1833" s="1335" t="s">
        <v>7411</v>
      </c>
    </row>
    <row r="1834" spans="1:1" ht="31" x14ac:dyDescent="0.25">
      <c r="A1834" s="1335" t="s">
        <v>7412</v>
      </c>
    </row>
    <row r="1835" spans="1:1" ht="12.5" x14ac:dyDescent="0.25">
      <c r="A1835" s="1336" t="s">
        <v>790</v>
      </c>
    </row>
    <row r="1836" spans="1:1" ht="31" x14ac:dyDescent="0.25">
      <c r="A1836" s="1335" t="s">
        <v>7413</v>
      </c>
    </row>
    <row r="1837" spans="1:1" x14ac:dyDescent="0.25">
      <c r="A1837" s="1335" t="s">
        <v>791</v>
      </c>
    </row>
    <row r="1838" spans="1:1" x14ac:dyDescent="0.25">
      <c r="A1838" s="1335" t="s">
        <v>792</v>
      </c>
    </row>
    <row r="1839" spans="1:1" x14ac:dyDescent="0.25">
      <c r="A1839" s="1335" t="s">
        <v>7414</v>
      </c>
    </row>
    <row r="1840" spans="1:1" ht="25" x14ac:dyDescent="0.25">
      <c r="A1840" s="1336" t="s">
        <v>7415</v>
      </c>
    </row>
    <row r="1841" spans="1:1" x14ac:dyDescent="0.25">
      <c r="A1841" s="1335" t="s">
        <v>726</v>
      </c>
    </row>
    <row r="1842" spans="1:1" ht="12.5" x14ac:dyDescent="0.25">
      <c r="A1842" s="1336" t="s">
        <v>7846</v>
      </c>
    </row>
    <row r="1843" spans="1:1" x14ac:dyDescent="0.25">
      <c r="A1843" s="1335" t="s">
        <v>1625</v>
      </c>
    </row>
    <row r="1844" spans="1:1" x14ac:dyDescent="0.25">
      <c r="A1844" s="1335" t="s">
        <v>7847</v>
      </c>
    </row>
    <row r="1845" spans="1:1" x14ac:dyDescent="0.25">
      <c r="A1845" s="1335" t="s">
        <v>727</v>
      </c>
    </row>
    <row r="1846" spans="1:1" ht="31" x14ac:dyDescent="0.25">
      <c r="A1846" s="1335" t="s">
        <v>7416</v>
      </c>
    </row>
    <row r="1847" spans="1:1" ht="37.5" x14ac:dyDescent="0.25">
      <c r="A1847" s="1336" t="s">
        <v>7417</v>
      </c>
    </row>
    <row r="1848" spans="1:1" x14ac:dyDescent="0.25">
      <c r="A1848" s="1335" t="s">
        <v>728</v>
      </c>
    </row>
    <row r="1849" spans="1:1" ht="37.5" x14ac:dyDescent="0.25">
      <c r="A1849" s="1336" t="s">
        <v>13250</v>
      </c>
    </row>
    <row r="1850" spans="1:1" ht="46.5" x14ac:dyDescent="0.25">
      <c r="A1850" s="1335" t="s">
        <v>13339</v>
      </c>
    </row>
    <row r="1851" spans="1:1" ht="31" x14ac:dyDescent="0.25">
      <c r="A1851" s="1335" t="s">
        <v>7418</v>
      </c>
    </row>
    <row r="1852" spans="1:1" x14ac:dyDescent="0.25">
      <c r="A1852" s="1335" t="s">
        <v>2675</v>
      </c>
    </row>
    <row r="1853" spans="1:1" x14ac:dyDescent="0.25">
      <c r="A1853" s="1335" t="s">
        <v>7848</v>
      </c>
    </row>
    <row r="1854" spans="1:1" x14ac:dyDescent="0.25">
      <c r="A1854" s="1335" t="s">
        <v>2676</v>
      </c>
    </row>
    <row r="1855" spans="1:1" x14ac:dyDescent="0.25">
      <c r="A1855" s="1335" t="s">
        <v>7849</v>
      </c>
    </row>
    <row r="1856" spans="1:1" x14ac:dyDescent="0.25">
      <c r="A1856" s="1335" t="s">
        <v>729</v>
      </c>
    </row>
    <row r="1857" spans="1:1" ht="31" x14ac:dyDescent="0.25">
      <c r="A1857" s="1335" t="s">
        <v>7850</v>
      </c>
    </row>
    <row r="1858" spans="1:1" ht="31" x14ac:dyDescent="0.25">
      <c r="A1858" s="1335" t="s">
        <v>7851</v>
      </c>
    </row>
    <row r="1859" spans="1:1" ht="12.5" x14ac:dyDescent="0.25">
      <c r="A1859" s="1336" t="s">
        <v>7419</v>
      </c>
    </row>
    <row r="1860" spans="1:1" x14ac:dyDescent="0.25">
      <c r="A1860" s="1335" t="s">
        <v>2678</v>
      </c>
    </row>
    <row r="1861" spans="1:1" x14ac:dyDescent="0.25">
      <c r="A1861" s="1335" t="s">
        <v>7852</v>
      </c>
    </row>
    <row r="1862" spans="1:1" x14ac:dyDescent="0.25">
      <c r="A1862" s="1335" t="s">
        <v>987</v>
      </c>
    </row>
    <row r="1863" spans="1:1" ht="62" x14ac:dyDescent="0.25">
      <c r="A1863" s="1335" t="s">
        <v>7420</v>
      </c>
    </row>
    <row r="1864" spans="1:1" ht="46.5" x14ac:dyDescent="0.25">
      <c r="A1864" s="1335" t="s">
        <v>7853</v>
      </c>
    </row>
    <row r="1865" spans="1:1" x14ac:dyDescent="0.25">
      <c r="A1865" s="1335" t="s">
        <v>1301</v>
      </c>
    </row>
    <row r="1866" spans="1:1" ht="12.5" x14ac:dyDescent="0.25">
      <c r="A1866" s="1336" t="s">
        <v>7854</v>
      </c>
    </row>
    <row r="1867" spans="1:1" x14ac:dyDescent="0.25">
      <c r="A1867" s="1335" t="s">
        <v>1981</v>
      </c>
    </row>
    <row r="1868" spans="1:1" x14ac:dyDescent="0.25">
      <c r="A1868" s="1335" t="s">
        <v>7855</v>
      </c>
    </row>
    <row r="1869" spans="1:1" x14ac:dyDescent="0.25">
      <c r="A1869" s="1335" t="s">
        <v>908</v>
      </c>
    </row>
    <row r="1870" spans="1:1" ht="77.5" x14ac:dyDescent="0.25">
      <c r="A1870" s="1335" t="s">
        <v>13251</v>
      </c>
    </row>
    <row r="1871" spans="1:1" ht="12.5" x14ac:dyDescent="0.25">
      <c r="A1871" s="1336" t="s">
        <v>7856</v>
      </c>
    </row>
    <row r="1872" spans="1:1" ht="31" x14ac:dyDescent="0.25">
      <c r="A1872" s="1335" t="s">
        <v>7857</v>
      </c>
    </row>
    <row r="1873" spans="1:1" ht="12.5" x14ac:dyDescent="0.25">
      <c r="A1873" s="1336" t="s">
        <v>7858</v>
      </c>
    </row>
    <row r="1874" spans="1:1" ht="46.5" x14ac:dyDescent="0.25">
      <c r="A1874" s="1335" t="s">
        <v>7859</v>
      </c>
    </row>
    <row r="1875" spans="1:1" ht="12.5" x14ac:dyDescent="0.25">
      <c r="A1875" s="1336" t="s">
        <v>763</v>
      </c>
    </row>
    <row r="1876" spans="1:1" ht="108.5" x14ac:dyDescent="0.25">
      <c r="A1876" s="1335" t="s">
        <v>7860</v>
      </c>
    </row>
    <row r="1877" spans="1:1" ht="25" x14ac:dyDescent="0.25">
      <c r="A1877" s="1336" t="s">
        <v>7861</v>
      </c>
    </row>
    <row r="1878" spans="1:1" x14ac:dyDescent="0.25">
      <c r="A1878" s="1335" t="s">
        <v>989</v>
      </c>
    </row>
    <row r="1879" spans="1:1" ht="37.5" x14ac:dyDescent="0.25">
      <c r="A1879" s="1336" t="s">
        <v>7862</v>
      </c>
    </row>
    <row r="1880" spans="1:1" ht="108.5" x14ac:dyDescent="0.25">
      <c r="A1880" s="1335" t="s">
        <v>7863</v>
      </c>
    </row>
    <row r="1881" spans="1:1" ht="93" x14ac:dyDescent="0.25">
      <c r="A1881" s="1335" t="s">
        <v>7864</v>
      </c>
    </row>
    <row r="1882" spans="1:1" x14ac:dyDescent="0.25">
      <c r="A1882" s="1335" t="s">
        <v>1405</v>
      </c>
    </row>
    <row r="1883" spans="1:1" x14ac:dyDescent="0.25">
      <c r="A1883" s="1335" t="s">
        <v>7865</v>
      </c>
    </row>
    <row r="1884" spans="1:1" ht="12.5" x14ac:dyDescent="0.25">
      <c r="A1884" s="1336" t="s">
        <v>1167</v>
      </c>
    </row>
    <row r="1885" spans="1:1" ht="31" x14ac:dyDescent="0.25">
      <c r="A1885" s="1335" t="s">
        <v>7866</v>
      </c>
    </row>
    <row r="1886" spans="1:1" ht="25" x14ac:dyDescent="0.25">
      <c r="A1886" s="1336" t="s">
        <v>7421</v>
      </c>
    </row>
    <row r="1887" spans="1:1" ht="31" x14ac:dyDescent="0.25">
      <c r="A1887" s="1335" t="s">
        <v>7422</v>
      </c>
    </row>
    <row r="1888" spans="1:1" ht="31" x14ac:dyDescent="0.25">
      <c r="A1888" s="1335" t="s">
        <v>7423</v>
      </c>
    </row>
    <row r="1889" spans="1:1" x14ac:dyDescent="0.25">
      <c r="A1889" s="1335" t="s">
        <v>7424</v>
      </c>
    </row>
    <row r="1890" spans="1:1" ht="31" x14ac:dyDescent="0.25">
      <c r="A1890" s="1335" t="s">
        <v>7867</v>
      </c>
    </row>
    <row r="1891" spans="1:1" x14ac:dyDescent="0.25">
      <c r="A1891" s="1335" t="s">
        <v>7425</v>
      </c>
    </row>
    <row r="1892" spans="1:1" x14ac:dyDescent="0.25">
      <c r="A1892" s="1335" t="s">
        <v>1168</v>
      </c>
    </row>
    <row r="1893" spans="1:1" ht="37.5" x14ac:dyDescent="0.25">
      <c r="A1893" s="1336" t="s">
        <v>7868</v>
      </c>
    </row>
    <row r="1894" spans="1:1" ht="46.5" x14ac:dyDescent="0.25">
      <c r="A1894" s="1335" t="s">
        <v>7869</v>
      </c>
    </row>
    <row r="1895" spans="1:1" ht="12.5" x14ac:dyDescent="0.25">
      <c r="A1895" s="1336" t="s">
        <v>1370</v>
      </c>
    </row>
    <row r="1896" spans="1:1" x14ac:dyDescent="0.25">
      <c r="A1896" s="1335" t="s">
        <v>7870</v>
      </c>
    </row>
    <row r="1897" spans="1:1" ht="12.5" x14ac:dyDescent="0.25">
      <c r="A1897" s="1336" t="s">
        <v>963</v>
      </c>
    </row>
    <row r="1898" spans="1:1" ht="31" x14ac:dyDescent="0.25">
      <c r="A1898" s="1335" t="s">
        <v>7871</v>
      </c>
    </row>
    <row r="1899" spans="1:1" ht="62" x14ac:dyDescent="0.25">
      <c r="A1899" s="1335" t="s">
        <v>7426</v>
      </c>
    </row>
    <row r="1900" spans="1:1" ht="31" x14ac:dyDescent="0.25">
      <c r="A1900" s="1335" t="s">
        <v>7427</v>
      </c>
    </row>
    <row r="1901" spans="1:1" ht="31" x14ac:dyDescent="0.25">
      <c r="A1901" s="1335" t="s">
        <v>7872</v>
      </c>
    </row>
    <row r="1902" spans="1:1" ht="31" x14ac:dyDescent="0.25">
      <c r="A1902" s="1335" t="s">
        <v>7873</v>
      </c>
    </row>
    <row r="1903" spans="1:1" x14ac:dyDescent="0.25">
      <c r="A1903" s="1335" t="s">
        <v>1450</v>
      </c>
    </row>
    <row r="1904" spans="1:1" ht="46.5" x14ac:dyDescent="0.25">
      <c r="A1904" s="1335" t="s">
        <v>7428</v>
      </c>
    </row>
    <row r="1905" spans="1:1" x14ac:dyDescent="0.25">
      <c r="A1905" s="1335" t="s">
        <v>1451</v>
      </c>
    </row>
    <row r="1906" spans="1:1" ht="31" x14ac:dyDescent="0.25">
      <c r="A1906" s="1335" t="s">
        <v>7874</v>
      </c>
    </row>
    <row r="1907" spans="1:1" x14ac:dyDescent="0.25">
      <c r="A1907" s="1335" t="s">
        <v>1452</v>
      </c>
    </row>
    <row r="1908" spans="1:1" ht="46.5" x14ac:dyDescent="0.25">
      <c r="A1908" s="1335" t="s">
        <v>7875</v>
      </c>
    </row>
    <row r="1909" spans="1:1" ht="62" x14ac:dyDescent="0.25">
      <c r="A1909" s="1335" t="s">
        <v>7876</v>
      </c>
    </row>
    <row r="1910" spans="1:1" ht="46.5" x14ac:dyDescent="0.25">
      <c r="A1910" s="1335" t="s">
        <v>7877</v>
      </c>
    </row>
    <row r="1911" spans="1:1" ht="62.5" x14ac:dyDescent="0.25">
      <c r="A1911" s="1336" t="s">
        <v>7878</v>
      </c>
    </row>
    <row r="1912" spans="1:1" x14ac:dyDescent="0.25">
      <c r="A1912" s="1335" t="s">
        <v>1593</v>
      </c>
    </row>
    <row r="1913" spans="1:1" x14ac:dyDescent="0.25">
      <c r="A1913" s="1335" t="s">
        <v>7879</v>
      </c>
    </row>
    <row r="1914" spans="1:1" x14ac:dyDescent="0.25">
      <c r="A1914" s="1335" t="s">
        <v>771</v>
      </c>
    </row>
    <row r="1915" spans="1:1" ht="31" x14ac:dyDescent="0.25">
      <c r="A1915" s="1335" t="s">
        <v>7880</v>
      </c>
    </row>
    <row r="1916" spans="1:1" ht="31" x14ac:dyDescent="0.25">
      <c r="A1916" s="1335" t="s">
        <v>7881</v>
      </c>
    </row>
    <row r="1917" spans="1:1" x14ac:dyDescent="0.25">
      <c r="A1917" s="1335" t="s">
        <v>7882</v>
      </c>
    </row>
    <row r="1918" spans="1:1" x14ac:dyDescent="0.25">
      <c r="A1918" s="1335" t="s">
        <v>772</v>
      </c>
    </row>
    <row r="1919" spans="1:1" ht="46.5" x14ac:dyDescent="0.25">
      <c r="A1919" s="1335" t="s">
        <v>773</v>
      </c>
    </row>
    <row r="1920" spans="1:1" x14ac:dyDescent="0.25">
      <c r="A1920" s="1335" t="s">
        <v>774</v>
      </c>
    </row>
    <row r="1921" spans="1:1" ht="46.5" x14ac:dyDescent="0.25">
      <c r="A1921" s="1335" t="s">
        <v>7883</v>
      </c>
    </row>
    <row r="1922" spans="1:1" ht="46.5" x14ac:dyDescent="0.25">
      <c r="A1922" s="1335" t="s">
        <v>7884</v>
      </c>
    </row>
    <row r="1923" spans="1:1" ht="31" x14ac:dyDescent="0.25">
      <c r="A1923" s="1335" t="s">
        <v>7885</v>
      </c>
    </row>
    <row r="1924" spans="1:1" ht="12.5" x14ac:dyDescent="0.25">
      <c r="A1924" s="1336" t="s">
        <v>767</v>
      </c>
    </row>
    <row r="1925" spans="1:1" x14ac:dyDescent="0.25">
      <c r="A1925" s="1335" t="s">
        <v>768</v>
      </c>
    </row>
    <row r="1926" spans="1:1" x14ac:dyDescent="0.25">
      <c r="A1926" s="1335" t="s">
        <v>1303</v>
      </c>
    </row>
    <row r="1927" spans="1:1" x14ac:dyDescent="0.25">
      <c r="A1927" s="1335" t="s">
        <v>7886</v>
      </c>
    </row>
    <row r="1928" spans="1:1" x14ac:dyDescent="0.25">
      <c r="A1928" s="1335" t="s">
        <v>2676</v>
      </c>
    </row>
    <row r="1929" spans="1:1" x14ac:dyDescent="0.25">
      <c r="A1929" s="1335" t="s">
        <v>7849</v>
      </c>
    </row>
    <row r="1930" spans="1:1" x14ac:dyDescent="0.25">
      <c r="A1930" s="1335" t="s">
        <v>769</v>
      </c>
    </row>
    <row r="1931" spans="1:1" ht="31" x14ac:dyDescent="0.25">
      <c r="A1931" s="1335" t="s">
        <v>7887</v>
      </c>
    </row>
    <row r="1932" spans="1:1" ht="31" x14ac:dyDescent="0.25">
      <c r="A1932" s="1335" t="s">
        <v>7888</v>
      </c>
    </row>
    <row r="1933" spans="1:1" ht="46.5" x14ac:dyDescent="0.25">
      <c r="A1933" s="1335" t="s">
        <v>7889</v>
      </c>
    </row>
    <row r="1934" spans="1:1" ht="12.5" x14ac:dyDescent="0.25">
      <c r="A1934" s="1336" t="s">
        <v>2678</v>
      </c>
    </row>
    <row r="1935" spans="1:1" x14ac:dyDescent="0.25">
      <c r="A1935" s="1335" t="s">
        <v>7890</v>
      </c>
    </row>
    <row r="1936" spans="1:1" x14ac:dyDescent="0.25">
      <c r="A1936" s="1335" t="s">
        <v>770</v>
      </c>
    </row>
    <row r="1937" spans="1:1" ht="62" x14ac:dyDescent="0.25">
      <c r="A1937" s="1335" t="s">
        <v>7891</v>
      </c>
    </row>
    <row r="1938" spans="1:1" ht="31" x14ac:dyDescent="0.25">
      <c r="A1938" s="1335" t="s">
        <v>7892</v>
      </c>
    </row>
    <row r="1939" spans="1:1" x14ac:dyDescent="0.25">
      <c r="A1939" s="1335" t="s">
        <v>1301</v>
      </c>
    </row>
    <row r="1940" spans="1:1" x14ac:dyDescent="0.25">
      <c r="A1940" s="1335" t="s">
        <v>7893</v>
      </c>
    </row>
    <row r="1941" spans="1:1" x14ac:dyDescent="0.25">
      <c r="A1941" s="1335" t="s">
        <v>1175</v>
      </c>
    </row>
    <row r="1942" spans="1:1" ht="46.5" x14ac:dyDescent="0.25">
      <c r="A1942" s="1335" t="s">
        <v>7894</v>
      </c>
    </row>
    <row r="1943" spans="1:1" ht="31" x14ac:dyDescent="0.25">
      <c r="A1943" s="1335" t="s">
        <v>7895</v>
      </c>
    </row>
    <row r="1944" spans="1:1" x14ac:dyDescent="0.25">
      <c r="A1944" s="1335" t="s">
        <v>1370</v>
      </c>
    </row>
    <row r="1945" spans="1:1" x14ac:dyDescent="0.25">
      <c r="A1945" s="1335" t="s">
        <v>7870</v>
      </c>
    </row>
    <row r="1946" spans="1:1" x14ac:dyDescent="0.25">
      <c r="A1946" s="1335" t="s">
        <v>1176</v>
      </c>
    </row>
    <row r="1947" spans="1:1" ht="31" x14ac:dyDescent="0.25">
      <c r="A1947" s="1335" t="s">
        <v>7896</v>
      </c>
    </row>
    <row r="1948" spans="1:1" ht="62" x14ac:dyDescent="0.25">
      <c r="A1948" s="1335" t="s">
        <v>7897</v>
      </c>
    </row>
    <row r="1949" spans="1:1" ht="31" x14ac:dyDescent="0.25">
      <c r="A1949" s="1335" t="s">
        <v>7898</v>
      </c>
    </row>
    <row r="1950" spans="1:1" x14ac:dyDescent="0.25">
      <c r="A1950" s="1335" t="s">
        <v>7429</v>
      </c>
    </row>
    <row r="1951" spans="1:1" x14ac:dyDescent="0.25">
      <c r="A1951" s="1335" t="s">
        <v>1593</v>
      </c>
    </row>
    <row r="1952" spans="1:1" x14ac:dyDescent="0.25">
      <c r="A1952" s="1335" t="s">
        <v>7899</v>
      </c>
    </row>
    <row r="1953" spans="1:1" x14ac:dyDescent="0.25">
      <c r="A1953" s="1335" t="s">
        <v>1981</v>
      </c>
    </row>
    <row r="1954" spans="1:1" x14ac:dyDescent="0.25">
      <c r="A1954" s="1335" t="s">
        <v>7900</v>
      </c>
    </row>
    <row r="1955" spans="1:1" x14ac:dyDescent="0.25">
      <c r="A1955" s="1335" t="s">
        <v>998</v>
      </c>
    </row>
    <row r="1956" spans="1:1" ht="46.5" x14ac:dyDescent="0.25">
      <c r="A1956" s="1335" t="s">
        <v>7901</v>
      </c>
    </row>
    <row r="1957" spans="1:1" ht="46.5" x14ac:dyDescent="0.25">
      <c r="A1957" s="1335" t="s">
        <v>7902</v>
      </c>
    </row>
    <row r="1958" spans="1:1" ht="31" x14ac:dyDescent="0.25">
      <c r="A1958" s="1335" t="s">
        <v>7656</v>
      </c>
    </row>
    <row r="1959" spans="1:1" ht="46.5" x14ac:dyDescent="0.25">
      <c r="A1959" s="1335" t="s">
        <v>7903</v>
      </c>
    </row>
    <row r="1960" spans="1:1" x14ac:dyDescent="0.25">
      <c r="A1960" s="1335" t="s">
        <v>16347</v>
      </c>
    </row>
    <row r="1961" spans="1:1" x14ac:dyDescent="0.25">
      <c r="A1961" s="1335" t="s">
        <v>999</v>
      </c>
    </row>
    <row r="1962" spans="1:1" x14ac:dyDescent="0.25">
      <c r="A1962" s="1335" t="s">
        <v>7904</v>
      </c>
    </row>
    <row r="1963" spans="1:1" ht="46.5" x14ac:dyDescent="0.25">
      <c r="A1963" s="1335" t="s">
        <v>630</v>
      </c>
    </row>
    <row r="1964" spans="1:1" ht="31" x14ac:dyDescent="0.25">
      <c r="A1964" s="1335" t="s">
        <v>7905</v>
      </c>
    </row>
    <row r="1965" spans="1:1" x14ac:dyDescent="0.25">
      <c r="A1965" s="1335" t="s">
        <v>7906</v>
      </c>
    </row>
    <row r="1966" spans="1:1" x14ac:dyDescent="0.25">
      <c r="A1966" s="1335" t="s">
        <v>7907</v>
      </c>
    </row>
    <row r="1967" spans="1:1" ht="31" x14ac:dyDescent="0.25">
      <c r="A1967" s="1335" t="s">
        <v>7908</v>
      </c>
    </row>
    <row r="1968" spans="1:1" ht="77.5" x14ac:dyDescent="0.25">
      <c r="A1968" s="1335" t="s">
        <v>631</v>
      </c>
    </row>
    <row r="1969" spans="1:1" ht="46.5" x14ac:dyDescent="0.25">
      <c r="A1969" s="1335" t="s">
        <v>7909</v>
      </c>
    </row>
    <row r="1970" spans="1:1" ht="46.5" x14ac:dyDescent="0.25">
      <c r="A1970" s="1335" t="s">
        <v>7657</v>
      </c>
    </row>
    <row r="1971" spans="1:1" x14ac:dyDescent="0.25">
      <c r="A1971" s="1335" t="s">
        <v>1000</v>
      </c>
    </row>
    <row r="1972" spans="1:1" ht="46.5" x14ac:dyDescent="0.25">
      <c r="A1972" s="1335" t="s">
        <v>7910</v>
      </c>
    </row>
    <row r="1973" spans="1:1" x14ac:dyDescent="0.25">
      <c r="A1973" s="1335" t="s">
        <v>1405</v>
      </c>
    </row>
    <row r="1974" spans="1:1" x14ac:dyDescent="0.25">
      <c r="A1974" s="1335" t="s">
        <v>745</v>
      </c>
    </row>
    <row r="1975" spans="1:1" x14ac:dyDescent="0.25">
      <c r="A1975" s="1335" t="s">
        <v>7911</v>
      </c>
    </row>
    <row r="1976" spans="1:1" x14ac:dyDescent="0.25">
      <c r="A1976" s="1335" t="s">
        <v>683</v>
      </c>
    </row>
    <row r="1977" spans="1:1" ht="46.5" x14ac:dyDescent="0.25">
      <c r="A1977" s="1335" t="s">
        <v>13340</v>
      </c>
    </row>
    <row r="1978" spans="1:1" ht="124" x14ac:dyDescent="0.25">
      <c r="A1978" s="1335" t="s">
        <v>7912</v>
      </c>
    </row>
    <row r="1979" spans="1:1" x14ac:dyDescent="0.25">
      <c r="A1979" s="1335" t="s">
        <v>7913</v>
      </c>
    </row>
    <row r="1980" spans="1:1" x14ac:dyDescent="0.25">
      <c r="A1980" s="1335" t="s">
        <v>684</v>
      </c>
    </row>
    <row r="1981" spans="1:1" ht="77.5" x14ac:dyDescent="0.25">
      <c r="A1981" s="1335" t="s">
        <v>7658</v>
      </c>
    </row>
    <row r="1982" spans="1:1" ht="46.5" x14ac:dyDescent="0.25">
      <c r="A1982" s="1335" t="s">
        <v>7659</v>
      </c>
    </row>
    <row r="1983" spans="1:1" ht="77.5" x14ac:dyDescent="0.25">
      <c r="A1983" s="1335" t="s">
        <v>22125</v>
      </c>
    </row>
    <row r="1984" spans="1:1" ht="46.5" x14ac:dyDescent="0.25">
      <c r="A1984" s="1335" t="s">
        <v>7660</v>
      </c>
    </row>
    <row r="1985" spans="1:1" ht="62" x14ac:dyDescent="0.25">
      <c r="A1985" s="1335" t="s">
        <v>7661</v>
      </c>
    </row>
    <row r="1986" spans="1:1" ht="46.5" x14ac:dyDescent="0.25">
      <c r="A1986" s="1335" t="s">
        <v>22126</v>
      </c>
    </row>
    <row r="1987" spans="1:1" x14ac:dyDescent="0.25">
      <c r="A1987" s="1335" t="s">
        <v>7914</v>
      </c>
    </row>
    <row r="1988" spans="1:1" x14ac:dyDescent="0.25">
      <c r="A1988" s="1335" t="s">
        <v>675</v>
      </c>
    </row>
    <row r="1989" spans="1:1" ht="31" x14ac:dyDescent="0.25">
      <c r="A1989" s="1335" t="s">
        <v>7915</v>
      </c>
    </row>
    <row r="1990" spans="1:1" ht="46.5" x14ac:dyDescent="0.25">
      <c r="A1990" s="1335" t="s">
        <v>7916</v>
      </c>
    </row>
    <row r="1991" spans="1:1" x14ac:dyDescent="0.25">
      <c r="A1991" s="1335" t="s">
        <v>7917</v>
      </c>
    </row>
    <row r="1992" spans="1:1" x14ac:dyDescent="0.25">
      <c r="A1992" s="1335" t="s">
        <v>676</v>
      </c>
    </row>
    <row r="1993" spans="1:1" ht="12.5" x14ac:dyDescent="0.25">
      <c r="A1993" s="1336" t="s">
        <v>659</v>
      </c>
    </row>
    <row r="1994" spans="1:1" x14ac:dyDescent="0.25">
      <c r="A1994" s="1335" t="s">
        <v>7918</v>
      </c>
    </row>
    <row r="1995" spans="1:1" x14ac:dyDescent="0.25">
      <c r="A1995" s="1335" t="s">
        <v>633</v>
      </c>
    </row>
    <row r="1996" spans="1:1" ht="31" x14ac:dyDescent="0.25">
      <c r="A1996" s="1335" t="s">
        <v>7919</v>
      </c>
    </row>
    <row r="1997" spans="1:1" x14ac:dyDescent="0.25">
      <c r="A1997" s="1335" t="s">
        <v>7920</v>
      </c>
    </row>
    <row r="1998" spans="1:1" x14ac:dyDescent="0.25">
      <c r="A1998" s="1335" t="s">
        <v>16348</v>
      </c>
    </row>
    <row r="1999" spans="1:1" ht="46.5" x14ac:dyDescent="0.25">
      <c r="A1999" s="1335" t="s">
        <v>16349</v>
      </c>
    </row>
    <row r="2000" spans="1:1" x14ac:dyDescent="0.25">
      <c r="A2000" s="1335" t="s">
        <v>1559</v>
      </c>
    </row>
    <row r="2001" spans="1:1" x14ac:dyDescent="0.25">
      <c r="A2001" s="1335" t="s">
        <v>661</v>
      </c>
    </row>
    <row r="2002" spans="1:1" x14ac:dyDescent="0.25">
      <c r="A2002" s="1335" t="s">
        <v>7921</v>
      </c>
    </row>
    <row r="2003" spans="1:1" ht="31" x14ac:dyDescent="0.25">
      <c r="A2003" s="1335" t="s">
        <v>6716</v>
      </c>
    </row>
    <row r="2004" spans="1:1" ht="46.5" x14ac:dyDescent="0.25">
      <c r="A2004" s="1335" t="s">
        <v>7662</v>
      </c>
    </row>
    <row r="2005" spans="1:1" ht="93" x14ac:dyDescent="0.25">
      <c r="A2005" s="1335" t="s">
        <v>16350</v>
      </c>
    </row>
    <row r="2006" spans="1:1" ht="31" x14ac:dyDescent="0.25">
      <c r="A2006" s="1335" t="s">
        <v>16351</v>
      </c>
    </row>
    <row r="2007" spans="1:1" x14ac:dyDescent="0.25">
      <c r="A2007" s="1335" t="s">
        <v>7922</v>
      </c>
    </row>
    <row r="2008" spans="1:1" x14ac:dyDescent="0.25">
      <c r="A2008" s="1335" t="s">
        <v>670</v>
      </c>
    </row>
    <row r="2009" spans="1:1" ht="62" x14ac:dyDescent="0.25">
      <c r="A2009" s="1335" t="s">
        <v>22127</v>
      </c>
    </row>
    <row r="2010" spans="1:1" ht="77.5" x14ac:dyDescent="0.25">
      <c r="A2010" s="1335" t="s">
        <v>7923</v>
      </c>
    </row>
    <row r="2011" spans="1:1" ht="62" x14ac:dyDescent="0.25">
      <c r="A2011" s="1335" t="s">
        <v>7924</v>
      </c>
    </row>
    <row r="2012" spans="1:1" x14ac:dyDescent="0.25">
      <c r="A2012" s="1335" t="s">
        <v>7925</v>
      </c>
    </row>
    <row r="2013" spans="1:1" x14ac:dyDescent="0.25">
      <c r="A2013" s="1335" t="s">
        <v>16352</v>
      </c>
    </row>
    <row r="2014" spans="1:1" x14ac:dyDescent="0.25">
      <c r="A2014" s="1335" t="s">
        <v>16353</v>
      </c>
    </row>
    <row r="2015" spans="1:1" x14ac:dyDescent="0.25">
      <c r="A2015" s="1335" t="s">
        <v>16354</v>
      </c>
    </row>
    <row r="2016" spans="1:1" x14ac:dyDescent="0.25">
      <c r="A2016" s="1335" t="s">
        <v>16355</v>
      </c>
    </row>
    <row r="2017" spans="1:1" x14ac:dyDescent="0.25">
      <c r="A2017" s="1335" t="s">
        <v>16356</v>
      </c>
    </row>
    <row r="2018" spans="1:1" ht="77.5" x14ac:dyDescent="0.25">
      <c r="A2018" s="1335" t="s">
        <v>16357</v>
      </c>
    </row>
    <row r="2019" spans="1:1" ht="31" x14ac:dyDescent="0.25">
      <c r="A2019" s="1335" t="s">
        <v>16358</v>
      </c>
    </row>
    <row r="2020" spans="1:1" ht="31" x14ac:dyDescent="0.25">
      <c r="A2020" s="1335" t="s">
        <v>16359</v>
      </c>
    </row>
    <row r="2021" spans="1:1" x14ac:dyDescent="0.25">
      <c r="A2021" s="1335" t="s">
        <v>7926</v>
      </c>
    </row>
    <row r="2022" spans="1:1" x14ac:dyDescent="0.25">
      <c r="A2022" s="1335" t="s">
        <v>633</v>
      </c>
    </row>
    <row r="2023" spans="1:1" x14ac:dyDescent="0.25">
      <c r="A2023" s="1335" t="s">
        <v>7927</v>
      </c>
    </row>
    <row r="2024" spans="1:1" x14ac:dyDescent="0.25">
      <c r="A2024" s="1335" t="s">
        <v>660</v>
      </c>
    </row>
    <row r="2025" spans="1:1" x14ac:dyDescent="0.25">
      <c r="A2025" s="1335" t="s">
        <v>7928</v>
      </c>
    </row>
    <row r="2026" spans="1:1" x14ac:dyDescent="0.25">
      <c r="A2026" s="1335" t="s">
        <v>7929</v>
      </c>
    </row>
    <row r="2027" spans="1:1" ht="46.5" x14ac:dyDescent="0.25">
      <c r="A2027" s="1335" t="s">
        <v>7930</v>
      </c>
    </row>
    <row r="2028" spans="1:1" x14ac:dyDescent="0.25">
      <c r="A2028" s="1335" t="s">
        <v>7663</v>
      </c>
    </row>
    <row r="2029" spans="1:1" x14ac:dyDescent="0.25">
      <c r="A2029" s="1335" t="s">
        <v>7664</v>
      </c>
    </row>
    <row r="2030" spans="1:1" x14ac:dyDescent="0.25">
      <c r="A2030" s="1335" t="s">
        <v>7665</v>
      </c>
    </row>
    <row r="2031" spans="1:1" x14ac:dyDescent="0.25">
      <c r="A2031" s="1335" t="s">
        <v>7931</v>
      </c>
    </row>
    <row r="2032" spans="1:1" ht="31" x14ac:dyDescent="0.25">
      <c r="A2032" s="1335" t="s">
        <v>634</v>
      </c>
    </row>
    <row r="2033" spans="1:1" x14ac:dyDescent="0.25">
      <c r="A2033" s="1335" t="s">
        <v>7932</v>
      </c>
    </row>
    <row r="2034" spans="1:1" ht="46.5" x14ac:dyDescent="0.25">
      <c r="A2034" s="1335" t="s">
        <v>7666</v>
      </c>
    </row>
    <row r="2035" spans="1:1" ht="31" x14ac:dyDescent="0.25">
      <c r="A2035" s="1335" t="s">
        <v>7667</v>
      </c>
    </row>
    <row r="2036" spans="1:1" x14ac:dyDescent="0.25">
      <c r="A2036" s="1335" t="s">
        <v>7933</v>
      </c>
    </row>
    <row r="2037" spans="1:1" ht="62" x14ac:dyDescent="0.25">
      <c r="A2037" s="1335" t="s">
        <v>7934</v>
      </c>
    </row>
    <row r="2038" spans="1:1" ht="31" x14ac:dyDescent="0.25">
      <c r="A2038" s="1335" t="s">
        <v>7935</v>
      </c>
    </row>
    <row r="2039" spans="1:1" ht="12.5" x14ac:dyDescent="0.25">
      <c r="A2039" s="1336" t="s">
        <v>7936</v>
      </c>
    </row>
    <row r="2040" spans="1:1" ht="62" x14ac:dyDescent="0.25">
      <c r="A2040" s="1335" t="s">
        <v>7937</v>
      </c>
    </row>
    <row r="2041" spans="1:1" x14ac:dyDescent="0.25">
      <c r="A2041" s="1335" t="s">
        <v>7938</v>
      </c>
    </row>
    <row r="2042" spans="1:1" ht="108.5" x14ac:dyDescent="0.25">
      <c r="A2042" s="1335" t="s">
        <v>7939</v>
      </c>
    </row>
    <row r="2043" spans="1:1" ht="93" x14ac:dyDescent="0.25">
      <c r="A2043" s="1335" t="s">
        <v>7940</v>
      </c>
    </row>
    <row r="2044" spans="1:1" x14ac:dyDescent="0.25">
      <c r="A2044" s="1335" t="s">
        <v>7941</v>
      </c>
    </row>
    <row r="2045" spans="1:1" ht="31" x14ac:dyDescent="0.25">
      <c r="A2045" s="1335" t="s">
        <v>7942</v>
      </c>
    </row>
    <row r="2046" spans="1:1" x14ac:dyDescent="0.25">
      <c r="A2046" s="1335" t="s">
        <v>7943</v>
      </c>
    </row>
    <row r="2047" spans="1:1" ht="31" x14ac:dyDescent="0.25">
      <c r="A2047" s="1335" t="s">
        <v>7944</v>
      </c>
    </row>
    <row r="2048" spans="1:1" x14ac:dyDescent="0.25">
      <c r="A2048" s="1335" t="s">
        <v>7945</v>
      </c>
    </row>
    <row r="2049" spans="1:1" x14ac:dyDescent="0.25">
      <c r="A2049" s="1335" t="s">
        <v>16360</v>
      </c>
    </row>
    <row r="2050" spans="1:1" ht="31" x14ac:dyDescent="0.25">
      <c r="A2050" s="1335" t="s">
        <v>16361</v>
      </c>
    </row>
    <row r="2051" spans="1:1" x14ac:dyDescent="0.25">
      <c r="A2051" s="1335" t="s">
        <v>7946</v>
      </c>
    </row>
    <row r="2052" spans="1:1" ht="62" x14ac:dyDescent="0.25">
      <c r="A2052" s="1335" t="s">
        <v>7947</v>
      </c>
    </row>
    <row r="2053" spans="1:1" x14ac:dyDescent="0.25">
      <c r="A2053" s="1335" t="s">
        <v>7948</v>
      </c>
    </row>
    <row r="2054" spans="1:1" ht="31" x14ac:dyDescent="0.25">
      <c r="A2054" s="1335" t="s">
        <v>7949</v>
      </c>
    </row>
    <row r="2055" spans="1:1" ht="62" x14ac:dyDescent="0.25">
      <c r="A2055" s="1335" t="s">
        <v>7950</v>
      </c>
    </row>
    <row r="2056" spans="1:1" x14ac:dyDescent="0.25">
      <c r="A2056" s="1335" t="s">
        <v>1517</v>
      </c>
    </row>
    <row r="2057" spans="1:1" x14ac:dyDescent="0.25">
      <c r="A2057" s="1335" t="s">
        <v>1361</v>
      </c>
    </row>
    <row r="2058" spans="1:1" x14ac:dyDescent="0.25">
      <c r="A2058" s="1335" t="s">
        <v>1001</v>
      </c>
    </row>
    <row r="2059" spans="1:1" ht="31" x14ac:dyDescent="0.25">
      <c r="A2059" s="1335" t="s">
        <v>7951</v>
      </c>
    </row>
    <row r="2060" spans="1:1" x14ac:dyDescent="0.25">
      <c r="A2060" s="1335" t="s">
        <v>1002</v>
      </c>
    </row>
    <row r="2061" spans="1:1" ht="46.5" x14ac:dyDescent="0.25">
      <c r="A2061" s="1335" t="s">
        <v>7952</v>
      </c>
    </row>
    <row r="2062" spans="1:1" ht="77.5" x14ac:dyDescent="0.25">
      <c r="A2062" s="1335" t="s">
        <v>13341</v>
      </c>
    </row>
    <row r="2063" spans="1:1" x14ac:dyDescent="0.25">
      <c r="A2063" s="1335" t="s">
        <v>1308</v>
      </c>
    </row>
    <row r="2064" spans="1:1" ht="93" x14ac:dyDescent="0.25">
      <c r="A2064" s="1335" t="s">
        <v>7430</v>
      </c>
    </row>
    <row r="2065" spans="1:1" ht="46.5" x14ac:dyDescent="0.25">
      <c r="A2065" s="1335" t="s">
        <v>7431</v>
      </c>
    </row>
    <row r="2066" spans="1:1" x14ac:dyDescent="0.25">
      <c r="A2066" s="1335" t="s">
        <v>7953</v>
      </c>
    </row>
    <row r="2067" spans="1:1" ht="46.5" x14ac:dyDescent="0.25">
      <c r="A2067" s="1335" t="s">
        <v>7668</v>
      </c>
    </row>
    <row r="2068" spans="1:1" ht="46.5" x14ac:dyDescent="0.25">
      <c r="A2068" s="1335" t="s">
        <v>7669</v>
      </c>
    </row>
    <row r="2069" spans="1:1" x14ac:dyDescent="0.25">
      <c r="A2069" s="1335" t="s">
        <v>1456</v>
      </c>
    </row>
    <row r="2070" spans="1:1" ht="31" x14ac:dyDescent="0.25">
      <c r="A2070" s="1335" t="s">
        <v>7954</v>
      </c>
    </row>
    <row r="2071" spans="1:1" ht="31" x14ac:dyDescent="0.25">
      <c r="A2071" s="1335" t="s">
        <v>7955</v>
      </c>
    </row>
    <row r="2072" spans="1:1" x14ac:dyDescent="0.25">
      <c r="A2072" s="1335" t="s">
        <v>1635</v>
      </c>
    </row>
    <row r="2073" spans="1:1" ht="31" x14ac:dyDescent="0.25">
      <c r="A2073" s="1335" t="s">
        <v>6459</v>
      </c>
    </row>
    <row r="2074" spans="1:1" x14ac:dyDescent="0.25">
      <c r="A2074" s="1335" t="s">
        <v>1625</v>
      </c>
    </row>
    <row r="2075" spans="1:1" x14ac:dyDescent="0.25">
      <c r="A2075" s="1335" t="s">
        <v>1180</v>
      </c>
    </row>
    <row r="2076" spans="1:1" x14ac:dyDescent="0.25">
      <c r="A2076" s="1335" t="s">
        <v>1636</v>
      </c>
    </row>
    <row r="2077" spans="1:1" ht="124" x14ac:dyDescent="0.25">
      <c r="A2077" s="1335" t="s">
        <v>7432</v>
      </c>
    </row>
    <row r="2078" spans="1:1" ht="31" x14ac:dyDescent="0.25">
      <c r="A2078" s="1335" t="s">
        <v>7433</v>
      </c>
    </row>
    <row r="2079" spans="1:1" ht="124" x14ac:dyDescent="0.25">
      <c r="A2079" s="1335" t="s">
        <v>7434</v>
      </c>
    </row>
    <row r="2080" spans="1:1" x14ac:dyDescent="0.25">
      <c r="A2080" s="1335" t="s">
        <v>7435</v>
      </c>
    </row>
    <row r="2081" spans="1:1" ht="62" x14ac:dyDescent="0.25">
      <c r="A2081" s="1335" t="s">
        <v>7436</v>
      </c>
    </row>
    <row r="2082" spans="1:1" ht="31" x14ac:dyDescent="0.25">
      <c r="A2082" s="1335" t="s">
        <v>7437</v>
      </c>
    </row>
    <row r="2083" spans="1:1" ht="31" x14ac:dyDescent="0.25">
      <c r="A2083" s="1335" t="s">
        <v>7438</v>
      </c>
    </row>
    <row r="2084" spans="1:1" ht="37.5" x14ac:dyDescent="0.25">
      <c r="A2084" s="1336" t="s">
        <v>7439</v>
      </c>
    </row>
    <row r="2085" spans="1:1" ht="46.5" x14ac:dyDescent="0.25">
      <c r="A2085" s="1335" t="s">
        <v>7440</v>
      </c>
    </row>
    <row r="2086" spans="1:1" ht="12.5" x14ac:dyDescent="0.25">
      <c r="A2086" s="1336" t="s">
        <v>1280</v>
      </c>
    </row>
    <row r="2087" spans="1:1" ht="46.5" x14ac:dyDescent="0.25">
      <c r="A2087" s="1335" t="s">
        <v>1153</v>
      </c>
    </row>
    <row r="2088" spans="1:1" ht="12.5" x14ac:dyDescent="0.25">
      <c r="A2088" s="1336" t="s">
        <v>2675</v>
      </c>
    </row>
    <row r="2089" spans="1:1" x14ac:dyDescent="0.25">
      <c r="A2089" s="1335" t="s">
        <v>1154</v>
      </c>
    </row>
    <row r="2090" spans="1:1" x14ac:dyDescent="0.25">
      <c r="A2090" s="1335" t="s">
        <v>1155</v>
      </c>
    </row>
    <row r="2091" spans="1:1" ht="31" x14ac:dyDescent="0.25">
      <c r="A2091" s="1335" t="s">
        <v>7441</v>
      </c>
    </row>
    <row r="2092" spans="1:1" ht="62" x14ac:dyDescent="0.25">
      <c r="A2092" s="1335" t="s">
        <v>7442</v>
      </c>
    </row>
    <row r="2093" spans="1:1" ht="77.5" x14ac:dyDescent="0.25">
      <c r="A2093" s="1335" t="s">
        <v>7443</v>
      </c>
    </row>
    <row r="2094" spans="1:1" ht="62" x14ac:dyDescent="0.25">
      <c r="A2094" s="1335" t="s">
        <v>7444</v>
      </c>
    </row>
    <row r="2095" spans="1:1" x14ac:dyDescent="0.25">
      <c r="A2095" s="1335" t="s">
        <v>1198</v>
      </c>
    </row>
    <row r="2096" spans="1:1" x14ac:dyDescent="0.25">
      <c r="A2096" s="1335" t="s">
        <v>1199</v>
      </c>
    </row>
    <row r="2097" spans="1:1" x14ac:dyDescent="0.25">
      <c r="A2097" s="1335" t="s">
        <v>7445</v>
      </c>
    </row>
    <row r="2098" spans="1:1" x14ac:dyDescent="0.25">
      <c r="A2098" s="1335" t="s">
        <v>1200</v>
      </c>
    </row>
    <row r="2099" spans="1:1" ht="31" x14ac:dyDescent="0.25">
      <c r="A2099" s="1335" t="s">
        <v>935</v>
      </c>
    </row>
    <row r="2100" spans="1:1" ht="46.5" x14ac:dyDescent="0.25">
      <c r="A2100" s="1335" t="s">
        <v>7446</v>
      </c>
    </row>
    <row r="2101" spans="1:1" x14ac:dyDescent="0.25">
      <c r="A2101" s="1335" t="s">
        <v>1018</v>
      </c>
    </row>
    <row r="2102" spans="1:1" x14ac:dyDescent="0.25">
      <c r="A2102" s="1335" t="s">
        <v>7447</v>
      </c>
    </row>
    <row r="2103" spans="1:1" ht="31" x14ac:dyDescent="0.25">
      <c r="A2103" s="1335" t="s">
        <v>1019</v>
      </c>
    </row>
    <row r="2104" spans="1:1" ht="31" x14ac:dyDescent="0.25">
      <c r="A2104" s="1335" t="s">
        <v>1020</v>
      </c>
    </row>
    <row r="2105" spans="1:1" ht="31" x14ac:dyDescent="0.25">
      <c r="A2105" s="1335" t="s">
        <v>7448</v>
      </c>
    </row>
    <row r="2106" spans="1:1" ht="46.5" x14ac:dyDescent="0.25">
      <c r="A2106" s="1335" t="s">
        <v>21528</v>
      </c>
    </row>
    <row r="2107" spans="1:1" ht="46.5" x14ac:dyDescent="0.25">
      <c r="A2107" s="1335" t="s">
        <v>21627</v>
      </c>
    </row>
    <row r="2108" spans="1:1" ht="31" x14ac:dyDescent="0.25">
      <c r="A2108" s="1335" t="s">
        <v>7449</v>
      </c>
    </row>
    <row r="2109" spans="1:1" ht="31" x14ac:dyDescent="0.25">
      <c r="A2109" s="1335" t="s">
        <v>7450</v>
      </c>
    </row>
    <row r="2110" spans="1:1" x14ac:dyDescent="0.25">
      <c r="A2110" s="1335" t="s">
        <v>1192</v>
      </c>
    </row>
    <row r="2111" spans="1:1" x14ac:dyDescent="0.25">
      <c r="A2111" s="1335" t="s">
        <v>1193</v>
      </c>
    </row>
    <row r="2112" spans="1:1" x14ac:dyDescent="0.25">
      <c r="A2112" s="1335" t="s">
        <v>7451</v>
      </c>
    </row>
    <row r="2113" spans="1:1" x14ac:dyDescent="0.25">
      <c r="A2113" s="1335" t="s">
        <v>1194</v>
      </c>
    </row>
    <row r="2114" spans="1:1" ht="31" x14ac:dyDescent="0.25">
      <c r="A2114" s="1335" t="s">
        <v>7452</v>
      </c>
    </row>
    <row r="2115" spans="1:1" ht="31" x14ac:dyDescent="0.25">
      <c r="A2115" s="1335" t="s">
        <v>1195</v>
      </c>
    </row>
    <row r="2116" spans="1:1" x14ac:dyDescent="0.25">
      <c r="A2116" s="1335" t="s">
        <v>7453</v>
      </c>
    </row>
    <row r="2117" spans="1:1" ht="31" x14ac:dyDescent="0.25">
      <c r="A2117" s="1335" t="s">
        <v>7454</v>
      </c>
    </row>
    <row r="2118" spans="1:1" ht="46.5" x14ac:dyDescent="0.25">
      <c r="A2118" s="1335" t="s">
        <v>6093</v>
      </c>
    </row>
    <row r="2119" spans="1:1" ht="31" x14ac:dyDescent="0.25">
      <c r="A2119" s="1335" t="s">
        <v>7455</v>
      </c>
    </row>
    <row r="2120" spans="1:1" x14ac:dyDescent="0.25">
      <c r="A2120" s="1335" t="s">
        <v>1303</v>
      </c>
    </row>
    <row r="2121" spans="1:1" x14ac:dyDescent="0.25">
      <c r="A2121" s="1335" t="s">
        <v>6692</v>
      </c>
    </row>
    <row r="2122" spans="1:1" x14ac:dyDescent="0.25">
      <c r="A2122" s="1335" t="s">
        <v>942</v>
      </c>
    </row>
    <row r="2123" spans="1:1" ht="93" x14ac:dyDescent="0.25">
      <c r="A2123" s="1335" t="s">
        <v>7456</v>
      </c>
    </row>
    <row r="2124" spans="1:1" x14ac:dyDescent="0.25">
      <c r="A2124" s="1335" t="s">
        <v>7457</v>
      </c>
    </row>
    <row r="2125" spans="1:1" ht="31" x14ac:dyDescent="0.25">
      <c r="A2125" s="1335" t="s">
        <v>7458</v>
      </c>
    </row>
    <row r="2126" spans="1:1" ht="31" x14ac:dyDescent="0.25">
      <c r="A2126" s="1335" t="s">
        <v>7459</v>
      </c>
    </row>
    <row r="2127" spans="1:1" ht="77.5" x14ac:dyDescent="0.25">
      <c r="A2127" s="1335" t="s">
        <v>7460</v>
      </c>
    </row>
    <row r="2128" spans="1:1" x14ac:dyDescent="0.25">
      <c r="A2128" s="1335" t="s">
        <v>725</v>
      </c>
    </row>
    <row r="2129" spans="1:1" ht="31" x14ac:dyDescent="0.25">
      <c r="A2129" s="1335" t="s">
        <v>7461</v>
      </c>
    </row>
    <row r="2130" spans="1:1" x14ac:dyDescent="0.25">
      <c r="A2130" s="1335" t="s">
        <v>7462</v>
      </c>
    </row>
    <row r="2131" spans="1:1" ht="62" x14ac:dyDescent="0.25">
      <c r="A2131" s="1335" t="s">
        <v>7463</v>
      </c>
    </row>
    <row r="2132" spans="1:1" x14ac:dyDescent="0.25">
      <c r="A2132" s="1335" t="s">
        <v>7464</v>
      </c>
    </row>
    <row r="2133" spans="1:1" x14ac:dyDescent="0.25">
      <c r="A2133" s="1335" t="s">
        <v>1014</v>
      </c>
    </row>
    <row r="2134" spans="1:1" x14ac:dyDescent="0.25">
      <c r="A2134" s="1335" t="s">
        <v>1015</v>
      </c>
    </row>
    <row r="2135" spans="1:1" x14ac:dyDescent="0.25">
      <c r="A2135" s="1335" t="s">
        <v>1016</v>
      </c>
    </row>
    <row r="2136" spans="1:1" x14ac:dyDescent="0.25">
      <c r="A2136" s="1335" t="s">
        <v>1017</v>
      </c>
    </row>
    <row r="2137" spans="1:1" ht="31" x14ac:dyDescent="0.25">
      <c r="A2137" s="1335" t="s">
        <v>7465</v>
      </c>
    </row>
    <row r="2138" spans="1:1" ht="93" x14ac:dyDescent="0.25">
      <c r="A2138" s="1335" t="s">
        <v>7466</v>
      </c>
    </row>
    <row r="2139" spans="1:1" x14ac:dyDescent="0.25">
      <c r="A2139" s="1335" t="s">
        <v>7467</v>
      </c>
    </row>
    <row r="2140" spans="1:1" ht="31" x14ac:dyDescent="0.25">
      <c r="A2140" s="1335" t="s">
        <v>6460</v>
      </c>
    </row>
    <row r="2141" spans="1:1" x14ac:dyDescent="0.25">
      <c r="A2141" s="1335" t="s">
        <v>1088</v>
      </c>
    </row>
    <row r="2142" spans="1:1" x14ac:dyDescent="0.25">
      <c r="A2142" s="1335" t="s">
        <v>1089</v>
      </c>
    </row>
    <row r="2143" spans="1:1" x14ac:dyDescent="0.25">
      <c r="A2143" s="1335" t="s">
        <v>1090</v>
      </c>
    </row>
    <row r="2144" spans="1:1" x14ac:dyDescent="0.25">
      <c r="A2144" s="1335" t="s">
        <v>910</v>
      </c>
    </row>
    <row r="2145" spans="1:1" x14ac:dyDescent="0.25">
      <c r="A2145" s="1335" t="s">
        <v>906</v>
      </c>
    </row>
    <row r="2146" spans="1:1" ht="46.5" x14ac:dyDescent="0.25">
      <c r="A2146" s="1335" t="s">
        <v>907</v>
      </c>
    </row>
    <row r="2147" spans="1:1" x14ac:dyDescent="0.25">
      <c r="A2147" s="1335" t="s">
        <v>990</v>
      </c>
    </row>
    <row r="2148" spans="1:1" ht="77.5" x14ac:dyDescent="0.25">
      <c r="A2148" s="1335" t="s">
        <v>7468</v>
      </c>
    </row>
    <row r="2149" spans="1:1" x14ac:dyDescent="0.25">
      <c r="A2149" s="1335" t="s">
        <v>7469</v>
      </c>
    </row>
    <row r="2150" spans="1:1" x14ac:dyDescent="0.25">
      <c r="A2150" s="1335" t="s">
        <v>991</v>
      </c>
    </row>
    <row r="2151" spans="1:1" ht="46.5" x14ac:dyDescent="0.25">
      <c r="A2151" s="1335" t="s">
        <v>7470</v>
      </c>
    </row>
    <row r="2152" spans="1:1" ht="31" x14ac:dyDescent="0.25">
      <c r="A2152" s="1335" t="s">
        <v>7471</v>
      </c>
    </row>
    <row r="2153" spans="1:1" x14ac:dyDescent="0.25">
      <c r="A2153" s="1335" t="s">
        <v>740</v>
      </c>
    </row>
    <row r="2154" spans="1:1" x14ac:dyDescent="0.25">
      <c r="A2154" s="1335" t="s">
        <v>741</v>
      </c>
    </row>
    <row r="2155" spans="1:1" ht="62.5" x14ac:dyDescent="0.25">
      <c r="A2155" s="1336" t="s">
        <v>7472</v>
      </c>
    </row>
    <row r="2156" spans="1:1" x14ac:dyDescent="0.25">
      <c r="A2156" s="1335" t="s">
        <v>7473</v>
      </c>
    </row>
    <row r="2157" spans="1:1" ht="31" x14ac:dyDescent="0.25">
      <c r="A2157" s="1335" t="s">
        <v>7474</v>
      </c>
    </row>
    <row r="2158" spans="1:1" x14ac:dyDescent="0.25">
      <c r="A2158" s="1335" t="s">
        <v>744</v>
      </c>
    </row>
    <row r="2159" spans="1:1" ht="62" x14ac:dyDescent="0.25">
      <c r="A2159" s="1335" t="s">
        <v>7475</v>
      </c>
    </row>
    <row r="2160" spans="1:1" ht="62" x14ac:dyDescent="0.25">
      <c r="A2160" s="1335" t="s">
        <v>7476</v>
      </c>
    </row>
    <row r="2161" spans="1:1" ht="46.5" x14ac:dyDescent="0.25">
      <c r="A2161" s="1335" t="s">
        <v>7477</v>
      </c>
    </row>
    <row r="2162" spans="1:1" x14ac:dyDescent="0.25">
      <c r="A2162" s="1335" t="s">
        <v>1517</v>
      </c>
    </row>
    <row r="2163" spans="1:1" x14ac:dyDescent="0.25">
      <c r="A2163" s="1335" t="s">
        <v>6461</v>
      </c>
    </row>
    <row r="2164" spans="1:1" x14ac:dyDescent="0.25">
      <c r="A2164" s="1335" t="s">
        <v>1213</v>
      </c>
    </row>
    <row r="2165" spans="1:1" ht="31" x14ac:dyDescent="0.25">
      <c r="A2165" s="1335" t="s">
        <v>13342</v>
      </c>
    </row>
    <row r="2166" spans="1:1" x14ac:dyDescent="0.25">
      <c r="A2166" s="1335" t="s">
        <v>13343</v>
      </c>
    </row>
    <row r="2167" spans="1:1" ht="62" x14ac:dyDescent="0.25">
      <c r="A2167" s="1335" t="s">
        <v>7478</v>
      </c>
    </row>
    <row r="2168" spans="1:1" ht="46.5" x14ac:dyDescent="0.25">
      <c r="A2168" s="1335" t="s">
        <v>7479</v>
      </c>
    </row>
    <row r="2169" spans="1:1" ht="62" x14ac:dyDescent="0.25">
      <c r="A2169" s="1335" t="s">
        <v>7480</v>
      </c>
    </row>
    <row r="2170" spans="1:1" ht="62" x14ac:dyDescent="0.25">
      <c r="A2170" s="1335" t="s">
        <v>7481</v>
      </c>
    </row>
    <row r="2171" spans="1:1" x14ac:dyDescent="0.25">
      <c r="A2171" s="1335" t="s">
        <v>1214</v>
      </c>
    </row>
    <row r="2172" spans="1:1" x14ac:dyDescent="0.25">
      <c r="A2172" s="1335" t="s">
        <v>1215</v>
      </c>
    </row>
    <row r="2173" spans="1:1" x14ac:dyDescent="0.25">
      <c r="A2173" s="1335" t="s">
        <v>7482</v>
      </c>
    </row>
    <row r="2174" spans="1:1" ht="31" x14ac:dyDescent="0.25">
      <c r="A2174" s="1335" t="s">
        <v>1394</v>
      </c>
    </row>
    <row r="2175" spans="1:1" x14ac:dyDescent="0.25">
      <c r="A2175" s="1335" t="s">
        <v>7483</v>
      </c>
    </row>
    <row r="2176" spans="1:1" x14ac:dyDescent="0.25">
      <c r="A2176" s="1335" t="s">
        <v>7484</v>
      </c>
    </row>
    <row r="2177" spans="1:1" x14ac:dyDescent="0.25">
      <c r="A2177" s="1335" t="s">
        <v>887</v>
      </c>
    </row>
    <row r="2178" spans="1:1" x14ac:dyDescent="0.25">
      <c r="A2178" s="1335" t="s">
        <v>888</v>
      </c>
    </row>
    <row r="2179" spans="1:1" x14ac:dyDescent="0.25">
      <c r="A2179" s="1335" t="s">
        <v>889</v>
      </c>
    </row>
    <row r="2180" spans="1:1" x14ac:dyDescent="0.25">
      <c r="A2180" s="1335" t="s">
        <v>890</v>
      </c>
    </row>
    <row r="2181" spans="1:1" x14ac:dyDescent="0.25">
      <c r="A2181" s="1335" t="s">
        <v>891</v>
      </c>
    </row>
    <row r="2182" spans="1:1" ht="62" x14ac:dyDescent="0.25">
      <c r="A2182" s="1335" t="s">
        <v>816</v>
      </c>
    </row>
    <row r="2183" spans="1:1" x14ac:dyDescent="0.25">
      <c r="A2183" s="1335" t="s">
        <v>817</v>
      </c>
    </row>
    <row r="2184" spans="1:1" x14ac:dyDescent="0.25">
      <c r="A2184" s="1335" t="s">
        <v>7485</v>
      </c>
    </row>
    <row r="2185" spans="1:1" x14ac:dyDescent="0.25">
      <c r="A2185" s="1335" t="s">
        <v>1665</v>
      </c>
    </row>
    <row r="2186" spans="1:1" x14ac:dyDescent="0.25">
      <c r="A2186" s="1335" t="s">
        <v>818</v>
      </c>
    </row>
    <row r="2187" spans="1:1" x14ac:dyDescent="0.25">
      <c r="A2187" s="1335" t="s">
        <v>819</v>
      </c>
    </row>
    <row r="2188" spans="1:1" ht="93" x14ac:dyDescent="0.25">
      <c r="A2188" s="1335" t="s">
        <v>13252</v>
      </c>
    </row>
    <row r="2189" spans="1:1" ht="155" x14ac:dyDescent="0.25">
      <c r="A2189" s="1335" t="s">
        <v>7486</v>
      </c>
    </row>
    <row r="2190" spans="1:1" x14ac:dyDescent="0.25">
      <c r="A2190" s="1335" t="s">
        <v>7487</v>
      </c>
    </row>
    <row r="2191" spans="1:1" ht="31" x14ac:dyDescent="0.25">
      <c r="A2191" s="1335" t="s">
        <v>6094</v>
      </c>
    </row>
    <row r="2192" spans="1:1" x14ac:dyDescent="0.25">
      <c r="A2192" s="1335" t="s">
        <v>13344</v>
      </c>
    </row>
    <row r="2193" spans="1:1" ht="46.5" x14ac:dyDescent="0.25">
      <c r="A2193" s="1335" t="s">
        <v>7488</v>
      </c>
    </row>
    <row r="2194" spans="1:1" ht="46.5" x14ac:dyDescent="0.25">
      <c r="A2194" s="1335" t="s">
        <v>7489</v>
      </c>
    </row>
    <row r="2195" spans="1:1" ht="25" x14ac:dyDescent="0.25">
      <c r="A2195" s="1336" t="s">
        <v>7490</v>
      </c>
    </row>
    <row r="2196" spans="1:1" x14ac:dyDescent="0.25">
      <c r="A2196" s="1335" t="s">
        <v>6693</v>
      </c>
    </row>
    <row r="2197" spans="1:1" ht="31" x14ac:dyDescent="0.25">
      <c r="A2197" s="1335" t="s">
        <v>6095</v>
      </c>
    </row>
    <row r="2198" spans="1:1" ht="46.5" x14ac:dyDescent="0.25">
      <c r="A2198" s="1335" t="s">
        <v>6096</v>
      </c>
    </row>
    <row r="2199" spans="1:1" x14ac:dyDescent="0.25">
      <c r="A2199" s="1335" t="s">
        <v>1075</v>
      </c>
    </row>
    <row r="2200" spans="1:1" ht="139.5" x14ac:dyDescent="0.25">
      <c r="A2200" s="1335" t="s">
        <v>7491</v>
      </c>
    </row>
    <row r="2201" spans="1:1" x14ac:dyDescent="0.25">
      <c r="A2201" s="1335" t="s">
        <v>1076</v>
      </c>
    </row>
    <row r="2202" spans="1:1" x14ac:dyDescent="0.25">
      <c r="A2202" s="1335" t="s">
        <v>23</v>
      </c>
    </row>
    <row r="2203" spans="1:1" x14ac:dyDescent="0.25">
      <c r="A2203" s="1335" t="s">
        <v>6694</v>
      </c>
    </row>
    <row r="2204" spans="1:1" ht="124" x14ac:dyDescent="0.25">
      <c r="A2204" s="1335" t="s">
        <v>7492</v>
      </c>
    </row>
    <row r="2205" spans="1:1" ht="77.5" x14ac:dyDescent="0.25">
      <c r="A2205" s="1335" t="s">
        <v>7493</v>
      </c>
    </row>
    <row r="2206" spans="1:1" ht="31" x14ac:dyDescent="0.25">
      <c r="A2206" s="1335" t="s">
        <v>7494</v>
      </c>
    </row>
    <row r="2207" spans="1:1" ht="93" x14ac:dyDescent="0.25">
      <c r="A2207" s="1335" t="s">
        <v>7495</v>
      </c>
    </row>
    <row r="2208" spans="1:1" ht="93" x14ac:dyDescent="0.25">
      <c r="A2208" s="1335" t="s">
        <v>7496</v>
      </c>
    </row>
    <row r="2209" spans="1:1" x14ac:dyDescent="0.25">
      <c r="A2209" s="1335" t="s">
        <v>1044</v>
      </c>
    </row>
    <row r="2210" spans="1:1" ht="31" x14ac:dyDescent="0.25">
      <c r="A2210" s="1335" t="s">
        <v>7497</v>
      </c>
    </row>
    <row r="2211" spans="1:1" ht="46.5" x14ac:dyDescent="0.25">
      <c r="A2211" s="1335" t="s">
        <v>7498</v>
      </c>
    </row>
    <row r="2212" spans="1:1" ht="77.5" x14ac:dyDescent="0.25">
      <c r="A2212" s="1335" t="s">
        <v>7499</v>
      </c>
    </row>
    <row r="2213" spans="1:1" ht="108.5" x14ac:dyDescent="0.25">
      <c r="A2213" s="1335" t="s">
        <v>7500</v>
      </c>
    </row>
    <row r="2214" spans="1:1" ht="31" x14ac:dyDescent="0.25">
      <c r="A2214" s="1335" t="s">
        <v>7501</v>
      </c>
    </row>
    <row r="2215" spans="1:1" x14ac:dyDescent="0.25">
      <c r="A2215" s="1335" t="s">
        <v>1087</v>
      </c>
    </row>
    <row r="2216" spans="1:1" ht="139.5" x14ac:dyDescent="0.25">
      <c r="A2216" s="1335" t="s">
        <v>7502</v>
      </c>
    </row>
    <row r="2217" spans="1:1" ht="31" x14ac:dyDescent="0.25">
      <c r="A2217" s="1335" t="s">
        <v>7503</v>
      </c>
    </row>
    <row r="2218" spans="1:1" ht="31" x14ac:dyDescent="0.25">
      <c r="A2218" s="1335" t="s">
        <v>7504</v>
      </c>
    </row>
    <row r="2219" spans="1:1" ht="46.5" x14ac:dyDescent="0.25">
      <c r="A2219" s="1335" t="s">
        <v>7505</v>
      </c>
    </row>
    <row r="2220" spans="1:1" x14ac:dyDescent="0.25">
      <c r="A2220" s="1335" t="s">
        <v>911</v>
      </c>
    </row>
    <row r="2221" spans="1:1" ht="62.5" x14ac:dyDescent="0.25">
      <c r="A2221" s="1336" t="s">
        <v>7506</v>
      </c>
    </row>
    <row r="2222" spans="1:1" x14ac:dyDescent="0.25">
      <c r="A2222" s="1335" t="s">
        <v>912</v>
      </c>
    </row>
    <row r="2223" spans="1:1" ht="31" x14ac:dyDescent="0.25">
      <c r="A2223" s="1335" t="s">
        <v>7507</v>
      </c>
    </row>
    <row r="2224" spans="1:1" ht="31" x14ac:dyDescent="0.25">
      <c r="A2224" s="1335" t="s">
        <v>7508</v>
      </c>
    </row>
    <row r="2225" spans="1:1" x14ac:dyDescent="0.25">
      <c r="A2225" s="1335" t="s">
        <v>913</v>
      </c>
    </row>
    <row r="2226" spans="1:1" x14ac:dyDescent="0.25">
      <c r="A2226" s="1335" t="s">
        <v>914</v>
      </c>
    </row>
    <row r="2227" spans="1:1" ht="12.5" x14ac:dyDescent="0.25">
      <c r="A2227" s="1336" t="s">
        <v>915</v>
      </c>
    </row>
    <row r="2228" spans="1:1" x14ac:dyDescent="0.25">
      <c r="A2228" s="1335" t="s">
        <v>916</v>
      </c>
    </row>
    <row r="2229" spans="1:1" ht="31" x14ac:dyDescent="0.25">
      <c r="A2229" s="1335" t="s">
        <v>6097</v>
      </c>
    </row>
    <row r="2230" spans="1:1" x14ac:dyDescent="0.25">
      <c r="A2230" s="1335" t="s">
        <v>917</v>
      </c>
    </row>
    <row r="2231" spans="1:1" ht="25" x14ac:dyDescent="0.25">
      <c r="A2231" s="1336" t="s">
        <v>6098</v>
      </c>
    </row>
    <row r="2232" spans="1:1" x14ac:dyDescent="0.25">
      <c r="A2232" s="1335" t="s">
        <v>918</v>
      </c>
    </row>
    <row r="2233" spans="1:1" ht="12.5" x14ac:dyDescent="0.25">
      <c r="A2233" s="1336" t="s">
        <v>919</v>
      </c>
    </row>
    <row r="2234" spans="1:1" ht="31" x14ac:dyDescent="0.25">
      <c r="A2234" s="1335" t="s">
        <v>6099</v>
      </c>
    </row>
    <row r="2235" spans="1:1" x14ac:dyDescent="0.25">
      <c r="A2235" s="1335" t="s">
        <v>6100</v>
      </c>
    </row>
    <row r="2236" spans="1:1" ht="31" x14ac:dyDescent="0.25">
      <c r="A2236" s="1335" t="s">
        <v>6101</v>
      </c>
    </row>
    <row r="2237" spans="1:1" ht="12.5" x14ac:dyDescent="0.25">
      <c r="A2237" s="1336" t="s">
        <v>920</v>
      </c>
    </row>
    <row r="2238" spans="1:1" x14ac:dyDescent="0.25">
      <c r="A2238" s="1335" t="s">
        <v>921</v>
      </c>
    </row>
    <row r="2239" spans="1:1" x14ac:dyDescent="0.25">
      <c r="A2239" s="1335" t="s">
        <v>922</v>
      </c>
    </row>
    <row r="2240" spans="1:1" x14ac:dyDescent="0.25">
      <c r="A2240" s="1335" t="s">
        <v>6102</v>
      </c>
    </row>
    <row r="2241" spans="1:1" x14ac:dyDescent="0.25">
      <c r="A2241" s="1335" t="s">
        <v>923</v>
      </c>
    </row>
    <row r="2242" spans="1:1" x14ac:dyDescent="0.25">
      <c r="A2242" s="1335" t="s">
        <v>6695</v>
      </c>
    </row>
    <row r="2243" spans="1:1" ht="31" x14ac:dyDescent="0.25">
      <c r="A2243" s="1335" t="s">
        <v>6696</v>
      </c>
    </row>
    <row r="2244" spans="1:1" x14ac:dyDescent="0.25">
      <c r="A2244" s="1335" t="s">
        <v>6103</v>
      </c>
    </row>
    <row r="2245" spans="1:1" x14ac:dyDescent="0.25">
      <c r="A2245" s="1335" t="s">
        <v>6104</v>
      </c>
    </row>
    <row r="2246" spans="1:1" ht="62" x14ac:dyDescent="0.25">
      <c r="A2246" s="1335" t="s">
        <v>6105</v>
      </c>
    </row>
    <row r="2247" spans="1:1" x14ac:dyDescent="0.25">
      <c r="A2247" s="1335" t="s">
        <v>924</v>
      </c>
    </row>
    <row r="2248" spans="1:1" x14ac:dyDescent="0.25">
      <c r="A2248" s="1335" t="s">
        <v>925</v>
      </c>
    </row>
    <row r="2249" spans="1:1" x14ac:dyDescent="0.25">
      <c r="A2249" s="1335" t="s">
        <v>7509</v>
      </c>
    </row>
    <row r="2250" spans="1:1" x14ac:dyDescent="0.25">
      <c r="A2250" s="1335" t="s">
        <v>926</v>
      </c>
    </row>
    <row r="2251" spans="1:1" ht="31" x14ac:dyDescent="0.25">
      <c r="A2251" s="1335" t="s">
        <v>7510</v>
      </c>
    </row>
    <row r="2252" spans="1:1" ht="31" x14ac:dyDescent="0.25">
      <c r="A2252" s="1335" t="s">
        <v>7511</v>
      </c>
    </row>
    <row r="2253" spans="1:1" ht="77.5" x14ac:dyDescent="0.25">
      <c r="A2253" s="1335" t="s">
        <v>7512</v>
      </c>
    </row>
    <row r="2254" spans="1:1" ht="62" x14ac:dyDescent="0.25">
      <c r="A2254" s="1335" t="s">
        <v>7513</v>
      </c>
    </row>
    <row r="2255" spans="1:1" x14ac:dyDescent="0.25">
      <c r="A2255" s="1335" t="s">
        <v>1205</v>
      </c>
    </row>
    <row r="2256" spans="1:1" ht="93" x14ac:dyDescent="0.25">
      <c r="A2256" s="1335" t="s">
        <v>7514</v>
      </c>
    </row>
    <row r="2257" spans="1:1" ht="31" x14ac:dyDescent="0.25">
      <c r="A2257" s="1335" t="s">
        <v>7515</v>
      </c>
    </row>
    <row r="2258" spans="1:1" ht="46.5" x14ac:dyDescent="0.25">
      <c r="A2258" s="1335" t="s">
        <v>7516</v>
      </c>
    </row>
    <row r="2259" spans="1:1" ht="62" x14ac:dyDescent="0.25">
      <c r="A2259" s="1335" t="s">
        <v>7517</v>
      </c>
    </row>
    <row r="2260" spans="1:1" x14ac:dyDescent="0.25">
      <c r="A2260" s="1335" t="s">
        <v>7518</v>
      </c>
    </row>
    <row r="2261" spans="1:1" x14ac:dyDescent="0.25">
      <c r="A2261" s="1335" t="s">
        <v>6106</v>
      </c>
    </row>
    <row r="2262" spans="1:1" x14ac:dyDescent="0.25">
      <c r="A2262" s="1335" t="s">
        <v>6107</v>
      </c>
    </row>
    <row r="2263" spans="1:1" x14ac:dyDescent="0.25">
      <c r="A2263" s="1335" t="s">
        <v>6108</v>
      </c>
    </row>
    <row r="2264" spans="1:1" x14ac:dyDescent="0.25">
      <c r="A2264" s="1335" t="s">
        <v>6109</v>
      </c>
    </row>
    <row r="2265" spans="1:1" x14ac:dyDescent="0.25">
      <c r="A2265" s="1335" t="s">
        <v>6110</v>
      </c>
    </row>
    <row r="2266" spans="1:1" x14ac:dyDescent="0.25">
      <c r="A2266" s="1335" t="s">
        <v>6111</v>
      </c>
    </row>
    <row r="2267" spans="1:1" ht="31" x14ac:dyDescent="0.25">
      <c r="A2267" s="1335" t="s">
        <v>6112</v>
      </c>
    </row>
    <row r="2268" spans="1:1" ht="46.5" x14ac:dyDescent="0.25">
      <c r="A2268" s="1335" t="s">
        <v>6113</v>
      </c>
    </row>
    <row r="2269" spans="1:1" x14ac:dyDescent="0.25">
      <c r="A2269" s="1335" t="s">
        <v>1117</v>
      </c>
    </row>
    <row r="2270" spans="1:1" ht="93" x14ac:dyDescent="0.25">
      <c r="A2270" s="1335" t="s">
        <v>7519</v>
      </c>
    </row>
    <row r="2271" spans="1:1" x14ac:dyDescent="0.25">
      <c r="A2271" s="1335" t="s">
        <v>1118</v>
      </c>
    </row>
    <row r="2272" spans="1:1" x14ac:dyDescent="0.25">
      <c r="A2272" s="1335" t="s">
        <v>1026</v>
      </c>
    </row>
    <row r="2273" spans="1:1" x14ac:dyDescent="0.25">
      <c r="A2273" s="1335" t="s">
        <v>776</v>
      </c>
    </row>
    <row r="2274" spans="1:1" ht="31" x14ac:dyDescent="0.25">
      <c r="A2274" s="1335" t="s">
        <v>7520</v>
      </c>
    </row>
    <row r="2275" spans="1:1" ht="46.5" x14ac:dyDescent="0.25">
      <c r="A2275" s="1335" t="s">
        <v>7521</v>
      </c>
    </row>
    <row r="2276" spans="1:1" ht="77.5" x14ac:dyDescent="0.25">
      <c r="A2276" s="1335" t="s">
        <v>7522</v>
      </c>
    </row>
    <row r="2277" spans="1:1" ht="31" x14ac:dyDescent="0.25">
      <c r="A2277" s="1335" t="s">
        <v>7523</v>
      </c>
    </row>
    <row r="2278" spans="1:1" ht="31" x14ac:dyDescent="0.25">
      <c r="A2278" s="1335" t="s">
        <v>7524</v>
      </c>
    </row>
    <row r="2279" spans="1:1" x14ac:dyDescent="0.25">
      <c r="A2279" s="1335" t="s">
        <v>6114</v>
      </c>
    </row>
    <row r="2280" spans="1:1" x14ac:dyDescent="0.25">
      <c r="A2280" s="1335" t="s">
        <v>6115</v>
      </c>
    </row>
    <row r="2281" spans="1:1" ht="62" x14ac:dyDescent="0.25">
      <c r="A2281" s="1335" t="s">
        <v>7525</v>
      </c>
    </row>
    <row r="2282" spans="1:1" ht="31" x14ac:dyDescent="0.25">
      <c r="A2282" s="1335" t="s">
        <v>7526</v>
      </c>
    </row>
    <row r="2283" spans="1:1" ht="77.5" x14ac:dyDescent="0.25">
      <c r="A2283" s="1335" t="s">
        <v>7527</v>
      </c>
    </row>
    <row r="2284" spans="1:1" x14ac:dyDescent="0.25">
      <c r="A2284" s="1335" t="s">
        <v>704</v>
      </c>
    </row>
    <row r="2285" spans="1:1" ht="25" x14ac:dyDescent="0.25">
      <c r="A2285" s="1336" t="s">
        <v>7528</v>
      </c>
    </row>
    <row r="2286" spans="1:1" x14ac:dyDescent="0.25">
      <c r="A2286" s="1335" t="s">
        <v>705</v>
      </c>
    </row>
    <row r="2287" spans="1:1" x14ac:dyDescent="0.25">
      <c r="A2287" s="1335" t="s">
        <v>1361</v>
      </c>
    </row>
    <row r="2288" spans="1:1" x14ac:dyDescent="0.25">
      <c r="A2288" s="1335" t="s">
        <v>1625</v>
      </c>
    </row>
    <row r="2289" spans="1:1" ht="12.5" x14ac:dyDescent="0.25">
      <c r="A2289" s="1336" t="s">
        <v>706</v>
      </c>
    </row>
    <row r="2290" spans="1:1" x14ac:dyDescent="0.25">
      <c r="A2290" s="1335" t="s">
        <v>707</v>
      </c>
    </row>
    <row r="2291" spans="1:1" ht="62" x14ac:dyDescent="0.25">
      <c r="A2291" s="1335" t="s">
        <v>7529</v>
      </c>
    </row>
    <row r="2292" spans="1:1" ht="31" x14ac:dyDescent="0.25">
      <c r="A2292" s="1335" t="s">
        <v>7530</v>
      </c>
    </row>
    <row r="2293" spans="1:1" ht="31" x14ac:dyDescent="0.25">
      <c r="A2293" s="1335" t="s">
        <v>7531</v>
      </c>
    </row>
    <row r="2294" spans="1:1" x14ac:dyDescent="0.25">
      <c r="A2294" s="1335" t="s">
        <v>2675</v>
      </c>
    </row>
    <row r="2295" spans="1:1" ht="37.5" x14ac:dyDescent="0.25">
      <c r="A2295" s="1336" t="s">
        <v>6462</v>
      </c>
    </row>
    <row r="2296" spans="1:1" x14ac:dyDescent="0.25">
      <c r="A2296" s="1335" t="s">
        <v>797</v>
      </c>
    </row>
    <row r="2297" spans="1:1" x14ac:dyDescent="0.25">
      <c r="A2297" s="1335" t="s">
        <v>798</v>
      </c>
    </row>
    <row r="2298" spans="1:1" ht="31" x14ac:dyDescent="0.25">
      <c r="A2298" s="1335" t="s">
        <v>835</v>
      </c>
    </row>
    <row r="2299" spans="1:1" ht="12.5" x14ac:dyDescent="0.25">
      <c r="A2299" s="1336" t="s">
        <v>836</v>
      </c>
    </row>
    <row r="2300" spans="1:1" ht="31" x14ac:dyDescent="0.25">
      <c r="A2300" s="1335" t="s">
        <v>837</v>
      </c>
    </row>
    <row r="2301" spans="1:1" ht="31" x14ac:dyDescent="0.25">
      <c r="A2301" s="1335" t="s">
        <v>838</v>
      </c>
    </row>
    <row r="2302" spans="1:1" x14ac:dyDescent="0.25">
      <c r="A2302" s="1335" t="s">
        <v>6463</v>
      </c>
    </row>
    <row r="2303" spans="1:1" x14ac:dyDescent="0.25">
      <c r="A2303" s="1335" t="s">
        <v>6464</v>
      </c>
    </row>
    <row r="2304" spans="1:1" ht="62" x14ac:dyDescent="0.25">
      <c r="A2304" s="1335" t="s">
        <v>13345</v>
      </c>
    </row>
    <row r="2305" spans="1:1" ht="12.5" x14ac:dyDescent="0.25">
      <c r="A2305" s="1336" t="s">
        <v>839</v>
      </c>
    </row>
    <row r="2306" spans="1:1" x14ac:dyDescent="0.25">
      <c r="A2306" s="1335" t="s">
        <v>840</v>
      </c>
    </row>
    <row r="2307" spans="1:1" ht="12.5" x14ac:dyDescent="0.25">
      <c r="A2307" s="1336" t="s">
        <v>841</v>
      </c>
    </row>
    <row r="2308" spans="1:1" x14ac:dyDescent="0.25">
      <c r="A2308" s="1335" t="s">
        <v>842</v>
      </c>
    </row>
    <row r="2309" spans="1:1" x14ac:dyDescent="0.25">
      <c r="A2309" s="1335" t="s">
        <v>843</v>
      </c>
    </row>
    <row r="2310" spans="1:1" x14ac:dyDescent="0.25">
      <c r="A2310" s="1335" t="s">
        <v>844</v>
      </c>
    </row>
    <row r="2311" spans="1:1" ht="12.5" x14ac:dyDescent="0.25">
      <c r="A2311" s="1336" t="s">
        <v>845</v>
      </c>
    </row>
    <row r="2312" spans="1:1" x14ac:dyDescent="0.25">
      <c r="A2312" s="1335" t="s">
        <v>846</v>
      </c>
    </row>
    <row r="2313" spans="1:1" ht="12.5" x14ac:dyDescent="0.25">
      <c r="A2313" s="1336" t="s">
        <v>847</v>
      </c>
    </row>
    <row r="2314" spans="1:1" x14ac:dyDescent="0.25">
      <c r="A2314" s="1335" t="s">
        <v>848</v>
      </c>
    </row>
    <row r="2315" spans="1:1" x14ac:dyDescent="0.25">
      <c r="A2315" s="1335" t="s">
        <v>7532</v>
      </c>
    </row>
    <row r="2316" spans="1:1" x14ac:dyDescent="0.25">
      <c r="A2316" s="1335" t="s">
        <v>849</v>
      </c>
    </row>
    <row r="2317" spans="1:1" ht="12.5" x14ac:dyDescent="0.25">
      <c r="A2317" s="1336" t="s">
        <v>850</v>
      </c>
    </row>
    <row r="2318" spans="1:1" x14ac:dyDescent="0.25">
      <c r="A2318" s="1335" t="s">
        <v>851</v>
      </c>
    </row>
    <row r="2319" spans="1:1" ht="12.5" x14ac:dyDescent="0.25">
      <c r="A2319" s="1336" t="s">
        <v>7533</v>
      </c>
    </row>
    <row r="2320" spans="1:1" x14ac:dyDescent="0.25">
      <c r="A2320" s="1335" t="s">
        <v>6465</v>
      </c>
    </row>
    <row r="2321" spans="1:1" x14ac:dyDescent="0.25">
      <c r="A2321" s="1335" t="s">
        <v>6466</v>
      </c>
    </row>
    <row r="2322" spans="1:1" x14ac:dyDescent="0.25">
      <c r="A2322" s="1335" t="s">
        <v>6467</v>
      </c>
    </row>
    <row r="2323" spans="1:1" ht="12.5" x14ac:dyDescent="0.25">
      <c r="A2323" s="1336" t="s">
        <v>6468</v>
      </c>
    </row>
    <row r="2324" spans="1:1" x14ac:dyDescent="0.25">
      <c r="A2324" s="1335" t="s">
        <v>6469</v>
      </c>
    </row>
    <row r="2325" spans="1:1" x14ac:dyDescent="0.25">
      <c r="A2325" s="1335" t="s">
        <v>6470</v>
      </c>
    </row>
    <row r="2326" spans="1:1" x14ac:dyDescent="0.25">
      <c r="A2326" s="1335" t="s">
        <v>6471</v>
      </c>
    </row>
    <row r="2327" spans="1:1" x14ac:dyDescent="0.25">
      <c r="A2327" s="1335" t="s">
        <v>6472</v>
      </c>
    </row>
    <row r="2328" spans="1:1" x14ac:dyDescent="0.25">
      <c r="A2328" s="1335" t="s">
        <v>6473</v>
      </c>
    </row>
    <row r="2329" spans="1:1" ht="12.5" x14ac:dyDescent="0.25">
      <c r="A2329" s="1336" t="s">
        <v>6474</v>
      </c>
    </row>
    <row r="2330" spans="1:1" x14ac:dyDescent="0.25">
      <c r="A2330" s="1335" t="s">
        <v>6475</v>
      </c>
    </row>
    <row r="2331" spans="1:1" ht="31" x14ac:dyDescent="0.25">
      <c r="A2331" s="1335" t="s">
        <v>21529</v>
      </c>
    </row>
    <row r="2332" spans="1:1" x14ac:dyDescent="0.25">
      <c r="A2332" s="1335" t="s">
        <v>6476</v>
      </c>
    </row>
    <row r="2333" spans="1:1" ht="12.5" x14ac:dyDescent="0.25">
      <c r="A2333" s="1336" t="s">
        <v>6477</v>
      </c>
    </row>
    <row r="2334" spans="1:1" x14ac:dyDescent="0.25">
      <c r="A2334" s="1335" t="s">
        <v>6478</v>
      </c>
    </row>
    <row r="2335" spans="1:1" x14ac:dyDescent="0.25">
      <c r="A2335" s="1335" t="s">
        <v>6479</v>
      </c>
    </row>
    <row r="2336" spans="1:1" x14ac:dyDescent="0.25">
      <c r="A2336" s="1335" t="s">
        <v>10577</v>
      </c>
    </row>
    <row r="2337" spans="1:1" x14ac:dyDescent="0.25">
      <c r="A2337" s="1335" t="s">
        <v>1003</v>
      </c>
    </row>
    <row r="2338" spans="1:1" x14ac:dyDescent="0.25">
      <c r="A2338" s="1335" t="s">
        <v>1004</v>
      </c>
    </row>
    <row r="2339" spans="1:1" x14ac:dyDescent="0.25">
      <c r="A2339" s="1335" t="s">
        <v>1005</v>
      </c>
    </row>
    <row r="2340" spans="1:1" x14ac:dyDescent="0.25">
      <c r="A2340" s="1335" t="s">
        <v>1006</v>
      </c>
    </row>
    <row r="2341" spans="1:1" x14ac:dyDescent="0.25">
      <c r="A2341" s="1335" t="s">
        <v>1007</v>
      </c>
    </row>
    <row r="2342" spans="1:1" x14ac:dyDescent="0.25">
      <c r="A2342" s="1335" t="s">
        <v>1008</v>
      </c>
    </row>
    <row r="2343" spans="1:1" ht="12.5" x14ac:dyDescent="0.25">
      <c r="A2343" s="1336" t="s">
        <v>1009</v>
      </c>
    </row>
    <row r="2344" spans="1:1" ht="31" x14ac:dyDescent="0.25">
      <c r="A2344" s="1335" t="s">
        <v>1010</v>
      </c>
    </row>
    <row r="2345" spans="1:1" x14ac:dyDescent="0.25">
      <c r="A2345" s="1335" t="s">
        <v>1011</v>
      </c>
    </row>
    <row r="2346" spans="1:1" x14ac:dyDescent="0.25">
      <c r="A2346" s="1335" t="s">
        <v>6697</v>
      </c>
    </row>
    <row r="2347" spans="1:1" x14ac:dyDescent="0.25">
      <c r="A2347" s="1335" t="s">
        <v>7534</v>
      </c>
    </row>
    <row r="2348" spans="1:1" x14ac:dyDescent="0.25">
      <c r="A2348" s="1335" t="s">
        <v>1012</v>
      </c>
    </row>
    <row r="2349" spans="1:1" ht="12.5" x14ac:dyDescent="0.25">
      <c r="A2349" s="1336" t="s">
        <v>7535</v>
      </c>
    </row>
    <row r="2350" spans="1:1" x14ac:dyDescent="0.25">
      <c r="A2350" s="1335" t="s">
        <v>1013</v>
      </c>
    </row>
    <row r="2351" spans="1:1" x14ac:dyDescent="0.25">
      <c r="A2351" s="1335" t="s">
        <v>7536</v>
      </c>
    </row>
    <row r="2352" spans="1:1" ht="31" x14ac:dyDescent="0.25">
      <c r="A2352" s="1335" t="s">
        <v>1309</v>
      </c>
    </row>
    <row r="2353" spans="1:1" ht="37.5" x14ac:dyDescent="0.25">
      <c r="A2353" s="1336" t="s">
        <v>1457</v>
      </c>
    </row>
    <row r="2354" spans="1:1" ht="31" x14ac:dyDescent="0.25">
      <c r="A2354" s="1335" t="s">
        <v>1458</v>
      </c>
    </row>
    <row r="2355" spans="1:1" ht="31" x14ac:dyDescent="0.25">
      <c r="A2355" s="1335" t="s">
        <v>730</v>
      </c>
    </row>
    <row r="2356" spans="1:1" ht="155" x14ac:dyDescent="0.25">
      <c r="A2356" s="1335" t="s">
        <v>21530</v>
      </c>
    </row>
    <row r="2357" spans="1:1" ht="31" x14ac:dyDescent="0.25">
      <c r="A2357" s="1335" t="s">
        <v>13346</v>
      </c>
    </row>
    <row r="2358" spans="1:1" ht="31" x14ac:dyDescent="0.25">
      <c r="A2358" s="1335" t="s">
        <v>7537</v>
      </c>
    </row>
    <row r="2359" spans="1:1" x14ac:dyDescent="0.25">
      <c r="A2359" s="1335" t="s">
        <v>7538</v>
      </c>
    </row>
    <row r="2360" spans="1:1" x14ac:dyDescent="0.25">
      <c r="A2360" s="1335" t="s">
        <v>688</v>
      </c>
    </row>
    <row r="2361" spans="1:1" ht="46.5" x14ac:dyDescent="0.25">
      <c r="A2361" s="1335" t="s">
        <v>7539</v>
      </c>
    </row>
    <row r="2362" spans="1:1" ht="46.5" x14ac:dyDescent="0.25">
      <c r="A2362" s="1335" t="s">
        <v>7540</v>
      </c>
    </row>
    <row r="2363" spans="1:1" ht="31" x14ac:dyDescent="0.25">
      <c r="A2363" s="1335" t="s">
        <v>7541</v>
      </c>
    </row>
    <row r="2364" spans="1:1" x14ac:dyDescent="0.25">
      <c r="A2364" s="1335" t="s">
        <v>7542</v>
      </c>
    </row>
    <row r="2365" spans="1:1" x14ac:dyDescent="0.25">
      <c r="A2365" s="1335" t="s">
        <v>1303</v>
      </c>
    </row>
    <row r="2366" spans="1:1" x14ac:dyDescent="0.25">
      <c r="A2366" s="1335" t="s">
        <v>689</v>
      </c>
    </row>
    <row r="2367" spans="1:1" x14ac:dyDescent="0.25">
      <c r="A2367" s="1335" t="s">
        <v>690</v>
      </c>
    </row>
    <row r="2368" spans="1:1" ht="62" x14ac:dyDescent="0.25">
      <c r="A2368" s="1335" t="s">
        <v>7543</v>
      </c>
    </row>
    <row r="2369" spans="1:1" ht="62" x14ac:dyDescent="0.25">
      <c r="A2369" s="1335" t="s">
        <v>7544</v>
      </c>
    </row>
    <row r="2370" spans="1:1" ht="31" x14ac:dyDescent="0.25">
      <c r="A2370" s="1335" t="s">
        <v>7545</v>
      </c>
    </row>
    <row r="2371" spans="1:1" ht="46.5" x14ac:dyDescent="0.25">
      <c r="A2371" s="1335" t="s">
        <v>7546</v>
      </c>
    </row>
    <row r="2372" spans="1:1" ht="46.5" x14ac:dyDescent="0.25">
      <c r="A2372" s="1335" t="s">
        <v>7547</v>
      </c>
    </row>
    <row r="2373" spans="1:1" x14ac:dyDescent="0.25">
      <c r="A2373" s="1335" t="s">
        <v>1098</v>
      </c>
    </row>
    <row r="2374" spans="1:1" x14ac:dyDescent="0.25">
      <c r="A2374" s="1335" t="s">
        <v>1099</v>
      </c>
    </row>
    <row r="2375" spans="1:1" ht="46.5" x14ac:dyDescent="0.25">
      <c r="A2375" s="1335" t="s">
        <v>7548</v>
      </c>
    </row>
    <row r="2376" spans="1:1" x14ac:dyDescent="0.25">
      <c r="A2376" s="1335" t="s">
        <v>7549</v>
      </c>
    </row>
    <row r="2377" spans="1:1" x14ac:dyDescent="0.25">
      <c r="A2377" s="1335" t="s">
        <v>7550</v>
      </c>
    </row>
    <row r="2378" spans="1:1" ht="31" x14ac:dyDescent="0.25">
      <c r="A2378" s="1335" t="s">
        <v>7551</v>
      </c>
    </row>
    <row r="2379" spans="1:1" ht="46.5" x14ac:dyDescent="0.25">
      <c r="A2379" s="1335" t="s">
        <v>7552</v>
      </c>
    </row>
    <row r="2380" spans="1:1" x14ac:dyDescent="0.25">
      <c r="A2380" s="1335" t="s">
        <v>1517</v>
      </c>
    </row>
    <row r="2381" spans="1:1" x14ac:dyDescent="0.25">
      <c r="A2381" s="1335" t="s">
        <v>1100</v>
      </c>
    </row>
    <row r="2382" spans="1:1" x14ac:dyDescent="0.25">
      <c r="A2382" s="1335" t="s">
        <v>1101</v>
      </c>
    </row>
    <row r="2383" spans="1:1" ht="31" x14ac:dyDescent="0.25">
      <c r="A2383" s="1335" t="s">
        <v>7553</v>
      </c>
    </row>
    <row r="2384" spans="1:1" ht="46.5" x14ac:dyDescent="0.25">
      <c r="A2384" s="1335" t="s">
        <v>7554</v>
      </c>
    </row>
    <row r="2385" spans="1:1" x14ac:dyDescent="0.25">
      <c r="A2385" s="1335" t="s">
        <v>1665</v>
      </c>
    </row>
    <row r="2386" spans="1:1" ht="12.5" x14ac:dyDescent="0.25">
      <c r="A2386" s="1336" t="s">
        <v>1102</v>
      </c>
    </row>
    <row r="2387" spans="1:1" x14ac:dyDescent="0.25">
      <c r="A2387" s="1335" t="s">
        <v>6480</v>
      </c>
    </row>
    <row r="2388" spans="1:1" ht="75" x14ac:dyDescent="0.25">
      <c r="A2388" s="1336" t="s">
        <v>13253</v>
      </c>
    </row>
    <row r="2389" spans="1:1" x14ac:dyDescent="0.25">
      <c r="A2389" s="1335" t="s">
        <v>11129</v>
      </c>
    </row>
    <row r="2390" spans="1:1" ht="25" x14ac:dyDescent="0.25">
      <c r="A2390" s="1336" t="s">
        <v>11130</v>
      </c>
    </row>
    <row r="2391" spans="1:1" x14ac:dyDescent="0.25">
      <c r="A2391" s="1335" t="s">
        <v>11131</v>
      </c>
    </row>
    <row r="2392" spans="1:1" x14ac:dyDescent="0.25">
      <c r="A2392" s="1335" t="s">
        <v>11132</v>
      </c>
    </row>
    <row r="2393" spans="1:1" x14ac:dyDescent="0.25">
      <c r="A2393" s="1335" t="s">
        <v>1103</v>
      </c>
    </row>
    <row r="2394" spans="1:1" x14ac:dyDescent="0.25">
      <c r="A2394" s="1335" t="s">
        <v>7555</v>
      </c>
    </row>
    <row r="2395" spans="1:1" ht="31" x14ac:dyDescent="0.25">
      <c r="A2395" s="1335" t="s">
        <v>1104</v>
      </c>
    </row>
    <row r="2396" spans="1:1" ht="31" x14ac:dyDescent="0.25">
      <c r="A2396" s="1335" t="s">
        <v>1105</v>
      </c>
    </row>
    <row r="2397" spans="1:1" x14ac:dyDescent="0.25">
      <c r="A2397" s="1335" t="s">
        <v>1106</v>
      </c>
    </row>
    <row r="2398" spans="1:1" x14ac:dyDescent="0.25">
      <c r="A2398" s="1335" t="s">
        <v>1107</v>
      </c>
    </row>
    <row r="2399" spans="1:1" x14ac:dyDescent="0.25">
      <c r="A2399" s="1335" t="s">
        <v>1108</v>
      </c>
    </row>
    <row r="2400" spans="1:1" ht="46.5" x14ac:dyDescent="0.25">
      <c r="A2400" s="1335" t="s">
        <v>764</v>
      </c>
    </row>
    <row r="2401" spans="1:1" ht="62" x14ac:dyDescent="0.25">
      <c r="A2401" s="1335" t="s">
        <v>21531</v>
      </c>
    </row>
    <row r="2402" spans="1:1" ht="31" x14ac:dyDescent="0.25">
      <c r="A2402" s="1335" t="s">
        <v>1027</v>
      </c>
    </row>
    <row r="2403" spans="1:1" ht="31" x14ac:dyDescent="0.25">
      <c r="A2403" s="1335" t="s">
        <v>7556</v>
      </c>
    </row>
    <row r="2404" spans="1:1" x14ac:dyDescent="0.25">
      <c r="A2404" s="1335" t="s">
        <v>1028</v>
      </c>
    </row>
    <row r="2405" spans="1:1" ht="62" x14ac:dyDescent="0.25">
      <c r="A2405" s="1335" t="s">
        <v>7557</v>
      </c>
    </row>
    <row r="2406" spans="1:1" ht="31" x14ac:dyDescent="0.25">
      <c r="A2406" s="1335" t="s">
        <v>7558</v>
      </c>
    </row>
    <row r="2407" spans="1:1" x14ac:dyDescent="0.25">
      <c r="A2407" s="1335" t="s">
        <v>1029</v>
      </c>
    </row>
    <row r="2408" spans="1:1" x14ac:dyDescent="0.25">
      <c r="A2408" s="1335" t="s">
        <v>1030</v>
      </c>
    </row>
    <row r="2409" spans="1:1" x14ac:dyDescent="0.25">
      <c r="A2409" s="1335" t="s">
        <v>1031</v>
      </c>
    </row>
    <row r="2410" spans="1:1" x14ac:dyDescent="0.25">
      <c r="A2410" s="1335" t="s">
        <v>1032</v>
      </c>
    </row>
    <row r="2411" spans="1:1" ht="31" x14ac:dyDescent="0.25">
      <c r="A2411" s="1335" t="s">
        <v>1033</v>
      </c>
    </row>
    <row r="2412" spans="1:1" ht="12.5" x14ac:dyDescent="0.25">
      <c r="A2412" s="1336" t="s">
        <v>1034</v>
      </c>
    </row>
    <row r="2413" spans="1:1" ht="77.5" x14ac:dyDescent="0.25">
      <c r="A2413" s="1335" t="s">
        <v>21532</v>
      </c>
    </row>
    <row r="2414" spans="1:1" ht="46.5" x14ac:dyDescent="0.25">
      <c r="A2414" s="1335" t="s">
        <v>7559</v>
      </c>
    </row>
    <row r="2415" spans="1:1" ht="93" x14ac:dyDescent="0.25">
      <c r="A2415" s="1335" t="s">
        <v>7560</v>
      </c>
    </row>
    <row r="2416" spans="1:1" ht="77.5" x14ac:dyDescent="0.25">
      <c r="A2416" s="1335" t="s">
        <v>20444</v>
      </c>
    </row>
    <row r="2417" spans="1:1" ht="46.5" x14ac:dyDescent="0.25">
      <c r="A2417" s="1335" t="s">
        <v>7561</v>
      </c>
    </row>
    <row r="2418" spans="1:1" x14ac:dyDescent="0.25">
      <c r="A2418" s="1335" t="s">
        <v>7562</v>
      </c>
    </row>
    <row r="2419" spans="1:1" x14ac:dyDescent="0.25">
      <c r="A2419" s="1335" t="s">
        <v>13347</v>
      </c>
    </row>
    <row r="2420" spans="1:1" ht="62" x14ac:dyDescent="0.25">
      <c r="A2420" s="1335" t="s">
        <v>13348</v>
      </c>
    </row>
    <row r="2421" spans="1:1" x14ac:dyDescent="0.25">
      <c r="A2421" s="1335" t="s">
        <v>13349</v>
      </c>
    </row>
    <row r="2422" spans="1:1" x14ac:dyDescent="0.25">
      <c r="A2422" s="1335" t="s">
        <v>13350</v>
      </c>
    </row>
    <row r="2423" spans="1:1" x14ac:dyDescent="0.25">
      <c r="A2423" s="1335" t="s">
        <v>13351</v>
      </c>
    </row>
    <row r="2424" spans="1:1" ht="12.5" x14ac:dyDescent="0.25">
      <c r="A2424" s="1336" t="s">
        <v>13352</v>
      </c>
    </row>
    <row r="2425" spans="1:1" ht="31" x14ac:dyDescent="0.25">
      <c r="A2425" s="1335" t="s">
        <v>13353</v>
      </c>
    </row>
    <row r="2426" spans="1:1" x14ac:dyDescent="0.25">
      <c r="A2426" s="1335" t="s">
        <v>1526</v>
      </c>
    </row>
    <row r="2427" spans="1:1" x14ac:dyDescent="0.25">
      <c r="A2427" s="1335" t="s">
        <v>834</v>
      </c>
    </row>
    <row r="2428" spans="1:1" ht="12.5" x14ac:dyDescent="0.25">
      <c r="A2428" s="1336" t="s">
        <v>1169</v>
      </c>
    </row>
    <row r="2429" spans="1:1" ht="93" x14ac:dyDescent="0.25">
      <c r="A2429" s="1335" t="s">
        <v>7563</v>
      </c>
    </row>
    <row r="2430" spans="1:1" ht="50" x14ac:dyDescent="0.25">
      <c r="A2430" s="1336" t="s">
        <v>7564</v>
      </c>
    </row>
    <row r="2431" spans="1:1" ht="46.5" x14ac:dyDescent="0.25">
      <c r="A2431" s="1335" t="s">
        <v>7565</v>
      </c>
    </row>
    <row r="2432" spans="1:1" ht="31" x14ac:dyDescent="0.25">
      <c r="A2432" s="1335" t="s">
        <v>7566</v>
      </c>
    </row>
    <row r="2433" spans="1:1" ht="46.5" x14ac:dyDescent="0.25">
      <c r="A2433" s="1335" t="s">
        <v>7567</v>
      </c>
    </row>
    <row r="2434" spans="1:1" ht="31" x14ac:dyDescent="0.25">
      <c r="A2434" s="1335" t="s">
        <v>7568</v>
      </c>
    </row>
    <row r="2435" spans="1:1" x14ac:dyDescent="0.25">
      <c r="A2435" s="1335" t="s">
        <v>964</v>
      </c>
    </row>
    <row r="2436" spans="1:1" ht="46.5" x14ac:dyDescent="0.25">
      <c r="A2436" s="1335" t="s">
        <v>7569</v>
      </c>
    </row>
    <row r="2437" spans="1:1" x14ac:dyDescent="0.25">
      <c r="A2437" s="1335" t="s">
        <v>863</v>
      </c>
    </row>
    <row r="2438" spans="1:1" x14ac:dyDescent="0.25">
      <c r="A2438" s="1335" t="s">
        <v>6698</v>
      </c>
    </row>
    <row r="2439" spans="1:1" x14ac:dyDescent="0.25">
      <c r="A2439" s="1335" t="s">
        <v>691</v>
      </c>
    </row>
    <row r="2440" spans="1:1" ht="31" x14ac:dyDescent="0.25">
      <c r="A2440" s="1335" t="s">
        <v>7570</v>
      </c>
    </row>
    <row r="2441" spans="1:1" ht="93" x14ac:dyDescent="0.25">
      <c r="A2441" s="1335" t="s">
        <v>7571</v>
      </c>
    </row>
    <row r="2442" spans="1:1" ht="31" x14ac:dyDescent="0.25">
      <c r="A2442" s="1335" t="s">
        <v>7572</v>
      </c>
    </row>
    <row r="2443" spans="1:1" x14ac:dyDescent="0.25">
      <c r="A2443" s="1335" t="s">
        <v>692</v>
      </c>
    </row>
    <row r="2444" spans="1:1" ht="77.5" x14ac:dyDescent="0.25">
      <c r="A2444" s="1335" t="s">
        <v>13354</v>
      </c>
    </row>
    <row r="2445" spans="1:1" ht="31" x14ac:dyDescent="0.25">
      <c r="A2445" s="1335" t="s">
        <v>6481</v>
      </c>
    </row>
    <row r="2446" spans="1:1" ht="12.5" x14ac:dyDescent="0.25">
      <c r="A2446" s="1336" t="s">
        <v>693</v>
      </c>
    </row>
    <row r="2447" spans="1:1" x14ac:dyDescent="0.25">
      <c r="A2447" s="1335" t="s">
        <v>694</v>
      </c>
    </row>
    <row r="2448" spans="1:1" x14ac:dyDescent="0.25">
      <c r="A2448" s="1335" t="s">
        <v>6482</v>
      </c>
    </row>
    <row r="2449" spans="1:1" ht="46.5" x14ac:dyDescent="0.25">
      <c r="A2449" s="1335" t="s">
        <v>13355</v>
      </c>
    </row>
    <row r="2450" spans="1:1" ht="31" x14ac:dyDescent="0.25">
      <c r="A2450" s="1335" t="s">
        <v>6699</v>
      </c>
    </row>
    <row r="2451" spans="1:1" ht="93" x14ac:dyDescent="0.25">
      <c r="A2451" s="1335" t="s">
        <v>7573</v>
      </c>
    </row>
    <row r="2452" spans="1:1" x14ac:dyDescent="0.25">
      <c r="A2452" s="1335" t="s">
        <v>1077</v>
      </c>
    </row>
    <row r="2453" spans="1:1" ht="77.5" x14ac:dyDescent="0.25">
      <c r="A2453" s="1335" t="s">
        <v>7574</v>
      </c>
    </row>
    <row r="2454" spans="1:1" ht="25" x14ac:dyDescent="0.25">
      <c r="A2454" s="1336" t="s">
        <v>7575</v>
      </c>
    </row>
    <row r="2455" spans="1:1" x14ac:dyDescent="0.25">
      <c r="A2455" s="1335" t="s">
        <v>1078</v>
      </c>
    </row>
    <row r="2456" spans="1:1" ht="31" x14ac:dyDescent="0.25">
      <c r="A2456" s="1335" t="s">
        <v>1079</v>
      </c>
    </row>
    <row r="2457" spans="1:1" x14ac:dyDescent="0.25">
      <c r="A2457" s="1335" t="s">
        <v>866</v>
      </c>
    </row>
    <row r="2458" spans="1:1" ht="31" x14ac:dyDescent="0.25">
      <c r="A2458" s="1335" t="s">
        <v>6700</v>
      </c>
    </row>
    <row r="2459" spans="1:1" x14ac:dyDescent="0.25">
      <c r="A2459" s="1335" t="s">
        <v>1080</v>
      </c>
    </row>
    <row r="2460" spans="1:1" ht="46.5" x14ac:dyDescent="0.25">
      <c r="A2460" s="1335" t="s">
        <v>7576</v>
      </c>
    </row>
    <row r="2461" spans="1:1" ht="62" x14ac:dyDescent="0.25">
      <c r="A2461" s="1335" t="s">
        <v>7577</v>
      </c>
    </row>
    <row r="2462" spans="1:1" ht="46.5" x14ac:dyDescent="0.25">
      <c r="A2462" s="1335" t="s">
        <v>7578</v>
      </c>
    </row>
    <row r="2463" spans="1:1" ht="31" x14ac:dyDescent="0.25">
      <c r="A2463" s="1335" t="s">
        <v>7579</v>
      </c>
    </row>
    <row r="2464" spans="1:1" x14ac:dyDescent="0.25">
      <c r="A2464" s="1335" t="s">
        <v>1109</v>
      </c>
    </row>
    <row r="2465" spans="1:1" x14ac:dyDescent="0.25">
      <c r="A2465" s="1335" t="s">
        <v>1110</v>
      </c>
    </row>
    <row r="2466" spans="1:1" x14ac:dyDescent="0.25">
      <c r="A2466" s="1335" t="s">
        <v>1111</v>
      </c>
    </row>
    <row r="2467" spans="1:1" x14ac:dyDescent="0.25">
      <c r="A2467" s="1335" t="s">
        <v>1112</v>
      </c>
    </row>
    <row r="2468" spans="1:1" x14ac:dyDescent="0.25">
      <c r="A2468" s="1335" t="s">
        <v>1113</v>
      </c>
    </row>
    <row r="2469" spans="1:1" x14ac:dyDescent="0.25">
      <c r="A2469" s="1335" t="s">
        <v>1114</v>
      </c>
    </row>
    <row r="2470" spans="1:1" x14ac:dyDescent="0.25">
      <c r="A2470" s="1335" t="s">
        <v>1115</v>
      </c>
    </row>
    <row r="2471" spans="1:1" x14ac:dyDescent="0.25">
      <c r="A2471" s="1335" t="s">
        <v>1116</v>
      </c>
    </row>
    <row r="2472" spans="1:1" ht="46.5" x14ac:dyDescent="0.25">
      <c r="A2472" s="1335" t="s">
        <v>1310</v>
      </c>
    </row>
    <row r="2473" spans="1:1" x14ac:dyDescent="0.25">
      <c r="A2473" s="1335" t="s">
        <v>1070</v>
      </c>
    </row>
    <row r="2474" spans="1:1" ht="31" x14ac:dyDescent="0.25">
      <c r="A2474" s="1335" t="s">
        <v>6701</v>
      </c>
    </row>
    <row r="2475" spans="1:1" x14ac:dyDescent="0.25">
      <c r="A2475" s="1335" t="s">
        <v>1311</v>
      </c>
    </row>
    <row r="2476" spans="1:1" ht="12.5" x14ac:dyDescent="0.25">
      <c r="A2476" s="1336" t="s">
        <v>21019</v>
      </c>
    </row>
    <row r="2477" spans="1:1" ht="31" x14ac:dyDescent="0.25">
      <c r="A2477" s="1335" t="s">
        <v>21020</v>
      </c>
    </row>
    <row r="2478" spans="1:1" ht="75" x14ac:dyDescent="0.25">
      <c r="A2478" s="1336" t="s">
        <v>21021</v>
      </c>
    </row>
    <row r="2479" spans="1:1" ht="77.5" x14ac:dyDescent="0.25">
      <c r="A2479" s="1335" t="s">
        <v>21022</v>
      </c>
    </row>
    <row r="2480" spans="1:1" x14ac:dyDescent="0.25">
      <c r="A2480" s="1335" t="s">
        <v>16362</v>
      </c>
    </row>
    <row r="2481" spans="1:1" x14ac:dyDescent="0.25">
      <c r="A2481" s="1335" t="s">
        <v>16363</v>
      </c>
    </row>
    <row r="2482" spans="1:1" ht="93" x14ac:dyDescent="0.25">
      <c r="A2482" s="1335" t="s">
        <v>16364</v>
      </c>
    </row>
    <row r="2483" spans="1:1" ht="31" x14ac:dyDescent="0.25">
      <c r="A2483" s="1335" t="s">
        <v>16365</v>
      </c>
    </row>
    <row r="2484" spans="1:1" ht="77.5" x14ac:dyDescent="0.25">
      <c r="A2484" s="1335" t="s">
        <v>16366</v>
      </c>
    </row>
    <row r="2485" spans="1:1" ht="46.5" x14ac:dyDescent="0.25">
      <c r="A2485" s="1335" t="s">
        <v>16367</v>
      </c>
    </row>
    <row r="2486" spans="1:1" ht="62" x14ac:dyDescent="0.25">
      <c r="A2486" s="1335" t="s">
        <v>16368</v>
      </c>
    </row>
    <row r="2487" spans="1:1" ht="46.5" x14ac:dyDescent="0.25">
      <c r="A2487" s="1335" t="s">
        <v>16369</v>
      </c>
    </row>
    <row r="2488" spans="1:1" x14ac:dyDescent="0.25">
      <c r="A2488" s="1335" t="s">
        <v>1312</v>
      </c>
    </row>
    <row r="2489" spans="1:1" x14ac:dyDescent="0.25">
      <c r="A2489" s="1335" t="s">
        <v>7580</v>
      </c>
    </row>
    <row r="2490" spans="1:1" x14ac:dyDescent="0.25">
      <c r="A2490" s="1335" t="s">
        <v>1313</v>
      </c>
    </row>
    <row r="2491" spans="1:1" ht="46.5" x14ac:dyDescent="0.25">
      <c r="A2491" s="1335" t="s">
        <v>16370</v>
      </c>
    </row>
    <row r="2492" spans="1:1" x14ac:dyDescent="0.25">
      <c r="A2492" s="1335" t="s">
        <v>1459</v>
      </c>
    </row>
    <row r="2493" spans="1:1" x14ac:dyDescent="0.25">
      <c r="A2493" s="1335" t="s">
        <v>1275</v>
      </c>
    </row>
    <row r="2494" spans="1:1" ht="31" x14ac:dyDescent="0.25">
      <c r="A2494" s="1335" t="s">
        <v>21628</v>
      </c>
    </row>
    <row r="2495" spans="1:1" x14ac:dyDescent="0.25">
      <c r="A2495" s="1335" t="s">
        <v>1276</v>
      </c>
    </row>
    <row r="2496" spans="1:1" ht="31" x14ac:dyDescent="0.25">
      <c r="A2496" s="1335" t="s">
        <v>1277</v>
      </c>
    </row>
    <row r="2497" spans="1:1" x14ac:dyDescent="0.25">
      <c r="A2497" s="1335" t="s">
        <v>1278</v>
      </c>
    </row>
    <row r="2498" spans="1:1" x14ac:dyDescent="0.25">
      <c r="A2498" s="1335" t="s">
        <v>13356</v>
      </c>
    </row>
    <row r="2499" spans="1:1" x14ac:dyDescent="0.25">
      <c r="A2499" s="1335" t="s">
        <v>13357</v>
      </c>
    </row>
    <row r="2500" spans="1:1" ht="25" x14ac:dyDescent="0.25">
      <c r="A2500" s="1336" t="s">
        <v>13358</v>
      </c>
    </row>
    <row r="2501" spans="1:1" ht="46.5" x14ac:dyDescent="0.25">
      <c r="A2501" s="1335" t="s">
        <v>1279</v>
      </c>
    </row>
    <row r="2502" spans="1:1" ht="62" x14ac:dyDescent="0.25">
      <c r="A2502" s="1335" t="s">
        <v>7581</v>
      </c>
    </row>
    <row r="2503" spans="1:1" ht="46.5" x14ac:dyDescent="0.25">
      <c r="A2503" s="1335" t="s">
        <v>21533</v>
      </c>
    </row>
    <row r="2504" spans="1:1" x14ac:dyDescent="0.25">
      <c r="A2504" s="1335" t="s">
        <v>13359</v>
      </c>
    </row>
    <row r="2505" spans="1:1" ht="62" x14ac:dyDescent="0.25">
      <c r="A2505" s="1335" t="s">
        <v>13360</v>
      </c>
    </row>
    <row r="2506" spans="1:1" ht="46.5" x14ac:dyDescent="0.25">
      <c r="A2506" s="1335" t="s">
        <v>21629</v>
      </c>
    </row>
    <row r="2507" spans="1:1" ht="62" x14ac:dyDescent="0.25">
      <c r="A2507" s="1335" t="s">
        <v>13361</v>
      </c>
    </row>
    <row r="2508" spans="1:1" ht="12.5" x14ac:dyDescent="0.25">
      <c r="A2508" s="1336" t="s">
        <v>1151</v>
      </c>
    </row>
    <row r="2509" spans="1:1" ht="46.5" x14ac:dyDescent="0.25">
      <c r="A2509" s="1335" t="s">
        <v>7956</v>
      </c>
    </row>
    <row r="2510" spans="1:1" x14ac:dyDescent="0.25">
      <c r="A2510" s="1335" t="s">
        <v>1152</v>
      </c>
    </row>
    <row r="2511" spans="1:1" ht="46.5" x14ac:dyDescent="0.25">
      <c r="A2511" s="1335" t="s">
        <v>7582</v>
      </c>
    </row>
    <row r="2512" spans="1:1" ht="31" x14ac:dyDescent="0.25">
      <c r="A2512" s="1335" t="s">
        <v>7583</v>
      </c>
    </row>
    <row r="2513" spans="1:1" ht="31" x14ac:dyDescent="0.25">
      <c r="A2513" s="1335" t="s">
        <v>7584</v>
      </c>
    </row>
    <row r="2514" spans="1:1" ht="31" x14ac:dyDescent="0.25">
      <c r="A2514" s="1335" t="s">
        <v>7585</v>
      </c>
    </row>
    <row r="2515" spans="1:1" ht="31" x14ac:dyDescent="0.25">
      <c r="A2515" s="1335" t="s">
        <v>1095</v>
      </c>
    </row>
    <row r="2516" spans="1:1" ht="31" x14ac:dyDescent="0.25">
      <c r="A2516" s="1335" t="s">
        <v>1096</v>
      </c>
    </row>
    <row r="2517" spans="1:1" x14ac:dyDescent="0.25">
      <c r="A2517" s="1335" t="s">
        <v>7957</v>
      </c>
    </row>
    <row r="2518" spans="1:1" ht="31" x14ac:dyDescent="0.25">
      <c r="A2518" s="1335" t="s">
        <v>16371</v>
      </c>
    </row>
    <row r="2519" spans="1:1" ht="31" x14ac:dyDescent="0.25">
      <c r="A2519" s="1335" t="s">
        <v>21630</v>
      </c>
    </row>
    <row r="2520" spans="1:1" ht="31" x14ac:dyDescent="0.25">
      <c r="A2520" s="1335" t="s">
        <v>16372</v>
      </c>
    </row>
    <row r="2521" spans="1:1" x14ac:dyDescent="0.25">
      <c r="A2521" s="1335" t="s">
        <v>1097</v>
      </c>
    </row>
    <row r="2522" spans="1:1" ht="31" x14ac:dyDescent="0.25">
      <c r="A2522" s="1335" t="s">
        <v>6702</v>
      </c>
    </row>
    <row r="2523" spans="1:1" x14ac:dyDescent="0.25">
      <c r="A2523" s="1335" t="s">
        <v>775</v>
      </c>
    </row>
    <row r="2524" spans="1:1" ht="46.5" x14ac:dyDescent="0.25">
      <c r="A2524" s="1335" t="s">
        <v>7586</v>
      </c>
    </row>
    <row r="2525" spans="1:1" ht="31" x14ac:dyDescent="0.25">
      <c r="A2525" s="1335" t="s">
        <v>739</v>
      </c>
    </row>
    <row r="2526" spans="1:1" ht="31" x14ac:dyDescent="0.25">
      <c r="A2526" s="1335" t="s">
        <v>695</v>
      </c>
    </row>
    <row r="2527" spans="1:1" x14ac:dyDescent="0.25">
      <c r="A2527" s="1335" t="s">
        <v>696</v>
      </c>
    </row>
    <row r="2528" spans="1:1" x14ac:dyDescent="0.25">
      <c r="A2528" s="1335" t="s">
        <v>697</v>
      </c>
    </row>
    <row r="2529" spans="1:1" x14ac:dyDescent="0.25">
      <c r="A2529" s="1335" t="s">
        <v>698</v>
      </c>
    </row>
    <row r="2530" spans="1:1" ht="46.5" x14ac:dyDescent="0.25">
      <c r="A2530" s="1335" t="s">
        <v>7958</v>
      </c>
    </row>
    <row r="2531" spans="1:1" x14ac:dyDescent="0.25">
      <c r="A2531" s="1335" t="s">
        <v>699</v>
      </c>
    </row>
    <row r="2532" spans="1:1" x14ac:dyDescent="0.25">
      <c r="A2532" s="1335" t="s">
        <v>7587</v>
      </c>
    </row>
    <row r="2533" spans="1:1" x14ac:dyDescent="0.25">
      <c r="A2533" s="1335" t="s">
        <v>7959</v>
      </c>
    </row>
    <row r="2534" spans="1:1" x14ac:dyDescent="0.25">
      <c r="A2534" s="1335" t="s">
        <v>7960</v>
      </c>
    </row>
    <row r="2535" spans="1:1" x14ac:dyDescent="0.25">
      <c r="A2535" s="1335" t="s">
        <v>21534</v>
      </c>
    </row>
    <row r="2536" spans="1:1" x14ac:dyDescent="0.25">
      <c r="A2536" s="1335" t="s">
        <v>21535</v>
      </c>
    </row>
    <row r="2537" spans="1:1" x14ac:dyDescent="0.25">
      <c r="A2537" s="1335" t="s">
        <v>21536</v>
      </c>
    </row>
    <row r="2538" spans="1:1" ht="170.5" x14ac:dyDescent="0.25">
      <c r="A2538" s="1335" t="s">
        <v>21631</v>
      </c>
    </row>
    <row r="2539" spans="1:1" ht="31" x14ac:dyDescent="0.25">
      <c r="A2539" s="1335" t="s">
        <v>21537</v>
      </c>
    </row>
    <row r="2540" spans="1:1" ht="46.5" x14ac:dyDescent="0.25">
      <c r="A2540" s="1335" t="s">
        <v>21538</v>
      </c>
    </row>
    <row r="2541" spans="1:1" ht="62" x14ac:dyDescent="0.25">
      <c r="A2541" s="1335" t="s">
        <v>21632</v>
      </c>
    </row>
    <row r="2542" spans="1:1" x14ac:dyDescent="0.25">
      <c r="A2542" s="1335" t="s">
        <v>21539</v>
      </c>
    </row>
    <row r="2543" spans="1:1" x14ac:dyDescent="0.25">
      <c r="A2543" s="1335" t="s">
        <v>21540</v>
      </c>
    </row>
    <row r="2544" spans="1:1" x14ac:dyDescent="0.25">
      <c r="A2544" s="1335" t="s">
        <v>21541</v>
      </c>
    </row>
    <row r="2545" spans="1:1" x14ac:dyDescent="0.25">
      <c r="A2545" s="1335" t="s">
        <v>21542</v>
      </c>
    </row>
    <row r="2546" spans="1:1" x14ac:dyDescent="0.25">
      <c r="A2546" s="1335" t="s">
        <v>21543</v>
      </c>
    </row>
    <row r="2547" spans="1:1" ht="31" x14ac:dyDescent="0.25">
      <c r="A2547" s="1335" t="s">
        <v>21633</v>
      </c>
    </row>
    <row r="2548" spans="1:1" x14ac:dyDescent="0.25">
      <c r="A2548" s="1335" t="s">
        <v>21634</v>
      </c>
    </row>
    <row r="2549" spans="1:1" ht="46.5" x14ac:dyDescent="0.25">
      <c r="A2549" s="1335" t="s">
        <v>21635</v>
      </c>
    </row>
    <row r="2550" spans="1:1" x14ac:dyDescent="0.25">
      <c r="A2550" s="1335" t="s">
        <v>21636</v>
      </c>
    </row>
    <row r="2551" spans="1:1" ht="77.5" x14ac:dyDescent="0.25">
      <c r="A2551" s="1335" t="s">
        <v>21637</v>
      </c>
    </row>
    <row r="2552" spans="1:1" ht="31" x14ac:dyDescent="0.25">
      <c r="A2552" s="1335" t="s">
        <v>21638</v>
      </c>
    </row>
    <row r="2553" spans="1:1" ht="31" x14ac:dyDescent="0.25">
      <c r="A2553" s="1335" t="s">
        <v>21639</v>
      </c>
    </row>
    <row r="2554" spans="1:1" ht="124" x14ac:dyDescent="0.25">
      <c r="A2554" s="1335" t="s">
        <v>21640</v>
      </c>
    </row>
    <row r="2555" spans="1:1" x14ac:dyDescent="0.25">
      <c r="A2555" s="1335" t="s">
        <v>700</v>
      </c>
    </row>
    <row r="2556" spans="1:1" x14ac:dyDescent="0.25">
      <c r="A2556" s="1335" t="s">
        <v>6703</v>
      </c>
    </row>
    <row r="2557" spans="1:1" x14ac:dyDescent="0.25">
      <c r="A2557" s="1335" t="s">
        <v>992</v>
      </c>
    </row>
    <row r="2558" spans="1:1" ht="62" x14ac:dyDescent="0.25">
      <c r="A2558" s="1335" t="s">
        <v>7588</v>
      </c>
    </row>
    <row r="2559" spans="1:1" ht="46.5" x14ac:dyDescent="0.25">
      <c r="A2559" s="1335" t="s">
        <v>7589</v>
      </c>
    </row>
    <row r="2560" spans="1:1" x14ac:dyDescent="0.25">
      <c r="A2560" s="1335" t="s">
        <v>993</v>
      </c>
    </row>
    <row r="2561" spans="1:1" x14ac:dyDescent="0.25">
      <c r="A2561" s="1335" t="s">
        <v>6483</v>
      </c>
    </row>
    <row r="2562" spans="1:1" x14ac:dyDescent="0.25">
      <c r="A2562" s="1335" t="s">
        <v>994</v>
      </c>
    </row>
    <row r="2563" spans="1:1" ht="31" x14ac:dyDescent="0.25">
      <c r="A2563" s="1335" t="s">
        <v>21544</v>
      </c>
    </row>
    <row r="2564" spans="1:1" x14ac:dyDescent="0.25">
      <c r="A2564" s="1335" t="s">
        <v>995</v>
      </c>
    </row>
    <row r="2565" spans="1:1" ht="46.5" x14ac:dyDescent="0.25">
      <c r="A2565" s="1335" t="s">
        <v>6484</v>
      </c>
    </row>
    <row r="2566" spans="1:1" x14ac:dyDescent="0.25">
      <c r="A2566" s="1335" t="s">
        <v>13362</v>
      </c>
    </row>
    <row r="2567" spans="1:1" ht="46.5" x14ac:dyDescent="0.25">
      <c r="A2567" s="1335" t="s">
        <v>13363</v>
      </c>
    </row>
    <row r="2568" spans="1:1" x14ac:dyDescent="0.25">
      <c r="A2568" s="1335" t="s">
        <v>996</v>
      </c>
    </row>
    <row r="2569" spans="1:1" ht="31" x14ac:dyDescent="0.25">
      <c r="A2569" s="1335" t="s">
        <v>6704</v>
      </c>
    </row>
    <row r="2570" spans="1:1" x14ac:dyDescent="0.25">
      <c r="A2570" s="1335" t="s">
        <v>997</v>
      </c>
    </row>
    <row r="2571" spans="1:1" x14ac:dyDescent="0.25">
      <c r="A2571" s="1335" t="s">
        <v>927</v>
      </c>
    </row>
    <row r="2572" spans="1:1" x14ac:dyDescent="0.25">
      <c r="A2572" s="1335" t="s">
        <v>928</v>
      </c>
    </row>
    <row r="2573" spans="1:1" x14ac:dyDescent="0.25">
      <c r="A2573" s="1335" t="s">
        <v>21023</v>
      </c>
    </row>
    <row r="2574" spans="1:1" ht="77.5" x14ac:dyDescent="0.25">
      <c r="A2574" s="1335" t="s">
        <v>21024</v>
      </c>
    </row>
    <row r="2575" spans="1:1" x14ac:dyDescent="0.25">
      <c r="A2575" s="1335" t="s">
        <v>21025</v>
      </c>
    </row>
    <row r="2576" spans="1:1" x14ac:dyDescent="0.25">
      <c r="A2576" s="1335" t="s">
        <v>21026</v>
      </c>
    </row>
    <row r="2577" spans="1:1" x14ac:dyDescent="0.25">
      <c r="A2577" s="1335" t="s">
        <v>21027</v>
      </c>
    </row>
    <row r="2578" spans="1:1" x14ac:dyDescent="0.25">
      <c r="A2578" s="1335" t="s">
        <v>21028</v>
      </c>
    </row>
    <row r="2579" spans="1:1" x14ac:dyDescent="0.25">
      <c r="A2579" s="1335" t="s">
        <v>21029</v>
      </c>
    </row>
    <row r="2580" spans="1:1" ht="12.5" x14ac:dyDescent="0.25">
      <c r="A2580" s="1336" t="s">
        <v>21030</v>
      </c>
    </row>
    <row r="2581" spans="1:1" x14ac:dyDescent="0.25">
      <c r="A2581" s="1335" t="s">
        <v>21031</v>
      </c>
    </row>
    <row r="2582" spans="1:1" x14ac:dyDescent="0.25">
      <c r="A2582" s="1335" t="s">
        <v>21032</v>
      </c>
    </row>
    <row r="2583" spans="1:1" ht="31" x14ac:dyDescent="0.25">
      <c r="A2583" s="1335" t="s">
        <v>21033</v>
      </c>
    </row>
    <row r="2584" spans="1:1" ht="31" x14ac:dyDescent="0.25">
      <c r="A2584" s="1335" t="s">
        <v>21034</v>
      </c>
    </row>
    <row r="2585" spans="1:1" ht="46.5" x14ac:dyDescent="0.25">
      <c r="A2585" s="1335" t="s">
        <v>21035</v>
      </c>
    </row>
    <row r="2586" spans="1:1" x14ac:dyDescent="0.25">
      <c r="A2586" s="1335" t="s">
        <v>1204</v>
      </c>
    </row>
    <row r="2587" spans="1:1" x14ac:dyDescent="0.25">
      <c r="A2587" s="1335" t="s">
        <v>6705</v>
      </c>
    </row>
    <row r="2588" spans="1:1" ht="93" x14ac:dyDescent="0.25">
      <c r="A2588" s="1335" t="s">
        <v>21036</v>
      </c>
    </row>
    <row r="2589" spans="1:1" ht="31" x14ac:dyDescent="0.25">
      <c r="A2589" s="1335" t="s">
        <v>7590</v>
      </c>
    </row>
    <row r="2590" spans="1:1" ht="46.5" x14ac:dyDescent="0.25">
      <c r="A2590" s="1335" t="s">
        <v>21037</v>
      </c>
    </row>
    <row r="2591" spans="1:1" ht="31" x14ac:dyDescent="0.25">
      <c r="A2591" s="1335" t="s">
        <v>21038</v>
      </c>
    </row>
    <row r="2592" spans="1:1" x14ac:dyDescent="0.25">
      <c r="A2592" s="1335" t="s">
        <v>13364</v>
      </c>
    </row>
    <row r="2593" spans="1:1" x14ac:dyDescent="0.25">
      <c r="A2593" s="1335" t="s">
        <v>21039</v>
      </c>
    </row>
    <row r="2594" spans="1:1" ht="77.5" x14ac:dyDescent="0.25">
      <c r="A2594" s="1335" t="s">
        <v>21040</v>
      </c>
    </row>
    <row r="2595" spans="1:1" x14ac:dyDescent="0.25">
      <c r="A2595" s="1335" t="s">
        <v>1217</v>
      </c>
    </row>
    <row r="2596" spans="1:1" x14ac:dyDescent="0.25">
      <c r="A2596" s="1335" t="s">
        <v>6706</v>
      </c>
    </row>
    <row r="2597" spans="1:1" ht="62" x14ac:dyDescent="0.25">
      <c r="A2597" s="1335" t="s">
        <v>13365</v>
      </c>
    </row>
    <row r="2598" spans="1:1" ht="31" x14ac:dyDescent="0.25">
      <c r="A2598" s="1335" t="s">
        <v>7591</v>
      </c>
    </row>
    <row r="2599" spans="1:1" ht="93" x14ac:dyDescent="0.25">
      <c r="A2599" s="1335" t="s">
        <v>13366</v>
      </c>
    </row>
    <row r="2600" spans="1:1" ht="108.5" x14ac:dyDescent="0.25">
      <c r="A2600" s="1335" t="s">
        <v>13367</v>
      </c>
    </row>
    <row r="2601" spans="1:1" x14ac:dyDescent="0.25">
      <c r="A2601" s="1335" t="s">
        <v>894</v>
      </c>
    </row>
    <row r="2602" spans="1:1" x14ac:dyDescent="0.25">
      <c r="A2602" s="1335" t="s">
        <v>21041</v>
      </c>
    </row>
    <row r="2603" spans="1:1" ht="31" x14ac:dyDescent="0.25">
      <c r="A2603" s="1335" t="s">
        <v>21042</v>
      </c>
    </row>
    <row r="2604" spans="1:1" ht="46.5" x14ac:dyDescent="0.25">
      <c r="A2604" s="1335" t="s">
        <v>21043</v>
      </c>
    </row>
    <row r="2605" spans="1:1" ht="46.5" x14ac:dyDescent="0.25">
      <c r="A2605" s="1335" t="s">
        <v>21044</v>
      </c>
    </row>
    <row r="2606" spans="1:1" ht="62" x14ac:dyDescent="0.25">
      <c r="A2606" s="1335" t="s">
        <v>21045</v>
      </c>
    </row>
    <row r="2607" spans="1:1" ht="46.5" x14ac:dyDescent="0.25">
      <c r="A2607" s="1335" t="s">
        <v>21046</v>
      </c>
    </row>
    <row r="2608" spans="1:1" ht="93" x14ac:dyDescent="0.25">
      <c r="A2608" s="1335" t="s">
        <v>21047</v>
      </c>
    </row>
    <row r="2609" spans="1:1" x14ac:dyDescent="0.25">
      <c r="A2609" s="1335" t="s">
        <v>895</v>
      </c>
    </row>
    <row r="2610" spans="1:1" ht="46.5" x14ac:dyDescent="0.25">
      <c r="A2610" s="1335" t="s">
        <v>6707</v>
      </c>
    </row>
    <row r="2611" spans="1:1" x14ac:dyDescent="0.25">
      <c r="A2611" s="1335" t="s">
        <v>2676</v>
      </c>
    </row>
    <row r="2612" spans="1:1" ht="31" x14ac:dyDescent="0.25">
      <c r="A2612" s="1335" t="s">
        <v>6708</v>
      </c>
    </row>
    <row r="2613" spans="1:1" x14ac:dyDescent="0.25">
      <c r="A2613" s="1335" t="s">
        <v>896</v>
      </c>
    </row>
    <row r="2614" spans="1:1" ht="31" x14ac:dyDescent="0.25">
      <c r="A2614" s="1335" t="s">
        <v>13368</v>
      </c>
    </row>
    <row r="2615" spans="1:1" ht="62" x14ac:dyDescent="0.25">
      <c r="A2615" s="1335" t="s">
        <v>13369</v>
      </c>
    </row>
    <row r="2616" spans="1:1" ht="46.5" x14ac:dyDescent="0.25">
      <c r="A2616" s="1335" t="s">
        <v>13370</v>
      </c>
    </row>
    <row r="2617" spans="1:1" x14ac:dyDescent="0.25">
      <c r="A2617" s="1335" t="s">
        <v>13371</v>
      </c>
    </row>
    <row r="2618" spans="1:1" x14ac:dyDescent="0.25">
      <c r="A2618" s="1335" t="s">
        <v>13372</v>
      </c>
    </row>
    <row r="2619" spans="1:1" ht="31" x14ac:dyDescent="0.25">
      <c r="A2619" s="1335" t="s">
        <v>13373</v>
      </c>
    </row>
    <row r="2620" spans="1:1" x14ac:dyDescent="0.25">
      <c r="A2620" s="1335" t="s">
        <v>13374</v>
      </c>
    </row>
    <row r="2621" spans="1:1" ht="46.5" x14ac:dyDescent="0.25">
      <c r="A2621" s="1335" t="s">
        <v>13375</v>
      </c>
    </row>
    <row r="2622" spans="1:1" ht="46.5" x14ac:dyDescent="0.25">
      <c r="A2622" s="1335" t="s">
        <v>13376</v>
      </c>
    </row>
    <row r="2623" spans="1:1" ht="46.5" x14ac:dyDescent="0.25">
      <c r="A2623" s="1335" t="s">
        <v>13377</v>
      </c>
    </row>
    <row r="2624" spans="1:1" x14ac:dyDescent="0.25">
      <c r="A2624" s="1335" t="s">
        <v>1145</v>
      </c>
    </row>
    <row r="2625" spans="1:1" ht="62" x14ac:dyDescent="0.25">
      <c r="A2625" s="1335" t="s">
        <v>7592</v>
      </c>
    </row>
    <row r="2626" spans="1:1" x14ac:dyDescent="0.25">
      <c r="A2626" s="1335" t="s">
        <v>1146</v>
      </c>
    </row>
    <row r="2627" spans="1:1" x14ac:dyDescent="0.25">
      <c r="A2627" s="1335" t="s">
        <v>1147</v>
      </c>
    </row>
    <row r="2628" spans="1:1" x14ac:dyDescent="0.25">
      <c r="A2628" s="1335" t="s">
        <v>1148</v>
      </c>
    </row>
    <row r="2629" spans="1:1" x14ac:dyDescent="0.25">
      <c r="A2629" s="1335" t="s">
        <v>1149</v>
      </c>
    </row>
    <row r="2630" spans="1:1" ht="62" x14ac:dyDescent="0.25">
      <c r="A2630" s="1335" t="s">
        <v>7593</v>
      </c>
    </row>
    <row r="2631" spans="1:1" x14ac:dyDescent="0.25">
      <c r="A2631" s="1335" t="s">
        <v>6485</v>
      </c>
    </row>
    <row r="2632" spans="1:1" ht="93" x14ac:dyDescent="0.25">
      <c r="A2632" s="1335" t="s">
        <v>7594</v>
      </c>
    </row>
    <row r="2633" spans="1:1" ht="31" x14ac:dyDescent="0.25">
      <c r="A2633" s="1335" t="s">
        <v>7595</v>
      </c>
    </row>
    <row r="2634" spans="1:1" x14ac:dyDescent="0.25">
      <c r="A2634" s="1335" t="s">
        <v>1150</v>
      </c>
    </row>
    <row r="2635" spans="1:1" ht="31" x14ac:dyDescent="0.25">
      <c r="A2635" s="1335" t="s">
        <v>13378</v>
      </c>
    </row>
    <row r="2636" spans="1:1" x14ac:dyDescent="0.25">
      <c r="A2636" s="1335" t="s">
        <v>1314</v>
      </c>
    </row>
    <row r="2637" spans="1:1" ht="46.5" x14ac:dyDescent="0.25">
      <c r="A2637" s="1335" t="s">
        <v>7596</v>
      </c>
    </row>
    <row r="2638" spans="1:1" ht="46.5" x14ac:dyDescent="0.25">
      <c r="A2638" s="1335" t="s">
        <v>7597</v>
      </c>
    </row>
    <row r="2639" spans="1:1" ht="46.5" x14ac:dyDescent="0.25">
      <c r="A2639" s="1335" t="s">
        <v>7598</v>
      </c>
    </row>
    <row r="2640" spans="1:1" x14ac:dyDescent="0.25">
      <c r="A2640" s="1335" t="s">
        <v>1315</v>
      </c>
    </row>
    <row r="2641" spans="1:1" ht="77.5" x14ac:dyDescent="0.25">
      <c r="A2641" s="1335" t="s">
        <v>7599</v>
      </c>
    </row>
    <row r="2642" spans="1:1" ht="46.5" x14ac:dyDescent="0.25">
      <c r="A2642" s="1335" t="s">
        <v>7600</v>
      </c>
    </row>
    <row r="2643" spans="1:1" x14ac:dyDescent="0.25">
      <c r="A2643" s="1335" t="s">
        <v>2678</v>
      </c>
    </row>
    <row r="2644" spans="1:1" x14ac:dyDescent="0.25">
      <c r="A2644" s="1335" t="s">
        <v>6709</v>
      </c>
    </row>
    <row r="2645" spans="1:1" x14ac:dyDescent="0.25">
      <c r="A2645" s="1335" t="s">
        <v>1316</v>
      </c>
    </row>
    <row r="2646" spans="1:1" ht="46.5" x14ac:dyDescent="0.25">
      <c r="A2646" s="1335" t="s">
        <v>7601</v>
      </c>
    </row>
    <row r="2647" spans="1:1" ht="62" x14ac:dyDescent="0.25">
      <c r="A2647" s="1335" t="s">
        <v>7602</v>
      </c>
    </row>
    <row r="2648" spans="1:1" ht="93" x14ac:dyDescent="0.25">
      <c r="A2648" s="1335" t="s">
        <v>7603</v>
      </c>
    </row>
    <row r="2649" spans="1:1" x14ac:dyDescent="0.25">
      <c r="A2649" s="1335" t="s">
        <v>971</v>
      </c>
    </row>
    <row r="2650" spans="1:1" ht="93" x14ac:dyDescent="0.25">
      <c r="A2650" s="1335" t="s">
        <v>7604</v>
      </c>
    </row>
    <row r="2651" spans="1:1" ht="31" x14ac:dyDescent="0.25">
      <c r="A2651" s="1335" t="s">
        <v>7605</v>
      </c>
    </row>
    <row r="2652" spans="1:1" x14ac:dyDescent="0.25">
      <c r="A2652" s="1335" t="s">
        <v>972</v>
      </c>
    </row>
    <row r="2653" spans="1:1" ht="62" x14ac:dyDescent="0.25">
      <c r="A2653" s="1335" t="s">
        <v>7606</v>
      </c>
    </row>
    <row r="2654" spans="1:1" ht="46.5" x14ac:dyDescent="0.25">
      <c r="A2654" s="1335" t="s">
        <v>7607</v>
      </c>
    </row>
    <row r="2655" spans="1:1" x14ac:dyDescent="0.25">
      <c r="A2655" s="1335" t="s">
        <v>6486</v>
      </c>
    </row>
    <row r="2656" spans="1:1" x14ac:dyDescent="0.25">
      <c r="A2656" s="1335" t="s">
        <v>6487</v>
      </c>
    </row>
    <row r="2657" spans="1:1" x14ac:dyDescent="0.25">
      <c r="A2657" s="1335" t="s">
        <v>808</v>
      </c>
    </row>
    <row r="2658" spans="1:1" ht="31" x14ac:dyDescent="0.25">
      <c r="A2658" s="1335" t="s">
        <v>6710</v>
      </c>
    </row>
    <row r="2659" spans="1:1" x14ac:dyDescent="0.25">
      <c r="A2659" s="1335" t="s">
        <v>809</v>
      </c>
    </row>
    <row r="2660" spans="1:1" ht="31" x14ac:dyDescent="0.25">
      <c r="A2660" s="1335" t="s">
        <v>810</v>
      </c>
    </row>
    <row r="2661" spans="1:1" ht="31" x14ac:dyDescent="0.25">
      <c r="A2661" s="1335" t="s">
        <v>82</v>
      </c>
    </row>
    <row r="2662" spans="1:1" x14ac:dyDescent="0.25">
      <c r="A2662" s="1335" t="s">
        <v>811</v>
      </c>
    </row>
    <row r="2663" spans="1:1" x14ac:dyDescent="0.25">
      <c r="A2663" s="1335" t="s">
        <v>812</v>
      </c>
    </row>
    <row r="2664" spans="1:1" x14ac:dyDescent="0.25">
      <c r="A2664" s="1335" t="s">
        <v>813</v>
      </c>
    </row>
    <row r="2665" spans="1:1" x14ac:dyDescent="0.25">
      <c r="A2665" s="1335" t="s">
        <v>814</v>
      </c>
    </row>
    <row r="2666" spans="1:1" x14ac:dyDescent="0.25">
      <c r="A2666" s="1335" t="s">
        <v>6711</v>
      </c>
    </row>
    <row r="2667" spans="1:1" x14ac:dyDescent="0.25">
      <c r="A2667" s="1335" t="s">
        <v>6488</v>
      </c>
    </row>
    <row r="2668" spans="1:1" ht="46.5" x14ac:dyDescent="0.25">
      <c r="A2668" s="1335" t="s">
        <v>7608</v>
      </c>
    </row>
    <row r="2669" spans="1:1" x14ac:dyDescent="0.25">
      <c r="A2669" s="1335" t="s">
        <v>7609</v>
      </c>
    </row>
    <row r="2670" spans="1:1" x14ac:dyDescent="0.25">
      <c r="A2670" s="1335" t="s">
        <v>7610</v>
      </c>
    </row>
    <row r="2671" spans="1:1" ht="31" x14ac:dyDescent="0.25">
      <c r="A2671" s="1335" t="s">
        <v>7611</v>
      </c>
    </row>
    <row r="2672" spans="1:1" x14ac:dyDescent="0.25">
      <c r="A2672" s="1335" t="s">
        <v>6489</v>
      </c>
    </row>
    <row r="2673" spans="1:1" ht="46.5" x14ac:dyDescent="0.25">
      <c r="A2673" s="1335" t="s">
        <v>6490</v>
      </c>
    </row>
    <row r="2674" spans="1:1" x14ac:dyDescent="0.25">
      <c r="A2674" s="1335" t="s">
        <v>6712</v>
      </c>
    </row>
    <row r="2675" spans="1:1" ht="46.5" x14ac:dyDescent="0.25">
      <c r="A2675" s="1335" t="s">
        <v>7612</v>
      </c>
    </row>
    <row r="2676" spans="1:1" ht="31" x14ac:dyDescent="0.25">
      <c r="A2676" s="1335" t="s">
        <v>7613</v>
      </c>
    </row>
    <row r="2677" spans="1:1" ht="31" x14ac:dyDescent="0.25">
      <c r="A2677" s="1335" t="s">
        <v>7614</v>
      </c>
    </row>
    <row r="2678" spans="1:1" ht="46.5" x14ac:dyDescent="0.25">
      <c r="A2678" s="1335" t="s">
        <v>7615</v>
      </c>
    </row>
    <row r="2679" spans="1:1" ht="31" x14ac:dyDescent="0.25">
      <c r="A2679" s="1335" t="s">
        <v>7616</v>
      </c>
    </row>
    <row r="2680" spans="1:1" x14ac:dyDescent="0.25">
      <c r="A2680" s="1335" t="s">
        <v>7617</v>
      </c>
    </row>
    <row r="2681" spans="1:1" x14ac:dyDescent="0.25">
      <c r="A2681" s="1335" t="s">
        <v>7618</v>
      </c>
    </row>
    <row r="2682" spans="1:1" x14ac:dyDescent="0.25">
      <c r="A2682" s="1335" t="s">
        <v>6713</v>
      </c>
    </row>
    <row r="2683" spans="1:1" x14ac:dyDescent="0.25">
      <c r="A2683" s="1335" t="s">
        <v>6714</v>
      </c>
    </row>
    <row r="2684" spans="1:1" x14ac:dyDescent="0.25">
      <c r="A2684" s="1335" t="s">
        <v>815</v>
      </c>
    </row>
    <row r="2685" spans="1:1" ht="108.5" x14ac:dyDescent="0.25">
      <c r="A2685" s="1335" t="s">
        <v>7619</v>
      </c>
    </row>
    <row r="2686" spans="1:1" ht="31" x14ac:dyDescent="0.25">
      <c r="A2686" s="1335" t="s">
        <v>7620</v>
      </c>
    </row>
    <row r="2687" spans="1:1" ht="31" x14ac:dyDescent="0.25">
      <c r="A2687" s="1335" t="s">
        <v>16373</v>
      </c>
    </row>
    <row r="2688" spans="1:1" ht="77.5" x14ac:dyDescent="0.25">
      <c r="A2688" s="1335" t="s">
        <v>7621</v>
      </c>
    </row>
    <row r="2689" spans="1:1" ht="31" x14ac:dyDescent="0.25">
      <c r="A2689" s="1335" t="s">
        <v>7622</v>
      </c>
    </row>
    <row r="2690" spans="1:1" x14ac:dyDescent="0.25">
      <c r="A2690" s="1335" t="s">
        <v>777</v>
      </c>
    </row>
    <row r="2691" spans="1:1" x14ac:dyDescent="0.25">
      <c r="A2691" s="1335" t="s">
        <v>7623</v>
      </c>
    </row>
    <row r="2692" spans="1:1" ht="46.5" x14ac:dyDescent="0.25">
      <c r="A2692" s="1335" t="s">
        <v>778</v>
      </c>
    </row>
    <row r="2693" spans="1:1" x14ac:dyDescent="0.25">
      <c r="A2693" s="1335" t="s">
        <v>779</v>
      </c>
    </row>
    <row r="2694" spans="1:1" x14ac:dyDescent="0.25">
      <c r="A2694" s="1335" t="s">
        <v>780</v>
      </c>
    </row>
    <row r="2695" spans="1:1" ht="31" x14ac:dyDescent="0.25">
      <c r="A2695" s="1335" t="s">
        <v>6491</v>
      </c>
    </row>
    <row r="2696" spans="1:1" ht="31" x14ac:dyDescent="0.25">
      <c r="A2696" s="1335" t="s">
        <v>21048</v>
      </c>
    </row>
    <row r="2697" spans="1:1" x14ac:dyDescent="0.25">
      <c r="A2697" s="1335" t="s">
        <v>7624</v>
      </c>
    </row>
    <row r="2698" spans="1:1" x14ac:dyDescent="0.25">
      <c r="A2698" s="1335" t="s">
        <v>781</v>
      </c>
    </row>
    <row r="2699" spans="1:1" ht="77.5" x14ac:dyDescent="0.25">
      <c r="A2699" s="1335" t="s">
        <v>13379</v>
      </c>
    </row>
    <row r="2700" spans="1:1" ht="31" x14ac:dyDescent="0.25">
      <c r="A2700" s="1335" t="s">
        <v>7625</v>
      </c>
    </row>
    <row r="2701" spans="1:1" ht="31" x14ac:dyDescent="0.25">
      <c r="A2701" s="1335" t="s">
        <v>7626</v>
      </c>
    </row>
    <row r="2702" spans="1:1" x14ac:dyDescent="0.25">
      <c r="A2702" s="1335" t="s">
        <v>1055</v>
      </c>
    </row>
    <row r="2703" spans="1:1" ht="46.5" x14ac:dyDescent="0.25">
      <c r="A2703" s="1335" t="s">
        <v>7627</v>
      </c>
    </row>
    <row r="2704" spans="1:1" x14ac:dyDescent="0.25">
      <c r="A2704" s="1335" t="s">
        <v>7628</v>
      </c>
    </row>
    <row r="2705" spans="1:1" x14ac:dyDescent="0.25">
      <c r="A2705" s="1335" t="s">
        <v>6492</v>
      </c>
    </row>
    <row r="2706" spans="1:1" x14ac:dyDescent="0.25">
      <c r="A2706" s="1335" t="s">
        <v>6493</v>
      </c>
    </row>
    <row r="2707" spans="1:1" x14ac:dyDescent="0.25">
      <c r="A2707" s="1335" t="s">
        <v>13380</v>
      </c>
    </row>
    <row r="2708" spans="1:1" ht="31" x14ac:dyDescent="0.25">
      <c r="A2708" s="1335" t="s">
        <v>13381</v>
      </c>
    </row>
    <row r="2709" spans="1:1" x14ac:dyDescent="0.25">
      <c r="A2709" s="1335" t="s">
        <v>1056</v>
      </c>
    </row>
    <row r="2710" spans="1:1" x14ac:dyDescent="0.25">
      <c r="A2710" s="1335" t="s">
        <v>1057</v>
      </c>
    </row>
    <row r="2711" spans="1:1" x14ac:dyDescent="0.25">
      <c r="A2711" s="1335" t="s">
        <v>2676</v>
      </c>
    </row>
    <row r="2712" spans="1:1" x14ac:dyDescent="0.25">
      <c r="A2712" s="1335" t="s">
        <v>1397</v>
      </c>
    </row>
    <row r="2713" spans="1:1" x14ac:dyDescent="0.25">
      <c r="A2713" s="1335" t="s">
        <v>1058</v>
      </c>
    </row>
    <row r="2714" spans="1:1" ht="31" x14ac:dyDescent="0.25">
      <c r="A2714" s="1335" t="s">
        <v>6715</v>
      </c>
    </row>
    <row r="2715" spans="1:1" x14ac:dyDescent="0.25">
      <c r="A2715" s="1335" t="s">
        <v>1210</v>
      </c>
    </row>
    <row r="2716" spans="1:1" ht="31" x14ac:dyDescent="0.25">
      <c r="A2716" s="1335" t="s">
        <v>1211</v>
      </c>
    </row>
    <row r="2717" spans="1:1" x14ac:dyDescent="0.25">
      <c r="A2717" s="1335" t="s">
        <v>1212</v>
      </c>
    </row>
    <row r="2718" spans="1:1" ht="31" x14ac:dyDescent="0.25">
      <c r="A2718" s="1335" t="s">
        <v>7629</v>
      </c>
    </row>
    <row r="2719" spans="1:1" x14ac:dyDescent="0.25">
      <c r="A2719" s="1335" t="s">
        <v>7630</v>
      </c>
    </row>
    <row r="2720" spans="1:1" ht="46.5" x14ac:dyDescent="0.25">
      <c r="A2720" s="1335" t="s">
        <v>7631</v>
      </c>
    </row>
    <row r="2721" spans="1:1" x14ac:dyDescent="0.25">
      <c r="A2721" s="1335" t="s">
        <v>2678</v>
      </c>
    </row>
    <row r="2722" spans="1:1" x14ac:dyDescent="0.25">
      <c r="A2722" s="1335" t="s">
        <v>1773</v>
      </c>
    </row>
    <row r="2723" spans="1:1" x14ac:dyDescent="0.25">
      <c r="A2723" s="1335" t="s">
        <v>1774</v>
      </c>
    </row>
    <row r="2724" spans="1:1" x14ac:dyDescent="0.25">
      <c r="A2724" s="1335" t="s">
        <v>7632</v>
      </c>
    </row>
    <row r="2725" spans="1:1" x14ac:dyDescent="0.25">
      <c r="A2725" s="1335" t="s">
        <v>7633</v>
      </c>
    </row>
    <row r="2726" spans="1:1" ht="31" x14ac:dyDescent="0.25">
      <c r="A2726" s="1335" t="s">
        <v>7634</v>
      </c>
    </row>
    <row r="2727" spans="1:1" ht="31" x14ac:dyDescent="0.25">
      <c r="A2727" s="1335" t="s">
        <v>7635</v>
      </c>
    </row>
    <row r="2728" spans="1:1" x14ac:dyDescent="0.25">
      <c r="A2728" s="1335" t="s">
        <v>1301</v>
      </c>
    </row>
    <row r="2729" spans="1:1" x14ac:dyDescent="0.25">
      <c r="A2729" s="1335" t="s">
        <v>1091</v>
      </c>
    </row>
    <row r="2730" spans="1:1" x14ac:dyDescent="0.25">
      <c r="A2730" s="1335" t="s">
        <v>1092</v>
      </c>
    </row>
    <row r="2731" spans="1:1" x14ac:dyDescent="0.25">
      <c r="A2731" s="1335" t="s">
        <v>7636</v>
      </c>
    </row>
    <row r="2732" spans="1:1" ht="62" x14ac:dyDescent="0.25">
      <c r="A2732" s="1335" t="s">
        <v>7637</v>
      </c>
    </row>
    <row r="2733" spans="1:1" x14ac:dyDescent="0.25">
      <c r="A2733" s="1335" t="s">
        <v>1370</v>
      </c>
    </row>
    <row r="2734" spans="1:1" x14ac:dyDescent="0.25">
      <c r="A2734" s="1335" t="s">
        <v>1093</v>
      </c>
    </row>
    <row r="2735" spans="1:1" x14ac:dyDescent="0.25">
      <c r="A2735" s="1335" t="s">
        <v>1094</v>
      </c>
    </row>
    <row r="2736" spans="1:1" x14ac:dyDescent="0.25">
      <c r="A2736" s="1335" t="s">
        <v>7638</v>
      </c>
    </row>
    <row r="2737" spans="1:1" ht="77.5" x14ac:dyDescent="0.25">
      <c r="A2737" s="1335" t="s">
        <v>7639</v>
      </c>
    </row>
    <row r="2738" spans="1:1" ht="77.5" x14ac:dyDescent="0.25">
      <c r="A2738" s="1335" t="s">
        <v>10578</v>
      </c>
    </row>
    <row r="2739" spans="1:1" x14ac:dyDescent="0.25">
      <c r="A2739" s="1335" t="s">
        <v>1593</v>
      </c>
    </row>
    <row r="2740" spans="1:1" x14ac:dyDescent="0.25">
      <c r="A2740" s="1335" t="s">
        <v>820</v>
      </c>
    </row>
    <row r="2741" spans="1:1" x14ac:dyDescent="0.25">
      <c r="A2741" s="1335" t="s">
        <v>821</v>
      </c>
    </row>
    <row r="2742" spans="1:1" ht="62" x14ac:dyDescent="0.25">
      <c r="A2742" s="1335" t="s">
        <v>21641</v>
      </c>
    </row>
    <row r="2743" spans="1:1" ht="62" x14ac:dyDescent="0.25">
      <c r="A2743" s="1335" t="s">
        <v>7961</v>
      </c>
    </row>
    <row r="2744" spans="1:1" x14ac:dyDescent="0.25">
      <c r="A2744" s="1335" t="s">
        <v>822</v>
      </c>
    </row>
    <row r="2745" spans="1:1" ht="108.5" x14ac:dyDescent="0.25">
      <c r="A2745" s="1335" t="s">
        <v>823</v>
      </c>
    </row>
    <row r="2746" spans="1:1" x14ac:dyDescent="0.25">
      <c r="A2746" s="1335" t="s">
        <v>824</v>
      </c>
    </row>
    <row r="2747" spans="1:1" ht="62" x14ac:dyDescent="0.25">
      <c r="A2747" s="1335" t="s">
        <v>7640</v>
      </c>
    </row>
    <row r="2748" spans="1:1" x14ac:dyDescent="0.25">
      <c r="A2748" s="1335" t="s">
        <v>1021</v>
      </c>
    </row>
    <row r="2749" spans="1:1" ht="62" x14ac:dyDescent="0.25">
      <c r="A2749" s="1335" t="s">
        <v>1022</v>
      </c>
    </row>
    <row r="2750" spans="1:1" x14ac:dyDescent="0.25">
      <c r="A2750" s="1335" t="s">
        <v>1023</v>
      </c>
    </row>
    <row r="2751" spans="1:1" ht="46.5" x14ac:dyDescent="0.25">
      <c r="A2751" s="1335" t="s">
        <v>7641</v>
      </c>
    </row>
    <row r="2752" spans="1:1" ht="46.5" x14ac:dyDescent="0.25">
      <c r="A2752" s="1335" t="s">
        <v>7642</v>
      </c>
    </row>
    <row r="2753" spans="1:1" x14ac:dyDescent="0.25">
      <c r="A2753" s="1335" t="s">
        <v>1024</v>
      </c>
    </row>
    <row r="2754" spans="1:1" x14ac:dyDescent="0.25">
      <c r="A2754" s="1335" t="s">
        <v>7962</v>
      </c>
    </row>
    <row r="2755" spans="1:1" x14ac:dyDescent="0.25">
      <c r="A2755" s="1335" t="s">
        <v>1025</v>
      </c>
    </row>
    <row r="2756" spans="1:1" ht="409.5" x14ac:dyDescent="0.25">
      <c r="A2756" s="1335" t="s">
        <v>21642</v>
      </c>
    </row>
    <row r="2757" spans="1:1" x14ac:dyDescent="0.25">
      <c r="A2757" s="1335" t="s">
        <v>759</v>
      </c>
    </row>
    <row r="2758" spans="1:1" x14ac:dyDescent="0.25">
      <c r="A2758" s="1335" t="s">
        <v>2992</v>
      </c>
    </row>
    <row r="2759" spans="1:1" x14ac:dyDescent="0.25">
      <c r="A2759" s="1335" t="s">
        <v>1625</v>
      </c>
    </row>
    <row r="2760" spans="1:1" x14ac:dyDescent="0.25">
      <c r="A2760" s="1335" t="s">
        <v>760</v>
      </c>
    </row>
    <row r="2761" spans="1:1" x14ac:dyDescent="0.25">
      <c r="A2761" s="1335" t="s">
        <v>761</v>
      </c>
    </row>
    <row r="2762" spans="1:1" ht="31" x14ac:dyDescent="0.25">
      <c r="A2762" s="1335" t="s">
        <v>7643</v>
      </c>
    </row>
    <row r="2763" spans="1:1" ht="46.5" x14ac:dyDescent="0.25">
      <c r="A2763" s="1335" t="s">
        <v>7644</v>
      </c>
    </row>
    <row r="2764" spans="1:1" ht="31" x14ac:dyDescent="0.25">
      <c r="A2764" s="1335" t="s">
        <v>7645</v>
      </c>
    </row>
    <row r="2765" spans="1:1" x14ac:dyDescent="0.25">
      <c r="A2765" s="1335" t="s">
        <v>7646</v>
      </c>
    </row>
    <row r="2766" spans="1:1" x14ac:dyDescent="0.25">
      <c r="A2766" s="1335" t="s">
        <v>7647</v>
      </c>
    </row>
    <row r="2767" spans="1:1" x14ac:dyDescent="0.25">
      <c r="A2767" s="1335" t="s">
        <v>7648</v>
      </c>
    </row>
    <row r="2768" spans="1:1" x14ac:dyDescent="0.25">
      <c r="A2768" s="1335" t="s">
        <v>7649</v>
      </c>
    </row>
    <row r="2769" spans="1:1" x14ac:dyDescent="0.25">
      <c r="A2769" s="1335" t="s">
        <v>7650</v>
      </c>
    </row>
    <row r="2770" spans="1:1" x14ac:dyDescent="0.25">
      <c r="A2770" s="1335" t="s">
        <v>7651</v>
      </c>
    </row>
    <row r="2771" spans="1:1" x14ac:dyDescent="0.25">
      <c r="A2771" s="1335" t="s">
        <v>7652</v>
      </c>
    </row>
    <row r="2772" spans="1:1" x14ac:dyDescent="0.25">
      <c r="A2772" s="1335" t="s">
        <v>7653</v>
      </c>
    </row>
    <row r="2773" spans="1:1" x14ac:dyDescent="0.25">
      <c r="A2773" s="1335" t="s">
        <v>7654</v>
      </c>
    </row>
    <row r="2774" spans="1:1" x14ac:dyDescent="0.25">
      <c r="A2774" s="1335" t="s">
        <v>762</v>
      </c>
    </row>
    <row r="2775" spans="1:1" ht="93" x14ac:dyDescent="0.25">
      <c r="A2775" s="1335" t="s">
        <v>7963</v>
      </c>
    </row>
    <row r="2776" spans="1:1" ht="77.5" x14ac:dyDescent="0.25">
      <c r="A2776" s="1335" t="s">
        <v>7964</v>
      </c>
    </row>
    <row r="2777" spans="1:1" ht="124" x14ac:dyDescent="0.25">
      <c r="A2777" s="1335" t="s">
        <v>7965</v>
      </c>
    </row>
    <row r="2778" spans="1:1" x14ac:dyDescent="0.25">
      <c r="A2778" s="1335" t="s">
        <v>2676</v>
      </c>
    </row>
    <row r="2779" spans="1:1" x14ac:dyDescent="0.25">
      <c r="A2779" s="1335" t="s">
        <v>7966</v>
      </c>
    </row>
    <row r="2780" spans="1:1" x14ac:dyDescent="0.25">
      <c r="A2780" s="1335" t="s">
        <v>749</v>
      </c>
    </row>
    <row r="2781" spans="1:1" ht="124" x14ac:dyDescent="0.25">
      <c r="A2781" s="1335" t="s">
        <v>7967</v>
      </c>
    </row>
    <row r="2782" spans="1:1" ht="46.5" x14ac:dyDescent="0.25">
      <c r="A2782" s="1335" t="s">
        <v>7655</v>
      </c>
    </row>
    <row r="2783" spans="1:1" x14ac:dyDescent="0.25">
      <c r="A2783" s="1335" t="s">
        <v>708</v>
      </c>
    </row>
    <row r="2784" spans="1:1" ht="155" x14ac:dyDescent="0.25">
      <c r="A2784" s="1335" t="s">
        <v>7670</v>
      </c>
    </row>
    <row r="2785" spans="1:1" ht="62" x14ac:dyDescent="0.25">
      <c r="A2785" s="1335" t="s">
        <v>13382</v>
      </c>
    </row>
    <row r="2786" spans="1:1" ht="139.5" x14ac:dyDescent="0.25">
      <c r="A2786" s="1335" t="s">
        <v>7671</v>
      </c>
    </row>
    <row r="2787" spans="1:1" ht="77.5" x14ac:dyDescent="0.25">
      <c r="A2787" s="1335" t="s">
        <v>7672</v>
      </c>
    </row>
    <row r="2788" spans="1:1" ht="62" x14ac:dyDescent="0.25">
      <c r="A2788" s="1335" t="s">
        <v>7673</v>
      </c>
    </row>
    <row r="2789" spans="1:1" x14ac:dyDescent="0.25">
      <c r="A2789" s="1335" t="s">
        <v>710</v>
      </c>
    </row>
    <row r="2790" spans="1:1" ht="46.5" x14ac:dyDescent="0.25">
      <c r="A2790" s="1335" t="s">
        <v>7674</v>
      </c>
    </row>
    <row r="2791" spans="1:1" ht="46.5" x14ac:dyDescent="0.25">
      <c r="A2791" s="1335" t="s">
        <v>7675</v>
      </c>
    </row>
    <row r="2792" spans="1:1" x14ac:dyDescent="0.25">
      <c r="A2792" s="1335" t="s">
        <v>709</v>
      </c>
    </row>
    <row r="2793" spans="1:1" ht="46.5" x14ac:dyDescent="0.25">
      <c r="A2793" s="1335" t="s">
        <v>7676</v>
      </c>
    </row>
    <row r="2794" spans="1:1" ht="77.5" x14ac:dyDescent="0.25">
      <c r="A2794" s="1335" t="s">
        <v>7677</v>
      </c>
    </row>
    <row r="2795" spans="1:1" ht="62" x14ac:dyDescent="0.25">
      <c r="A2795" s="1335" t="s">
        <v>7678</v>
      </c>
    </row>
    <row r="2796" spans="1:1" ht="108.5" x14ac:dyDescent="0.25">
      <c r="A2796" s="1335" t="s">
        <v>7679</v>
      </c>
    </row>
    <row r="2797" spans="1:1" x14ac:dyDescent="0.25">
      <c r="A2797" s="1335" t="s">
        <v>2678</v>
      </c>
    </row>
    <row r="2798" spans="1:1" ht="31" x14ac:dyDescent="0.25">
      <c r="A2798" s="1335" t="s">
        <v>6717</v>
      </c>
    </row>
    <row r="2799" spans="1:1" x14ac:dyDescent="0.25">
      <c r="A2799" s="1335" t="s">
        <v>825</v>
      </c>
    </row>
    <row r="2800" spans="1:1" ht="31" x14ac:dyDescent="0.25">
      <c r="A2800" s="1335" t="s">
        <v>7680</v>
      </c>
    </row>
    <row r="2801" spans="1:1" ht="46.5" x14ac:dyDescent="0.25">
      <c r="A2801" s="1335" t="s">
        <v>7681</v>
      </c>
    </row>
    <row r="2802" spans="1:1" x14ac:dyDescent="0.25">
      <c r="A2802" s="1335" t="s">
        <v>1301</v>
      </c>
    </row>
    <row r="2803" spans="1:1" x14ac:dyDescent="0.25">
      <c r="A2803" s="1335" t="s">
        <v>826</v>
      </c>
    </row>
    <row r="2804" spans="1:1" x14ac:dyDescent="0.25">
      <c r="A2804" s="1335" t="s">
        <v>827</v>
      </c>
    </row>
    <row r="2805" spans="1:1" ht="31" x14ac:dyDescent="0.25">
      <c r="A2805" s="1335" t="s">
        <v>7682</v>
      </c>
    </row>
    <row r="2806" spans="1:1" ht="31" x14ac:dyDescent="0.25">
      <c r="A2806" s="1335" t="s">
        <v>828</v>
      </c>
    </row>
    <row r="2807" spans="1:1" ht="46.5" x14ac:dyDescent="0.25">
      <c r="A2807" s="1335" t="s">
        <v>799</v>
      </c>
    </row>
    <row r="2808" spans="1:1" ht="31" x14ac:dyDescent="0.25">
      <c r="A2808" s="1335" t="s">
        <v>800</v>
      </c>
    </row>
    <row r="2809" spans="1:1" ht="46.5" x14ac:dyDescent="0.25">
      <c r="A2809" s="1335" t="s">
        <v>801</v>
      </c>
    </row>
    <row r="2810" spans="1:1" ht="31" x14ac:dyDescent="0.25">
      <c r="A2810" s="1335" t="s">
        <v>802</v>
      </c>
    </row>
    <row r="2811" spans="1:1" ht="31" x14ac:dyDescent="0.25">
      <c r="A2811" s="1335" t="s">
        <v>653</v>
      </c>
    </row>
    <row r="2812" spans="1:1" ht="46.5" x14ac:dyDescent="0.25">
      <c r="A2812" s="1335" t="s">
        <v>654</v>
      </c>
    </row>
    <row r="2813" spans="1:1" x14ac:dyDescent="0.25">
      <c r="A2813" s="1335" t="s">
        <v>2675</v>
      </c>
    </row>
    <row r="2814" spans="1:1" x14ac:dyDescent="0.25">
      <c r="A2814" s="1335" t="s">
        <v>1437</v>
      </c>
    </row>
    <row r="2815" spans="1:1" x14ac:dyDescent="0.25">
      <c r="A2815" s="1335" t="s">
        <v>655</v>
      </c>
    </row>
    <row r="2816" spans="1:1" x14ac:dyDescent="0.25">
      <c r="A2816" s="1335" t="s">
        <v>656</v>
      </c>
    </row>
    <row r="2817" spans="1:1" x14ac:dyDescent="0.25">
      <c r="A2817" s="1335" t="s">
        <v>657</v>
      </c>
    </row>
    <row r="2818" spans="1:1" x14ac:dyDescent="0.25">
      <c r="A2818" s="1335" t="s">
        <v>658</v>
      </c>
    </row>
    <row r="2819" spans="1:1" x14ac:dyDescent="0.25">
      <c r="A2819" s="1335" t="s">
        <v>6718</v>
      </c>
    </row>
    <row r="2820" spans="1:1" ht="31" x14ac:dyDescent="0.25">
      <c r="A2820" s="1335" t="s">
        <v>599</v>
      </c>
    </row>
    <row r="2821" spans="1:1" x14ac:dyDescent="0.25">
      <c r="A2821" s="1335" t="s">
        <v>6719</v>
      </c>
    </row>
    <row r="2822" spans="1:1" x14ac:dyDescent="0.25">
      <c r="A2822" s="1335" t="s">
        <v>600</v>
      </c>
    </row>
    <row r="2823" spans="1:1" x14ac:dyDescent="0.25">
      <c r="A2823" s="1335" t="s">
        <v>601</v>
      </c>
    </row>
    <row r="2824" spans="1:1" ht="31" x14ac:dyDescent="0.25">
      <c r="A2824" s="1335" t="s">
        <v>602</v>
      </c>
    </row>
    <row r="2825" spans="1:1" ht="31" x14ac:dyDescent="0.25">
      <c r="A2825" s="1335" t="s">
        <v>603</v>
      </c>
    </row>
    <row r="2826" spans="1:1" x14ac:dyDescent="0.25">
      <c r="A2826" s="1335" t="s">
        <v>604</v>
      </c>
    </row>
    <row r="2827" spans="1:1" x14ac:dyDescent="0.25">
      <c r="A2827" s="1335" t="s">
        <v>605</v>
      </c>
    </row>
    <row r="2828" spans="1:1" x14ac:dyDescent="0.25">
      <c r="A2828" s="1335" t="s">
        <v>624</v>
      </c>
    </row>
    <row r="2829" spans="1:1" ht="31" x14ac:dyDescent="0.25">
      <c r="A2829" s="1335" t="s">
        <v>625</v>
      </c>
    </row>
    <row r="2830" spans="1:1" ht="31" x14ac:dyDescent="0.25">
      <c r="A2830" s="1335" t="s">
        <v>551</v>
      </c>
    </row>
    <row r="2831" spans="1:1" ht="31" x14ac:dyDescent="0.25">
      <c r="A2831" s="1335" t="s">
        <v>552</v>
      </c>
    </row>
    <row r="2832" spans="1:1" x14ac:dyDescent="0.25">
      <c r="A2832" s="1335" t="s">
        <v>553</v>
      </c>
    </row>
    <row r="2833" spans="1:1" ht="31" x14ac:dyDescent="0.25">
      <c r="A2833" s="1335" t="s">
        <v>554</v>
      </c>
    </row>
    <row r="2834" spans="1:1" ht="31" x14ac:dyDescent="0.25">
      <c r="A2834" s="1335" t="s">
        <v>464</v>
      </c>
    </row>
    <row r="2835" spans="1:1" ht="31" x14ac:dyDescent="0.25">
      <c r="A2835" s="1335" t="s">
        <v>465</v>
      </c>
    </row>
    <row r="2836" spans="1:1" ht="31" x14ac:dyDescent="0.25">
      <c r="A2836" s="1335" t="s">
        <v>466</v>
      </c>
    </row>
    <row r="2837" spans="1:1" ht="46.5" x14ac:dyDescent="0.25">
      <c r="A2837" s="1335" t="s">
        <v>467</v>
      </c>
    </row>
    <row r="2838" spans="1:1" ht="31" x14ac:dyDescent="0.25">
      <c r="A2838" s="1335" t="s">
        <v>468</v>
      </c>
    </row>
    <row r="2839" spans="1:1" ht="46.5" x14ac:dyDescent="0.25">
      <c r="A2839" s="1335" t="s">
        <v>469</v>
      </c>
    </row>
    <row r="2840" spans="1:1" ht="46.5" x14ac:dyDescent="0.25">
      <c r="A2840" s="1335" t="s">
        <v>666</v>
      </c>
    </row>
    <row r="2841" spans="1:1" ht="46.5" x14ac:dyDescent="0.25">
      <c r="A2841" s="1335" t="s">
        <v>667</v>
      </c>
    </row>
    <row r="2842" spans="1:1" ht="46.5" x14ac:dyDescent="0.25">
      <c r="A2842" s="1335" t="s">
        <v>668</v>
      </c>
    </row>
    <row r="2843" spans="1:1" ht="46.5" x14ac:dyDescent="0.25">
      <c r="A2843" s="1335" t="s">
        <v>669</v>
      </c>
    </row>
    <row r="2844" spans="1:1" ht="46.5" x14ac:dyDescent="0.25">
      <c r="A2844" s="1335" t="s">
        <v>677</v>
      </c>
    </row>
    <row r="2845" spans="1:1" ht="46.5" x14ac:dyDescent="0.25">
      <c r="A2845" s="1335" t="s">
        <v>750</v>
      </c>
    </row>
    <row r="2846" spans="1:1" ht="46.5" x14ac:dyDescent="0.25">
      <c r="A2846" s="1335" t="s">
        <v>751</v>
      </c>
    </row>
    <row r="2847" spans="1:1" ht="46.5" x14ac:dyDescent="0.25">
      <c r="A2847" s="1335" t="s">
        <v>752</v>
      </c>
    </row>
    <row r="2848" spans="1:1" ht="46.5" x14ac:dyDescent="0.25">
      <c r="A2848" s="1335" t="s">
        <v>753</v>
      </c>
    </row>
    <row r="2849" spans="1:1" ht="46.5" x14ac:dyDescent="0.25">
      <c r="A2849" s="1335" t="s">
        <v>754</v>
      </c>
    </row>
    <row r="2850" spans="1:1" x14ac:dyDescent="0.25">
      <c r="A2850" s="1335" t="s">
        <v>755</v>
      </c>
    </row>
    <row r="2851" spans="1:1" x14ac:dyDescent="0.25">
      <c r="A2851" s="1335" t="s">
        <v>756</v>
      </c>
    </row>
    <row r="2852" spans="1:1" ht="31" x14ac:dyDescent="0.25">
      <c r="A2852" s="1335" t="s">
        <v>757</v>
      </c>
    </row>
    <row r="2853" spans="1:1" ht="31" x14ac:dyDescent="0.25">
      <c r="A2853" s="1335" t="s">
        <v>758</v>
      </c>
    </row>
    <row r="2854" spans="1:1" ht="31" x14ac:dyDescent="0.25">
      <c r="A2854" s="1335" t="s">
        <v>635</v>
      </c>
    </row>
    <row r="2855" spans="1:1" ht="31" x14ac:dyDescent="0.25">
      <c r="A2855" s="1335" t="s">
        <v>671</v>
      </c>
    </row>
    <row r="2856" spans="1:1" ht="31" x14ac:dyDescent="0.25">
      <c r="A2856" s="1335" t="s">
        <v>672</v>
      </c>
    </row>
    <row r="2857" spans="1:1" ht="31" x14ac:dyDescent="0.25">
      <c r="A2857" s="1335" t="s">
        <v>673</v>
      </c>
    </row>
    <row r="2858" spans="1:1" ht="31" x14ac:dyDescent="0.25">
      <c r="A2858" s="1335" t="s">
        <v>674</v>
      </c>
    </row>
    <row r="2859" spans="1:1" ht="31" x14ac:dyDescent="0.25">
      <c r="A2859" s="1335" t="s">
        <v>643</v>
      </c>
    </row>
    <row r="2860" spans="1:1" ht="31" x14ac:dyDescent="0.25">
      <c r="A2860" s="1335" t="s">
        <v>644</v>
      </c>
    </row>
    <row r="2861" spans="1:1" x14ac:dyDescent="0.25">
      <c r="A2861" s="1335" t="s">
        <v>645</v>
      </c>
    </row>
    <row r="2862" spans="1:1" ht="31" x14ac:dyDescent="0.25">
      <c r="A2862" s="1335" t="s">
        <v>646</v>
      </c>
    </row>
    <row r="2863" spans="1:1" ht="62" x14ac:dyDescent="0.25">
      <c r="A2863" s="1335" t="s">
        <v>647</v>
      </c>
    </row>
    <row r="2864" spans="1:1" ht="31" x14ac:dyDescent="0.25">
      <c r="A2864" s="1335" t="s">
        <v>648</v>
      </c>
    </row>
    <row r="2865" spans="1:1" ht="31" x14ac:dyDescent="0.25">
      <c r="A2865" s="1335" t="s">
        <v>649</v>
      </c>
    </row>
    <row r="2866" spans="1:1" x14ac:dyDescent="0.25">
      <c r="A2866" s="1335" t="s">
        <v>687</v>
      </c>
    </row>
    <row r="2867" spans="1:1" ht="31" x14ac:dyDescent="0.25">
      <c r="A2867" s="1335" t="s">
        <v>511</v>
      </c>
    </row>
    <row r="2868" spans="1:1" ht="31" x14ac:dyDescent="0.25">
      <c r="A2868" s="1335" t="s">
        <v>512</v>
      </c>
    </row>
    <row r="2869" spans="1:1" ht="31" x14ac:dyDescent="0.25">
      <c r="A2869" s="1335" t="s">
        <v>513</v>
      </c>
    </row>
    <row r="2870" spans="1:1" ht="31" x14ac:dyDescent="0.25">
      <c r="A2870" s="1335" t="s">
        <v>514</v>
      </c>
    </row>
    <row r="2871" spans="1:1" x14ac:dyDescent="0.25">
      <c r="A2871" s="1335" t="s">
        <v>515</v>
      </c>
    </row>
    <row r="2872" spans="1:1" ht="31" x14ac:dyDescent="0.25">
      <c r="A2872" s="1335" t="s">
        <v>516</v>
      </c>
    </row>
    <row r="2873" spans="1:1" ht="31" x14ac:dyDescent="0.25">
      <c r="A2873" s="1335" t="s">
        <v>517</v>
      </c>
    </row>
    <row r="2874" spans="1:1" ht="31" x14ac:dyDescent="0.25">
      <c r="A2874" s="1335" t="s">
        <v>518</v>
      </c>
    </row>
    <row r="2875" spans="1:1" ht="31" x14ac:dyDescent="0.25">
      <c r="A2875" s="1335" t="s">
        <v>519</v>
      </c>
    </row>
    <row r="2876" spans="1:1" x14ac:dyDescent="0.25">
      <c r="A2876" s="1335" t="s">
        <v>520</v>
      </c>
    </row>
    <row r="2877" spans="1:1" ht="31" x14ac:dyDescent="0.25">
      <c r="A2877" s="1335" t="s">
        <v>521</v>
      </c>
    </row>
    <row r="2878" spans="1:1" x14ac:dyDescent="0.25">
      <c r="A2878" s="1335" t="s">
        <v>522</v>
      </c>
    </row>
    <row r="2879" spans="1:1" x14ac:dyDescent="0.25">
      <c r="A2879" s="1335" t="s">
        <v>3396</v>
      </c>
    </row>
    <row r="2880" spans="1:1" x14ac:dyDescent="0.25">
      <c r="A2880" s="1335" t="s">
        <v>7683</v>
      </c>
    </row>
    <row r="2881" spans="1:1" ht="46.5" x14ac:dyDescent="0.25">
      <c r="A2881" s="1335" t="s">
        <v>7684</v>
      </c>
    </row>
    <row r="2882" spans="1:1" x14ac:dyDescent="0.25">
      <c r="A2882" s="1335" t="s">
        <v>6720</v>
      </c>
    </row>
    <row r="2883" spans="1:1" ht="62" x14ac:dyDescent="0.25">
      <c r="A2883" s="1335" t="s">
        <v>1</v>
      </c>
    </row>
    <row r="2884" spans="1:1" ht="77.5" x14ac:dyDescent="0.25">
      <c r="A2884" s="1335" t="s">
        <v>6721</v>
      </c>
    </row>
    <row r="2885" spans="1:1" ht="93" x14ac:dyDescent="0.25">
      <c r="A2885" s="1335" t="s">
        <v>6722</v>
      </c>
    </row>
    <row r="2886" spans="1:1" x14ac:dyDescent="0.25">
      <c r="A2886" s="1335" t="s">
        <v>6723</v>
      </c>
    </row>
    <row r="2887" spans="1:1" ht="31" x14ac:dyDescent="0.25">
      <c r="A2887" s="1335" t="s">
        <v>3</v>
      </c>
    </row>
    <row r="2888" spans="1:1" x14ac:dyDescent="0.25">
      <c r="A2888" s="1335" t="s">
        <v>6724</v>
      </c>
    </row>
    <row r="2889" spans="1:1" ht="62" x14ac:dyDescent="0.25">
      <c r="A2889" s="1335" t="s">
        <v>4407</v>
      </c>
    </row>
    <row r="2890" spans="1:1" ht="31" x14ac:dyDescent="0.25">
      <c r="A2890" s="1335" t="s">
        <v>6725</v>
      </c>
    </row>
    <row r="2891" spans="1:1" ht="31" x14ac:dyDescent="0.25">
      <c r="A2891" s="1335" t="s">
        <v>6726</v>
      </c>
    </row>
    <row r="2892" spans="1:1" ht="46.5" x14ac:dyDescent="0.25">
      <c r="A2892" s="1335" t="s">
        <v>6727</v>
      </c>
    </row>
    <row r="2893" spans="1:1" ht="31" x14ac:dyDescent="0.25">
      <c r="A2893" s="1335" t="s">
        <v>6728</v>
      </c>
    </row>
    <row r="2894" spans="1:1" ht="31" x14ac:dyDescent="0.25">
      <c r="A2894" s="1335" t="s">
        <v>6116</v>
      </c>
    </row>
    <row r="2895" spans="1:1" ht="46.5" x14ac:dyDescent="0.25">
      <c r="A2895" s="1335" t="s">
        <v>6117</v>
      </c>
    </row>
    <row r="2896" spans="1:1" x14ac:dyDescent="0.25">
      <c r="A2896" s="1335" t="s">
        <v>6729</v>
      </c>
    </row>
    <row r="2897" spans="1:1" ht="62" x14ac:dyDescent="0.25">
      <c r="A2897" s="1335" t="s">
        <v>6118</v>
      </c>
    </row>
    <row r="2898" spans="1:1" ht="31" x14ac:dyDescent="0.25">
      <c r="A2898" s="1335" t="s">
        <v>6119</v>
      </c>
    </row>
    <row r="2899" spans="1:1" x14ac:dyDescent="0.25">
      <c r="A2899" s="1335" t="s">
        <v>6120</v>
      </c>
    </row>
    <row r="2900" spans="1:1" ht="31" x14ac:dyDescent="0.25">
      <c r="A2900" s="1335" t="s">
        <v>6121</v>
      </c>
    </row>
    <row r="2901" spans="1:1" x14ac:dyDescent="0.25">
      <c r="A2901" s="1335" t="s">
        <v>6730</v>
      </c>
    </row>
    <row r="2902" spans="1:1" ht="31" x14ac:dyDescent="0.25">
      <c r="A2902" s="1335" t="s">
        <v>6494</v>
      </c>
    </row>
    <row r="2903" spans="1:1" ht="31" x14ac:dyDescent="0.25">
      <c r="A2903" s="1335" t="s">
        <v>6116</v>
      </c>
    </row>
    <row r="2904" spans="1:1" ht="46.5" x14ac:dyDescent="0.25">
      <c r="A2904" s="1335" t="s">
        <v>6117</v>
      </c>
    </row>
    <row r="2905" spans="1:1" x14ac:dyDescent="0.25">
      <c r="A2905" s="1335" t="s">
        <v>6731</v>
      </c>
    </row>
    <row r="2906" spans="1:1" ht="62" x14ac:dyDescent="0.25">
      <c r="A2906" s="1335" t="s">
        <v>6495</v>
      </c>
    </row>
    <row r="2907" spans="1:1" ht="31" x14ac:dyDescent="0.25">
      <c r="A2907" s="1335" t="s">
        <v>6496</v>
      </c>
    </row>
    <row r="2908" spans="1:1" ht="46.5" x14ac:dyDescent="0.25">
      <c r="A2908" s="1335" t="s">
        <v>6497</v>
      </c>
    </row>
    <row r="2909" spans="1:1" ht="62" x14ac:dyDescent="0.25">
      <c r="A2909" s="1335" t="s">
        <v>6498</v>
      </c>
    </row>
    <row r="2910" spans="1:1" ht="46.5" x14ac:dyDescent="0.25">
      <c r="A2910" s="1335" t="s">
        <v>6499</v>
      </c>
    </row>
    <row r="2911" spans="1:1" ht="77.5" x14ac:dyDescent="0.25">
      <c r="A2911" s="1335" t="s">
        <v>6500</v>
      </c>
    </row>
    <row r="2912" spans="1:1" ht="46.5" x14ac:dyDescent="0.25">
      <c r="A2912" s="1335" t="s">
        <v>6501</v>
      </c>
    </row>
    <row r="2913" spans="1:1" ht="31" x14ac:dyDescent="0.25">
      <c r="A2913" s="1335" t="s">
        <v>6502</v>
      </c>
    </row>
    <row r="2914" spans="1:1" ht="62" x14ac:dyDescent="0.25">
      <c r="A2914" s="1335" t="s">
        <v>6503</v>
      </c>
    </row>
    <row r="2915" spans="1:1" ht="31" x14ac:dyDescent="0.25">
      <c r="A2915" s="1335" t="s">
        <v>6732</v>
      </c>
    </row>
    <row r="2916" spans="1:1" ht="31" x14ac:dyDescent="0.25">
      <c r="A2916" s="1335" t="s">
        <v>6733</v>
      </c>
    </row>
    <row r="2917" spans="1:1" ht="46.5" x14ac:dyDescent="0.25">
      <c r="A2917" s="1335" t="s">
        <v>6734</v>
      </c>
    </row>
    <row r="2918" spans="1:1" x14ac:dyDescent="0.25">
      <c r="A2918" s="1335" t="s">
        <v>6735</v>
      </c>
    </row>
    <row r="2919" spans="1:1" ht="62" x14ac:dyDescent="0.25">
      <c r="A2919" s="1335" t="s">
        <v>6736</v>
      </c>
    </row>
    <row r="2920" spans="1:1" ht="31" x14ac:dyDescent="0.25">
      <c r="A2920" s="1335" t="s">
        <v>6737</v>
      </c>
    </row>
    <row r="2921" spans="1:1" ht="31" x14ac:dyDescent="0.25">
      <c r="A2921" s="1335" t="s">
        <v>6738</v>
      </c>
    </row>
    <row r="2922" spans="1:1" ht="31" x14ac:dyDescent="0.25">
      <c r="A2922" s="1335" t="s">
        <v>6739</v>
      </c>
    </row>
    <row r="2923" spans="1:1" ht="62" x14ac:dyDescent="0.25">
      <c r="A2923" s="1335" t="s">
        <v>6740</v>
      </c>
    </row>
    <row r="2924" spans="1:1" ht="62" x14ac:dyDescent="0.25">
      <c r="A2924" s="1335" t="s">
        <v>6741</v>
      </c>
    </row>
    <row r="2925" spans="1:1" x14ac:dyDescent="0.25">
      <c r="A2925" s="1335" t="s">
        <v>7685</v>
      </c>
    </row>
    <row r="2926" spans="1:1" ht="62" x14ac:dyDescent="0.25">
      <c r="A2926" s="1335" t="s">
        <v>7686</v>
      </c>
    </row>
    <row r="2927" spans="1:1" x14ac:dyDescent="0.25">
      <c r="A2927" s="1335" t="s">
        <v>7687</v>
      </c>
    </row>
    <row r="2928" spans="1:1" ht="124" x14ac:dyDescent="0.25">
      <c r="A2928" s="1335" t="s">
        <v>7688</v>
      </c>
    </row>
    <row r="2929" spans="1:1" x14ac:dyDescent="0.25">
      <c r="A2929" s="1335" t="s">
        <v>13254</v>
      </c>
    </row>
    <row r="2930" spans="1:1" ht="62" x14ac:dyDescent="0.25">
      <c r="A2930" s="1335" t="s">
        <v>13255</v>
      </c>
    </row>
    <row r="2931" spans="1:1" x14ac:dyDescent="0.25">
      <c r="A2931" s="1335" t="s">
        <v>13383</v>
      </c>
    </row>
    <row r="2932" spans="1:1" ht="31" x14ac:dyDescent="0.25">
      <c r="A2932" s="1335" t="s">
        <v>13384</v>
      </c>
    </row>
    <row r="2933" spans="1:1" ht="31" x14ac:dyDescent="0.25">
      <c r="A2933" s="1335" t="s">
        <v>13385</v>
      </c>
    </row>
    <row r="2934" spans="1:1" x14ac:dyDescent="0.25">
      <c r="A2934" s="1335" t="s">
        <v>13386</v>
      </c>
    </row>
    <row r="2935" spans="1:1" ht="31" x14ac:dyDescent="0.25">
      <c r="A2935" s="1335" t="s">
        <v>13387</v>
      </c>
    </row>
    <row r="2936" spans="1:1" ht="31" x14ac:dyDescent="0.25">
      <c r="A2936" s="1335" t="s">
        <v>16374</v>
      </c>
    </row>
    <row r="2937" spans="1:1" ht="77.5" x14ac:dyDescent="0.25">
      <c r="A2937" s="1335" t="s">
        <v>13388</v>
      </c>
    </row>
    <row r="2938" spans="1:1" ht="46.5" x14ac:dyDescent="0.25">
      <c r="A2938" s="1335" t="s">
        <v>16375</v>
      </c>
    </row>
    <row r="2939" spans="1:1" ht="93" x14ac:dyDescent="0.25">
      <c r="A2939" s="1335" t="s">
        <v>13389</v>
      </c>
    </row>
    <row r="2940" spans="1:1" ht="46.5" x14ac:dyDescent="0.25">
      <c r="A2940" s="1335" t="s">
        <v>13390</v>
      </c>
    </row>
    <row r="2941" spans="1:1" ht="31" x14ac:dyDescent="0.25">
      <c r="A2941" s="1335" t="s">
        <v>13391</v>
      </c>
    </row>
    <row r="2942" spans="1:1" x14ac:dyDescent="0.25">
      <c r="A2942" s="1335" t="s">
        <v>21049</v>
      </c>
    </row>
    <row r="2943" spans="1:1" ht="77.5" x14ac:dyDescent="0.25">
      <c r="A2943" s="1335" t="s">
        <v>21050</v>
      </c>
    </row>
    <row r="2944" spans="1:1" ht="108.5" x14ac:dyDescent="0.25">
      <c r="A2944" s="1335" t="s">
        <v>21051</v>
      </c>
    </row>
    <row r="2945" spans="1:1" ht="108.5" x14ac:dyDescent="0.25">
      <c r="A2945" s="1335" t="s">
        <v>21052</v>
      </c>
    </row>
    <row r="2946" spans="1:1" ht="77.5" x14ac:dyDescent="0.25">
      <c r="A2946" s="1335" t="s">
        <v>21053</v>
      </c>
    </row>
    <row r="2947" spans="1:1" x14ac:dyDescent="0.25">
      <c r="A2947" s="1335" t="s">
        <v>21545</v>
      </c>
    </row>
    <row r="2948" spans="1:1" ht="46.5" x14ac:dyDescent="0.25">
      <c r="A2948" s="1335" t="s">
        <v>21546</v>
      </c>
    </row>
    <row r="2949" spans="1:1" ht="46.5" x14ac:dyDescent="0.25">
      <c r="A2949" s="1335" t="s">
        <v>21547</v>
      </c>
    </row>
    <row r="2950" spans="1:1" ht="46.5" x14ac:dyDescent="0.25">
      <c r="A2950" s="1335" t="s">
        <v>21548</v>
      </c>
    </row>
    <row r="2951" spans="1:1" x14ac:dyDescent="0.25">
      <c r="A2951" s="1335" t="s">
        <v>21643</v>
      </c>
    </row>
    <row r="2952" spans="1:1" ht="93" x14ac:dyDescent="0.25">
      <c r="A2952" s="1335" t="s">
        <v>21644</v>
      </c>
    </row>
    <row r="2953" spans="1:1" ht="77.5" x14ac:dyDescent="0.25">
      <c r="A2953" s="1335" t="s">
        <v>21645</v>
      </c>
    </row>
    <row r="2954" spans="1:1" ht="46.5" x14ac:dyDescent="0.25">
      <c r="A2954" s="1335" t="s">
        <v>21646</v>
      </c>
    </row>
    <row r="2955" spans="1:1" ht="77.5" x14ac:dyDescent="0.25">
      <c r="A2955" s="1335" t="s">
        <v>21647</v>
      </c>
    </row>
    <row r="2956" spans="1:1" ht="77.5" x14ac:dyDescent="0.25">
      <c r="A2956" s="1335" t="s">
        <v>21648</v>
      </c>
    </row>
    <row r="2957" spans="1:1" ht="46.5" x14ac:dyDescent="0.25">
      <c r="A2957" s="1335" t="s">
        <v>21649</v>
      </c>
    </row>
    <row r="2958" spans="1:1" ht="46.5" x14ac:dyDescent="0.25">
      <c r="A2958" s="1335" t="s">
        <v>21650</v>
      </c>
    </row>
    <row r="2959" spans="1:1" x14ac:dyDescent="0.25">
      <c r="A2959" s="1335" t="s">
        <v>6742</v>
      </c>
    </row>
    <row r="2960" spans="1:1" x14ac:dyDescent="0.25">
      <c r="A2960" s="1335" t="s">
        <v>6743</v>
      </c>
    </row>
    <row r="2961" spans="1:1" x14ac:dyDescent="0.25">
      <c r="A2961" s="1335" t="s">
        <v>663</v>
      </c>
    </row>
    <row r="2962" spans="1:1" x14ac:dyDescent="0.25">
      <c r="A2962" s="1335" t="s">
        <v>664</v>
      </c>
    </row>
    <row r="2963" spans="1:1" x14ac:dyDescent="0.25">
      <c r="A2963" s="1335" t="s">
        <v>724</v>
      </c>
    </row>
    <row r="2964" spans="1:1" ht="62" x14ac:dyDescent="0.25">
      <c r="A2964" s="1335" t="s">
        <v>591</v>
      </c>
    </row>
    <row r="2965" spans="1:1" x14ac:dyDescent="0.25">
      <c r="A2965" s="1335" t="s">
        <v>592</v>
      </c>
    </row>
    <row r="2966" spans="1:1" ht="62" x14ac:dyDescent="0.25">
      <c r="A2966" s="1335" t="s">
        <v>593</v>
      </c>
    </row>
    <row r="2967" spans="1:1" ht="46.5" x14ac:dyDescent="0.25">
      <c r="A2967" s="1335" t="s">
        <v>594</v>
      </c>
    </row>
    <row r="2968" spans="1:1" x14ac:dyDescent="0.25">
      <c r="A2968" s="1335" t="s">
        <v>595</v>
      </c>
    </row>
    <row r="2969" spans="1:1" ht="46.5" x14ac:dyDescent="0.25">
      <c r="A2969" s="1335" t="s">
        <v>650</v>
      </c>
    </row>
    <row r="2970" spans="1:1" x14ac:dyDescent="0.25">
      <c r="A2970" s="1335" t="s">
        <v>651</v>
      </c>
    </row>
    <row r="2971" spans="1:1" ht="62" x14ac:dyDescent="0.25">
      <c r="A2971" s="1335" t="s">
        <v>7689</v>
      </c>
    </row>
    <row r="2972" spans="1:1" ht="31" x14ac:dyDescent="0.25">
      <c r="A2972" s="1335" t="s">
        <v>678</v>
      </c>
    </row>
    <row r="2973" spans="1:1" x14ac:dyDescent="0.25">
      <c r="A2973" s="1335" t="s">
        <v>679</v>
      </c>
    </row>
    <row r="2974" spans="1:1" ht="62" x14ac:dyDescent="0.25">
      <c r="A2974" s="1335" t="s">
        <v>680</v>
      </c>
    </row>
    <row r="2975" spans="1:1" ht="62" x14ac:dyDescent="0.25">
      <c r="A2975" s="1335" t="s">
        <v>681</v>
      </c>
    </row>
    <row r="2976" spans="1:1" x14ac:dyDescent="0.25">
      <c r="A2976" s="1335" t="s">
        <v>682</v>
      </c>
    </row>
    <row r="2977" spans="1:1" ht="46.5" x14ac:dyDescent="0.25">
      <c r="A2977" s="1335" t="s">
        <v>13256</v>
      </c>
    </row>
    <row r="2978" spans="1:1" ht="46.5" x14ac:dyDescent="0.25">
      <c r="A2978" s="1335" t="s">
        <v>803</v>
      </c>
    </row>
    <row r="2979" spans="1:1" x14ac:dyDescent="0.25">
      <c r="A2979" s="1335" t="s">
        <v>804</v>
      </c>
    </row>
    <row r="2980" spans="1:1" ht="62" x14ac:dyDescent="0.25">
      <c r="A2980" s="1335" t="s">
        <v>805</v>
      </c>
    </row>
    <row r="2981" spans="1:1" ht="77.5" x14ac:dyDescent="0.25">
      <c r="A2981" s="1335" t="s">
        <v>806</v>
      </c>
    </row>
    <row r="2982" spans="1:1" x14ac:dyDescent="0.25">
      <c r="A2982" s="1335" t="s">
        <v>807</v>
      </c>
    </row>
    <row r="2983" spans="1:1" ht="62" x14ac:dyDescent="0.25">
      <c r="A2983" s="1335" t="s">
        <v>13257</v>
      </c>
    </row>
    <row r="2984" spans="1:1" x14ac:dyDescent="0.25">
      <c r="A2984" s="1335" t="s">
        <v>711</v>
      </c>
    </row>
    <row r="2985" spans="1:1" ht="31" x14ac:dyDescent="0.25">
      <c r="A2985" s="1335" t="s">
        <v>712</v>
      </c>
    </row>
    <row r="2986" spans="1:1" ht="62" x14ac:dyDescent="0.25">
      <c r="A2986" s="1335" t="s">
        <v>713</v>
      </c>
    </row>
    <row r="2987" spans="1:1" x14ac:dyDescent="0.25">
      <c r="A2987" s="1335" t="s">
        <v>714</v>
      </c>
    </row>
    <row r="2988" spans="1:1" ht="62" x14ac:dyDescent="0.25">
      <c r="A2988" s="1335" t="s">
        <v>13258</v>
      </c>
    </row>
    <row r="2989" spans="1:1" x14ac:dyDescent="0.25">
      <c r="A2989" s="1335" t="s">
        <v>715</v>
      </c>
    </row>
    <row r="2990" spans="1:1" x14ac:dyDescent="0.25">
      <c r="A2990" s="1335" t="s">
        <v>716</v>
      </c>
    </row>
    <row r="2991" spans="1:1" ht="46.5" x14ac:dyDescent="0.25">
      <c r="A2991" s="1335" t="s">
        <v>717</v>
      </c>
    </row>
    <row r="2992" spans="1:1" x14ac:dyDescent="0.25">
      <c r="A2992" s="1335" t="s">
        <v>718</v>
      </c>
    </row>
    <row r="2993" spans="1:1" ht="62" x14ac:dyDescent="0.25">
      <c r="A2993" s="1335" t="s">
        <v>13259</v>
      </c>
    </row>
    <row r="2994" spans="1:1" x14ac:dyDescent="0.25">
      <c r="A2994" s="1335" t="s">
        <v>782</v>
      </c>
    </row>
    <row r="2995" spans="1:1" ht="31" x14ac:dyDescent="0.25">
      <c r="A2995" s="1335" t="s">
        <v>783</v>
      </c>
    </row>
    <row r="2996" spans="1:1" ht="62" x14ac:dyDescent="0.25">
      <c r="A2996" s="1335" t="s">
        <v>784</v>
      </c>
    </row>
    <row r="2997" spans="1:1" x14ac:dyDescent="0.25">
      <c r="A2997" s="1335" t="s">
        <v>785</v>
      </c>
    </row>
    <row r="2998" spans="1:1" ht="77.5" x14ac:dyDescent="0.25">
      <c r="A2998" s="1335" t="s">
        <v>13260</v>
      </c>
    </row>
    <row r="2999" spans="1:1" x14ac:dyDescent="0.25">
      <c r="A2999" s="1335" t="s">
        <v>829</v>
      </c>
    </row>
    <row r="3000" spans="1:1" ht="31" x14ac:dyDescent="0.25">
      <c r="A3000" s="1335" t="s">
        <v>830</v>
      </c>
    </row>
    <row r="3001" spans="1:1" ht="46.5" x14ac:dyDescent="0.25">
      <c r="A3001" s="1335" t="s">
        <v>831</v>
      </c>
    </row>
    <row r="3002" spans="1:1" x14ac:dyDescent="0.25">
      <c r="A3002" s="1335" t="s">
        <v>832</v>
      </c>
    </row>
    <row r="3003" spans="1:1" ht="31" x14ac:dyDescent="0.25">
      <c r="A3003" s="1335" t="s">
        <v>833</v>
      </c>
    </row>
    <row r="3004" spans="1:1" x14ac:dyDescent="0.25">
      <c r="A3004" s="1335" t="s">
        <v>6882</v>
      </c>
    </row>
    <row r="3005" spans="1:1" ht="31" x14ac:dyDescent="0.25">
      <c r="A3005" s="1335" t="s">
        <v>21054</v>
      </c>
    </row>
    <row r="3006" spans="1:1" ht="31" x14ac:dyDescent="0.25">
      <c r="A3006" s="1335" t="s">
        <v>22128</v>
      </c>
    </row>
    <row r="3007" spans="1:1" ht="31" x14ac:dyDescent="0.25">
      <c r="A3007" s="1335" t="s">
        <v>22129</v>
      </c>
    </row>
    <row r="3008" spans="1:1" ht="31" x14ac:dyDescent="0.25">
      <c r="A3008" s="1335" t="s">
        <v>22130</v>
      </c>
    </row>
    <row r="3009" spans="1:1" ht="31" x14ac:dyDescent="0.25">
      <c r="A3009" s="1335" t="s">
        <v>22131</v>
      </c>
    </row>
    <row r="3010" spans="1:1" ht="31" x14ac:dyDescent="0.25">
      <c r="A3010" s="1335" t="s">
        <v>22132</v>
      </c>
    </row>
    <row r="3011" spans="1:1" ht="31" x14ac:dyDescent="0.25">
      <c r="A3011" s="1335" t="s">
        <v>22133</v>
      </c>
    </row>
    <row r="3012" spans="1:1" ht="31" x14ac:dyDescent="0.25">
      <c r="A3012" s="1335" t="s">
        <v>22134</v>
      </c>
    </row>
    <row r="3013" spans="1:1" ht="31" x14ac:dyDescent="0.25">
      <c r="A3013" s="1335" t="s">
        <v>22135</v>
      </c>
    </row>
    <row r="3014" spans="1:1" x14ac:dyDescent="0.25">
      <c r="A3014" s="1335" t="s">
        <v>22136</v>
      </c>
    </row>
    <row r="3015" spans="1:1" ht="31" x14ac:dyDescent="0.25">
      <c r="A3015" s="1335" t="s">
        <v>22137</v>
      </c>
    </row>
    <row r="3016" spans="1:1" ht="31" x14ac:dyDescent="0.25">
      <c r="A3016" s="1335" t="s">
        <v>22138</v>
      </c>
    </row>
    <row r="3017" spans="1:1" ht="46.5" x14ac:dyDescent="0.25">
      <c r="A3017" s="1335" t="s">
        <v>22139</v>
      </c>
    </row>
    <row r="3018" spans="1:1" ht="46.5" x14ac:dyDescent="0.25">
      <c r="A3018" s="1335" t="s">
        <v>22140</v>
      </c>
    </row>
    <row r="3019" spans="1:1" ht="31" x14ac:dyDescent="0.25">
      <c r="A3019" s="1335" t="s">
        <v>22141</v>
      </c>
    </row>
    <row r="3020" spans="1:1" ht="31" x14ac:dyDescent="0.25">
      <c r="A3020" s="1335" t="s">
        <v>22142</v>
      </c>
    </row>
    <row r="3021" spans="1:1" ht="31" x14ac:dyDescent="0.25">
      <c r="A3021" s="1335" t="s">
        <v>22143</v>
      </c>
    </row>
    <row r="3022" spans="1:1" ht="31" x14ac:dyDescent="0.25">
      <c r="A3022" s="1335" t="s">
        <v>22144</v>
      </c>
    </row>
    <row r="3023" spans="1:1" ht="46.5" x14ac:dyDescent="0.25">
      <c r="A3023" s="1335" t="s">
        <v>22145</v>
      </c>
    </row>
    <row r="3024" spans="1:1" ht="31" x14ac:dyDescent="0.25">
      <c r="A3024" s="1335" t="s">
        <v>22146</v>
      </c>
    </row>
    <row r="3025" spans="1:1" ht="62" x14ac:dyDescent="0.25">
      <c r="A3025" s="1335" t="s">
        <v>22147</v>
      </c>
    </row>
    <row r="3026" spans="1:1" ht="46.5" x14ac:dyDescent="0.25">
      <c r="A3026" s="1335" t="s">
        <v>22148</v>
      </c>
    </row>
    <row r="3027" spans="1:1" x14ac:dyDescent="0.25">
      <c r="A3027" s="1335" t="s">
        <v>22149</v>
      </c>
    </row>
    <row r="3028" spans="1:1" ht="31" x14ac:dyDescent="0.25">
      <c r="A3028" s="1335" t="s">
        <v>22150</v>
      </c>
    </row>
    <row r="3029" spans="1:1" ht="62" x14ac:dyDescent="0.25">
      <c r="A3029" s="1335" t="s">
        <v>22151</v>
      </c>
    </row>
    <row r="3030" spans="1:1" ht="62" x14ac:dyDescent="0.25">
      <c r="A3030" s="1335" t="s">
        <v>22152</v>
      </c>
    </row>
    <row r="3031" spans="1:1" ht="46.5" x14ac:dyDescent="0.25">
      <c r="A3031" s="1335" t="s">
        <v>22153</v>
      </c>
    </row>
    <row r="3032" spans="1:1" ht="46.5" x14ac:dyDescent="0.25">
      <c r="A3032" s="1335" t="s">
        <v>22154</v>
      </c>
    </row>
    <row r="3033" spans="1:1" ht="31" x14ac:dyDescent="0.25">
      <c r="A3033" s="1335" t="s">
        <v>22155</v>
      </c>
    </row>
    <row r="3034" spans="1:1" ht="46.5" x14ac:dyDescent="0.25">
      <c r="A3034" s="1335" t="s">
        <v>22156</v>
      </c>
    </row>
    <row r="3035" spans="1:1" ht="46.5" x14ac:dyDescent="0.25">
      <c r="A3035" s="1335" t="s">
        <v>22157</v>
      </c>
    </row>
    <row r="3036" spans="1:1" ht="31" x14ac:dyDescent="0.25">
      <c r="A3036" s="1335" t="s">
        <v>22158</v>
      </c>
    </row>
    <row r="3037" spans="1:1" ht="31" x14ac:dyDescent="0.25">
      <c r="A3037" s="1335" t="s">
        <v>22159</v>
      </c>
    </row>
    <row r="3038" spans="1:1" ht="31" x14ac:dyDescent="0.25">
      <c r="A3038" s="1335" t="s">
        <v>22090</v>
      </c>
    </row>
    <row r="3039" spans="1:1" ht="31" x14ac:dyDescent="0.25">
      <c r="A3039" s="1335" t="s">
        <v>22160</v>
      </c>
    </row>
    <row r="3040" spans="1:1" ht="31" x14ac:dyDescent="0.25">
      <c r="A3040" s="1335" t="s">
        <v>7691</v>
      </c>
    </row>
    <row r="3041" spans="1:1" x14ac:dyDescent="0.25">
      <c r="A3041" s="1335" t="s">
        <v>7692</v>
      </c>
    </row>
    <row r="3042" spans="1:1" x14ac:dyDescent="0.25">
      <c r="A3042" s="1335" t="s">
        <v>7693</v>
      </c>
    </row>
    <row r="3043" spans="1:1" x14ac:dyDescent="0.25">
      <c r="A3043" s="1335" t="s">
        <v>7694</v>
      </c>
    </row>
    <row r="3044" spans="1:1" ht="46.5" x14ac:dyDescent="0.25">
      <c r="A3044" s="1335" t="s">
        <v>7695</v>
      </c>
    </row>
    <row r="3045" spans="1:1" x14ac:dyDescent="0.25">
      <c r="A3045" s="1335" t="s">
        <v>7696</v>
      </c>
    </row>
    <row r="3046" spans="1:1" ht="124" x14ac:dyDescent="0.25">
      <c r="A3046" s="1335" t="s">
        <v>7697</v>
      </c>
    </row>
    <row r="3047" spans="1:1" x14ac:dyDescent="0.25">
      <c r="A3047" s="1335" t="s">
        <v>7698</v>
      </c>
    </row>
    <row r="3048" spans="1:1" x14ac:dyDescent="0.25">
      <c r="A3048" s="1335" t="s">
        <v>22161</v>
      </c>
    </row>
    <row r="3049" spans="1:1" x14ac:dyDescent="0.25">
      <c r="A3049" s="1335" t="s">
        <v>7699</v>
      </c>
    </row>
    <row r="3050" spans="1:1" ht="217" x14ac:dyDescent="0.25">
      <c r="A3050" s="1335" t="s">
        <v>7700</v>
      </c>
    </row>
    <row r="3051" spans="1:1" ht="46.5" x14ac:dyDescent="0.25">
      <c r="A3051" s="1335" t="s">
        <v>7701</v>
      </c>
    </row>
    <row r="3052" spans="1:1" x14ac:dyDescent="0.25">
      <c r="A3052" s="1335" t="s">
        <v>7702</v>
      </c>
    </row>
    <row r="3053" spans="1:1" x14ac:dyDescent="0.25">
      <c r="A3053" s="1335" t="s">
        <v>7703</v>
      </c>
    </row>
    <row r="3054" spans="1:1" x14ac:dyDescent="0.25">
      <c r="A3054" s="1335" t="s">
        <v>7704</v>
      </c>
    </row>
    <row r="3055" spans="1:1" x14ac:dyDescent="0.25">
      <c r="A3055" s="1335" t="s">
        <v>7705</v>
      </c>
    </row>
    <row r="3056" spans="1:1" x14ac:dyDescent="0.25">
      <c r="A3056" s="1335" t="s">
        <v>7706</v>
      </c>
    </row>
    <row r="3057" spans="1:1" ht="31" x14ac:dyDescent="0.25">
      <c r="A3057" s="1335" t="s">
        <v>7707</v>
      </c>
    </row>
    <row r="3058" spans="1:1" x14ac:dyDescent="0.25">
      <c r="A3058" s="1335" t="s">
        <v>7708</v>
      </c>
    </row>
    <row r="3059" spans="1:1" ht="31" x14ac:dyDescent="0.25">
      <c r="A3059" s="1335" t="s">
        <v>7709</v>
      </c>
    </row>
    <row r="3060" spans="1:1" ht="46.5" x14ac:dyDescent="0.25">
      <c r="A3060" s="1335" t="s">
        <v>7710</v>
      </c>
    </row>
    <row r="3061" spans="1:1" x14ac:dyDescent="0.25">
      <c r="A3061" s="1335" t="s">
        <v>7711</v>
      </c>
    </row>
    <row r="3062" spans="1:1" x14ac:dyDescent="0.25">
      <c r="A3062" s="1335" t="s">
        <v>7712</v>
      </c>
    </row>
    <row r="3063" spans="1:1" x14ac:dyDescent="0.25">
      <c r="A3063" s="1335" t="s">
        <v>7713</v>
      </c>
    </row>
    <row r="3064" spans="1:1" ht="31" x14ac:dyDescent="0.25">
      <c r="A3064" s="1335" t="s">
        <v>7714</v>
      </c>
    </row>
    <row r="3065" spans="1:1" x14ac:dyDescent="0.25">
      <c r="A3065" s="1335" t="s">
        <v>7715</v>
      </c>
    </row>
    <row r="3066" spans="1:1" x14ac:dyDescent="0.25">
      <c r="A3066" s="1335" t="s">
        <v>7716</v>
      </c>
    </row>
    <row r="3067" spans="1:1" ht="31" x14ac:dyDescent="0.25">
      <c r="A3067" s="1335" t="s">
        <v>7717</v>
      </c>
    </row>
    <row r="3068" spans="1:1" ht="31" x14ac:dyDescent="0.25">
      <c r="A3068" s="1335" t="s">
        <v>7718</v>
      </c>
    </row>
    <row r="3069" spans="1:1" ht="31" x14ac:dyDescent="0.25">
      <c r="A3069" s="1335" t="s">
        <v>13392</v>
      </c>
    </row>
    <row r="3070" spans="1:1" x14ac:dyDescent="0.25">
      <c r="A3070" s="1335" t="s">
        <v>7719</v>
      </c>
    </row>
    <row r="3071" spans="1:1" ht="46.5" x14ac:dyDescent="0.25">
      <c r="A3071" s="1335" t="s">
        <v>7720</v>
      </c>
    </row>
    <row r="3072" spans="1:1" x14ac:dyDescent="0.25">
      <c r="A3072" s="1335" t="s">
        <v>7721</v>
      </c>
    </row>
    <row r="3073" spans="1:1" x14ac:dyDescent="0.25">
      <c r="A3073" s="1335" t="s">
        <v>7722</v>
      </c>
    </row>
    <row r="3074" spans="1:1" x14ac:dyDescent="0.25">
      <c r="A3074" s="1335" t="s">
        <v>7723</v>
      </c>
    </row>
    <row r="3075" spans="1:1" ht="46.5" x14ac:dyDescent="0.25">
      <c r="A3075" s="1335" t="s">
        <v>7724</v>
      </c>
    </row>
    <row r="3076" spans="1:1" x14ac:dyDescent="0.25">
      <c r="A3076" s="1335" t="s">
        <v>7725</v>
      </c>
    </row>
    <row r="3077" spans="1:1" x14ac:dyDescent="0.25">
      <c r="A3077" s="1335" t="s">
        <v>22162</v>
      </c>
    </row>
    <row r="3078" spans="1:1" x14ac:dyDescent="0.25">
      <c r="A3078" s="1335" t="s">
        <v>22163</v>
      </c>
    </row>
    <row r="3079" spans="1:1" x14ac:dyDescent="0.25">
      <c r="A3079" s="1335" t="s">
        <v>7726</v>
      </c>
    </row>
    <row r="3080" spans="1:1" x14ac:dyDescent="0.25">
      <c r="A3080" s="1335" t="s">
        <v>7727</v>
      </c>
    </row>
    <row r="3081" spans="1:1" ht="31" x14ac:dyDescent="0.25">
      <c r="A3081" s="1335" t="s">
        <v>7728</v>
      </c>
    </row>
    <row r="3082" spans="1:1" ht="46.5" x14ac:dyDescent="0.25">
      <c r="A3082" s="1335" t="s">
        <v>7729</v>
      </c>
    </row>
    <row r="3083" spans="1:1" x14ac:dyDescent="0.25">
      <c r="A3083" s="1335" t="s">
        <v>7730</v>
      </c>
    </row>
    <row r="3084" spans="1:1" x14ac:dyDescent="0.25">
      <c r="A3084" s="1335" t="s">
        <v>7731</v>
      </c>
    </row>
    <row r="3085" spans="1:1" x14ac:dyDescent="0.25">
      <c r="A3085" s="1335" t="s">
        <v>7732</v>
      </c>
    </row>
    <row r="3086" spans="1:1" x14ac:dyDescent="0.25">
      <c r="A3086" s="1335" t="s">
        <v>7733</v>
      </c>
    </row>
    <row r="3087" spans="1:1" ht="31" x14ac:dyDescent="0.25">
      <c r="A3087" s="1335" t="s">
        <v>7734</v>
      </c>
    </row>
    <row r="3088" spans="1:1" ht="31" x14ac:dyDescent="0.25">
      <c r="A3088" s="1335" t="s">
        <v>7735</v>
      </c>
    </row>
    <row r="3089" spans="1:1" x14ac:dyDescent="0.25">
      <c r="A3089" s="1335" t="s">
        <v>7736</v>
      </c>
    </row>
    <row r="3090" spans="1:1" ht="31" x14ac:dyDescent="0.25">
      <c r="A3090" s="1335" t="s">
        <v>7737</v>
      </c>
    </row>
    <row r="3091" spans="1:1" ht="31" x14ac:dyDescent="0.25">
      <c r="A3091" s="1335" t="s">
        <v>7738</v>
      </c>
    </row>
    <row r="3092" spans="1:1" x14ac:dyDescent="0.25">
      <c r="A3092" s="1335" t="s">
        <v>7739</v>
      </c>
    </row>
    <row r="3093" spans="1:1" x14ac:dyDescent="0.25">
      <c r="A3093" s="1335" t="s">
        <v>7740</v>
      </c>
    </row>
    <row r="3094" spans="1:1" x14ac:dyDescent="0.25">
      <c r="A3094" s="1335" t="s">
        <v>7741</v>
      </c>
    </row>
    <row r="3095" spans="1:1" x14ac:dyDescent="0.25">
      <c r="A3095" s="1335" t="s">
        <v>22164</v>
      </c>
    </row>
    <row r="3096" spans="1:1" x14ac:dyDescent="0.25">
      <c r="A3096" s="1335" t="s">
        <v>7742</v>
      </c>
    </row>
    <row r="3097" spans="1:1" ht="31" x14ac:dyDescent="0.25">
      <c r="A3097" s="1335" t="s">
        <v>7743</v>
      </c>
    </row>
    <row r="3098" spans="1:1" ht="46.5" x14ac:dyDescent="0.25">
      <c r="A3098" s="1335" t="s">
        <v>7744</v>
      </c>
    </row>
    <row r="3099" spans="1:1" x14ac:dyDescent="0.25">
      <c r="A3099" s="1335" t="s">
        <v>7745</v>
      </c>
    </row>
    <row r="3100" spans="1:1" x14ac:dyDescent="0.25">
      <c r="A3100" s="1335" t="s">
        <v>7746</v>
      </c>
    </row>
    <row r="3101" spans="1:1" x14ac:dyDescent="0.25">
      <c r="A3101" s="1335" t="s">
        <v>7747</v>
      </c>
    </row>
    <row r="3102" spans="1:1" x14ac:dyDescent="0.25">
      <c r="A3102" s="1335" t="s">
        <v>7748</v>
      </c>
    </row>
    <row r="3103" spans="1:1" x14ac:dyDescent="0.25">
      <c r="A3103" s="1335" t="s">
        <v>7749</v>
      </c>
    </row>
    <row r="3104" spans="1:1" x14ac:dyDescent="0.25">
      <c r="A3104" s="1335" t="s">
        <v>7750</v>
      </c>
    </row>
    <row r="3105" spans="1:1" x14ac:dyDescent="0.25">
      <c r="A3105" s="1335" t="s">
        <v>7751</v>
      </c>
    </row>
    <row r="3106" spans="1:1" x14ac:dyDescent="0.25">
      <c r="A3106" s="1335" t="s">
        <v>7752</v>
      </c>
    </row>
    <row r="3107" spans="1:1" x14ac:dyDescent="0.25">
      <c r="A3107" s="1335" t="s">
        <v>7753</v>
      </c>
    </row>
    <row r="3108" spans="1:1" x14ac:dyDescent="0.25">
      <c r="A3108" s="1335" t="s">
        <v>7754</v>
      </c>
    </row>
    <row r="3109" spans="1:1" x14ac:dyDescent="0.25">
      <c r="A3109" s="1335" t="s">
        <v>7755</v>
      </c>
    </row>
    <row r="3110" spans="1:1" ht="31" x14ac:dyDescent="0.25">
      <c r="A3110" s="1335" t="s">
        <v>7756</v>
      </c>
    </row>
    <row r="3111" spans="1:1" ht="124" x14ac:dyDescent="0.25">
      <c r="A3111" s="1335" t="s">
        <v>7757</v>
      </c>
    </row>
    <row r="3112" spans="1:1" x14ac:dyDescent="0.25">
      <c r="A3112" s="1335" t="s">
        <v>7758</v>
      </c>
    </row>
    <row r="3113" spans="1:1" x14ac:dyDescent="0.25">
      <c r="A3113" s="1335" t="s">
        <v>7759</v>
      </c>
    </row>
    <row r="3114" spans="1:1" x14ac:dyDescent="0.25">
      <c r="A3114" s="1335" t="s">
        <v>22165</v>
      </c>
    </row>
    <row r="3115" spans="1:1" x14ac:dyDescent="0.25">
      <c r="A3115" s="1335" t="s">
        <v>22166</v>
      </c>
    </row>
    <row r="3116" spans="1:1" ht="31" x14ac:dyDescent="0.25">
      <c r="A3116" s="1335" t="s">
        <v>21549</v>
      </c>
    </row>
    <row r="3117" spans="1:1" x14ac:dyDescent="0.25">
      <c r="A3117" s="1335" t="s">
        <v>7760</v>
      </c>
    </row>
    <row r="3118" spans="1:1" x14ac:dyDescent="0.25">
      <c r="A3118" s="1335" t="s">
        <v>7761</v>
      </c>
    </row>
    <row r="3119" spans="1:1" ht="31" x14ac:dyDescent="0.25">
      <c r="A3119" s="1335" t="s">
        <v>7762</v>
      </c>
    </row>
    <row r="3120" spans="1:1" x14ac:dyDescent="0.25">
      <c r="A3120" s="1335" t="s">
        <v>7763</v>
      </c>
    </row>
    <row r="3121" spans="1:1" x14ac:dyDescent="0.25">
      <c r="A3121" s="1335" t="s">
        <v>7764</v>
      </c>
    </row>
    <row r="3122" spans="1:1" x14ac:dyDescent="0.25">
      <c r="A3122" s="1335" t="s">
        <v>7765</v>
      </c>
    </row>
    <row r="3123" spans="1:1" ht="31" x14ac:dyDescent="0.25">
      <c r="A3123" s="1335" t="s">
        <v>13393</v>
      </c>
    </row>
    <row r="3124" spans="1:1" x14ac:dyDescent="0.25">
      <c r="A3124" s="1335" t="s">
        <v>13394</v>
      </c>
    </row>
    <row r="3125" spans="1:1" x14ac:dyDescent="0.25">
      <c r="A3125" s="1335" t="s">
        <v>7766</v>
      </c>
    </row>
    <row r="3126" spans="1:1" x14ac:dyDescent="0.25">
      <c r="A3126" s="1335" t="s">
        <v>22167</v>
      </c>
    </row>
    <row r="3127" spans="1:1" x14ac:dyDescent="0.25">
      <c r="A3127" s="1335" t="s">
        <v>7767</v>
      </c>
    </row>
    <row r="3128" spans="1:1" x14ac:dyDescent="0.25">
      <c r="A3128" s="1335" t="s">
        <v>7768</v>
      </c>
    </row>
    <row r="3129" spans="1:1" ht="12.5" x14ac:dyDescent="0.25">
      <c r="A3129" s="1336" t="s">
        <v>7769</v>
      </c>
    </row>
    <row r="3130" spans="1:1" x14ac:dyDescent="0.25">
      <c r="A3130" s="1335" t="s">
        <v>7770</v>
      </c>
    </row>
    <row r="3131" spans="1:1" x14ac:dyDescent="0.25">
      <c r="A3131" s="1335" t="s">
        <v>7771</v>
      </c>
    </row>
    <row r="3132" spans="1:1" x14ac:dyDescent="0.25">
      <c r="A3132" s="1335" t="s">
        <v>7772</v>
      </c>
    </row>
    <row r="3133" spans="1:1" x14ac:dyDescent="0.25">
      <c r="A3133" s="1335" t="s">
        <v>7773</v>
      </c>
    </row>
    <row r="3134" spans="1:1" x14ac:dyDescent="0.25">
      <c r="A3134" s="1335" t="s">
        <v>16376</v>
      </c>
    </row>
    <row r="3135" spans="1:1" x14ac:dyDescent="0.25">
      <c r="A3135" s="1335" t="s">
        <v>16376</v>
      </c>
    </row>
    <row r="3136" spans="1:1" ht="31" x14ac:dyDescent="0.25">
      <c r="A3136" s="1335" t="s">
        <v>7774</v>
      </c>
    </row>
    <row r="3137" spans="1:1" x14ac:dyDescent="0.25">
      <c r="A3137" s="1335" t="s">
        <v>7775</v>
      </c>
    </row>
    <row r="3138" spans="1:1" ht="31" x14ac:dyDescent="0.25">
      <c r="A3138" s="1335" t="s">
        <v>13395</v>
      </c>
    </row>
    <row r="3139" spans="1:1" x14ac:dyDescent="0.25">
      <c r="A3139" s="1335" t="s">
        <v>10579</v>
      </c>
    </row>
    <row r="3140" spans="1:1" ht="25" x14ac:dyDescent="0.25">
      <c r="A3140" s="1336" t="s">
        <v>7776</v>
      </c>
    </row>
    <row r="3141" spans="1:1" x14ac:dyDescent="0.25">
      <c r="A3141" s="1335" t="s">
        <v>7777</v>
      </c>
    </row>
    <row r="3142" spans="1:1" ht="31" x14ac:dyDescent="0.25">
      <c r="A3142" s="1335" t="s">
        <v>7778</v>
      </c>
    </row>
    <row r="3143" spans="1:1" x14ac:dyDescent="0.25">
      <c r="A3143" s="1335" t="s">
        <v>7779</v>
      </c>
    </row>
    <row r="3144" spans="1:1" x14ac:dyDescent="0.25">
      <c r="A3144" s="1335" t="s">
        <v>7780</v>
      </c>
    </row>
    <row r="3145" spans="1:1" x14ac:dyDescent="0.25">
      <c r="A3145" s="1335" t="s">
        <v>7781</v>
      </c>
    </row>
    <row r="3146" spans="1:1" ht="31" x14ac:dyDescent="0.25">
      <c r="A3146" s="1335" t="s">
        <v>7782</v>
      </c>
    </row>
    <row r="3147" spans="1:1" ht="12.5" x14ac:dyDescent="0.25">
      <c r="A3147" s="1336" t="s">
        <v>7783</v>
      </c>
    </row>
    <row r="3148" spans="1:1" ht="31" x14ac:dyDescent="0.25">
      <c r="A3148" s="1335" t="s">
        <v>22168</v>
      </c>
    </row>
    <row r="3149" spans="1:1" x14ac:dyDescent="0.25">
      <c r="A3149" s="1335" t="s">
        <v>7785</v>
      </c>
    </row>
    <row r="3150" spans="1:1" x14ac:dyDescent="0.25">
      <c r="A3150" s="1335" t="s">
        <v>7786</v>
      </c>
    </row>
    <row r="3151" spans="1:1" x14ac:dyDescent="0.25">
      <c r="A3151" s="1335" t="s">
        <v>7787</v>
      </c>
    </row>
    <row r="3152" spans="1:1" x14ac:dyDescent="0.25">
      <c r="A3152" s="1335" t="s">
        <v>7788</v>
      </c>
    </row>
    <row r="3153" spans="1:1" ht="31" x14ac:dyDescent="0.25">
      <c r="A3153" s="1335" t="s">
        <v>7789</v>
      </c>
    </row>
    <row r="3154" spans="1:1" ht="31" x14ac:dyDescent="0.25">
      <c r="A3154" s="1335" t="s">
        <v>7790</v>
      </c>
    </row>
    <row r="3155" spans="1:1" x14ac:dyDescent="0.25">
      <c r="A3155" s="1335" t="s">
        <v>7791</v>
      </c>
    </row>
    <row r="3156" spans="1:1" ht="31" x14ac:dyDescent="0.25">
      <c r="A3156" s="1335" t="s">
        <v>22169</v>
      </c>
    </row>
    <row r="3157" spans="1:1" x14ac:dyDescent="0.25">
      <c r="A3157" s="1335" t="s">
        <v>11973</v>
      </c>
    </row>
    <row r="3158" spans="1:1" x14ac:dyDescent="0.25">
      <c r="A3158" s="1335" t="s">
        <v>13396</v>
      </c>
    </row>
    <row r="3159" spans="1:1" x14ac:dyDescent="0.25">
      <c r="A3159" s="1335" t="s">
        <v>11133</v>
      </c>
    </row>
    <row r="3160" spans="1:1" ht="12.5" x14ac:dyDescent="0.25">
      <c r="A3160" s="1336" t="s">
        <v>13397</v>
      </c>
    </row>
    <row r="3161" spans="1:1" x14ac:dyDescent="0.25">
      <c r="A3161" s="1335" t="s">
        <v>13398</v>
      </c>
    </row>
    <row r="3162" spans="1:1" ht="46.5" x14ac:dyDescent="0.25">
      <c r="A3162" s="1335" t="s">
        <v>21055</v>
      </c>
    </row>
    <row r="3163" spans="1:1" ht="46.5" x14ac:dyDescent="0.25">
      <c r="A3163" s="1335" t="s">
        <v>21056</v>
      </c>
    </row>
    <row r="3164" spans="1:1" x14ac:dyDescent="0.25">
      <c r="A3164" s="1335" t="s">
        <v>21550</v>
      </c>
    </row>
    <row r="3165" spans="1:1" x14ac:dyDescent="0.25">
      <c r="A3165" s="1335" t="s">
        <v>21551</v>
      </c>
    </row>
    <row r="3166" spans="1:1" ht="31" x14ac:dyDescent="0.25">
      <c r="A3166" s="1335" t="s">
        <v>21651</v>
      </c>
    </row>
    <row r="3167" spans="1:1" x14ac:dyDescent="0.25">
      <c r="A3167" s="1335" t="s">
        <v>5</v>
      </c>
    </row>
    <row r="3168" spans="1:1" ht="31" x14ac:dyDescent="0.25">
      <c r="A3168" s="1335" t="s">
        <v>21549</v>
      </c>
    </row>
    <row r="3169" spans="1:1" x14ac:dyDescent="0.25">
      <c r="A3169" s="1335" t="s">
        <v>7760</v>
      </c>
    </row>
    <row r="3170" spans="1:1" x14ac:dyDescent="0.25">
      <c r="A3170" s="1335" t="s">
        <v>7761</v>
      </c>
    </row>
    <row r="3171" spans="1:1" ht="31" x14ac:dyDescent="0.25">
      <c r="A3171" s="1335" t="s">
        <v>7762</v>
      </c>
    </row>
    <row r="3172" spans="1:1" x14ac:dyDescent="0.25">
      <c r="A3172" s="1335" t="s">
        <v>7763</v>
      </c>
    </row>
    <row r="3173" spans="1:1" x14ac:dyDescent="0.25">
      <c r="A3173" s="1335" t="s">
        <v>7764</v>
      </c>
    </row>
    <row r="3174" spans="1:1" x14ac:dyDescent="0.25">
      <c r="A3174" s="1335" t="s">
        <v>7765</v>
      </c>
    </row>
    <row r="3175" spans="1:1" ht="31" x14ac:dyDescent="0.25">
      <c r="A3175" s="1335" t="s">
        <v>13393</v>
      </c>
    </row>
    <row r="3176" spans="1:1" x14ac:dyDescent="0.25">
      <c r="A3176" s="1335" t="s">
        <v>13394</v>
      </c>
    </row>
    <row r="3177" spans="1:1" x14ac:dyDescent="0.25">
      <c r="A3177" s="1335" t="s">
        <v>7766</v>
      </c>
    </row>
    <row r="3178" spans="1:1" x14ac:dyDescent="0.25">
      <c r="A3178" s="1335" t="s">
        <v>6</v>
      </c>
    </row>
    <row r="3179" spans="1:1" x14ac:dyDescent="0.25">
      <c r="A3179" s="1335" t="s">
        <v>7767</v>
      </c>
    </row>
    <row r="3180" spans="1:1" x14ac:dyDescent="0.25">
      <c r="A3180" s="1335" t="s">
        <v>7768</v>
      </c>
    </row>
    <row r="3181" spans="1:1" ht="12.5" x14ac:dyDescent="0.25">
      <c r="A3181" s="1336" t="s">
        <v>7769</v>
      </c>
    </row>
    <row r="3182" spans="1:1" x14ac:dyDescent="0.25">
      <c r="A3182" s="1335" t="s">
        <v>7770</v>
      </c>
    </row>
    <row r="3183" spans="1:1" ht="12.5" x14ac:dyDescent="0.25">
      <c r="A3183" s="1336" t="s">
        <v>7771</v>
      </c>
    </row>
    <row r="3184" spans="1:1" x14ac:dyDescent="0.25">
      <c r="A3184" s="1335" t="s">
        <v>7772</v>
      </c>
    </row>
    <row r="3185" spans="1:1" x14ac:dyDescent="0.25">
      <c r="A3185" s="1335" t="s">
        <v>7773</v>
      </c>
    </row>
    <row r="3186" spans="1:1" x14ac:dyDescent="0.25">
      <c r="A3186" s="1335" t="s">
        <v>16376</v>
      </c>
    </row>
    <row r="3187" spans="1:1" x14ac:dyDescent="0.25">
      <c r="A3187" s="1335" t="s">
        <v>16376</v>
      </c>
    </row>
    <row r="3188" spans="1:1" ht="31" x14ac:dyDescent="0.25">
      <c r="A3188" s="1335" t="s">
        <v>7774</v>
      </c>
    </row>
    <row r="3189" spans="1:1" x14ac:dyDescent="0.25">
      <c r="A3189" s="1335" t="s">
        <v>7775</v>
      </c>
    </row>
    <row r="3190" spans="1:1" ht="25" x14ac:dyDescent="0.25">
      <c r="A3190" s="1336" t="s">
        <v>13395</v>
      </c>
    </row>
    <row r="3191" spans="1:1" x14ac:dyDescent="0.25">
      <c r="A3191" s="1335" t="s">
        <v>10579</v>
      </c>
    </row>
    <row r="3192" spans="1:1" ht="31" x14ac:dyDescent="0.25">
      <c r="A3192" s="1335" t="s">
        <v>7776</v>
      </c>
    </row>
    <row r="3193" spans="1:1" x14ac:dyDescent="0.25">
      <c r="A3193" s="1335" t="s">
        <v>7777</v>
      </c>
    </row>
    <row r="3194" spans="1:1" ht="31" x14ac:dyDescent="0.25">
      <c r="A3194" s="1335" t="s">
        <v>7778</v>
      </c>
    </row>
    <row r="3195" spans="1:1" x14ac:dyDescent="0.25">
      <c r="A3195" s="1335" t="s">
        <v>7779</v>
      </c>
    </row>
    <row r="3196" spans="1:1" x14ac:dyDescent="0.25">
      <c r="A3196" s="1335" t="s">
        <v>7780</v>
      </c>
    </row>
    <row r="3197" spans="1:1" x14ac:dyDescent="0.25">
      <c r="A3197" s="1335" t="s">
        <v>7781</v>
      </c>
    </row>
    <row r="3198" spans="1:1" ht="31" x14ac:dyDescent="0.25">
      <c r="A3198" s="1335" t="s">
        <v>7782</v>
      </c>
    </row>
    <row r="3199" spans="1:1" x14ac:dyDescent="0.25">
      <c r="A3199" s="1335" t="s">
        <v>7783</v>
      </c>
    </row>
    <row r="3200" spans="1:1" ht="31" x14ac:dyDescent="0.25">
      <c r="A3200" s="1335" t="s">
        <v>7784</v>
      </c>
    </row>
    <row r="3201" spans="1:1" x14ac:dyDescent="0.25">
      <c r="A3201" s="1335" t="s">
        <v>7785</v>
      </c>
    </row>
    <row r="3202" spans="1:1" x14ac:dyDescent="0.25">
      <c r="A3202" s="1335" t="s">
        <v>7786</v>
      </c>
    </row>
    <row r="3203" spans="1:1" x14ac:dyDescent="0.25">
      <c r="A3203" s="1335" t="s">
        <v>7787</v>
      </c>
    </row>
    <row r="3204" spans="1:1" x14ac:dyDescent="0.25">
      <c r="A3204" s="1335" t="s">
        <v>7788</v>
      </c>
    </row>
    <row r="3205" spans="1:1" ht="31" x14ac:dyDescent="0.25">
      <c r="A3205" s="1335" t="s">
        <v>7789</v>
      </c>
    </row>
    <row r="3206" spans="1:1" ht="31" x14ac:dyDescent="0.25">
      <c r="A3206" s="1335" t="s">
        <v>7790</v>
      </c>
    </row>
    <row r="3207" spans="1:1" x14ac:dyDescent="0.25">
      <c r="A3207" s="1335" t="s">
        <v>7791</v>
      </c>
    </row>
    <row r="3208" spans="1:1" ht="31" x14ac:dyDescent="0.25">
      <c r="A3208" s="1335" t="s">
        <v>6504</v>
      </c>
    </row>
    <row r="3209" spans="1:1" x14ac:dyDescent="0.25">
      <c r="A3209" s="1335" t="s">
        <v>11973</v>
      </c>
    </row>
    <row r="3210" spans="1:1" x14ac:dyDescent="0.25">
      <c r="A3210" s="1335" t="s">
        <v>13396</v>
      </c>
    </row>
    <row r="3211" spans="1:1" x14ac:dyDescent="0.25">
      <c r="A3211" s="1335" t="s">
        <v>11133</v>
      </c>
    </row>
    <row r="3212" spans="1:1" x14ac:dyDescent="0.25">
      <c r="A3212" s="1335" t="s">
        <v>13397</v>
      </c>
    </row>
    <row r="3213" spans="1:1" x14ac:dyDescent="0.25">
      <c r="A3213" s="1335" t="s">
        <v>13398</v>
      </c>
    </row>
    <row r="3214" spans="1:1" ht="46.5" x14ac:dyDescent="0.25">
      <c r="A3214" s="1335" t="s">
        <v>21055</v>
      </c>
    </row>
    <row r="3215" spans="1:1" ht="46.5" x14ac:dyDescent="0.25">
      <c r="A3215" s="1335" t="s">
        <v>21056</v>
      </c>
    </row>
    <row r="3216" spans="1:1" x14ac:dyDescent="0.25">
      <c r="A3216" s="1335" t="s">
        <v>21550</v>
      </c>
    </row>
    <row r="3217" spans="1:1" x14ac:dyDescent="0.25">
      <c r="A3217" s="1335" t="s">
        <v>21551</v>
      </c>
    </row>
    <row r="3218" spans="1:1" ht="31" x14ac:dyDescent="0.25">
      <c r="A3218" s="1335" t="s">
        <v>21651</v>
      </c>
    </row>
    <row r="3224" spans="1:1" ht="12.5" x14ac:dyDescent="0.25">
      <c r="A3224" s="1336"/>
    </row>
    <row r="3231" spans="1:1" ht="12.5" x14ac:dyDescent="0.25">
      <c r="A3231" s="1336"/>
    </row>
    <row r="3259" spans="1:1" ht="12.5" x14ac:dyDescent="0.25">
      <c r="A3259" s="1336"/>
    </row>
    <row r="3277" spans="1:1" ht="12.5" x14ac:dyDescent="0.25">
      <c r="A3277" s="1336"/>
    </row>
    <row r="3290" spans="1:1" ht="12.5" x14ac:dyDescent="0.25">
      <c r="A3290" s="1336"/>
    </row>
    <row r="3299" spans="1:1" ht="12.5" x14ac:dyDescent="0.25">
      <c r="A3299" s="1336"/>
    </row>
    <row r="3301" spans="1:1" ht="12.5" x14ac:dyDescent="0.25">
      <c r="A3301" s="1336"/>
    </row>
    <row r="3327" spans="1:1" ht="12.5" x14ac:dyDescent="0.25">
      <c r="A3327" s="1336"/>
    </row>
    <row r="3340" spans="1:1" ht="12.5" x14ac:dyDescent="0.25">
      <c r="A3340" s="1336"/>
    </row>
    <row r="3351" spans="1:1" ht="12.5" x14ac:dyDescent="0.25">
      <c r="A3351" s="1336"/>
    </row>
    <row r="3363" spans="1:1" ht="12.5" x14ac:dyDescent="0.25">
      <c r="A3363" s="1336"/>
    </row>
    <row r="3365" spans="1:1" ht="12.5" x14ac:dyDescent="0.25">
      <c r="A3365" s="1336"/>
    </row>
    <row r="3367" spans="1:1" ht="12.5" x14ac:dyDescent="0.25">
      <c r="A3367" s="1336"/>
    </row>
    <row r="3386" spans="1:1" ht="12.5" x14ac:dyDescent="0.25">
      <c r="A3386" s="1336"/>
    </row>
    <row r="3417" spans="1:1" ht="12.5" x14ac:dyDescent="0.25">
      <c r="A3417" s="1336"/>
    </row>
    <row r="3426" spans="1:1" ht="12.5" x14ac:dyDescent="0.25">
      <c r="A3426" s="1336"/>
    </row>
    <row r="3452" spans="1:1" ht="12.5" x14ac:dyDescent="0.25">
      <c r="A3452" s="1336"/>
    </row>
    <row r="3492" spans="1:1" ht="12.5" x14ac:dyDescent="0.25">
      <c r="A3492" s="1336"/>
    </row>
    <row r="3497" spans="1:1" ht="12.5" x14ac:dyDescent="0.25">
      <c r="A3497" s="1336"/>
    </row>
    <row r="3522" spans="1:1" ht="12.5" x14ac:dyDescent="0.25">
      <c r="A3522" s="1336"/>
    </row>
    <row r="3526" spans="1:1" ht="12.5" x14ac:dyDescent="0.25">
      <c r="A3526" s="1336"/>
    </row>
    <row r="3530" spans="1:1" ht="12.5" x14ac:dyDescent="0.25">
      <c r="A3530" s="1336"/>
    </row>
    <row r="3538" spans="1:1" ht="12.5" x14ac:dyDescent="0.25">
      <c r="A3538" s="1336"/>
    </row>
    <row r="3543" spans="1:1" ht="12.5" x14ac:dyDescent="0.25">
      <c r="A3543" s="1336"/>
    </row>
    <row r="3554" spans="1:1" ht="12.5" x14ac:dyDescent="0.25">
      <c r="A3554" s="1336"/>
    </row>
    <row r="3556" spans="1:1" ht="12.5" x14ac:dyDescent="0.25">
      <c r="A3556" s="1336"/>
    </row>
    <row r="3558" spans="1:1" ht="12.5" x14ac:dyDescent="0.25">
      <c r="A3558" s="1336"/>
    </row>
    <row r="3570" spans="1:1" ht="12.5" x14ac:dyDescent="0.25">
      <c r="A3570" s="1336"/>
    </row>
    <row r="3616" spans="1:1" ht="12.5" x14ac:dyDescent="0.25">
      <c r="A3616" s="1336"/>
    </row>
    <row r="3617" spans="1:1" ht="12.5" x14ac:dyDescent="0.25">
      <c r="A3617" s="1336"/>
    </row>
    <row r="3625" spans="1:1" ht="12.5" x14ac:dyDescent="0.25">
      <c r="A3625" s="1336"/>
    </row>
    <row r="3634" spans="1:1" ht="12.5" x14ac:dyDescent="0.25">
      <c r="A3634" s="1336"/>
    </row>
    <row r="3649" spans="1:1" ht="12.5" x14ac:dyDescent="0.25">
      <c r="A3649" s="1336"/>
    </row>
    <row r="3669" spans="1:1" ht="12.5" x14ac:dyDescent="0.25">
      <c r="A3669" s="1336"/>
    </row>
    <row r="3684" spans="1:1" ht="12.5" x14ac:dyDescent="0.25">
      <c r="A3684" s="1336"/>
    </row>
    <row r="3693" spans="1:1" ht="12.5" x14ac:dyDescent="0.25">
      <c r="A3693" s="1336"/>
    </row>
    <row r="3695" spans="1:1" ht="12.5" x14ac:dyDescent="0.25">
      <c r="A3695" s="1336"/>
    </row>
    <row r="3697" spans="1:1" ht="12.5" x14ac:dyDescent="0.25">
      <c r="A3697" s="1336"/>
    </row>
    <row r="3710" spans="1:1" ht="12.5" x14ac:dyDescent="0.25">
      <c r="A3710" s="1336"/>
    </row>
    <row r="3712" spans="1:1" ht="12.5" x14ac:dyDescent="0.25">
      <c r="A3712" s="1336"/>
    </row>
    <row r="3714" spans="1:1" ht="12.5" x14ac:dyDescent="0.25">
      <c r="A3714" s="1336"/>
    </row>
    <row r="3716" spans="1:1" ht="12.5" x14ac:dyDescent="0.25">
      <c r="A3716" s="1336"/>
    </row>
    <row r="3740" spans="1:1" ht="12.5" x14ac:dyDescent="0.25">
      <c r="A3740" s="1336"/>
    </row>
    <row r="3753" spans="1:1" ht="12.5" x14ac:dyDescent="0.25">
      <c r="A3753" s="1336"/>
    </row>
    <row r="3755" spans="1:1" ht="12.5" x14ac:dyDescent="0.25">
      <c r="A3755" s="1336"/>
    </row>
    <row r="3773" spans="1:1" ht="12.5" x14ac:dyDescent="0.25">
      <c r="A3773" s="1336"/>
    </row>
    <row r="3778" spans="1:1" ht="12.5" x14ac:dyDescent="0.25">
      <c r="A3778" s="1336"/>
    </row>
    <row r="3784" spans="1:1" ht="12.5" x14ac:dyDescent="0.25">
      <c r="A3784" s="1336"/>
    </row>
    <row r="3786" spans="1:1" ht="12.5" x14ac:dyDescent="0.25">
      <c r="A3786" s="1336"/>
    </row>
    <row r="3790" spans="1:1" ht="12.5" x14ac:dyDescent="0.25">
      <c r="A3790" s="1336"/>
    </row>
    <row r="3792" spans="1:1" ht="12.5" x14ac:dyDescent="0.25">
      <c r="A3792" s="1336"/>
    </row>
    <row r="3799" spans="1:1" ht="12.5" x14ac:dyDescent="0.25">
      <c r="A3799" s="1336"/>
    </row>
    <row r="3801" spans="1:1" ht="12.5" x14ac:dyDescent="0.25">
      <c r="A3801" s="1336"/>
    </row>
    <row r="3803" spans="1:1" ht="12.5" x14ac:dyDescent="0.25">
      <c r="A3803" s="1336"/>
    </row>
    <row r="3810" spans="1:1" ht="12.5" x14ac:dyDescent="0.25">
      <c r="A3810" s="1336"/>
    </row>
    <row r="3821" spans="1:1" ht="12.5" x14ac:dyDescent="0.25">
      <c r="A3821" s="1336"/>
    </row>
    <row r="3872" spans="1:1" ht="12.5" x14ac:dyDescent="0.25">
      <c r="A3872" s="1336"/>
    </row>
    <row r="3873" spans="1:1" ht="12.5" x14ac:dyDescent="0.25">
      <c r="A3873" s="1336"/>
    </row>
    <row r="3888" spans="1:1" ht="12.5" x14ac:dyDescent="0.25">
      <c r="A3888" s="1336"/>
    </row>
    <row r="3890" spans="1:1" ht="12.5" x14ac:dyDescent="0.25">
      <c r="A3890" s="1336"/>
    </row>
    <row r="3895" spans="1:1" ht="12.5" x14ac:dyDescent="0.25">
      <c r="A3895" s="1336"/>
    </row>
    <row r="3901" spans="1:1" ht="12.5" x14ac:dyDescent="0.25">
      <c r="A3901" s="1336"/>
    </row>
    <row r="3923" spans="1:1" ht="12.5" x14ac:dyDescent="0.25">
      <c r="A3923" s="1336"/>
    </row>
    <row r="3934" spans="1:1" ht="12.5" x14ac:dyDescent="0.25">
      <c r="A3934" s="1336"/>
    </row>
    <row r="3936" spans="1:1" ht="12.5" x14ac:dyDescent="0.25">
      <c r="A3936" s="1336"/>
    </row>
    <row r="3946" spans="1:1" ht="12.5" x14ac:dyDescent="0.25">
      <c r="A3946" s="1336"/>
    </row>
    <row r="3950" spans="1:1" ht="12.5" x14ac:dyDescent="0.25">
      <c r="A3950" s="1336"/>
    </row>
    <row r="3968" spans="1:1" ht="12.5" x14ac:dyDescent="0.25">
      <c r="A3968" s="1336"/>
    </row>
    <row r="3996" spans="1:1" ht="12.5" x14ac:dyDescent="0.25">
      <c r="A3996" s="1336"/>
    </row>
    <row r="4094" spans="1:1" ht="12.5" x14ac:dyDescent="0.25">
      <c r="A4094" s="1336"/>
    </row>
    <row r="4100" spans="1:1" ht="12.5" x14ac:dyDescent="0.25">
      <c r="A4100" s="1336"/>
    </row>
    <row r="4113" spans="1:1" ht="12.5" x14ac:dyDescent="0.25">
      <c r="A4113" s="1336"/>
    </row>
    <row r="4128" spans="1:1" ht="12.5" x14ac:dyDescent="0.25">
      <c r="A4128" s="1336"/>
    </row>
    <row r="4132" spans="1:1" ht="12.5" x14ac:dyDescent="0.25">
      <c r="A4132" s="1336"/>
    </row>
    <row r="4134" spans="1:1" ht="12.5" x14ac:dyDescent="0.25">
      <c r="A4134" s="1336"/>
    </row>
    <row r="4140" spans="1:1" ht="12.5" x14ac:dyDescent="0.25">
      <c r="A4140" s="1336"/>
    </row>
    <row r="4148" spans="1:1" ht="12.5" x14ac:dyDescent="0.25">
      <c r="A4148" s="1336"/>
    </row>
    <row r="4159" spans="1:1" ht="12.5" x14ac:dyDescent="0.25">
      <c r="A4159" s="1336"/>
    </row>
    <row r="4164" spans="1:1" ht="12.5" x14ac:dyDescent="0.25">
      <c r="A4164" s="1336"/>
    </row>
    <row r="4185" spans="1:1" ht="12.5" x14ac:dyDescent="0.25">
      <c r="A4185" s="1336"/>
    </row>
    <row r="4187" spans="1:1" ht="12.5" x14ac:dyDescent="0.25">
      <c r="A4187" s="1336"/>
    </row>
    <row r="4196" spans="1:1" ht="12.5" x14ac:dyDescent="0.25">
      <c r="A4196" s="1336"/>
    </row>
    <row r="4212" spans="1:1" ht="12.5" x14ac:dyDescent="0.25">
      <c r="A4212" s="1336"/>
    </row>
    <row r="4214" spans="1:1" ht="12.5" x14ac:dyDescent="0.25">
      <c r="A4214" s="1336"/>
    </row>
    <row r="4216" spans="1:1" ht="12.5" x14ac:dyDescent="0.25">
      <c r="A4216" s="1336"/>
    </row>
    <row r="4218" spans="1:1" ht="12.5" x14ac:dyDescent="0.25">
      <c r="A4218" s="1336"/>
    </row>
    <row r="4231" spans="1:1" ht="12.5" x14ac:dyDescent="0.25">
      <c r="A4231" s="1336"/>
    </row>
    <row r="4233" spans="1:1" ht="12.5" x14ac:dyDescent="0.25">
      <c r="A4233" s="1336"/>
    </row>
    <row r="4235" spans="1:1" ht="12.5" x14ac:dyDescent="0.25">
      <c r="A4235" s="1336"/>
    </row>
    <row r="4246" spans="1:1" ht="12.5" x14ac:dyDescent="0.25">
      <c r="A4246" s="1336"/>
    </row>
    <row r="4258" spans="1:1" ht="12.5" x14ac:dyDescent="0.25">
      <c r="A4258" s="1336"/>
    </row>
    <row r="4279" spans="1:1" ht="12.5" x14ac:dyDescent="0.25">
      <c r="A4279" s="1336"/>
    </row>
    <row r="4284" spans="1:1" ht="12.5" x14ac:dyDescent="0.25">
      <c r="A4284" s="1336"/>
    </row>
    <row r="4301" spans="1:1" ht="12.5" x14ac:dyDescent="0.25">
      <c r="A4301" s="1336"/>
    </row>
    <row r="4303" spans="1:1" ht="12.5" x14ac:dyDescent="0.25">
      <c r="A4303" s="1336"/>
    </row>
    <row r="4305" spans="1:1" ht="12.5" x14ac:dyDescent="0.25">
      <c r="A4305" s="1336"/>
    </row>
    <row r="4325" spans="1:1" ht="12.5" x14ac:dyDescent="0.25">
      <c r="A4325" s="1336"/>
    </row>
    <row r="4341" spans="1:1" ht="12.5" x14ac:dyDescent="0.25">
      <c r="A4341" s="1336"/>
    </row>
    <row r="4368" spans="1:1" ht="12.5" x14ac:dyDescent="0.25">
      <c r="A4368" s="1336"/>
    </row>
    <row r="4369" spans="1:1" ht="12.5" x14ac:dyDescent="0.25">
      <c r="A4369" s="1336"/>
    </row>
    <row r="4371" spans="1:1" ht="12.5" x14ac:dyDescent="0.25">
      <c r="A4371" s="1336"/>
    </row>
    <row r="4382" spans="1:1" ht="12.5" x14ac:dyDescent="0.25">
      <c r="A4382" s="1336"/>
    </row>
    <row r="4450" spans="1:1" ht="12.5" x14ac:dyDescent="0.25">
      <c r="A4450" s="1336"/>
    </row>
    <row r="4466" spans="1:1" ht="12.5" x14ac:dyDescent="0.25">
      <c r="A4466" s="1336"/>
    </row>
    <row r="4490" spans="1:1" ht="12.5" x14ac:dyDescent="0.25">
      <c r="A4490" s="1336"/>
    </row>
    <row r="4492" spans="1:1" ht="12.5" x14ac:dyDescent="0.25">
      <c r="A4492" s="1336"/>
    </row>
    <row r="4496" spans="1:1" ht="12.5" x14ac:dyDescent="0.25">
      <c r="A4496" s="1336"/>
    </row>
    <row r="4511" spans="1:1" ht="12.5" x14ac:dyDescent="0.25">
      <c r="A4511" s="1336"/>
    </row>
    <row r="4518" spans="1:1" ht="12.5" x14ac:dyDescent="0.25">
      <c r="A4518" s="1336"/>
    </row>
    <row r="4522" spans="1:1" ht="12.5" x14ac:dyDescent="0.25">
      <c r="A4522" s="1336"/>
    </row>
    <row r="4524" spans="1:1" ht="12.5" x14ac:dyDescent="0.25">
      <c r="A4524" s="1336"/>
    </row>
    <row r="4533" spans="1:1" ht="12.5" x14ac:dyDescent="0.25">
      <c r="A4533" s="1336"/>
    </row>
    <row r="4537" spans="1:1" ht="12.5" x14ac:dyDescent="0.25">
      <c r="A4537" s="1336"/>
    </row>
    <row r="4539" spans="1:1" ht="12.5" x14ac:dyDescent="0.25">
      <c r="A4539" s="1336"/>
    </row>
    <row r="4559" spans="1:1" ht="12.5" x14ac:dyDescent="0.25">
      <c r="A4559" s="1336"/>
    </row>
    <row r="4561" spans="1:1" ht="12.5" x14ac:dyDescent="0.25">
      <c r="A4561" s="1336"/>
    </row>
    <row r="4568" spans="1:1" ht="12.5" x14ac:dyDescent="0.25">
      <c r="A4568" s="1336"/>
    </row>
    <row r="4578" spans="1:1" ht="12.5" x14ac:dyDescent="0.25">
      <c r="A4578" s="1336"/>
    </row>
    <row r="4583" spans="1:1" ht="12.5" x14ac:dyDescent="0.25">
      <c r="A4583" s="1336"/>
    </row>
    <row r="4595" spans="1:1" ht="12.5" x14ac:dyDescent="0.25">
      <c r="A4595" s="1336"/>
    </row>
    <row r="4597" spans="1:1" ht="12.5" x14ac:dyDescent="0.25">
      <c r="A4597" s="1336"/>
    </row>
    <row r="4599" spans="1:1" ht="12.5" x14ac:dyDescent="0.25">
      <c r="A4599" s="1336"/>
    </row>
    <row r="4604" spans="1:1" ht="12.5" x14ac:dyDescent="0.25">
      <c r="A4604" s="1336"/>
    </row>
    <row r="4606" spans="1:1" ht="12.5" x14ac:dyDescent="0.25">
      <c r="A4606" s="1336"/>
    </row>
    <row r="4616" spans="1:1" ht="12.5" x14ac:dyDescent="0.25">
      <c r="A4616" s="1336"/>
    </row>
    <row r="4618" spans="1:1" ht="12.5" x14ac:dyDescent="0.25">
      <c r="A4618" s="1336"/>
    </row>
    <row r="4620" spans="1:1" ht="12.5" x14ac:dyDescent="0.25">
      <c r="A4620" s="1336"/>
    </row>
    <row r="4625" spans="1:1" ht="12.5" x14ac:dyDescent="0.25">
      <c r="A4625" s="1336"/>
    </row>
    <row r="4632" spans="1:1" ht="12.5" x14ac:dyDescent="0.25">
      <c r="A4632" s="1336"/>
    </row>
    <row r="4634" spans="1:1" ht="12.5" x14ac:dyDescent="0.25">
      <c r="A4634" s="1336"/>
    </row>
    <row r="4687" spans="1:1" ht="12.5" x14ac:dyDescent="0.25">
      <c r="A4687" s="1336"/>
    </row>
    <row r="4693" spans="1:1" ht="12.5" x14ac:dyDescent="0.25">
      <c r="A4693" s="1336"/>
    </row>
    <row r="4715" spans="1:1" ht="12.5" x14ac:dyDescent="0.25">
      <c r="A4715" s="1336"/>
    </row>
    <row r="4758" spans="1:1" ht="12.5" x14ac:dyDescent="0.25">
      <c r="A4758" s="1336"/>
    </row>
    <row r="4786" spans="1:1" ht="12.5" x14ac:dyDescent="0.25">
      <c r="A4786" s="1336"/>
    </row>
    <row r="4797" spans="1:1" ht="12.5" x14ac:dyDescent="0.25">
      <c r="A4797" s="1336"/>
    </row>
    <row r="4799" spans="1:1" ht="12.5" x14ac:dyDescent="0.25">
      <c r="A4799" s="1336"/>
    </row>
    <row r="4808" spans="1:1" ht="12.5" x14ac:dyDescent="0.25">
      <c r="A4808" s="1336"/>
    </row>
    <row r="4810" spans="1:1" ht="12.5" x14ac:dyDescent="0.25">
      <c r="A4810" s="1336"/>
    </row>
    <row r="4815" spans="1:1" ht="12.5" x14ac:dyDescent="0.25">
      <c r="A4815" s="1336"/>
    </row>
    <row r="4820" spans="1:1" ht="12.5" x14ac:dyDescent="0.25">
      <c r="A4820" s="1336"/>
    </row>
    <row r="4830" spans="1:1" ht="12.5" x14ac:dyDescent="0.25">
      <c r="A4830" s="1336"/>
    </row>
    <row r="4835" spans="1:1" ht="12.5" x14ac:dyDescent="0.25">
      <c r="A4835" s="1336"/>
    </row>
    <row r="4837" spans="1:1" ht="12.5" x14ac:dyDescent="0.25">
      <c r="A4837" s="1336"/>
    </row>
    <row r="4848" spans="1:1" ht="12.5" x14ac:dyDescent="0.25">
      <c r="A4848" s="1336"/>
    </row>
    <row r="4863" spans="1:1" ht="12.5" x14ac:dyDescent="0.25">
      <c r="A4863" s="1336"/>
    </row>
    <row r="4887" spans="1:1" ht="12.5" x14ac:dyDescent="0.25">
      <c r="A4887" s="1336"/>
    </row>
    <row r="4889" spans="1:1" ht="12.5" x14ac:dyDescent="0.25">
      <c r="A4889" s="1336"/>
    </row>
    <row r="4891" spans="1:1" ht="12.5" x14ac:dyDescent="0.25">
      <c r="A4891" s="1336"/>
    </row>
    <row r="4893" spans="1:1" ht="12.5" x14ac:dyDescent="0.25">
      <c r="A4893" s="1336"/>
    </row>
    <row r="4895" spans="1:1" ht="12.5" x14ac:dyDescent="0.25">
      <c r="A4895" s="1336"/>
    </row>
    <row r="4897" spans="1:1" ht="12.5" x14ac:dyDescent="0.25">
      <c r="A4897" s="1336"/>
    </row>
    <row r="4911" spans="1:1" ht="12.5" x14ac:dyDescent="0.25">
      <c r="A4911" s="1336"/>
    </row>
    <row r="4935" spans="1:1" ht="12.5" x14ac:dyDescent="0.25">
      <c r="A4935" s="1336"/>
    </row>
    <row r="4944" spans="1:1" ht="12.5" x14ac:dyDescent="0.25">
      <c r="A4944" s="1336"/>
    </row>
    <row r="4946" spans="1:1" ht="12.5" x14ac:dyDescent="0.25">
      <c r="A4946" s="1336"/>
    </row>
    <row r="4948" spans="1:1" ht="12.5" x14ac:dyDescent="0.25">
      <c r="A4948" s="1336"/>
    </row>
    <row r="4978" spans="1:1" ht="12.5" x14ac:dyDescent="0.25">
      <c r="A4978" s="1336"/>
    </row>
    <row r="4980" spans="1:1" ht="12.5" x14ac:dyDescent="0.25">
      <c r="A4980" s="1336"/>
    </row>
    <row r="4986" spans="1:1" ht="12.5" x14ac:dyDescent="0.25">
      <c r="A4986" s="1336"/>
    </row>
    <row r="4988" spans="1:1" ht="12.5" x14ac:dyDescent="0.25">
      <c r="A4988" s="1336"/>
    </row>
    <row r="4990" spans="1:1" ht="12.5" x14ac:dyDescent="0.25">
      <c r="A4990" s="1336"/>
    </row>
    <row r="4992" spans="1:1" ht="12.5" x14ac:dyDescent="0.25">
      <c r="A4992" s="1336"/>
    </row>
    <row r="4994" spans="1:1" ht="12.5" x14ac:dyDescent="0.25">
      <c r="A4994" s="1336"/>
    </row>
    <row r="5044" spans="1:1" ht="12.5" x14ac:dyDescent="0.25">
      <c r="A5044" s="1336"/>
    </row>
    <row r="5046" spans="1:1" ht="12.5" x14ac:dyDescent="0.25">
      <c r="A5046" s="1336"/>
    </row>
    <row r="5054" spans="1:1" ht="12.5" x14ac:dyDescent="0.25">
      <c r="A5054" s="1336"/>
    </row>
    <row r="5056" spans="1:1" ht="12.5" x14ac:dyDescent="0.25">
      <c r="A5056" s="1336"/>
    </row>
    <row r="5058" spans="1:1" ht="12.5" x14ac:dyDescent="0.25">
      <c r="A5058" s="1336"/>
    </row>
    <row r="5064" spans="1:1" ht="12.5" x14ac:dyDescent="0.25">
      <c r="A5064" s="1336"/>
    </row>
    <row r="5108" spans="1:1" ht="12.5" x14ac:dyDescent="0.25">
      <c r="A5108" s="1336"/>
    </row>
    <row r="5110" spans="1:1" ht="12.5" x14ac:dyDescent="0.25">
      <c r="A5110" s="1336"/>
    </row>
    <row r="5117" spans="1:1" ht="12.5" x14ac:dyDescent="0.25">
      <c r="A5117" s="1336"/>
    </row>
    <row r="5122" spans="1:1" ht="12.5" x14ac:dyDescent="0.25">
      <c r="A5122" s="1336"/>
    </row>
    <row r="5124" spans="1:1" ht="12.5" x14ac:dyDescent="0.25">
      <c r="A5124" s="1336"/>
    </row>
    <row r="5129" spans="1:1" ht="12.5" x14ac:dyDescent="0.25">
      <c r="A5129" s="1336"/>
    </row>
    <row r="5131" spans="1:1" ht="12.5" x14ac:dyDescent="0.25">
      <c r="A5131" s="1336"/>
    </row>
    <row r="5141" spans="1:1" ht="12.5" x14ac:dyDescent="0.25">
      <c r="A5141" s="1336"/>
    </row>
    <row r="5148" spans="1:1" ht="12.5" x14ac:dyDescent="0.25">
      <c r="A5148" s="1336"/>
    </row>
    <row r="5153" spans="1:1" ht="12.5" x14ac:dyDescent="0.25">
      <c r="A5153" s="1336"/>
    </row>
    <row r="5155" spans="1:1" ht="12.5" x14ac:dyDescent="0.25">
      <c r="A5155" s="1336"/>
    </row>
    <row r="5157" spans="1:1" ht="12.5" x14ac:dyDescent="0.25">
      <c r="A5157" s="1336"/>
    </row>
    <row r="5159" spans="1:1" ht="12.5" x14ac:dyDescent="0.25">
      <c r="A5159" s="1336"/>
    </row>
    <row r="5161" spans="1:1" ht="12.5" x14ac:dyDescent="0.25">
      <c r="A5161" s="1336"/>
    </row>
    <row r="5166" spans="1:1" ht="12.5" x14ac:dyDescent="0.25">
      <c r="A5166" s="1336"/>
    </row>
    <row r="5168" spans="1:1" ht="12.5" x14ac:dyDescent="0.25">
      <c r="A5168" s="1336"/>
    </row>
    <row r="5175" spans="1:1" ht="12.5" x14ac:dyDescent="0.25">
      <c r="A5175" s="1336"/>
    </row>
    <row r="5177" spans="1:1" ht="12.5" x14ac:dyDescent="0.25">
      <c r="A5177" s="1336"/>
    </row>
    <row r="5179" spans="1:1" ht="12.5" x14ac:dyDescent="0.25">
      <c r="A5179" s="1336"/>
    </row>
    <row r="5193" spans="1:1" ht="12.5" x14ac:dyDescent="0.25">
      <c r="A5193" s="1336"/>
    </row>
    <row r="5206" spans="1:1" ht="12.5" x14ac:dyDescent="0.25">
      <c r="A5206" s="1336"/>
    </row>
    <row r="5216" spans="1:1" ht="12.5" x14ac:dyDescent="0.25">
      <c r="A5216" s="1336"/>
    </row>
    <row r="5275" spans="1:1" ht="12.5" x14ac:dyDescent="0.25">
      <c r="A5275" s="1336"/>
    </row>
    <row r="5321" spans="1:1" ht="12.5" x14ac:dyDescent="0.25">
      <c r="A5321" s="1336"/>
    </row>
    <row r="5366" spans="1:1" ht="12.5" x14ac:dyDescent="0.25">
      <c r="A5366" s="1336"/>
    </row>
    <row r="5368" spans="1:1" ht="12.5" x14ac:dyDescent="0.25">
      <c r="A5368" s="1336"/>
    </row>
    <row r="5370" spans="1:1" ht="12.5" x14ac:dyDescent="0.25">
      <c r="A5370" s="1336"/>
    </row>
    <row r="5437" spans="1:1" ht="12.5" x14ac:dyDescent="0.25">
      <c r="A5437" s="1336"/>
    </row>
    <row r="5477" spans="1:1" ht="12.5" x14ac:dyDescent="0.25">
      <c r="A5477" s="1336"/>
    </row>
    <row r="5503" spans="1:1" ht="12.5" x14ac:dyDescent="0.25">
      <c r="A5503" s="1336"/>
    </row>
    <row r="5509" spans="1:1" ht="12.5" x14ac:dyDescent="0.25">
      <c r="A5509" s="1336"/>
    </row>
    <row r="5513" spans="1:1" ht="12.5" x14ac:dyDescent="0.25">
      <c r="A5513" s="1336"/>
    </row>
    <row r="5515" spans="1:1" ht="12.5" x14ac:dyDescent="0.25">
      <c r="A5515" s="1336"/>
    </row>
    <row r="5519" spans="1:1" ht="12.5" x14ac:dyDescent="0.25">
      <c r="A5519" s="1336"/>
    </row>
    <row r="5567" spans="1:1" ht="12.5" x14ac:dyDescent="0.25">
      <c r="A5567" s="1336"/>
    </row>
    <row r="5571" spans="1:1" ht="12.5" x14ac:dyDescent="0.25">
      <c r="A5571" s="1336"/>
    </row>
    <row r="5577" spans="1:1" ht="12.5" x14ac:dyDescent="0.25">
      <c r="A5577" s="1336"/>
    </row>
    <row r="5581" spans="1:1" ht="12.5" x14ac:dyDescent="0.25">
      <c r="A5581" s="1336"/>
    </row>
    <row r="5587" spans="1:1" ht="12.5" x14ac:dyDescent="0.25">
      <c r="A5587" s="1336"/>
    </row>
    <row r="5589" spans="1:1" ht="12.5" x14ac:dyDescent="0.25">
      <c r="A5589" s="1336"/>
    </row>
    <row r="5593" spans="1:1" ht="12.5" x14ac:dyDescent="0.25">
      <c r="A5593" s="1336"/>
    </row>
    <row r="5595" spans="1:1" ht="12.5" x14ac:dyDescent="0.25">
      <c r="A5595" s="1336"/>
    </row>
    <row r="5599" spans="1:1" ht="12.5" x14ac:dyDescent="0.25">
      <c r="A5599" s="1336"/>
    </row>
    <row r="5601" spans="1:1" ht="12.5" x14ac:dyDescent="0.25">
      <c r="A5601" s="1336"/>
    </row>
    <row r="5605" spans="1:1" ht="12.5" x14ac:dyDescent="0.25">
      <c r="A5605" s="1336"/>
    </row>
    <row r="5611" spans="1:1" ht="12.5" x14ac:dyDescent="0.25">
      <c r="A5611" s="1336"/>
    </row>
    <row r="5615" spans="1:1" ht="12.5" x14ac:dyDescent="0.25">
      <c r="A5615" s="1336"/>
    </row>
    <row r="5625" spans="1:1" ht="12.5" x14ac:dyDescent="0.25">
      <c r="A5625" s="1336"/>
    </row>
    <row r="5631" spans="1:1" ht="12.5" x14ac:dyDescent="0.25">
      <c r="A5631" s="1336"/>
    </row>
    <row r="5635" spans="1:1" ht="12.5" x14ac:dyDescent="0.25">
      <c r="A5635" s="1336"/>
    </row>
    <row r="5668" spans="1:1" ht="12.5" x14ac:dyDescent="0.25">
      <c r="A5668" s="1336"/>
    </row>
    <row r="5670" spans="1:1" ht="12.5" x14ac:dyDescent="0.25">
      <c r="A5670" s="1336"/>
    </row>
    <row r="5672" spans="1:1" ht="12.5" x14ac:dyDescent="0.25">
      <c r="A5672" s="1336"/>
    </row>
    <row r="5694" spans="1:1" ht="12.5" x14ac:dyDescent="0.25">
      <c r="A5694" s="1336"/>
    </row>
    <row r="5706" spans="1:1" ht="12.5" x14ac:dyDescent="0.25">
      <c r="A5706" s="1336"/>
    </row>
    <row r="5710" spans="1:1" ht="12.5" x14ac:dyDescent="0.25">
      <c r="A5710" s="1336"/>
    </row>
    <row r="5712" spans="1:1" ht="12.5" x14ac:dyDescent="0.25">
      <c r="A5712" s="1336"/>
    </row>
    <row r="5728" spans="1:1" ht="12.5" x14ac:dyDescent="0.25">
      <c r="A5728" s="1336"/>
    </row>
    <row r="5736" spans="1:1" ht="12.5" x14ac:dyDescent="0.25">
      <c r="A5736" s="1336"/>
    </row>
    <row r="5758" spans="1:1" ht="12.5" x14ac:dyDescent="0.25">
      <c r="A5758" s="1336"/>
    </row>
    <row r="5760" spans="1:1" ht="12.5" x14ac:dyDescent="0.25">
      <c r="A5760" s="1336"/>
    </row>
    <row r="5782" spans="1:1" ht="12.5" x14ac:dyDescent="0.25">
      <c r="A5782" s="1336"/>
    </row>
    <row r="5790" spans="1:1" ht="12.5" x14ac:dyDescent="0.25">
      <c r="A5790" s="1336"/>
    </row>
    <row r="5862" spans="1:1" ht="12.5" x14ac:dyDescent="0.25">
      <c r="A5862" s="1336"/>
    </row>
  </sheetData>
  <hyperlinks>
    <hyperlink ref="A15" location="'Zákon 262-2006 Sb.'!A1" display="zákona č. 121/2008 Sb., zákona č. 126/2008 Sb.," xr:uid="{029D878E-4273-4123-9251-4AF2A729F790}"/>
  </hyperlinks>
  <pageMargins left="0.7" right="0.7" top="0.78740157499999996" bottom="0.78740157499999996"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List29">
    <tabColor theme="1"/>
  </sheetPr>
  <dimension ref="A1:C601"/>
  <sheetViews>
    <sheetView showGridLines="0" zoomScaleNormal="100" zoomScaleSheetLayoutView="100" workbookViewId="0">
      <selection sqref="A1:A339"/>
    </sheetView>
  </sheetViews>
  <sheetFormatPr defaultRowHeight="15.5" x14ac:dyDescent="0.25"/>
  <cols>
    <col min="1" max="1" width="100.81640625" style="1345" customWidth="1"/>
    <col min="2" max="256" width="9.1796875" style="1217"/>
    <col min="257" max="257" width="100.81640625" style="1217" customWidth="1"/>
    <col min="258" max="512" width="9.1796875" style="1217"/>
    <col min="513" max="513" width="100.81640625" style="1217" customWidth="1"/>
    <col min="514" max="768" width="9.1796875" style="1217"/>
    <col min="769" max="769" width="100.81640625" style="1217" customWidth="1"/>
    <col min="770" max="1024" width="9.1796875" style="1217"/>
    <col min="1025" max="1025" width="100.81640625" style="1217" customWidth="1"/>
    <col min="1026" max="1280" width="9.1796875" style="1217"/>
    <col min="1281" max="1281" width="100.81640625" style="1217" customWidth="1"/>
    <col min="1282" max="1536" width="9.1796875" style="1217"/>
    <col min="1537" max="1537" width="100.81640625" style="1217" customWidth="1"/>
    <col min="1538" max="1792" width="9.1796875" style="1217"/>
    <col min="1793" max="1793" width="100.81640625" style="1217" customWidth="1"/>
    <col min="1794" max="2048" width="9.1796875" style="1217"/>
    <col min="2049" max="2049" width="100.81640625" style="1217" customWidth="1"/>
    <col min="2050" max="2304" width="9.1796875" style="1217"/>
    <col min="2305" max="2305" width="100.81640625" style="1217" customWidth="1"/>
    <col min="2306" max="2560" width="9.1796875" style="1217"/>
    <col min="2561" max="2561" width="100.81640625" style="1217" customWidth="1"/>
    <col min="2562" max="2816" width="9.1796875" style="1217"/>
    <col min="2817" max="2817" width="100.81640625" style="1217" customWidth="1"/>
    <col min="2818" max="3072" width="9.1796875" style="1217"/>
    <col min="3073" max="3073" width="100.81640625" style="1217" customWidth="1"/>
    <col min="3074" max="3328" width="9.1796875" style="1217"/>
    <col min="3329" max="3329" width="100.81640625" style="1217" customWidth="1"/>
    <col min="3330" max="3584" width="9.1796875" style="1217"/>
    <col min="3585" max="3585" width="100.81640625" style="1217" customWidth="1"/>
    <col min="3586" max="3840" width="9.1796875" style="1217"/>
    <col min="3841" max="3841" width="100.81640625" style="1217" customWidth="1"/>
    <col min="3842" max="4096" width="9.1796875" style="1217"/>
    <col min="4097" max="4097" width="100.81640625" style="1217" customWidth="1"/>
    <col min="4098" max="4352" width="9.1796875" style="1217"/>
    <col min="4353" max="4353" width="100.81640625" style="1217" customWidth="1"/>
    <col min="4354" max="4608" width="9.1796875" style="1217"/>
    <col min="4609" max="4609" width="100.81640625" style="1217" customWidth="1"/>
    <col min="4610" max="4864" width="9.1796875" style="1217"/>
    <col min="4865" max="4865" width="100.81640625" style="1217" customWidth="1"/>
    <col min="4866" max="5120" width="9.1796875" style="1217"/>
    <col min="5121" max="5121" width="100.81640625" style="1217" customWidth="1"/>
    <col min="5122" max="5376" width="9.1796875" style="1217"/>
    <col min="5377" max="5377" width="100.81640625" style="1217" customWidth="1"/>
    <col min="5378" max="5632" width="9.1796875" style="1217"/>
    <col min="5633" max="5633" width="100.81640625" style="1217" customWidth="1"/>
    <col min="5634" max="5888" width="9.1796875" style="1217"/>
    <col min="5889" max="5889" width="100.81640625" style="1217" customWidth="1"/>
    <col min="5890" max="6144" width="9.1796875" style="1217"/>
    <col min="6145" max="6145" width="100.81640625" style="1217" customWidth="1"/>
    <col min="6146" max="6400" width="9.1796875" style="1217"/>
    <col min="6401" max="6401" width="100.81640625" style="1217" customWidth="1"/>
    <col min="6402" max="6656" width="9.1796875" style="1217"/>
    <col min="6657" max="6657" width="100.81640625" style="1217" customWidth="1"/>
    <col min="6658" max="6912" width="9.1796875" style="1217"/>
    <col min="6913" max="6913" width="100.81640625" style="1217" customWidth="1"/>
    <col min="6914" max="7168" width="9.1796875" style="1217"/>
    <col min="7169" max="7169" width="100.81640625" style="1217" customWidth="1"/>
    <col min="7170" max="7424" width="9.1796875" style="1217"/>
    <col min="7425" max="7425" width="100.81640625" style="1217" customWidth="1"/>
    <col min="7426" max="7680" width="9.1796875" style="1217"/>
    <col min="7681" max="7681" width="100.81640625" style="1217" customWidth="1"/>
    <col min="7682" max="7936" width="9.1796875" style="1217"/>
    <col min="7937" max="7937" width="100.81640625" style="1217" customWidth="1"/>
    <col min="7938" max="8192" width="9.1796875" style="1217"/>
    <col min="8193" max="8193" width="100.81640625" style="1217" customWidth="1"/>
    <col min="8194" max="8448" width="9.1796875" style="1217"/>
    <col min="8449" max="8449" width="100.81640625" style="1217" customWidth="1"/>
    <col min="8450" max="8704" width="9.1796875" style="1217"/>
    <col min="8705" max="8705" width="100.81640625" style="1217" customWidth="1"/>
    <col min="8706" max="8960" width="9.1796875" style="1217"/>
    <col min="8961" max="8961" width="100.81640625" style="1217" customWidth="1"/>
    <col min="8962" max="9216" width="9.1796875" style="1217"/>
    <col min="9217" max="9217" width="100.81640625" style="1217" customWidth="1"/>
    <col min="9218" max="9472" width="9.1796875" style="1217"/>
    <col min="9473" max="9473" width="100.81640625" style="1217" customWidth="1"/>
    <col min="9474" max="9728" width="9.1796875" style="1217"/>
    <col min="9729" max="9729" width="100.81640625" style="1217" customWidth="1"/>
    <col min="9730" max="9984" width="9.1796875" style="1217"/>
    <col min="9985" max="9985" width="100.81640625" style="1217" customWidth="1"/>
    <col min="9986" max="10240" width="9.1796875" style="1217"/>
    <col min="10241" max="10241" width="100.81640625" style="1217" customWidth="1"/>
    <col min="10242" max="10496" width="9.1796875" style="1217"/>
    <col min="10497" max="10497" width="100.81640625" style="1217" customWidth="1"/>
    <col min="10498" max="10752" width="9.1796875" style="1217"/>
    <col min="10753" max="10753" width="100.81640625" style="1217" customWidth="1"/>
    <col min="10754" max="11008" width="9.1796875" style="1217"/>
    <col min="11009" max="11009" width="100.81640625" style="1217" customWidth="1"/>
    <col min="11010" max="11264" width="9.1796875" style="1217"/>
    <col min="11265" max="11265" width="100.81640625" style="1217" customWidth="1"/>
    <col min="11266" max="11520" width="9.1796875" style="1217"/>
    <col min="11521" max="11521" width="100.81640625" style="1217" customWidth="1"/>
    <col min="11522" max="11776" width="9.1796875" style="1217"/>
    <col min="11777" max="11777" width="100.81640625" style="1217" customWidth="1"/>
    <col min="11778" max="12032" width="9.1796875" style="1217"/>
    <col min="12033" max="12033" width="100.81640625" style="1217" customWidth="1"/>
    <col min="12034" max="12288" width="9.1796875" style="1217"/>
    <col min="12289" max="12289" width="100.81640625" style="1217" customWidth="1"/>
    <col min="12290" max="12544" width="9.1796875" style="1217"/>
    <col min="12545" max="12545" width="100.81640625" style="1217" customWidth="1"/>
    <col min="12546" max="12800" width="9.1796875" style="1217"/>
    <col min="12801" max="12801" width="100.81640625" style="1217" customWidth="1"/>
    <col min="12802" max="13056" width="9.1796875" style="1217"/>
    <col min="13057" max="13057" width="100.81640625" style="1217" customWidth="1"/>
    <col min="13058" max="13312" width="9.1796875" style="1217"/>
    <col min="13313" max="13313" width="100.81640625" style="1217" customWidth="1"/>
    <col min="13314" max="13568" width="9.1796875" style="1217"/>
    <col min="13569" max="13569" width="100.81640625" style="1217" customWidth="1"/>
    <col min="13570" max="13824" width="9.1796875" style="1217"/>
    <col min="13825" max="13825" width="100.81640625" style="1217" customWidth="1"/>
    <col min="13826" max="14080" width="9.1796875" style="1217"/>
    <col min="14081" max="14081" width="100.81640625" style="1217" customWidth="1"/>
    <col min="14082" max="14336" width="9.1796875" style="1217"/>
    <col min="14337" max="14337" width="100.81640625" style="1217" customWidth="1"/>
    <col min="14338" max="14592" width="9.1796875" style="1217"/>
    <col min="14593" max="14593" width="100.81640625" style="1217" customWidth="1"/>
    <col min="14594" max="14848" width="9.1796875" style="1217"/>
    <col min="14849" max="14849" width="100.81640625" style="1217" customWidth="1"/>
    <col min="14850" max="15104" width="9.1796875" style="1217"/>
    <col min="15105" max="15105" width="100.81640625" style="1217" customWidth="1"/>
    <col min="15106" max="15360" width="9.1796875" style="1217"/>
    <col min="15361" max="15361" width="100.81640625" style="1217" customWidth="1"/>
    <col min="15362" max="15616" width="9.1796875" style="1217"/>
    <col min="15617" max="15617" width="100.81640625" style="1217" customWidth="1"/>
    <col min="15618" max="15872" width="9.1796875" style="1217"/>
    <col min="15873" max="15873" width="100.81640625" style="1217" customWidth="1"/>
    <col min="15874" max="16128" width="9.1796875" style="1217"/>
    <col min="16129" max="16129" width="100.81640625" style="1217" customWidth="1"/>
    <col min="16130" max="16384" width="9.1796875" style="1217"/>
  </cols>
  <sheetData>
    <row r="1" spans="1:3" x14ac:dyDescent="0.25">
      <c r="A1" s="1345" t="s">
        <v>10293</v>
      </c>
    </row>
    <row r="2" spans="1:3" ht="17.5" x14ac:dyDescent="0.25">
      <c r="A2" s="1346" t="s">
        <v>270</v>
      </c>
    </row>
    <row r="6" spans="1:3" x14ac:dyDescent="0.25">
      <c r="A6" s="1347" t="s">
        <v>271</v>
      </c>
      <c r="B6" s="1348"/>
      <c r="C6" s="1348"/>
    </row>
    <row r="7" spans="1:3" x14ac:dyDescent="0.25">
      <c r="A7" s="1349"/>
      <c r="B7" s="1348"/>
      <c r="C7" s="1348"/>
    </row>
    <row r="8" spans="1:3" ht="15" x14ac:dyDescent="0.25">
      <c r="A8" s="1399" t="s">
        <v>272</v>
      </c>
      <c r="B8" s="1348"/>
      <c r="C8" s="1348"/>
    </row>
    <row r="9" spans="1:3" ht="15" x14ac:dyDescent="0.25">
      <c r="A9" s="1399" t="s">
        <v>273</v>
      </c>
      <c r="B9" s="1348"/>
      <c r="C9" s="1348"/>
    </row>
    <row r="10" spans="1:3" ht="15" x14ac:dyDescent="0.25">
      <c r="A10" s="1399" t="s">
        <v>274</v>
      </c>
      <c r="B10" s="1348"/>
      <c r="C10" s="1348"/>
    </row>
    <row r="11" spans="1:3" ht="15" x14ac:dyDescent="0.25">
      <c r="A11" s="1399" t="s">
        <v>275</v>
      </c>
      <c r="B11" s="1348"/>
      <c r="C11" s="1348"/>
    </row>
    <row r="12" spans="1:3" ht="15" x14ac:dyDescent="0.25">
      <c r="A12" s="1399" t="s">
        <v>276</v>
      </c>
      <c r="B12" s="1348"/>
      <c r="C12" s="1348"/>
    </row>
    <row r="13" spans="1:3" ht="15" x14ac:dyDescent="0.25">
      <c r="A13" s="1399" t="s">
        <v>277</v>
      </c>
      <c r="B13" s="1348"/>
      <c r="C13" s="1348"/>
    </row>
    <row r="14" spans="1:3" x14ac:dyDescent="0.25">
      <c r="B14" s="1348"/>
      <c r="C14" s="1348"/>
    </row>
    <row r="15" spans="1:3" x14ac:dyDescent="0.25">
      <c r="A15" s="1347" t="s">
        <v>4408</v>
      </c>
      <c r="B15" s="1348"/>
      <c r="C15" s="1348"/>
    </row>
    <row r="16" spans="1:3" x14ac:dyDescent="0.25">
      <c r="A16" s="1347" t="s">
        <v>6221</v>
      </c>
      <c r="B16" s="1348"/>
      <c r="C16" s="1348"/>
    </row>
    <row r="17" spans="1:1" x14ac:dyDescent="0.25">
      <c r="A17" s="1347" t="s">
        <v>10169</v>
      </c>
    </row>
    <row r="18" spans="1:1" x14ac:dyDescent="0.25">
      <c r="A18" s="1350" t="s">
        <v>21552</v>
      </c>
    </row>
    <row r="19" spans="1:1" x14ac:dyDescent="0.25">
      <c r="A19" s="1351" t="s">
        <v>23251</v>
      </c>
    </row>
    <row r="21" spans="1:1" x14ac:dyDescent="0.25">
      <c r="A21" s="1345" t="s">
        <v>1624</v>
      </c>
    </row>
    <row r="24" spans="1:1" x14ac:dyDescent="0.25">
      <c r="A24" s="1345" t="s">
        <v>3585</v>
      </c>
    </row>
    <row r="25" spans="1:1" ht="31" x14ac:dyDescent="0.25">
      <c r="A25" s="1345" t="s">
        <v>10170</v>
      </c>
    </row>
    <row r="26" spans="1:1" x14ac:dyDescent="0.25">
      <c r="A26" s="1345" t="s">
        <v>1625</v>
      </c>
    </row>
    <row r="27" spans="1:1" ht="31.5" customHeight="1" x14ac:dyDescent="0.25">
      <c r="A27" s="1345" t="s">
        <v>10171</v>
      </c>
    </row>
    <row r="28" spans="1:1" x14ac:dyDescent="0.25">
      <c r="A28" s="1345" t="s">
        <v>3711</v>
      </c>
    </row>
    <row r="29" spans="1:1" x14ac:dyDescent="0.25">
      <c r="A29" s="1345" t="s">
        <v>3443</v>
      </c>
    </row>
    <row r="30" spans="1:1" ht="62" x14ac:dyDescent="0.25">
      <c r="A30" s="1345" t="s">
        <v>10172</v>
      </c>
    </row>
    <row r="31" spans="1:1" x14ac:dyDescent="0.25">
      <c r="A31" s="1345" t="s">
        <v>3547</v>
      </c>
    </row>
    <row r="32" spans="1:1" x14ac:dyDescent="0.25">
      <c r="A32" s="1345" t="s">
        <v>3617</v>
      </c>
    </row>
    <row r="33" spans="1:1" ht="46.5" x14ac:dyDescent="0.25">
      <c r="A33" s="1345" t="s">
        <v>10173</v>
      </c>
    </row>
    <row r="34" spans="1:1" ht="31" x14ac:dyDescent="0.25">
      <c r="A34" s="1345" t="s">
        <v>415</v>
      </c>
    </row>
    <row r="35" spans="1:1" ht="31" x14ac:dyDescent="0.25">
      <c r="A35" s="1345" t="s">
        <v>142</v>
      </c>
    </row>
    <row r="36" spans="1:1" ht="31" x14ac:dyDescent="0.25">
      <c r="A36" s="1345" t="s">
        <v>143</v>
      </c>
    </row>
    <row r="37" spans="1:1" x14ac:dyDescent="0.25">
      <c r="A37" s="1345" t="s">
        <v>144</v>
      </c>
    </row>
    <row r="38" spans="1:1" x14ac:dyDescent="0.25">
      <c r="A38" s="1345" t="s">
        <v>145</v>
      </c>
    </row>
    <row r="39" spans="1:1" ht="46.5" x14ac:dyDescent="0.25">
      <c r="A39" s="1345" t="s">
        <v>23252</v>
      </c>
    </row>
    <row r="40" spans="1:1" x14ac:dyDescent="0.25">
      <c r="A40" s="1345" t="s">
        <v>10174</v>
      </c>
    </row>
    <row r="41" spans="1:1" x14ac:dyDescent="0.25">
      <c r="A41" s="1345" t="s">
        <v>3552</v>
      </c>
    </row>
    <row r="42" spans="1:1" x14ac:dyDescent="0.25">
      <c r="A42" s="1345" t="s">
        <v>3501</v>
      </c>
    </row>
    <row r="43" spans="1:1" ht="124" x14ac:dyDescent="0.25">
      <c r="A43" s="1345" t="s">
        <v>21553</v>
      </c>
    </row>
    <row r="44" spans="1:1" ht="31" x14ac:dyDescent="0.25">
      <c r="A44" s="1345" t="s">
        <v>10175</v>
      </c>
    </row>
    <row r="45" spans="1:1" x14ac:dyDescent="0.25">
      <c r="A45" s="1345" t="s">
        <v>146</v>
      </c>
    </row>
    <row r="46" spans="1:1" x14ac:dyDescent="0.25">
      <c r="A46" s="1345" t="s">
        <v>147</v>
      </c>
    </row>
    <row r="47" spans="1:1" ht="31" x14ac:dyDescent="0.25">
      <c r="A47" s="1345" t="s">
        <v>148</v>
      </c>
    </row>
    <row r="48" spans="1:1" x14ac:dyDescent="0.25">
      <c r="A48" s="1345" t="s">
        <v>149</v>
      </c>
    </row>
    <row r="49" spans="1:1" x14ac:dyDescent="0.25">
      <c r="A49" s="1345" t="s">
        <v>150</v>
      </c>
    </row>
    <row r="50" spans="1:1" ht="46.5" x14ac:dyDescent="0.25">
      <c r="A50" s="1345" t="s">
        <v>151</v>
      </c>
    </row>
    <row r="51" spans="1:1" x14ac:dyDescent="0.25">
      <c r="A51" s="1345" t="s">
        <v>4271</v>
      </c>
    </row>
    <row r="52" spans="1:1" x14ac:dyDescent="0.25">
      <c r="A52" s="1345" t="s">
        <v>23253</v>
      </c>
    </row>
    <row r="53" spans="1:1" x14ac:dyDescent="0.25">
      <c r="A53" s="1345" t="s">
        <v>152</v>
      </c>
    </row>
    <row r="54" spans="1:1" x14ac:dyDescent="0.25">
      <c r="A54" s="1345" t="s">
        <v>153</v>
      </c>
    </row>
    <row r="55" spans="1:1" x14ac:dyDescent="0.25">
      <c r="A55" s="1345" t="s">
        <v>167</v>
      </c>
    </row>
    <row r="56" spans="1:1" ht="31" x14ac:dyDescent="0.25">
      <c r="A56" s="1345" t="s">
        <v>10176</v>
      </c>
    </row>
    <row r="57" spans="1:1" x14ac:dyDescent="0.25">
      <c r="A57" s="1345" t="s">
        <v>168</v>
      </c>
    </row>
    <row r="58" spans="1:1" x14ac:dyDescent="0.25">
      <c r="A58" s="1345" t="s">
        <v>169</v>
      </c>
    </row>
    <row r="59" spans="1:1" x14ac:dyDescent="0.25">
      <c r="A59" s="1345" t="s">
        <v>170</v>
      </c>
    </row>
    <row r="60" spans="1:1" ht="31" x14ac:dyDescent="0.25">
      <c r="A60" s="1345" t="s">
        <v>171</v>
      </c>
    </row>
    <row r="61" spans="1:1" ht="31" x14ac:dyDescent="0.25">
      <c r="A61" s="1345" t="s">
        <v>58</v>
      </c>
    </row>
    <row r="62" spans="1:1" ht="46.5" x14ac:dyDescent="0.25">
      <c r="A62" s="1345" t="s">
        <v>10177</v>
      </c>
    </row>
    <row r="63" spans="1:1" x14ac:dyDescent="0.25">
      <c r="A63" s="1345" t="s">
        <v>2422</v>
      </c>
    </row>
    <row r="64" spans="1:1" x14ac:dyDescent="0.25">
      <c r="A64" s="1345" t="s">
        <v>3504</v>
      </c>
    </row>
    <row r="65" spans="1:1" ht="46.5" x14ac:dyDescent="0.25">
      <c r="A65" s="1345" t="s">
        <v>10178</v>
      </c>
    </row>
    <row r="66" spans="1:1" x14ac:dyDescent="0.25">
      <c r="A66" s="1345" t="s">
        <v>236</v>
      </c>
    </row>
    <row r="67" spans="1:1" ht="31" x14ac:dyDescent="0.25">
      <c r="A67" s="1345" t="s">
        <v>237</v>
      </c>
    </row>
    <row r="68" spans="1:1" x14ac:dyDescent="0.25">
      <c r="A68" s="1345" t="s">
        <v>238</v>
      </c>
    </row>
    <row r="69" spans="1:1" ht="31" x14ac:dyDescent="0.25">
      <c r="A69" s="1345" t="s">
        <v>10179</v>
      </c>
    </row>
    <row r="70" spans="1:1" x14ac:dyDescent="0.25">
      <c r="A70" s="1345" t="s">
        <v>2730</v>
      </c>
    </row>
    <row r="71" spans="1:1" x14ac:dyDescent="0.25">
      <c r="A71" s="1345" t="s">
        <v>3507</v>
      </c>
    </row>
    <row r="72" spans="1:1" ht="31" x14ac:dyDescent="0.25">
      <c r="A72" s="1345" t="s">
        <v>10180</v>
      </c>
    </row>
    <row r="73" spans="1:1" ht="46.5" x14ac:dyDescent="0.25">
      <c r="A73" s="1345" t="s">
        <v>10181</v>
      </c>
    </row>
    <row r="74" spans="1:1" x14ac:dyDescent="0.25">
      <c r="A74" s="1345" t="s">
        <v>239</v>
      </c>
    </row>
    <row r="75" spans="1:1" x14ac:dyDescent="0.25">
      <c r="A75" s="1345" t="s">
        <v>240</v>
      </c>
    </row>
    <row r="76" spans="1:1" x14ac:dyDescent="0.25">
      <c r="A76" s="1345" t="s">
        <v>120</v>
      </c>
    </row>
    <row r="77" spans="1:1" ht="31" x14ac:dyDescent="0.25">
      <c r="A77" s="1345" t="s">
        <v>121</v>
      </c>
    </row>
    <row r="78" spans="1:1" x14ac:dyDescent="0.25">
      <c r="A78" s="1345" t="s">
        <v>122</v>
      </c>
    </row>
    <row r="79" spans="1:1" ht="31" x14ac:dyDescent="0.25">
      <c r="A79" s="1345" t="s">
        <v>10182</v>
      </c>
    </row>
    <row r="80" spans="1:1" x14ac:dyDescent="0.25">
      <c r="A80" s="1345" t="s">
        <v>3797</v>
      </c>
    </row>
    <row r="81" spans="1:1" x14ac:dyDescent="0.25">
      <c r="A81" s="1345" t="s">
        <v>3362</v>
      </c>
    </row>
    <row r="82" spans="1:1" ht="62" x14ac:dyDescent="0.25">
      <c r="A82" s="1345" t="s">
        <v>10183</v>
      </c>
    </row>
    <row r="83" spans="1:1" ht="31" x14ac:dyDescent="0.25">
      <c r="A83" s="1345" t="s">
        <v>10184</v>
      </c>
    </row>
    <row r="84" spans="1:1" x14ac:dyDescent="0.25">
      <c r="A84" s="1345" t="s">
        <v>2675</v>
      </c>
    </row>
    <row r="85" spans="1:1" x14ac:dyDescent="0.25">
      <c r="A85" s="1345" t="s">
        <v>540</v>
      </c>
    </row>
    <row r="86" spans="1:1" x14ac:dyDescent="0.25">
      <c r="A86" s="1345" t="s">
        <v>3965</v>
      </c>
    </row>
    <row r="87" spans="1:1" x14ac:dyDescent="0.25">
      <c r="A87" s="1345" t="s">
        <v>3770</v>
      </c>
    </row>
    <row r="88" spans="1:1" ht="170.5" x14ac:dyDescent="0.25">
      <c r="A88" s="1345" t="s">
        <v>10185</v>
      </c>
    </row>
    <row r="89" spans="1:1" ht="124" x14ac:dyDescent="0.25">
      <c r="A89" s="1345" t="s">
        <v>23254</v>
      </c>
    </row>
    <row r="90" spans="1:1" ht="139.5" x14ac:dyDescent="0.25">
      <c r="A90" s="1345" t="s">
        <v>23255</v>
      </c>
    </row>
    <row r="91" spans="1:1" ht="46.5" x14ac:dyDescent="0.25">
      <c r="A91" s="1345" t="s">
        <v>10186</v>
      </c>
    </row>
    <row r="92" spans="1:1" x14ac:dyDescent="0.25">
      <c r="A92" s="1345" t="s">
        <v>357</v>
      </c>
    </row>
    <row r="93" spans="1:1" x14ac:dyDescent="0.25">
      <c r="A93" s="1345" t="s">
        <v>358</v>
      </c>
    </row>
    <row r="94" spans="1:1" x14ac:dyDescent="0.25">
      <c r="A94" s="1345" t="s">
        <v>359</v>
      </c>
    </row>
    <row r="95" spans="1:1" x14ac:dyDescent="0.25">
      <c r="A95" s="1345" t="s">
        <v>360</v>
      </c>
    </row>
    <row r="96" spans="1:1" x14ac:dyDescent="0.25">
      <c r="A96" s="1345" t="s">
        <v>361</v>
      </c>
    </row>
    <row r="97" spans="1:1" ht="31" x14ac:dyDescent="0.25">
      <c r="A97" s="1345" t="s">
        <v>23256</v>
      </c>
    </row>
    <row r="98" spans="1:1" x14ac:dyDescent="0.25">
      <c r="A98" s="1345" t="s">
        <v>589</v>
      </c>
    </row>
    <row r="99" spans="1:1" ht="46.5" x14ac:dyDescent="0.25">
      <c r="A99" s="1345" t="s">
        <v>10187</v>
      </c>
    </row>
    <row r="100" spans="1:1" ht="46.5" x14ac:dyDescent="0.25">
      <c r="A100" s="1345" t="s">
        <v>10188</v>
      </c>
    </row>
    <row r="101" spans="1:1" ht="46.5" x14ac:dyDescent="0.25">
      <c r="A101" s="1345" t="s">
        <v>23257</v>
      </c>
    </row>
    <row r="102" spans="1:1" x14ac:dyDescent="0.25">
      <c r="A102" s="1345" t="s">
        <v>3778</v>
      </c>
    </row>
    <row r="103" spans="1:1" x14ac:dyDescent="0.25">
      <c r="A103" s="1345" t="s">
        <v>590</v>
      </c>
    </row>
    <row r="104" spans="1:1" ht="108.5" x14ac:dyDescent="0.25">
      <c r="A104" s="1345" t="s">
        <v>23258</v>
      </c>
    </row>
    <row r="105" spans="1:1" ht="62" x14ac:dyDescent="0.25">
      <c r="A105" s="1345" t="s">
        <v>10189</v>
      </c>
    </row>
    <row r="106" spans="1:1" ht="31" x14ac:dyDescent="0.25">
      <c r="A106" s="1345" t="s">
        <v>10190</v>
      </c>
    </row>
    <row r="107" spans="1:1" x14ac:dyDescent="0.25">
      <c r="A107" s="1345" t="s">
        <v>1303</v>
      </c>
    </row>
    <row r="108" spans="1:1" x14ac:dyDescent="0.25">
      <c r="A108" s="1345" t="s">
        <v>10191</v>
      </c>
    </row>
    <row r="109" spans="1:1" x14ac:dyDescent="0.25">
      <c r="A109" s="1345" t="s">
        <v>2560</v>
      </c>
    </row>
    <row r="110" spans="1:1" x14ac:dyDescent="0.25">
      <c r="A110" s="1345" t="s">
        <v>3607</v>
      </c>
    </row>
    <row r="111" spans="1:1" ht="31" x14ac:dyDescent="0.25">
      <c r="A111" s="1345" t="s">
        <v>10192</v>
      </c>
    </row>
    <row r="112" spans="1:1" x14ac:dyDescent="0.25">
      <c r="A112" s="1345" t="s">
        <v>10193</v>
      </c>
    </row>
    <row r="113" spans="1:1" x14ac:dyDescent="0.25">
      <c r="A113" s="1345" t="s">
        <v>418</v>
      </c>
    </row>
    <row r="114" spans="1:1" x14ac:dyDescent="0.25">
      <c r="A114" s="1345" t="s">
        <v>419</v>
      </c>
    </row>
    <row r="115" spans="1:1" ht="77.5" x14ac:dyDescent="0.25">
      <c r="A115" s="1345" t="s">
        <v>10194</v>
      </c>
    </row>
    <row r="116" spans="1:1" x14ac:dyDescent="0.25">
      <c r="A116" s="1345" t="s">
        <v>10195</v>
      </c>
    </row>
    <row r="117" spans="1:1" ht="46.5" x14ac:dyDescent="0.25">
      <c r="A117" s="1345" t="s">
        <v>23259</v>
      </c>
    </row>
    <row r="118" spans="1:1" ht="31" x14ac:dyDescent="0.25">
      <c r="A118" s="1345" t="s">
        <v>409</v>
      </c>
    </row>
    <row r="119" spans="1:1" ht="31" x14ac:dyDescent="0.25">
      <c r="A119" s="1345" t="s">
        <v>410</v>
      </c>
    </row>
    <row r="120" spans="1:1" x14ac:dyDescent="0.25">
      <c r="A120" s="1345" t="s">
        <v>10196</v>
      </c>
    </row>
    <row r="121" spans="1:1" ht="77.5" x14ac:dyDescent="0.25">
      <c r="A121" s="1345" t="s">
        <v>23260</v>
      </c>
    </row>
    <row r="122" spans="1:1" x14ac:dyDescent="0.25">
      <c r="A122" s="1345" t="s">
        <v>420</v>
      </c>
    </row>
    <row r="123" spans="1:1" x14ac:dyDescent="0.25">
      <c r="A123" s="1345" t="s">
        <v>421</v>
      </c>
    </row>
    <row r="124" spans="1:1" ht="31" x14ac:dyDescent="0.25">
      <c r="A124" s="1345" t="s">
        <v>422</v>
      </c>
    </row>
    <row r="125" spans="1:1" ht="31" x14ac:dyDescent="0.25">
      <c r="A125" s="1345" t="s">
        <v>10197</v>
      </c>
    </row>
    <row r="126" spans="1:1" ht="31" x14ac:dyDescent="0.25">
      <c r="A126" s="1345" t="s">
        <v>10198</v>
      </c>
    </row>
    <row r="127" spans="1:1" ht="77.5" x14ac:dyDescent="0.25">
      <c r="A127" s="1345" t="s">
        <v>10199</v>
      </c>
    </row>
    <row r="128" spans="1:1" ht="46.5" x14ac:dyDescent="0.25">
      <c r="A128" s="1345" t="s">
        <v>10200</v>
      </c>
    </row>
    <row r="129" spans="1:1" ht="46.5" x14ac:dyDescent="0.25">
      <c r="A129" s="1345" t="s">
        <v>23261</v>
      </c>
    </row>
    <row r="130" spans="1:1" ht="31" x14ac:dyDescent="0.25">
      <c r="A130" s="1345" t="s">
        <v>10201</v>
      </c>
    </row>
    <row r="131" spans="1:1" x14ac:dyDescent="0.25">
      <c r="A131" s="1345" t="s">
        <v>10202</v>
      </c>
    </row>
    <row r="132" spans="1:1" x14ac:dyDescent="0.25">
      <c r="A132" s="1345" t="s">
        <v>640</v>
      </c>
    </row>
    <row r="133" spans="1:1" x14ac:dyDescent="0.25">
      <c r="A133" s="1345" t="s">
        <v>641</v>
      </c>
    </row>
    <row r="134" spans="1:1" ht="31" x14ac:dyDescent="0.25">
      <c r="A134" s="1345" t="s">
        <v>23262</v>
      </c>
    </row>
    <row r="135" spans="1:1" ht="31" x14ac:dyDescent="0.25">
      <c r="A135" s="1345" t="s">
        <v>23263</v>
      </c>
    </row>
    <row r="136" spans="1:1" x14ac:dyDescent="0.25">
      <c r="A136" s="1345" t="s">
        <v>2075</v>
      </c>
    </row>
    <row r="137" spans="1:1" x14ac:dyDescent="0.25">
      <c r="A137" s="1345" t="s">
        <v>10203</v>
      </c>
    </row>
    <row r="138" spans="1:1" x14ac:dyDescent="0.25">
      <c r="A138" s="1345" t="s">
        <v>10204</v>
      </c>
    </row>
    <row r="139" spans="1:1" ht="62" x14ac:dyDescent="0.25">
      <c r="A139" s="1345" t="s">
        <v>10205</v>
      </c>
    </row>
    <row r="140" spans="1:1" ht="31" x14ac:dyDescent="0.25">
      <c r="A140" s="1345" t="s">
        <v>21554</v>
      </c>
    </row>
    <row r="141" spans="1:1" ht="31" x14ac:dyDescent="0.25">
      <c r="A141" s="1345" t="s">
        <v>10206</v>
      </c>
    </row>
    <row r="142" spans="1:1" ht="31" x14ac:dyDescent="0.25">
      <c r="A142" s="1345" t="s">
        <v>21555</v>
      </c>
    </row>
    <row r="143" spans="1:1" ht="31" x14ac:dyDescent="0.25">
      <c r="A143" s="1345" t="s">
        <v>10207</v>
      </c>
    </row>
    <row r="144" spans="1:1" ht="62" x14ac:dyDescent="0.25">
      <c r="A144" s="1345" t="s">
        <v>23264</v>
      </c>
    </row>
    <row r="145" spans="1:1" x14ac:dyDescent="0.25">
      <c r="A145" s="1345" t="s">
        <v>10208</v>
      </c>
    </row>
    <row r="146" spans="1:1" ht="31" x14ac:dyDescent="0.25">
      <c r="A146" s="1345" t="s">
        <v>10209</v>
      </c>
    </row>
    <row r="147" spans="1:1" ht="77.5" x14ac:dyDescent="0.25">
      <c r="A147" s="1345" t="s">
        <v>10210</v>
      </c>
    </row>
    <row r="148" spans="1:1" x14ac:dyDescent="0.25">
      <c r="A148" s="1345" t="s">
        <v>10211</v>
      </c>
    </row>
    <row r="149" spans="1:1" ht="62" x14ac:dyDescent="0.25">
      <c r="A149" s="1345" t="s">
        <v>23265</v>
      </c>
    </row>
    <row r="150" spans="1:1" ht="46.5" x14ac:dyDescent="0.25">
      <c r="A150" s="1345" t="s">
        <v>23266</v>
      </c>
    </row>
    <row r="151" spans="1:1" ht="46.5" x14ac:dyDescent="0.25">
      <c r="A151" s="1345" t="s">
        <v>21556</v>
      </c>
    </row>
    <row r="152" spans="1:1" ht="93" x14ac:dyDescent="0.25">
      <c r="A152" s="1345" t="s">
        <v>10212</v>
      </c>
    </row>
    <row r="153" spans="1:1" ht="46.5" x14ac:dyDescent="0.25">
      <c r="A153" s="1345" t="s">
        <v>19828</v>
      </c>
    </row>
    <row r="154" spans="1:1" x14ac:dyDescent="0.25">
      <c r="A154" s="1345" t="s">
        <v>6222</v>
      </c>
    </row>
    <row r="155" spans="1:1" ht="62" x14ac:dyDescent="0.25">
      <c r="A155" s="1345" t="s">
        <v>10213</v>
      </c>
    </row>
    <row r="156" spans="1:1" x14ac:dyDescent="0.25">
      <c r="A156" s="1345" t="s">
        <v>10214</v>
      </c>
    </row>
    <row r="157" spans="1:1" x14ac:dyDescent="0.25">
      <c r="A157" s="1345" t="s">
        <v>10215</v>
      </c>
    </row>
    <row r="158" spans="1:1" x14ac:dyDescent="0.25">
      <c r="A158" s="1345" t="s">
        <v>10216</v>
      </c>
    </row>
    <row r="159" spans="1:1" x14ac:dyDescent="0.25">
      <c r="A159" s="1345" t="s">
        <v>10217</v>
      </c>
    </row>
    <row r="160" spans="1:1" x14ac:dyDescent="0.25">
      <c r="A160" s="1345" t="s">
        <v>10218</v>
      </c>
    </row>
    <row r="161" spans="1:1" x14ac:dyDescent="0.25">
      <c r="A161" s="1345" t="s">
        <v>10219</v>
      </c>
    </row>
    <row r="162" spans="1:1" ht="31" x14ac:dyDescent="0.25">
      <c r="A162" s="1345" t="s">
        <v>19829</v>
      </c>
    </row>
    <row r="163" spans="1:1" x14ac:dyDescent="0.25">
      <c r="A163" s="1345" t="s">
        <v>19830</v>
      </c>
    </row>
    <row r="164" spans="1:1" x14ac:dyDescent="0.25">
      <c r="A164" s="1345" t="s">
        <v>10217</v>
      </c>
    </row>
    <row r="165" spans="1:1" ht="31" x14ac:dyDescent="0.25">
      <c r="A165" s="1345" t="s">
        <v>19831</v>
      </c>
    </row>
    <row r="166" spans="1:1" x14ac:dyDescent="0.25">
      <c r="A166" s="1345" t="s">
        <v>19832</v>
      </c>
    </row>
    <row r="167" spans="1:1" x14ac:dyDescent="0.25">
      <c r="A167" s="1345" t="s">
        <v>19833</v>
      </c>
    </row>
    <row r="168" spans="1:1" ht="31" x14ac:dyDescent="0.25">
      <c r="A168" s="1345" t="s">
        <v>19834</v>
      </c>
    </row>
    <row r="169" spans="1:1" ht="31" x14ac:dyDescent="0.25">
      <c r="A169" s="1345" t="s">
        <v>19835</v>
      </c>
    </row>
    <row r="170" spans="1:1" x14ac:dyDescent="0.25">
      <c r="A170" s="1345" t="s">
        <v>10220</v>
      </c>
    </row>
    <row r="171" spans="1:1" ht="31" x14ac:dyDescent="0.25">
      <c r="A171" s="1345" t="s">
        <v>10221</v>
      </c>
    </row>
    <row r="172" spans="1:1" ht="31" x14ac:dyDescent="0.25">
      <c r="A172" s="1345" t="s">
        <v>10222</v>
      </c>
    </row>
    <row r="173" spans="1:1" x14ac:dyDescent="0.25">
      <c r="A173" s="1345" t="s">
        <v>10223</v>
      </c>
    </row>
    <row r="174" spans="1:1" x14ac:dyDescent="0.25">
      <c r="A174" s="1345" t="s">
        <v>10224</v>
      </c>
    </row>
    <row r="175" spans="1:1" x14ac:dyDescent="0.25">
      <c r="A175" s="1345" t="s">
        <v>10225</v>
      </c>
    </row>
    <row r="176" spans="1:1" x14ac:dyDescent="0.25">
      <c r="A176" s="1345" t="s">
        <v>10226</v>
      </c>
    </row>
    <row r="177" spans="1:1" x14ac:dyDescent="0.25">
      <c r="A177" s="1345" t="s">
        <v>2076</v>
      </c>
    </row>
    <row r="178" spans="1:1" x14ac:dyDescent="0.25">
      <c r="A178" s="1345" t="s">
        <v>3926</v>
      </c>
    </row>
    <row r="179" spans="1:1" ht="46.5" x14ac:dyDescent="0.25">
      <c r="A179" s="1345" t="s">
        <v>19836</v>
      </c>
    </row>
    <row r="180" spans="1:1" x14ac:dyDescent="0.25">
      <c r="A180" s="1345" t="s">
        <v>10227</v>
      </c>
    </row>
    <row r="181" spans="1:1" x14ac:dyDescent="0.25">
      <c r="A181" s="1345" t="s">
        <v>426</v>
      </c>
    </row>
    <row r="182" spans="1:1" x14ac:dyDescent="0.25">
      <c r="A182" s="1345" t="s">
        <v>23267</v>
      </c>
    </row>
    <row r="183" spans="1:1" x14ac:dyDescent="0.25">
      <c r="A183" s="1345" t="s">
        <v>23268</v>
      </c>
    </row>
    <row r="184" spans="1:1" ht="31" x14ac:dyDescent="0.25">
      <c r="A184" s="1345" t="s">
        <v>23269</v>
      </c>
    </row>
    <row r="185" spans="1:1" x14ac:dyDescent="0.25">
      <c r="A185" s="1345" t="s">
        <v>23270</v>
      </c>
    </row>
    <row r="186" spans="1:1" x14ac:dyDescent="0.25">
      <c r="A186" s="1345" t="s">
        <v>19837</v>
      </c>
    </row>
    <row r="187" spans="1:1" x14ac:dyDescent="0.25">
      <c r="A187" s="1345" t="s">
        <v>3436</v>
      </c>
    </row>
    <row r="188" spans="1:1" ht="31" x14ac:dyDescent="0.25">
      <c r="A188" s="1345" t="s">
        <v>10228</v>
      </c>
    </row>
    <row r="189" spans="1:1" x14ac:dyDescent="0.25">
      <c r="A189" s="1345" t="s">
        <v>1302</v>
      </c>
    </row>
    <row r="190" spans="1:1" ht="31" x14ac:dyDescent="0.25">
      <c r="A190" s="1345" t="s">
        <v>278</v>
      </c>
    </row>
    <row r="191" spans="1:1" x14ac:dyDescent="0.25">
      <c r="A191" s="1345" t="s">
        <v>10229</v>
      </c>
    </row>
    <row r="192" spans="1:1" x14ac:dyDescent="0.25">
      <c r="A192" s="1345" t="s">
        <v>10230</v>
      </c>
    </row>
    <row r="193" spans="1:1" x14ac:dyDescent="0.25">
      <c r="A193" s="1345" t="s">
        <v>155</v>
      </c>
    </row>
    <row r="194" spans="1:1" ht="31" x14ac:dyDescent="0.25">
      <c r="A194" s="1345" t="s">
        <v>10231</v>
      </c>
    </row>
    <row r="195" spans="1:1" x14ac:dyDescent="0.25">
      <c r="A195" s="1345" t="s">
        <v>10232</v>
      </c>
    </row>
    <row r="196" spans="1:1" ht="31" x14ac:dyDescent="0.25">
      <c r="A196" s="1345" t="s">
        <v>10233</v>
      </c>
    </row>
    <row r="197" spans="1:1" x14ac:dyDescent="0.25">
      <c r="A197" s="1345" t="s">
        <v>1304</v>
      </c>
    </row>
    <row r="198" spans="1:1" ht="31" x14ac:dyDescent="0.25">
      <c r="A198" s="1345" t="s">
        <v>10234</v>
      </c>
    </row>
    <row r="199" spans="1:1" x14ac:dyDescent="0.25">
      <c r="A199" s="1345" t="s">
        <v>3398</v>
      </c>
    </row>
    <row r="200" spans="1:1" ht="46.5" x14ac:dyDescent="0.25">
      <c r="A200" s="1345" t="s">
        <v>10235</v>
      </c>
    </row>
    <row r="201" spans="1:1" x14ac:dyDescent="0.25">
      <c r="A201" s="1345" t="s">
        <v>1652</v>
      </c>
    </row>
    <row r="202" spans="1:1" ht="108.5" x14ac:dyDescent="0.25">
      <c r="A202" s="1345" t="s">
        <v>10236</v>
      </c>
    </row>
    <row r="203" spans="1:1" ht="77.5" x14ac:dyDescent="0.25">
      <c r="A203" s="1345" t="s">
        <v>10237</v>
      </c>
    </row>
    <row r="204" spans="1:1" ht="46.5" x14ac:dyDescent="0.25">
      <c r="A204" s="1345" t="s">
        <v>10238</v>
      </c>
    </row>
    <row r="205" spans="1:1" ht="108.5" x14ac:dyDescent="0.25">
      <c r="A205" s="1345" t="s">
        <v>23271</v>
      </c>
    </row>
    <row r="206" spans="1:1" ht="31" x14ac:dyDescent="0.25">
      <c r="A206" s="1345" t="s">
        <v>23272</v>
      </c>
    </row>
    <row r="207" spans="1:1" x14ac:dyDescent="0.25">
      <c r="A207" s="1345" t="s">
        <v>23273</v>
      </c>
    </row>
    <row r="208" spans="1:1" x14ac:dyDescent="0.25">
      <c r="A208" s="1345" t="s">
        <v>23274</v>
      </c>
    </row>
    <row r="209" spans="1:1" ht="31" x14ac:dyDescent="0.25">
      <c r="A209" s="1345" t="s">
        <v>23275</v>
      </c>
    </row>
    <row r="210" spans="1:1" x14ac:dyDescent="0.25">
      <c r="A210" s="1345" t="s">
        <v>23276</v>
      </c>
    </row>
    <row r="211" spans="1:1" ht="31" x14ac:dyDescent="0.25">
      <c r="A211" s="1345" t="s">
        <v>23277</v>
      </c>
    </row>
    <row r="212" spans="1:1" ht="31" x14ac:dyDescent="0.25">
      <c r="A212" s="1345" t="s">
        <v>23278</v>
      </c>
    </row>
    <row r="213" spans="1:1" x14ac:dyDescent="0.25">
      <c r="A213" s="1345" t="s">
        <v>23279</v>
      </c>
    </row>
    <row r="214" spans="1:1" x14ac:dyDescent="0.25">
      <c r="A214" s="1345" t="s">
        <v>10239</v>
      </c>
    </row>
    <row r="215" spans="1:1" x14ac:dyDescent="0.25">
      <c r="A215" s="1345" t="s">
        <v>23280</v>
      </c>
    </row>
    <row r="216" spans="1:1" x14ac:dyDescent="0.25">
      <c r="A216" s="1345" t="s">
        <v>23281</v>
      </c>
    </row>
    <row r="217" spans="1:1" x14ac:dyDescent="0.25">
      <c r="A217" s="1345" t="s">
        <v>23282</v>
      </c>
    </row>
    <row r="218" spans="1:1" x14ac:dyDescent="0.25">
      <c r="A218" s="1345" t="s">
        <v>23283</v>
      </c>
    </row>
    <row r="219" spans="1:1" x14ac:dyDescent="0.25">
      <c r="A219" s="1345" t="s">
        <v>23284</v>
      </c>
    </row>
    <row r="220" spans="1:1" x14ac:dyDescent="0.25">
      <c r="A220" s="1345" t="s">
        <v>23285</v>
      </c>
    </row>
    <row r="221" spans="1:1" x14ac:dyDescent="0.25">
      <c r="A221" s="1345" t="s">
        <v>97</v>
      </c>
    </row>
    <row r="222" spans="1:1" x14ac:dyDescent="0.25">
      <c r="A222" s="1345" t="s">
        <v>1516</v>
      </c>
    </row>
    <row r="223" spans="1:1" x14ac:dyDescent="0.25">
      <c r="A223" s="1345" t="s">
        <v>10240</v>
      </c>
    </row>
    <row r="224" spans="1:1" ht="46.5" x14ac:dyDescent="0.25">
      <c r="A224" s="1345" t="s">
        <v>509</v>
      </c>
    </row>
    <row r="225" spans="1:1" ht="31" x14ac:dyDescent="0.25">
      <c r="A225" s="1345" t="s">
        <v>510</v>
      </c>
    </row>
    <row r="226" spans="1:1" ht="124" x14ac:dyDescent="0.25">
      <c r="A226" s="1345" t="s">
        <v>10241</v>
      </c>
    </row>
    <row r="227" spans="1:1" ht="139.5" x14ac:dyDescent="0.25">
      <c r="A227" s="1345" t="s">
        <v>23286</v>
      </c>
    </row>
    <row r="228" spans="1:1" ht="139.5" x14ac:dyDescent="0.25">
      <c r="A228" s="1345" t="s">
        <v>23287</v>
      </c>
    </row>
    <row r="229" spans="1:1" ht="31" x14ac:dyDescent="0.25">
      <c r="A229" s="1345" t="s">
        <v>23288</v>
      </c>
    </row>
    <row r="230" spans="1:1" ht="46.5" x14ac:dyDescent="0.25">
      <c r="A230" s="1345" t="s">
        <v>23289</v>
      </c>
    </row>
    <row r="231" spans="1:1" ht="46.5" x14ac:dyDescent="0.25">
      <c r="A231" s="1345" t="s">
        <v>23290</v>
      </c>
    </row>
    <row r="232" spans="1:1" x14ac:dyDescent="0.25">
      <c r="A232" s="1345" t="s">
        <v>1518</v>
      </c>
    </row>
    <row r="233" spans="1:1" x14ac:dyDescent="0.25">
      <c r="A233" s="1345" t="s">
        <v>10242</v>
      </c>
    </row>
    <row r="234" spans="1:1" ht="46.5" x14ac:dyDescent="0.25">
      <c r="A234" s="1345" t="s">
        <v>23291</v>
      </c>
    </row>
    <row r="235" spans="1:1" ht="77.5" x14ac:dyDescent="0.25">
      <c r="A235" s="1345" t="s">
        <v>23292</v>
      </c>
    </row>
    <row r="236" spans="1:1" ht="31" x14ac:dyDescent="0.25">
      <c r="A236" s="1345" t="s">
        <v>23293</v>
      </c>
    </row>
    <row r="237" spans="1:1" x14ac:dyDescent="0.25">
      <c r="A237" s="1345" t="s">
        <v>23294</v>
      </c>
    </row>
    <row r="238" spans="1:1" x14ac:dyDescent="0.25">
      <c r="A238" s="1345" t="s">
        <v>1664</v>
      </c>
    </row>
    <row r="239" spans="1:1" ht="93" x14ac:dyDescent="0.25">
      <c r="A239" s="1345" t="s">
        <v>21557</v>
      </c>
    </row>
    <row r="240" spans="1:1" x14ac:dyDescent="0.25">
      <c r="A240" s="1345" t="s">
        <v>10243</v>
      </c>
    </row>
    <row r="241" spans="1:1" x14ac:dyDescent="0.25">
      <c r="A241" s="1345" t="s">
        <v>380</v>
      </c>
    </row>
    <row r="242" spans="1:1" ht="31" x14ac:dyDescent="0.25">
      <c r="A242" s="1345" t="s">
        <v>381</v>
      </c>
    </row>
    <row r="243" spans="1:1" ht="31" x14ac:dyDescent="0.25">
      <c r="A243" s="1345" t="s">
        <v>10244</v>
      </c>
    </row>
    <row r="244" spans="1:1" ht="31" x14ac:dyDescent="0.25">
      <c r="A244" s="1345" t="s">
        <v>382</v>
      </c>
    </row>
    <row r="245" spans="1:1" x14ac:dyDescent="0.25">
      <c r="A245" s="1345" t="s">
        <v>10245</v>
      </c>
    </row>
    <row r="246" spans="1:1" x14ac:dyDescent="0.25">
      <c r="A246" s="1345" t="s">
        <v>1666</v>
      </c>
    </row>
    <row r="247" spans="1:1" x14ac:dyDescent="0.25">
      <c r="A247" s="1345" t="s">
        <v>10246</v>
      </c>
    </row>
    <row r="248" spans="1:1" ht="93" x14ac:dyDescent="0.25">
      <c r="A248" s="1345" t="s">
        <v>10247</v>
      </c>
    </row>
    <row r="249" spans="1:1" ht="31" x14ac:dyDescent="0.25">
      <c r="A249" s="1345" t="s">
        <v>10248</v>
      </c>
    </row>
    <row r="250" spans="1:1" x14ac:dyDescent="0.25">
      <c r="A250" s="1345" t="s">
        <v>547</v>
      </c>
    </row>
    <row r="251" spans="1:1" x14ac:dyDescent="0.25">
      <c r="A251" s="1345" t="s">
        <v>10249</v>
      </c>
    </row>
    <row r="252" spans="1:1" x14ac:dyDescent="0.25">
      <c r="A252" s="1345" t="s">
        <v>548</v>
      </c>
    </row>
    <row r="253" spans="1:1" ht="31" x14ac:dyDescent="0.25">
      <c r="A253" s="1345" t="s">
        <v>10250</v>
      </c>
    </row>
    <row r="254" spans="1:1" ht="46.5" x14ac:dyDescent="0.25">
      <c r="A254" s="1345" t="s">
        <v>10251</v>
      </c>
    </row>
    <row r="255" spans="1:1" ht="46.5" x14ac:dyDescent="0.25">
      <c r="A255" s="1345" t="s">
        <v>10252</v>
      </c>
    </row>
    <row r="256" spans="1:1" ht="31" x14ac:dyDescent="0.25">
      <c r="A256" s="1345" t="s">
        <v>10253</v>
      </c>
    </row>
    <row r="257" spans="1:1" x14ac:dyDescent="0.25">
      <c r="A257" s="1345" t="s">
        <v>23295</v>
      </c>
    </row>
    <row r="258" spans="1:1" x14ac:dyDescent="0.25">
      <c r="A258" s="1345" t="s">
        <v>549</v>
      </c>
    </row>
    <row r="259" spans="1:1" x14ac:dyDescent="0.25">
      <c r="A259" s="1345" t="s">
        <v>2991</v>
      </c>
    </row>
    <row r="260" spans="1:1" x14ac:dyDescent="0.25">
      <c r="A260" s="1345" t="s">
        <v>463</v>
      </c>
    </row>
    <row r="261" spans="1:1" x14ac:dyDescent="0.25">
      <c r="A261" s="1345" t="s">
        <v>1625</v>
      </c>
    </row>
    <row r="262" spans="1:1" x14ac:dyDescent="0.25">
      <c r="A262" s="1345" t="s">
        <v>1361</v>
      </c>
    </row>
    <row r="263" spans="1:1" x14ac:dyDescent="0.25">
      <c r="A263" s="1345" t="s">
        <v>1667</v>
      </c>
    </row>
    <row r="264" spans="1:1" ht="62" x14ac:dyDescent="0.25">
      <c r="A264" s="1345" t="s">
        <v>10254</v>
      </c>
    </row>
    <row r="265" spans="1:1" x14ac:dyDescent="0.25">
      <c r="A265" s="1345" t="s">
        <v>1529</v>
      </c>
    </row>
    <row r="266" spans="1:1" ht="124" x14ac:dyDescent="0.25">
      <c r="A266" s="1345" t="s">
        <v>23296</v>
      </c>
    </row>
    <row r="267" spans="1:1" ht="108.5" x14ac:dyDescent="0.25">
      <c r="A267" s="1345" t="s">
        <v>23297</v>
      </c>
    </row>
    <row r="268" spans="1:1" x14ac:dyDescent="0.25">
      <c r="A268" s="1345" t="s">
        <v>23298</v>
      </c>
    </row>
    <row r="269" spans="1:1" x14ac:dyDescent="0.25">
      <c r="A269" s="1345" t="s">
        <v>23299</v>
      </c>
    </row>
    <row r="270" spans="1:1" ht="31" x14ac:dyDescent="0.25">
      <c r="A270" s="1345" t="s">
        <v>23300</v>
      </c>
    </row>
    <row r="271" spans="1:1" ht="31" x14ac:dyDescent="0.25">
      <c r="A271" s="1345" t="s">
        <v>23301</v>
      </c>
    </row>
    <row r="272" spans="1:1" ht="31" x14ac:dyDescent="0.25">
      <c r="A272" s="1345" t="s">
        <v>23302</v>
      </c>
    </row>
    <row r="273" spans="1:1" x14ac:dyDescent="0.25">
      <c r="A273" s="1345" t="s">
        <v>23303</v>
      </c>
    </row>
    <row r="274" spans="1:1" x14ac:dyDescent="0.25">
      <c r="A274" s="1345" t="s">
        <v>23304</v>
      </c>
    </row>
    <row r="275" spans="1:1" x14ac:dyDescent="0.25">
      <c r="A275" s="1345" t="s">
        <v>23305</v>
      </c>
    </row>
    <row r="276" spans="1:1" ht="31" x14ac:dyDescent="0.25">
      <c r="A276" s="1345" t="s">
        <v>23306</v>
      </c>
    </row>
    <row r="277" spans="1:1" x14ac:dyDescent="0.25">
      <c r="A277" s="1345" t="s">
        <v>23307</v>
      </c>
    </row>
    <row r="278" spans="1:1" x14ac:dyDescent="0.25">
      <c r="A278" s="1345" t="s">
        <v>23308</v>
      </c>
    </row>
    <row r="279" spans="1:1" x14ac:dyDescent="0.25">
      <c r="A279" s="1345" t="s">
        <v>23309</v>
      </c>
    </row>
    <row r="280" spans="1:1" ht="31" x14ac:dyDescent="0.25">
      <c r="A280" s="1345" t="s">
        <v>23310</v>
      </c>
    </row>
    <row r="281" spans="1:1" ht="31" x14ac:dyDescent="0.25">
      <c r="A281" s="1345" t="s">
        <v>23311</v>
      </c>
    </row>
    <row r="282" spans="1:1" ht="31" x14ac:dyDescent="0.25">
      <c r="A282" s="1345" t="s">
        <v>23312</v>
      </c>
    </row>
    <row r="283" spans="1:1" x14ac:dyDescent="0.25">
      <c r="A283" s="1345" t="s">
        <v>23313</v>
      </c>
    </row>
    <row r="284" spans="1:1" x14ac:dyDescent="0.25">
      <c r="A284" s="1345" t="s">
        <v>23314</v>
      </c>
    </row>
    <row r="285" spans="1:1" ht="93" x14ac:dyDescent="0.25">
      <c r="A285" s="1345" t="s">
        <v>23315</v>
      </c>
    </row>
    <row r="286" spans="1:1" ht="31" x14ac:dyDescent="0.25">
      <c r="A286" s="1345" t="s">
        <v>23316</v>
      </c>
    </row>
    <row r="287" spans="1:1" ht="46.5" x14ac:dyDescent="0.25">
      <c r="A287" s="1345" t="s">
        <v>23317</v>
      </c>
    </row>
    <row r="288" spans="1:1" ht="62" x14ac:dyDescent="0.25">
      <c r="A288" s="1345" t="s">
        <v>23318</v>
      </c>
    </row>
    <row r="289" spans="1:1" x14ac:dyDescent="0.25">
      <c r="A289" s="1345" t="s">
        <v>1182</v>
      </c>
    </row>
    <row r="290" spans="1:1" x14ac:dyDescent="0.25">
      <c r="A290" s="1345" t="s">
        <v>538</v>
      </c>
    </row>
    <row r="291" spans="1:1" ht="31" x14ac:dyDescent="0.25">
      <c r="A291" s="1345" t="s">
        <v>10255</v>
      </c>
    </row>
    <row r="292" spans="1:1" x14ac:dyDescent="0.25">
      <c r="A292" s="1345" t="s">
        <v>539</v>
      </c>
    </row>
    <row r="293" spans="1:1" ht="31" x14ac:dyDescent="0.25">
      <c r="A293" s="1345" t="s">
        <v>19838</v>
      </c>
    </row>
    <row r="294" spans="1:1" ht="46.5" x14ac:dyDescent="0.25">
      <c r="A294" s="1345" t="s">
        <v>10256</v>
      </c>
    </row>
    <row r="295" spans="1:1" ht="31" x14ac:dyDescent="0.25">
      <c r="A295" s="1345" t="s">
        <v>10257</v>
      </c>
    </row>
    <row r="296" spans="1:1" ht="46.5" x14ac:dyDescent="0.25">
      <c r="A296" s="1345" t="s">
        <v>10258</v>
      </c>
    </row>
    <row r="297" spans="1:1" ht="46.5" x14ac:dyDescent="0.25">
      <c r="A297" s="1345" t="s">
        <v>10259</v>
      </c>
    </row>
    <row r="298" spans="1:1" x14ac:dyDescent="0.25">
      <c r="A298" s="1345" t="s">
        <v>2675</v>
      </c>
    </row>
    <row r="299" spans="1:1" x14ac:dyDescent="0.25">
      <c r="A299" s="1345" t="s">
        <v>2992</v>
      </c>
    </row>
    <row r="300" spans="1:1" x14ac:dyDescent="0.25">
      <c r="A300" s="1345" t="s">
        <v>1183</v>
      </c>
    </row>
    <row r="301" spans="1:1" ht="31" x14ac:dyDescent="0.25">
      <c r="A301" s="1345" t="s">
        <v>10260</v>
      </c>
    </row>
    <row r="302" spans="1:1" ht="31" x14ac:dyDescent="0.25">
      <c r="A302" s="1345" t="s">
        <v>10261</v>
      </c>
    </row>
    <row r="303" spans="1:1" ht="31" x14ac:dyDescent="0.25">
      <c r="A303" s="1345" t="s">
        <v>10262</v>
      </c>
    </row>
    <row r="304" spans="1:1" ht="31" x14ac:dyDescent="0.25">
      <c r="A304" s="1345" t="s">
        <v>10263</v>
      </c>
    </row>
    <row r="305" spans="1:1" x14ac:dyDescent="0.25">
      <c r="A305" s="1345" t="s">
        <v>1184</v>
      </c>
    </row>
    <row r="306" spans="1:1" ht="31" x14ac:dyDescent="0.25">
      <c r="A306" s="1345" t="s">
        <v>10264</v>
      </c>
    </row>
    <row r="307" spans="1:1" ht="31" x14ac:dyDescent="0.25">
      <c r="A307" s="1345" t="s">
        <v>351</v>
      </c>
    </row>
    <row r="308" spans="1:1" x14ac:dyDescent="0.25">
      <c r="A308" s="1345" t="s">
        <v>352</v>
      </c>
    </row>
    <row r="309" spans="1:1" ht="31" x14ac:dyDescent="0.25">
      <c r="A309" s="1345" t="s">
        <v>353</v>
      </c>
    </row>
    <row r="310" spans="1:1" ht="31" x14ac:dyDescent="0.25">
      <c r="A310" s="1345" t="s">
        <v>354</v>
      </c>
    </row>
    <row r="311" spans="1:1" ht="31" x14ac:dyDescent="0.25">
      <c r="A311" s="1345" t="s">
        <v>355</v>
      </c>
    </row>
    <row r="312" spans="1:1" ht="31" x14ac:dyDescent="0.25">
      <c r="A312" s="1345" t="s">
        <v>356</v>
      </c>
    </row>
    <row r="313" spans="1:1" ht="31" x14ac:dyDescent="0.25">
      <c r="A313" s="1345" t="s">
        <v>563</v>
      </c>
    </row>
    <row r="314" spans="1:1" ht="31" x14ac:dyDescent="0.25">
      <c r="A314" s="1345" t="s">
        <v>564</v>
      </c>
    </row>
    <row r="315" spans="1:1" ht="31" x14ac:dyDescent="0.25">
      <c r="A315" s="1345" t="s">
        <v>565</v>
      </c>
    </row>
    <row r="316" spans="1:1" x14ac:dyDescent="0.25">
      <c r="A316" s="1345" t="s">
        <v>1185</v>
      </c>
    </row>
    <row r="317" spans="1:1" x14ac:dyDescent="0.25">
      <c r="A317" s="1345" t="s">
        <v>3396</v>
      </c>
    </row>
    <row r="318" spans="1:1" x14ac:dyDescent="0.25">
      <c r="A318" s="1345" t="s">
        <v>566</v>
      </c>
    </row>
    <row r="319" spans="1:1" x14ac:dyDescent="0.25">
      <c r="A319" s="1345" t="s">
        <v>10265</v>
      </c>
    </row>
    <row r="320" spans="1:1" ht="31" x14ac:dyDescent="0.25">
      <c r="A320" s="1345" t="s">
        <v>4409</v>
      </c>
    </row>
    <row r="321" spans="1:1" x14ac:dyDescent="0.25">
      <c r="A321" s="1345" t="s">
        <v>10266</v>
      </c>
    </row>
    <row r="322" spans="1:1" ht="46.5" x14ac:dyDescent="0.25">
      <c r="A322" s="1345" t="s">
        <v>6223</v>
      </c>
    </row>
    <row r="323" spans="1:1" x14ac:dyDescent="0.25">
      <c r="A323" s="1345" t="s">
        <v>10267</v>
      </c>
    </row>
    <row r="324" spans="1:1" x14ac:dyDescent="0.25">
      <c r="A324" s="1345" t="s">
        <v>2</v>
      </c>
    </row>
    <row r="325" spans="1:1" ht="77.5" x14ac:dyDescent="0.25">
      <c r="A325" s="1345" t="s">
        <v>6224</v>
      </c>
    </row>
    <row r="326" spans="1:1" x14ac:dyDescent="0.25">
      <c r="A326" s="1345" t="s">
        <v>10268</v>
      </c>
    </row>
    <row r="327" spans="1:1" ht="62" x14ac:dyDescent="0.25">
      <c r="A327" s="1345" t="s">
        <v>10269</v>
      </c>
    </row>
    <row r="328" spans="1:1" ht="46.5" x14ac:dyDescent="0.25">
      <c r="A328" s="1345" t="s">
        <v>10270</v>
      </c>
    </row>
    <row r="329" spans="1:1" x14ac:dyDescent="0.25">
      <c r="A329" s="1345" t="s">
        <v>23319</v>
      </c>
    </row>
    <row r="330" spans="1:1" ht="62" x14ac:dyDescent="0.25">
      <c r="A330" s="1345" t="s">
        <v>23320</v>
      </c>
    </row>
    <row r="331" spans="1:1" ht="62" x14ac:dyDescent="0.25">
      <c r="A331" s="1345" t="s">
        <v>23321</v>
      </c>
    </row>
    <row r="332" spans="1:1" x14ac:dyDescent="0.25">
      <c r="A332" s="1345" t="s">
        <v>6742</v>
      </c>
    </row>
    <row r="333" spans="1:1" x14ac:dyDescent="0.25">
      <c r="A333" s="1345" t="s">
        <v>23322</v>
      </c>
    </row>
    <row r="334" spans="1:1" x14ac:dyDescent="0.25">
      <c r="A334" s="1345" t="s">
        <v>23323</v>
      </c>
    </row>
    <row r="335" spans="1:1" x14ac:dyDescent="0.25">
      <c r="A335" s="1345" t="s">
        <v>6882</v>
      </c>
    </row>
    <row r="336" spans="1:1" ht="31" x14ac:dyDescent="0.25">
      <c r="A336" s="1345" t="s">
        <v>7824</v>
      </c>
    </row>
    <row r="337" spans="1:1" ht="77.5" x14ac:dyDescent="0.25">
      <c r="A337" s="1345" t="s">
        <v>23324</v>
      </c>
    </row>
    <row r="338" spans="1:1" ht="77.5" x14ac:dyDescent="0.25">
      <c r="A338" s="1345" t="s">
        <v>23325</v>
      </c>
    </row>
    <row r="339" spans="1:1" ht="77.5" x14ac:dyDescent="0.25">
      <c r="A339" s="1345" t="s">
        <v>23326</v>
      </c>
    </row>
    <row r="340" spans="1:1" x14ac:dyDescent="0.25">
      <c r="A340" s="1345" t="s">
        <v>22136</v>
      </c>
    </row>
    <row r="341" spans="1:1" ht="46.5" x14ac:dyDescent="0.25">
      <c r="A341" s="1345" t="s">
        <v>22154</v>
      </c>
    </row>
    <row r="342" spans="1:1" ht="46.5" x14ac:dyDescent="0.25">
      <c r="A342" s="1345" t="s">
        <v>23327</v>
      </c>
    </row>
    <row r="343" spans="1:1" ht="46.5" x14ac:dyDescent="0.25">
      <c r="A343" s="1345" t="s">
        <v>23328</v>
      </c>
    </row>
    <row r="344" spans="1:1" ht="46.5" x14ac:dyDescent="0.25">
      <c r="A344" s="1345" t="s">
        <v>23329</v>
      </c>
    </row>
    <row r="345" spans="1:1" ht="46.5" x14ac:dyDescent="0.25">
      <c r="A345" s="1345" t="s">
        <v>23330</v>
      </c>
    </row>
    <row r="346" spans="1:1" ht="77.5" x14ac:dyDescent="0.25">
      <c r="A346" s="1345" t="s">
        <v>23331</v>
      </c>
    </row>
    <row r="347" spans="1:1" x14ac:dyDescent="0.25">
      <c r="A347" s="1345" t="s">
        <v>10272</v>
      </c>
    </row>
    <row r="348" spans="1:1" x14ac:dyDescent="0.25">
      <c r="A348" s="1345" t="s">
        <v>10273</v>
      </c>
    </row>
    <row r="349" spans="1:1" ht="31" x14ac:dyDescent="0.25">
      <c r="A349" s="1345" t="s">
        <v>10274</v>
      </c>
    </row>
    <row r="350" spans="1:1" x14ac:dyDescent="0.25">
      <c r="A350" s="1345" t="s">
        <v>23332</v>
      </c>
    </row>
    <row r="351" spans="1:1" x14ac:dyDescent="0.25">
      <c r="A351" s="1345" t="s">
        <v>10275</v>
      </c>
    </row>
    <row r="352" spans="1:1" x14ac:dyDescent="0.25">
      <c r="A352" s="1345" t="s">
        <v>23333</v>
      </c>
    </row>
    <row r="353" spans="1:1" x14ac:dyDescent="0.25">
      <c r="A353" s="1345" t="s">
        <v>10276</v>
      </c>
    </row>
    <row r="354" spans="1:1" ht="31" x14ac:dyDescent="0.25">
      <c r="A354" s="1345" t="s">
        <v>10277</v>
      </c>
    </row>
    <row r="355" spans="1:1" ht="37.5" x14ac:dyDescent="0.25">
      <c r="A355" s="1352" t="s">
        <v>10278</v>
      </c>
    </row>
    <row r="356" spans="1:1" x14ac:dyDescent="0.25">
      <c r="A356" s="1345" t="s">
        <v>10279</v>
      </c>
    </row>
    <row r="357" spans="1:1" ht="25" x14ac:dyDescent="0.25">
      <c r="A357" s="1352" t="s">
        <v>10280</v>
      </c>
    </row>
    <row r="358" spans="1:1" x14ac:dyDescent="0.25">
      <c r="A358" s="1345" t="s">
        <v>10281</v>
      </c>
    </row>
    <row r="359" spans="1:1" ht="31" x14ac:dyDescent="0.25">
      <c r="A359" s="1345" t="s">
        <v>10282</v>
      </c>
    </row>
    <row r="360" spans="1:1" x14ac:dyDescent="0.25">
      <c r="A360" s="1345" t="s">
        <v>23334</v>
      </c>
    </row>
    <row r="361" spans="1:1" x14ac:dyDescent="0.25">
      <c r="A361" s="1345" t="s">
        <v>23335</v>
      </c>
    </row>
    <row r="362" spans="1:1" x14ac:dyDescent="0.25">
      <c r="A362" s="1345" t="s">
        <v>10283</v>
      </c>
    </row>
    <row r="363" spans="1:1" x14ac:dyDescent="0.25">
      <c r="A363" s="1345" t="s">
        <v>10284</v>
      </c>
    </row>
    <row r="364" spans="1:1" x14ac:dyDescent="0.25">
      <c r="A364" s="1345" t="s">
        <v>10285</v>
      </c>
    </row>
    <row r="365" spans="1:1" ht="46.5" x14ac:dyDescent="0.25">
      <c r="A365" s="1345" t="s">
        <v>10286</v>
      </c>
    </row>
    <row r="366" spans="1:1" ht="12.5" x14ac:dyDescent="0.25">
      <c r="A366" s="1352" t="s">
        <v>10287</v>
      </c>
    </row>
    <row r="367" spans="1:1" x14ac:dyDescent="0.25">
      <c r="A367" s="1345" t="s">
        <v>10288</v>
      </c>
    </row>
    <row r="368" spans="1:1" ht="77.5" x14ac:dyDescent="0.25">
      <c r="A368" s="1345" t="s">
        <v>10289</v>
      </c>
    </row>
    <row r="369" spans="1:1" x14ac:dyDescent="0.25">
      <c r="A369" s="1345" t="s">
        <v>23336</v>
      </c>
    </row>
    <row r="370" spans="1:1" x14ac:dyDescent="0.25">
      <c r="A370" s="1345" t="s">
        <v>10290</v>
      </c>
    </row>
    <row r="371" spans="1:1" ht="12.5" x14ac:dyDescent="0.25">
      <c r="A371" s="1352" t="s">
        <v>10291</v>
      </c>
    </row>
    <row r="372" spans="1:1" x14ac:dyDescent="0.25">
      <c r="A372" s="1345" t="s">
        <v>23337</v>
      </c>
    </row>
    <row r="373" spans="1:1" x14ac:dyDescent="0.25">
      <c r="A373" s="1345" t="s">
        <v>23338</v>
      </c>
    </row>
    <row r="374" spans="1:1" ht="31" x14ac:dyDescent="0.25">
      <c r="A374" s="1345" t="s">
        <v>23339</v>
      </c>
    </row>
    <row r="375" spans="1:1" x14ac:dyDescent="0.25">
      <c r="A375" s="1345" t="s">
        <v>23340</v>
      </c>
    </row>
    <row r="376" spans="1:1" x14ac:dyDescent="0.25">
      <c r="A376" s="1345" t="s">
        <v>23341</v>
      </c>
    </row>
    <row r="390" spans="1:1" ht="12.5" x14ac:dyDescent="0.25">
      <c r="A390" s="1352"/>
    </row>
    <row r="419" spans="1:1" ht="12.5" x14ac:dyDescent="0.25">
      <c r="A419" s="1352"/>
    </row>
    <row r="424" spans="1:1" ht="12.5" x14ac:dyDescent="0.25">
      <c r="A424" s="1352"/>
    </row>
    <row r="430" spans="1:1" ht="12.5" x14ac:dyDescent="0.25">
      <c r="A430" s="1352"/>
    </row>
    <row r="434" spans="1:1" ht="12.5" x14ac:dyDescent="0.25">
      <c r="A434" s="1352"/>
    </row>
    <row r="436" spans="1:1" ht="12.5" x14ac:dyDescent="0.25">
      <c r="A436" s="1352"/>
    </row>
    <row r="520" spans="1:1" ht="12.5" x14ac:dyDescent="0.25">
      <c r="A520" s="1352"/>
    </row>
    <row r="528" spans="1:1" ht="12.5" x14ac:dyDescent="0.25">
      <c r="A528" s="1352"/>
    </row>
    <row r="541" spans="1:1" ht="12.5" x14ac:dyDescent="0.25">
      <c r="A541" s="1352"/>
    </row>
    <row r="543" spans="1:1" ht="12.5" x14ac:dyDescent="0.25">
      <c r="A543" s="1352"/>
    </row>
    <row r="565" spans="1:1" ht="12.5" x14ac:dyDescent="0.25">
      <c r="A565" s="1352"/>
    </row>
    <row r="573" spans="1:1" ht="12.5" x14ac:dyDescent="0.25">
      <c r="A573" s="1352"/>
    </row>
    <row r="601" spans="1:1" ht="12.5" x14ac:dyDescent="0.25">
      <c r="A601" s="1352"/>
    </row>
  </sheetData>
  <phoneticPr fontId="0" type="noConversion"/>
  <pageMargins left="0.78740157480314965" right="0.39370078740157483" top="0.59055118110236227" bottom="0.78740157480314965" header="0.51181102362204722" footer="0.51181102362204722"/>
  <pageSetup paperSize="9" scale="83" orientation="portrait" r:id="rId1"/>
  <headerFooter alignWithMargins="0">
    <oddFooter>&amp;L&amp;G&amp;CBOZP
1.1.2008&amp;R&amp;P strana z &amp;N</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List47">
    <tabColor theme="1"/>
  </sheetPr>
  <dimension ref="A1:A1362"/>
  <sheetViews>
    <sheetView showGridLines="0" zoomScaleNormal="100" zoomScaleSheetLayoutView="100" workbookViewId="0">
      <selection activeCell="B10" sqref="B10"/>
    </sheetView>
  </sheetViews>
  <sheetFormatPr defaultColWidth="9.1796875" defaultRowHeight="15.5" x14ac:dyDescent="0.35"/>
  <cols>
    <col min="1" max="1" width="100.7265625" style="973" customWidth="1"/>
    <col min="2" max="256" width="9.1796875" style="937"/>
    <col min="257" max="257" width="100.7265625" style="937" customWidth="1"/>
    <col min="258" max="512" width="9.1796875" style="937"/>
    <col min="513" max="513" width="100.7265625" style="937" customWidth="1"/>
    <col min="514" max="768" width="9.1796875" style="937"/>
    <col min="769" max="769" width="100.7265625" style="937" customWidth="1"/>
    <col min="770" max="1024" width="9.1796875" style="937"/>
    <col min="1025" max="1025" width="100.7265625" style="937" customWidth="1"/>
    <col min="1026" max="1280" width="9.1796875" style="937"/>
    <col min="1281" max="1281" width="100.7265625" style="937" customWidth="1"/>
    <col min="1282" max="1536" width="9.1796875" style="937"/>
    <col min="1537" max="1537" width="100.7265625" style="937" customWidth="1"/>
    <col min="1538" max="1792" width="9.1796875" style="937"/>
    <col min="1793" max="1793" width="100.7265625" style="937" customWidth="1"/>
    <col min="1794" max="2048" width="9.1796875" style="937"/>
    <col min="2049" max="2049" width="100.7265625" style="937" customWidth="1"/>
    <col min="2050" max="2304" width="9.1796875" style="937"/>
    <col min="2305" max="2305" width="100.7265625" style="937" customWidth="1"/>
    <col min="2306" max="2560" width="9.1796875" style="937"/>
    <col min="2561" max="2561" width="100.7265625" style="937" customWidth="1"/>
    <col min="2562" max="2816" width="9.1796875" style="937"/>
    <col min="2817" max="2817" width="100.7265625" style="937" customWidth="1"/>
    <col min="2818" max="3072" width="9.1796875" style="937"/>
    <col min="3073" max="3073" width="100.7265625" style="937" customWidth="1"/>
    <col min="3074" max="3328" width="9.1796875" style="937"/>
    <col min="3329" max="3329" width="100.7265625" style="937" customWidth="1"/>
    <col min="3330" max="3584" width="9.1796875" style="937"/>
    <col min="3585" max="3585" width="100.7265625" style="937" customWidth="1"/>
    <col min="3586" max="3840" width="9.1796875" style="937"/>
    <col min="3841" max="3841" width="100.7265625" style="937" customWidth="1"/>
    <col min="3842" max="4096" width="9.1796875" style="937"/>
    <col min="4097" max="4097" width="100.7265625" style="937" customWidth="1"/>
    <col min="4098" max="4352" width="9.1796875" style="937"/>
    <col min="4353" max="4353" width="100.7265625" style="937" customWidth="1"/>
    <col min="4354" max="4608" width="9.1796875" style="937"/>
    <col min="4609" max="4609" width="100.7265625" style="937" customWidth="1"/>
    <col min="4610" max="4864" width="9.1796875" style="937"/>
    <col min="4865" max="4865" width="100.7265625" style="937" customWidth="1"/>
    <col min="4866" max="5120" width="9.1796875" style="937"/>
    <col min="5121" max="5121" width="100.7265625" style="937" customWidth="1"/>
    <col min="5122" max="5376" width="9.1796875" style="937"/>
    <col min="5377" max="5377" width="100.7265625" style="937" customWidth="1"/>
    <col min="5378" max="5632" width="9.1796875" style="937"/>
    <col min="5633" max="5633" width="100.7265625" style="937" customWidth="1"/>
    <col min="5634" max="5888" width="9.1796875" style="937"/>
    <col min="5889" max="5889" width="100.7265625" style="937" customWidth="1"/>
    <col min="5890" max="6144" width="9.1796875" style="937"/>
    <col min="6145" max="6145" width="100.7265625" style="937" customWidth="1"/>
    <col min="6146" max="6400" width="9.1796875" style="937"/>
    <col min="6401" max="6401" width="100.7265625" style="937" customWidth="1"/>
    <col min="6402" max="6656" width="9.1796875" style="937"/>
    <col min="6657" max="6657" width="100.7265625" style="937" customWidth="1"/>
    <col min="6658" max="6912" width="9.1796875" style="937"/>
    <col min="6913" max="6913" width="100.7265625" style="937" customWidth="1"/>
    <col min="6914" max="7168" width="9.1796875" style="937"/>
    <col min="7169" max="7169" width="100.7265625" style="937" customWidth="1"/>
    <col min="7170" max="7424" width="9.1796875" style="937"/>
    <col min="7425" max="7425" width="100.7265625" style="937" customWidth="1"/>
    <col min="7426" max="7680" width="9.1796875" style="937"/>
    <col min="7681" max="7681" width="100.7265625" style="937" customWidth="1"/>
    <col min="7682" max="7936" width="9.1796875" style="937"/>
    <col min="7937" max="7937" width="100.7265625" style="937" customWidth="1"/>
    <col min="7938" max="8192" width="9.1796875" style="937"/>
    <col min="8193" max="8193" width="100.7265625" style="937" customWidth="1"/>
    <col min="8194" max="8448" width="9.1796875" style="937"/>
    <col min="8449" max="8449" width="100.7265625" style="937" customWidth="1"/>
    <col min="8450" max="8704" width="9.1796875" style="937"/>
    <col min="8705" max="8705" width="100.7265625" style="937" customWidth="1"/>
    <col min="8706" max="8960" width="9.1796875" style="937"/>
    <col min="8961" max="8961" width="100.7265625" style="937" customWidth="1"/>
    <col min="8962" max="9216" width="9.1796875" style="937"/>
    <col min="9217" max="9217" width="100.7265625" style="937" customWidth="1"/>
    <col min="9218" max="9472" width="9.1796875" style="937"/>
    <col min="9473" max="9473" width="100.7265625" style="937" customWidth="1"/>
    <col min="9474" max="9728" width="9.1796875" style="937"/>
    <col min="9729" max="9729" width="100.7265625" style="937" customWidth="1"/>
    <col min="9730" max="9984" width="9.1796875" style="937"/>
    <col min="9985" max="9985" width="100.7265625" style="937" customWidth="1"/>
    <col min="9986" max="10240" width="9.1796875" style="937"/>
    <col min="10241" max="10241" width="100.7265625" style="937" customWidth="1"/>
    <col min="10242" max="10496" width="9.1796875" style="937"/>
    <col min="10497" max="10497" width="100.7265625" style="937" customWidth="1"/>
    <col min="10498" max="10752" width="9.1796875" style="937"/>
    <col min="10753" max="10753" width="100.7265625" style="937" customWidth="1"/>
    <col min="10754" max="11008" width="9.1796875" style="937"/>
    <col min="11009" max="11009" width="100.7265625" style="937" customWidth="1"/>
    <col min="11010" max="11264" width="9.1796875" style="937"/>
    <col min="11265" max="11265" width="100.7265625" style="937" customWidth="1"/>
    <col min="11266" max="11520" width="9.1796875" style="937"/>
    <col min="11521" max="11521" width="100.7265625" style="937" customWidth="1"/>
    <col min="11522" max="11776" width="9.1796875" style="937"/>
    <col min="11777" max="11777" width="100.7265625" style="937" customWidth="1"/>
    <col min="11778" max="12032" width="9.1796875" style="937"/>
    <col min="12033" max="12033" width="100.7265625" style="937" customWidth="1"/>
    <col min="12034" max="12288" width="9.1796875" style="937"/>
    <col min="12289" max="12289" width="100.7265625" style="937" customWidth="1"/>
    <col min="12290" max="12544" width="9.1796875" style="937"/>
    <col min="12545" max="12545" width="100.7265625" style="937" customWidth="1"/>
    <col min="12546" max="12800" width="9.1796875" style="937"/>
    <col min="12801" max="12801" width="100.7265625" style="937" customWidth="1"/>
    <col min="12802" max="13056" width="9.1796875" style="937"/>
    <col min="13057" max="13057" width="100.7265625" style="937" customWidth="1"/>
    <col min="13058" max="13312" width="9.1796875" style="937"/>
    <col min="13313" max="13313" width="100.7265625" style="937" customWidth="1"/>
    <col min="13314" max="13568" width="9.1796875" style="937"/>
    <col min="13569" max="13569" width="100.7265625" style="937" customWidth="1"/>
    <col min="13570" max="13824" width="9.1796875" style="937"/>
    <col min="13825" max="13825" width="100.7265625" style="937" customWidth="1"/>
    <col min="13826" max="14080" width="9.1796875" style="937"/>
    <col min="14081" max="14081" width="100.7265625" style="937" customWidth="1"/>
    <col min="14082" max="14336" width="9.1796875" style="937"/>
    <col min="14337" max="14337" width="100.7265625" style="937" customWidth="1"/>
    <col min="14338" max="14592" width="9.1796875" style="937"/>
    <col min="14593" max="14593" width="100.7265625" style="937" customWidth="1"/>
    <col min="14594" max="14848" width="9.1796875" style="937"/>
    <col min="14849" max="14849" width="100.7265625" style="937" customWidth="1"/>
    <col min="14850" max="15104" width="9.1796875" style="937"/>
    <col min="15105" max="15105" width="100.7265625" style="937" customWidth="1"/>
    <col min="15106" max="15360" width="9.1796875" style="937"/>
    <col min="15361" max="15361" width="100.7265625" style="937" customWidth="1"/>
    <col min="15362" max="15616" width="9.1796875" style="937"/>
    <col min="15617" max="15617" width="100.7265625" style="937" customWidth="1"/>
    <col min="15618" max="15872" width="9.1796875" style="937"/>
    <col min="15873" max="15873" width="100.7265625" style="937" customWidth="1"/>
    <col min="15874" max="16128" width="9.1796875" style="937"/>
    <col min="16129" max="16129" width="100.7265625" style="937" customWidth="1"/>
    <col min="16130" max="16384" width="9.1796875" style="937"/>
  </cols>
  <sheetData>
    <row r="1" spans="1:1" ht="17.5" x14ac:dyDescent="0.35">
      <c r="A1" s="1562" t="s">
        <v>606</v>
      </c>
    </row>
    <row r="2" spans="1:1" x14ac:dyDescent="0.35">
      <c r="A2" s="1563" t="s">
        <v>3805</v>
      </c>
    </row>
    <row r="3" spans="1:1" x14ac:dyDescent="0.35">
      <c r="A3" s="1563" t="s">
        <v>3805</v>
      </c>
    </row>
    <row r="4" spans="1:1" x14ac:dyDescent="0.35">
      <c r="A4" s="1563" t="s">
        <v>3978</v>
      </c>
    </row>
    <row r="5" spans="1:1" x14ac:dyDescent="0.35">
      <c r="A5" s="1563" t="s">
        <v>3805</v>
      </c>
    </row>
    <row r="6" spans="1:1" x14ac:dyDescent="0.35">
      <c r="A6" s="1563" t="s">
        <v>6233</v>
      </c>
    </row>
    <row r="7" spans="1:1" x14ac:dyDescent="0.35">
      <c r="A7" s="1563" t="s">
        <v>3805</v>
      </c>
    </row>
    <row r="8" spans="1:1" ht="15" x14ac:dyDescent="0.35">
      <c r="A8" s="1564" t="s">
        <v>607</v>
      </c>
    </row>
    <row r="9" spans="1:1" x14ac:dyDescent="0.35">
      <c r="A9" s="1563" t="s">
        <v>3805</v>
      </c>
    </row>
    <row r="10" spans="1:1" x14ac:dyDescent="0.35">
      <c r="A10" s="1563" t="s">
        <v>608</v>
      </c>
    </row>
    <row r="11" spans="1:1" x14ac:dyDescent="0.35">
      <c r="A11" s="1563" t="s">
        <v>4275</v>
      </c>
    </row>
    <row r="12" spans="1:1" x14ac:dyDescent="0.35">
      <c r="A12" s="1563" t="s">
        <v>4392</v>
      </c>
    </row>
    <row r="13" spans="1:1" x14ac:dyDescent="0.35">
      <c r="A13" s="1563" t="s">
        <v>6122</v>
      </c>
    </row>
    <row r="14" spans="1:1" x14ac:dyDescent="0.35">
      <c r="A14" s="1563" t="s">
        <v>6123</v>
      </c>
    </row>
    <row r="15" spans="1:1" x14ac:dyDescent="0.35">
      <c r="A15" s="1563" t="s">
        <v>6359</v>
      </c>
    </row>
    <row r="16" spans="1:1" x14ac:dyDescent="0.35">
      <c r="A16" s="1563" t="s">
        <v>6747</v>
      </c>
    </row>
    <row r="17" spans="1:1" x14ac:dyDescent="0.35">
      <c r="A17" s="1565" t="s">
        <v>14675</v>
      </c>
    </row>
    <row r="18" spans="1:1" x14ac:dyDescent="0.35">
      <c r="A18" s="1566" t="s">
        <v>23637</v>
      </c>
    </row>
    <row r="19" spans="1:1" x14ac:dyDescent="0.35">
      <c r="A19" s="971" t="s">
        <v>23638</v>
      </c>
    </row>
    <row r="20" spans="1:1" ht="15" x14ac:dyDescent="0.35">
      <c r="A20" s="971"/>
    </row>
    <row r="21" spans="1:1" x14ac:dyDescent="0.35">
      <c r="A21" s="972" t="s">
        <v>1624</v>
      </c>
    </row>
    <row r="22" spans="1:1" x14ac:dyDescent="0.35">
      <c r="A22" s="972" t="s">
        <v>6882</v>
      </c>
    </row>
    <row r="23" spans="1:1" x14ac:dyDescent="0.35">
      <c r="A23" s="1118" t="s">
        <v>3585</v>
      </c>
    </row>
    <row r="24" spans="1:1" x14ac:dyDescent="0.35">
      <c r="A24" s="1118" t="s">
        <v>609</v>
      </c>
    </row>
    <row r="25" spans="1:1" x14ac:dyDescent="0.35">
      <c r="A25" s="1118" t="s">
        <v>1625</v>
      </c>
    </row>
    <row r="26" spans="1:1" x14ac:dyDescent="0.35">
      <c r="A26" s="1118" t="s">
        <v>1180</v>
      </c>
    </row>
    <row r="27" spans="1:1" x14ac:dyDescent="0.35">
      <c r="A27" s="972" t="s">
        <v>3711</v>
      </c>
    </row>
    <row r="28" spans="1:1" x14ac:dyDescent="0.35">
      <c r="A28" s="973" t="s">
        <v>610</v>
      </c>
    </row>
    <row r="29" spans="1:1" ht="31" x14ac:dyDescent="0.35">
      <c r="A29" s="973" t="s">
        <v>14676</v>
      </c>
    </row>
    <row r="30" spans="1:1" x14ac:dyDescent="0.35">
      <c r="A30" s="973" t="s">
        <v>611</v>
      </c>
    </row>
    <row r="31" spans="1:1" ht="46.5" x14ac:dyDescent="0.35">
      <c r="A31" s="973" t="s">
        <v>719</v>
      </c>
    </row>
    <row r="32" spans="1:1" ht="31" x14ac:dyDescent="0.35">
      <c r="A32" s="973" t="s">
        <v>14677</v>
      </c>
    </row>
    <row r="33" spans="1:1" x14ac:dyDescent="0.35">
      <c r="A33" s="973" t="s">
        <v>720</v>
      </c>
    </row>
    <row r="34" spans="1:1" ht="31" x14ac:dyDescent="0.35">
      <c r="A34" s="973" t="s">
        <v>14678</v>
      </c>
    </row>
    <row r="35" spans="1:1" x14ac:dyDescent="0.35">
      <c r="A35" s="973" t="s">
        <v>14679</v>
      </c>
    </row>
    <row r="36" spans="1:1" ht="62" x14ac:dyDescent="0.35">
      <c r="A36" s="973" t="s">
        <v>14680</v>
      </c>
    </row>
    <row r="37" spans="1:1" x14ac:dyDescent="0.35">
      <c r="A37" s="973" t="s">
        <v>3547</v>
      </c>
    </row>
    <row r="38" spans="1:1" x14ac:dyDescent="0.35">
      <c r="A38" s="973" t="s">
        <v>721</v>
      </c>
    </row>
    <row r="39" spans="1:1" x14ac:dyDescent="0.35">
      <c r="A39" s="973" t="s">
        <v>11134</v>
      </c>
    </row>
    <row r="40" spans="1:1" ht="93" x14ac:dyDescent="0.35">
      <c r="A40" s="973" t="s">
        <v>14681</v>
      </c>
    </row>
    <row r="41" spans="1:1" ht="31" x14ac:dyDescent="0.35">
      <c r="A41" s="973" t="s">
        <v>14682</v>
      </c>
    </row>
    <row r="42" spans="1:1" ht="31" x14ac:dyDescent="0.35">
      <c r="A42" s="973" t="s">
        <v>14683</v>
      </c>
    </row>
    <row r="43" spans="1:1" ht="46.5" x14ac:dyDescent="0.35">
      <c r="A43" s="973" t="s">
        <v>14684</v>
      </c>
    </row>
    <row r="44" spans="1:1" ht="31" x14ac:dyDescent="0.35">
      <c r="A44" s="973" t="s">
        <v>14685</v>
      </c>
    </row>
    <row r="45" spans="1:1" ht="46.5" x14ac:dyDescent="0.35">
      <c r="A45" s="973" t="s">
        <v>14686</v>
      </c>
    </row>
    <row r="46" spans="1:1" ht="46.5" x14ac:dyDescent="0.35">
      <c r="A46" s="973" t="s">
        <v>23639</v>
      </c>
    </row>
    <row r="47" spans="1:1" ht="62" x14ac:dyDescent="0.35">
      <c r="A47" s="973" t="s">
        <v>23640</v>
      </c>
    </row>
    <row r="48" spans="1:1" ht="62" x14ac:dyDescent="0.35">
      <c r="A48" s="973" t="s">
        <v>23641</v>
      </c>
    </row>
    <row r="49" spans="1:1" ht="46.5" x14ac:dyDescent="0.35">
      <c r="A49" s="973" t="s">
        <v>23642</v>
      </c>
    </row>
    <row r="50" spans="1:1" ht="46.5" x14ac:dyDescent="0.35">
      <c r="A50" s="973" t="s">
        <v>23643</v>
      </c>
    </row>
    <row r="51" spans="1:1" x14ac:dyDescent="0.35">
      <c r="A51" s="973" t="s">
        <v>11135</v>
      </c>
    </row>
    <row r="52" spans="1:1" ht="46.5" x14ac:dyDescent="0.35">
      <c r="A52" s="973" t="s">
        <v>14687</v>
      </c>
    </row>
    <row r="53" spans="1:1" x14ac:dyDescent="0.35">
      <c r="A53" s="973" t="s">
        <v>14688</v>
      </c>
    </row>
    <row r="54" spans="1:1" ht="46.5" x14ac:dyDescent="0.35">
      <c r="A54" s="973" t="s">
        <v>14689</v>
      </c>
    </row>
    <row r="55" spans="1:1" ht="31" x14ac:dyDescent="0.35">
      <c r="A55" s="973" t="s">
        <v>14690</v>
      </c>
    </row>
    <row r="56" spans="1:1" ht="31" x14ac:dyDescent="0.35">
      <c r="A56" s="973" t="s">
        <v>14691</v>
      </c>
    </row>
    <row r="57" spans="1:1" ht="31" x14ac:dyDescent="0.35">
      <c r="A57" s="973" t="s">
        <v>14692</v>
      </c>
    </row>
    <row r="58" spans="1:1" ht="31" x14ac:dyDescent="0.35">
      <c r="A58" s="973" t="s">
        <v>14693</v>
      </c>
    </row>
    <row r="59" spans="1:1" ht="62" x14ac:dyDescent="0.35">
      <c r="A59" s="973" t="s">
        <v>14694</v>
      </c>
    </row>
    <row r="60" spans="1:1" ht="46.5" x14ac:dyDescent="0.35">
      <c r="A60" s="973" t="s">
        <v>14695</v>
      </c>
    </row>
    <row r="61" spans="1:1" ht="31" x14ac:dyDescent="0.35">
      <c r="A61" s="973" t="s">
        <v>14696</v>
      </c>
    </row>
    <row r="62" spans="1:1" ht="31" x14ac:dyDescent="0.35">
      <c r="A62" s="973" t="s">
        <v>11136</v>
      </c>
    </row>
    <row r="63" spans="1:1" x14ac:dyDescent="0.35">
      <c r="A63" s="973" t="s">
        <v>2675</v>
      </c>
    </row>
    <row r="64" spans="1:1" ht="31" x14ac:dyDescent="0.35">
      <c r="A64" s="973" t="s">
        <v>6748</v>
      </c>
    </row>
    <row r="65" spans="1:1" x14ac:dyDescent="0.35">
      <c r="A65" s="973" t="s">
        <v>3552</v>
      </c>
    </row>
    <row r="66" spans="1:1" x14ac:dyDescent="0.35">
      <c r="A66" s="973" t="s">
        <v>685</v>
      </c>
    </row>
    <row r="67" spans="1:1" ht="46.5" x14ac:dyDescent="0.35">
      <c r="A67" s="973" t="s">
        <v>11137</v>
      </c>
    </row>
    <row r="68" spans="1:1" ht="30" customHeight="1" x14ac:dyDescent="0.35">
      <c r="A68" s="973" t="s">
        <v>14697</v>
      </c>
    </row>
    <row r="69" spans="1:1" ht="62" x14ac:dyDescent="0.35">
      <c r="A69" s="973" t="s">
        <v>14698</v>
      </c>
    </row>
    <row r="70" spans="1:1" ht="31" x14ac:dyDescent="0.35">
      <c r="A70" s="973" t="s">
        <v>14699</v>
      </c>
    </row>
    <row r="71" spans="1:1" x14ac:dyDescent="0.35">
      <c r="A71" s="973" t="s">
        <v>2422</v>
      </c>
    </row>
    <row r="72" spans="1:1" x14ac:dyDescent="0.35">
      <c r="A72" s="973" t="s">
        <v>636</v>
      </c>
    </row>
    <row r="73" spans="1:1" x14ac:dyDescent="0.35">
      <c r="A73" s="973" t="s">
        <v>14700</v>
      </c>
    </row>
    <row r="74" spans="1:1" ht="31" x14ac:dyDescent="0.35">
      <c r="A74" s="973" t="s">
        <v>14701</v>
      </c>
    </row>
    <row r="75" spans="1:1" ht="31" x14ac:dyDescent="0.35">
      <c r="A75" s="973" t="s">
        <v>23644</v>
      </c>
    </row>
    <row r="76" spans="1:1" ht="31" x14ac:dyDescent="0.35">
      <c r="A76" s="973" t="s">
        <v>14702</v>
      </c>
    </row>
    <row r="77" spans="1:1" ht="31" x14ac:dyDescent="0.35">
      <c r="A77" s="973" t="s">
        <v>14703</v>
      </c>
    </row>
    <row r="78" spans="1:1" x14ac:dyDescent="0.35">
      <c r="A78" s="973" t="s">
        <v>14704</v>
      </c>
    </row>
    <row r="79" spans="1:1" ht="62" x14ac:dyDescent="0.35">
      <c r="A79" s="973" t="s">
        <v>14705</v>
      </c>
    </row>
    <row r="80" spans="1:1" ht="46.5" x14ac:dyDescent="0.35">
      <c r="A80" s="973" t="s">
        <v>23645</v>
      </c>
    </row>
    <row r="81" spans="1:1" x14ac:dyDescent="0.35">
      <c r="A81" s="973" t="s">
        <v>23646</v>
      </c>
    </row>
    <row r="82" spans="1:1" ht="31" x14ac:dyDescent="0.35">
      <c r="A82" s="973" t="s">
        <v>23647</v>
      </c>
    </row>
    <row r="83" spans="1:1" x14ac:dyDescent="0.35">
      <c r="A83" s="973" t="s">
        <v>23648</v>
      </c>
    </row>
    <row r="84" spans="1:1" x14ac:dyDescent="0.35">
      <c r="A84" s="973" t="s">
        <v>6074</v>
      </c>
    </row>
    <row r="85" spans="1:1" x14ac:dyDescent="0.35">
      <c r="A85" s="973" t="s">
        <v>23649</v>
      </c>
    </row>
    <row r="86" spans="1:1" ht="31" x14ac:dyDescent="0.35">
      <c r="A86" s="973" t="s">
        <v>23650</v>
      </c>
    </row>
    <row r="87" spans="1:1" ht="46.5" x14ac:dyDescent="0.35">
      <c r="A87" s="973" t="s">
        <v>23651</v>
      </c>
    </row>
    <row r="88" spans="1:1" ht="46.5" x14ac:dyDescent="0.35">
      <c r="A88" s="973" t="s">
        <v>23652</v>
      </c>
    </row>
    <row r="89" spans="1:1" x14ac:dyDescent="0.35">
      <c r="A89" s="973" t="s">
        <v>23653</v>
      </c>
    </row>
    <row r="90" spans="1:1" ht="62" x14ac:dyDescent="0.35">
      <c r="A90" s="973" t="s">
        <v>23654</v>
      </c>
    </row>
    <row r="91" spans="1:1" ht="46.5" x14ac:dyDescent="0.35">
      <c r="A91" s="973" t="s">
        <v>23655</v>
      </c>
    </row>
    <row r="92" spans="1:1" ht="46.5" x14ac:dyDescent="0.35">
      <c r="A92" s="973" t="s">
        <v>23656</v>
      </c>
    </row>
    <row r="93" spans="1:1" ht="46.5" x14ac:dyDescent="0.35">
      <c r="A93" s="973" t="s">
        <v>23657</v>
      </c>
    </row>
    <row r="94" spans="1:1" x14ac:dyDescent="0.35">
      <c r="A94" s="973" t="s">
        <v>23658</v>
      </c>
    </row>
    <row r="95" spans="1:1" ht="31" x14ac:dyDescent="0.35">
      <c r="A95" s="973" t="s">
        <v>23659</v>
      </c>
    </row>
    <row r="96" spans="1:1" x14ac:dyDescent="0.35">
      <c r="A96" s="973" t="s">
        <v>23660</v>
      </c>
    </row>
    <row r="97" spans="1:1" x14ac:dyDescent="0.35">
      <c r="A97" s="973" t="s">
        <v>23661</v>
      </c>
    </row>
    <row r="98" spans="1:1" x14ac:dyDescent="0.35">
      <c r="A98" s="973" t="s">
        <v>2730</v>
      </c>
    </row>
    <row r="99" spans="1:1" x14ac:dyDescent="0.35">
      <c r="A99" s="973" t="s">
        <v>6234</v>
      </c>
    </row>
    <row r="100" spans="1:1" ht="46.5" x14ac:dyDescent="0.35">
      <c r="A100" s="973" t="s">
        <v>14706</v>
      </c>
    </row>
    <row r="101" spans="1:1" ht="62" x14ac:dyDescent="0.35">
      <c r="A101" s="973" t="s">
        <v>14707</v>
      </c>
    </row>
    <row r="102" spans="1:1" ht="46.5" x14ac:dyDescent="0.35">
      <c r="A102" s="973" t="s">
        <v>14708</v>
      </c>
    </row>
    <row r="103" spans="1:1" x14ac:dyDescent="0.35">
      <c r="A103" s="973" t="s">
        <v>14709</v>
      </c>
    </row>
    <row r="104" spans="1:1" x14ac:dyDescent="0.35">
      <c r="A104" s="973" t="s">
        <v>14710</v>
      </c>
    </row>
    <row r="105" spans="1:1" ht="31" x14ac:dyDescent="0.35">
      <c r="A105" s="973" t="s">
        <v>14711</v>
      </c>
    </row>
    <row r="106" spans="1:1" ht="46.5" x14ac:dyDescent="0.35">
      <c r="A106" s="973" t="s">
        <v>14712</v>
      </c>
    </row>
    <row r="107" spans="1:1" x14ac:dyDescent="0.35">
      <c r="A107" s="973" t="s">
        <v>3797</v>
      </c>
    </row>
    <row r="108" spans="1:1" x14ac:dyDescent="0.35">
      <c r="A108" s="973" t="s">
        <v>14713</v>
      </c>
    </row>
    <row r="109" spans="1:1" ht="77.5" x14ac:dyDescent="0.35">
      <c r="A109" s="973" t="s">
        <v>14714</v>
      </c>
    </row>
    <row r="110" spans="1:1" ht="31" x14ac:dyDescent="0.35">
      <c r="A110" s="973" t="s">
        <v>14715</v>
      </c>
    </row>
    <row r="111" spans="1:1" ht="31" x14ac:dyDescent="0.35">
      <c r="A111" s="973" t="s">
        <v>14716</v>
      </c>
    </row>
    <row r="112" spans="1:1" ht="31" x14ac:dyDescent="0.35">
      <c r="A112" s="973" t="s">
        <v>14717</v>
      </c>
    </row>
    <row r="113" spans="1:1" x14ac:dyDescent="0.35">
      <c r="A113" s="973" t="s">
        <v>14718</v>
      </c>
    </row>
    <row r="114" spans="1:1" x14ac:dyDescent="0.35">
      <c r="A114" s="973" t="s">
        <v>1303</v>
      </c>
    </row>
    <row r="115" spans="1:1" x14ac:dyDescent="0.35">
      <c r="A115" s="973" t="s">
        <v>6749</v>
      </c>
    </row>
    <row r="116" spans="1:1" x14ac:dyDescent="0.35">
      <c r="A116" s="973" t="s">
        <v>3778</v>
      </c>
    </row>
    <row r="117" spans="1:1" ht="46.5" x14ac:dyDescent="0.35">
      <c r="A117" s="973" t="s">
        <v>14719</v>
      </c>
    </row>
    <row r="118" spans="1:1" ht="46.5" x14ac:dyDescent="0.35">
      <c r="A118" s="973" t="s">
        <v>14720</v>
      </c>
    </row>
    <row r="119" spans="1:1" x14ac:dyDescent="0.35">
      <c r="A119" s="973" t="s">
        <v>14721</v>
      </c>
    </row>
    <row r="120" spans="1:1" x14ac:dyDescent="0.35">
      <c r="A120" s="973" t="s">
        <v>14722</v>
      </c>
    </row>
    <row r="121" spans="1:1" x14ac:dyDescent="0.35">
      <c r="A121" s="973" t="s">
        <v>14723</v>
      </c>
    </row>
    <row r="122" spans="1:1" x14ac:dyDescent="0.35">
      <c r="A122" s="973" t="s">
        <v>14724</v>
      </c>
    </row>
    <row r="123" spans="1:1" x14ac:dyDescent="0.35">
      <c r="A123" s="973" t="s">
        <v>14725</v>
      </c>
    </row>
    <row r="124" spans="1:1" x14ac:dyDescent="0.35">
      <c r="A124" s="973" t="s">
        <v>14726</v>
      </c>
    </row>
    <row r="125" spans="1:1" ht="31" x14ac:dyDescent="0.35">
      <c r="A125" s="973" t="s">
        <v>14727</v>
      </c>
    </row>
    <row r="126" spans="1:1" x14ac:dyDescent="0.35">
      <c r="A126" s="973" t="s">
        <v>14728</v>
      </c>
    </row>
    <row r="127" spans="1:1" x14ac:dyDescent="0.35">
      <c r="A127" s="973" t="s">
        <v>14729</v>
      </c>
    </row>
    <row r="128" spans="1:1" x14ac:dyDescent="0.35">
      <c r="A128" s="973" t="s">
        <v>14718</v>
      </c>
    </row>
    <row r="129" spans="1:1" ht="62" x14ac:dyDescent="0.35">
      <c r="A129" s="973" t="s">
        <v>14730</v>
      </c>
    </row>
    <row r="130" spans="1:1" x14ac:dyDescent="0.35">
      <c r="A130" s="973" t="s">
        <v>638</v>
      </c>
    </row>
    <row r="131" spans="1:1" x14ac:dyDescent="0.35">
      <c r="A131" s="973" t="s">
        <v>1302</v>
      </c>
    </row>
    <row r="132" spans="1:1" x14ac:dyDescent="0.35">
      <c r="A132" s="973" t="s">
        <v>14731</v>
      </c>
    </row>
    <row r="133" spans="1:1" x14ac:dyDescent="0.35">
      <c r="A133" s="973" t="s">
        <v>11223</v>
      </c>
    </row>
    <row r="134" spans="1:1" ht="31" x14ac:dyDescent="0.35">
      <c r="A134" s="973" t="s">
        <v>14732</v>
      </c>
    </row>
    <row r="135" spans="1:1" ht="31" x14ac:dyDescent="0.35">
      <c r="A135" s="973" t="s">
        <v>14733</v>
      </c>
    </row>
    <row r="136" spans="1:1" ht="62" x14ac:dyDescent="0.35">
      <c r="A136" s="973" t="s">
        <v>14734</v>
      </c>
    </row>
    <row r="137" spans="1:1" ht="31" x14ac:dyDescent="0.35">
      <c r="A137" s="973" t="s">
        <v>14735</v>
      </c>
    </row>
    <row r="138" spans="1:1" ht="46.5" x14ac:dyDescent="0.35">
      <c r="A138" s="973" t="s">
        <v>14736</v>
      </c>
    </row>
    <row r="139" spans="1:1" ht="46.5" x14ac:dyDescent="0.35">
      <c r="A139" s="973" t="s">
        <v>14737</v>
      </c>
    </row>
    <row r="140" spans="1:1" ht="31" x14ac:dyDescent="0.35">
      <c r="A140" s="973" t="s">
        <v>14738</v>
      </c>
    </row>
    <row r="141" spans="1:1" x14ac:dyDescent="0.35">
      <c r="A141" s="973" t="s">
        <v>1304</v>
      </c>
    </row>
    <row r="142" spans="1:1" x14ac:dyDescent="0.35">
      <c r="A142" s="973" t="s">
        <v>14739</v>
      </c>
    </row>
    <row r="143" spans="1:1" ht="31" x14ac:dyDescent="0.35">
      <c r="A143" s="973" t="s">
        <v>14740</v>
      </c>
    </row>
    <row r="144" spans="1:1" x14ac:dyDescent="0.35">
      <c r="A144" s="973" t="s">
        <v>14741</v>
      </c>
    </row>
    <row r="145" spans="1:1" ht="77.5" x14ac:dyDescent="0.35">
      <c r="A145" s="973" t="s">
        <v>14742</v>
      </c>
    </row>
    <row r="146" spans="1:1" ht="77.5" x14ac:dyDescent="0.35">
      <c r="A146" s="973" t="s">
        <v>14743</v>
      </c>
    </row>
    <row r="147" spans="1:1" ht="31" x14ac:dyDescent="0.35">
      <c r="A147" s="973" t="s">
        <v>14744</v>
      </c>
    </row>
    <row r="148" spans="1:1" x14ac:dyDescent="0.35">
      <c r="A148" s="973" t="s">
        <v>1652</v>
      </c>
    </row>
    <row r="149" spans="1:1" ht="77.5" x14ac:dyDescent="0.35">
      <c r="A149" s="973" t="s">
        <v>14745</v>
      </c>
    </row>
    <row r="150" spans="1:1" ht="46.5" x14ac:dyDescent="0.35">
      <c r="A150" s="973" t="s">
        <v>14746</v>
      </c>
    </row>
    <row r="151" spans="1:1" x14ac:dyDescent="0.35">
      <c r="A151" s="973" t="s">
        <v>14747</v>
      </c>
    </row>
    <row r="152" spans="1:1" x14ac:dyDescent="0.35">
      <c r="A152" s="973" t="s">
        <v>14748</v>
      </c>
    </row>
    <row r="153" spans="1:1" x14ac:dyDescent="0.35">
      <c r="A153" s="973" t="s">
        <v>14749</v>
      </c>
    </row>
    <row r="154" spans="1:1" ht="31" x14ac:dyDescent="0.35">
      <c r="A154" s="973" t="s">
        <v>14750</v>
      </c>
    </row>
    <row r="155" spans="1:1" ht="31" x14ac:dyDescent="0.35">
      <c r="A155" s="973" t="s">
        <v>14751</v>
      </c>
    </row>
    <row r="156" spans="1:1" ht="62" x14ac:dyDescent="0.35">
      <c r="A156" s="973" t="s">
        <v>14752</v>
      </c>
    </row>
    <row r="157" spans="1:1" ht="31" x14ac:dyDescent="0.35">
      <c r="A157" s="973" t="s">
        <v>23662</v>
      </c>
    </row>
    <row r="158" spans="1:1" x14ac:dyDescent="0.35">
      <c r="A158" s="973" t="s">
        <v>1516</v>
      </c>
    </row>
    <row r="159" spans="1:1" ht="46.5" x14ac:dyDescent="0.35">
      <c r="A159" s="973" t="s">
        <v>23663</v>
      </c>
    </row>
    <row r="160" spans="1:1" ht="46.5" x14ac:dyDescent="0.35">
      <c r="A160" s="973" t="s">
        <v>14753</v>
      </c>
    </row>
    <row r="161" spans="1:1" ht="31" x14ac:dyDescent="0.35">
      <c r="A161" s="973" t="s">
        <v>14754</v>
      </c>
    </row>
    <row r="162" spans="1:1" x14ac:dyDescent="0.35">
      <c r="A162" s="973" t="s">
        <v>1518</v>
      </c>
    </row>
    <row r="163" spans="1:1" x14ac:dyDescent="0.35">
      <c r="A163" s="973" t="s">
        <v>14755</v>
      </c>
    </row>
    <row r="164" spans="1:1" ht="31" x14ac:dyDescent="0.35">
      <c r="A164" s="973" t="s">
        <v>14756</v>
      </c>
    </row>
    <row r="165" spans="1:1" ht="46.5" x14ac:dyDescent="0.35">
      <c r="A165" s="973" t="s">
        <v>14757</v>
      </c>
    </row>
    <row r="166" spans="1:1" x14ac:dyDescent="0.35">
      <c r="A166" s="973" t="s">
        <v>6750</v>
      </c>
    </row>
    <row r="167" spans="1:1" x14ac:dyDescent="0.35">
      <c r="A167" s="973" t="s">
        <v>1182</v>
      </c>
    </row>
    <row r="168" spans="1:1" x14ac:dyDescent="0.35">
      <c r="A168" s="973" t="s">
        <v>1397</v>
      </c>
    </row>
    <row r="169" spans="1:1" ht="170.5" x14ac:dyDescent="0.35">
      <c r="A169" s="973" t="s">
        <v>14758</v>
      </c>
    </row>
    <row r="170" spans="1:1" ht="201.5" x14ac:dyDescent="0.35">
      <c r="A170" s="973" t="s">
        <v>14759</v>
      </c>
    </row>
    <row r="171" spans="1:1" x14ac:dyDescent="0.35">
      <c r="A171" s="973" t="s">
        <v>1183</v>
      </c>
    </row>
    <row r="172" spans="1:1" x14ac:dyDescent="0.35">
      <c r="A172" s="973" t="s">
        <v>11223</v>
      </c>
    </row>
    <row r="173" spans="1:1" ht="31" x14ac:dyDescent="0.35">
      <c r="A173" s="973" t="s">
        <v>14760</v>
      </c>
    </row>
    <row r="174" spans="1:1" ht="46.5" x14ac:dyDescent="0.35">
      <c r="A174" s="973" t="s">
        <v>14761</v>
      </c>
    </row>
    <row r="175" spans="1:1" ht="46.5" x14ac:dyDescent="0.35">
      <c r="A175" s="973" t="s">
        <v>14762</v>
      </c>
    </row>
    <row r="176" spans="1:1" ht="31" x14ac:dyDescent="0.35">
      <c r="A176" s="973" t="s">
        <v>14763</v>
      </c>
    </row>
    <row r="177" spans="1:1" x14ac:dyDescent="0.35">
      <c r="A177" s="973" t="s">
        <v>869</v>
      </c>
    </row>
    <row r="178" spans="1:1" x14ac:dyDescent="0.35">
      <c r="A178" s="973" t="s">
        <v>14764</v>
      </c>
    </row>
    <row r="179" spans="1:1" ht="46.5" x14ac:dyDescent="0.35">
      <c r="A179" s="973" t="s">
        <v>14765</v>
      </c>
    </row>
    <row r="180" spans="1:1" ht="46.5" x14ac:dyDescent="0.35">
      <c r="A180" s="973" t="s">
        <v>14766</v>
      </c>
    </row>
    <row r="181" spans="1:1" ht="77.5" x14ac:dyDescent="0.35">
      <c r="A181" s="973" t="s">
        <v>14767</v>
      </c>
    </row>
    <row r="182" spans="1:1" x14ac:dyDescent="0.35">
      <c r="A182" s="973" t="s">
        <v>614</v>
      </c>
    </row>
    <row r="183" spans="1:1" x14ac:dyDescent="0.35">
      <c r="A183" s="973" t="s">
        <v>14768</v>
      </c>
    </row>
    <row r="184" spans="1:1" ht="62" x14ac:dyDescent="0.35">
      <c r="A184" s="973" t="s">
        <v>14769</v>
      </c>
    </row>
    <row r="185" spans="1:1" ht="31" x14ac:dyDescent="0.35">
      <c r="A185" s="973" t="s">
        <v>14770</v>
      </c>
    </row>
    <row r="186" spans="1:1" ht="46.5" x14ac:dyDescent="0.35">
      <c r="A186" s="973" t="s">
        <v>14771</v>
      </c>
    </row>
    <row r="187" spans="1:1" x14ac:dyDescent="0.35">
      <c r="A187" s="973" t="s">
        <v>14772</v>
      </c>
    </row>
    <row r="188" spans="1:1" x14ac:dyDescent="0.35">
      <c r="A188" s="973" t="s">
        <v>14773</v>
      </c>
    </row>
    <row r="189" spans="1:1" ht="31" x14ac:dyDescent="0.35">
      <c r="A189" s="973" t="s">
        <v>14774</v>
      </c>
    </row>
    <row r="190" spans="1:1" ht="31" x14ac:dyDescent="0.35">
      <c r="A190" s="973" t="s">
        <v>14775</v>
      </c>
    </row>
    <row r="191" spans="1:1" ht="31" x14ac:dyDescent="0.35">
      <c r="A191" s="973" t="s">
        <v>14776</v>
      </c>
    </row>
    <row r="192" spans="1:1" x14ac:dyDescent="0.35">
      <c r="A192" s="973" t="s">
        <v>14777</v>
      </c>
    </row>
    <row r="193" spans="1:1" x14ac:dyDescent="0.35">
      <c r="A193" s="973" t="s">
        <v>14718</v>
      </c>
    </row>
    <row r="194" spans="1:1" x14ac:dyDescent="0.35">
      <c r="A194" s="973" t="s">
        <v>1191</v>
      </c>
    </row>
    <row r="195" spans="1:1" x14ac:dyDescent="0.35">
      <c r="A195" s="973" t="s">
        <v>14778</v>
      </c>
    </row>
    <row r="196" spans="1:1" ht="93" x14ac:dyDescent="0.35">
      <c r="A196" s="973" t="s">
        <v>14779</v>
      </c>
    </row>
    <row r="197" spans="1:1" ht="46.5" x14ac:dyDescent="0.35">
      <c r="A197" s="973" t="s">
        <v>14780</v>
      </c>
    </row>
    <row r="198" spans="1:1" ht="46.5" x14ac:dyDescent="0.35">
      <c r="A198" s="973" t="s">
        <v>14781</v>
      </c>
    </row>
    <row r="199" spans="1:1" x14ac:dyDescent="0.35">
      <c r="A199" s="973" t="s">
        <v>876</v>
      </c>
    </row>
    <row r="200" spans="1:1" x14ac:dyDescent="0.35">
      <c r="A200" s="973" t="s">
        <v>639</v>
      </c>
    </row>
    <row r="201" spans="1:1" ht="124" x14ac:dyDescent="0.35">
      <c r="A201" s="973" t="s">
        <v>14783</v>
      </c>
    </row>
    <row r="202" spans="1:1" ht="124" x14ac:dyDescent="0.35">
      <c r="A202" s="973" t="s">
        <v>14784</v>
      </c>
    </row>
    <row r="203" spans="1:1" ht="46.5" x14ac:dyDescent="0.35">
      <c r="A203" s="973" t="s">
        <v>14785</v>
      </c>
    </row>
    <row r="204" spans="1:1" x14ac:dyDescent="0.35">
      <c r="A204" s="973" t="s">
        <v>14786</v>
      </c>
    </row>
    <row r="205" spans="1:1" ht="46.5" x14ac:dyDescent="0.35">
      <c r="A205" s="973" t="s">
        <v>14787</v>
      </c>
    </row>
    <row r="206" spans="1:1" ht="62" x14ac:dyDescent="0.35">
      <c r="A206" s="973" t="s">
        <v>14788</v>
      </c>
    </row>
    <row r="207" spans="1:1" ht="31" x14ac:dyDescent="0.35">
      <c r="A207" s="973" t="s">
        <v>14789</v>
      </c>
    </row>
    <row r="208" spans="1:1" x14ac:dyDescent="0.35">
      <c r="A208" s="973" t="s">
        <v>877</v>
      </c>
    </row>
    <row r="209" spans="1:1" x14ac:dyDescent="0.35">
      <c r="A209" s="973" t="s">
        <v>14790</v>
      </c>
    </row>
    <row r="210" spans="1:1" ht="46.5" x14ac:dyDescent="0.35">
      <c r="A210" s="973" t="s">
        <v>14791</v>
      </c>
    </row>
    <row r="211" spans="1:1" ht="62" x14ac:dyDescent="0.35">
      <c r="A211" s="973" t="s">
        <v>14792</v>
      </c>
    </row>
    <row r="212" spans="1:1" x14ac:dyDescent="0.35">
      <c r="A212" s="973" t="s">
        <v>14793</v>
      </c>
    </row>
    <row r="213" spans="1:1" x14ac:dyDescent="0.35">
      <c r="A213" s="973" t="s">
        <v>880</v>
      </c>
    </row>
    <row r="214" spans="1:1" x14ac:dyDescent="0.35">
      <c r="A214" s="973" t="s">
        <v>14794</v>
      </c>
    </row>
    <row r="215" spans="1:1" ht="46.5" x14ac:dyDescent="0.35">
      <c r="A215" s="973" t="s">
        <v>14795</v>
      </c>
    </row>
    <row r="216" spans="1:1" ht="31" x14ac:dyDescent="0.35">
      <c r="A216" s="973" t="s">
        <v>14796</v>
      </c>
    </row>
    <row r="217" spans="1:1" x14ac:dyDescent="0.35">
      <c r="A217" s="973" t="s">
        <v>1517</v>
      </c>
    </row>
    <row r="218" spans="1:1" x14ac:dyDescent="0.35">
      <c r="A218" s="973" t="s">
        <v>14797</v>
      </c>
    </row>
    <row r="219" spans="1:1" x14ac:dyDescent="0.35">
      <c r="A219" s="973" t="s">
        <v>583</v>
      </c>
    </row>
    <row r="220" spans="1:1" x14ac:dyDescent="0.35">
      <c r="A220" s="973" t="s">
        <v>881</v>
      </c>
    </row>
    <row r="221" spans="1:1" x14ac:dyDescent="0.35">
      <c r="A221" s="973" t="s">
        <v>3791</v>
      </c>
    </row>
    <row r="222" spans="1:1" ht="31" x14ac:dyDescent="0.35">
      <c r="A222" s="973" t="s">
        <v>11138</v>
      </c>
    </row>
    <row r="223" spans="1:1" ht="31" x14ac:dyDescent="0.35">
      <c r="A223" s="973" t="s">
        <v>11139</v>
      </c>
    </row>
    <row r="224" spans="1:1" ht="62" x14ac:dyDescent="0.35">
      <c r="A224" s="973" t="s">
        <v>14798</v>
      </c>
    </row>
    <row r="225" spans="1:1" ht="62" x14ac:dyDescent="0.35">
      <c r="A225" s="973" t="s">
        <v>14799</v>
      </c>
    </row>
    <row r="226" spans="1:1" ht="31" x14ac:dyDescent="0.35">
      <c r="A226" s="973" t="s">
        <v>14800</v>
      </c>
    </row>
    <row r="227" spans="1:1" ht="46.5" x14ac:dyDescent="0.35">
      <c r="A227" s="973" t="s">
        <v>14801</v>
      </c>
    </row>
    <row r="228" spans="1:1" ht="31" x14ac:dyDescent="0.35">
      <c r="A228" s="973" t="s">
        <v>14802</v>
      </c>
    </row>
    <row r="229" spans="1:1" x14ac:dyDescent="0.35">
      <c r="A229" s="973" t="s">
        <v>14803</v>
      </c>
    </row>
    <row r="230" spans="1:1" x14ac:dyDescent="0.35">
      <c r="A230" s="973" t="s">
        <v>14804</v>
      </c>
    </row>
    <row r="231" spans="1:1" x14ac:dyDescent="0.35">
      <c r="A231" s="973" t="s">
        <v>14805</v>
      </c>
    </row>
    <row r="232" spans="1:1" ht="93" x14ac:dyDescent="0.35">
      <c r="A232" s="973" t="s">
        <v>23664</v>
      </c>
    </row>
    <row r="233" spans="1:1" ht="31" x14ac:dyDescent="0.35">
      <c r="A233" s="973" t="s">
        <v>14806</v>
      </c>
    </row>
    <row r="234" spans="1:1" x14ac:dyDescent="0.35">
      <c r="A234" s="973" t="s">
        <v>14807</v>
      </c>
    </row>
    <row r="235" spans="1:1" x14ac:dyDescent="0.35">
      <c r="A235" s="973" t="s">
        <v>14808</v>
      </c>
    </row>
    <row r="236" spans="1:1" x14ac:dyDescent="0.35">
      <c r="A236" s="973" t="s">
        <v>14809</v>
      </c>
    </row>
    <row r="237" spans="1:1" ht="46.5" x14ac:dyDescent="0.35">
      <c r="A237" s="973" t="s">
        <v>14810</v>
      </c>
    </row>
    <row r="238" spans="1:1" x14ac:dyDescent="0.35">
      <c r="A238" s="973" t="s">
        <v>14811</v>
      </c>
    </row>
    <row r="239" spans="1:1" ht="31" x14ac:dyDescent="0.35">
      <c r="A239" s="973" t="s">
        <v>14812</v>
      </c>
    </row>
    <row r="240" spans="1:1" ht="46.5" x14ac:dyDescent="0.35">
      <c r="A240" s="973" t="s">
        <v>14813</v>
      </c>
    </row>
    <row r="241" spans="1:1" x14ac:dyDescent="0.35">
      <c r="A241" s="973" t="s">
        <v>14814</v>
      </c>
    </row>
    <row r="242" spans="1:1" ht="31" x14ac:dyDescent="0.35">
      <c r="A242" s="973" t="s">
        <v>14815</v>
      </c>
    </row>
    <row r="243" spans="1:1" x14ac:dyDescent="0.35">
      <c r="A243" s="973" t="s">
        <v>14816</v>
      </c>
    </row>
    <row r="244" spans="1:1" x14ac:dyDescent="0.35">
      <c r="A244" s="973" t="s">
        <v>14817</v>
      </c>
    </row>
    <row r="245" spans="1:1" x14ac:dyDescent="0.35">
      <c r="A245" s="973" t="s">
        <v>14818</v>
      </c>
    </row>
    <row r="246" spans="1:1" ht="31" x14ac:dyDescent="0.35">
      <c r="A246" s="973" t="s">
        <v>14819</v>
      </c>
    </row>
    <row r="247" spans="1:1" ht="31" x14ac:dyDescent="0.35">
      <c r="A247" s="973" t="s">
        <v>14820</v>
      </c>
    </row>
    <row r="248" spans="1:1" x14ac:dyDescent="0.35">
      <c r="A248" s="973" t="s">
        <v>1327</v>
      </c>
    </row>
    <row r="249" spans="1:1" x14ac:dyDescent="0.35">
      <c r="A249" s="973" t="s">
        <v>6124</v>
      </c>
    </row>
    <row r="250" spans="1:1" ht="31" x14ac:dyDescent="0.35">
      <c r="A250" s="973" t="s">
        <v>6751</v>
      </c>
    </row>
    <row r="251" spans="1:1" x14ac:dyDescent="0.35">
      <c r="A251" s="973" t="s">
        <v>1328</v>
      </c>
    </row>
    <row r="252" spans="1:1" x14ac:dyDescent="0.35">
      <c r="A252" s="973" t="s">
        <v>6125</v>
      </c>
    </row>
    <row r="253" spans="1:1" ht="139.5" x14ac:dyDescent="0.35">
      <c r="A253" s="973" t="s">
        <v>14821</v>
      </c>
    </row>
    <row r="254" spans="1:1" ht="46.5" x14ac:dyDescent="0.35">
      <c r="A254" s="973" t="s">
        <v>14822</v>
      </c>
    </row>
    <row r="255" spans="1:1" x14ac:dyDescent="0.35">
      <c r="A255" s="973" t="s">
        <v>14823</v>
      </c>
    </row>
    <row r="256" spans="1:1" ht="77.5" x14ac:dyDescent="0.35">
      <c r="A256" s="973" t="s">
        <v>14824</v>
      </c>
    </row>
    <row r="257" spans="1:1" ht="31" x14ac:dyDescent="0.35">
      <c r="A257" s="973" t="s">
        <v>14825</v>
      </c>
    </row>
    <row r="258" spans="1:1" x14ac:dyDescent="0.35">
      <c r="A258" s="973" t="s">
        <v>1746</v>
      </c>
    </row>
    <row r="259" spans="1:1" x14ac:dyDescent="0.35">
      <c r="A259" s="973" t="s">
        <v>6126</v>
      </c>
    </row>
    <row r="260" spans="1:1" x14ac:dyDescent="0.35">
      <c r="A260" s="973" t="s">
        <v>11140</v>
      </c>
    </row>
    <row r="261" spans="1:1" x14ac:dyDescent="0.35">
      <c r="A261" s="973" t="s">
        <v>6127</v>
      </c>
    </row>
    <row r="262" spans="1:1" x14ac:dyDescent="0.35">
      <c r="A262" s="973" t="s">
        <v>6128</v>
      </c>
    </row>
    <row r="263" spans="1:1" ht="31" x14ac:dyDescent="0.35">
      <c r="A263" s="973" t="s">
        <v>6129</v>
      </c>
    </row>
    <row r="264" spans="1:1" x14ac:dyDescent="0.35">
      <c r="A264" s="973" t="s">
        <v>6235</v>
      </c>
    </row>
    <row r="265" spans="1:1" x14ac:dyDescent="0.35">
      <c r="A265" s="973" t="s">
        <v>6752</v>
      </c>
    </row>
    <row r="266" spans="1:1" x14ac:dyDescent="0.35">
      <c r="A266" s="973" t="s">
        <v>6130</v>
      </c>
    </row>
    <row r="267" spans="1:1" x14ac:dyDescent="0.35">
      <c r="A267" s="973" t="s">
        <v>6131</v>
      </c>
    </row>
    <row r="268" spans="1:1" ht="31" x14ac:dyDescent="0.35">
      <c r="A268" s="973" t="s">
        <v>6132</v>
      </c>
    </row>
    <row r="269" spans="1:1" x14ac:dyDescent="0.35">
      <c r="A269" s="973" t="s">
        <v>14826</v>
      </c>
    </row>
    <row r="270" spans="1:1" ht="31" x14ac:dyDescent="0.35">
      <c r="A270" s="973" t="s">
        <v>14827</v>
      </c>
    </row>
    <row r="271" spans="1:1" x14ac:dyDescent="0.35">
      <c r="A271" s="973" t="s">
        <v>14828</v>
      </c>
    </row>
    <row r="272" spans="1:1" ht="31" x14ac:dyDescent="0.35">
      <c r="A272" s="973" t="s">
        <v>14829</v>
      </c>
    </row>
    <row r="273" spans="1:1" ht="46.5" x14ac:dyDescent="0.35">
      <c r="A273" s="973" t="s">
        <v>14830</v>
      </c>
    </row>
    <row r="274" spans="1:1" x14ac:dyDescent="0.35">
      <c r="A274" s="973" t="s">
        <v>1750</v>
      </c>
    </row>
    <row r="275" spans="1:1" x14ac:dyDescent="0.35">
      <c r="A275" s="973" t="s">
        <v>6133</v>
      </c>
    </row>
    <row r="276" spans="1:1" ht="31" x14ac:dyDescent="0.35">
      <c r="A276" s="973" t="s">
        <v>11141</v>
      </c>
    </row>
    <row r="277" spans="1:1" ht="31" x14ac:dyDescent="0.35">
      <c r="A277" s="973" t="s">
        <v>14831</v>
      </c>
    </row>
    <row r="278" spans="1:1" ht="46.5" x14ac:dyDescent="0.35">
      <c r="A278" s="973" t="s">
        <v>14832</v>
      </c>
    </row>
    <row r="279" spans="1:1" ht="31" x14ac:dyDescent="0.35">
      <c r="A279" s="973" t="s">
        <v>14833</v>
      </c>
    </row>
    <row r="280" spans="1:1" ht="31" x14ac:dyDescent="0.35">
      <c r="A280" s="973" t="s">
        <v>23665</v>
      </c>
    </row>
    <row r="281" spans="1:1" ht="31" x14ac:dyDescent="0.35">
      <c r="A281" s="973" t="s">
        <v>23666</v>
      </c>
    </row>
    <row r="282" spans="1:1" ht="31" x14ac:dyDescent="0.35">
      <c r="A282" s="973" t="s">
        <v>23667</v>
      </c>
    </row>
    <row r="283" spans="1:1" ht="46.5" x14ac:dyDescent="0.35">
      <c r="A283" s="973" t="s">
        <v>23668</v>
      </c>
    </row>
    <row r="284" spans="1:1" x14ac:dyDescent="0.35">
      <c r="A284" s="973" t="s">
        <v>11142</v>
      </c>
    </row>
    <row r="285" spans="1:1" x14ac:dyDescent="0.35">
      <c r="A285" s="973" t="s">
        <v>6134</v>
      </c>
    </row>
    <row r="286" spans="1:1" x14ac:dyDescent="0.35">
      <c r="A286" s="973" t="s">
        <v>6135</v>
      </c>
    </row>
    <row r="287" spans="1:1" x14ac:dyDescent="0.35">
      <c r="A287" s="973" t="s">
        <v>6136</v>
      </c>
    </row>
    <row r="288" spans="1:1" x14ac:dyDescent="0.35">
      <c r="A288" s="973" t="s">
        <v>6137</v>
      </c>
    </row>
    <row r="289" spans="1:1" ht="31" x14ac:dyDescent="0.35">
      <c r="A289" s="973" t="s">
        <v>14834</v>
      </c>
    </row>
    <row r="290" spans="1:1" ht="31" x14ac:dyDescent="0.35">
      <c r="A290" s="973" t="s">
        <v>14835</v>
      </c>
    </row>
    <row r="291" spans="1:1" ht="46.5" x14ac:dyDescent="0.35">
      <c r="A291" s="973" t="s">
        <v>11143</v>
      </c>
    </row>
    <row r="292" spans="1:1" x14ac:dyDescent="0.35">
      <c r="A292" s="973" t="s">
        <v>11144</v>
      </c>
    </row>
    <row r="293" spans="1:1" ht="46.5" x14ac:dyDescent="0.35">
      <c r="A293" s="973" t="s">
        <v>11145</v>
      </c>
    </row>
    <row r="294" spans="1:1" ht="62" x14ac:dyDescent="0.35">
      <c r="A294" s="973" t="s">
        <v>14836</v>
      </c>
    </row>
    <row r="295" spans="1:1" x14ac:dyDescent="0.35">
      <c r="A295" s="973" t="s">
        <v>1752</v>
      </c>
    </row>
    <row r="296" spans="1:1" x14ac:dyDescent="0.35">
      <c r="A296" s="973" t="s">
        <v>6138</v>
      </c>
    </row>
    <row r="297" spans="1:1" ht="31" x14ac:dyDescent="0.35">
      <c r="A297" s="973" t="s">
        <v>14837</v>
      </c>
    </row>
    <row r="298" spans="1:1" x14ac:dyDescent="0.35">
      <c r="A298" s="973" t="s">
        <v>6139</v>
      </c>
    </row>
    <row r="299" spans="1:1" x14ac:dyDescent="0.35">
      <c r="A299" s="973" t="s">
        <v>6140</v>
      </c>
    </row>
    <row r="300" spans="1:1" ht="31" x14ac:dyDescent="0.35">
      <c r="A300" s="973" t="s">
        <v>11146</v>
      </c>
    </row>
    <row r="301" spans="1:1" ht="31" x14ac:dyDescent="0.35">
      <c r="A301" s="973" t="s">
        <v>11147</v>
      </c>
    </row>
    <row r="302" spans="1:1" x14ac:dyDescent="0.35">
      <c r="A302" s="973" t="s">
        <v>1754</v>
      </c>
    </row>
    <row r="303" spans="1:1" x14ac:dyDescent="0.35">
      <c r="A303" s="973" t="s">
        <v>6141</v>
      </c>
    </row>
    <row r="304" spans="1:1" x14ac:dyDescent="0.35">
      <c r="A304" s="973" t="s">
        <v>11148</v>
      </c>
    </row>
    <row r="305" spans="1:1" x14ac:dyDescent="0.35">
      <c r="A305" s="973" t="s">
        <v>14838</v>
      </c>
    </row>
    <row r="306" spans="1:1" ht="31" x14ac:dyDescent="0.35">
      <c r="A306" s="973" t="s">
        <v>14839</v>
      </c>
    </row>
    <row r="307" spans="1:1" ht="31" x14ac:dyDescent="0.35">
      <c r="A307" s="973" t="s">
        <v>14840</v>
      </c>
    </row>
    <row r="308" spans="1:1" x14ac:dyDescent="0.35">
      <c r="A308" s="973" t="s">
        <v>14841</v>
      </c>
    </row>
    <row r="309" spans="1:1" x14ac:dyDescent="0.35">
      <c r="A309" s="973" t="s">
        <v>14842</v>
      </c>
    </row>
    <row r="310" spans="1:1" x14ac:dyDescent="0.35">
      <c r="A310" s="973" t="s">
        <v>14843</v>
      </c>
    </row>
    <row r="311" spans="1:1" ht="31" x14ac:dyDescent="0.35">
      <c r="A311" s="973" t="s">
        <v>14844</v>
      </c>
    </row>
    <row r="312" spans="1:1" x14ac:dyDescent="0.35">
      <c r="A312" s="973" t="s">
        <v>14845</v>
      </c>
    </row>
    <row r="313" spans="1:1" x14ac:dyDescent="0.35">
      <c r="A313" s="973" t="s">
        <v>14846</v>
      </c>
    </row>
    <row r="314" spans="1:1" x14ac:dyDescent="0.35">
      <c r="A314" s="973" t="s">
        <v>14847</v>
      </c>
    </row>
    <row r="315" spans="1:1" ht="31" x14ac:dyDescent="0.35">
      <c r="A315" s="973" t="s">
        <v>23669</v>
      </c>
    </row>
    <row r="316" spans="1:1" x14ac:dyDescent="0.35">
      <c r="A316" s="973" t="s">
        <v>6142</v>
      </c>
    </row>
    <row r="317" spans="1:1" x14ac:dyDescent="0.35">
      <c r="A317" s="973" t="s">
        <v>6143</v>
      </c>
    </row>
    <row r="318" spans="1:1" ht="46.5" x14ac:dyDescent="0.35">
      <c r="A318" s="973" t="s">
        <v>11149</v>
      </c>
    </row>
    <row r="319" spans="1:1" x14ac:dyDescent="0.35">
      <c r="A319" s="973" t="s">
        <v>14848</v>
      </c>
    </row>
    <row r="320" spans="1:1" ht="31" x14ac:dyDescent="0.35">
      <c r="A320" s="973" t="s">
        <v>11150</v>
      </c>
    </row>
    <row r="321" spans="1:1" x14ac:dyDescent="0.35">
      <c r="A321" s="973" t="s">
        <v>1960</v>
      </c>
    </row>
    <row r="322" spans="1:1" x14ac:dyDescent="0.35">
      <c r="A322" s="973" t="s">
        <v>6144</v>
      </c>
    </row>
    <row r="323" spans="1:1" ht="31" x14ac:dyDescent="0.35">
      <c r="A323" s="973" t="s">
        <v>23670</v>
      </c>
    </row>
    <row r="324" spans="1:1" x14ac:dyDescent="0.35">
      <c r="A324" s="973" t="s">
        <v>6145</v>
      </c>
    </row>
    <row r="325" spans="1:1" x14ac:dyDescent="0.35">
      <c r="A325" s="973" t="s">
        <v>6146</v>
      </c>
    </row>
    <row r="326" spans="1:1" ht="93" x14ac:dyDescent="0.35">
      <c r="A326" s="973" t="s">
        <v>11151</v>
      </c>
    </row>
    <row r="327" spans="1:1" ht="62" x14ac:dyDescent="0.35">
      <c r="A327" s="973" t="s">
        <v>11152</v>
      </c>
    </row>
    <row r="328" spans="1:1" x14ac:dyDescent="0.35">
      <c r="A328" s="973" t="s">
        <v>6147</v>
      </c>
    </row>
    <row r="329" spans="1:1" x14ac:dyDescent="0.35">
      <c r="A329" s="973" t="s">
        <v>6148</v>
      </c>
    </row>
    <row r="330" spans="1:1" ht="62" x14ac:dyDescent="0.35">
      <c r="A330" s="973" t="s">
        <v>23671</v>
      </c>
    </row>
    <row r="331" spans="1:1" ht="31" x14ac:dyDescent="0.35">
      <c r="A331" s="973" t="s">
        <v>23672</v>
      </c>
    </row>
    <row r="332" spans="1:1" ht="31" x14ac:dyDescent="0.35">
      <c r="A332" s="973" t="s">
        <v>23673</v>
      </c>
    </row>
    <row r="333" spans="1:1" ht="31" x14ac:dyDescent="0.35">
      <c r="A333" s="973" t="s">
        <v>23674</v>
      </c>
    </row>
    <row r="334" spans="1:1" x14ac:dyDescent="0.35">
      <c r="A334" s="973" t="s">
        <v>1045</v>
      </c>
    </row>
    <row r="335" spans="1:1" ht="31" x14ac:dyDescent="0.35">
      <c r="A335" s="973" t="s">
        <v>14849</v>
      </c>
    </row>
    <row r="336" spans="1:1" ht="46.5" x14ac:dyDescent="0.35">
      <c r="A336" s="973" t="s">
        <v>14850</v>
      </c>
    </row>
    <row r="337" spans="1:1" x14ac:dyDescent="0.35">
      <c r="A337" s="973" t="s">
        <v>1538</v>
      </c>
    </row>
    <row r="338" spans="1:1" x14ac:dyDescent="0.35">
      <c r="A338" s="973" t="s">
        <v>14851</v>
      </c>
    </row>
    <row r="339" spans="1:1" ht="46.5" x14ac:dyDescent="0.35">
      <c r="A339" s="973" t="s">
        <v>14852</v>
      </c>
    </row>
    <row r="340" spans="1:1" ht="46.5" x14ac:dyDescent="0.35">
      <c r="A340" s="973" t="s">
        <v>14853</v>
      </c>
    </row>
    <row r="341" spans="1:1" x14ac:dyDescent="0.35">
      <c r="A341" s="973" t="s">
        <v>14854</v>
      </c>
    </row>
    <row r="342" spans="1:1" ht="31" x14ac:dyDescent="0.35">
      <c r="A342" s="973" t="s">
        <v>14855</v>
      </c>
    </row>
    <row r="343" spans="1:1" x14ac:dyDescent="0.35">
      <c r="A343" s="973" t="s">
        <v>1756</v>
      </c>
    </row>
    <row r="344" spans="1:1" x14ac:dyDescent="0.35">
      <c r="A344" s="973" t="s">
        <v>14856</v>
      </c>
    </row>
    <row r="345" spans="1:1" ht="31" x14ac:dyDescent="0.35">
      <c r="A345" s="973" t="s">
        <v>14857</v>
      </c>
    </row>
    <row r="346" spans="1:1" ht="124" x14ac:dyDescent="0.35">
      <c r="A346" s="973" t="s">
        <v>14858</v>
      </c>
    </row>
    <row r="347" spans="1:1" x14ac:dyDescent="0.35">
      <c r="A347" s="973" t="s">
        <v>14859</v>
      </c>
    </row>
    <row r="348" spans="1:1" x14ac:dyDescent="0.35">
      <c r="A348" s="973" t="s">
        <v>4393</v>
      </c>
    </row>
    <row r="349" spans="1:1" x14ac:dyDescent="0.35">
      <c r="A349" s="973" t="s">
        <v>4394</v>
      </c>
    </row>
    <row r="350" spans="1:1" ht="46.5" x14ac:dyDescent="0.35">
      <c r="A350" s="973" t="s">
        <v>14860</v>
      </c>
    </row>
    <row r="351" spans="1:1" x14ac:dyDescent="0.35">
      <c r="A351" s="973" t="s">
        <v>14861</v>
      </c>
    </row>
    <row r="352" spans="1:1" ht="46.5" x14ac:dyDescent="0.35">
      <c r="A352" s="973" t="s">
        <v>14862</v>
      </c>
    </row>
    <row r="353" spans="1:1" x14ac:dyDescent="0.35">
      <c r="A353" s="973" t="s">
        <v>1974</v>
      </c>
    </row>
    <row r="354" spans="1:1" x14ac:dyDescent="0.35">
      <c r="A354" s="973" t="s">
        <v>14863</v>
      </c>
    </row>
    <row r="355" spans="1:1" ht="46.5" x14ac:dyDescent="0.35">
      <c r="A355" s="973" t="s">
        <v>11153</v>
      </c>
    </row>
    <row r="356" spans="1:1" x14ac:dyDescent="0.35">
      <c r="A356" s="973" t="s">
        <v>11154</v>
      </c>
    </row>
    <row r="357" spans="1:1" x14ac:dyDescent="0.35">
      <c r="A357" s="973" t="s">
        <v>6149</v>
      </c>
    </row>
    <row r="358" spans="1:1" x14ac:dyDescent="0.35">
      <c r="A358" s="973" t="s">
        <v>6150</v>
      </c>
    </row>
    <row r="359" spans="1:1" x14ac:dyDescent="0.35">
      <c r="A359" s="973" t="s">
        <v>14864</v>
      </c>
    </row>
    <row r="360" spans="1:1" ht="31" x14ac:dyDescent="0.35">
      <c r="A360" s="973" t="s">
        <v>14865</v>
      </c>
    </row>
    <row r="361" spans="1:1" x14ac:dyDescent="0.35">
      <c r="A361" s="973" t="s">
        <v>14866</v>
      </c>
    </row>
    <row r="362" spans="1:1" ht="31" x14ac:dyDescent="0.35">
      <c r="A362" s="973" t="s">
        <v>6151</v>
      </c>
    </row>
    <row r="363" spans="1:1" ht="31" x14ac:dyDescent="0.35">
      <c r="A363" s="973" t="s">
        <v>6152</v>
      </c>
    </row>
    <row r="364" spans="1:1" x14ac:dyDescent="0.35">
      <c r="A364" s="973" t="s">
        <v>14867</v>
      </c>
    </row>
    <row r="365" spans="1:1" x14ac:dyDescent="0.35">
      <c r="A365" s="973" t="s">
        <v>6153</v>
      </c>
    </row>
    <row r="366" spans="1:1" x14ac:dyDescent="0.35">
      <c r="A366" s="973" t="s">
        <v>6154</v>
      </c>
    </row>
    <row r="367" spans="1:1" x14ac:dyDescent="0.35">
      <c r="A367" s="973" t="s">
        <v>6155</v>
      </c>
    </row>
    <row r="368" spans="1:1" ht="31" x14ac:dyDescent="0.35">
      <c r="A368" s="973" t="s">
        <v>6156</v>
      </c>
    </row>
    <row r="369" spans="1:1" ht="46.5" x14ac:dyDescent="0.35">
      <c r="A369" s="973" t="s">
        <v>14868</v>
      </c>
    </row>
    <row r="370" spans="1:1" ht="46.5" x14ac:dyDescent="0.35">
      <c r="A370" s="973" t="s">
        <v>14869</v>
      </c>
    </row>
    <row r="371" spans="1:1" ht="46.5" x14ac:dyDescent="0.35">
      <c r="A371" s="973" t="s">
        <v>14870</v>
      </c>
    </row>
    <row r="372" spans="1:1" ht="31" x14ac:dyDescent="0.35">
      <c r="A372" s="973" t="s">
        <v>14871</v>
      </c>
    </row>
    <row r="373" spans="1:1" x14ac:dyDescent="0.35">
      <c r="A373" s="973" t="s">
        <v>6157</v>
      </c>
    </row>
    <row r="374" spans="1:1" x14ac:dyDescent="0.35">
      <c r="A374" s="973" t="s">
        <v>6158</v>
      </c>
    </row>
    <row r="375" spans="1:1" x14ac:dyDescent="0.35">
      <c r="A375" s="973" t="s">
        <v>6159</v>
      </c>
    </row>
    <row r="376" spans="1:1" x14ac:dyDescent="0.35">
      <c r="A376" s="973" t="s">
        <v>6160</v>
      </c>
    </row>
    <row r="377" spans="1:1" x14ac:dyDescent="0.35">
      <c r="A377" s="973" t="s">
        <v>6161</v>
      </c>
    </row>
    <row r="378" spans="1:1" ht="31" x14ac:dyDescent="0.35">
      <c r="A378" s="973" t="s">
        <v>14872</v>
      </c>
    </row>
    <row r="379" spans="1:1" x14ac:dyDescent="0.35">
      <c r="A379" s="973" t="s">
        <v>6162</v>
      </c>
    </row>
    <row r="380" spans="1:1" ht="31" x14ac:dyDescent="0.35">
      <c r="A380" s="973" t="s">
        <v>6163</v>
      </c>
    </row>
    <row r="381" spans="1:1" x14ac:dyDescent="0.35">
      <c r="A381" s="973" t="s">
        <v>6164</v>
      </c>
    </row>
    <row r="382" spans="1:1" x14ac:dyDescent="0.35">
      <c r="A382" s="973" t="s">
        <v>6165</v>
      </c>
    </row>
    <row r="383" spans="1:1" x14ac:dyDescent="0.35">
      <c r="A383" s="973" t="s">
        <v>6166</v>
      </c>
    </row>
    <row r="384" spans="1:1" ht="31" x14ac:dyDescent="0.35">
      <c r="A384" s="973" t="s">
        <v>11155</v>
      </c>
    </row>
    <row r="385" spans="1:1" x14ac:dyDescent="0.35">
      <c r="A385" s="973" t="s">
        <v>6753</v>
      </c>
    </row>
    <row r="386" spans="1:1" ht="31" x14ac:dyDescent="0.35">
      <c r="A386" s="973" t="s">
        <v>14873</v>
      </c>
    </row>
    <row r="387" spans="1:1" ht="46.5" x14ac:dyDescent="0.35">
      <c r="A387" s="973" t="s">
        <v>14874</v>
      </c>
    </row>
    <row r="388" spans="1:1" x14ac:dyDescent="0.35">
      <c r="A388" s="973" t="s">
        <v>612</v>
      </c>
    </row>
    <row r="389" spans="1:1" x14ac:dyDescent="0.35">
      <c r="A389" s="973" t="s">
        <v>1975</v>
      </c>
    </row>
    <row r="390" spans="1:1" x14ac:dyDescent="0.35">
      <c r="A390" s="973" t="s">
        <v>14875</v>
      </c>
    </row>
    <row r="391" spans="1:1" ht="31" x14ac:dyDescent="0.35">
      <c r="A391" s="973" t="s">
        <v>14876</v>
      </c>
    </row>
    <row r="392" spans="1:1" x14ac:dyDescent="0.35">
      <c r="A392" s="973" t="s">
        <v>613</v>
      </c>
    </row>
    <row r="393" spans="1:1" ht="46.5" x14ac:dyDescent="0.35">
      <c r="A393" s="973" t="s">
        <v>14877</v>
      </c>
    </row>
    <row r="394" spans="1:1" ht="46.5" x14ac:dyDescent="0.35">
      <c r="A394" s="973" t="s">
        <v>23675</v>
      </c>
    </row>
    <row r="395" spans="1:1" ht="31" x14ac:dyDescent="0.35">
      <c r="A395" s="973" t="s">
        <v>14878</v>
      </c>
    </row>
    <row r="396" spans="1:1" ht="31" x14ac:dyDescent="0.35">
      <c r="A396" s="973" t="s">
        <v>14879</v>
      </c>
    </row>
    <row r="397" spans="1:1" ht="31" x14ac:dyDescent="0.35">
      <c r="A397" s="973" t="s">
        <v>14880</v>
      </c>
    </row>
    <row r="398" spans="1:1" x14ac:dyDescent="0.35">
      <c r="A398" s="973" t="s">
        <v>14881</v>
      </c>
    </row>
    <row r="399" spans="1:1" ht="31" x14ac:dyDescent="0.35">
      <c r="A399" s="973" t="s">
        <v>23676</v>
      </c>
    </row>
    <row r="400" spans="1:1" x14ac:dyDescent="0.35">
      <c r="A400" s="973" t="s">
        <v>4395</v>
      </c>
    </row>
    <row r="401" spans="1:1" x14ac:dyDescent="0.35">
      <c r="A401" s="973" t="s">
        <v>14882</v>
      </c>
    </row>
    <row r="402" spans="1:1" ht="31" x14ac:dyDescent="0.35">
      <c r="A402" s="973" t="s">
        <v>14883</v>
      </c>
    </row>
    <row r="403" spans="1:1" x14ac:dyDescent="0.35">
      <c r="A403" s="973" t="s">
        <v>14884</v>
      </c>
    </row>
    <row r="404" spans="1:1" ht="31" x14ac:dyDescent="0.35">
      <c r="A404" s="973" t="s">
        <v>14885</v>
      </c>
    </row>
    <row r="405" spans="1:1" ht="31" x14ac:dyDescent="0.35">
      <c r="A405" s="973" t="s">
        <v>14886</v>
      </c>
    </row>
    <row r="406" spans="1:1" x14ac:dyDescent="0.35">
      <c r="A406" s="973" t="s">
        <v>14887</v>
      </c>
    </row>
    <row r="407" spans="1:1" x14ac:dyDescent="0.35">
      <c r="A407" s="973" t="s">
        <v>14888</v>
      </c>
    </row>
    <row r="408" spans="1:1" x14ac:dyDescent="0.35">
      <c r="A408" s="973" t="s">
        <v>14889</v>
      </c>
    </row>
    <row r="409" spans="1:1" x14ac:dyDescent="0.35">
      <c r="A409" s="973" t="s">
        <v>14890</v>
      </c>
    </row>
    <row r="410" spans="1:1" ht="31" x14ac:dyDescent="0.35">
      <c r="A410" s="973" t="s">
        <v>14891</v>
      </c>
    </row>
    <row r="411" spans="1:1" ht="46.5" x14ac:dyDescent="0.35">
      <c r="A411" s="973" t="s">
        <v>14892</v>
      </c>
    </row>
    <row r="412" spans="1:1" ht="62" x14ac:dyDescent="0.35">
      <c r="A412" s="973" t="s">
        <v>14893</v>
      </c>
    </row>
    <row r="413" spans="1:1" x14ac:dyDescent="0.35">
      <c r="A413" s="973" t="s">
        <v>14894</v>
      </c>
    </row>
    <row r="414" spans="1:1" ht="31" x14ac:dyDescent="0.35">
      <c r="A414" s="973" t="s">
        <v>14895</v>
      </c>
    </row>
    <row r="415" spans="1:1" x14ac:dyDescent="0.35">
      <c r="A415" s="973" t="s">
        <v>14896</v>
      </c>
    </row>
    <row r="416" spans="1:1" ht="31" x14ac:dyDescent="0.35">
      <c r="A416" s="973" t="s">
        <v>14897</v>
      </c>
    </row>
    <row r="417" spans="1:1" ht="31" x14ac:dyDescent="0.35">
      <c r="A417" s="973" t="s">
        <v>14898</v>
      </c>
    </row>
    <row r="418" spans="1:1" x14ac:dyDescent="0.35">
      <c r="A418" s="973" t="s">
        <v>14899</v>
      </c>
    </row>
    <row r="419" spans="1:1" ht="31" x14ac:dyDescent="0.35">
      <c r="A419" s="973" t="s">
        <v>14900</v>
      </c>
    </row>
    <row r="420" spans="1:1" ht="31" x14ac:dyDescent="0.35">
      <c r="A420" s="973" t="s">
        <v>14901</v>
      </c>
    </row>
    <row r="421" spans="1:1" ht="139.5" x14ac:dyDescent="0.35">
      <c r="A421" s="973" t="s">
        <v>14902</v>
      </c>
    </row>
    <row r="422" spans="1:1" ht="31" x14ac:dyDescent="0.35">
      <c r="A422" s="973" t="s">
        <v>14903</v>
      </c>
    </row>
    <row r="423" spans="1:1" x14ac:dyDescent="0.35">
      <c r="A423" s="973" t="s">
        <v>14904</v>
      </c>
    </row>
    <row r="424" spans="1:1" x14ac:dyDescent="0.35">
      <c r="A424" s="973" t="s">
        <v>14905</v>
      </c>
    </row>
    <row r="425" spans="1:1" x14ac:dyDescent="0.35">
      <c r="A425" s="973" t="s">
        <v>14906</v>
      </c>
    </row>
    <row r="426" spans="1:1" x14ac:dyDescent="0.35">
      <c r="A426" s="973" t="s">
        <v>14907</v>
      </c>
    </row>
    <row r="427" spans="1:1" ht="31" x14ac:dyDescent="0.35">
      <c r="A427" s="973" t="s">
        <v>14908</v>
      </c>
    </row>
    <row r="428" spans="1:1" x14ac:dyDescent="0.35">
      <c r="A428" s="973" t="s">
        <v>14909</v>
      </c>
    </row>
    <row r="429" spans="1:1" ht="46.5" x14ac:dyDescent="0.35">
      <c r="A429" s="973" t="s">
        <v>14910</v>
      </c>
    </row>
    <row r="430" spans="1:1" ht="77.5" x14ac:dyDescent="0.35">
      <c r="A430" s="973" t="s">
        <v>14911</v>
      </c>
    </row>
    <row r="431" spans="1:1" x14ac:dyDescent="0.35">
      <c r="A431" s="973" t="s">
        <v>14912</v>
      </c>
    </row>
    <row r="432" spans="1:1" x14ac:dyDescent="0.35">
      <c r="A432" s="973" t="s">
        <v>14913</v>
      </c>
    </row>
    <row r="433" spans="1:1" ht="46.5" x14ac:dyDescent="0.35">
      <c r="A433" s="973" t="s">
        <v>14914</v>
      </c>
    </row>
    <row r="434" spans="1:1" ht="46.5" x14ac:dyDescent="0.35">
      <c r="A434" s="973" t="s">
        <v>23677</v>
      </c>
    </row>
    <row r="435" spans="1:1" x14ac:dyDescent="0.35">
      <c r="A435" s="973" t="s">
        <v>14915</v>
      </c>
    </row>
    <row r="436" spans="1:1" x14ac:dyDescent="0.35">
      <c r="A436" s="973" t="s">
        <v>14916</v>
      </c>
    </row>
    <row r="437" spans="1:1" x14ac:dyDescent="0.35">
      <c r="A437" s="973" t="s">
        <v>14917</v>
      </c>
    </row>
    <row r="438" spans="1:1" ht="46.5" x14ac:dyDescent="0.35">
      <c r="A438" s="973" t="s">
        <v>14918</v>
      </c>
    </row>
    <row r="439" spans="1:1" ht="46.5" x14ac:dyDescent="0.35">
      <c r="A439" s="973" t="s">
        <v>14919</v>
      </c>
    </row>
    <row r="440" spans="1:1" ht="31" x14ac:dyDescent="0.35">
      <c r="A440" s="973" t="s">
        <v>14920</v>
      </c>
    </row>
    <row r="441" spans="1:1" ht="46.5" x14ac:dyDescent="0.35">
      <c r="A441" s="973" t="s">
        <v>14921</v>
      </c>
    </row>
    <row r="442" spans="1:1" ht="31" x14ac:dyDescent="0.35">
      <c r="A442" s="973" t="s">
        <v>14922</v>
      </c>
    </row>
    <row r="443" spans="1:1" x14ac:dyDescent="0.35">
      <c r="A443" s="973" t="s">
        <v>14923</v>
      </c>
    </row>
    <row r="444" spans="1:1" ht="77.5" x14ac:dyDescent="0.35">
      <c r="A444" s="973" t="s">
        <v>14924</v>
      </c>
    </row>
    <row r="445" spans="1:1" ht="46.5" x14ac:dyDescent="0.35">
      <c r="A445" s="973" t="s">
        <v>14925</v>
      </c>
    </row>
    <row r="446" spans="1:1" ht="62" x14ac:dyDescent="0.35">
      <c r="A446" s="973" t="s">
        <v>14926</v>
      </c>
    </row>
    <row r="447" spans="1:1" x14ac:dyDescent="0.35">
      <c r="A447" s="973" t="s">
        <v>14927</v>
      </c>
    </row>
    <row r="448" spans="1:1" ht="62" x14ac:dyDescent="0.35">
      <c r="A448" s="973" t="s">
        <v>14928</v>
      </c>
    </row>
    <row r="449" spans="1:1" x14ac:dyDescent="0.35">
      <c r="A449" s="973" t="s">
        <v>14929</v>
      </c>
    </row>
    <row r="450" spans="1:1" ht="31" x14ac:dyDescent="0.35">
      <c r="A450" s="973" t="s">
        <v>14930</v>
      </c>
    </row>
    <row r="451" spans="1:1" ht="31" x14ac:dyDescent="0.35">
      <c r="A451" s="973" t="s">
        <v>14931</v>
      </c>
    </row>
    <row r="452" spans="1:1" ht="62" x14ac:dyDescent="0.35">
      <c r="A452" s="973" t="s">
        <v>14932</v>
      </c>
    </row>
    <row r="453" spans="1:1" ht="31" x14ac:dyDescent="0.35">
      <c r="A453" s="973" t="s">
        <v>14933</v>
      </c>
    </row>
    <row r="454" spans="1:1" x14ac:dyDescent="0.35">
      <c r="A454" s="973" t="s">
        <v>14934</v>
      </c>
    </row>
    <row r="455" spans="1:1" ht="31" x14ac:dyDescent="0.35">
      <c r="A455" s="973" t="s">
        <v>14935</v>
      </c>
    </row>
    <row r="456" spans="1:1" x14ac:dyDescent="0.35">
      <c r="A456" s="973" t="s">
        <v>14936</v>
      </c>
    </row>
    <row r="457" spans="1:1" x14ac:dyDescent="0.35">
      <c r="A457" s="973" t="s">
        <v>14937</v>
      </c>
    </row>
    <row r="458" spans="1:1" x14ac:dyDescent="0.35">
      <c r="A458" s="973" t="s">
        <v>14938</v>
      </c>
    </row>
    <row r="459" spans="1:1" ht="31" x14ac:dyDescent="0.35">
      <c r="A459" s="973" t="s">
        <v>14939</v>
      </c>
    </row>
    <row r="460" spans="1:1" ht="31" x14ac:dyDescent="0.35">
      <c r="A460" s="973" t="s">
        <v>14940</v>
      </c>
    </row>
    <row r="461" spans="1:1" ht="31" x14ac:dyDescent="0.35">
      <c r="A461" s="973" t="s">
        <v>14941</v>
      </c>
    </row>
    <row r="462" spans="1:1" ht="77.5" x14ac:dyDescent="0.35">
      <c r="A462" s="973" t="s">
        <v>23678</v>
      </c>
    </row>
    <row r="463" spans="1:1" ht="46.5" x14ac:dyDescent="0.35">
      <c r="A463" s="973" t="s">
        <v>23679</v>
      </c>
    </row>
    <row r="464" spans="1:1" ht="62" x14ac:dyDescent="0.35">
      <c r="A464" s="973" t="s">
        <v>23680</v>
      </c>
    </row>
    <row r="465" spans="1:1" ht="31" x14ac:dyDescent="0.35">
      <c r="A465" s="973" t="s">
        <v>14942</v>
      </c>
    </row>
    <row r="466" spans="1:1" x14ac:dyDescent="0.35">
      <c r="A466" s="973" t="s">
        <v>14943</v>
      </c>
    </row>
    <row r="467" spans="1:1" x14ac:dyDescent="0.35">
      <c r="A467" s="973" t="s">
        <v>14944</v>
      </c>
    </row>
    <row r="468" spans="1:1" x14ac:dyDescent="0.35">
      <c r="A468" s="973" t="s">
        <v>14945</v>
      </c>
    </row>
    <row r="469" spans="1:1" x14ac:dyDescent="0.35">
      <c r="A469" s="973" t="s">
        <v>2524</v>
      </c>
    </row>
    <row r="470" spans="1:1" ht="108.5" x14ac:dyDescent="0.35">
      <c r="A470" s="973" t="s">
        <v>14946</v>
      </c>
    </row>
    <row r="471" spans="1:1" x14ac:dyDescent="0.35">
      <c r="A471" s="973" t="s">
        <v>2526</v>
      </c>
    </row>
    <row r="472" spans="1:1" ht="31" x14ac:dyDescent="0.35">
      <c r="A472" s="973" t="s">
        <v>11156</v>
      </c>
    </row>
    <row r="473" spans="1:1" x14ac:dyDescent="0.35">
      <c r="A473" s="973" t="s">
        <v>6236</v>
      </c>
    </row>
    <row r="474" spans="1:1" x14ac:dyDescent="0.35">
      <c r="A474" s="973" t="s">
        <v>6237</v>
      </c>
    </row>
    <row r="475" spans="1:1" ht="62" x14ac:dyDescent="0.35">
      <c r="A475" s="973" t="s">
        <v>14947</v>
      </c>
    </row>
    <row r="476" spans="1:1" x14ac:dyDescent="0.35">
      <c r="A476" s="973" t="s">
        <v>11157</v>
      </c>
    </row>
    <row r="477" spans="1:1" x14ac:dyDescent="0.35">
      <c r="A477" s="973" t="s">
        <v>11158</v>
      </c>
    </row>
    <row r="478" spans="1:1" x14ac:dyDescent="0.35">
      <c r="A478" s="973" t="s">
        <v>6238</v>
      </c>
    </row>
    <row r="479" spans="1:1" x14ac:dyDescent="0.35">
      <c r="A479" s="973" t="s">
        <v>6239</v>
      </c>
    </row>
    <row r="480" spans="1:1" x14ac:dyDescent="0.35">
      <c r="A480" s="973" t="s">
        <v>6240</v>
      </c>
    </row>
    <row r="481" spans="1:1" ht="46.5" x14ac:dyDescent="0.35">
      <c r="A481" s="973" t="s">
        <v>6241</v>
      </c>
    </row>
    <row r="482" spans="1:1" x14ac:dyDescent="0.35">
      <c r="A482" s="973" t="s">
        <v>6242</v>
      </c>
    </row>
    <row r="483" spans="1:1" x14ac:dyDescent="0.35">
      <c r="A483" s="973" t="s">
        <v>6243</v>
      </c>
    </row>
    <row r="484" spans="1:1" ht="31" x14ac:dyDescent="0.35">
      <c r="A484" s="973" t="s">
        <v>14948</v>
      </c>
    </row>
    <row r="485" spans="1:1" ht="77.5" x14ac:dyDescent="0.35">
      <c r="A485" s="973" t="s">
        <v>11159</v>
      </c>
    </row>
    <row r="486" spans="1:1" ht="62" x14ac:dyDescent="0.35">
      <c r="A486" s="973" t="s">
        <v>11160</v>
      </c>
    </row>
    <row r="487" spans="1:1" ht="31" x14ac:dyDescent="0.35">
      <c r="A487" s="973" t="s">
        <v>11161</v>
      </c>
    </row>
    <row r="488" spans="1:1" x14ac:dyDescent="0.35">
      <c r="A488" s="973" t="s">
        <v>1979</v>
      </c>
    </row>
    <row r="489" spans="1:1" ht="77.5" x14ac:dyDescent="0.35">
      <c r="A489" s="973" t="s">
        <v>23681</v>
      </c>
    </row>
    <row r="490" spans="1:1" ht="31" x14ac:dyDescent="0.35">
      <c r="A490" s="973" t="s">
        <v>6244</v>
      </c>
    </row>
    <row r="491" spans="1:1" x14ac:dyDescent="0.35">
      <c r="A491" s="973" t="s">
        <v>14949</v>
      </c>
    </row>
    <row r="492" spans="1:1" x14ac:dyDescent="0.35">
      <c r="A492" s="973" t="s">
        <v>11162</v>
      </c>
    </row>
    <row r="493" spans="1:1" x14ac:dyDescent="0.35">
      <c r="A493" s="973" t="s">
        <v>11163</v>
      </c>
    </row>
    <row r="494" spans="1:1" ht="62" x14ac:dyDescent="0.35">
      <c r="A494" s="973" t="s">
        <v>23682</v>
      </c>
    </row>
    <row r="495" spans="1:1" ht="31" x14ac:dyDescent="0.35">
      <c r="A495" s="973" t="s">
        <v>11164</v>
      </c>
    </row>
    <row r="496" spans="1:1" x14ac:dyDescent="0.35">
      <c r="A496" s="973" t="s">
        <v>11165</v>
      </c>
    </row>
    <row r="497" spans="1:1" ht="62" x14ac:dyDescent="0.35">
      <c r="A497" s="973" t="s">
        <v>14950</v>
      </c>
    </row>
    <row r="498" spans="1:1" ht="31" x14ac:dyDescent="0.35">
      <c r="A498" s="973" t="s">
        <v>14951</v>
      </c>
    </row>
    <row r="499" spans="1:1" x14ac:dyDescent="0.35">
      <c r="A499" s="973" t="s">
        <v>1404</v>
      </c>
    </row>
    <row r="500" spans="1:1" x14ac:dyDescent="0.35">
      <c r="A500" s="973" t="s">
        <v>6754</v>
      </c>
    </row>
    <row r="501" spans="1:1" x14ac:dyDescent="0.35">
      <c r="A501" s="973" t="s">
        <v>14952</v>
      </c>
    </row>
    <row r="502" spans="1:1" x14ac:dyDescent="0.35">
      <c r="A502" s="973" t="s">
        <v>14953</v>
      </c>
    </row>
    <row r="503" spans="1:1" ht="31" x14ac:dyDescent="0.35">
      <c r="A503" s="973" t="s">
        <v>23683</v>
      </c>
    </row>
    <row r="504" spans="1:1" ht="46.5" x14ac:dyDescent="0.35">
      <c r="A504" s="973" t="s">
        <v>14954</v>
      </c>
    </row>
    <row r="505" spans="1:1" ht="93" x14ac:dyDescent="0.35">
      <c r="A505" s="973" t="s">
        <v>23684</v>
      </c>
    </row>
    <row r="506" spans="1:1" ht="77.5" x14ac:dyDescent="0.35">
      <c r="A506" s="973" t="s">
        <v>14955</v>
      </c>
    </row>
    <row r="507" spans="1:1" ht="77.5" x14ac:dyDescent="0.35">
      <c r="A507" s="973" t="s">
        <v>14956</v>
      </c>
    </row>
    <row r="508" spans="1:1" ht="139.5" x14ac:dyDescent="0.35">
      <c r="A508" s="973" t="s">
        <v>23685</v>
      </c>
    </row>
    <row r="509" spans="1:1" ht="31" x14ac:dyDescent="0.35">
      <c r="A509" s="973" t="s">
        <v>14957</v>
      </c>
    </row>
    <row r="510" spans="1:1" x14ac:dyDescent="0.35">
      <c r="A510" s="973" t="s">
        <v>11166</v>
      </c>
    </row>
    <row r="511" spans="1:1" x14ac:dyDescent="0.35">
      <c r="A511" s="973" t="s">
        <v>662</v>
      </c>
    </row>
    <row r="512" spans="1:1" x14ac:dyDescent="0.35">
      <c r="A512" s="973" t="s">
        <v>23686</v>
      </c>
    </row>
    <row r="513" spans="1:1" x14ac:dyDescent="0.35">
      <c r="A513" s="973" t="s">
        <v>14958</v>
      </c>
    </row>
    <row r="514" spans="1:1" x14ac:dyDescent="0.35">
      <c r="A514" s="973" t="s">
        <v>1407</v>
      </c>
    </row>
    <row r="515" spans="1:1" x14ac:dyDescent="0.35">
      <c r="A515" s="973" t="s">
        <v>6245</v>
      </c>
    </row>
    <row r="516" spans="1:1" ht="46.5" x14ac:dyDescent="0.35">
      <c r="A516" s="973" t="s">
        <v>23687</v>
      </c>
    </row>
    <row r="517" spans="1:1" x14ac:dyDescent="0.35">
      <c r="A517" s="973" t="s">
        <v>11167</v>
      </c>
    </row>
    <row r="518" spans="1:1" x14ac:dyDescent="0.35">
      <c r="A518" s="973" t="s">
        <v>6246</v>
      </c>
    </row>
    <row r="519" spans="1:1" x14ac:dyDescent="0.35">
      <c r="A519" s="973" t="s">
        <v>14959</v>
      </c>
    </row>
    <row r="520" spans="1:1" ht="31" x14ac:dyDescent="0.35">
      <c r="A520" s="973" t="s">
        <v>14960</v>
      </c>
    </row>
    <row r="521" spans="1:1" ht="31" x14ac:dyDescent="0.35">
      <c r="A521" s="973" t="s">
        <v>6247</v>
      </c>
    </row>
    <row r="522" spans="1:1" ht="31" x14ac:dyDescent="0.35">
      <c r="A522" s="973" t="s">
        <v>14961</v>
      </c>
    </row>
    <row r="523" spans="1:1" ht="31" x14ac:dyDescent="0.35">
      <c r="A523" s="973" t="s">
        <v>11168</v>
      </c>
    </row>
    <row r="524" spans="1:1" ht="31" x14ac:dyDescent="0.35">
      <c r="A524" s="973" t="s">
        <v>14962</v>
      </c>
    </row>
    <row r="525" spans="1:1" ht="31" x14ac:dyDescent="0.35">
      <c r="A525" s="973" t="s">
        <v>14963</v>
      </c>
    </row>
    <row r="526" spans="1:1" x14ac:dyDescent="0.35">
      <c r="A526" s="973" t="s">
        <v>14964</v>
      </c>
    </row>
    <row r="527" spans="1:1" ht="31" x14ac:dyDescent="0.35">
      <c r="A527" s="973" t="s">
        <v>14965</v>
      </c>
    </row>
    <row r="528" spans="1:1" x14ac:dyDescent="0.35">
      <c r="A528" s="973" t="s">
        <v>14966</v>
      </c>
    </row>
    <row r="529" spans="1:1" ht="77.5" x14ac:dyDescent="0.35">
      <c r="A529" s="973" t="s">
        <v>23688</v>
      </c>
    </row>
    <row r="530" spans="1:1" x14ac:dyDescent="0.35">
      <c r="A530" s="973" t="s">
        <v>14967</v>
      </c>
    </row>
    <row r="531" spans="1:1" ht="31" x14ac:dyDescent="0.35">
      <c r="A531" s="973" t="s">
        <v>14968</v>
      </c>
    </row>
    <row r="532" spans="1:1" x14ac:dyDescent="0.35">
      <c r="A532" s="973" t="s">
        <v>14969</v>
      </c>
    </row>
    <row r="533" spans="1:1" ht="62" x14ac:dyDescent="0.35">
      <c r="A533" s="973" t="s">
        <v>14970</v>
      </c>
    </row>
    <row r="534" spans="1:1" ht="46.5" x14ac:dyDescent="0.35">
      <c r="A534" s="973" t="s">
        <v>14971</v>
      </c>
    </row>
    <row r="535" spans="1:1" ht="62" x14ac:dyDescent="0.35">
      <c r="A535" s="973" t="s">
        <v>14972</v>
      </c>
    </row>
    <row r="536" spans="1:1" x14ac:dyDescent="0.35">
      <c r="A536" s="973" t="s">
        <v>6248</v>
      </c>
    </row>
    <row r="537" spans="1:1" x14ac:dyDescent="0.35">
      <c r="A537" s="973" t="s">
        <v>6249</v>
      </c>
    </row>
    <row r="538" spans="1:1" x14ac:dyDescent="0.35">
      <c r="A538" s="973" t="s">
        <v>14973</v>
      </c>
    </row>
    <row r="539" spans="1:1" x14ac:dyDescent="0.35">
      <c r="A539" s="973" t="s">
        <v>14974</v>
      </c>
    </row>
    <row r="540" spans="1:1" x14ac:dyDescent="0.35">
      <c r="A540" s="973" t="s">
        <v>14975</v>
      </c>
    </row>
    <row r="541" spans="1:1" ht="31" x14ac:dyDescent="0.35">
      <c r="A541" s="973" t="s">
        <v>14976</v>
      </c>
    </row>
    <row r="542" spans="1:1" ht="31" x14ac:dyDescent="0.35">
      <c r="A542" s="973" t="s">
        <v>14977</v>
      </c>
    </row>
    <row r="543" spans="1:1" ht="31" x14ac:dyDescent="0.35">
      <c r="A543" s="973" t="s">
        <v>14978</v>
      </c>
    </row>
    <row r="544" spans="1:1" ht="46.5" x14ac:dyDescent="0.35">
      <c r="A544" s="973" t="s">
        <v>14979</v>
      </c>
    </row>
    <row r="545" spans="1:1" ht="46.5" x14ac:dyDescent="0.35">
      <c r="A545" s="973" t="s">
        <v>14980</v>
      </c>
    </row>
    <row r="546" spans="1:1" ht="31" x14ac:dyDescent="0.35">
      <c r="A546" s="973" t="s">
        <v>14981</v>
      </c>
    </row>
    <row r="547" spans="1:1" ht="31" x14ac:dyDescent="0.35">
      <c r="A547" s="973" t="s">
        <v>14982</v>
      </c>
    </row>
    <row r="548" spans="1:1" x14ac:dyDescent="0.35">
      <c r="A548" s="973" t="s">
        <v>14983</v>
      </c>
    </row>
    <row r="549" spans="1:1" ht="62" x14ac:dyDescent="0.35">
      <c r="A549" s="973" t="s">
        <v>14984</v>
      </c>
    </row>
    <row r="550" spans="1:1" ht="31" x14ac:dyDescent="0.35">
      <c r="A550" s="973" t="s">
        <v>14985</v>
      </c>
    </row>
    <row r="551" spans="1:1" x14ac:dyDescent="0.35">
      <c r="A551" s="973" t="s">
        <v>14986</v>
      </c>
    </row>
    <row r="552" spans="1:1" ht="31" x14ac:dyDescent="0.35">
      <c r="A552" s="973" t="s">
        <v>14987</v>
      </c>
    </row>
    <row r="553" spans="1:1" x14ac:dyDescent="0.35">
      <c r="A553" s="973" t="s">
        <v>6250</v>
      </c>
    </row>
    <row r="554" spans="1:1" x14ac:dyDescent="0.35">
      <c r="A554" s="973" t="s">
        <v>6251</v>
      </c>
    </row>
    <row r="555" spans="1:1" ht="46.5" x14ac:dyDescent="0.35">
      <c r="A555" s="973" t="s">
        <v>11169</v>
      </c>
    </row>
    <row r="556" spans="1:1" x14ac:dyDescent="0.35">
      <c r="A556" s="973" t="s">
        <v>6252</v>
      </c>
    </row>
    <row r="557" spans="1:1" x14ac:dyDescent="0.35">
      <c r="A557" s="973" t="s">
        <v>6253</v>
      </c>
    </row>
    <row r="558" spans="1:1" ht="62" x14ac:dyDescent="0.35">
      <c r="A558" s="973" t="s">
        <v>11170</v>
      </c>
    </row>
    <row r="559" spans="1:1" ht="62" x14ac:dyDescent="0.35">
      <c r="A559" s="973" t="s">
        <v>11171</v>
      </c>
    </row>
    <row r="560" spans="1:1" ht="62" x14ac:dyDescent="0.35">
      <c r="A560" s="973" t="s">
        <v>14988</v>
      </c>
    </row>
    <row r="561" spans="1:1" x14ac:dyDescent="0.35">
      <c r="A561" s="973" t="s">
        <v>14989</v>
      </c>
    </row>
    <row r="562" spans="1:1" x14ac:dyDescent="0.35">
      <c r="A562" s="973" t="s">
        <v>14990</v>
      </c>
    </row>
    <row r="563" spans="1:1" x14ac:dyDescent="0.35">
      <c r="A563" s="973" t="s">
        <v>14991</v>
      </c>
    </row>
    <row r="564" spans="1:1" x14ac:dyDescent="0.35">
      <c r="A564" s="973" t="s">
        <v>14992</v>
      </c>
    </row>
    <row r="565" spans="1:1" x14ac:dyDescent="0.35">
      <c r="A565" s="973" t="s">
        <v>14993</v>
      </c>
    </row>
    <row r="566" spans="1:1" x14ac:dyDescent="0.35">
      <c r="A566" s="973" t="s">
        <v>14994</v>
      </c>
    </row>
    <row r="567" spans="1:1" ht="31" x14ac:dyDescent="0.35">
      <c r="A567" s="973" t="s">
        <v>14995</v>
      </c>
    </row>
    <row r="568" spans="1:1" x14ac:dyDescent="0.35">
      <c r="A568" s="973" t="s">
        <v>14996</v>
      </c>
    </row>
    <row r="569" spans="1:1" ht="31" x14ac:dyDescent="0.35">
      <c r="A569" s="973" t="s">
        <v>14997</v>
      </c>
    </row>
    <row r="570" spans="1:1" x14ac:dyDescent="0.35">
      <c r="A570" s="973" t="s">
        <v>1416</v>
      </c>
    </row>
    <row r="571" spans="1:1" x14ac:dyDescent="0.35">
      <c r="A571" s="973" t="s">
        <v>6167</v>
      </c>
    </row>
    <row r="572" spans="1:1" ht="31" x14ac:dyDescent="0.35">
      <c r="A572" s="973" t="s">
        <v>14998</v>
      </c>
    </row>
    <row r="573" spans="1:1" x14ac:dyDescent="0.35">
      <c r="A573" s="973" t="s">
        <v>14999</v>
      </c>
    </row>
    <row r="574" spans="1:1" ht="31" x14ac:dyDescent="0.35">
      <c r="A574" s="973" t="s">
        <v>15000</v>
      </c>
    </row>
    <row r="575" spans="1:1" x14ac:dyDescent="0.35">
      <c r="A575" s="973" t="s">
        <v>15001</v>
      </c>
    </row>
    <row r="576" spans="1:1" ht="31" x14ac:dyDescent="0.35">
      <c r="A576" s="973" t="s">
        <v>15002</v>
      </c>
    </row>
    <row r="577" spans="1:1" ht="31" x14ac:dyDescent="0.35">
      <c r="A577" s="973" t="s">
        <v>15003</v>
      </c>
    </row>
    <row r="578" spans="1:1" x14ac:dyDescent="0.35">
      <c r="A578" s="973" t="s">
        <v>1418</v>
      </c>
    </row>
    <row r="579" spans="1:1" x14ac:dyDescent="0.35">
      <c r="A579" s="973" t="s">
        <v>582</v>
      </c>
    </row>
    <row r="580" spans="1:1" x14ac:dyDescent="0.35">
      <c r="A580" s="973" t="s">
        <v>15004</v>
      </c>
    </row>
    <row r="581" spans="1:1" x14ac:dyDescent="0.35">
      <c r="A581" s="973" t="s">
        <v>15005</v>
      </c>
    </row>
    <row r="582" spans="1:1" x14ac:dyDescent="0.35">
      <c r="A582" s="973" t="s">
        <v>15006</v>
      </c>
    </row>
    <row r="583" spans="1:1" x14ac:dyDescent="0.35">
      <c r="A583" s="973" t="s">
        <v>15007</v>
      </c>
    </row>
    <row r="584" spans="1:1" x14ac:dyDescent="0.35">
      <c r="A584" s="973" t="s">
        <v>15008</v>
      </c>
    </row>
    <row r="585" spans="1:1" ht="46.5" x14ac:dyDescent="0.35">
      <c r="A585" s="973" t="s">
        <v>15009</v>
      </c>
    </row>
    <row r="586" spans="1:1" ht="46.5" x14ac:dyDescent="0.35">
      <c r="A586" s="973" t="s">
        <v>15010</v>
      </c>
    </row>
    <row r="587" spans="1:1" ht="77.5" x14ac:dyDescent="0.35">
      <c r="A587" s="973" t="s">
        <v>23689</v>
      </c>
    </row>
    <row r="588" spans="1:1" x14ac:dyDescent="0.35">
      <c r="A588" s="973" t="s">
        <v>23690</v>
      </c>
    </row>
    <row r="589" spans="1:1" x14ac:dyDescent="0.35">
      <c r="A589" s="973" t="s">
        <v>23691</v>
      </c>
    </row>
    <row r="590" spans="1:1" x14ac:dyDescent="0.35">
      <c r="A590" s="973" t="s">
        <v>23692</v>
      </c>
    </row>
    <row r="591" spans="1:1" x14ac:dyDescent="0.35">
      <c r="A591" s="973" t="s">
        <v>23693</v>
      </c>
    </row>
    <row r="592" spans="1:1" x14ac:dyDescent="0.35">
      <c r="A592" s="973" t="s">
        <v>23694</v>
      </c>
    </row>
    <row r="593" spans="1:1" x14ac:dyDescent="0.35">
      <c r="A593" s="973" t="s">
        <v>23695</v>
      </c>
    </row>
    <row r="594" spans="1:1" x14ac:dyDescent="0.35">
      <c r="A594" s="973" t="s">
        <v>23696</v>
      </c>
    </row>
    <row r="595" spans="1:1" x14ac:dyDescent="0.35">
      <c r="A595" s="973" t="s">
        <v>15011</v>
      </c>
    </row>
    <row r="596" spans="1:1" ht="77.5" x14ac:dyDescent="0.35">
      <c r="A596" s="973" t="s">
        <v>15012</v>
      </c>
    </row>
    <row r="597" spans="1:1" ht="62" x14ac:dyDescent="0.35">
      <c r="A597" s="973" t="s">
        <v>15013</v>
      </c>
    </row>
    <row r="598" spans="1:1" x14ac:dyDescent="0.35">
      <c r="A598" s="973" t="s">
        <v>15014</v>
      </c>
    </row>
    <row r="599" spans="1:1" x14ac:dyDescent="0.35">
      <c r="A599" s="973" t="s">
        <v>15015</v>
      </c>
    </row>
    <row r="600" spans="1:1" x14ac:dyDescent="0.35">
      <c r="A600" s="973" t="s">
        <v>15016</v>
      </c>
    </row>
    <row r="601" spans="1:1" ht="31" x14ac:dyDescent="0.35">
      <c r="A601" s="973" t="s">
        <v>15017</v>
      </c>
    </row>
    <row r="602" spans="1:1" ht="46.5" x14ac:dyDescent="0.35">
      <c r="A602" s="973" t="s">
        <v>15018</v>
      </c>
    </row>
    <row r="603" spans="1:1" ht="31" x14ac:dyDescent="0.35">
      <c r="A603" s="973" t="s">
        <v>15019</v>
      </c>
    </row>
    <row r="604" spans="1:1" x14ac:dyDescent="0.35">
      <c r="A604" s="973" t="s">
        <v>15020</v>
      </c>
    </row>
    <row r="605" spans="1:1" ht="46.5" x14ac:dyDescent="0.35">
      <c r="A605" s="973" t="s">
        <v>23697</v>
      </c>
    </row>
    <row r="606" spans="1:1" ht="31" x14ac:dyDescent="0.35">
      <c r="A606" s="973" t="s">
        <v>15021</v>
      </c>
    </row>
    <row r="607" spans="1:1" x14ac:dyDescent="0.35">
      <c r="A607" s="973" t="s">
        <v>15022</v>
      </c>
    </row>
    <row r="608" spans="1:1" ht="46.5" x14ac:dyDescent="0.35">
      <c r="A608" s="973" t="s">
        <v>15023</v>
      </c>
    </row>
    <row r="609" spans="1:1" x14ac:dyDescent="0.35">
      <c r="A609" s="973" t="s">
        <v>15024</v>
      </c>
    </row>
    <row r="610" spans="1:1" x14ac:dyDescent="0.35">
      <c r="A610" s="973" t="s">
        <v>15025</v>
      </c>
    </row>
    <row r="611" spans="1:1" x14ac:dyDescent="0.35">
      <c r="A611" s="973" t="s">
        <v>15026</v>
      </c>
    </row>
    <row r="612" spans="1:1" x14ac:dyDescent="0.35">
      <c r="A612" s="973" t="s">
        <v>15027</v>
      </c>
    </row>
    <row r="613" spans="1:1" ht="46.5" x14ac:dyDescent="0.35">
      <c r="A613" s="973" t="s">
        <v>15028</v>
      </c>
    </row>
    <row r="614" spans="1:1" x14ac:dyDescent="0.35">
      <c r="A614" s="973" t="s">
        <v>15029</v>
      </c>
    </row>
    <row r="615" spans="1:1" ht="31" x14ac:dyDescent="0.35">
      <c r="A615" s="973" t="s">
        <v>15030</v>
      </c>
    </row>
    <row r="616" spans="1:1" ht="62" x14ac:dyDescent="0.35">
      <c r="A616" s="973" t="s">
        <v>15031</v>
      </c>
    </row>
    <row r="617" spans="1:1" x14ac:dyDescent="0.35">
      <c r="A617" s="973" t="s">
        <v>15032</v>
      </c>
    </row>
    <row r="618" spans="1:1" ht="46.5" x14ac:dyDescent="0.35">
      <c r="A618" s="973" t="s">
        <v>15033</v>
      </c>
    </row>
    <row r="619" spans="1:1" x14ac:dyDescent="0.35">
      <c r="A619" s="973" t="s">
        <v>15034</v>
      </c>
    </row>
    <row r="620" spans="1:1" ht="46.5" x14ac:dyDescent="0.35">
      <c r="A620" s="973" t="s">
        <v>15035</v>
      </c>
    </row>
    <row r="621" spans="1:1" x14ac:dyDescent="0.35">
      <c r="A621" s="973" t="s">
        <v>15036</v>
      </c>
    </row>
    <row r="622" spans="1:1" ht="31" x14ac:dyDescent="0.35">
      <c r="A622" s="973" t="s">
        <v>15037</v>
      </c>
    </row>
    <row r="623" spans="1:1" x14ac:dyDescent="0.35">
      <c r="A623" s="973" t="s">
        <v>15038</v>
      </c>
    </row>
    <row r="624" spans="1:1" x14ac:dyDescent="0.35">
      <c r="A624" s="973" t="s">
        <v>15039</v>
      </c>
    </row>
    <row r="625" spans="1:1" x14ac:dyDescent="0.35">
      <c r="A625" s="973" t="s">
        <v>15040</v>
      </c>
    </row>
    <row r="626" spans="1:1" ht="31" x14ac:dyDescent="0.35">
      <c r="A626" s="973" t="s">
        <v>23698</v>
      </c>
    </row>
    <row r="627" spans="1:1" ht="31" x14ac:dyDescent="0.35">
      <c r="A627" s="973" t="s">
        <v>15041</v>
      </c>
    </row>
    <row r="628" spans="1:1" ht="62" x14ac:dyDescent="0.35">
      <c r="A628" s="973" t="s">
        <v>15042</v>
      </c>
    </row>
    <row r="629" spans="1:1" x14ac:dyDescent="0.35">
      <c r="A629" s="973" t="s">
        <v>1372</v>
      </c>
    </row>
    <row r="630" spans="1:1" ht="31" x14ac:dyDescent="0.35">
      <c r="A630" s="973" t="s">
        <v>15043</v>
      </c>
    </row>
    <row r="631" spans="1:1" x14ac:dyDescent="0.35">
      <c r="A631" s="973" t="s">
        <v>1376</v>
      </c>
    </row>
    <row r="632" spans="1:1" ht="31" x14ac:dyDescent="0.35">
      <c r="A632" s="973" t="s">
        <v>15044</v>
      </c>
    </row>
    <row r="633" spans="1:1" x14ac:dyDescent="0.35">
      <c r="A633" s="973" t="s">
        <v>15045</v>
      </c>
    </row>
    <row r="634" spans="1:1" ht="31" x14ac:dyDescent="0.35">
      <c r="A634" s="973" t="s">
        <v>15046</v>
      </c>
    </row>
    <row r="635" spans="1:1" x14ac:dyDescent="0.35">
      <c r="A635" s="973" t="s">
        <v>1595</v>
      </c>
    </row>
    <row r="636" spans="1:1" x14ac:dyDescent="0.35">
      <c r="A636" s="973" t="s">
        <v>15047</v>
      </c>
    </row>
    <row r="637" spans="1:1" ht="31" x14ac:dyDescent="0.35">
      <c r="A637" s="973" t="s">
        <v>15048</v>
      </c>
    </row>
    <row r="638" spans="1:1" x14ac:dyDescent="0.35">
      <c r="A638" s="973" t="s">
        <v>1420</v>
      </c>
    </row>
    <row r="639" spans="1:1" ht="62" x14ac:dyDescent="0.35">
      <c r="A639" s="973" t="s">
        <v>15049</v>
      </c>
    </row>
    <row r="640" spans="1:1" x14ac:dyDescent="0.35">
      <c r="A640" s="973" t="s">
        <v>945</v>
      </c>
    </row>
    <row r="641" spans="1:1" x14ac:dyDescent="0.35">
      <c r="A641" s="973" t="s">
        <v>15050</v>
      </c>
    </row>
    <row r="642" spans="1:1" ht="62" x14ac:dyDescent="0.35">
      <c r="A642" s="973" t="s">
        <v>15051</v>
      </c>
    </row>
    <row r="643" spans="1:1" ht="46.5" x14ac:dyDescent="0.35">
      <c r="A643" s="973" t="s">
        <v>15052</v>
      </c>
    </row>
    <row r="644" spans="1:1" x14ac:dyDescent="0.35">
      <c r="A644" s="973" t="s">
        <v>15053</v>
      </c>
    </row>
    <row r="645" spans="1:1" x14ac:dyDescent="0.35">
      <c r="A645" s="973" t="s">
        <v>15054</v>
      </c>
    </row>
    <row r="646" spans="1:1" x14ac:dyDescent="0.35">
      <c r="A646" s="973" t="s">
        <v>15055</v>
      </c>
    </row>
    <row r="647" spans="1:1" ht="31" x14ac:dyDescent="0.35">
      <c r="A647" s="973" t="s">
        <v>15056</v>
      </c>
    </row>
    <row r="648" spans="1:1" x14ac:dyDescent="0.35">
      <c r="A648" s="973" t="s">
        <v>15057</v>
      </c>
    </row>
    <row r="649" spans="1:1" x14ac:dyDescent="0.35">
      <c r="A649" s="973" t="s">
        <v>947</v>
      </c>
    </row>
    <row r="650" spans="1:1" x14ac:dyDescent="0.35">
      <c r="A650" s="973" t="s">
        <v>15058</v>
      </c>
    </row>
    <row r="651" spans="1:1" ht="31" x14ac:dyDescent="0.35">
      <c r="A651" s="973" t="s">
        <v>15059</v>
      </c>
    </row>
    <row r="652" spans="1:1" ht="62" x14ac:dyDescent="0.35">
      <c r="A652" s="973" t="s">
        <v>15060</v>
      </c>
    </row>
    <row r="653" spans="1:1" ht="31" x14ac:dyDescent="0.35">
      <c r="A653" s="973" t="s">
        <v>15061</v>
      </c>
    </row>
    <row r="654" spans="1:1" ht="62" x14ac:dyDescent="0.35">
      <c r="A654" s="973" t="s">
        <v>15062</v>
      </c>
    </row>
    <row r="655" spans="1:1" ht="46.5" x14ac:dyDescent="0.35">
      <c r="A655" s="973" t="s">
        <v>15063</v>
      </c>
    </row>
    <row r="656" spans="1:1" ht="62" x14ac:dyDescent="0.35">
      <c r="A656" s="973" t="s">
        <v>23699</v>
      </c>
    </row>
    <row r="657" spans="1:1" ht="93" x14ac:dyDescent="0.35">
      <c r="A657" s="973" t="s">
        <v>23700</v>
      </c>
    </row>
    <row r="658" spans="1:1" ht="77.5" x14ac:dyDescent="0.35">
      <c r="A658" s="973" t="s">
        <v>23701</v>
      </c>
    </row>
    <row r="659" spans="1:1" ht="93" x14ac:dyDescent="0.35">
      <c r="A659" s="973" t="s">
        <v>23702</v>
      </c>
    </row>
    <row r="660" spans="1:1" x14ac:dyDescent="0.35">
      <c r="A660" s="973" t="s">
        <v>23703</v>
      </c>
    </row>
    <row r="661" spans="1:1" x14ac:dyDescent="0.35">
      <c r="A661" s="973" t="s">
        <v>23704</v>
      </c>
    </row>
    <row r="662" spans="1:1" ht="31" x14ac:dyDescent="0.35">
      <c r="A662" s="973" t="s">
        <v>23705</v>
      </c>
    </row>
    <row r="663" spans="1:1" x14ac:dyDescent="0.35">
      <c r="A663" s="973" t="s">
        <v>23706</v>
      </c>
    </row>
    <row r="664" spans="1:1" x14ac:dyDescent="0.35">
      <c r="A664" s="973" t="s">
        <v>23707</v>
      </c>
    </row>
    <row r="665" spans="1:1" ht="46.5" x14ac:dyDescent="0.35">
      <c r="A665" s="973" t="s">
        <v>23708</v>
      </c>
    </row>
    <row r="666" spans="1:1" ht="46.5" x14ac:dyDescent="0.35">
      <c r="A666" s="973" t="s">
        <v>23709</v>
      </c>
    </row>
    <row r="667" spans="1:1" ht="62" x14ac:dyDescent="0.35">
      <c r="A667" s="973" t="s">
        <v>23710</v>
      </c>
    </row>
    <row r="668" spans="1:1" x14ac:dyDescent="0.35">
      <c r="A668" s="973" t="s">
        <v>1665</v>
      </c>
    </row>
    <row r="669" spans="1:1" x14ac:dyDescent="0.35">
      <c r="A669" s="973" t="s">
        <v>15064</v>
      </c>
    </row>
    <row r="670" spans="1:1" x14ac:dyDescent="0.35">
      <c r="A670" s="973" t="s">
        <v>1421</v>
      </c>
    </row>
    <row r="671" spans="1:1" x14ac:dyDescent="0.35">
      <c r="A671" s="973" t="s">
        <v>6254</v>
      </c>
    </row>
    <row r="672" spans="1:1" ht="46.5" x14ac:dyDescent="0.35">
      <c r="A672" s="973" t="s">
        <v>15065</v>
      </c>
    </row>
    <row r="673" spans="1:1" ht="31" x14ac:dyDescent="0.35">
      <c r="A673" s="973" t="s">
        <v>11172</v>
      </c>
    </row>
    <row r="674" spans="1:1" ht="46.5" x14ac:dyDescent="0.35">
      <c r="A674" s="973" t="s">
        <v>11173</v>
      </c>
    </row>
    <row r="675" spans="1:1" ht="31" x14ac:dyDescent="0.35">
      <c r="A675" s="973" t="s">
        <v>11174</v>
      </c>
    </row>
    <row r="676" spans="1:1" ht="31" x14ac:dyDescent="0.35">
      <c r="A676" s="973" t="s">
        <v>11175</v>
      </c>
    </row>
    <row r="677" spans="1:1" x14ac:dyDescent="0.35">
      <c r="A677" s="973" t="s">
        <v>11176</v>
      </c>
    </row>
    <row r="678" spans="1:1" x14ac:dyDescent="0.35">
      <c r="A678" s="973" t="s">
        <v>11166</v>
      </c>
    </row>
    <row r="679" spans="1:1" x14ac:dyDescent="0.35">
      <c r="A679" s="973" t="s">
        <v>6255</v>
      </c>
    </row>
    <row r="680" spans="1:1" ht="46.5" x14ac:dyDescent="0.35">
      <c r="A680" s="973" t="s">
        <v>6256</v>
      </c>
    </row>
    <row r="681" spans="1:1" ht="31" x14ac:dyDescent="0.35">
      <c r="A681" s="973" t="s">
        <v>6257</v>
      </c>
    </row>
    <row r="682" spans="1:1" x14ac:dyDescent="0.35">
      <c r="A682" s="973" t="s">
        <v>950</v>
      </c>
    </row>
    <row r="683" spans="1:1" x14ac:dyDescent="0.35">
      <c r="A683" s="973" t="s">
        <v>6258</v>
      </c>
    </row>
    <row r="684" spans="1:1" x14ac:dyDescent="0.35">
      <c r="A684" s="973" t="s">
        <v>11177</v>
      </c>
    </row>
    <row r="685" spans="1:1" ht="31" x14ac:dyDescent="0.35">
      <c r="A685" s="973" t="s">
        <v>11178</v>
      </c>
    </row>
    <row r="686" spans="1:1" ht="31" x14ac:dyDescent="0.35">
      <c r="A686" s="973" t="s">
        <v>11179</v>
      </c>
    </row>
    <row r="687" spans="1:1" x14ac:dyDescent="0.35">
      <c r="A687" s="973" t="s">
        <v>1259</v>
      </c>
    </row>
    <row r="688" spans="1:1" x14ac:dyDescent="0.35">
      <c r="A688" s="973" t="s">
        <v>6259</v>
      </c>
    </row>
    <row r="689" spans="1:1" ht="46.5" x14ac:dyDescent="0.35">
      <c r="A689" s="973" t="s">
        <v>6260</v>
      </c>
    </row>
    <row r="690" spans="1:1" x14ac:dyDescent="0.35">
      <c r="A690" s="973" t="s">
        <v>6261</v>
      </c>
    </row>
    <row r="691" spans="1:1" ht="31" x14ac:dyDescent="0.35">
      <c r="A691" s="973" t="s">
        <v>6262</v>
      </c>
    </row>
    <row r="692" spans="1:1" ht="46.5" x14ac:dyDescent="0.35">
      <c r="A692" s="973" t="s">
        <v>15066</v>
      </c>
    </row>
    <row r="693" spans="1:1" x14ac:dyDescent="0.35">
      <c r="A693" s="973" t="s">
        <v>6263</v>
      </c>
    </row>
    <row r="694" spans="1:1" x14ac:dyDescent="0.35">
      <c r="A694" s="973" t="s">
        <v>6264</v>
      </c>
    </row>
    <row r="695" spans="1:1" x14ac:dyDescent="0.35">
      <c r="A695" s="973" t="s">
        <v>6265</v>
      </c>
    </row>
    <row r="696" spans="1:1" x14ac:dyDescent="0.35">
      <c r="A696" s="973" t="s">
        <v>6266</v>
      </c>
    </row>
    <row r="697" spans="1:1" x14ac:dyDescent="0.35">
      <c r="A697" s="973" t="s">
        <v>6267</v>
      </c>
    </row>
    <row r="698" spans="1:1" x14ac:dyDescent="0.35">
      <c r="A698" s="973" t="s">
        <v>1425</v>
      </c>
    </row>
    <row r="699" spans="1:1" x14ac:dyDescent="0.35">
      <c r="A699" s="973" t="s">
        <v>207</v>
      </c>
    </row>
    <row r="700" spans="1:1" ht="31" x14ac:dyDescent="0.35">
      <c r="A700" s="973" t="s">
        <v>11180</v>
      </c>
    </row>
    <row r="701" spans="1:1" ht="62" x14ac:dyDescent="0.35">
      <c r="A701" s="973" t="s">
        <v>11181</v>
      </c>
    </row>
    <row r="702" spans="1:1" ht="46.5" x14ac:dyDescent="0.35">
      <c r="A702" s="973" t="s">
        <v>11182</v>
      </c>
    </row>
    <row r="703" spans="1:1" x14ac:dyDescent="0.35">
      <c r="A703" s="973" t="s">
        <v>11183</v>
      </c>
    </row>
    <row r="704" spans="1:1" x14ac:dyDescent="0.35">
      <c r="A704" s="973" t="s">
        <v>6268</v>
      </c>
    </row>
    <row r="705" spans="1:1" x14ac:dyDescent="0.35">
      <c r="A705" s="973" t="s">
        <v>6269</v>
      </c>
    </row>
    <row r="706" spans="1:1" x14ac:dyDescent="0.35">
      <c r="A706" s="973" t="s">
        <v>6270</v>
      </c>
    </row>
    <row r="707" spans="1:1" x14ac:dyDescent="0.35">
      <c r="A707" s="973" t="s">
        <v>6271</v>
      </c>
    </row>
    <row r="708" spans="1:1" x14ac:dyDescent="0.35">
      <c r="A708" s="973" t="s">
        <v>6272</v>
      </c>
    </row>
    <row r="709" spans="1:1" x14ac:dyDescent="0.35">
      <c r="A709" s="973" t="s">
        <v>6273</v>
      </c>
    </row>
    <row r="710" spans="1:1" x14ac:dyDescent="0.35">
      <c r="A710" s="973" t="s">
        <v>1428</v>
      </c>
    </row>
    <row r="711" spans="1:1" x14ac:dyDescent="0.35">
      <c r="A711" s="973" t="s">
        <v>6274</v>
      </c>
    </row>
    <row r="712" spans="1:1" ht="46.5" x14ac:dyDescent="0.35">
      <c r="A712" s="973" t="s">
        <v>11184</v>
      </c>
    </row>
    <row r="713" spans="1:1" x14ac:dyDescent="0.35">
      <c r="A713" s="973" t="s">
        <v>15067</v>
      </c>
    </row>
    <row r="714" spans="1:1" ht="31" x14ac:dyDescent="0.35">
      <c r="A714" s="973" t="s">
        <v>15068</v>
      </c>
    </row>
    <row r="715" spans="1:1" ht="31" x14ac:dyDescent="0.35">
      <c r="A715" s="973" t="s">
        <v>15069</v>
      </c>
    </row>
    <row r="716" spans="1:1" ht="31" x14ac:dyDescent="0.35">
      <c r="A716" s="973" t="s">
        <v>15070</v>
      </c>
    </row>
    <row r="717" spans="1:1" ht="108.5" x14ac:dyDescent="0.35">
      <c r="A717" s="973" t="s">
        <v>11185</v>
      </c>
    </row>
    <row r="718" spans="1:1" ht="31" x14ac:dyDescent="0.35">
      <c r="A718" s="973" t="s">
        <v>11186</v>
      </c>
    </row>
    <row r="719" spans="1:1" x14ac:dyDescent="0.35">
      <c r="A719" s="973" t="s">
        <v>11187</v>
      </c>
    </row>
    <row r="720" spans="1:1" x14ac:dyDescent="0.35">
      <c r="A720" s="973" t="s">
        <v>15071</v>
      </c>
    </row>
    <row r="721" spans="1:1" x14ac:dyDescent="0.35">
      <c r="A721" s="973" t="s">
        <v>1435</v>
      </c>
    </row>
    <row r="722" spans="1:1" ht="31" x14ac:dyDescent="0.35">
      <c r="A722" s="973" t="s">
        <v>15072</v>
      </c>
    </row>
    <row r="723" spans="1:1" ht="46.5" x14ac:dyDescent="0.35">
      <c r="A723" s="973" t="s">
        <v>15073</v>
      </c>
    </row>
    <row r="724" spans="1:1" x14ac:dyDescent="0.35">
      <c r="A724" s="973" t="s">
        <v>15074</v>
      </c>
    </row>
    <row r="725" spans="1:1" ht="31" x14ac:dyDescent="0.35">
      <c r="A725" s="973" t="s">
        <v>15075</v>
      </c>
    </row>
    <row r="726" spans="1:1" ht="31" x14ac:dyDescent="0.35">
      <c r="A726" s="973" t="s">
        <v>15076</v>
      </c>
    </row>
    <row r="727" spans="1:1" ht="77.5" x14ac:dyDescent="0.35">
      <c r="A727" s="973" t="s">
        <v>15077</v>
      </c>
    </row>
    <row r="728" spans="1:1" x14ac:dyDescent="0.35">
      <c r="A728" s="973" t="s">
        <v>15078</v>
      </c>
    </row>
    <row r="729" spans="1:1" x14ac:dyDescent="0.35">
      <c r="A729" s="973" t="s">
        <v>15079</v>
      </c>
    </row>
    <row r="730" spans="1:1" ht="31" x14ac:dyDescent="0.35">
      <c r="A730" s="973" t="s">
        <v>15080</v>
      </c>
    </row>
    <row r="731" spans="1:1" ht="31" x14ac:dyDescent="0.35">
      <c r="A731" s="973" t="s">
        <v>15081</v>
      </c>
    </row>
    <row r="732" spans="1:1" ht="31" x14ac:dyDescent="0.35">
      <c r="A732" s="973" t="s">
        <v>15082</v>
      </c>
    </row>
    <row r="733" spans="1:1" ht="31" x14ac:dyDescent="0.35">
      <c r="A733" s="973" t="s">
        <v>15083</v>
      </c>
    </row>
    <row r="734" spans="1:1" ht="46.5" x14ac:dyDescent="0.35">
      <c r="A734" s="973" t="s">
        <v>15084</v>
      </c>
    </row>
    <row r="735" spans="1:1" ht="31" x14ac:dyDescent="0.35">
      <c r="A735" s="973" t="s">
        <v>15085</v>
      </c>
    </row>
    <row r="736" spans="1:1" x14ac:dyDescent="0.35">
      <c r="A736" s="973" t="s">
        <v>15086</v>
      </c>
    </row>
    <row r="737" spans="1:1" ht="31" x14ac:dyDescent="0.35">
      <c r="A737" s="973" t="s">
        <v>15087</v>
      </c>
    </row>
    <row r="738" spans="1:1" ht="31" x14ac:dyDescent="0.35">
      <c r="A738" s="973" t="s">
        <v>15088</v>
      </c>
    </row>
    <row r="739" spans="1:1" ht="46.5" x14ac:dyDescent="0.35">
      <c r="A739" s="973" t="s">
        <v>15089</v>
      </c>
    </row>
    <row r="740" spans="1:1" ht="31" x14ac:dyDescent="0.35">
      <c r="A740" s="973" t="s">
        <v>15090</v>
      </c>
    </row>
    <row r="741" spans="1:1" x14ac:dyDescent="0.35">
      <c r="A741" s="973" t="s">
        <v>15091</v>
      </c>
    </row>
    <row r="742" spans="1:1" x14ac:dyDescent="0.35">
      <c r="A742" s="973" t="s">
        <v>15092</v>
      </c>
    </row>
    <row r="743" spans="1:1" x14ac:dyDescent="0.35">
      <c r="A743" s="973" t="s">
        <v>15093</v>
      </c>
    </row>
    <row r="744" spans="1:1" x14ac:dyDescent="0.35">
      <c r="A744" s="973" t="s">
        <v>15094</v>
      </c>
    </row>
    <row r="745" spans="1:1" x14ac:dyDescent="0.35">
      <c r="A745" s="973" t="s">
        <v>15095</v>
      </c>
    </row>
    <row r="746" spans="1:1" x14ac:dyDescent="0.35">
      <c r="A746" s="973" t="s">
        <v>15096</v>
      </c>
    </row>
    <row r="747" spans="1:1" ht="31" x14ac:dyDescent="0.35">
      <c r="A747" s="973" t="s">
        <v>15097</v>
      </c>
    </row>
    <row r="748" spans="1:1" ht="31" x14ac:dyDescent="0.35">
      <c r="A748" s="973" t="s">
        <v>15098</v>
      </c>
    </row>
    <row r="749" spans="1:1" x14ac:dyDescent="0.35">
      <c r="A749" s="973" t="s">
        <v>1526</v>
      </c>
    </row>
    <row r="750" spans="1:1" x14ac:dyDescent="0.35">
      <c r="A750" s="973" t="s">
        <v>229</v>
      </c>
    </row>
    <row r="751" spans="1:1" x14ac:dyDescent="0.35">
      <c r="A751" s="973" t="s">
        <v>2676</v>
      </c>
    </row>
    <row r="752" spans="1:1" x14ac:dyDescent="0.35">
      <c r="A752" s="973" t="s">
        <v>6168</v>
      </c>
    </row>
    <row r="753" spans="1:1" x14ac:dyDescent="0.35">
      <c r="A753" s="973" t="s">
        <v>1847</v>
      </c>
    </row>
    <row r="754" spans="1:1" x14ac:dyDescent="0.35">
      <c r="A754" s="973" t="s">
        <v>230</v>
      </c>
    </row>
    <row r="755" spans="1:1" ht="31" x14ac:dyDescent="0.35">
      <c r="A755" s="973" t="s">
        <v>15099</v>
      </c>
    </row>
    <row r="756" spans="1:1" ht="31" x14ac:dyDescent="0.35">
      <c r="A756" s="973" t="s">
        <v>11188</v>
      </c>
    </row>
    <row r="757" spans="1:1" x14ac:dyDescent="0.35">
      <c r="A757" s="973" t="s">
        <v>1443</v>
      </c>
    </row>
    <row r="758" spans="1:1" x14ac:dyDescent="0.35">
      <c r="A758" s="973" t="s">
        <v>231</v>
      </c>
    </row>
    <row r="759" spans="1:1" x14ac:dyDescent="0.35">
      <c r="A759" s="973" t="s">
        <v>231</v>
      </c>
    </row>
    <row r="760" spans="1:1" x14ac:dyDescent="0.35">
      <c r="A760" s="973" t="s">
        <v>6755</v>
      </c>
    </row>
    <row r="761" spans="1:1" ht="46.5" x14ac:dyDescent="0.35">
      <c r="A761" s="973" t="s">
        <v>6756</v>
      </c>
    </row>
    <row r="762" spans="1:1" ht="77.5" x14ac:dyDescent="0.35">
      <c r="A762" s="973" t="s">
        <v>23711</v>
      </c>
    </row>
    <row r="763" spans="1:1" ht="46.5" x14ac:dyDescent="0.35">
      <c r="A763" s="973" t="s">
        <v>6757</v>
      </c>
    </row>
    <row r="764" spans="1:1" ht="77.5" x14ac:dyDescent="0.35">
      <c r="A764" s="973" t="s">
        <v>15100</v>
      </c>
    </row>
    <row r="765" spans="1:1" ht="46.5" x14ac:dyDescent="0.35">
      <c r="A765" s="973" t="s">
        <v>6758</v>
      </c>
    </row>
    <row r="766" spans="1:1" ht="31" x14ac:dyDescent="0.35">
      <c r="A766" s="973" t="s">
        <v>11189</v>
      </c>
    </row>
    <row r="767" spans="1:1" ht="31" x14ac:dyDescent="0.35">
      <c r="A767" s="973" t="s">
        <v>15101</v>
      </c>
    </row>
    <row r="768" spans="1:1" x14ac:dyDescent="0.35">
      <c r="A768" s="973" t="s">
        <v>15102</v>
      </c>
    </row>
    <row r="769" spans="1:1" ht="46.5" x14ac:dyDescent="0.35">
      <c r="A769" s="973" t="s">
        <v>23712</v>
      </c>
    </row>
    <row r="770" spans="1:1" ht="31" x14ac:dyDescent="0.35">
      <c r="A770" s="973" t="s">
        <v>15103</v>
      </c>
    </row>
    <row r="771" spans="1:1" ht="31" x14ac:dyDescent="0.35">
      <c r="A771" s="973" t="s">
        <v>15104</v>
      </c>
    </row>
    <row r="772" spans="1:1" ht="31" x14ac:dyDescent="0.35">
      <c r="A772" s="973" t="s">
        <v>15105</v>
      </c>
    </row>
    <row r="773" spans="1:1" x14ac:dyDescent="0.35">
      <c r="A773" s="973" t="s">
        <v>1271</v>
      </c>
    </row>
    <row r="774" spans="1:1" x14ac:dyDescent="0.35">
      <c r="A774" s="973" t="s">
        <v>6759</v>
      </c>
    </row>
    <row r="775" spans="1:1" ht="31" x14ac:dyDescent="0.35">
      <c r="A775" s="973" t="s">
        <v>15106</v>
      </c>
    </row>
    <row r="776" spans="1:1" x14ac:dyDescent="0.35">
      <c r="A776" s="973" t="s">
        <v>15107</v>
      </c>
    </row>
    <row r="777" spans="1:1" x14ac:dyDescent="0.35">
      <c r="A777" s="973" t="s">
        <v>15108</v>
      </c>
    </row>
    <row r="778" spans="1:1" x14ac:dyDescent="0.35">
      <c r="A778" s="973" t="s">
        <v>15109</v>
      </c>
    </row>
    <row r="779" spans="1:1" x14ac:dyDescent="0.35">
      <c r="A779" s="973" t="s">
        <v>15110</v>
      </c>
    </row>
    <row r="780" spans="1:1" ht="31" x14ac:dyDescent="0.35">
      <c r="A780" s="973" t="s">
        <v>15111</v>
      </c>
    </row>
    <row r="781" spans="1:1" x14ac:dyDescent="0.35">
      <c r="A781" s="973" t="s">
        <v>15112</v>
      </c>
    </row>
    <row r="782" spans="1:1" x14ac:dyDescent="0.35">
      <c r="A782" s="973" t="s">
        <v>11190</v>
      </c>
    </row>
    <row r="783" spans="1:1" x14ac:dyDescent="0.35">
      <c r="A783" s="973" t="s">
        <v>15113</v>
      </c>
    </row>
    <row r="784" spans="1:1" x14ac:dyDescent="0.35">
      <c r="A784" s="973" t="s">
        <v>15114</v>
      </c>
    </row>
    <row r="785" spans="1:1" x14ac:dyDescent="0.35">
      <c r="A785" s="973" t="s">
        <v>15115</v>
      </c>
    </row>
    <row r="786" spans="1:1" ht="31" x14ac:dyDescent="0.35">
      <c r="A786" s="973" t="s">
        <v>15116</v>
      </c>
    </row>
    <row r="787" spans="1:1" ht="46.5" x14ac:dyDescent="0.35">
      <c r="A787" s="973" t="s">
        <v>23713</v>
      </c>
    </row>
    <row r="788" spans="1:1" ht="31" x14ac:dyDescent="0.35">
      <c r="A788" s="973" t="s">
        <v>23714</v>
      </c>
    </row>
    <row r="789" spans="1:1" ht="108.5" x14ac:dyDescent="0.35">
      <c r="A789" s="973" t="s">
        <v>15117</v>
      </c>
    </row>
    <row r="790" spans="1:1" ht="46.5" x14ac:dyDescent="0.35">
      <c r="A790" s="973" t="s">
        <v>11191</v>
      </c>
    </row>
    <row r="791" spans="1:1" ht="46.5" x14ac:dyDescent="0.35">
      <c r="A791" s="973" t="s">
        <v>15118</v>
      </c>
    </row>
    <row r="792" spans="1:1" ht="77.5" x14ac:dyDescent="0.35">
      <c r="A792" s="973" t="s">
        <v>15119</v>
      </c>
    </row>
    <row r="793" spans="1:1" ht="77.5" x14ac:dyDescent="0.35">
      <c r="A793" s="973" t="s">
        <v>15120</v>
      </c>
    </row>
    <row r="794" spans="1:1" x14ac:dyDescent="0.35">
      <c r="A794" s="973" t="s">
        <v>15121</v>
      </c>
    </row>
    <row r="795" spans="1:1" x14ac:dyDescent="0.35">
      <c r="A795" s="973" t="s">
        <v>1274</v>
      </c>
    </row>
    <row r="796" spans="1:1" x14ac:dyDescent="0.35">
      <c r="A796" s="973" t="s">
        <v>588</v>
      </c>
    </row>
    <row r="797" spans="1:1" ht="77.5" x14ac:dyDescent="0.35">
      <c r="A797" s="973" t="s">
        <v>23715</v>
      </c>
    </row>
    <row r="798" spans="1:1" ht="31" x14ac:dyDescent="0.35">
      <c r="A798" s="973" t="s">
        <v>23716</v>
      </c>
    </row>
    <row r="799" spans="1:1" x14ac:dyDescent="0.35">
      <c r="A799" s="973" t="s">
        <v>6404</v>
      </c>
    </row>
    <row r="800" spans="1:1" x14ac:dyDescent="0.35">
      <c r="A800" s="973" t="s">
        <v>11381</v>
      </c>
    </row>
    <row r="801" spans="1:1" x14ac:dyDescent="0.35">
      <c r="A801" s="973" t="s">
        <v>15122</v>
      </c>
    </row>
    <row r="802" spans="1:1" ht="62" x14ac:dyDescent="0.35">
      <c r="A802" s="973" t="s">
        <v>15123</v>
      </c>
    </row>
    <row r="803" spans="1:1" ht="77.5" x14ac:dyDescent="0.35">
      <c r="A803" s="973" t="s">
        <v>15124</v>
      </c>
    </row>
    <row r="804" spans="1:1" ht="62" x14ac:dyDescent="0.35">
      <c r="A804" s="973" t="s">
        <v>15125</v>
      </c>
    </row>
    <row r="805" spans="1:1" ht="31" x14ac:dyDescent="0.35">
      <c r="A805" s="973" t="s">
        <v>15126</v>
      </c>
    </row>
    <row r="806" spans="1:1" ht="46.5" x14ac:dyDescent="0.35">
      <c r="A806" s="973" t="s">
        <v>15127</v>
      </c>
    </row>
    <row r="807" spans="1:1" x14ac:dyDescent="0.35">
      <c r="A807" s="973" t="s">
        <v>1850</v>
      </c>
    </row>
    <row r="808" spans="1:1" x14ac:dyDescent="0.35">
      <c r="A808" s="973" t="s">
        <v>686</v>
      </c>
    </row>
    <row r="809" spans="1:1" x14ac:dyDescent="0.35">
      <c r="A809" s="973" t="s">
        <v>11192</v>
      </c>
    </row>
    <row r="810" spans="1:1" x14ac:dyDescent="0.35">
      <c r="A810" s="973" t="s">
        <v>15128</v>
      </c>
    </row>
    <row r="811" spans="1:1" ht="31" x14ac:dyDescent="0.35">
      <c r="A811" s="973" t="s">
        <v>15129</v>
      </c>
    </row>
    <row r="812" spans="1:1" x14ac:dyDescent="0.35">
      <c r="A812" s="973" t="s">
        <v>15130</v>
      </c>
    </row>
    <row r="813" spans="1:1" x14ac:dyDescent="0.35">
      <c r="A813" s="973" t="s">
        <v>15131</v>
      </c>
    </row>
    <row r="814" spans="1:1" x14ac:dyDescent="0.35">
      <c r="A814" s="973" t="s">
        <v>15132</v>
      </c>
    </row>
    <row r="815" spans="1:1" ht="46.5" x14ac:dyDescent="0.35">
      <c r="A815" s="973" t="s">
        <v>15133</v>
      </c>
    </row>
    <row r="816" spans="1:1" x14ac:dyDescent="0.35">
      <c r="A816" s="973" t="s">
        <v>15134</v>
      </c>
    </row>
    <row r="817" spans="1:1" x14ac:dyDescent="0.35">
      <c r="A817" s="973" t="s">
        <v>15135</v>
      </c>
    </row>
    <row r="818" spans="1:1" ht="31" x14ac:dyDescent="0.35">
      <c r="A818" s="973" t="s">
        <v>15136</v>
      </c>
    </row>
    <row r="819" spans="1:1" ht="31" x14ac:dyDescent="0.35">
      <c r="A819" s="973" t="s">
        <v>15137</v>
      </c>
    </row>
    <row r="820" spans="1:1" ht="46.5" x14ac:dyDescent="0.35">
      <c r="A820" s="973" t="s">
        <v>15138</v>
      </c>
    </row>
    <row r="821" spans="1:1" ht="31" x14ac:dyDescent="0.35">
      <c r="A821" s="973" t="s">
        <v>15139</v>
      </c>
    </row>
    <row r="822" spans="1:1" x14ac:dyDescent="0.35">
      <c r="A822" s="973" t="s">
        <v>2678</v>
      </c>
    </row>
    <row r="823" spans="1:1" x14ac:dyDescent="0.35">
      <c r="A823" s="973" t="s">
        <v>6169</v>
      </c>
    </row>
    <row r="824" spans="1:1" x14ac:dyDescent="0.35">
      <c r="A824" s="973" t="s">
        <v>1851</v>
      </c>
    </row>
    <row r="825" spans="1:1" x14ac:dyDescent="0.35">
      <c r="A825" s="973" t="s">
        <v>723</v>
      </c>
    </row>
    <row r="826" spans="1:1" ht="31" x14ac:dyDescent="0.35">
      <c r="A826" s="973" t="s">
        <v>11193</v>
      </c>
    </row>
    <row r="827" spans="1:1" ht="31" x14ac:dyDescent="0.35">
      <c r="A827" s="973" t="s">
        <v>11194</v>
      </c>
    </row>
    <row r="828" spans="1:1" ht="31" x14ac:dyDescent="0.35">
      <c r="A828" s="973" t="s">
        <v>11195</v>
      </c>
    </row>
    <row r="829" spans="1:1" x14ac:dyDescent="0.35">
      <c r="A829" s="973" t="s">
        <v>6170</v>
      </c>
    </row>
    <row r="830" spans="1:1" x14ac:dyDescent="0.35">
      <c r="A830" s="973" t="s">
        <v>15140</v>
      </c>
    </row>
    <row r="831" spans="1:1" x14ac:dyDescent="0.35">
      <c r="A831" s="973" t="s">
        <v>15141</v>
      </c>
    </row>
    <row r="832" spans="1:1" ht="62" x14ac:dyDescent="0.35">
      <c r="A832" s="973" t="s">
        <v>15142</v>
      </c>
    </row>
    <row r="833" spans="1:1" ht="31" x14ac:dyDescent="0.35">
      <c r="A833" s="973" t="s">
        <v>11196</v>
      </c>
    </row>
    <row r="834" spans="1:1" ht="31" x14ac:dyDescent="0.35">
      <c r="A834" s="973" t="s">
        <v>11197</v>
      </c>
    </row>
    <row r="835" spans="1:1" x14ac:dyDescent="0.35">
      <c r="A835" s="973" t="s">
        <v>1643</v>
      </c>
    </row>
    <row r="836" spans="1:1" x14ac:dyDescent="0.35">
      <c r="A836" s="973" t="s">
        <v>523</v>
      </c>
    </row>
    <row r="837" spans="1:1" x14ac:dyDescent="0.35">
      <c r="A837" s="973" t="s">
        <v>11198</v>
      </c>
    </row>
    <row r="838" spans="1:1" ht="31" x14ac:dyDescent="0.35">
      <c r="A838" s="973" t="s">
        <v>15143</v>
      </c>
    </row>
    <row r="839" spans="1:1" ht="31" x14ac:dyDescent="0.35">
      <c r="A839" s="973" t="s">
        <v>4322</v>
      </c>
    </row>
    <row r="840" spans="1:1" ht="46.5" x14ac:dyDescent="0.35">
      <c r="A840" s="973" t="s">
        <v>524</v>
      </c>
    </row>
    <row r="841" spans="1:1" ht="31" x14ac:dyDescent="0.35">
      <c r="A841" s="973" t="s">
        <v>525</v>
      </c>
    </row>
    <row r="842" spans="1:1" ht="31" x14ac:dyDescent="0.35">
      <c r="A842" s="973" t="s">
        <v>526</v>
      </c>
    </row>
    <row r="843" spans="1:1" ht="31" x14ac:dyDescent="0.35">
      <c r="A843" s="973" t="s">
        <v>527</v>
      </c>
    </row>
    <row r="844" spans="1:1" ht="31" x14ac:dyDescent="0.35">
      <c r="A844" s="973" t="s">
        <v>528</v>
      </c>
    </row>
    <row r="845" spans="1:1" ht="46.5" x14ac:dyDescent="0.35">
      <c r="A845" s="973" t="s">
        <v>15144</v>
      </c>
    </row>
    <row r="846" spans="1:1" ht="62" x14ac:dyDescent="0.35">
      <c r="A846" s="973" t="s">
        <v>15145</v>
      </c>
    </row>
    <row r="847" spans="1:1" ht="31" x14ac:dyDescent="0.35">
      <c r="A847" s="973" t="s">
        <v>15146</v>
      </c>
    </row>
    <row r="848" spans="1:1" ht="31" x14ac:dyDescent="0.35">
      <c r="A848" s="973" t="s">
        <v>15147</v>
      </c>
    </row>
    <row r="849" spans="1:1" ht="139.5" x14ac:dyDescent="0.35">
      <c r="A849" s="973" t="s">
        <v>23717</v>
      </c>
    </row>
    <row r="850" spans="1:1" ht="31" x14ac:dyDescent="0.35">
      <c r="A850" s="973" t="s">
        <v>15148</v>
      </c>
    </row>
    <row r="851" spans="1:1" ht="31" x14ac:dyDescent="0.35">
      <c r="A851" s="973" t="s">
        <v>23718</v>
      </c>
    </row>
    <row r="852" spans="1:1" ht="31" x14ac:dyDescent="0.35">
      <c r="A852" s="973" t="s">
        <v>15149</v>
      </c>
    </row>
    <row r="853" spans="1:1" x14ac:dyDescent="0.35">
      <c r="A853" s="973" t="s">
        <v>15150</v>
      </c>
    </row>
    <row r="854" spans="1:1" ht="62" x14ac:dyDescent="0.35">
      <c r="A854" s="973" t="s">
        <v>15151</v>
      </c>
    </row>
    <row r="855" spans="1:1" x14ac:dyDescent="0.35">
      <c r="A855" s="973" t="s">
        <v>6760</v>
      </c>
    </row>
    <row r="856" spans="1:1" ht="31" x14ac:dyDescent="0.35">
      <c r="A856" s="973" t="s">
        <v>15152</v>
      </c>
    </row>
    <row r="857" spans="1:1" ht="31" x14ac:dyDescent="0.35">
      <c r="A857" s="973" t="s">
        <v>15153</v>
      </c>
    </row>
    <row r="858" spans="1:1" x14ac:dyDescent="0.35">
      <c r="A858" s="973" t="s">
        <v>11199</v>
      </c>
    </row>
    <row r="859" spans="1:1" x14ac:dyDescent="0.35">
      <c r="A859" s="973" t="s">
        <v>11200</v>
      </c>
    </row>
    <row r="860" spans="1:1" ht="62" x14ac:dyDescent="0.35">
      <c r="A860" s="973" t="s">
        <v>96</v>
      </c>
    </row>
    <row r="861" spans="1:1" ht="46.5" x14ac:dyDescent="0.35">
      <c r="A861" s="973" t="s">
        <v>6761</v>
      </c>
    </row>
    <row r="862" spans="1:1" ht="31" x14ac:dyDescent="0.35">
      <c r="A862" s="973" t="s">
        <v>6762</v>
      </c>
    </row>
    <row r="863" spans="1:1" ht="77.5" x14ac:dyDescent="0.35">
      <c r="A863" s="973" t="s">
        <v>11201</v>
      </c>
    </row>
    <row r="864" spans="1:1" ht="46.5" x14ac:dyDescent="0.35">
      <c r="A864" s="973" t="s">
        <v>23719</v>
      </c>
    </row>
    <row r="865" spans="1:1" ht="31" x14ac:dyDescent="0.35">
      <c r="A865" s="973" t="s">
        <v>6171</v>
      </c>
    </row>
    <row r="866" spans="1:1" ht="31" x14ac:dyDescent="0.35">
      <c r="A866" s="973" t="s">
        <v>15154</v>
      </c>
    </row>
    <row r="867" spans="1:1" ht="31" x14ac:dyDescent="0.35">
      <c r="A867" s="973" t="s">
        <v>15155</v>
      </c>
    </row>
    <row r="868" spans="1:1" ht="46.5" x14ac:dyDescent="0.35">
      <c r="A868" s="973" t="s">
        <v>23720</v>
      </c>
    </row>
    <row r="869" spans="1:1" ht="62" x14ac:dyDescent="0.35">
      <c r="A869" s="973" t="s">
        <v>23721</v>
      </c>
    </row>
    <row r="870" spans="1:1" ht="31" x14ac:dyDescent="0.35">
      <c r="A870" s="973" t="s">
        <v>23722</v>
      </c>
    </row>
    <row r="871" spans="1:1" ht="31" x14ac:dyDescent="0.35">
      <c r="A871" s="973" t="s">
        <v>15156</v>
      </c>
    </row>
    <row r="872" spans="1:1" x14ac:dyDescent="0.35">
      <c r="A872" s="973" t="s">
        <v>15157</v>
      </c>
    </row>
    <row r="873" spans="1:1" ht="31" x14ac:dyDescent="0.35">
      <c r="A873" s="973" t="s">
        <v>15158</v>
      </c>
    </row>
    <row r="874" spans="1:1" x14ac:dyDescent="0.35">
      <c r="A874" s="973" t="s">
        <v>15159</v>
      </c>
    </row>
    <row r="875" spans="1:1" x14ac:dyDescent="0.35">
      <c r="A875" s="973" t="s">
        <v>23723</v>
      </c>
    </row>
    <row r="876" spans="1:1" x14ac:dyDescent="0.35">
      <c r="A876" s="973" t="s">
        <v>15160</v>
      </c>
    </row>
    <row r="877" spans="1:1" x14ac:dyDescent="0.35">
      <c r="A877" s="973" t="s">
        <v>15161</v>
      </c>
    </row>
    <row r="878" spans="1:1" x14ac:dyDescent="0.35">
      <c r="A878" s="973" t="s">
        <v>15162</v>
      </c>
    </row>
    <row r="879" spans="1:1" ht="31" x14ac:dyDescent="0.35">
      <c r="A879" s="973" t="s">
        <v>15163</v>
      </c>
    </row>
    <row r="880" spans="1:1" x14ac:dyDescent="0.35">
      <c r="A880" s="973" t="s">
        <v>1645</v>
      </c>
    </row>
    <row r="881" spans="1:1" x14ac:dyDescent="0.35">
      <c r="A881" s="973" t="s">
        <v>427</v>
      </c>
    </row>
    <row r="882" spans="1:1" ht="62" x14ac:dyDescent="0.35">
      <c r="A882" s="973" t="s">
        <v>15164</v>
      </c>
    </row>
    <row r="883" spans="1:1" x14ac:dyDescent="0.35">
      <c r="A883" s="973" t="s">
        <v>1852</v>
      </c>
    </row>
    <row r="884" spans="1:1" x14ac:dyDescent="0.35">
      <c r="A884" s="973" t="s">
        <v>530</v>
      </c>
    </row>
    <row r="885" spans="1:1" x14ac:dyDescent="0.35">
      <c r="A885" s="973" t="s">
        <v>15165</v>
      </c>
    </row>
    <row r="886" spans="1:1" x14ac:dyDescent="0.35">
      <c r="A886" s="973" t="s">
        <v>15166</v>
      </c>
    </row>
    <row r="887" spans="1:1" x14ac:dyDescent="0.35">
      <c r="A887" s="973" t="s">
        <v>15167</v>
      </c>
    </row>
    <row r="888" spans="1:1" x14ac:dyDescent="0.35">
      <c r="A888" s="973" t="s">
        <v>15168</v>
      </c>
    </row>
    <row r="889" spans="1:1" x14ac:dyDescent="0.35">
      <c r="A889" s="973" t="s">
        <v>15169</v>
      </c>
    </row>
    <row r="890" spans="1:1" ht="31" x14ac:dyDescent="0.35">
      <c r="A890" s="973" t="s">
        <v>15170</v>
      </c>
    </row>
    <row r="891" spans="1:1" ht="31" x14ac:dyDescent="0.35">
      <c r="A891" s="973" t="s">
        <v>15171</v>
      </c>
    </row>
    <row r="892" spans="1:1" x14ac:dyDescent="0.35">
      <c r="A892" s="973" t="s">
        <v>15172</v>
      </c>
    </row>
    <row r="893" spans="1:1" x14ac:dyDescent="0.35">
      <c r="A893" s="973" t="s">
        <v>15173</v>
      </c>
    </row>
    <row r="894" spans="1:1" x14ac:dyDescent="0.35">
      <c r="A894" s="973" t="s">
        <v>15174</v>
      </c>
    </row>
    <row r="895" spans="1:1" x14ac:dyDescent="0.35">
      <c r="A895" s="973" t="s">
        <v>15175</v>
      </c>
    </row>
    <row r="896" spans="1:1" ht="31" x14ac:dyDescent="0.35">
      <c r="A896" s="973" t="s">
        <v>15176</v>
      </c>
    </row>
    <row r="897" spans="1:1" x14ac:dyDescent="0.35">
      <c r="A897" s="973" t="s">
        <v>15177</v>
      </c>
    </row>
    <row r="898" spans="1:1" x14ac:dyDescent="0.35">
      <c r="A898" s="973" t="s">
        <v>15178</v>
      </c>
    </row>
    <row r="899" spans="1:1" ht="31" x14ac:dyDescent="0.35">
      <c r="A899" s="973" t="s">
        <v>15179</v>
      </c>
    </row>
    <row r="900" spans="1:1" ht="46.5" x14ac:dyDescent="0.35">
      <c r="A900" s="973" t="s">
        <v>15180</v>
      </c>
    </row>
    <row r="901" spans="1:1" ht="46.5" x14ac:dyDescent="0.35">
      <c r="A901" s="973" t="s">
        <v>15181</v>
      </c>
    </row>
    <row r="902" spans="1:1" x14ac:dyDescent="0.35">
      <c r="A902" s="973" t="s">
        <v>863</v>
      </c>
    </row>
    <row r="903" spans="1:1" x14ac:dyDescent="0.35">
      <c r="A903" s="973" t="s">
        <v>11202</v>
      </c>
    </row>
    <row r="904" spans="1:1" x14ac:dyDescent="0.35">
      <c r="A904" s="973" t="s">
        <v>2676</v>
      </c>
    </row>
    <row r="905" spans="1:1" x14ac:dyDescent="0.35">
      <c r="A905" s="973" t="s">
        <v>11203</v>
      </c>
    </row>
    <row r="906" spans="1:1" x14ac:dyDescent="0.35">
      <c r="A906" s="973" t="s">
        <v>49</v>
      </c>
    </row>
    <row r="907" spans="1:1" x14ac:dyDescent="0.35">
      <c r="A907" s="973" t="s">
        <v>10831</v>
      </c>
    </row>
    <row r="908" spans="1:1" x14ac:dyDescent="0.35">
      <c r="A908" s="973" t="s">
        <v>15182</v>
      </c>
    </row>
    <row r="909" spans="1:1" x14ac:dyDescent="0.35">
      <c r="A909" s="973" t="s">
        <v>15183</v>
      </c>
    </row>
    <row r="910" spans="1:1" x14ac:dyDescent="0.35">
      <c r="A910" s="973" t="s">
        <v>15184</v>
      </c>
    </row>
    <row r="911" spans="1:1" ht="46.5" x14ac:dyDescent="0.35">
      <c r="A911" s="973" t="s">
        <v>15185</v>
      </c>
    </row>
    <row r="912" spans="1:1" x14ac:dyDescent="0.35">
      <c r="A912" s="973" t="s">
        <v>15186</v>
      </c>
    </row>
    <row r="913" spans="1:1" x14ac:dyDescent="0.35">
      <c r="A913" s="973" t="s">
        <v>6172</v>
      </c>
    </row>
    <row r="914" spans="1:1" x14ac:dyDescent="0.35">
      <c r="A914" s="973" t="s">
        <v>10831</v>
      </c>
    </row>
    <row r="915" spans="1:1" ht="46.5" x14ac:dyDescent="0.35">
      <c r="A915" s="973" t="s">
        <v>15187</v>
      </c>
    </row>
    <row r="916" spans="1:1" x14ac:dyDescent="0.35">
      <c r="A916" s="973" t="s">
        <v>15188</v>
      </c>
    </row>
    <row r="917" spans="1:1" ht="31" x14ac:dyDescent="0.35">
      <c r="A917" s="973" t="s">
        <v>15189</v>
      </c>
    </row>
    <row r="918" spans="1:1" ht="31" x14ac:dyDescent="0.35">
      <c r="A918" s="973" t="s">
        <v>15190</v>
      </c>
    </row>
    <row r="919" spans="1:1" x14ac:dyDescent="0.35">
      <c r="A919" s="973" t="s">
        <v>15191</v>
      </c>
    </row>
    <row r="920" spans="1:1" x14ac:dyDescent="0.35">
      <c r="A920" s="973" t="s">
        <v>15192</v>
      </c>
    </row>
    <row r="921" spans="1:1" x14ac:dyDescent="0.35">
      <c r="A921" s="973" t="s">
        <v>15193</v>
      </c>
    </row>
    <row r="922" spans="1:1" ht="31" x14ac:dyDescent="0.35">
      <c r="A922" s="973" t="s">
        <v>15194</v>
      </c>
    </row>
    <row r="923" spans="1:1" x14ac:dyDescent="0.35">
      <c r="A923" s="973" t="s">
        <v>11204</v>
      </c>
    </row>
    <row r="924" spans="1:1" x14ac:dyDescent="0.35">
      <c r="A924" s="973" t="s">
        <v>6173</v>
      </c>
    </row>
    <row r="925" spans="1:1" x14ac:dyDescent="0.35">
      <c r="A925" s="973" t="s">
        <v>10831</v>
      </c>
    </row>
    <row r="926" spans="1:1" ht="31" x14ac:dyDescent="0.35">
      <c r="A926" s="973" t="s">
        <v>6174</v>
      </c>
    </row>
    <row r="927" spans="1:1" ht="31" x14ac:dyDescent="0.35">
      <c r="A927" s="973" t="s">
        <v>6175</v>
      </c>
    </row>
    <row r="928" spans="1:1" x14ac:dyDescent="0.35">
      <c r="A928" s="973" t="s">
        <v>6176</v>
      </c>
    </row>
    <row r="929" spans="1:1" ht="31" x14ac:dyDescent="0.35">
      <c r="A929" s="973" t="s">
        <v>6177</v>
      </c>
    </row>
    <row r="930" spans="1:1" x14ac:dyDescent="0.35">
      <c r="A930" s="973" t="s">
        <v>15195</v>
      </c>
    </row>
    <row r="931" spans="1:1" x14ac:dyDescent="0.35">
      <c r="A931" s="973" t="s">
        <v>6178</v>
      </c>
    </row>
    <row r="932" spans="1:1" x14ac:dyDescent="0.35">
      <c r="A932" s="973" t="s">
        <v>15196</v>
      </c>
    </row>
    <row r="933" spans="1:1" ht="31" x14ac:dyDescent="0.35">
      <c r="A933" s="973" t="s">
        <v>15197</v>
      </c>
    </row>
    <row r="934" spans="1:1" ht="31" x14ac:dyDescent="0.35">
      <c r="A934" s="973" t="s">
        <v>15198</v>
      </c>
    </row>
    <row r="935" spans="1:1" x14ac:dyDescent="0.35">
      <c r="A935" s="973" t="s">
        <v>11205</v>
      </c>
    </row>
    <row r="936" spans="1:1" ht="31" x14ac:dyDescent="0.35">
      <c r="A936" s="973" t="s">
        <v>11206</v>
      </c>
    </row>
    <row r="937" spans="1:1" x14ac:dyDescent="0.35">
      <c r="A937" s="973" t="s">
        <v>6179</v>
      </c>
    </row>
    <row r="938" spans="1:1" x14ac:dyDescent="0.35">
      <c r="A938" s="973" t="s">
        <v>10831</v>
      </c>
    </row>
    <row r="939" spans="1:1" ht="46.5" x14ac:dyDescent="0.35">
      <c r="A939" s="973" t="s">
        <v>15199</v>
      </c>
    </row>
    <row r="940" spans="1:1" x14ac:dyDescent="0.35">
      <c r="A940" s="973" t="s">
        <v>15200</v>
      </c>
    </row>
    <row r="941" spans="1:1" x14ac:dyDescent="0.35">
      <c r="A941" s="973" t="s">
        <v>15201</v>
      </c>
    </row>
    <row r="942" spans="1:1" ht="31" x14ac:dyDescent="0.35">
      <c r="A942" s="973" t="s">
        <v>15202</v>
      </c>
    </row>
    <row r="943" spans="1:1" x14ac:dyDescent="0.35">
      <c r="A943" s="973" t="s">
        <v>11207</v>
      </c>
    </row>
    <row r="944" spans="1:1" x14ac:dyDescent="0.35">
      <c r="A944" s="973" t="s">
        <v>2678</v>
      </c>
    </row>
    <row r="945" spans="1:1" x14ac:dyDescent="0.35">
      <c r="A945" s="973" t="s">
        <v>11208</v>
      </c>
    </row>
    <row r="946" spans="1:1" x14ac:dyDescent="0.35">
      <c r="A946" s="973" t="s">
        <v>6180</v>
      </c>
    </row>
    <row r="947" spans="1:1" x14ac:dyDescent="0.35">
      <c r="A947" s="973" t="s">
        <v>11209</v>
      </c>
    </row>
    <row r="948" spans="1:1" x14ac:dyDescent="0.35">
      <c r="A948" s="973" t="s">
        <v>15203</v>
      </c>
    </row>
    <row r="949" spans="1:1" x14ac:dyDescent="0.35">
      <c r="A949" s="973" t="s">
        <v>15204</v>
      </c>
    </row>
    <row r="950" spans="1:1" x14ac:dyDescent="0.35">
      <c r="A950" s="973" t="s">
        <v>15205</v>
      </c>
    </row>
    <row r="951" spans="1:1" ht="31" x14ac:dyDescent="0.35">
      <c r="A951" s="973" t="s">
        <v>15206</v>
      </c>
    </row>
    <row r="952" spans="1:1" x14ac:dyDescent="0.35">
      <c r="A952" s="973" t="s">
        <v>15207</v>
      </c>
    </row>
    <row r="953" spans="1:1" x14ac:dyDescent="0.35">
      <c r="A953" s="973" t="s">
        <v>15208</v>
      </c>
    </row>
    <row r="954" spans="1:1" x14ac:dyDescent="0.35">
      <c r="A954" s="973" t="s">
        <v>15209</v>
      </c>
    </row>
    <row r="955" spans="1:1" x14ac:dyDescent="0.35">
      <c r="A955" s="973" t="s">
        <v>15210</v>
      </c>
    </row>
    <row r="956" spans="1:1" x14ac:dyDescent="0.35">
      <c r="A956" s="973" t="s">
        <v>15211</v>
      </c>
    </row>
    <row r="957" spans="1:1" ht="31" x14ac:dyDescent="0.35">
      <c r="A957" s="973" t="s">
        <v>15212</v>
      </c>
    </row>
    <row r="958" spans="1:1" x14ac:dyDescent="0.35">
      <c r="A958" s="973" t="s">
        <v>15213</v>
      </c>
    </row>
    <row r="959" spans="1:1" x14ac:dyDescent="0.35">
      <c r="A959" s="973" t="s">
        <v>15214</v>
      </c>
    </row>
    <row r="960" spans="1:1" x14ac:dyDescent="0.35">
      <c r="A960" s="973" t="s">
        <v>15215</v>
      </c>
    </row>
    <row r="961" spans="1:1" x14ac:dyDescent="0.35">
      <c r="A961" s="973" t="s">
        <v>15216</v>
      </c>
    </row>
    <row r="962" spans="1:1" ht="31" x14ac:dyDescent="0.35">
      <c r="A962" s="973" t="s">
        <v>23724</v>
      </c>
    </row>
    <row r="963" spans="1:1" ht="31" x14ac:dyDescent="0.35">
      <c r="A963" s="973" t="s">
        <v>23725</v>
      </c>
    </row>
    <row r="964" spans="1:1" ht="31" x14ac:dyDescent="0.35">
      <c r="A964" s="973" t="s">
        <v>23726</v>
      </c>
    </row>
    <row r="965" spans="1:1" x14ac:dyDescent="0.35">
      <c r="A965" s="973" t="s">
        <v>23727</v>
      </c>
    </row>
    <row r="966" spans="1:1" x14ac:dyDescent="0.35">
      <c r="A966" s="973" t="s">
        <v>23728</v>
      </c>
    </row>
    <row r="967" spans="1:1" ht="46.5" x14ac:dyDescent="0.35">
      <c r="A967" s="973" t="s">
        <v>15217</v>
      </c>
    </row>
    <row r="968" spans="1:1" x14ac:dyDescent="0.35">
      <c r="A968" s="973" t="s">
        <v>15218</v>
      </c>
    </row>
    <row r="969" spans="1:1" x14ac:dyDescent="0.35">
      <c r="A969" s="973" t="s">
        <v>6181</v>
      </c>
    </row>
    <row r="970" spans="1:1" x14ac:dyDescent="0.35">
      <c r="A970" s="973" t="s">
        <v>11209</v>
      </c>
    </row>
    <row r="971" spans="1:1" ht="46.5" x14ac:dyDescent="0.35">
      <c r="A971" s="973" t="s">
        <v>15187</v>
      </c>
    </row>
    <row r="972" spans="1:1" x14ac:dyDescent="0.35">
      <c r="A972" s="973" t="s">
        <v>15188</v>
      </c>
    </row>
    <row r="973" spans="1:1" x14ac:dyDescent="0.35">
      <c r="A973" s="973" t="s">
        <v>15219</v>
      </c>
    </row>
    <row r="974" spans="1:1" x14ac:dyDescent="0.35">
      <c r="A974" s="973" t="s">
        <v>15220</v>
      </c>
    </row>
    <row r="975" spans="1:1" x14ac:dyDescent="0.35">
      <c r="A975" s="973" t="s">
        <v>15221</v>
      </c>
    </row>
    <row r="976" spans="1:1" ht="31" x14ac:dyDescent="0.35">
      <c r="A976" s="973" t="s">
        <v>15222</v>
      </c>
    </row>
    <row r="977" spans="1:1" ht="31" x14ac:dyDescent="0.35">
      <c r="A977" s="973" t="s">
        <v>15223</v>
      </c>
    </row>
    <row r="978" spans="1:1" ht="31" x14ac:dyDescent="0.35">
      <c r="A978" s="973" t="s">
        <v>15224</v>
      </c>
    </row>
    <row r="979" spans="1:1" ht="46.5" x14ac:dyDescent="0.35">
      <c r="A979" s="973" t="s">
        <v>15225</v>
      </c>
    </row>
    <row r="980" spans="1:1" ht="31" x14ac:dyDescent="0.35">
      <c r="A980" s="973" t="s">
        <v>15226</v>
      </c>
    </row>
    <row r="981" spans="1:1" ht="31" x14ac:dyDescent="0.35">
      <c r="A981" s="973" t="s">
        <v>15227</v>
      </c>
    </row>
    <row r="982" spans="1:1" ht="31" x14ac:dyDescent="0.35">
      <c r="A982" s="973" t="s">
        <v>15228</v>
      </c>
    </row>
    <row r="983" spans="1:1" ht="31" x14ac:dyDescent="0.35">
      <c r="A983" s="973" t="s">
        <v>15229</v>
      </c>
    </row>
    <row r="984" spans="1:1" x14ac:dyDescent="0.35">
      <c r="A984" s="973" t="s">
        <v>15230</v>
      </c>
    </row>
    <row r="985" spans="1:1" ht="31" x14ac:dyDescent="0.35">
      <c r="A985" s="973" t="s">
        <v>15231</v>
      </c>
    </row>
    <row r="986" spans="1:1" x14ac:dyDescent="0.35">
      <c r="A986" s="973" t="s">
        <v>15232</v>
      </c>
    </row>
    <row r="987" spans="1:1" x14ac:dyDescent="0.35">
      <c r="A987" s="973" t="s">
        <v>6182</v>
      </c>
    </row>
    <row r="988" spans="1:1" x14ac:dyDescent="0.35">
      <c r="A988" s="973" t="s">
        <v>11209</v>
      </c>
    </row>
    <row r="989" spans="1:1" ht="31" x14ac:dyDescent="0.35">
      <c r="A989" s="973" t="s">
        <v>15233</v>
      </c>
    </row>
    <row r="990" spans="1:1" ht="31" x14ac:dyDescent="0.35">
      <c r="A990" s="973" t="s">
        <v>15234</v>
      </c>
    </row>
    <row r="991" spans="1:1" x14ac:dyDescent="0.35">
      <c r="A991" s="973" t="s">
        <v>15235</v>
      </c>
    </row>
    <row r="992" spans="1:1" ht="31" x14ac:dyDescent="0.35">
      <c r="A992" s="973" t="s">
        <v>15236</v>
      </c>
    </row>
    <row r="993" spans="1:1" ht="31" x14ac:dyDescent="0.35">
      <c r="A993" s="973" t="s">
        <v>15237</v>
      </c>
    </row>
    <row r="994" spans="1:1" x14ac:dyDescent="0.35">
      <c r="A994" s="973" t="s">
        <v>15238</v>
      </c>
    </row>
    <row r="995" spans="1:1" x14ac:dyDescent="0.35">
      <c r="A995" s="973" t="s">
        <v>15239</v>
      </c>
    </row>
    <row r="996" spans="1:1" x14ac:dyDescent="0.35">
      <c r="A996" s="973" t="s">
        <v>15240</v>
      </c>
    </row>
    <row r="997" spans="1:1" x14ac:dyDescent="0.35">
      <c r="A997" s="973" t="s">
        <v>15241</v>
      </c>
    </row>
    <row r="998" spans="1:1" x14ac:dyDescent="0.35">
      <c r="A998" s="973" t="s">
        <v>15242</v>
      </c>
    </row>
    <row r="999" spans="1:1" x14ac:dyDescent="0.35">
      <c r="A999" s="973" t="s">
        <v>15243</v>
      </c>
    </row>
    <row r="1000" spans="1:1" x14ac:dyDescent="0.35">
      <c r="A1000" s="973" t="s">
        <v>15244</v>
      </c>
    </row>
    <row r="1001" spans="1:1" x14ac:dyDescent="0.35">
      <c r="A1001" s="973" t="s">
        <v>15245</v>
      </c>
    </row>
    <row r="1002" spans="1:1" x14ac:dyDescent="0.35">
      <c r="A1002" s="973" t="s">
        <v>15246</v>
      </c>
    </row>
    <row r="1003" spans="1:1" x14ac:dyDescent="0.35">
      <c r="A1003" s="973" t="s">
        <v>15247</v>
      </c>
    </row>
    <row r="1004" spans="1:1" x14ac:dyDescent="0.35">
      <c r="A1004" s="973" t="s">
        <v>15248</v>
      </c>
    </row>
    <row r="1005" spans="1:1" ht="31" x14ac:dyDescent="0.35">
      <c r="A1005" s="973" t="s">
        <v>15249</v>
      </c>
    </row>
    <row r="1006" spans="1:1" ht="31" x14ac:dyDescent="0.35">
      <c r="A1006" s="973" t="s">
        <v>15250</v>
      </c>
    </row>
    <row r="1007" spans="1:1" x14ac:dyDescent="0.35">
      <c r="A1007" s="973" t="s">
        <v>15251</v>
      </c>
    </row>
    <row r="1008" spans="1:1" ht="31" x14ac:dyDescent="0.35">
      <c r="A1008" s="973" t="s">
        <v>15252</v>
      </c>
    </row>
    <row r="1009" spans="1:1" ht="62" x14ac:dyDescent="0.35">
      <c r="A1009" s="973" t="s">
        <v>15253</v>
      </c>
    </row>
    <row r="1010" spans="1:1" x14ac:dyDescent="0.35">
      <c r="A1010" s="973" t="s">
        <v>15254</v>
      </c>
    </row>
    <row r="1011" spans="1:1" ht="31" x14ac:dyDescent="0.35">
      <c r="A1011" s="973" t="s">
        <v>15255</v>
      </c>
    </row>
    <row r="1012" spans="1:1" ht="31" x14ac:dyDescent="0.35">
      <c r="A1012" s="973" t="s">
        <v>23729</v>
      </c>
    </row>
    <row r="1013" spans="1:1" x14ac:dyDescent="0.35">
      <c r="A1013" s="973" t="s">
        <v>23730</v>
      </c>
    </row>
    <row r="1014" spans="1:1" ht="46.5" x14ac:dyDescent="0.35">
      <c r="A1014" s="973" t="s">
        <v>23731</v>
      </c>
    </row>
    <row r="1015" spans="1:1" x14ac:dyDescent="0.35">
      <c r="A1015" s="973" t="s">
        <v>15256</v>
      </c>
    </row>
    <row r="1016" spans="1:1" x14ac:dyDescent="0.35">
      <c r="A1016" s="973" t="s">
        <v>15257</v>
      </c>
    </row>
    <row r="1017" spans="1:1" x14ac:dyDescent="0.35">
      <c r="A1017" s="973" t="s">
        <v>6183</v>
      </c>
    </row>
    <row r="1018" spans="1:1" x14ac:dyDescent="0.35">
      <c r="A1018" s="973" t="s">
        <v>11209</v>
      </c>
    </row>
    <row r="1019" spans="1:1" ht="46.5" x14ac:dyDescent="0.35">
      <c r="A1019" s="973" t="s">
        <v>15199</v>
      </c>
    </row>
    <row r="1020" spans="1:1" x14ac:dyDescent="0.35">
      <c r="A1020" s="973" t="s">
        <v>15258</v>
      </c>
    </row>
    <row r="1021" spans="1:1" ht="46.5" x14ac:dyDescent="0.35">
      <c r="A1021" s="973" t="s">
        <v>15259</v>
      </c>
    </row>
    <row r="1022" spans="1:1" x14ac:dyDescent="0.35">
      <c r="A1022" s="973" t="s">
        <v>15260</v>
      </c>
    </row>
    <row r="1023" spans="1:1" x14ac:dyDescent="0.35">
      <c r="A1023" s="973" t="s">
        <v>1301</v>
      </c>
    </row>
    <row r="1024" spans="1:1" x14ac:dyDescent="0.35">
      <c r="A1024" s="973" t="s">
        <v>6184</v>
      </c>
    </row>
    <row r="1025" spans="1:1" x14ac:dyDescent="0.35">
      <c r="A1025" s="973" t="s">
        <v>11123</v>
      </c>
    </row>
    <row r="1026" spans="1:1" ht="31" x14ac:dyDescent="0.35">
      <c r="A1026" s="973" t="s">
        <v>23732</v>
      </c>
    </row>
    <row r="1027" spans="1:1" x14ac:dyDescent="0.35">
      <c r="A1027" s="973" t="s">
        <v>11210</v>
      </c>
    </row>
    <row r="1028" spans="1:1" x14ac:dyDescent="0.35">
      <c r="A1028" s="973" t="s">
        <v>1070</v>
      </c>
    </row>
    <row r="1029" spans="1:1" ht="31" x14ac:dyDescent="0.35">
      <c r="A1029" s="973" t="s">
        <v>6763</v>
      </c>
    </row>
    <row r="1030" spans="1:1" x14ac:dyDescent="0.35">
      <c r="A1030" s="973" t="s">
        <v>2674</v>
      </c>
    </row>
    <row r="1031" spans="1:1" x14ac:dyDescent="0.35">
      <c r="A1031" s="973" t="s">
        <v>6275</v>
      </c>
    </row>
    <row r="1032" spans="1:1" x14ac:dyDescent="0.35">
      <c r="A1032" s="973" t="s">
        <v>11211</v>
      </c>
    </row>
    <row r="1033" spans="1:1" ht="31" x14ac:dyDescent="0.35">
      <c r="A1033" s="973" t="s">
        <v>15261</v>
      </c>
    </row>
    <row r="1034" spans="1:1" ht="46.5" x14ac:dyDescent="0.35">
      <c r="A1034" s="973" t="s">
        <v>6276</v>
      </c>
    </row>
    <row r="1035" spans="1:1" x14ac:dyDescent="0.35">
      <c r="A1035" s="973" t="s">
        <v>6277</v>
      </c>
    </row>
    <row r="1036" spans="1:1" x14ac:dyDescent="0.35">
      <c r="A1036" s="973" t="s">
        <v>15262</v>
      </c>
    </row>
    <row r="1037" spans="1:1" ht="62" x14ac:dyDescent="0.35">
      <c r="A1037" s="973" t="s">
        <v>15263</v>
      </c>
    </row>
    <row r="1038" spans="1:1" ht="31" x14ac:dyDescent="0.35">
      <c r="A1038" s="973" t="s">
        <v>15264</v>
      </c>
    </row>
    <row r="1039" spans="1:1" ht="31" x14ac:dyDescent="0.35">
      <c r="A1039" s="973" t="s">
        <v>15265</v>
      </c>
    </row>
    <row r="1040" spans="1:1" ht="46.5" x14ac:dyDescent="0.35">
      <c r="A1040" s="973" t="s">
        <v>15266</v>
      </c>
    </row>
    <row r="1041" spans="1:1" ht="31" x14ac:dyDescent="0.35">
      <c r="A1041" s="973" t="s">
        <v>15267</v>
      </c>
    </row>
    <row r="1042" spans="1:1" x14ac:dyDescent="0.35">
      <c r="A1042" s="973" t="s">
        <v>533</v>
      </c>
    </row>
    <row r="1043" spans="1:1" x14ac:dyDescent="0.35">
      <c r="A1043" s="973" t="s">
        <v>2343</v>
      </c>
    </row>
    <row r="1044" spans="1:1" ht="62" x14ac:dyDescent="0.35">
      <c r="A1044" s="973" t="s">
        <v>15268</v>
      </c>
    </row>
    <row r="1045" spans="1:1" x14ac:dyDescent="0.35">
      <c r="A1045" s="973" t="s">
        <v>15269</v>
      </c>
    </row>
    <row r="1046" spans="1:1" ht="31" x14ac:dyDescent="0.35">
      <c r="A1046" s="973" t="s">
        <v>23733</v>
      </c>
    </row>
    <row r="1047" spans="1:1" ht="62" x14ac:dyDescent="0.35">
      <c r="A1047" s="973" t="s">
        <v>15270</v>
      </c>
    </row>
    <row r="1048" spans="1:1" ht="31" x14ac:dyDescent="0.35">
      <c r="A1048" s="973" t="s">
        <v>15271</v>
      </c>
    </row>
    <row r="1049" spans="1:1" x14ac:dyDescent="0.35">
      <c r="A1049" s="973" t="s">
        <v>15272</v>
      </c>
    </row>
    <row r="1050" spans="1:1" x14ac:dyDescent="0.35">
      <c r="A1050" s="973" t="s">
        <v>15273</v>
      </c>
    </row>
    <row r="1051" spans="1:1" ht="46.5" x14ac:dyDescent="0.35">
      <c r="A1051" s="973" t="s">
        <v>15274</v>
      </c>
    </row>
    <row r="1052" spans="1:1" ht="77.5" x14ac:dyDescent="0.35">
      <c r="A1052" s="973" t="s">
        <v>15275</v>
      </c>
    </row>
    <row r="1053" spans="1:1" x14ac:dyDescent="0.35">
      <c r="A1053" s="973" t="s">
        <v>15276</v>
      </c>
    </row>
    <row r="1054" spans="1:1" x14ac:dyDescent="0.35">
      <c r="A1054" s="973" t="s">
        <v>15277</v>
      </c>
    </row>
    <row r="1055" spans="1:1" ht="46.5" x14ac:dyDescent="0.35">
      <c r="A1055" s="973" t="s">
        <v>15278</v>
      </c>
    </row>
    <row r="1056" spans="1:1" ht="31" x14ac:dyDescent="0.35">
      <c r="A1056" s="973" t="s">
        <v>15279</v>
      </c>
    </row>
    <row r="1057" spans="1:1" ht="46.5" x14ac:dyDescent="0.35">
      <c r="A1057" s="973" t="s">
        <v>15280</v>
      </c>
    </row>
    <row r="1058" spans="1:1" ht="31" x14ac:dyDescent="0.35">
      <c r="A1058" s="973" t="s">
        <v>15281</v>
      </c>
    </row>
    <row r="1059" spans="1:1" x14ac:dyDescent="0.35">
      <c r="A1059" s="973" t="s">
        <v>15282</v>
      </c>
    </row>
    <row r="1060" spans="1:1" ht="31" x14ac:dyDescent="0.35">
      <c r="A1060" s="973" t="s">
        <v>15283</v>
      </c>
    </row>
    <row r="1061" spans="1:1" ht="31" x14ac:dyDescent="0.35">
      <c r="A1061" s="973" t="s">
        <v>15284</v>
      </c>
    </row>
    <row r="1062" spans="1:1" x14ac:dyDescent="0.35">
      <c r="A1062" s="973" t="s">
        <v>15285</v>
      </c>
    </row>
    <row r="1063" spans="1:1" ht="46.5" x14ac:dyDescent="0.35">
      <c r="A1063" s="973" t="s">
        <v>15286</v>
      </c>
    </row>
    <row r="1064" spans="1:1" x14ac:dyDescent="0.35">
      <c r="A1064" s="973" t="s">
        <v>15287</v>
      </c>
    </row>
    <row r="1065" spans="1:1" ht="31" x14ac:dyDescent="0.35">
      <c r="A1065" s="973" t="s">
        <v>15288</v>
      </c>
    </row>
    <row r="1066" spans="1:1" x14ac:dyDescent="0.35">
      <c r="A1066" s="973" t="s">
        <v>2344</v>
      </c>
    </row>
    <row r="1067" spans="1:1" ht="77.5" x14ac:dyDescent="0.35">
      <c r="A1067" s="973" t="s">
        <v>15289</v>
      </c>
    </row>
    <row r="1068" spans="1:1" ht="77.5" x14ac:dyDescent="0.35">
      <c r="A1068" s="973" t="s">
        <v>15290</v>
      </c>
    </row>
    <row r="1069" spans="1:1" ht="31" x14ac:dyDescent="0.35">
      <c r="A1069" s="973" t="s">
        <v>15291</v>
      </c>
    </row>
    <row r="1070" spans="1:1" ht="31" x14ac:dyDescent="0.35">
      <c r="A1070" s="973" t="s">
        <v>15292</v>
      </c>
    </row>
    <row r="1071" spans="1:1" x14ac:dyDescent="0.35">
      <c r="A1071" s="973" t="s">
        <v>15293</v>
      </c>
    </row>
    <row r="1072" spans="1:1" ht="46.5" x14ac:dyDescent="0.35">
      <c r="A1072" s="973" t="s">
        <v>15294</v>
      </c>
    </row>
    <row r="1073" spans="1:1" ht="31" x14ac:dyDescent="0.35">
      <c r="A1073" s="973" t="s">
        <v>15295</v>
      </c>
    </row>
    <row r="1074" spans="1:1" ht="46.5" x14ac:dyDescent="0.35">
      <c r="A1074" s="973" t="s">
        <v>15296</v>
      </c>
    </row>
    <row r="1075" spans="1:1" x14ac:dyDescent="0.35">
      <c r="A1075" s="973" t="s">
        <v>2345</v>
      </c>
    </row>
    <row r="1076" spans="1:1" x14ac:dyDescent="0.35">
      <c r="A1076" s="973" t="s">
        <v>6764</v>
      </c>
    </row>
    <row r="1077" spans="1:1" ht="31" x14ac:dyDescent="0.35">
      <c r="A1077" s="973" t="s">
        <v>11212</v>
      </c>
    </row>
    <row r="1078" spans="1:1" ht="31" x14ac:dyDescent="0.35">
      <c r="A1078" s="973" t="s">
        <v>11213</v>
      </c>
    </row>
    <row r="1079" spans="1:1" ht="31" x14ac:dyDescent="0.35">
      <c r="A1079" s="973" t="s">
        <v>11214</v>
      </c>
    </row>
    <row r="1080" spans="1:1" ht="62" x14ac:dyDescent="0.35">
      <c r="A1080" s="973" t="s">
        <v>11215</v>
      </c>
    </row>
    <row r="1081" spans="1:1" x14ac:dyDescent="0.35">
      <c r="A1081" s="973" t="s">
        <v>2347</v>
      </c>
    </row>
    <row r="1082" spans="1:1" ht="31" x14ac:dyDescent="0.35">
      <c r="A1082" s="973" t="s">
        <v>6765</v>
      </c>
    </row>
    <row r="1083" spans="1:1" ht="46.5" x14ac:dyDescent="0.35">
      <c r="A1083" s="973" t="s">
        <v>11216</v>
      </c>
    </row>
    <row r="1084" spans="1:1" ht="31" x14ac:dyDescent="0.35">
      <c r="A1084" s="973" t="s">
        <v>15297</v>
      </c>
    </row>
    <row r="1085" spans="1:1" ht="31" x14ac:dyDescent="0.35">
      <c r="A1085" s="973" t="s">
        <v>15298</v>
      </c>
    </row>
    <row r="1086" spans="1:1" ht="46.5" x14ac:dyDescent="0.35">
      <c r="A1086" s="973" t="s">
        <v>15299</v>
      </c>
    </row>
    <row r="1087" spans="1:1" x14ac:dyDescent="0.35">
      <c r="A1087" s="973" t="s">
        <v>642</v>
      </c>
    </row>
    <row r="1088" spans="1:1" x14ac:dyDescent="0.35">
      <c r="A1088" s="973" t="s">
        <v>1318</v>
      </c>
    </row>
    <row r="1089" spans="1:1" ht="186" x14ac:dyDescent="0.35">
      <c r="A1089" s="973" t="s">
        <v>23734</v>
      </c>
    </row>
    <row r="1090" spans="1:1" ht="170.5" x14ac:dyDescent="0.35">
      <c r="A1090" s="973" t="s">
        <v>23735</v>
      </c>
    </row>
    <row r="1091" spans="1:1" x14ac:dyDescent="0.35">
      <c r="A1091" s="973" t="s">
        <v>11217</v>
      </c>
    </row>
    <row r="1092" spans="1:1" ht="31" x14ac:dyDescent="0.35">
      <c r="A1092" s="973" t="s">
        <v>6278</v>
      </c>
    </row>
    <row r="1093" spans="1:1" x14ac:dyDescent="0.35">
      <c r="A1093" s="973" t="s">
        <v>15300</v>
      </c>
    </row>
    <row r="1094" spans="1:1" ht="31" x14ac:dyDescent="0.35">
      <c r="A1094" s="973" t="s">
        <v>23736</v>
      </c>
    </row>
    <row r="1095" spans="1:1" ht="108.5" x14ac:dyDescent="0.35">
      <c r="A1095" s="973" t="s">
        <v>15301</v>
      </c>
    </row>
    <row r="1096" spans="1:1" ht="124" x14ac:dyDescent="0.35">
      <c r="A1096" s="973" t="s">
        <v>23737</v>
      </c>
    </row>
    <row r="1097" spans="1:1" ht="62" x14ac:dyDescent="0.35">
      <c r="A1097" s="973" t="s">
        <v>15302</v>
      </c>
    </row>
    <row r="1098" spans="1:1" ht="62" x14ac:dyDescent="0.35">
      <c r="A1098" s="973" t="s">
        <v>11218</v>
      </c>
    </row>
    <row r="1099" spans="1:1" ht="62" x14ac:dyDescent="0.35">
      <c r="A1099" s="973" t="s">
        <v>11219</v>
      </c>
    </row>
    <row r="1100" spans="1:1" ht="93" x14ac:dyDescent="0.35">
      <c r="A1100" s="973" t="s">
        <v>15303</v>
      </c>
    </row>
    <row r="1101" spans="1:1" ht="62" x14ac:dyDescent="0.35">
      <c r="A1101" s="973" t="s">
        <v>15304</v>
      </c>
    </row>
    <row r="1102" spans="1:1" ht="46.5" x14ac:dyDescent="0.35">
      <c r="A1102" s="973" t="s">
        <v>15305</v>
      </c>
    </row>
    <row r="1103" spans="1:1" ht="93" x14ac:dyDescent="0.35">
      <c r="A1103" s="973" t="s">
        <v>15306</v>
      </c>
    </row>
    <row r="1104" spans="1:1" x14ac:dyDescent="0.35">
      <c r="A1104" s="973" t="s">
        <v>6279</v>
      </c>
    </row>
    <row r="1105" spans="1:1" ht="31" x14ac:dyDescent="0.35">
      <c r="A1105" s="973" t="s">
        <v>15307</v>
      </c>
    </row>
    <row r="1106" spans="1:1" x14ac:dyDescent="0.35">
      <c r="A1106" s="973" t="s">
        <v>23738</v>
      </c>
    </row>
    <row r="1107" spans="1:1" x14ac:dyDescent="0.35">
      <c r="A1107" s="973" t="s">
        <v>23739</v>
      </c>
    </row>
    <row r="1108" spans="1:1" x14ac:dyDescent="0.35">
      <c r="A1108" s="973" t="s">
        <v>23740</v>
      </c>
    </row>
    <row r="1109" spans="1:1" ht="62" x14ac:dyDescent="0.35">
      <c r="A1109" s="973" t="s">
        <v>23741</v>
      </c>
    </row>
    <row r="1110" spans="1:1" ht="46.5" x14ac:dyDescent="0.35">
      <c r="A1110" s="973" t="s">
        <v>23742</v>
      </c>
    </row>
    <row r="1111" spans="1:1" ht="31" x14ac:dyDescent="0.35">
      <c r="A1111" s="973" t="s">
        <v>15308</v>
      </c>
    </row>
    <row r="1112" spans="1:1" ht="62" x14ac:dyDescent="0.35">
      <c r="A1112" s="973" t="s">
        <v>15309</v>
      </c>
    </row>
    <row r="1113" spans="1:1" ht="31" x14ac:dyDescent="0.35">
      <c r="A1113" s="973" t="s">
        <v>23743</v>
      </c>
    </row>
    <row r="1114" spans="1:1" ht="31" x14ac:dyDescent="0.35">
      <c r="A1114" s="973" t="s">
        <v>11220</v>
      </c>
    </row>
    <row r="1115" spans="1:1" ht="31" x14ac:dyDescent="0.35">
      <c r="A1115" s="973" t="s">
        <v>15310</v>
      </c>
    </row>
    <row r="1116" spans="1:1" ht="31" x14ac:dyDescent="0.35">
      <c r="A1116" s="973" t="s">
        <v>6280</v>
      </c>
    </row>
    <row r="1117" spans="1:1" x14ac:dyDescent="0.35">
      <c r="A1117" s="973" t="s">
        <v>6281</v>
      </c>
    </row>
    <row r="1118" spans="1:1" x14ac:dyDescent="0.35">
      <c r="A1118" s="973" t="s">
        <v>6282</v>
      </c>
    </row>
    <row r="1119" spans="1:1" ht="31" x14ac:dyDescent="0.35">
      <c r="A1119" s="973" t="s">
        <v>11221</v>
      </c>
    </row>
    <row r="1120" spans="1:1" ht="46.5" x14ac:dyDescent="0.35">
      <c r="A1120" s="973" t="s">
        <v>11222</v>
      </c>
    </row>
    <row r="1121" spans="1:1" x14ac:dyDescent="0.35">
      <c r="A1121" s="973" t="s">
        <v>6283</v>
      </c>
    </row>
    <row r="1122" spans="1:1" ht="77.5" x14ac:dyDescent="0.35">
      <c r="A1122" s="973" t="s">
        <v>23744</v>
      </c>
    </row>
    <row r="1123" spans="1:1" ht="31" x14ac:dyDescent="0.35">
      <c r="A1123" s="973" t="s">
        <v>23745</v>
      </c>
    </row>
    <row r="1124" spans="1:1" x14ac:dyDescent="0.35">
      <c r="A1124" s="973" t="s">
        <v>15311</v>
      </c>
    </row>
    <row r="1125" spans="1:1" ht="31" x14ac:dyDescent="0.35">
      <c r="A1125" s="973" t="s">
        <v>6284</v>
      </c>
    </row>
    <row r="1126" spans="1:1" ht="31" x14ac:dyDescent="0.35">
      <c r="A1126" s="973" t="s">
        <v>15312</v>
      </c>
    </row>
    <row r="1127" spans="1:1" ht="46.5" x14ac:dyDescent="0.35">
      <c r="A1127" s="973" t="s">
        <v>15313</v>
      </c>
    </row>
    <row r="1128" spans="1:1" ht="46.5" x14ac:dyDescent="0.35">
      <c r="A1128" s="973" t="s">
        <v>15314</v>
      </c>
    </row>
    <row r="1129" spans="1:1" ht="31" x14ac:dyDescent="0.35">
      <c r="A1129" s="973" t="s">
        <v>15315</v>
      </c>
    </row>
    <row r="1130" spans="1:1" x14ac:dyDescent="0.35">
      <c r="A1130" s="973" t="s">
        <v>15316</v>
      </c>
    </row>
    <row r="1131" spans="1:1" x14ac:dyDescent="0.35">
      <c r="A1131" s="973" t="s">
        <v>23746</v>
      </c>
    </row>
    <row r="1132" spans="1:1" x14ac:dyDescent="0.35">
      <c r="A1132" s="973" t="s">
        <v>1151</v>
      </c>
    </row>
    <row r="1133" spans="1:1" x14ac:dyDescent="0.35">
      <c r="A1133" s="973" t="s">
        <v>463</v>
      </c>
    </row>
    <row r="1134" spans="1:1" x14ac:dyDescent="0.35">
      <c r="A1134" s="973" t="s">
        <v>1286</v>
      </c>
    </row>
    <row r="1135" spans="1:1" x14ac:dyDescent="0.35">
      <c r="A1135" s="973" t="s">
        <v>11224</v>
      </c>
    </row>
    <row r="1136" spans="1:1" ht="31" x14ac:dyDescent="0.35">
      <c r="A1136" s="973" t="s">
        <v>15317</v>
      </c>
    </row>
    <row r="1137" spans="1:1" ht="31" x14ac:dyDescent="0.35">
      <c r="A1137" s="973" t="s">
        <v>11225</v>
      </c>
    </row>
    <row r="1138" spans="1:1" x14ac:dyDescent="0.35">
      <c r="A1138" s="973" t="s">
        <v>6285</v>
      </c>
    </row>
    <row r="1139" spans="1:1" ht="31" x14ac:dyDescent="0.35">
      <c r="A1139" s="973" t="s">
        <v>6286</v>
      </c>
    </row>
    <row r="1140" spans="1:1" ht="46.5" x14ac:dyDescent="0.35">
      <c r="A1140" s="973" t="s">
        <v>15066</v>
      </c>
    </row>
    <row r="1141" spans="1:1" x14ac:dyDescent="0.35">
      <c r="A1141" s="973" t="s">
        <v>6287</v>
      </c>
    </row>
    <row r="1142" spans="1:1" x14ac:dyDescent="0.35">
      <c r="A1142" s="973" t="s">
        <v>6288</v>
      </c>
    </row>
    <row r="1143" spans="1:1" x14ac:dyDescent="0.35">
      <c r="A1143" s="973" t="s">
        <v>6265</v>
      </c>
    </row>
    <row r="1144" spans="1:1" x14ac:dyDescent="0.35">
      <c r="A1144" s="973" t="s">
        <v>6289</v>
      </c>
    </row>
    <row r="1145" spans="1:1" x14ac:dyDescent="0.35">
      <c r="A1145" s="973" t="s">
        <v>6267</v>
      </c>
    </row>
    <row r="1146" spans="1:1" x14ac:dyDescent="0.35">
      <c r="A1146" s="973" t="s">
        <v>15318</v>
      </c>
    </row>
    <row r="1147" spans="1:1" ht="31" x14ac:dyDescent="0.35">
      <c r="A1147" s="973" t="s">
        <v>15319</v>
      </c>
    </row>
    <row r="1148" spans="1:1" x14ac:dyDescent="0.35">
      <c r="A1148" s="973" t="s">
        <v>15320</v>
      </c>
    </row>
    <row r="1149" spans="1:1" x14ac:dyDescent="0.35">
      <c r="A1149" s="973" t="s">
        <v>15321</v>
      </c>
    </row>
    <row r="1150" spans="1:1" x14ac:dyDescent="0.35">
      <c r="A1150" s="973" t="s">
        <v>15322</v>
      </c>
    </row>
    <row r="1151" spans="1:1" x14ac:dyDescent="0.35">
      <c r="A1151" s="973" t="s">
        <v>15323</v>
      </c>
    </row>
    <row r="1152" spans="1:1" x14ac:dyDescent="0.35">
      <c r="A1152" s="973" t="s">
        <v>15324</v>
      </c>
    </row>
    <row r="1153" spans="1:1" ht="31" x14ac:dyDescent="0.35">
      <c r="A1153" s="973" t="s">
        <v>15325</v>
      </c>
    </row>
    <row r="1154" spans="1:1" ht="31" x14ac:dyDescent="0.35">
      <c r="A1154" s="973" t="s">
        <v>15326</v>
      </c>
    </row>
    <row r="1155" spans="1:1" x14ac:dyDescent="0.35">
      <c r="A1155" s="973" t="s">
        <v>15327</v>
      </c>
    </row>
    <row r="1156" spans="1:1" x14ac:dyDescent="0.35">
      <c r="A1156" s="973" t="s">
        <v>15328</v>
      </c>
    </row>
    <row r="1157" spans="1:1" x14ac:dyDescent="0.35">
      <c r="A1157" s="973" t="s">
        <v>15329</v>
      </c>
    </row>
    <row r="1158" spans="1:1" x14ac:dyDescent="0.35">
      <c r="A1158" s="973" t="s">
        <v>15330</v>
      </c>
    </row>
    <row r="1159" spans="1:1" ht="31" x14ac:dyDescent="0.35">
      <c r="A1159" s="973" t="s">
        <v>11226</v>
      </c>
    </row>
    <row r="1160" spans="1:1" x14ac:dyDescent="0.35">
      <c r="A1160" s="973" t="s">
        <v>15331</v>
      </c>
    </row>
    <row r="1161" spans="1:1" x14ac:dyDescent="0.35">
      <c r="A1161" s="973" t="s">
        <v>15332</v>
      </c>
    </row>
    <row r="1162" spans="1:1" x14ac:dyDescent="0.35">
      <c r="A1162" s="973" t="s">
        <v>6290</v>
      </c>
    </row>
    <row r="1163" spans="1:1" x14ac:dyDescent="0.35">
      <c r="A1163" s="973" t="s">
        <v>6291</v>
      </c>
    </row>
    <row r="1164" spans="1:1" x14ac:dyDescent="0.35">
      <c r="A1164" s="973" t="s">
        <v>6292</v>
      </c>
    </row>
    <row r="1165" spans="1:1" x14ac:dyDescent="0.35">
      <c r="A1165" s="973" t="s">
        <v>6293</v>
      </c>
    </row>
    <row r="1166" spans="1:1" ht="31" x14ac:dyDescent="0.35">
      <c r="A1166" s="973" t="s">
        <v>15333</v>
      </c>
    </row>
    <row r="1167" spans="1:1" ht="31" x14ac:dyDescent="0.35">
      <c r="A1167" s="973" t="s">
        <v>11227</v>
      </c>
    </row>
    <row r="1168" spans="1:1" ht="31" x14ac:dyDescent="0.35">
      <c r="A1168" s="973" t="s">
        <v>15334</v>
      </c>
    </row>
    <row r="1169" spans="1:1" ht="31" x14ac:dyDescent="0.35">
      <c r="A1169" s="973" t="s">
        <v>15335</v>
      </c>
    </row>
    <row r="1170" spans="1:1" ht="31" x14ac:dyDescent="0.35">
      <c r="A1170" s="973" t="s">
        <v>15336</v>
      </c>
    </row>
    <row r="1171" spans="1:1" x14ac:dyDescent="0.35">
      <c r="A1171" s="973" t="s">
        <v>1291</v>
      </c>
    </row>
    <row r="1172" spans="1:1" x14ac:dyDescent="0.35">
      <c r="A1172" s="973" t="s">
        <v>374</v>
      </c>
    </row>
    <row r="1173" spans="1:1" x14ac:dyDescent="0.35">
      <c r="A1173" s="973" t="s">
        <v>11228</v>
      </c>
    </row>
    <row r="1174" spans="1:1" ht="31" x14ac:dyDescent="0.35">
      <c r="A1174" s="973" t="s">
        <v>23747</v>
      </c>
    </row>
    <row r="1175" spans="1:1" x14ac:dyDescent="0.35">
      <c r="A1175" s="973" t="s">
        <v>15337</v>
      </c>
    </row>
    <row r="1176" spans="1:1" x14ac:dyDescent="0.35">
      <c r="A1176" s="973" t="s">
        <v>6294</v>
      </c>
    </row>
    <row r="1177" spans="1:1" ht="31" x14ac:dyDescent="0.35">
      <c r="A1177" s="973" t="s">
        <v>15338</v>
      </c>
    </row>
    <row r="1178" spans="1:1" x14ac:dyDescent="0.35">
      <c r="A1178" s="973" t="s">
        <v>15339</v>
      </c>
    </row>
    <row r="1179" spans="1:1" ht="31" x14ac:dyDescent="0.35">
      <c r="A1179" s="973" t="s">
        <v>11229</v>
      </c>
    </row>
    <row r="1180" spans="1:1" ht="46.5" x14ac:dyDescent="0.35">
      <c r="A1180" s="973" t="s">
        <v>23748</v>
      </c>
    </row>
    <row r="1181" spans="1:1" x14ac:dyDescent="0.35">
      <c r="A1181" s="973" t="s">
        <v>15340</v>
      </c>
    </row>
    <row r="1182" spans="1:1" x14ac:dyDescent="0.35">
      <c r="A1182" s="973" t="s">
        <v>1513</v>
      </c>
    </row>
    <row r="1183" spans="1:1" x14ac:dyDescent="0.35">
      <c r="A1183" s="973" t="s">
        <v>185</v>
      </c>
    </row>
    <row r="1184" spans="1:1" x14ac:dyDescent="0.35">
      <c r="A1184" s="973" t="s">
        <v>11230</v>
      </c>
    </row>
    <row r="1185" spans="1:1" ht="77.5" x14ac:dyDescent="0.35">
      <c r="A1185" s="973" t="s">
        <v>59</v>
      </c>
    </row>
    <row r="1186" spans="1:1" ht="46.5" x14ac:dyDescent="0.35">
      <c r="A1186" s="973" t="s">
        <v>197</v>
      </c>
    </row>
    <row r="1187" spans="1:1" ht="46.5" x14ac:dyDescent="0.35">
      <c r="A1187" s="973" t="s">
        <v>11231</v>
      </c>
    </row>
    <row r="1188" spans="1:1" ht="46.5" x14ac:dyDescent="0.35">
      <c r="A1188" s="973" t="s">
        <v>11232</v>
      </c>
    </row>
    <row r="1189" spans="1:1" ht="77.5" x14ac:dyDescent="0.35">
      <c r="A1189" s="973" t="s">
        <v>11233</v>
      </c>
    </row>
    <row r="1190" spans="1:1" ht="31" x14ac:dyDescent="0.35">
      <c r="A1190" s="973" t="s">
        <v>11234</v>
      </c>
    </row>
    <row r="1191" spans="1:1" ht="31" x14ac:dyDescent="0.35">
      <c r="A1191" s="973" t="s">
        <v>11235</v>
      </c>
    </row>
    <row r="1192" spans="1:1" ht="77.5" x14ac:dyDescent="0.35">
      <c r="A1192" s="973" t="s">
        <v>11236</v>
      </c>
    </row>
    <row r="1193" spans="1:1" ht="31" x14ac:dyDescent="0.35">
      <c r="A1193" s="973" t="s">
        <v>11237</v>
      </c>
    </row>
    <row r="1194" spans="1:1" x14ac:dyDescent="0.35">
      <c r="A1194" s="973" t="s">
        <v>1515</v>
      </c>
    </row>
    <row r="1195" spans="1:1" x14ac:dyDescent="0.35">
      <c r="A1195" s="973" t="s">
        <v>1438</v>
      </c>
    </row>
    <row r="1196" spans="1:1" x14ac:dyDescent="0.35">
      <c r="A1196" s="973" t="s">
        <v>656</v>
      </c>
    </row>
    <row r="1197" spans="1:1" x14ac:dyDescent="0.35">
      <c r="A1197" s="973" t="s">
        <v>492</v>
      </c>
    </row>
    <row r="1198" spans="1:1" ht="31" x14ac:dyDescent="0.35">
      <c r="A1198" s="973" t="s">
        <v>493</v>
      </c>
    </row>
    <row r="1199" spans="1:1" ht="31" x14ac:dyDescent="0.35">
      <c r="A1199" s="973" t="s">
        <v>494</v>
      </c>
    </row>
    <row r="1200" spans="1:1" x14ac:dyDescent="0.35">
      <c r="A1200" s="973" t="s">
        <v>3436</v>
      </c>
    </row>
    <row r="1201" spans="1:1" x14ac:dyDescent="0.35">
      <c r="A1201" s="973" t="s">
        <v>495</v>
      </c>
    </row>
    <row r="1202" spans="1:1" x14ac:dyDescent="0.35">
      <c r="A1202" s="973" t="s">
        <v>1322</v>
      </c>
    </row>
    <row r="1203" spans="1:1" ht="46.5" x14ac:dyDescent="0.35">
      <c r="A1203" s="973" t="s">
        <v>584</v>
      </c>
    </row>
    <row r="1204" spans="1:1" x14ac:dyDescent="0.35">
      <c r="A1204" s="973" t="s">
        <v>3398</v>
      </c>
    </row>
    <row r="1205" spans="1:1" x14ac:dyDescent="0.35">
      <c r="A1205" s="973" t="s">
        <v>585</v>
      </c>
    </row>
    <row r="1206" spans="1:1" x14ac:dyDescent="0.35">
      <c r="A1206" s="973" t="s">
        <v>856</v>
      </c>
    </row>
    <row r="1207" spans="1:1" ht="62" x14ac:dyDescent="0.35">
      <c r="A1207" s="973" t="s">
        <v>586</v>
      </c>
    </row>
    <row r="1208" spans="1:1" x14ac:dyDescent="0.35">
      <c r="A1208" s="973" t="s">
        <v>587</v>
      </c>
    </row>
    <row r="1209" spans="1:1" ht="108.5" x14ac:dyDescent="0.35">
      <c r="A1209" s="973" t="s">
        <v>11238</v>
      </c>
    </row>
    <row r="1210" spans="1:1" x14ac:dyDescent="0.35">
      <c r="A1210" s="973" t="s">
        <v>505</v>
      </c>
    </row>
    <row r="1211" spans="1:1" ht="31" x14ac:dyDescent="0.35">
      <c r="A1211" s="973" t="s">
        <v>11239</v>
      </c>
    </row>
    <row r="1212" spans="1:1" x14ac:dyDescent="0.35">
      <c r="A1212" s="973" t="s">
        <v>506</v>
      </c>
    </row>
    <row r="1213" spans="1:1" x14ac:dyDescent="0.35">
      <c r="A1213" s="973" t="s">
        <v>2991</v>
      </c>
    </row>
    <row r="1214" spans="1:1" x14ac:dyDescent="0.35">
      <c r="A1214" s="973" t="s">
        <v>368</v>
      </c>
    </row>
    <row r="1215" spans="1:1" x14ac:dyDescent="0.35">
      <c r="A1215" s="973" t="s">
        <v>1508</v>
      </c>
    </row>
    <row r="1216" spans="1:1" ht="279" x14ac:dyDescent="0.35">
      <c r="A1216" s="973" t="s">
        <v>386</v>
      </c>
    </row>
    <row r="1217" spans="1:1" ht="62" x14ac:dyDescent="0.35">
      <c r="A1217" s="973" t="s">
        <v>378</v>
      </c>
    </row>
    <row r="1218" spans="1:1" ht="77.5" x14ac:dyDescent="0.35">
      <c r="A1218" s="973" t="s">
        <v>379</v>
      </c>
    </row>
    <row r="1219" spans="1:1" ht="62" x14ac:dyDescent="0.35">
      <c r="A1219" s="973" t="s">
        <v>6766</v>
      </c>
    </row>
    <row r="1220" spans="1:1" ht="108.5" x14ac:dyDescent="0.35">
      <c r="A1220" s="973" t="s">
        <v>117</v>
      </c>
    </row>
    <row r="1221" spans="1:1" x14ac:dyDescent="0.35">
      <c r="A1221" s="973" t="s">
        <v>1345</v>
      </c>
    </row>
    <row r="1222" spans="1:1" x14ac:dyDescent="0.35">
      <c r="A1222" s="973" t="s">
        <v>6767</v>
      </c>
    </row>
    <row r="1223" spans="1:1" x14ac:dyDescent="0.35">
      <c r="A1223" s="973" t="s">
        <v>1528</v>
      </c>
    </row>
    <row r="1224" spans="1:1" ht="46.5" x14ac:dyDescent="0.35">
      <c r="A1224" s="973" t="s">
        <v>383</v>
      </c>
    </row>
    <row r="1225" spans="1:1" x14ac:dyDescent="0.35">
      <c r="A1225" s="973" t="s">
        <v>1590</v>
      </c>
    </row>
    <row r="1226" spans="1:1" x14ac:dyDescent="0.35">
      <c r="A1226" s="973" t="s">
        <v>6768</v>
      </c>
    </row>
    <row r="1227" spans="1:1" x14ac:dyDescent="0.35">
      <c r="A1227" s="973" t="s">
        <v>865</v>
      </c>
    </row>
    <row r="1228" spans="1:1" ht="31" x14ac:dyDescent="0.35">
      <c r="A1228" s="973" t="s">
        <v>384</v>
      </c>
    </row>
    <row r="1229" spans="1:1" x14ac:dyDescent="0.35">
      <c r="A1229" s="973" t="s">
        <v>886</v>
      </c>
    </row>
    <row r="1230" spans="1:1" x14ac:dyDescent="0.35">
      <c r="A1230" s="973" t="s">
        <v>385</v>
      </c>
    </row>
    <row r="1231" spans="1:1" x14ac:dyDescent="0.35">
      <c r="A1231" s="973" t="s">
        <v>867</v>
      </c>
    </row>
    <row r="1232" spans="1:1" ht="62" x14ac:dyDescent="0.35">
      <c r="A1232" s="973" t="s">
        <v>479</v>
      </c>
    </row>
    <row r="1233" spans="1:1" x14ac:dyDescent="0.35">
      <c r="A1233" s="973" t="s">
        <v>480</v>
      </c>
    </row>
    <row r="1234" spans="1:1" ht="46.5" x14ac:dyDescent="0.35">
      <c r="A1234" s="973" t="s">
        <v>11240</v>
      </c>
    </row>
    <row r="1235" spans="1:1" ht="31" x14ac:dyDescent="0.35">
      <c r="A1235" s="973" t="s">
        <v>481</v>
      </c>
    </row>
    <row r="1236" spans="1:1" x14ac:dyDescent="0.35">
      <c r="A1236" s="973" t="s">
        <v>985</v>
      </c>
    </row>
    <row r="1237" spans="1:1" x14ac:dyDescent="0.35">
      <c r="A1237" s="973" t="s">
        <v>482</v>
      </c>
    </row>
    <row r="1238" spans="1:1" x14ac:dyDescent="0.35">
      <c r="A1238" s="973" t="s">
        <v>885</v>
      </c>
    </row>
    <row r="1239" spans="1:1" ht="31" x14ac:dyDescent="0.35">
      <c r="A1239" s="973" t="s">
        <v>483</v>
      </c>
    </row>
    <row r="1240" spans="1:1" x14ac:dyDescent="0.35">
      <c r="A1240" s="973" t="s">
        <v>6769</v>
      </c>
    </row>
    <row r="1241" spans="1:1" ht="31" x14ac:dyDescent="0.35">
      <c r="A1241" s="973" t="s">
        <v>6185</v>
      </c>
    </row>
    <row r="1242" spans="1:1" ht="46.5" x14ac:dyDescent="0.35">
      <c r="A1242" s="973" t="s">
        <v>6186</v>
      </c>
    </row>
    <row r="1243" spans="1:1" ht="31" x14ac:dyDescent="0.35">
      <c r="A1243" s="973" t="s">
        <v>6187</v>
      </c>
    </row>
    <row r="1244" spans="1:1" x14ac:dyDescent="0.35">
      <c r="A1244" s="973" t="s">
        <v>6770</v>
      </c>
    </row>
    <row r="1245" spans="1:1" x14ac:dyDescent="0.35">
      <c r="A1245" s="973" t="s">
        <v>185</v>
      </c>
    </row>
    <row r="1246" spans="1:1" ht="108.5" x14ac:dyDescent="0.35">
      <c r="A1246" s="973" t="s">
        <v>6295</v>
      </c>
    </row>
    <row r="1247" spans="1:1" ht="31" x14ac:dyDescent="0.35">
      <c r="A1247" s="973" t="s">
        <v>6296</v>
      </c>
    </row>
    <row r="1248" spans="1:1" x14ac:dyDescent="0.35">
      <c r="A1248" s="973" t="s">
        <v>6771</v>
      </c>
    </row>
    <row r="1249" spans="1:1" ht="31" x14ac:dyDescent="0.35">
      <c r="A1249" s="973" t="s">
        <v>6772</v>
      </c>
    </row>
    <row r="1250" spans="1:1" ht="31" x14ac:dyDescent="0.35">
      <c r="A1250" s="973" t="s">
        <v>6773</v>
      </c>
    </row>
    <row r="1251" spans="1:1" ht="62" x14ac:dyDescent="0.35">
      <c r="A1251" s="973" t="s">
        <v>6774</v>
      </c>
    </row>
    <row r="1252" spans="1:1" ht="46.5" x14ac:dyDescent="0.35">
      <c r="A1252" s="973" t="s">
        <v>6775</v>
      </c>
    </row>
    <row r="1253" spans="1:1" ht="46.5" x14ac:dyDescent="0.35">
      <c r="A1253" s="973" t="s">
        <v>6776</v>
      </c>
    </row>
    <row r="1254" spans="1:1" ht="62" x14ac:dyDescent="0.35">
      <c r="A1254" s="973" t="s">
        <v>6777</v>
      </c>
    </row>
    <row r="1255" spans="1:1" x14ac:dyDescent="0.35">
      <c r="A1255" s="973" t="s">
        <v>15341</v>
      </c>
    </row>
    <row r="1256" spans="1:1" ht="62" x14ac:dyDescent="0.35">
      <c r="A1256" s="973" t="s">
        <v>15342</v>
      </c>
    </row>
    <row r="1257" spans="1:1" ht="46.5" x14ac:dyDescent="0.35">
      <c r="A1257" s="973" t="s">
        <v>15343</v>
      </c>
    </row>
    <row r="1258" spans="1:1" ht="31" x14ac:dyDescent="0.35">
      <c r="A1258" s="973" t="s">
        <v>15344</v>
      </c>
    </row>
    <row r="1259" spans="1:1" ht="31" x14ac:dyDescent="0.35">
      <c r="A1259" s="973" t="s">
        <v>15345</v>
      </c>
    </row>
    <row r="1260" spans="1:1" ht="46.5" x14ac:dyDescent="0.35">
      <c r="A1260" s="973" t="s">
        <v>15346</v>
      </c>
    </row>
    <row r="1261" spans="1:1" x14ac:dyDescent="0.35">
      <c r="A1261" s="973" t="s">
        <v>15347</v>
      </c>
    </row>
    <row r="1262" spans="1:1" ht="124" x14ac:dyDescent="0.35">
      <c r="A1262" s="973" t="s">
        <v>15348</v>
      </c>
    </row>
    <row r="1263" spans="1:1" ht="77.5" x14ac:dyDescent="0.35">
      <c r="A1263" s="973" t="s">
        <v>15349</v>
      </c>
    </row>
    <row r="1264" spans="1:1" ht="62" x14ac:dyDescent="0.35">
      <c r="A1264" s="973" t="s">
        <v>15350</v>
      </c>
    </row>
    <row r="1265" spans="1:1" ht="62" x14ac:dyDescent="0.35">
      <c r="A1265" s="973" t="s">
        <v>15351</v>
      </c>
    </row>
    <row r="1266" spans="1:1" ht="124" x14ac:dyDescent="0.35">
      <c r="A1266" s="973" t="s">
        <v>15352</v>
      </c>
    </row>
    <row r="1267" spans="1:1" ht="124" x14ac:dyDescent="0.35">
      <c r="A1267" s="973" t="s">
        <v>15353</v>
      </c>
    </row>
    <row r="1268" spans="1:1" x14ac:dyDescent="0.35">
      <c r="A1268" s="973" t="s">
        <v>23749</v>
      </c>
    </row>
    <row r="1269" spans="1:1" ht="46.5" x14ac:dyDescent="0.35">
      <c r="A1269" s="973" t="s">
        <v>23750</v>
      </c>
    </row>
    <row r="1270" spans="1:1" x14ac:dyDescent="0.35">
      <c r="A1270" s="973" t="s">
        <v>6742</v>
      </c>
    </row>
    <row r="1271" spans="1:1" x14ac:dyDescent="0.35">
      <c r="A1271" s="973" t="s">
        <v>6778</v>
      </c>
    </row>
    <row r="1272" spans="1:1" x14ac:dyDescent="0.35">
      <c r="A1272" s="973" t="s">
        <v>6779</v>
      </c>
    </row>
    <row r="1273" spans="1:1" x14ac:dyDescent="0.35">
      <c r="A1273" s="973" t="s">
        <v>6882</v>
      </c>
    </row>
    <row r="1274" spans="1:1" ht="46.5" x14ac:dyDescent="0.35">
      <c r="A1274" s="973" t="s">
        <v>15354</v>
      </c>
    </row>
    <row r="1275" spans="1:1" ht="31" x14ac:dyDescent="0.35">
      <c r="A1275" s="973" t="s">
        <v>11241</v>
      </c>
    </row>
    <row r="1276" spans="1:1" ht="31" x14ac:dyDescent="0.35">
      <c r="A1276" s="973" t="s">
        <v>11242</v>
      </c>
    </row>
    <row r="1277" spans="1:1" ht="31" x14ac:dyDescent="0.35">
      <c r="A1277" s="973" t="s">
        <v>23751</v>
      </c>
    </row>
    <row r="1278" spans="1:1" ht="31" x14ac:dyDescent="0.35">
      <c r="A1278" s="973" t="s">
        <v>11243</v>
      </c>
    </row>
    <row r="1279" spans="1:1" ht="46.5" x14ac:dyDescent="0.35">
      <c r="A1279" s="973" t="s">
        <v>11244</v>
      </c>
    </row>
    <row r="1280" spans="1:1" ht="46.5" x14ac:dyDescent="0.35">
      <c r="A1280" s="973" t="s">
        <v>11245</v>
      </c>
    </row>
    <row r="1281" spans="1:1" ht="46.5" x14ac:dyDescent="0.35">
      <c r="A1281" s="973" t="s">
        <v>11246</v>
      </c>
    </row>
    <row r="1282" spans="1:1" ht="31" x14ac:dyDescent="0.35">
      <c r="A1282" s="973" t="s">
        <v>11247</v>
      </c>
    </row>
    <row r="1283" spans="1:1" x14ac:dyDescent="0.35">
      <c r="A1283" s="973" t="s">
        <v>11248</v>
      </c>
    </row>
    <row r="1284" spans="1:1" ht="31" x14ac:dyDescent="0.35">
      <c r="A1284" s="973" t="s">
        <v>11249</v>
      </c>
    </row>
    <row r="1285" spans="1:1" x14ac:dyDescent="0.35">
      <c r="A1285" s="973" t="s">
        <v>11250</v>
      </c>
    </row>
    <row r="1286" spans="1:1" ht="31" x14ac:dyDescent="0.35">
      <c r="A1286" s="973" t="s">
        <v>11251</v>
      </c>
    </row>
    <row r="1287" spans="1:1" x14ac:dyDescent="0.35">
      <c r="A1287" s="973" t="s">
        <v>11252</v>
      </c>
    </row>
    <row r="1288" spans="1:1" x14ac:dyDescent="0.35">
      <c r="A1288" s="973" t="s">
        <v>11253</v>
      </c>
    </row>
    <row r="1289" spans="1:1" x14ac:dyDescent="0.35">
      <c r="A1289" s="973" t="s">
        <v>23752</v>
      </c>
    </row>
    <row r="1290" spans="1:1" x14ac:dyDescent="0.35">
      <c r="A1290" s="973" t="s">
        <v>11254</v>
      </c>
    </row>
    <row r="1291" spans="1:1" x14ac:dyDescent="0.35">
      <c r="A1291" s="973" t="s">
        <v>11255</v>
      </c>
    </row>
    <row r="1292" spans="1:1" x14ac:dyDescent="0.35">
      <c r="A1292" s="973" t="s">
        <v>11256</v>
      </c>
    </row>
    <row r="1293" spans="1:1" x14ac:dyDescent="0.35">
      <c r="A1293" s="973" t="s">
        <v>11257</v>
      </c>
    </row>
    <row r="1294" spans="1:1" x14ac:dyDescent="0.35">
      <c r="A1294" s="973" t="s">
        <v>23753</v>
      </c>
    </row>
    <row r="1295" spans="1:1" x14ac:dyDescent="0.35">
      <c r="A1295" s="973" t="s">
        <v>23754</v>
      </c>
    </row>
    <row r="1296" spans="1:1" x14ac:dyDescent="0.35">
      <c r="A1296" s="973" t="s">
        <v>11258</v>
      </c>
    </row>
    <row r="1297" spans="1:1" ht="31" x14ac:dyDescent="0.35">
      <c r="A1297" s="973" t="s">
        <v>11259</v>
      </c>
    </row>
    <row r="1298" spans="1:1" x14ac:dyDescent="0.35">
      <c r="A1298" s="973" t="s">
        <v>11260</v>
      </c>
    </row>
    <row r="1299" spans="1:1" x14ac:dyDescent="0.35">
      <c r="A1299" s="973" t="s">
        <v>11261</v>
      </c>
    </row>
    <row r="1300" spans="1:1" x14ac:dyDescent="0.35">
      <c r="A1300" s="973" t="s">
        <v>11262</v>
      </c>
    </row>
    <row r="1301" spans="1:1" ht="31" x14ac:dyDescent="0.35">
      <c r="A1301" s="973" t="s">
        <v>23755</v>
      </c>
    </row>
    <row r="1302" spans="1:1" x14ac:dyDescent="0.35">
      <c r="A1302" s="973" t="s">
        <v>11263</v>
      </c>
    </row>
    <row r="1303" spans="1:1" x14ac:dyDescent="0.35">
      <c r="A1303" s="973" t="s">
        <v>23756</v>
      </c>
    </row>
    <row r="1304" spans="1:1" x14ac:dyDescent="0.35">
      <c r="A1304" s="973" t="s">
        <v>23757</v>
      </c>
    </row>
    <row r="1305" spans="1:1" x14ac:dyDescent="0.35">
      <c r="A1305" s="973" t="s">
        <v>23758</v>
      </c>
    </row>
    <row r="1306" spans="1:1" x14ac:dyDescent="0.35">
      <c r="A1306" s="973" t="s">
        <v>23759</v>
      </c>
    </row>
    <row r="1307" spans="1:1" ht="31" x14ac:dyDescent="0.35">
      <c r="A1307" s="973" t="s">
        <v>23760</v>
      </c>
    </row>
    <row r="1308" spans="1:1" ht="31" x14ac:dyDescent="0.35">
      <c r="A1308" s="973" t="s">
        <v>11264</v>
      </c>
    </row>
    <row r="1309" spans="1:1" ht="31" x14ac:dyDescent="0.35">
      <c r="A1309" s="973" t="s">
        <v>11265</v>
      </c>
    </row>
    <row r="1310" spans="1:1" ht="31" x14ac:dyDescent="0.35">
      <c r="A1310" s="973" t="s">
        <v>11266</v>
      </c>
    </row>
    <row r="1311" spans="1:1" x14ac:dyDescent="0.35">
      <c r="A1311" s="973" t="s">
        <v>11267</v>
      </c>
    </row>
    <row r="1312" spans="1:1" ht="31" x14ac:dyDescent="0.35">
      <c r="A1312" s="973" t="s">
        <v>11268</v>
      </c>
    </row>
    <row r="1313" spans="1:1" ht="139.5" x14ac:dyDescent="0.35">
      <c r="A1313" s="973" t="s">
        <v>11269</v>
      </c>
    </row>
    <row r="1314" spans="1:1" x14ac:dyDescent="0.35">
      <c r="A1314" s="973" t="s">
        <v>11270</v>
      </c>
    </row>
    <row r="1315" spans="1:1" x14ac:dyDescent="0.35">
      <c r="A1315" s="973" t="s">
        <v>11271</v>
      </c>
    </row>
    <row r="1316" spans="1:1" ht="62" x14ac:dyDescent="0.35">
      <c r="A1316" s="973" t="s">
        <v>11272</v>
      </c>
    </row>
    <row r="1317" spans="1:1" ht="46.5" x14ac:dyDescent="0.35">
      <c r="A1317" s="973" t="s">
        <v>23761</v>
      </c>
    </row>
    <row r="1318" spans="1:1" ht="31" x14ac:dyDescent="0.35">
      <c r="A1318" s="973" t="s">
        <v>11273</v>
      </c>
    </row>
    <row r="1319" spans="1:1" ht="31" x14ac:dyDescent="0.35">
      <c r="A1319" s="973" t="s">
        <v>23762</v>
      </c>
    </row>
    <row r="1320" spans="1:1" ht="31" x14ac:dyDescent="0.35">
      <c r="A1320" s="973" t="s">
        <v>23763</v>
      </c>
    </row>
    <row r="1321" spans="1:1" ht="31" x14ac:dyDescent="0.35">
      <c r="A1321" s="973" t="s">
        <v>11274</v>
      </c>
    </row>
    <row r="1322" spans="1:1" x14ac:dyDescent="0.35">
      <c r="A1322" s="973" t="s">
        <v>11275</v>
      </c>
    </row>
    <row r="1323" spans="1:1" ht="46.5" x14ac:dyDescent="0.35">
      <c r="A1323" s="973" t="s">
        <v>11276</v>
      </c>
    </row>
    <row r="1324" spans="1:1" x14ac:dyDescent="0.35">
      <c r="A1324" s="973" t="s">
        <v>11277</v>
      </c>
    </row>
    <row r="1325" spans="1:1" x14ac:dyDescent="0.35">
      <c r="A1325" s="973" t="s">
        <v>11278</v>
      </c>
    </row>
    <row r="1326" spans="1:1" x14ac:dyDescent="0.35">
      <c r="A1326" s="973" t="s">
        <v>11279</v>
      </c>
    </row>
    <row r="1327" spans="1:1" ht="31" x14ac:dyDescent="0.35">
      <c r="A1327" s="973" t="s">
        <v>15355</v>
      </c>
    </row>
    <row r="1328" spans="1:1" ht="217" x14ac:dyDescent="0.35">
      <c r="A1328" s="973" t="s">
        <v>15356</v>
      </c>
    </row>
    <row r="1329" spans="1:1" ht="31" x14ac:dyDescent="0.35">
      <c r="A1329" s="973" t="s">
        <v>11280</v>
      </c>
    </row>
    <row r="1330" spans="1:1" ht="31" x14ac:dyDescent="0.35">
      <c r="A1330" s="973" t="s">
        <v>11281</v>
      </c>
    </row>
    <row r="1331" spans="1:1" ht="31" x14ac:dyDescent="0.35">
      <c r="A1331" s="973" t="s">
        <v>11282</v>
      </c>
    </row>
    <row r="1332" spans="1:1" ht="31" x14ac:dyDescent="0.35">
      <c r="A1332" s="973" t="s">
        <v>11283</v>
      </c>
    </row>
    <row r="1333" spans="1:1" ht="31" x14ac:dyDescent="0.35">
      <c r="A1333" s="973" t="s">
        <v>11284</v>
      </c>
    </row>
    <row r="1334" spans="1:1" x14ac:dyDescent="0.35">
      <c r="A1334" s="973" t="s">
        <v>11285</v>
      </c>
    </row>
    <row r="1335" spans="1:1" ht="31" x14ac:dyDescent="0.35">
      <c r="A1335" s="973" t="s">
        <v>11286</v>
      </c>
    </row>
    <row r="1336" spans="1:1" x14ac:dyDescent="0.35">
      <c r="A1336" s="973" t="s">
        <v>11287</v>
      </c>
    </row>
    <row r="1337" spans="1:1" x14ac:dyDescent="0.35">
      <c r="A1337" s="973" t="s">
        <v>11288</v>
      </c>
    </row>
    <row r="1338" spans="1:1" x14ac:dyDescent="0.35">
      <c r="A1338" s="973" t="s">
        <v>11289</v>
      </c>
    </row>
    <row r="1339" spans="1:1" ht="46.5" x14ac:dyDescent="0.35">
      <c r="A1339" s="973" t="s">
        <v>11290</v>
      </c>
    </row>
    <row r="1340" spans="1:1" x14ac:dyDescent="0.35">
      <c r="A1340" s="973" t="s">
        <v>11291</v>
      </c>
    </row>
    <row r="1341" spans="1:1" ht="31" x14ac:dyDescent="0.35">
      <c r="A1341" s="973" t="s">
        <v>11292</v>
      </c>
    </row>
    <row r="1342" spans="1:1" x14ac:dyDescent="0.35">
      <c r="A1342" s="973" t="s">
        <v>11293</v>
      </c>
    </row>
    <row r="1343" spans="1:1" x14ac:dyDescent="0.35">
      <c r="A1343" s="973" t="s">
        <v>11294</v>
      </c>
    </row>
    <row r="1344" spans="1:1" x14ac:dyDescent="0.35">
      <c r="A1344" s="973" t="s">
        <v>11295</v>
      </c>
    </row>
    <row r="1345" spans="1:1" x14ac:dyDescent="0.35">
      <c r="A1345" s="973" t="s">
        <v>11296</v>
      </c>
    </row>
    <row r="1346" spans="1:1" x14ac:dyDescent="0.35">
      <c r="A1346" s="973" t="s">
        <v>11297</v>
      </c>
    </row>
    <row r="1347" spans="1:1" x14ac:dyDescent="0.35">
      <c r="A1347" s="973" t="s">
        <v>11298</v>
      </c>
    </row>
    <row r="1348" spans="1:1" x14ac:dyDescent="0.35">
      <c r="A1348" s="973" t="s">
        <v>11299</v>
      </c>
    </row>
    <row r="1349" spans="1:1" x14ac:dyDescent="0.35">
      <c r="A1349" s="973" t="s">
        <v>15357</v>
      </c>
    </row>
    <row r="1350" spans="1:1" ht="46.5" x14ac:dyDescent="0.35">
      <c r="A1350" s="973" t="s">
        <v>15358</v>
      </c>
    </row>
    <row r="1351" spans="1:1" ht="46.5" x14ac:dyDescent="0.35">
      <c r="A1351" s="973" t="s">
        <v>15359</v>
      </c>
    </row>
    <row r="1352" spans="1:1" ht="31" x14ac:dyDescent="0.35">
      <c r="A1352" s="973" t="s">
        <v>15360</v>
      </c>
    </row>
    <row r="1353" spans="1:1" x14ac:dyDescent="0.35">
      <c r="A1353" s="973" t="s">
        <v>15361</v>
      </c>
    </row>
    <row r="1354" spans="1:1" ht="46.5" x14ac:dyDescent="0.35">
      <c r="A1354" s="973" t="s">
        <v>15362</v>
      </c>
    </row>
    <row r="1355" spans="1:1" ht="62" x14ac:dyDescent="0.35">
      <c r="A1355" s="973" t="s">
        <v>15363</v>
      </c>
    </row>
    <row r="1356" spans="1:1" ht="31" x14ac:dyDescent="0.35">
      <c r="A1356" s="973" t="s">
        <v>15364</v>
      </c>
    </row>
    <row r="1357" spans="1:1" ht="31" x14ac:dyDescent="0.35">
      <c r="A1357" s="973" t="s">
        <v>15365</v>
      </c>
    </row>
    <row r="1358" spans="1:1" x14ac:dyDescent="0.35">
      <c r="A1358" s="973" t="s">
        <v>15366</v>
      </c>
    </row>
    <row r="1359" spans="1:1" x14ac:dyDescent="0.35">
      <c r="A1359" s="973" t="s">
        <v>15367</v>
      </c>
    </row>
    <row r="1360" spans="1:1" ht="62" x14ac:dyDescent="0.35">
      <c r="A1360" s="973" t="s">
        <v>15368</v>
      </c>
    </row>
    <row r="1361" spans="1:1" ht="139.5" x14ac:dyDescent="0.35">
      <c r="A1361" s="973" t="s">
        <v>22043</v>
      </c>
    </row>
    <row r="1362" spans="1:1" ht="31" x14ac:dyDescent="0.35">
      <c r="A1362" s="973" t="s">
        <v>23764</v>
      </c>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List46">
    <tabColor theme="1"/>
  </sheetPr>
  <dimension ref="A3:C724"/>
  <sheetViews>
    <sheetView showGridLines="0" zoomScaleNormal="100" zoomScaleSheetLayoutView="100" workbookViewId="0"/>
  </sheetViews>
  <sheetFormatPr defaultColWidth="9.1796875" defaultRowHeight="15.5" x14ac:dyDescent="0.25"/>
  <cols>
    <col min="1" max="1" width="101.26953125" style="1433" customWidth="1"/>
    <col min="2" max="256" width="9.1796875" style="1318"/>
    <col min="257" max="257" width="101.26953125" style="1318" customWidth="1"/>
    <col min="258" max="512" width="9.1796875" style="1318"/>
    <col min="513" max="513" width="101.26953125" style="1318" customWidth="1"/>
    <col min="514" max="768" width="9.1796875" style="1318"/>
    <col min="769" max="769" width="101.26953125" style="1318" customWidth="1"/>
    <col min="770" max="1024" width="9.1796875" style="1318"/>
    <col min="1025" max="1025" width="101.26953125" style="1318" customWidth="1"/>
    <col min="1026" max="1280" width="9.1796875" style="1318"/>
    <col min="1281" max="1281" width="101.26953125" style="1318" customWidth="1"/>
    <col min="1282" max="1536" width="9.1796875" style="1318"/>
    <col min="1537" max="1537" width="101.26953125" style="1318" customWidth="1"/>
    <col min="1538" max="1792" width="9.1796875" style="1318"/>
    <col min="1793" max="1793" width="101.26953125" style="1318" customWidth="1"/>
    <col min="1794" max="2048" width="9.1796875" style="1318"/>
    <col min="2049" max="2049" width="101.26953125" style="1318" customWidth="1"/>
    <col min="2050" max="2304" width="9.1796875" style="1318"/>
    <col min="2305" max="2305" width="101.26953125" style="1318" customWidth="1"/>
    <col min="2306" max="2560" width="9.1796875" style="1318"/>
    <col min="2561" max="2561" width="101.26953125" style="1318" customWidth="1"/>
    <col min="2562" max="2816" width="9.1796875" style="1318"/>
    <col min="2817" max="2817" width="101.26953125" style="1318" customWidth="1"/>
    <col min="2818" max="3072" width="9.1796875" style="1318"/>
    <col min="3073" max="3073" width="101.26953125" style="1318" customWidth="1"/>
    <col min="3074" max="3328" width="9.1796875" style="1318"/>
    <col min="3329" max="3329" width="101.26953125" style="1318" customWidth="1"/>
    <col min="3330" max="3584" width="9.1796875" style="1318"/>
    <col min="3585" max="3585" width="101.26953125" style="1318" customWidth="1"/>
    <col min="3586" max="3840" width="9.1796875" style="1318"/>
    <col min="3841" max="3841" width="101.26953125" style="1318" customWidth="1"/>
    <col min="3842" max="4096" width="9.1796875" style="1318"/>
    <col min="4097" max="4097" width="101.26953125" style="1318" customWidth="1"/>
    <col min="4098" max="4352" width="9.1796875" style="1318"/>
    <col min="4353" max="4353" width="101.26953125" style="1318" customWidth="1"/>
    <col min="4354" max="4608" width="9.1796875" style="1318"/>
    <col min="4609" max="4609" width="101.26953125" style="1318" customWidth="1"/>
    <col min="4610" max="4864" width="9.1796875" style="1318"/>
    <col min="4865" max="4865" width="101.26953125" style="1318" customWidth="1"/>
    <col min="4866" max="5120" width="9.1796875" style="1318"/>
    <col min="5121" max="5121" width="101.26953125" style="1318" customWidth="1"/>
    <col min="5122" max="5376" width="9.1796875" style="1318"/>
    <col min="5377" max="5377" width="101.26953125" style="1318" customWidth="1"/>
    <col min="5378" max="5632" width="9.1796875" style="1318"/>
    <col min="5633" max="5633" width="101.26953125" style="1318" customWidth="1"/>
    <col min="5634" max="5888" width="9.1796875" style="1318"/>
    <col min="5889" max="5889" width="101.26953125" style="1318" customWidth="1"/>
    <col min="5890" max="6144" width="9.1796875" style="1318"/>
    <col min="6145" max="6145" width="101.26953125" style="1318" customWidth="1"/>
    <col min="6146" max="6400" width="9.1796875" style="1318"/>
    <col min="6401" max="6401" width="101.26953125" style="1318" customWidth="1"/>
    <col min="6402" max="6656" width="9.1796875" style="1318"/>
    <col min="6657" max="6657" width="101.26953125" style="1318" customWidth="1"/>
    <col min="6658" max="6912" width="9.1796875" style="1318"/>
    <col min="6913" max="6913" width="101.26953125" style="1318" customWidth="1"/>
    <col min="6914" max="7168" width="9.1796875" style="1318"/>
    <col min="7169" max="7169" width="101.26953125" style="1318" customWidth="1"/>
    <col min="7170" max="7424" width="9.1796875" style="1318"/>
    <col min="7425" max="7425" width="101.26953125" style="1318" customWidth="1"/>
    <col min="7426" max="7680" width="9.1796875" style="1318"/>
    <col min="7681" max="7681" width="101.26953125" style="1318" customWidth="1"/>
    <col min="7682" max="7936" width="9.1796875" style="1318"/>
    <col min="7937" max="7937" width="101.26953125" style="1318" customWidth="1"/>
    <col min="7938" max="8192" width="9.1796875" style="1318"/>
    <col min="8193" max="8193" width="101.26953125" style="1318" customWidth="1"/>
    <col min="8194" max="8448" width="9.1796875" style="1318"/>
    <col min="8449" max="8449" width="101.26953125" style="1318" customWidth="1"/>
    <col min="8450" max="8704" width="9.1796875" style="1318"/>
    <col min="8705" max="8705" width="101.26953125" style="1318" customWidth="1"/>
    <col min="8706" max="8960" width="9.1796875" style="1318"/>
    <col min="8961" max="8961" width="101.26953125" style="1318" customWidth="1"/>
    <col min="8962" max="9216" width="9.1796875" style="1318"/>
    <col min="9217" max="9217" width="101.26953125" style="1318" customWidth="1"/>
    <col min="9218" max="9472" width="9.1796875" style="1318"/>
    <col min="9473" max="9473" width="101.26953125" style="1318" customWidth="1"/>
    <col min="9474" max="9728" width="9.1796875" style="1318"/>
    <col min="9729" max="9729" width="101.26953125" style="1318" customWidth="1"/>
    <col min="9730" max="9984" width="9.1796875" style="1318"/>
    <col min="9985" max="9985" width="101.26953125" style="1318" customWidth="1"/>
    <col min="9986" max="10240" width="9.1796875" style="1318"/>
    <col min="10241" max="10241" width="101.26953125" style="1318" customWidth="1"/>
    <col min="10242" max="10496" width="9.1796875" style="1318"/>
    <col min="10497" max="10497" width="101.26953125" style="1318" customWidth="1"/>
    <col min="10498" max="10752" width="9.1796875" style="1318"/>
    <col min="10753" max="10753" width="101.26953125" style="1318" customWidth="1"/>
    <col min="10754" max="11008" width="9.1796875" style="1318"/>
    <col min="11009" max="11009" width="101.26953125" style="1318" customWidth="1"/>
    <col min="11010" max="11264" width="9.1796875" style="1318"/>
    <col min="11265" max="11265" width="101.26953125" style="1318" customWidth="1"/>
    <col min="11266" max="11520" width="9.1796875" style="1318"/>
    <col min="11521" max="11521" width="101.26953125" style="1318" customWidth="1"/>
    <col min="11522" max="11776" width="9.1796875" style="1318"/>
    <col min="11777" max="11777" width="101.26953125" style="1318" customWidth="1"/>
    <col min="11778" max="12032" width="9.1796875" style="1318"/>
    <col min="12033" max="12033" width="101.26953125" style="1318" customWidth="1"/>
    <col min="12034" max="12288" width="9.1796875" style="1318"/>
    <col min="12289" max="12289" width="101.26953125" style="1318" customWidth="1"/>
    <col min="12290" max="12544" width="9.1796875" style="1318"/>
    <col min="12545" max="12545" width="101.26953125" style="1318" customWidth="1"/>
    <col min="12546" max="12800" width="9.1796875" style="1318"/>
    <col min="12801" max="12801" width="101.26953125" style="1318" customWidth="1"/>
    <col min="12802" max="13056" width="9.1796875" style="1318"/>
    <col min="13057" max="13057" width="101.26953125" style="1318" customWidth="1"/>
    <col min="13058" max="13312" width="9.1796875" style="1318"/>
    <col min="13313" max="13313" width="101.26953125" style="1318" customWidth="1"/>
    <col min="13314" max="13568" width="9.1796875" style="1318"/>
    <col min="13569" max="13569" width="101.26953125" style="1318" customWidth="1"/>
    <col min="13570" max="13824" width="9.1796875" style="1318"/>
    <col min="13825" max="13825" width="101.26953125" style="1318" customWidth="1"/>
    <col min="13826" max="14080" width="9.1796875" style="1318"/>
    <col min="14081" max="14081" width="101.26953125" style="1318" customWidth="1"/>
    <col min="14082" max="14336" width="9.1796875" style="1318"/>
    <col min="14337" max="14337" width="101.26953125" style="1318" customWidth="1"/>
    <col min="14338" max="14592" width="9.1796875" style="1318"/>
    <col min="14593" max="14593" width="101.26953125" style="1318" customWidth="1"/>
    <col min="14594" max="14848" width="9.1796875" style="1318"/>
    <col min="14849" max="14849" width="101.26953125" style="1318" customWidth="1"/>
    <col min="14850" max="15104" width="9.1796875" style="1318"/>
    <col min="15105" max="15105" width="101.26953125" style="1318" customWidth="1"/>
    <col min="15106" max="15360" width="9.1796875" style="1318"/>
    <col min="15361" max="15361" width="101.26953125" style="1318" customWidth="1"/>
    <col min="15362" max="15616" width="9.1796875" style="1318"/>
    <col min="15617" max="15617" width="101.26953125" style="1318" customWidth="1"/>
    <col min="15618" max="15872" width="9.1796875" style="1318"/>
    <col min="15873" max="15873" width="101.26953125" style="1318" customWidth="1"/>
    <col min="15874" max="16128" width="9.1796875" style="1318"/>
    <col min="16129" max="16129" width="101.26953125" style="1318" customWidth="1"/>
    <col min="16130" max="16384" width="9.1796875" style="1318"/>
  </cols>
  <sheetData>
    <row r="3" spans="1:1" ht="17.5" x14ac:dyDescent="0.25">
      <c r="A3" s="1427" t="s">
        <v>6608</v>
      </c>
    </row>
    <row r="4" spans="1:1" x14ac:dyDescent="0.25">
      <c r="A4" s="1428"/>
    </row>
    <row r="5" spans="1:1" x14ac:dyDescent="0.25">
      <c r="A5" s="1428" t="s">
        <v>6609</v>
      </c>
    </row>
    <row r="6" spans="1:1" x14ac:dyDescent="0.25">
      <c r="A6" s="1428"/>
    </row>
    <row r="7" spans="1:1" ht="15" x14ac:dyDescent="0.25">
      <c r="A7" s="1429" t="s">
        <v>6610</v>
      </c>
    </row>
    <row r="8" spans="1:1" ht="15" x14ac:dyDescent="0.25">
      <c r="A8" s="1429" t="s">
        <v>6611</v>
      </c>
    </row>
    <row r="9" spans="1:1" ht="15" x14ac:dyDescent="0.25">
      <c r="A9" s="1429"/>
    </row>
    <row r="10" spans="1:1" x14ac:dyDescent="0.25">
      <c r="A10" s="1430" t="s">
        <v>11314</v>
      </c>
    </row>
    <row r="11" spans="1:1" x14ac:dyDescent="0.25">
      <c r="A11" s="1431" t="s">
        <v>23433</v>
      </c>
    </row>
    <row r="12" spans="1:1" ht="15" x14ac:dyDescent="0.25">
      <c r="A12" s="1432" t="s">
        <v>23434</v>
      </c>
    </row>
    <row r="13" spans="1:1" x14ac:dyDescent="0.25">
      <c r="A13" s="1433" t="s">
        <v>1624</v>
      </c>
    </row>
    <row r="15" spans="1:1" x14ac:dyDescent="0.25">
      <c r="A15" s="1433" t="s">
        <v>3585</v>
      </c>
    </row>
    <row r="16" spans="1:1" x14ac:dyDescent="0.25">
      <c r="A16" s="1433" t="s">
        <v>11315</v>
      </c>
    </row>
    <row r="17" spans="1:1" x14ac:dyDescent="0.25">
      <c r="A17" s="1433" t="s">
        <v>1625</v>
      </c>
    </row>
    <row r="18" spans="1:1" x14ac:dyDescent="0.25">
      <c r="A18" s="1433" t="s">
        <v>3586</v>
      </c>
    </row>
    <row r="19" spans="1:1" x14ac:dyDescent="0.25">
      <c r="A19" s="1433" t="s">
        <v>3711</v>
      </c>
    </row>
    <row r="20" spans="1:1" x14ac:dyDescent="0.25">
      <c r="A20" s="1433" t="s">
        <v>610</v>
      </c>
    </row>
    <row r="21" spans="1:1" ht="31" x14ac:dyDescent="0.25">
      <c r="A21" s="1433" t="s">
        <v>11316</v>
      </c>
    </row>
    <row r="22" spans="1:1" x14ac:dyDescent="0.25">
      <c r="A22" s="1433" t="s">
        <v>15369</v>
      </c>
    </row>
    <row r="23" spans="1:1" ht="31" x14ac:dyDescent="0.25">
      <c r="A23" s="1433" t="s">
        <v>15370</v>
      </c>
    </row>
    <row r="24" spans="1:1" ht="31" x14ac:dyDescent="0.25">
      <c r="A24" s="1433" t="s">
        <v>15371</v>
      </c>
    </row>
    <row r="25" spans="1:1" x14ac:dyDescent="0.25">
      <c r="A25" s="1433" t="s">
        <v>11317</v>
      </c>
    </row>
    <row r="26" spans="1:1" x14ac:dyDescent="0.25">
      <c r="A26" s="1433" t="s">
        <v>11318</v>
      </c>
    </row>
    <row r="27" spans="1:1" x14ac:dyDescent="0.25">
      <c r="A27" s="1433" t="s">
        <v>3547</v>
      </c>
    </row>
    <row r="28" spans="1:1" x14ac:dyDescent="0.25">
      <c r="A28" s="1433" t="s">
        <v>11319</v>
      </c>
    </row>
    <row r="29" spans="1:1" x14ac:dyDescent="0.25">
      <c r="A29" s="1433" t="s">
        <v>11320</v>
      </c>
    </row>
    <row r="30" spans="1:1" ht="77.5" x14ac:dyDescent="0.25">
      <c r="A30" s="1433" t="s">
        <v>15372</v>
      </c>
    </row>
    <row r="31" spans="1:1" x14ac:dyDescent="0.25">
      <c r="A31" s="1433" t="s">
        <v>1303</v>
      </c>
    </row>
    <row r="32" spans="1:1" x14ac:dyDescent="0.25">
      <c r="A32" s="1433" t="s">
        <v>11321</v>
      </c>
    </row>
    <row r="33" spans="1:1" x14ac:dyDescent="0.25">
      <c r="A33" s="1433" t="s">
        <v>1664</v>
      </c>
    </row>
    <row r="34" spans="1:1" x14ac:dyDescent="0.25">
      <c r="A34" s="1433" t="s">
        <v>11322</v>
      </c>
    </row>
    <row r="35" spans="1:1" ht="46.5" x14ac:dyDescent="0.25">
      <c r="A35" s="1433" t="s">
        <v>11323</v>
      </c>
    </row>
    <row r="36" spans="1:1" x14ac:dyDescent="0.25">
      <c r="A36" s="1433" t="s">
        <v>15373</v>
      </c>
    </row>
    <row r="37" spans="1:1" x14ac:dyDescent="0.25">
      <c r="A37" s="1433" t="s">
        <v>11324</v>
      </c>
    </row>
    <row r="38" spans="1:1" x14ac:dyDescent="0.25">
      <c r="A38" s="1433" t="s">
        <v>1666</v>
      </c>
    </row>
    <row r="39" spans="1:1" ht="62" x14ac:dyDescent="0.25">
      <c r="A39" s="1433" t="s">
        <v>15374</v>
      </c>
    </row>
    <row r="40" spans="1:1" ht="31" x14ac:dyDescent="0.25">
      <c r="A40" s="1433" t="s">
        <v>11325</v>
      </c>
    </row>
    <row r="41" spans="1:1" x14ac:dyDescent="0.25">
      <c r="A41" s="1433" t="s">
        <v>11326</v>
      </c>
    </row>
    <row r="42" spans="1:1" x14ac:dyDescent="0.25">
      <c r="A42" s="1433" t="s">
        <v>1667</v>
      </c>
    </row>
    <row r="43" spans="1:1" ht="31" x14ac:dyDescent="0.25">
      <c r="A43" s="1433" t="s">
        <v>11327</v>
      </c>
    </row>
    <row r="44" spans="1:1" x14ac:dyDescent="0.25">
      <c r="A44" s="1433" t="s">
        <v>11328</v>
      </c>
    </row>
    <row r="45" spans="1:1" x14ac:dyDescent="0.25">
      <c r="A45" s="1433" t="s">
        <v>11329</v>
      </c>
    </row>
    <row r="46" spans="1:1" x14ac:dyDescent="0.25">
      <c r="A46" s="1433" t="s">
        <v>11330</v>
      </c>
    </row>
    <row r="47" spans="1:1" ht="31" x14ac:dyDescent="0.25">
      <c r="A47" s="1433" t="s">
        <v>11331</v>
      </c>
    </row>
    <row r="48" spans="1:1" ht="46.5" x14ac:dyDescent="0.25">
      <c r="A48" s="1433" t="s">
        <v>15375</v>
      </c>
    </row>
    <row r="49" spans="1:1" ht="46.5" x14ac:dyDescent="0.25">
      <c r="A49" s="1433" t="s">
        <v>11332</v>
      </c>
    </row>
    <row r="50" spans="1:1" ht="46.5" x14ac:dyDescent="0.25">
      <c r="A50" s="1433" t="s">
        <v>11333</v>
      </c>
    </row>
    <row r="51" spans="1:1" x14ac:dyDescent="0.25">
      <c r="A51" s="1433" t="s">
        <v>1529</v>
      </c>
    </row>
    <row r="52" spans="1:1" ht="46.5" x14ac:dyDescent="0.25">
      <c r="A52" s="1433" t="s">
        <v>15376</v>
      </c>
    </row>
    <row r="53" spans="1:1" ht="62" x14ac:dyDescent="0.25">
      <c r="A53" s="1433" t="s">
        <v>11334</v>
      </c>
    </row>
    <row r="54" spans="1:1" ht="77.5" x14ac:dyDescent="0.25">
      <c r="A54" s="1433" t="s">
        <v>11335</v>
      </c>
    </row>
    <row r="55" spans="1:1" ht="31" x14ac:dyDescent="0.25">
      <c r="A55" s="1433" t="s">
        <v>11336</v>
      </c>
    </row>
    <row r="56" spans="1:1" x14ac:dyDescent="0.25">
      <c r="A56" s="1433" t="s">
        <v>11337</v>
      </c>
    </row>
    <row r="57" spans="1:1" x14ac:dyDescent="0.25">
      <c r="A57" s="1433" t="s">
        <v>11338</v>
      </c>
    </row>
    <row r="58" spans="1:1" x14ac:dyDescent="0.25">
      <c r="A58" s="1433" t="s">
        <v>11339</v>
      </c>
    </row>
    <row r="59" spans="1:1" x14ac:dyDescent="0.25">
      <c r="A59" s="1433" t="s">
        <v>11340</v>
      </c>
    </row>
    <row r="60" spans="1:1" ht="46.5" x14ac:dyDescent="0.25">
      <c r="A60" s="1433" t="s">
        <v>11341</v>
      </c>
    </row>
    <row r="61" spans="1:1" x14ac:dyDescent="0.25">
      <c r="A61" s="1433" t="s">
        <v>11342</v>
      </c>
    </row>
    <row r="62" spans="1:1" x14ac:dyDescent="0.25">
      <c r="A62" s="1433" t="s">
        <v>1182</v>
      </c>
    </row>
    <row r="63" spans="1:1" ht="31" x14ac:dyDescent="0.25">
      <c r="A63" s="1433" t="s">
        <v>11343</v>
      </c>
    </row>
    <row r="64" spans="1:1" ht="31" x14ac:dyDescent="0.25">
      <c r="A64" s="1433" t="s">
        <v>11344</v>
      </c>
    </row>
    <row r="65" spans="1:1" x14ac:dyDescent="0.25">
      <c r="A65" s="1433" t="s">
        <v>1517</v>
      </c>
    </row>
    <row r="66" spans="1:1" x14ac:dyDescent="0.25">
      <c r="A66" s="1433" t="s">
        <v>11345</v>
      </c>
    </row>
    <row r="67" spans="1:1" x14ac:dyDescent="0.25">
      <c r="A67" s="1433" t="s">
        <v>1183</v>
      </c>
    </row>
    <row r="68" spans="1:1" x14ac:dyDescent="0.25">
      <c r="A68" s="1433" t="s">
        <v>4397</v>
      </c>
    </row>
    <row r="69" spans="1:1" ht="93" x14ac:dyDescent="0.25">
      <c r="A69" s="1433" t="s">
        <v>23435</v>
      </c>
    </row>
    <row r="70" spans="1:1" ht="124" x14ac:dyDescent="0.25">
      <c r="A70" s="1433" t="s">
        <v>23436</v>
      </c>
    </row>
    <row r="71" spans="1:1" ht="46.5" x14ac:dyDescent="0.25">
      <c r="A71" s="1433" t="s">
        <v>11346</v>
      </c>
    </row>
    <row r="72" spans="1:1" ht="62" x14ac:dyDescent="0.25">
      <c r="A72" s="1433" t="s">
        <v>11347</v>
      </c>
    </row>
    <row r="73" spans="1:1" ht="93" x14ac:dyDescent="0.25">
      <c r="A73" s="1433" t="s">
        <v>23437</v>
      </c>
    </row>
    <row r="74" spans="1:1" x14ac:dyDescent="0.25">
      <c r="A74" s="1433" t="s">
        <v>23438</v>
      </c>
    </row>
    <row r="75" spans="1:1" ht="46.5" x14ac:dyDescent="0.25">
      <c r="A75" s="1433" t="s">
        <v>23439</v>
      </c>
    </row>
    <row r="76" spans="1:1" x14ac:dyDescent="0.25">
      <c r="A76" s="1433" t="s">
        <v>1665</v>
      </c>
    </row>
    <row r="77" spans="1:1" x14ac:dyDescent="0.25">
      <c r="A77" s="1433" t="s">
        <v>11348</v>
      </c>
    </row>
    <row r="78" spans="1:1" x14ac:dyDescent="0.25">
      <c r="A78" s="1433" t="s">
        <v>1184</v>
      </c>
    </row>
    <row r="79" spans="1:1" x14ac:dyDescent="0.25">
      <c r="A79" s="1433" t="s">
        <v>11349</v>
      </c>
    </row>
    <row r="80" spans="1:1" ht="31" x14ac:dyDescent="0.25">
      <c r="A80" s="1433" t="s">
        <v>15377</v>
      </c>
    </row>
    <row r="81" spans="1:1" x14ac:dyDescent="0.25">
      <c r="A81" s="1433" t="s">
        <v>11350</v>
      </c>
    </row>
    <row r="82" spans="1:1" x14ac:dyDescent="0.25">
      <c r="A82" s="1433" t="s">
        <v>11351</v>
      </c>
    </row>
    <row r="83" spans="1:1" x14ac:dyDescent="0.25">
      <c r="A83" s="1433" t="s">
        <v>11352</v>
      </c>
    </row>
    <row r="84" spans="1:1" x14ac:dyDescent="0.25">
      <c r="A84" s="1433" t="s">
        <v>15378</v>
      </c>
    </row>
    <row r="85" spans="1:1" x14ac:dyDescent="0.25">
      <c r="A85" s="1433" t="s">
        <v>15379</v>
      </c>
    </row>
    <row r="86" spans="1:1" x14ac:dyDescent="0.25">
      <c r="A86" s="1433" t="s">
        <v>15380</v>
      </c>
    </row>
    <row r="87" spans="1:1" x14ac:dyDescent="0.25">
      <c r="A87" s="1433" t="s">
        <v>15381</v>
      </c>
    </row>
    <row r="88" spans="1:1" x14ac:dyDescent="0.25">
      <c r="A88" s="1433" t="s">
        <v>15382</v>
      </c>
    </row>
    <row r="89" spans="1:1" x14ac:dyDescent="0.25">
      <c r="A89" s="1433" t="s">
        <v>15383</v>
      </c>
    </row>
    <row r="90" spans="1:1" x14ac:dyDescent="0.25">
      <c r="A90" s="1433" t="s">
        <v>1185</v>
      </c>
    </row>
    <row r="91" spans="1:1" x14ac:dyDescent="0.25">
      <c r="A91" s="1433" t="s">
        <v>4640</v>
      </c>
    </row>
    <row r="92" spans="1:1" x14ac:dyDescent="0.25">
      <c r="A92" s="1433" t="s">
        <v>11353</v>
      </c>
    </row>
    <row r="93" spans="1:1" ht="31" x14ac:dyDescent="0.25">
      <c r="A93" s="1433" t="s">
        <v>11354</v>
      </c>
    </row>
    <row r="94" spans="1:1" ht="46.5" x14ac:dyDescent="0.25">
      <c r="A94" s="1433" t="s">
        <v>11355</v>
      </c>
    </row>
    <row r="95" spans="1:1" ht="31" x14ac:dyDescent="0.25">
      <c r="A95" s="1433" t="s">
        <v>11356</v>
      </c>
    </row>
    <row r="96" spans="1:1" x14ac:dyDescent="0.25">
      <c r="A96" s="1433" t="s">
        <v>11357</v>
      </c>
    </row>
    <row r="97" spans="1:1" ht="31" x14ac:dyDescent="0.25">
      <c r="A97" s="1433" t="s">
        <v>11358</v>
      </c>
    </row>
    <row r="98" spans="1:1" ht="31" x14ac:dyDescent="0.25">
      <c r="A98" s="1433" t="s">
        <v>11359</v>
      </c>
    </row>
    <row r="99" spans="1:1" ht="31" x14ac:dyDescent="0.25">
      <c r="A99" s="1433" t="s">
        <v>11360</v>
      </c>
    </row>
    <row r="100" spans="1:1" x14ac:dyDescent="0.25">
      <c r="A100" s="1433" t="s">
        <v>11361</v>
      </c>
    </row>
    <row r="101" spans="1:1" x14ac:dyDescent="0.25">
      <c r="A101" s="1433" t="s">
        <v>11362</v>
      </c>
    </row>
    <row r="102" spans="1:1" ht="62" x14ac:dyDescent="0.25">
      <c r="A102" s="1433" t="s">
        <v>11363</v>
      </c>
    </row>
    <row r="103" spans="1:1" ht="46.5" x14ac:dyDescent="0.25">
      <c r="A103" s="1433" t="s">
        <v>11364</v>
      </c>
    </row>
    <row r="104" spans="1:1" ht="62" x14ac:dyDescent="0.25">
      <c r="A104" s="1433" t="s">
        <v>15384</v>
      </c>
    </row>
    <row r="105" spans="1:1" ht="93" x14ac:dyDescent="0.25">
      <c r="A105" s="1433" t="s">
        <v>15385</v>
      </c>
    </row>
    <row r="106" spans="1:1" ht="77.5" x14ac:dyDescent="0.25">
      <c r="A106" s="1433" t="s">
        <v>15386</v>
      </c>
    </row>
    <row r="107" spans="1:1" x14ac:dyDescent="0.25">
      <c r="A107" s="1433" t="s">
        <v>869</v>
      </c>
    </row>
    <row r="108" spans="1:1" x14ac:dyDescent="0.25">
      <c r="A108" s="1433" t="s">
        <v>3522</v>
      </c>
    </row>
    <row r="109" spans="1:1" x14ac:dyDescent="0.25">
      <c r="A109" s="1433" t="s">
        <v>11365</v>
      </c>
    </row>
    <row r="110" spans="1:1" ht="31" x14ac:dyDescent="0.25">
      <c r="A110" s="1433" t="s">
        <v>11366</v>
      </c>
    </row>
    <row r="111" spans="1:1" ht="46.5" x14ac:dyDescent="0.25">
      <c r="A111" s="1433" t="s">
        <v>23440</v>
      </c>
    </row>
    <row r="112" spans="1:1" x14ac:dyDescent="0.25">
      <c r="A112" s="1433" t="s">
        <v>11367</v>
      </c>
    </row>
    <row r="113" spans="1:1" ht="31" x14ac:dyDescent="0.25">
      <c r="A113" s="1433" t="s">
        <v>11368</v>
      </c>
    </row>
    <row r="114" spans="1:1" ht="62" x14ac:dyDescent="0.25">
      <c r="A114" s="1433" t="s">
        <v>11369</v>
      </c>
    </row>
    <row r="115" spans="1:1" ht="46.5" x14ac:dyDescent="0.25">
      <c r="A115" s="1433" t="s">
        <v>11370</v>
      </c>
    </row>
    <row r="116" spans="1:1" ht="108.5" x14ac:dyDescent="0.25">
      <c r="A116" s="1433" t="s">
        <v>15387</v>
      </c>
    </row>
    <row r="117" spans="1:1" ht="62" x14ac:dyDescent="0.25">
      <c r="A117" s="1433" t="s">
        <v>15388</v>
      </c>
    </row>
    <row r="118" spans="1:1" ht="31" x14ac:dyDescent="0.25">
      <c r="A118" s="1433" t="s">
        <v>15389</v>
      </c>
    </row>
    <row r="119" spans="1:1" x14ac:dyDescent="0.25">
      <c r="A119" s="1433" t="s">
        <v>1191</v>
      </c>
    </row>
    <row r="120" spans="1:1" x14ac:dyDescent="0.25">
      <c r="A120" s="1433" t="s">
        <v>11371</v>
      </c>
    </row>
    <row r="121" spans="1:1" x14ac:dyDescent="0.25">
      <c r="A121" s="1433" t="s">
        <v>11371</v>
      </c>
    </row>
    <row r="122" spans="1:1" x14ac:dyDescent="0.25">
      <c r="A122" s="1433" t="s">
        <v>11372</v>
      </c>
    </row>
    <row r="123" spans="1:1" ht="46.5" x14ac:dyDescent="0.25">
      <c r="A123" s="1433" t="s">
        <v>11373</v>
      </c>
    </row>
    <row r="124" spans="1:1" ht="31" x14ac:dyDescent="0.25">
      <c r="A124" s="1433" t="s">
        <v>11374</v>
      </c>
    </row>
    <row r="125" spans="1:1" x14ac:dyDescent="0.25">
      <c r="A125" s="1433" t="s">
        <v>15390</v>
      </c>
    </row>
    <row r="126" spans="1:1" x14ac:dyDescent="0.25">
      <c r="A126" s="1433" t="s">
        <v>15391</v>
      </c>
    </row>
    <row r="127" spans="1:1" x14ac:dyDescent="0.25">
      <c r="A127" s="1433" t="s">
        <v>15391</v>
      </c>
    </row>
    <row r="128" spans="1:1" ht="46.5" x14ac:dyDescent="0.25">
      <c r="A128" s="1433" t="s">
        <v>15392</v>
      </c>
    </row>
    <row r="129" spans="1:1" ht="46.5" x14ac:dyDescent="0.25">
      <c r="A129" s="1433" t="s">
        <v>15393</v>
      </c>
    </row>
    <row r="130" spans="1:1" ht="62" x14ac:dyDescent="0.25">
      <c r="A130" s="1433" t="s">
        <v>15394</v>
      </c>
    </row>
    <row r="131" spans="1:1" x14ac:dyDescent="0.25">
      <c r="A131" s="1433" t="s">
        <v>875</v>
      </c>
    </row>
    <row r="132" spans="1:1" x14ac:dyDescent="0.25">
      <c r="A132" s="1433" t="s">
        <v>11375</v>
      </c>
    </row>
    <row r="133" spans="1:1" x14ac:dyDescent="0.25">
      <c r="A133" s="1433" t="s">
        <v>11375</v>
      </c>
    </row>
    <row r="134" spans="1:1" ht="46.5" x14ac:dyDescent="0.25">
      <c r="A134" s="1433" t="s">
        <v>15395</v>
      </c>
    </row>
    <row r="135" spans="1:1" ht="31" x14ac:dyDescent="0.25">
      <c r="A135" s="1433" t="s">
        <v>11376</v>
      </c>
    </row>
    <row r="136" spans="1:1" x14ac:dyDescent="0.25">
      <c r="A136" s="1433" t="s">
        <v>876</v>
      </c>
    </row>
    <row r="137" spans="1:1" x14ac:dyDescent="0.25">
      <c r="A137" s="1433" t="s">
        <v>11377</v>
      </c>
    </row>
    <row r="138" spans="1:1" x14ac:dyDescent="0.25">
      <c r="A138" s="1433" t="s">
        <v>11377</v>
      </c>
    </row>
    <row r="139" spans="1:1" ht="46.5" x14ac:dyDescent="0.25">
      <c r="A139" s="1433" t="s">
        <v>15396</v>
      </c>
    </row>
    <row r="140" spans="1:1" ht="93" x14ac:dyDescent="0.25">
      <c r="A140" s="1433" t="s">
        <v>11378</v>
      </c>
    </row>
    <row r="141" spans="1:1" ht="31" x14ac:dyDescent="0.25">
      <c r="A141" s="1433" t="s">
        <v>11379</v>
      </c>
    </row>
    <row r="142" spans="1:1" x14ac:dyDescent="0.25">
      <c r="A142" s="1433" t="s">
        <v>877</v>
      </c>
    </row>
    <row r="143" spans="1:1" x14ac:dyDescent="0.25">
      <c r="A143" s="1433" t="s">
        <v>11380</v>
      </c>
    </row>
    <row r="144" spans="1:1" x14ac:dyDescent="0.25">
      <c r="A144" s="1433" t="s">
        <v>11380</v>
      </c>
    </row>
    <row r="145" spans="1:1" ht="46.5" x14ac:dyDescent="0.25">
      <c r="A145" s="1433" t="s">
        <v>15397</v>
      </c>
    </row>
    <row r="146" spans="1:1" ht="31" x14ac:dyDescent="0.25">
      <c r="A146" s="1433" t="s">
        <v>11376</v>
      </c>
    </row>
    <row r="147" spans="1:1" x14ac:dyDescent="0.25">
      <c r="A147" s="1433" t="s">
        <v>880</v>
      </c>
    </row>
    <row r="148" spans="1:1" x14ac:dyDescent="0.25">
      <c r="A148" s="1433" t="s">
        <v>11381</v>
      </c>
    </row>
    <row r="149" spans="1:1" x14ac:dyDescent="0.25">
      <c r="A149" s="1433" t="s">
        <v>11381</v>
      </c>
    </row>
    <row r="150" spans="1:1" ht="62" x14ac:dyDescent="0.25">
      <c r="A150" s="1433" t="s">
        <v>11382</v>
      </c>
    </row>
    <row r="151" spans="1:1" ht="46.5" x14ac:dyDescent="0.25">
      <c r="A151" s="1433" t="s">
        <v>11383</v>
      </c>
    </row>
    <row r="152" spans="1:1" ht="31" x14ac:dyDescent="0.25">
      <c r="A152" s="1433" t="s">
        <v>11379</v>
      </c>
    </row>
    <row r="153" spans="1:1" x14ac:dyDescent="0.25">
      <c r="A153" s="1433" t="s">
        <v>881</v>
      </c>
    </row>
    <row r="154" spans="1:1" x14ac:dyDescent="0.25">
      <c r="A154" s="1433" t="s">
        <v>11384</v>
      </c>
    </row>
    <row r="155" spans="1:1" x14ac:dyDescent="0.25">
      <c r="A155" s="1433" t="s">
        <v>11384</v>
      </c>
    </row>
    <row r="156" spans="1:1" ht="46.5" x14ac:dyDescent="0.25">
      <c r="A156" s="1433" t="s">
        <v>11385</v>
      </c>
    </row>
    <row r="157" spans="1:1" ht="62" x14ac:dyDescent="0.25">
      <c r="A157" s="1433" t="s">
        <v>11386</v>
      </c>
    </row>
    <row r="158" spans="1:1" x14ac:dyDescent="0.25">
      <c r="A158" s="1433" t="s">
        <v>1526</v>
      </c>
    </row>
    <row r="159" spans="1:1" x14ac:dyDescent="0.25">
      <c r="A159" s="1433" t="s">
        <v>11387</v>
      </c>
    </row>
    <row r="160" spans="1:1" x14ac:dyDescent="0.25">
      <c r="A160" s="1433" t="s">
        <v>1328</v>
      </c>
    </row>
    <row r="161" spans="1:1" x14ac:dyDescent="0.25">
      <c r="A161" s="1433" t="s">
        <v>11388</v>
      </c>
    </row>
    <row r="162" spans="1:1" x14ac:dyDescent="0.25">
      <c r="A162" s="1433" t="s">
        <v>15398</v>
      </c>
    </row>
    <row r="163" spans="1:1" ht="62" x14ac:dyDescent="0.25">
      <c r="A163" s="1433" t="s">
        <v>11389</v>
      </c>
    </row>
    <row r="164" spans="1:1" ht="46.5" x14ac:dyDescent="0.25">
      <c r="A164" s="1433" t="s">
        <v>11390</v>
      </c>
    </row>
    <row r="165" spans="1:1" ht="46.5" x14ac:dyDescent="0.25">
      <c r="A165" s="1433" t="s">
        <v>11391</v>
      </c>
    </row>
    <row r="166" spans="1:1" ht="46.5" x14ac:dyDescent="0.25">
      <c r="A166" s="1433" t="s">
        <v>11392</v>
      </c>
    </row>
    <row r="167" spans="1:1" ht="46.5" x14ac:dyDescent="0.25">
      <c r="A167" s="1433" t="s">
        <v>11393</v>
      </c>
    </row>
    <row r="168" spans="1:1" ht="77.5" x14ac:dyDescent="0.25">
      <c r="A168" s="1433" t="s">
        <v>11394</v>
      </c>
    </row>
    <row r="169" spans="1:1" ht="46.5" x14ac:dyDescent="0.25">
      <c r="A169" s="1433" t="s">
        <v>15399</v>
      </c>
    </row>
    <row r="170" spans="1:1" ht="31" x14ac:dyDescent="0.25">
      <c r="A170" s="1433" t="s">
        <v>15400</v>
      </c>
    </row>
    <row r="171" spans="1:1" ht="31" x14ac:dyDescent="0.25">
      <c r="A171" s="1433" t="s">
        <v>15401</v>
      </c>
    </row>
    <row r="172" spans="1:1" ht="31" x14ac:dyDescent="0.25">
      <c r="A172" s="1433" t="s">
        <v>11395</v>
      </c>
    </row>
    <row r="173" spans="1:1" x14ac:dyDescent="0.25">
      <c r="A173" s="1433" t="s">
        <v>1746</v>
      </c>
    </row>
    <row r="174" spans="1:1" x14ac:dyDescent="0.25">
      <c r="A174" s="1433" t="s">
        <v>11208</v>
      </c>
    </row>
    <row r="175" spans="1:1" ht="31" x14ac:dyDescent="0.25">
      <c r="A175" s="1433" t="s">
        <v>11396</v>
      </c>
    </row>
    <row r="176" spans="1:1" ht="31" x14ac:dyDescent="0.25">
      <c r="A176" s="1433" t="s">
        <v>11397</v>
      </c>
    </row>
    <row r="177" spans="1:1" ht="31" x14ac:dyDescent="0.25">
      <c r="A177" s="1433" t="s">
        <v>11398</v>
      </c>
    </row>
    <row r="178" spans="1:1" x14ac:dyDescent="0.25">
      <c r="A178" s="1433" t="s">
        <v>11399</v>
      </c>
    </row>
    <row r="179" spans="1:1" ht="46.5" x14ac:dyDescent="0.25">
      <c r="A179" s="1433" t="s">
        <v>11400</v>
      </c>
    </row>
    <row r="180" spans="1:1" ht="31" x14ac:dyDescent="0.25">
      <c r="A180" s="1433" t="s">
        <v>11401</v>
      </c>
    </row>
    <row r="181" spans="1:1" ht="31" x14ac:dyDescent="0.25">
      <c r="A181" s="1433" t="s">
        <v>11402</v>
      </c>
    </row>
    <row r="182" spans="1:1" ht="31" x14ac:dyDescent="0.25">
      <c r="A182" s="1433" t="s">
        <v>11403</v>
      </c>
    </row>
    <row r="183" spans="1:1" x14ac:dyDescent="0.25">
      <c r="A183" s="1433" t="s">
        <v>11404</v>
      </c>
    </row>
    <row r="184" spans="1:1" x14ac:dyDescent="0.25">
      <c r="A184" s="1433" t="s">
        <v>11405</v>
      </c>
    </row>
    <row r="185" spans="1:1" ht="31" x14ac:dyDescent="0.25">
      <c r="A185" s="1433" t="s">
        <v>11406</v>
      </c>
    </row>
    <row r="186" spans="1:1" ht="31" x14ac:dyDescent="0.25">
      <c r="A186" s="1433" t="s">
        <v>11407</v>
      </c>
    </row>
    <row r="187" spans="1:1" ht="31" x14ac:dyDescent="0.25">
      <c r="A187" s="1433" t="s">
        <v>11408</v>
      </c>
    </row>
    <row r="188" spans="1:1" x14ac:dyDescent="0.25">
      <c r="A188" s="1433" t="s">
        <v>15402</v>
      </c>
    </row>
    <row r="189" spans="1:1" ht="31" x14ac:dyDescent="0.25">
      <c r="A189" s="1433" t="s">
        <v>11409</v>
      </c>
    </row>
    <row r="190" spans="1:1" ht="31" x14ac:dyDescent="0.25">
      <c r="A190" s="1433" t="s">
        <v>11410</v>
      </c>
    </row>
    <row r="191" spans="1:1" ht="31" x14ac:dyDescent="0.25">
      <c r="A191" s="1433" t="s">
        <v>11411</v>
      </c>
    </row>
    <row r="192" spans="1:1" ht="62" x14ac:dyDescent="0.25">
      <c r="A192" s="1433" t="s">
        <v>15403</v>
      </c>
    </row>
    <row r="193" spans="1:1" ht="62" x14ac:dyDescent="0.25">
      <c r="A193" s="1433" t="s">
        <v>23441</v>
      </c>
    </row>
    <row r="194" spans="1:1" ht="46.5" x14ac:dyDescent="0.25">
      <c r="A194" s="1433" t="s">
        <v>15404</v>
      </c>
    </row>
    <row r="195" spans="1:1" x14ac:dyDescent="0.25">
      <c r="A195" s="1433" t="s">
        <v>15405</v>
      </c>
    </row>
    <row r="196" spans="1:1" ht="31" x14ac:dyDescent="0.25">
      <c r="A196" s="1433" t="s">
        <v>11412</v>
      </c>
    </row>
    <row r="197" spans="1:1" ht="31" x14ac:dyDescent="0.25">
      <c r="A197" s="1433" t="s">
        <v>11413</v>
      </c>
    </row>
    <row r="198" spans="1:1" ht="31" x14ac:dyDescent="0.25">
      <c r="A198" s="1433" t="s">
        <v>15406</v>
      </c>
    </row>
    <row r="199" spans="1:1" ht="31" x14ac:dyDescent="0.25">
      <c r="A199" s="1433" t="s">
        <v>15407</v>
      </c>
    </row>
    <row r="200" spans="1:1" x14ac:dyDescent="0.25">
      <c r="A200" s="1433" t="s">
        <v>15408</v>
      </c>
    </row>
    <row r="201" spans="1:1" x14ac:dyDescent="0.25">
      <c r="A201" s="1433" t="s">
        <v>15409</v>
      </c>
    </row>
    <row r="202" spans="1:1" x14ac:dyDescent="0.25">
      <c r="A202" s="1433" t="s">
        <v>15410</v>
      </c>
    </row>
    <row r="203" spans="1:1" x14ac:dyDescent="0.25">
      <c r="A203" s="1433" t="s">
        <v>15411</v>
      </c>
    </row>
    <row r="204" spans="1:1" x14ac:dyDescent="0.25">
      <c r="A204" s="1433" t="s">
        <v>15412</v>
      </c>
    </row>
    <row r="205" spans="1:1" ht="31" x14ac:dyDescent="0.25">
      <c r="A205" s="1433" t="s">
        <v>11414</v>
      </c>
    </row>
    <row r="206" spans="1:1" ht="31" x14ac:dyDescent="0.25">
      <c r="A206" s="1433" t="s">
        <v>11415</v>
      </c>
    </row>
    <row r="207" spans="1:1" x14ac:dyDescent="0.25">
      <c r="A207" s="1433" t="s">
        <v>11416</v>
      </c>
    </row>
    <row r="208" spans="1:1" x14ac:dyDescent="0.25">
      <c r="A208" s="1433" t="s">
        <v>11417</v>
      </c>
    </row>
    <row r="209" spans="1:1" x14ac:dyDescent="0.25">
      <c r="A209" s="1433" t="s">
        <v>11418</v>
      </c>
    </row>
    <row r="210" spans="1:1" x14ac:dyDescent="0.25">
      <c r="A210" s="1433" t="s">
        <v>11419</v>
      </c>
    </row>
    <row r="211" spans="1:1" ht="31" x14ac:dyDescent="0.25">
      <c r="A211" s="1433" t="s">
        <v>11420</v>
      </c>
    </row>
    <row r="212" spans="1:1" x14ac:dyDescent="0.25">
      <c r="A212" s="1433" t="s">
        <v>11421</v>
      </c>
    </row>
    <row r="213" spans="1:1" ht="31" x14ac:dyDescent="0.25">
      <c r="A213" s="1433" t="s">
        <v>11422</v>
      </c>
    </row>
    <row r="214" spans="1:1" x14ac:dyDescent="0.25">
      <c r="A214" s="1433" t="s">
        <v>11423</v>
      </c>
    </row>
    <row r="215" spans="1:1" ht="31" x14ac:dyDescent="0.25">
      <c r="A215" s="1433" t="s">
        <v>11424</v>
      </c>
    </row>
    <row r="216" spans="1:1" ht="62" x14ac:dyDescent="0.25">
      <c r="A216" s="1433" t="s">
        <v>23442</v>
      </c>
    </row>
    <row r="217" spans="1:1" ht="31" x14ac:dyDescent="0.25">
      <c r="A217" s="1433" t="s">
        <v>11425</v>
      </c>
    </row>
    <row r="218" spans="1:1" ht="31" x14ac:dyDescent="0.25">
      <c r="A218" s="1433" t="s">
        <v>11426</v>
      </c>
    </row>
    <row r="219" spans="1:1" ht="31" x14ac:dyDescent="0.25">
      <c r="A219" s="1433" t="s">
        <v>11427</v>
      </c>
    </row>
    <row r="220" spans="1:1" x14ac:dyDescent="0.25">
      <c r="A220" s="1433" t="s">
        <v>11428</v>
      </c>
    </row>
    <row r="221" spans="1:1" ht="31" x14ac:dyDescent="0.25">
      <c r="A221" s="1433" t="s">
        <v>23443</v>
      </c>
    </row>
    <row r="222" spans="1:1" ht="62" x14ac:dyDescent="0.25">
      <c r="A222" s="1433" t="s">
        <v>15413</v>
      </c>
    </row>
    <row r="223" spans="1:1" ht="62" x14ac:dyDescent="0.25">
      <c r="A223" s="1433" t="s">
        <v>15414</v>
      </c>
    </row>
    <row r="224" spans="1:1" ht="62" x14ac:dyDescent="0.25">
      <c r="A224" s="1433" t="s">
        <v>15415</v>
      </c>
    </row>
    <row r="225" spans="1:1" ht="62" x14ac:dyDescent="0.25">
      <c r="A225" s="1433" t="s">
        <v>15416</v>
      </c>
    </row>
    <row r="226" spans="1:1" ht="46.5" x14ac:dyDescent="0.25">
      <c r="A226" s="1433" t="s">
        <v>15417</v>
      </c>
    </row>
    <row r="227" spans="1:1" ht="46.5" x14ac:dyDescent="0.25">
      <c r="A227" s="1433" t="s">
        <v>15418</v>
      </c>
    </row>
    <row r="228" spans="1:1" ht="31" x14ac:dyDescent="0.25">
      <c r="A228" s="1433" t="s">
        <v>23444</v>
      </c>
    </row>
    <row r="229" spans="1:1" ht="46.5" x14ac:dyDescent="0.25">
      <c r="A229" s="1433" t="s">
        <v>23445</v>
      </c>
    </row>
    <row r="230" spans="1:1" ht="46.5" x14ac:dyDescent="0.25">
      <c r="A230" s="1433" t="s">
        <v>23446</v>
      </c>
    </row>
    <row r="231" spans="1:1" x14ac:dyDescent="0.25">
      <c r="A231" s="1433" t="s">
        <v>23447</v>
      </c>
    </row>
    <row r="232" spans="1:1" ht="31" x14ac:dyDescent="0.25">
      <c r="A232" s="1433" t="s">
        <v>15420</v>
      </c>
    </row>
    <row r="233" spans="1:1" ht="46.5" x14ac:dyDescent="0.25">
      <c r="A233" s="1433" t="s">
        <v>15421</v>
      </c>
    </row>
    <row r="234" spans="1:1" x14ac:dyDescent="0.25">
      <c r="A234" s="1433" t="s">
        <v>15422</v>
      </c>
    </row>
    <row r="235" spans="1:1" ht="31" x14ac:dyDescent="0.25">
      <c r="A235" s="1433" t="s">
        <v>15423</v>
      </c>
    </row>
    <row r="236" spans="1:1" x14ac:dyDescent="0.25">
      <c r="A236" s="1433" t="s">
        <v>23448</v>
      </c>
    </row>
    <row r="237" spans="1:1" x14ac:dyDescent="0.25">
      <c r="A237" s="1433" t="s">
        <v>1750</v>
      </c>
    </row>
    <row r="238" spans="1:1" x14ac:dyDescent="0.25">
      <c r="A238" s="1433" t="s">
        <v>11123</v>
      </c>
    </row>
    <row r="239" spans="1:1" ht="31" x14ac:dyDescent="0.25">
      <c r="A239" s="1433" t="s">
        <v>15425</v>
      </c>
    </row>
    <row r="240" spans="1:1" x14ac:dyDescent="0.25">
      <c r="A240" s="1433" t="s">
        <v>11430</v>
      </c>
    </row>
    <row r="241" spans="1:1" x14ac:dyDescent="0.25">
      <c r="A241" s="1433" t="s">
        <v>863</v>
      </c>
    </row>
    <row r="242" spans="1:1" x14ac:dyDescent="0.25">
      <c r="A242" s="1433" t="s">
        <v>11431</v>
      </c>
    </row>
    <row r="243" spans="1:1" x14ac:dyDescent="0.25">
      <c r="A243" s="1433" t="s">
        <v>1752</v>
      </c>
    </row>
    <row r="244" spans="1:1" x14ac:dyDescent="0.25">
      <c r="A244" s="1433" t="s">
        <v>185</v>
      </c>
    </row>
    <row r="245" spans="1:1" ht="31" x14ac:dyDescent="0.25">
      <c r="A245" s="1433" t="s">
        <v>11432</v>
      </c>
    </row>
    <row r="246" spans="1:1" ht="46.5" x14ac:dyDescent="0.25">
      <c r="A246" s="1433" t="s">
        <v>11433</v>
      </c>
    </row>
    <row r="247" spans="1:1" ht="31" x14ac:dyDescent="0.25">
      <c r="A247" s="1433" t="s">
        <v>11434</v>
      </c>
    </row>
    <row r="248" spans="1:1" x14ac:dyDescent="0.25">
      <c r="A248" s="1433" t="s">
        <v>1754</v>
      </c>
    </row>
    <row r="249" spans="1:1" x14ac:dyDescent="0.25">
      <c r="A249" s="1433" t="s">
        <v>11435</v>
      </c>
    </row>
    <row r="250" spans="1:1" x14ac:dyDescent="0.25">
      <c r="A250" s="1433" t="s">
        <v>11436</v>
      </c>
    </row>
    <row r="251" spans="1:1" x14ac:dyDescent="0.25">
      <c r="A251" s="1433" t="s">
        <v>11437</v>
      </c>
    </row>
    <row r="252" spans="1:1" x14ac:dyDescent="0.25">
      <c r="A252" s="1433" t="s">
        <v>11438</v>
      </c>
    </row>
    <row r="253" spans="1:1" x14ac:dyDescent="0.25">
      <c r="A253" s="1433" t="s">
        <v>1960</v>
      </c>
    </row>
    <row r="254" spans="1:1" x14ac:dyDescent="0.25">
      <c r="A254" s="1433" t="s">
        <v>1438</v>
      </c>
    </row>
    <row r="255" spans="1:1" x14ac:dyDescent="0.25">
      <c r="A255" s="1433" t="s">
        <v>656</v>
      </c>
    </row>
    <row r="256" spans="1:1" x14ac:dyDescent="0.25">
      <c r="A256" s="1433" t="s">
        <v>11439</v>
      </c>
    </row>
    <row r="257" spans="1:1" ht="31" x14ac:dyDescent="0.25">
      <c r="A257" s="1433" t="s">
        <v>11440</v>
      </c>
    </row>
    <row r="258" spans="1:1" ht="31" x14ac:dyDescent="0.25">
      <c r="A258" s="1433" t="s">
        <v>11441</v>
      </c>
    </row>
    <row r="259" spans="1:1" x14ac:dyDescent="0.25">
      <c r="A259" s="1433" t="s">
        <v>11442</v>
      </c>
    </row>
    <row r="260" spans="1:1" ht="46.5" x14ac:dyDescent="0.25">
      <c r="A260" s="1433" t="s">
        <v>11443</v>
      </c>
    </row>
    <row r="261" spans="1:1" ht="46.5" x14ac:dyDescent="0.25">
      <c r="A261" s="1433" t="s">
        <v>11444</v>
      </c>
    </row>
    <row r="262" spans="1:1" x14ac:dyDescent="0.25">
      <c r="A262" s="1433" t="s">
        <v>11445</v>
      </c>
    </row>
    <row r="263" spans="1:1" ht="46.5" x14ac:dyDescent="0.25">
      <c r="A263" s="1433" t="s">
        <v>11446</v>
      </c>
    </row>
    <row r="264" spans="1:1" ht="62" x14ac:dyDescent="0.25">
      <c r="A264" s="1433" t="s">
        <v>11447</v>
      </c>
    </row>
    <row r="265" spans="1:1" ht="46.5" x14ac:dyDescent="0.25">
      <c r="A265" s="1433" t="s">
        <v>11448</v>
      </c>
    </row>
    <row r="266" spans="1:1" ht="31" x14ac:dyDescent="0.25">
      <c r="A266" s="1433" t="s">
        <v>11449</v>
      </c>
    </row>
    <row r="267" spans="1:1" x14ac:dyDescent="0.25">
      <c r="A267" s="1433" t="s">
        <v>11450</v>
      </c>
    </row>
    <row r="268" spans="1:1" x14ac:dyDescent="0.25">
      <c r="A268" s="1433" t="s">
        <v>3436</v>
      </c>
    </row>
    <row r="269" spans="1:1" x14ac:dyDescent="0.25">
      <c r="A269" s="1433" t="s">
        <v>11451</v>
      </c>
    </row>
    <row r="270" spans="1:1" x14ac:dyDescent="0.25">
      <c r="A270" s="1433" t="s">
        <v>1045</v>
      </c>
    </row>
    <row r="271" spans="1:1" ht="46.5" x14ac:dyDescent="0.25">
      <c r="A271" s="1433" t="s">
        <v>11452</v>
      </c>
    </row>
    <row r="272" spans="1:1" x14ac:dyDescent="0.25">
      <c r="A272" s="1433" t="s">
        <v>15426</v>
      </c>
    </row>
    <row r="273" spans="1:1" x14ac:dyDescent="0.25">
      <c r="A273" s="1433" t="s">
        <v>11453</v>
      </c>
    </row>
    <row r="274" spans="1:1" ht="77.5" x14ac:dyDescent="0.25">
      <c r="A274" s="1433" t="s">
        <v>15427</v>
      </c>
    </row>
    <row r="275" spans="1:1" ht="31" x14ac:dyDescent="0.25">
      <c r="A275" s="1433" t="s">
        <v>23449</v>
      </c>
    </row>
    <row r="276" spans="1:1" ht="31" x14ac:dyDescent="0.25">
      <c r="A276" s="1433" t="s">
        <v>11454</v>
      </c>
    </row>
    <row r="277" spans="1:1" ht="46.5" x14ac:dyDescent="0.25">
      <c r="A277" s="1433" t="s">
        <v>15429</v>
      </c>
    </row>
    <row r="278" spans="1:1" x14ac:dyDescent="0.25">
      <c r="A278" s="1433" t="s">
        <v>15430</v>
      </c>
    </row>
    <row r="279" spans="1:1" x14ac:dyDescent="0.25">
      <c r="A279" s="1433" t="s">
        <v>15431</v>
      </c>
    </row>
    <row r="280" spans="1:1" x14ac:dyDescent="0.25">
      <c r="A280" s="1433" t="s">
        <v>11455</v>
      </c>
    </row>
    <row r="281" spans="1:1" ht="46.5" x14ac:dyDescent="0.25">
      <c r="A281" s="1433" t="s">
        <v>15432</v>
      </c>
    </row>
    <row r="282" spans="1:1" x14ac:dyDescent="0.25">
      <c r="A282" s="1433" t="s">
        <v>15433</v>
      </c>
    </row>
    <row r="283" spans="1:1" x14ac:dyDescent="0.25">
      <c r="A283" s="1433" t="s">
        <v>3398</v>
      </c>
    </row>
    <row r="284" spans="1:1" x14ac:dyDescent="0.25">
      <c r="A284" s="1433" t="s">
        <v>11456</v>
      </c>
    </row>
    <row r="285" spans="1:1" x14ac:dyDescent="0.25">
      <c r="A285" s="1433" t="s">
        <v>1538</v>
      </c>
    </row>
    <row r="286" spans="1:1" ht="62" x14ac:dyDescent="0.25">
      <c r="A286" s="1433" t="s">
        <v>11457</v>
      </c>
    </row>
    <row r="287" spans="1:1" ht="124" x14ac:dyDescent="0.25">
      <c r="A287" s="1433" t="s">
        <v>15434</v>
      </c>
    </row>
    <row r="288" spans="1:1" x14ac:dyDescent="0.25">
      <c r="A288" s="1433" t="s">
        <v>11458</v>
      </c>
    </row>
    <row r="289" spans="1:1" ht="31" x14ac:dyDescent="0.25">
      <c r="A289" s="1433" t="s">
        <v>15435</v>
      </c>
    </row>
    <row r="290" spans="1:1" ht="46.5" x14ac:dyDescent="0.25">
      <c r="A290" s="1433" t="s">
        <v>15436</v>
      </c>
    </row>
    <row r="291" spans="1:1" ht="93" x14ac:dyDescent="0.25">
      <c r="A291" s="1433" t="s">
        <v>15437</v>
      </c>
    </row>
    <row r="292" spans="1:1" ht="108.5" x14ac:dyDescent="0.25">
      <c r="A292" s="1433" t="s">
        <v>15438</v>
      </c>
    </row>
    <row r="293" spans="1:1" x14ac:dyDescent="0.25">
      <c r="A293" s="1433" t="s">
        <v>2991</v>
      </c>
    </row>
    <row r="294" spans="1:1" x14ac:dyDescent="0.25">
      <c r="A294" s="1433" t="s">
        <v>11459</v>
      </c>
    </row>
    <row r="295" spans="1:1" x14ac:dyDescent="0.25">
      <c r="A295" s="1433" t="s">
        <v>1541</v>
      </c>
    </row>
    <row r="296" spans="1:1" ht="263.5" x14ac:dyDescent="0.25">
      <c r="A296" s="1433" t="s">
        <v>11460</v>
      </c>
    </row>
    <row r="297" spans="1:1" x14ac:dyDescent="0.25">
      <c r="A297" s="1433" t="s">
        <v>1345</v>
      </c>
    </row>
    <row r="298" spans="1:1" x14ac:dyDescent="0.25">
      <c r="A298" s="1433" t="s">
        <v>368</v>
      </c>
    </row>
    <row r="299" spans="1:1" x14ac:dyDescent="0.25">
      <c r="A299" s="1433" t="s">
        <v>2839</v>
      </c>
    </row>
    <row r="300" spans="1:1" ht="294.5" x14ac:dyDescent="0.25">
      <c r="A300" s="1433" t="s">
        <v>15439</v>
      </c>
    </row>
    <row r="301" spans="1:1" x14ac:dyDescent="0.25">
      <c r="A301" s="1433" t="s">
        <v>1590</v>
      </c>
    </row>
    <row r="302" spans="1:1" x14ac:dyDescent="0.25">
      <c r="A302" s="1433" t="s">
        <v>11461</v>
      </c>
    </row>
    <row r="303" spans="1:1" x14ac:dyDescent="0.25">
      <c r="A303" s="1433" t="s">
        <v>1756</v>
      </c>
    </row>
    <row r="304" spans="1:1" ht="31" x14ac:dyDescent="0.25">
      <c r="A304" s="1433" t="s">
        <v>11462</v>
      </c>
    </row>
    <row r="305" spans="1:1" x14ac:dyDescent="0.25">
      <c r="A305" s="1433" t="s">
        <v>886</v>
      </c>
    </row>
    <row r="306" spans="1:1" ht="31" x14ac:dyDescent="0.25">
      <c r="A306" s="1433" t="s">
        <v>11463</v>
      </c>
    </row>
    <row r="307" spans="1:1" x14ac:dyDescent="0.25">
      <c r="A307" s="1433" t="s">
        <v>2194</v>
      </c>
    </row>
    <row r="308" spans="1:1" ht="46.5" x14ac:dyDescent="0.25">
      <c r="A308" s="1433" t="s">
        <v>11464</v>
      </c>
    </row>
    <row r="309" spans="1:1" x14ac:dyDescent="0.25">
      <c r="A309" s="1433" t="s">
        <v>985</v>
      </c>
    </row>
    <row r="310" spans="1:1" ht="46.5" x14ac:dyDescent="0.25">
      <c r="A310" s="1433" t="s">
        <v>11465</v>
      </c>
    </row>
    <row r="311" spans="1:1" x14ac:dyDescent="0.25">
      <c r="A311" s="1433" t="s">
        <v>1974</v>
      </c>
    </row>
    <row r="312" spans="1:1" ht="46.5" x14ac:dyDescent="0.25">
      <c r="A312" s="1433" t="s">
        <v>11466</v>
      </c>
    </row>
    <row r="313" spans="1:1" x14ac:dyDescent="0.25">
      <c r="A313" s="1433" t="s">
        <v>1178</v>
      </c>
    </row>
    <row r="314" spans="1:1" x14ac:dyDescent="0.25">
      <c r="A314" s="1433" t="s">
        <v>11467</v>
      </c>
    </row>
    <row r="315" spans="1:1" x14ac:dyDescent="0.25">
      <c r="A315" s="1433" t="s">
        <v>1975</v>
      </c>
    </row>
    <row r="316" spans="1:1" ht="31" x14ac:dyDescent="0.25">
      <c r="A316" s="1433" t="s">
        <v>11468</v>
      </c>
    </row>
    <row r="317" spans="1:1" x14ac:dyDescent="0.25">
      <c r="A317" s="1433" t="s">
        <v>1222</v>
      </c>
    </row>
    <row r="318" spans="1:1" x14ac:dyDescent="0.25">
      <c r="A318" s="1433" t="s">
        <v>11469</v>
      </c>
    </row>
    <row r="319" spans="1:1" x14ac:dyDescent="0.25">
      <c r="A319" s="1433" t="s">
        <v>2524</v>
      </c>
    </row>
    <row r="320" spans="1:1" ht="31" x14ac:dyDescent="0.25">
      <c r="A320" s="1433" t="s">
        <v>11470</v>
      </c>
    </row>
    <row r="321" spans="1:1" x14ac:dyDescent="0.25">
      <c r="A321" s="1433" t="s">
        <v>726</v>
      </c>
    </row>
    <row r="322" spans="1:1" ht="31" x14ac:dyDescent="0.25">
      <c r="A322" s="1433" t="s">
        <v>11471</v>
      </c>
    </row>
    <row r="323" spans="1:1" x14ac:dyDescent="0.25">
      <c r="A323" s="1433" t="s">
        <v>2526</v>
      </c>
    </row>
    <row r="324" spans="1:1" ht="31" x14ac:dyDescent="0.25">
      <c r="A324" s="1433" t="s">
        <v>11472</v>
      </c>
    </row>
    <row r="325" spans="1:1" x14ac:dyDescent="0.25">
      <c r="A325" s="1433" t="s">
        <v>1635</v>
      </c>
    </row>
    <row r="326" spans="1:1" x14ac:dyDescent="0.25">
      <c r="A326" s="1433" t="s">
        <v>482</v>
      </c>
    </row>
    <row r="327" spans="1:1" x14ac:dyDescent="0.25">
      <c r="A327" s="1433" t="s">
        <v>1979</v>
      </c>
    </row>
    <row r="328" spans="1:1" x14ac:dyDescent="0.25">
      <c r="A328" s="1433" t="s">
        <v>11473</v>
      </c>
    </row>
    <row r="329" spans="1:1" ht="31" x14ac:dyDescent="0.25">
      <c r="A329" s="1433" t="s">
        <v>11474</v>
      </c>
    </row>
    <row r="330" spans="1:1" x14ac:dyDescent="0.25">
      <c r="A330" s="1433" t="s">
        <v>11475</v>
      </c>
    </row>
    <row r="331" spans="1:1" ht="31" x14ac:dyDescent="0.25">
      <c r="A331" s="1433" t="s">
        <v>11476</v>
      </c>
    </row>
    <row r="332" spans="1:1" x14ac:dyDescent="0.25">
      <c r="A332" s="1433" t="s">
        <v>11477</v>
      </c>
    </row>
    <row r="333" spans="1:1" ht="31" x14ac:dyDescent="0.25">
      <c r="A333" s="1433" t="s">
        <v>11478</v>
      </c>
    </row>
    <row r="334" spans="1:1" ht="31" x14ac:dyDescent="0.25">
      <c r="A334" s="1433" t="s">
        <v>11479</v>
      </c>
    </row>
    <row r="335" spans="1:1" x14ac:dyDescent="0.25">
      <c r="A335" s="1433" t="s">
        <v>23450</v>
      </c>
    </row>
    <row r="336" spans="1:1" ht="46.5" x14ac:dyDescent="0.25">
      <c r="A336" s="1433" t="s">
        <v>23451</v>
      </c>
    </row>
    <row r="337" spans="1:3" ht="93" x14ac:dyDescent="0.25">
      <c r="A337" s="1433" t="s">
        <v>23452</v>
      </c>
    </row>
    <row r="338" spans="1:3" ht="124" x14ac:dyDescent="0.25">
      <c r="A338" s="1433" t="s">
        <v>23453</v>
      </c>
    </row>
    <row r="339" spans="1:3" x14ac:dyDescent="0.25">
      <c r="A339" s="1433" t="s">
        <v>11480</v>
      </c>
    </row>
    <row r="340" spans="1:3" x14ac:dyDescent="0.25">
      <c r="A340" s="1433" t="s">
        <v>6778</v>
      </c>
    </row>
    <row r="341" spans="1:3" x14ac:dyDescent="0.25">
      <c r="A341" s="1433" t="s">
        <v>11481</v>
      </c>
    </row>
    <row r="342" spans="1:3" x14ac:dyDescent="0.25">
      <c r="A342" s="1433" t="s">
        <v>11482</v>
      </c>
    </row>
    <row r="343" spans="1:3" x14ac:dyDescent="0.25">
      <c r="A343" s="1433" t="s">
        <v>11483</v>
      </c>
    </row>
    <row r="344" spans="1:3" x14ac:dyDescent="0.25">
      <c r="A344" s="1433" t="s">
        <v>23454</v>
      </c>
      <c r="B344" s="1318" t="s">
        <v>11484</v>
      </c>
    </row>
    <row r="345" spans="1:3" x14ac:dyDescent="0.25">
      <c r="B345" s="1318" t="s">
        <v>11485</v>
      </c>
    </row>
    <row r="346" spans="1:3" x14ac:dyDescent="0.25">
      <c r="A346" s="1433" t="s">
        <v>23455</v>
      </c>
      <c r="B346" s="1318" t="s">
        <v>11487</v>
      </c>
    </row>
    <row r="347" spans="1:3" x14ac:dyDescent="0.25">
      <c r="A347" s="1433" t="s">
        <v>23456</v>
      </c>
    </row>
    <row r="348" spans="1:3" x14ac:dyDescent="0.25">
      <c r="A348" s="1433" t="s">
        <v>11489</v>
      </c>
      <c r="B348" s="1318">
        <v>0.02</v>
      </c>
      <c r="C348" s="1318">
        <v>0.1</v>
      </c>
    </row>
    <row r="349" spans="1:3" x14ac:dyDescent="0.25">
      <c r="A349" s="1433" t="s">
        <v>11490</v>
      </c>
      <c r="B349" s="1318">
        <v>0.02</v>
      </c>
      <c r="C349" s="1318">
        <v>0.1</v>
      </c>
    </row>
    <row r="350" spans="1:3" x14ac:dyDescent="0.25">
      <c r="A350" s="1433" t="s">
        <v>11491</v>
      </c>
      <c r="B350" s="1318">
        <v>0.02</v>
      </c>
      <c r="C350" s="1318">
        <v>0.1</v>
      </c>
    </row>
    <row r="351" spans="1:3" x14ac:dyDescent="0.25">
      <c r="A351" s="1433" t="s">
        <v>11492</v>
      </c>
      <c r="B351" s="1318">
        <v>0.02</v>
      </c>
      <c r="C351" s="1318">
        <v>0.1</v>
      </c>
    </row>
    <row r="352" spans="1:3" x14ac:dyDescent="0.25">
      <c r="A352" s="1433" t="s">
        <v>11493</v>
      </c>
      <c r="B352" s="1318">
        <v>0.02</v>
      </c>
      <c r="C352" s="1318">
        <v>0.1</v>
      </c>
    </row>
    <row r="353" spans="1:3" x14ac:dyDescent="0.25">
      <c r="A353" s="1433" t="s">
        <v>11494</v>
      </c>
      <c r="B353" s="1318">
        <v>0.2</v>
      </c>
      <c r="C353" s="1318">
        <v>1</v>
      </c>
    </row>
    <row r="354" spans="1:3" x14ac:dyDescent="0.25">
      <c r="A354" s="1433" t="s">
        <v>11495</v>
      </c>
      <c r="B354" s="1318">
        <v>0.02</v>
      </c>
      <c r="C354" s="1318">
        <v>1</v>
      </c>
    </row>
    <row r="355" spans="1:3" x14ac:dyDescent="0.25">
      <c r="A355" s="1433" t="s">
        <v>11496</v>
      </c>
      <c r="B355" s="1318">
        <v>0.2</v>
      </c>
      <c r="C355" s="1318">
        <v>1</v>
      </c>
    </row>
    <row r="356" spans="1:3" x14ac:dyDescent="0.25">
      <c r="A356" s="1433" t="s">
        <v>11497</v>
      </c>
      <c r="B356" s="1318">
        <v>0.2</v>
      </c>
      <c r="C356" s="1318">
        <v>1</v>
      </c>
    </row>
    <row r="357" spans="1:3" x14ac:dyDescent="0.25">
      <c r="A357" s="1433" t="s">
        <v>11498</v>
      </c>
      <c r="B357" s="1318">
        <v>0.2</v>
      </c>
      <c r="C357" s="1318">
        <v>1</v>
      </c>
    </row>
    <row r="358" spans="1:3" x14ac:dyDescent="0.25">
      <c r="A358" s="1433" t="s">
        <v>11499</v>
      </c>
      <c r="B358" s="1318">
        <v>0.2</v>
      </c>
      <c r="C358" s="1318">
        <v>1</v>
      </c>
    </row>
    <row r="359" spans="1:3" x14ac:dyDescent="0.25">
      <c r="A359" s="1433" t="s">
        <v>11500</v>
      </c>
      <c r="B359" s="1318">
        <v>0.2</v>
      </c>
      <c r="C359" s="1318">
        <v>1</v>
      </c>
    </row>
    <row r="360" spans="1:3" x14ac:dyDescent="0.25">
      <c r="A360" s="1433" t="s">
        <v>11501</v>
      </c>
      <c r="C360" s="1318">
        <v>0.1</v>
      </c>
    </row>
    <row r="361" spans="1:3" x14ac:dyDescent="0.25">
      <c r="A361" s="1433" t="s">
        <v>11502</v>
      </c>
      <c r="B361" s="1318">
        <v>0.1</v>
      </c>
      <c r="C361" s="1318">
        <v>0.1</v>
      </c>
    </row>
    <row r="362" spans="1:3" x14ac:dyDescent="0.25">
      <c r="A362" s="1433" t="s">
        <v>11503</v>
      </c>
      <c r="C362" s="1318">
        <v>1</v>
      </c>
    </row>
    <row r="363" spans="1:3" x14ac:dyDescent="0.25">
      <c r="A363" s="1433" t="s">
        <v>11504</v>
      </c>
    </row>
    <row r="364" spans="1:3" x14ac:dyDescent="0.25">
      <c r="A364" s="1433" t="s">
        <v>11505</v>
      </c>
    </row>
    <row r="365" spans="1:3" x14ac:dyDescent="0.25">
      <c r="A365" s="1433" t="s">
        <v>11506</v>
      </c>
      <c r="B365" s="1318" t="s">
        <v>11507</v>
      </c>
    </row>
    <row r="366" spans="1:3" x14ac:dyDescent="0.25">
      <c r="A366" s="1433" t="s">
        <v>15441</v>
      </c>
      <c r="B366" s="1318" t="s">
        <v>11508</v>
      </c>
    </row>
    <row r="367" spans="1:3" x14ac:dyDescent="0.25">
      <c r="A367" s="1433" t="s">
        <v>15442</v>
      </c>
      <c r="B367" s="1318" t="s">
        <v>11509</v>
      </c>
    </row>
    <row r="368" spans="1:3" x14ac:dyDescent="0.25">
      <c r="A368" s="1433" t="s">
        <v>15443</v>
      </c>
      <c r="B368" s="1318" t="s">
        <v>11510</v>
      </c>
    </row>
    <row r="369" spans="1:2" x14ac:dyDescent="0.25">
      <c r="A369" s="1433" t="s">
        <v>15444</v>
      </c>
      <c r="B369" s="1318" t="s">
        <v>11511</v>
      </c>
    </row>
    <row r="370" spans="1:2" x14ac:dyDescent="0.25">
      <c r="A370" s="1433" t="s">
        <v>6882</v>
      </c>
    </row>
    <row r="371" spans="1:2" ht="31" x14ac:dyDescent="0.25">
      <c r="A371" s="1433" t="s">
        <v>11512</v>
      </c>
    </row>
    <row r="372" spans="1:2" ht="31" x14ac:dyDescent="0.25">
      <c r="A372" s="1433" t="s">
        <v>23457</v>
      </c>
    </row>
    <row r="373" spans="1:2" ht="31" x14ac:dyDescent="0.25">
      <c r="A373" s="1433" t="s">
        <v>23458</v>
      </c>
    </row>
    <row r="374" spans="1:2" ht="46.5" x14ac:dyDescent="0.25">
      <c r="A374" s="1433" t="s">
        <v>23459</v>
      </c>
    </row>
    <row r="375" spans="1:2" ht="62" x14ac:dyDescent="0.25">
      <c r="A375" s="1433" t="s">
        <v>11516</v>
      </c>
    </row>
    <row r="376" spans="1:2" ht="31" x14ac:dyDescent="0.25">
      <c r="A376" s="1433" t="s">
        <v>23460</v>
      </c>
    </row>
    <row r="377" spans="1:2" ht="31" x14ac:dyDescent="0.25">
      <c r="A377" s="1433" t="s">
        <v>23461</v>
      </c>
    </row>
    <row r="378" spans="1:2" ht="31" x14ac:dyDescent="0.25">
      <c r="A378" s="1433" t="s">
        <v>23462</v>
      </c>
    </row>
    <row r="379" spans="1:2" ht="46.5" x14ac:dyDescent="0.25">
      <c r="A379" s="1433" t="s">
        <v>22035</v>
      </c>
    </row>
    <row r="380" spans="1:2" ht="31" x14ac:dyDescent="0.25">
      <c r="A380" s="1433" t="s">
        <v>23463</v>
      </c>
    </row>
    <row r="381" spans="1:2" ht="46.5" x14ac:dyDescent="0.25">
      <c r="A381" s="1433" t="s">
        <v>23464</v>
      </c>
    </row>
    <row r="382" spans="1:2" ht="46.5" x14ac:dyDescent="0.25">
      <c r="A382" s="1433" t="s">
        <v>23465</v>
      </c>
    </row>
    <row r="383" spans="1:2" ht="46.5" x14ac:dyDescent="0.25">
      <c r="A383" s="1433" t="s">
        <v>11522</v>
      </c>
    </row>
    <row r="384" spans="1:2" ht="46.5" x14ac:dyDescent="0.25">
      <c r="A384" s="1433" t="s">
        <v>11523</v>
      </c>
    </row>
    <row r="385" spans="1:1" ht="31" x14ac:dyDescent="0.25">
      <c r="A385" s="1433" t="s">
        <v>15447</v>
      </c>
    </row>
    <row r="386" spans="1:1" ht="31" x14ac:dyDescent="0.25">
      <c r="A386" s="1433" t="s">
        <v>23466</v>
      </c>
    </row>
    <row r="387" spans="1:1" ht="31" x14ac:dyDescent="0.25">
      <c r="A387" s="1433" t="s">
        <v>15448</v>
      </c>
    </row>
    <row r="388" spans="1:1" ht="46.5" x14ac:dyDescent="0.25">
      <c r="A388" s="1433" t="s">
        <v>11525</v>
      </c>
    </row>
    <row r="389" spans="1:1" ht="31" x14ac:dyDescent="0.25">
      <c r="A389" s="1433" t="s">
        <v>11526</v>
      </c>
    </row>
    <row r="390" spans="1:1" ht="46.5" x14ac:dyDescent="0.25">
      <c r="A390" s="1433" t="s">
        <v>11527</v>
      </c>
    </row>
    <row r="391" spans="1:1" ht="46.5" x14ac:dyDescent="0.25">
      <c r="A391" s="1433" t="s">
        <v>11528</v>
      </c>
    </row>
    <row r="392" spans="1:1" ht="31" x14ac:dyDescent="0.25">
      <c r="A392" s="1433" t="s">
        <v>11529</v>
      </c>
    </row>
    <row r="393" spans="1:1" ht="31" x14ac:dyDescent="0.25">
      <c r="A393" s="1433" t="s">
        <v>23467</v>
      </c>
    </row>
    <row r="394" spans="1:1" x14ac:dyDescent="0.25">
      <c r="A394" s="1433" t="s">
        <v>11531</v>
      </c>
    </row>
    <row r="395" spans="1:1" x14ac:dyDescent="0.25">
      <c r="A395" s="1433" t="s">
        <v>15449</v>
      </c>
    </row>
    <row r="396" spans="1:1" x14ac:dyDescent="0.25">
      <c r="A396" s="1433" t="s">
        <v>23468</v>
      </c>
    </row>
    <row r="397" spans="1:1" ht="46.5" x14ac:dyDescent="0.25">
      <c r="A397" s="1433" t="s">
        <v>11532</v>
      </c>
    </row>
    <row r="398" spans="1:1" x14ac:dyDescent="0.25">
      <c r="A398" s="1433" t="s">
        <v>11533</v>
      </c>
    </row>
    <row r="399" spans="1:1" x14ac:dyDescent="0.25">
      <c r="A399" s="1433" t="s">
        <v>11534</v>
      </c>
    </row>
    <row r="400" spans="1:1" x14ac:dyDescent="0.25">
      <c r="A400" s="1433" t="s">
        <v>11535</v>
      </c>
    </row>
    <row r="401" spans="1:1" ht="31" x14ac:dyDescent="0.25">
      <c r="A401" s="1433" t="s">
        <v>11536</v>
      </c>
    </row>
    <row r="402" spans="1:1" ht="62" x14ac:dyDescent="0.25">
      <c r="A402" s="1433" t="s">
        <v>23469</v>
      </c>
    </row>
    <row r="403" spans="1:1" ht="62" x14ac:dyDescent="0.25">
      <c r="A403" s="1433" t="s">
        <v>23470</v>
      </c>
    </row>
    <row r="404" spans="1:1" ht="46.5" x14ac:dyDescent="0.25">
      <c r="A404" s="1433" t="s">
        <v>11539</v>
      </c>
    </row>
    <row r="405" spans="1:1" ht="46.5" x14ac:dyDescent="0.25">
      <c r="A405" s="1433" t="s">
        <v>23471</v>
      </c>
    </row>
    <row r="406" spans="1:1" ht="46.5" x14ac:dyDescent="0.25">
      <c r="A406" s="1433" t="s">
        <v>23472</v>
      </c>
    </row>
    <row r="407" spans="1:1" ht="46.5" x14ac:dyDescent="0.25">
      <c r="A407" s="1433" t="s">
        <v>11540</v>
      </c>
    </row>
    <row r="408" spans="1:1" ht="31" x14ac:dyDescent="0.25">
      <c r="A408" s="1433" t="s">
        <v>11541</v>
      </c>
    </row>
    <row r="409" spans="1:1" ht="31" x14ac:dyDescent="0.25">
      <c r="A409" s="1433" t="s">
        <v>23473</v>
      </c>
    </row>
    <row r="410" spans="1:1" ht="31" x14ac:dyDescent="0.25">
      <c r="A410" s="1433" t="s">
        <v>11543</v>
      </c>
    </row>
    <row r="411" spans="1:1" ht="31" x14ac:dyDescent="0.25">
      <c r="A411" s="1433" t="s">
        <v>11544</v>
      </c>
    </row>
    <row r="412" spans="1:1" ht="62" x14ac:dyDescent="0.25">
      <c r="A412" s="1433" t="s">
        <v>23474</v>
      </c>
    </row>
    <row r="413" spans="1:1" ht="46.5" x14ac:dyDescent="0.25">
      <c r="A413" s="1433" t="s">
        <v>23475</v>
      </c>
    </row>
    <row r="414" spans="1:1" x14ac:dyDescent="0.25">
      <c r="A414" s="1433" t="s">
        <v>11428</v>
      </c>
    </row>
    <row r="416" spans="1:1" ht="31" x14ac:dyDescent="0.25">
      <c r="A416" s="1433" t="s">
        <v>11429</v>
      </c>
    </row>
    <row r="418" spans="1:1" ht="62" x14ac:dyDescent="0.25">
      <c r="A418" s="1433" t="s">
        <v>15413</v>
      </c>
    </row>
    <row r="420" spans="1:1" ht="62" x14ac:dyDescent="0.25">
      <c r="A420" s="1433" t="s">
        <v>15414</v>
      </c>
    </row>
    <row r="422" spans="1:1" ht="62" x14ac:dyDescent="0.25">
      <c r="A422" s="1433" t="s">
        <v>15415</v>
      </c>
    </row>
    <row r="424" spans="1:1" ht="62" x14ac:dyDescent="0.25">
      <c r="A424" s="1433" t="s">
        <v>15416</v>
      </c>
    </row>
    <row r="426" spans="1:1" ht="46.5" x14ac:dyDescent="0.25">
      <c r="A426" s="1433" t="s">
        <v>15417</v>
      </c>
    </row>
    <row r="428" spans="1:1" ht="46.5" x14ac:dyDescent="0.25">
      <c r="A428" s="1433" t="s">
        <v>15418</v>
      </c>
    </row>
    <row r="430" spans="1:1" x14ac:dyDescent="0.25">
      <c r="A430" s="1433" t="s">
        <v>15419</v>
      </c>
    </row>
    <row r="432" spans="1:1" ht="31" x14ac:dyDescent="0.25">
      <c r="A432" s="1433" t="s">
        <v>15420</v>
      </c>
    </row>
    <row r="434" spans="1:1" ht="46.5" x14ac:dyDescent="0.25">
      <c r="A434" s="1433" t="s">
        <v>15421</v>
      </c>
    </row>
    <row r="436" spans="1:1" x14ac:dyDescent="0.25">
      <c r="A436" s="1433" t="s">
        <v>15422</v>
      </c>
    </row>
    <row r="438" spans="1:1" ht="31" x14ac:dyDescent="0.25">
      <c r="A438" s="1433" t="s">
        <v>15423</v>
      </c>
    </row>
    <row r="440" spans="1:1" x14ac:dyDescent="0.25">
      <c r="A440" s="1433" t="s">
        <v>15424</v>
      </c>
    </row>
    <row r="442" spans="1:1" x14ac:dyDescent="0.25">
      <c r="A442" s="1433" t="s">
        <v>1750</v>
      </c>
    </row>
    <row r="444" spans="1:1" x14ac:dyDescent="0.25">
      <c r="A444" s="1433" t="s">
        <v>11123</v>
      </c>
    </row>
    <row r="445" spans="1:1" ht="31" x14ac:dyDescent="0.25">
      <c r="A445" s="1433" t="s">
        <v>15425</v>
      </c>
    </row>
    <row r="447" spans="1:1" x14ac:dyDescent="0.25">
      <c r="A447" s="1433" t="s">
        <v>11430</v>
      </c>
    </row>
    <row r="449" spans="1:1" x14ac:dyDescent="0.25">
      <c r="A449" s="1433" t="s">
        <v>863</v>
      </c>
    </row>
    <row r="451" spans="1:1" x14ac:dyDescent="0.25">
      <c r="A451" s="1433" t="s">
        <v>11431</v>
      </c>
    </row>
    <row r="452" spans="1:1" x14ac:dyDescent="0.25">
      <c r="A452" s="1433" t="s">
        <v>1752</v>
      </c>
    </row>
    <row r="454" spans="1:1" x14ac:dyDescent="0.25">
      <c r="A454" s="1433" t="s">
        <v>185</v>
      </c>
    </row>
    <row r="455" spans="1:1" ht="31" x14ac:dyDescent="0.25">
      <c r="A455" s="1433" t="s">
        <v>11432</v>
      </c>
    </row>
    <row r="457" spans="1:1" ht="46.5" x14ac:dyDescent="0.25">
      <c r="A457" s="1433" t="s">
        <v>11433</v>
      </c>
    </row>
    <row r="459" spans="1:1" ht="31" x14ac:dyDescent="0.25">
      <c r="A459" s="1433" t="s">
        <v>11434</v>
      </c>
    </row>
    <row r="461" spans="1:1" x14ac:dyDescent="0.25">
      <c r="A461" s="1433" t="s">
        <v>1754</v>
      </c>
    </row>
    <row r="463" spans="1:1" x14ac:dyDescent="0.25">
      <c r="A463" s="1433" t="s">
        <v>11435</v>
      </c>
    </row>
    <row r="464" spans="1:1" x14ac:dyDescent="0.25">
      <c r="A464" s="1433" t="s">
        <v>11436</v>
      </c>
    </row>
    <row r="466" spans="1:1" x14ac:dyDescent="0.25">
      <c r="A466" s="1433" t="s">
        <v>11437</v>
      </c>
    </row>
    <row r="468" spans="1:1" x14ac:dyDescent="0.25">
      <c r="A468" s="1433" t="s">
        <v>11438</v>
      </c>
    </row>
    <row r="470" spans="1:1" x14ac:dyDescent="0.25">
      <c r="A470" s="1433" t="s">
        <v>1960</v>
      </c>
    </row>
    <row r="472" spans="1:1" x14ac:dyDescent="0.25">
      <c r="A472" s="1433" t="s">
        <v>1438</v>
      </c>
    </row>
    <row r="473" spans="1:1" x14ac:dyDescent="0.25">
      <c r="A473" s="1433" t="s">
        <v>656</v>
      </c>
    </row>
    <row r="475" spans="1:1" x14ac:dyDescent="0.25">
      <c r="A475" s="1433" t="s">
        <v>11439</v>
      </c>
    </row>
    <row r="477" spans="1:1" ht="31" x14ac:dyDescent="0.25">
      <c r="A477" s="1433" t="s">
        <v>11440</v>
      </c>
    </row>
    <row r="479" spans="1:1" ht="31" x14ac:dyDescent="0.25">
      <c r="A479" s="1433" t="s">
        <v>11441</v>
      </c>
    </row>
    <row r="481" spans="1:1" x14ac:dyDescent="0.25">
      <c r="A481" s="1433" t="s">
        <v>11442</v>
      </c>
    </row>
    <row r="483" spans="1:1" ht="46.5" x14ac:dyDescent="0.25">
      <c r="A483" s="1433" t="s">
        <v>11443</v>
      </c>
    </row>
    <row r="485" spans="1:1" ht="46.5" x14ac:dyDescent="0.25">
      <c r="A485" s="1433" t="s">
        <v>11444</v>
      </c>
    </row>
    <row r="487" spans="1:1" x14ac:dyDescent="0.25">
      <c r="A487" s="1433" t="s">
        <v>11445</v>
      </c>
    </row>
    <row r="489" spans="1:1" ht="46.5" x14ac:dyDescent="0.25">
      <c r="A489" s="1433" t="s">
        <v>11446</v>
      </c>
    </row>
    <row r="491" spans="1:1" ht="62" x14ac:dyDescent="0.25">
      <c r="A491" s="1433" t="s">
        <v>11447</v>
      </c>
    </row>
    <row r="493" spans="1:1" ht="46.5" x14ac:dyDescent="0.25">
      <c r="A493" s="1433" t="s">
        <v>11448</v>
      </c>
    </row>
    <row r="495" spans="1:1" ht="31" x14ac:dyDescent="0.25">
      <c r="A495" s="1433" t="s">
        <v>11449</v>
      </c>
    </row>
    <row r="497" spans="1:1" x14ac:dyDescent="0.25">
      <c r="A497" s="1433" t="s">
        <v>11450</v>
      </c>
    </row>
    <row r="499" spans="1:1" x14ac:dyDescent="0.25">
      <c r="A499" s="1433" t="s">
        <v>3436</v>
      </c>
    </row>
    <row r="501" spans="1:1" x14ac:dyDescent="0.25">
      <c r="A501" s="1433" t="s">
        <v>11451</v>
      </c>
    </row>
    <row r="502" spans="1:1" x14ac:dyDescent="0.25">
      <c r="A502" s="1433" t="s">
        <v>1045</v>
      </c>
    </row>
    <row r="504" spans="1:1" ht="46.5" x14ac:dyDescent="0.25">
      <c r="A504" s="1433" t="s">
        <v>11452</v>
      </c>
    </row>
    <row r="506" spans="1:1" x14ac:dyDescent="0.25">
      <c r="A506" s="1433" t="s">
        <v>15426</v>
      </c>
    </row>
    <row r="508" spans="1:1" x14ac:dyDescent="0.25">
      <c r="A508" s="1433" t="s">
        <v>11453</v>
      </c>
    </row>
    <row r="510" spans="1:1" ht="77.5" x14ac:dyDescent="0.25">
      <c r="A510" s="1433" t="s">
        <v>15427</v>
      </c>
    </row>
    <row r="511" spans="1:1" ht="31" x14ac:dyDescent="0.25">
      <c r="A511" s="1433" t="s">
        <v>15428</v>
      </c>
    </row>
    <row r="513" spans="1:1" ht="31" x14ac:dyDescent="0.25">
      <c r="A513" s="1433" t="s">
        <v>11454</v>
      </c>
    </row>
    <row r="515" spans="1:1" ht="46.5" x14ac:dyDescent="0.25">
      <c r="A515" s="1433" t="s">
        <v>15429</v>
      </c>
    </row>
    <row r="517" spans="1:1" x14ac:dyDescent="0.25">
      <c r="A517" s="1433" t="s">
        <v>15430</v>
      </c>
    </row>
    <row r="519" spans="1:1" x14ac:dyDescent="0.25">
      <c r="A519" s="1433" t="s">
        <v>15431</v>
      </c>
    </row>
    <row r="521" spans="1:1" x14ac:dyDescent="0.25">
      <c r="A521" s="1433" t="s">
        <v>11455</v>
      </c>
    </row>
    <row r="523" spans="1:1" ht="46.5" x14ac:dyDescent="0.25">
      <c r="A523" s="1433" t="s">
        <v>15432</v>
      </c>
    </row>
    <row r="525" spans="1:1" x14ac:dyDescent="0.25">
      <c r="A525" s="1433" t="s">
        <v>15433</v>
      </c>
    </row>
    <row r="527" spans="1:1" x14ac:dyDescent="0.25">
      <c r="A527" s="1433" t="s">
        <v>3398</v>
      </c>
    </row>
    <row r="529" spans="1:1" x14ac:dyDescent="0.25">
      <c r="A529" s="1433" t="s">
        <v>11456</v>
      </c>
    </row>
    <row r="530" spans="1:1" x14ac:dyDescent="0.25">
      <c r="A530" s="1433" t="s">
        <v>1538</v>
      </c>
    </row>
    <row r="532" spans="1:1" ht="62" x14ac:dyDescent="0.25">
      <c r="A532" s="1433" t="s">
        <v>11457</v>
      </c>
    </row>
    <row r="534" spans="1:1" ht="124" x14ac:dyDescent="0.25">
      <c r="A534" s="1433" t="s">
        <v>15434</v>
      </c>
    </row>
    <row r="536" spans="1:1" x14ac:dyDescent="0.25">
      <c r="A536" s="1433" t="s">
        <v>11458</v>
      </c>
    </row>
    <row r="538" spans="1:1" ht="31" x14ac:dyDescent="0.25">
      <c r="A538" s="1433" t="s">
        <v>15435</v>
      </c>
    </row>
    <row r="540" spans="1:1" ht="46.5" x14ac:dyDescent="0.25">
      <c r="A540" s="1433" t="s">
        <v>15436</v>
      </c>
    </row>
    <row r="542" spans="1:1" ht="93" x14ac:dyDescent="0.25">
      <c r="A542" s="1433" t="s">
        <v>15437</v>
      </c>
    </row>
    <row r="544" spans="1:1" ht="108.5" x14ac:dyDescent="0.25">
      <c r="A544" s="1433" t="s">
        <v>15438</v>
      </c>
    </row>
    <row r="546" spans="1:1" x14ac:dyDescent="0.25">
      <c r="A546" s="1433" t="s">
        <v>2991</v>
      </c>
    </row>
    <row r="548" spans="1:1" x14ac:dyDescent="0.25">
      <c r="A548" s="1433" t="s">
        <v>11459</v>
      </c>
    </row>
    <row r="549" spans="1:1" x14ac:dyDescent="0.25">
      <c r="A549" s="1433" t="s">
        <v>1541</v>
      </c>
    </row>
    <row r="551" spans="1:1" ht="263.5" x14ac:dyDescent="0.25">
      <c r="A551" s="1433" t="s">
        <v>11460</v>
      </c>
    </row>
    <row r="553" spans="1:1" x14ac:dyDescent="0.25">
      <c r="A553" s="1433" t="s">
        <v>1345</v>
      </c>
    </row>
    <row r="555" spans="1:1" x14ac:dyDescent="0.25">
      <c r="A555" s="1433" t="s">
        <v>368</v>
      </c>
    </row>
    <row r="556" spans="1:1" x14ac:dyDescent="0.25">
      <c r="A556" s="1433" t="s">
        <v>2839</v>
      </c>
    </row>
    <row r="558" spans="1:1" ht="294.5" x14ac:dyDescent="0.25">
      <c r="A558" s="1433" t="s">
        <v>15439</v>
      </c>
    </row>
    <row r="560" spans="1:1" x14ac:dyDescent="0.25">
      <c r="A560" s="1433" t="s">
        <v>1590</v>
      </c>
    </row>
    <row r="562" spans="1:1" x14ac:dyDescent="0.25">
      <c r="A562" s="1433" t="s">
        <v>11461</v>
      </c>
    </row>
    <row r="563" spans="1:1" x14ac:dyDescent="0.25">
      <c r="A563" s="1433" t="s">
        <v>1756</v>
      </c>
    </row>
    <row r="565" spans="1:1" ht="31" x14ac:dyDescent="0.25">
      <c r="A565" s="1433" t="s">
        <v>11462</v>
      </c>
    </row>
    <row r="567" spans="1:1" x14ac:dyDescent="0.25">
      <c r="A567" s="1433" t="s">
        <v>886</v>
      </c>
    </row>
    <row r="569" spans="1:1" ht="31" x14ac:dyDescent="0.25">
      <c r="A569" s="1433" t="s">
        <v>11463</v>
      </c>
    </row>
    <row r="570" spans="1:1" x14ac:dyDescent="0.25">
      <c r="A570" s="1433" t="s">
        <v>2194</v>
      </c>
    </row>
    <row r="572" spans="1:1" ht="46.5" x14ac:dyDescent="0.25">
      <c r="A572" s="1433" t="s">
        <v>11464</v>
      </c>
    </row>
    <row r="574" spans="1:1" x14ac:dyDescent="0.25">
      <c r="A574" s="1433" t="s">
        <v>985</v>
      </c>
    </row>
    <row r="576" spans="1:1" ht="46.5" x14ac:dyDescent="0.25">
      <c r="A576" s="1433" t="s">
        <v>11465</v>
      </c>
    </row>
    <row r="577" spans="1:1" x14ac:dyDescent="0.25">
      <c r="A577" s="1433" t="s">
        <v>1974</v>
      </c>
    </row>
    <row r="579" spans="1:1" ht="46.5" x14ac:dyDescent="0.25">
      <c r="A579" s="1433" t="s">
        <v>11466</v>
      </c>
    </row>
    <row r="581" spans="1:1" x14ac:dyDescent="0.25">
      <c r="A581" s="1433" t="s">
        <v>1178</v>
      </c>
    </row>
    <row r="583" spans="1:1" x14ac:dyDescent="0.25">
      <c r="A583" s="1433" t="s">
        <v>11467</v>
      </c>
    </row>
    <row r="584" spans="1:1" x14ac:dyDescent="0.25">
      <c r="A584" s="1433" t="s">
        <v>1975</v>
      </c>
    </row>
    <row r="586" spans="1:1" ht="31" x14ac:dyDescent="0.25">
      <c r="A586" s="1433" t="s">
        <v>11468</v>
      </c>
    </row>
    <row r="588" spans="1:1" x14ac:dyDescent="0.25">
      <c r="A588" s="1433" t="s">
        <v>1222</v>
      </c>
    </row>
    <row r="590" spans="1:1" x14ac:dyDescent="0.25">
      <c r="A590" s="1433" t="s">
        <v>11469</v>
      </c>
    </row>
    <row r="591" spans="1:1" x14ac:dyDescent="0.25">
      <c r="A591" s="1433" t="s">
        <v>2524</v>
      </c>
    </row>
    <row r="593" spans="1:1" ht="31" x14ac:dyDescent="0.25">
      <c r="A593" s="1433" t="s">
        <v>11470</v>
      </c>
    </row>
    <row r="595" spans="1:1" x14ac:dyDescent="0.25">
      <c r="A595" s="1433" t="s">
        <v>726</v>
      </c>
    </row>
    <row r="597" spans="1:1" ht="31" x14ac:dyDescent="0.25">
      <c r="A597" s="1433" t="s">
        <v>11471</v>
      </c>
    </row>
    <row r="598" spans="1:1" x14ac:dyDescent="0.25">
      <c r="A598" s="1433" t="s">
        <v>2526</v>
      </c>
    </row>
    <row r="600" spans="1:1" ht="31" x14ac:dyDescent="0.25">
      <c r="A600" s="1433" t="s">
        <v>11472</v>
      </c>
    </row>
    <row r="602" spans="1:1" x14ac:dyDescent="0.25">
      <c r="A602" s="1433" t="s">
        <v>1635</v>
      </c>
    </row>
    <row r="604" spans="1:1" x14ac:dyDescent="0.25">
      <c r="A604" s="1433" t="s">
        <v>482</v>
      </c>
    </row>
    <row r="605" spans="1:1" x14ac:dyDescent="0.25">
      <c r="A605" s="1433" t="s">
        <v>1979</v>
      </c>
    </row>
    <row r="607" spans="1:1" x14ac:dyDescent="0.25">
      <c r="A607" s="1433" t="s">
        <v>11473</v>
      </c>
    </row>
    <row r="609" spans="1:1" ht="31" x14ac:dyDescent="0.25">
      <c r="A609" s="1433" t="s">
        <v>11474</v>
      </c>
    </row>
    <row r="611" spans="1:1" x14ac:dyDescent="0.25">
      <c r="A611" s="1433" t="s">
        <v>11475</v>
      </c>
    </row>
    <row r="612" spans="1:1" ht="31" x14ac:dyDescent="0.25">
      <c r="A612" s="1433" t="s">
        <v>11476</v>
      </c>
    </row>
    <row r="614" spans="1:1" x14ac:dyDescent="0.25">
      <c r="A614" s="1433" t="s">
        <v>11477</v>
      </c>
    </row>
    <row r="615" spans="1:1" ht="31" x14ac:dyDescent="0.25">
      <c r="A615" s="1433" t="s">
        <v>11478</v>
      </c>
    </row>
    <row r="617" spans="1:1" ht="31" x14ac:dyDescent="0.25">
      <c r="A617" s="1433" t="s">
        <v>11479</v>
      </c>
    </row>
    <row r="619" spans="1:1" x14ac:dyDescent="0.25">
      <c r="A619" s="1433" t="s">
        <v>11480</v>
      </c>
    </row>
    <row r="621" spans="1:1" x14ac:dyDescent="0.25">
      <c r="A621" s="1433" t="s">
        <v>6778</v>
      </c>
    </row>
    <row r="623" spans="1:1" x14ac:dyDescent="0.25">
      <c r="A623" s="1433" t="s">
        <v>11481</v>
      </c>
    </row>
    <row r="625" spans="1:3" x14ac:dyDescent="0.25">
      <c r="A625" s="1433" t="s">
        <v>11482</v>
      </c>
    </row>
    <row r="627" spans="1:3" x14ac:dyDescent="0.25">
      <c r="A627" s="1433" t="s">
        <v>11483</v>
      </c>
    </row>
    <row r="628" spans="1:3" x14ac:dyDescent="0.25">
      <c r="A628" s="1433" t="s">
        <v>15440</v>
      </c>
      <c r="B628" s="1318" t="s">
        <v>11484</v>
      </c>
    </row>
    <row r="629" spans="1:3" x14ac:dyDescent="0.25">
      <c r="A629" s="1433" t="s">
        <v>11485</v>
      </c>
    </row>
    <row r="630" spans="1:3" x14ac:dyDescent="0.25">
      <c r="A630" s="1433" t="s">
        <v>11486</v>
      </c>
      <c r="B630" s="1318" t="s">
        <v>11487</v>
      </c>
    </row>
    <row r="631" spans="1:3" x14ac:dyDescent="0.25">
      <c r="A631" s="1433" t="s">
        <v>11488</v>
      </c>
    </row>
    <row r="632" spans="1:3" x14ac:dyDescent="0.25">
      <c r="A632" s="1433" t="s">
        <v>11489</v>
      </c>
      <c r="B632" s="1318">
        <v>0.02</v>
      </c>
      <c r="C632" s="1318">
        <v>0.1</v>
      </c>
    </row>
    <row r="633" spans="1:3" x14ac:dyDescent="0.25">
      <c r="A633" s="1433" t="s">
        <v>11490</v>
      </c>
      <c r="B633" s="1318">
        <v>0.02</v>
      </c>
      <c r="C633" s="1318">
        <v>0.1</v>
      </c>
    </row>
    <row r="634" spans="1:3" x14ac:dyDescent="0.25">
      <c r="A634" s="1433" t="s">
        <v>11491</v>
      </c>
      <c r="B634" s="1318">
        <v>0.02</v>
      </c>
      <c r="C634" s="1318">
        <v>0.1</v>
      </c>
    </row>
    <row r="635" spans="1:3" x14ac:dyDescent="0.25">
      <c r="A635" s="1433" t="s">
        <v>11492</v>
      </c>
      <c r="B635" s="1318">
        <v>0.02</v>
      </c>
      <c r="C635" s="1318">
        <v>0.1</v>
      </c>
    </row>
    <row r="636" spans="1:3" x14ac:dyDescent="0.25">
      <c r="A636" s="1433" t="s">
        <v>11493</v>
      </c>
      <c r="B636" s="1318">
        <v>0.02</v>
      </c>
      <c r="C636" s="1318">
        <v>0.1</v>
      </c>
    </row>
    <row r="637" spans="1:3" x14ac:dyDescent="0.25">
      <c r="A637" s="1433" t="s">
        <v>11494</v>
      </c>
      <c r="B637" s="1318">
        <v>0.2</v>
      </c>
      <c r="C637" s="1318">
        <v>1</v>
      </c>
    </row>
    <row r="638" spans="1:3" x14ac:dyDescent="0.25">
      <c r="A638" s="1433" t="s">
        <v>11495</v>
      </c>
      <c r="B638" s="1318">
        <v>0.02</v>
      </c>
      <c r="C638" s="1318">
        <v>1</v>
      </c>
    </row>
    <row r="639" spans="1:3" x14ac:dyDescent="0.25">
      <c r="A639" s="1433" t="s">
        <v>11496</v>
      </c>
      <c r="B639" s="1318">
        <v>0.2</v>
      </c>
      <c r="C639" s="1318">
        <v>1</v>
      </c>
    </row>
    <row r="640" spans="1:3" x14ac:dyDescent="0.25">
      <c r="A640" s="1433" t="s">
        <v>11497</v>
      </c>
      <c r="B640" s="1318">
        <v>0.2</v>
      </c>
      <c r="C640" s="1318">
        <v>1</v>
      </c>
    </row>
    <row r="641" spans="1:3" x14ac:dyDescent="0.25">
      <c r="A641" s="1433" t="s">
        <v>11498</v>
      </c>
      <c r="B641" s="1318">
        <v>0.2</v>
      </c>
      <c r="C641" s="1318">
        <v>1</v>
      </c>
    </row>
    <row r="642" spans="1:3" x14ac:dyDescent="0.25">
      <c r="A642" s="1433" t="s">
        <v>11499</v>
      </c>
      <c r="B642" s="1318">
        <v>0.2</v>
      </c>
      <c r="C642" s="1318">
        <v>1</v>
      </c>
    </row>
    <row r="643" spans="1:3" x14ac:dyDescent="0.25">
      <c r="A643" s="1433" t="s">
        <v>11500</v>
      </c>
      <c r="B643" s="1318">
        <v>0.2</v>
      </c>
      <c r="C643" s="1318">
        <v>1</v>
      </c>
    </row>
    <row r="644" spans="1:3" x14ac:dyDescent="0.25">
      <c r="A644" s="1433" t="s">
        <v>11501</v>
      </c>
      <c r="C644" s="1318">
        <v>0.1</v>
      </c>
    </row>
    <row r="645" spans="1:3" x14ac:dyDescent="0.25">
      <c r="A645" s="1433" t="s">
        <v>11502</v>
      </c>
      <c r="B645" s="1318">
        <v>0.1</v>
      </c>
      <c r="C645" s="1318">
        <v>0.1</v>
      </c>
    </row>
    <row r="646" spans="1:3" x14ac:dyDescent="0.25">
      <c r="A646" s="1433" t="s">
        <v>11503</v>
      </c>
      <c r="C646" s="1318">
        <v>1</v>
      </c>
    </row>
    <row r="647" spans="1:3" x14ac:dyDescent="0.25">
      <c r="A647" s="1433" t="s">
        <v>11504</v>
      </c>
    </row>
    <row r="649" spans="1:3" x14ac:dyDescent="0.25">
      <c r="A649" s="1433" t="s">
        <v>11505</v>
      </c>
    </row>
    <row r="650" spans="1:3" x14ac:dyDescent="0.25">
      <c r="A650" s="1433" t="s">
        <v>11506</v>
      </c>
      <c r="B650" s="1318" t="s">
        <v>11507</v>
      </c>
    </row>
    <row r="651" spans="1:3" x14ac:dyDescent="0.25">
      <c r="A651" s="1433" t="s">
        <v>15441</v>
      </c>
      <c r="B651" s="1318" t="s">
        <v>11508</v>
      </c>
    </row>
    <row r="652" spans="1:3" x14ac:dyDescent="0.25">
      <c r="A652" s="1433" t="s">
        <v>15442</v>
      </c>
      <c r="B652" s="1318" t="s">
        <v>11509</v>
      </c>
    </row>
    <row r="653" spans="1:3" x14ac:dyDescent="0.25">
      <c r="A653" s="1433" t="s">
        <v>15443</v>
      </c>
      <c r="B653" s="1318" t="s">
        <v>11510</v>
      </c>
    </row>
    <row r="654" spans="1:3" x14ac:dyDescent="0.25">
      <c r="A654" s="1433" t="s">
        <v>15444</v>
      </c>
      <c r="B654" s="1318" t="s">
        <v>11511</v>
      </c>
    </row>
    <row r="655" spans="1:3" x14ac:dyDescent="0.25">
      <c r="A655" s="1433" t="s">
        <v>7690</v>
      </c>
    </row>
    <row r="656" spans="1:3" ht="31" x14ac:dyDescent="0.25">
      <c r="A656" s="1433" t="s">
        <v>11512</v>
      </c>
    </row>
    <row r="657" spans="1:1" ht="31" x14ac:dyDescent="0.25">
      <c r="A657" s="1433" t="s">
        <v>11513</v>
      </c>
    </row>
    <row r="658" spans="1:1" ht="31" x14ac:dyDescent="0.25">
      <c r="A658" s="1433" t="s">
        <v>11514</v>
      </c>
    </row>
    <row r="659" spans="1:1" ht="46.5" x14ac:dyDescent="0.25">
      <c r="A659" s="1433" t="s">
        <v>11515</v>
      </c>
    </row>
    <row r="661" spans="1:1" ht="62" x14ac:dyDescent="0.25">
      <c r="A661" s="1433" t="s">
        <v>11516</v>
      </c>
    </row>
    <row r="662" spans="1:1" ht="31" x14ac:dyDescent="0.25">
      <c r="A662" s="1433" t="s">
        <v>15445</v>
      </c>
    </row>
    <row r="663" spans="1:1" ht="31" x14ac:dyDescent="0.25">
      <c r="A663" s="1433" t="s">
        <v>11517</v>
      </c>
    </row>
    <row r="664" spans="1:1" ht="31" x14ac:dyDescent="0.25">
      <c r="A664" s="1433" t="s">
        <v>11518</v>
      </c>
    </row>
    <row r="665" spans="1:1" ht="46.5" x14ac:dyDescent="0.25">
      <c r="A665" s="1433" t="s">
        <v>11519</v>
      </c>
    </row>
    <row r="666" spans="1:1" ht="31" x14ac:dyDescent="0.25">
      <c r="A666" s="1433" t="s">
        <v>15446</v>
      </c>
    </row>
    <row r="667" spans="1:1" ht="46.5" x14ac:dyDescent="0.25">
      <c r="A667" s="1433" t="s">
        <v>11520</v>
      </c>
    </row>
    <row r="668" spans="1:1" ht="46.5" x14ac:dyDescent="0.25">
      <c r="A668" s="1433" t="s">
        <v>11521</v>
      </c>
    </row>
    <row r="670" spans="1:1" ht="46.5" x14ac:dyDescent="0.25">
      <c r="A670" s="1433" t="s">
        <v>11522</v>
      </c>
    </row>
    <row r="672" spans="1:1" ht="46.5" x14ac:dyDescent="0.25">
      <c r="A672" s="1433" t="s">
        <v>11523</v>
      </c>
    </row>
    <row r="674" spans="1:1" ht="31" x14ac:dyDescent="0.25">
      <c r="A674" s="1433" t="s">
        <v>15447</v>
      </c>
    </row>
    <row r="675" spans="1:1" ht="31" x14ac:dyDescent="0.25">
      <c r="A675" s="1433" t="s">
        <v>11524</v>
      </c>
    </row>
    <row r="677" spans="1:1" ht="31" x14ac:dyDescent="0.25">
      <c r="A677" s="1433" t="s">
        <v>15448</v>
      </c>
    </row>
    <row r="679" spans="1:1" ht="46.5" x14ac:dyDescent="0.25">
      <c r="A679" s="1433" t="s">
        <v>11525</v>
      </c>
    </row>
    <row r="681" spans="1:1" ht="31" x14ac:dyDescent="0.25">
      <c r="A681" s="1433" t="s">
        <v>11526</v>
      </c>
    </row>
    <row r="683" spans="1:1" ht="46.5" x14ac:dyDescent="0.25">
      <c r="A683" s="1433" t="s">
        <v>11527</v>
      </c>
    </row>
    <row r="685" spans="1:1" ht="46.5" x14ac:dyDescent="0.25">
      <c r="A685" s="1433" t="s">
        <v>11528</v>
      </c>
    </row>
    <row r="687" spans="1:1" ht="31" x14ac:dyDescent="0.25">
      <c r="A687" s="1433" t="s">
        <v>11529</v>
      </c>
    </row>
    <row r="688" spans="1:1" ht="31" x14ac:dyDescent="0.25">
      <c r="A688" s="1433" t="s">
        <v>11530</v>
      </c>
    </row>
    <row r="690" spans="1:1" x14ac:dyDescent="0.25">
      <c r="A690" s="1433" t="s">
        <v>11531</v>
      </c>
    </row>
    <row r="692" spans="1:1" x14ac:dyDescent="0.25">
      <c r="A692" s="1433" t="s">
        <v>15449</v>
      </c>
    </row>
    <row r="693" spans="1:1" x14ac:dyDescent="0.25">
      <c r="A693" s="1433" t="s">
        <v>15450</v>
      </c>
    </row>
    <row r="695" spans="1:1" ht="46.5" x14ac:dyDescent="0.25">
      <c r="A695" s="1433" t="s">
        <v>11532</v>
      </c>
    </row>
    <row r="697" spans="1:1" x14ac:dyDescent="0.25">
      <c r="A697" s="1433" t="s">
        <v>11533</v>
      </c>
    </row>
    <row r="699" spans="1:1" x14ac:dyDescent="0.25">
      <c r="A699" s="1433" t="s">
        <v>11534</v>
      </c>
    </row>
    <row r="701" spans="1:1" x14ac:dyDescent="0.25">
      <c r="A701" s="1433" t="s">
        <v>11535</v>
      </c>
    </row>
    <row r="703" spans="1:1" ht="31" x14ac:dyDescent="0.25">
      <c r="A703" s="1433" t="s">
        <v>11536</v>
      </c>
    </row>
    <row r="705" spans="1:1" ht="62" x14ac:dyDescent="0.25">
      <c r="A705" s="1433" t="s">
        <v>11537</v>
      </c>
    </row>
    <row r="707" spans="1:1" ht="62" x14ac:dyDescent="0.25">
      <c r="A707" s="1433" t="s">
        <v>11538</v>
      </c>
    </row>
    <row r="709" spans="1:1" ht="46.5" x14ac:dyDescent="0.25">
      <c r="A709" s="1433" t="s">
        <v>11539</v>
      </c>
    </row>
    <row r="711" spans="1:1" ht="46.5" x14ac:dyDescent="0.25">
      <c r="A711" s="1433" t="s">
        <v>15451</v>
      </c>
    </row>
    <row r="712" spans="1:1" ht="46.5" x14ac:dyDescent="0.25">
      <c r="A712" s="1433" t="s">
        <v>15452</v>
      </c>
    </row>
    <row r="714" spans="1:1" ht="46.5" x14ac:dyDescent="0.25">
      <c r="A714" s="1433" t="s">
        <v>11540</v>
      </c>
    </row>
    <row r="716" spans="1:1" ht="31" x14ac:dyDescent="0.25">
      <c r="A716" s="1433" t="s">
        <v>11541</v>
      </c>
    </row>
    <row r="718" spans="1:1" ht="31" x14ac:dyDescent="0.25">
      <c r="A718" s="1433" t="s">
        <v>11542</v>
      </c>
    </row>
    <row r="720" spans="1:1" ht="31" x14ac:dyDescent="0.25">
      <c r="A720" s="1433" t="s">
        <v>11543</v>
      </c>
    </row>
    <row r="722" spans="1:1" ht="31" x14ac:dyDescent="0.25">
      <c r="A722" s="1433" t="s">
        <v>11544</v>
      </c>
    </row>
    <row r="723" spans="1:1" ht="62" x14ac:dyDescent="0.25">
      <c r="A723" s="1433" t="s">
        <v>23474</v>
      </c>
    </row>
    <row r="724" spans="1:1" ht="46.5" x14ac:dyDescent="0.25">
      <c r="A724" s="1433" t="s">
        <v>23475</v>
      </c>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theme="0" tint="-0.499984740745262"/>
  </sheetPr>
  <dimension ref="A3:L5592"/>
  <sheetViews>
    <sheetView workbookViewId="0">
      <selection activeCell="A2" sqref="A2"/>
    </sheetView>
  </sheetViews>
  <sheetFormatPr defaultColWidth="9.1796875" defaultRowHeight="15.5" x14ac:dyDescent="0.25"/>
  <cols>
    <col min="1" max="1" width="100.453125" style="1090" customWidth="1"/>
    <col min="2" max="2" width="13.54296875" style="1089" customWidth="1"/>
    <col min="3" max="3" width="12.7265625" style="1089" customWidth="1"/>
    <col min="4" max="256" width="9.1796875" style="1089"/>
    <col min="257" max="257" width="100.453125" style="1089" customWidth="1"/>
    <col min="258" max="258" width="13.54296875" style="1089" customWidth="1"/>
    <col min="259" max="259" width="12.7265625" style="1089" customWidth="1"/>
    <col min="260" max="512" width="9.1796875" style="1089"/>
    <col min="513" max="513" width="100.453125" style="1089" customWidth="1"/>
    <col min="514" max="514" width="13.54296875" style="1089" customWidth="1"/>
    <col min="515" max="515" width="12.7265625" style="1089" customWidth="1"/>
    <col min="516" max="768" width="9.1796875" style="1089"/>
    <col min="769" max="769" width="100.453125" style="1089" customWidth="1"/>
    <col min="770" max="770" width="13.54296875" style="1089" customWidth="1"/>
    <col min="771" max="771" width="12.7265625" style="1089" customWidth="1"/>
    <col min="772" max="1024" width="9.1796875" style="1089"/>
    <col min="1025" max="1025" width="100.453125" style="1089" customWidth="1"/>
    <col min="1026" max="1026" width="13.54296875" style="1089" customWidth="1"/>
    <col min="1027" max="1027" width="12.7265625" style="1089" customWidth="1"/>
    <col min="1028" max="1280" width="9.1796875" style="1089"/>
    <col min="1281" max="1281" width="100.453125" style="1089" customWidth="1"/>
    <col min="1282" max="1282" width="13.54296875" style="1089" customWidth="1"/>
    <col min="1283" max="1283" width="12.7265625" style="1089" customWidth="1"/>
    <col min="1284" max="1536" width="9.1796875" style="1089"/>
    <col min="1537" max="1537" width="100.453125" style="1089" customWidth="1"/>
    <col min="1538" max="1538" width="13.54296875" style="1089" customWidth="1"/>
    <col min="1539" max="1539" width="12.7265625" style="1089" customWidth="1"/>
    <col min="1540" max="1792" width="9.1796875" style="1089"/>
    <col min="1793" max="1793" width="100.453125" style="1089" customWidth="1"/>
    <col min="1794" max="1794" width="13.54296875" style="1089" customWidth="1"/>
    <col min="1795" max="1795" width="12.7265625" style="1089" customWidth="1"/>
    <col min="1796" max="2048" width="9.1796875" style="1089"/>
    <col min="2049" max="2049" width="100.453125" style="1089" customWidth="1"/>
    <col min="2050" max="2050" width="13.54296875" style="1089" customWidth="1"/>
    <col min="2051" max="2051" width="12.7265625" style="1089" customWidth="1"/>
    <col min="2052" max="2304" width="9.1796875" style="1089"/>
    <col min="2305" max="2305" width="100.453125" style="1089" customWidth="1"/>
    <col min="2306" max="2306" width="13.54296875" style="1089" customWidth="1"/>
    <col min="2307" max="2307" width="12.7265625" style="1089" customWidth="1"/>
    <col min="2308" max="2560" width="9.1796875" style="1089"/>
    <col min="2561" max="2561" width="100.453125" style="1089" customWidth="1"/>
    <col min="2562" max="2562" width="13.54296875" style="1089" customWidth="1"/>
    <col min="2563" max="2563" width="12.7265625" style="1089" customWidth="1"/>
    <col min="2564" max="2816" width="9.1796875" style="1089"/>
    <col min="2817" max="2817" width="100.453125" style="1089" customWidth="1"/>
    <col min="2818" max="2818" width="13.54296875" style="1089" customWidth="1"/>
    <col min="2819" max="2819" width="12.7265625" style="1089" customWidth="1"/>
    <col min="2820" max="3072" width="9.1796875" style="1089"/>
    <col min="3073" max="3073" width="100.453125" style="1089" customWidth="1"/>
    <col min="3074" max="3074" width="13.54296875" style="1089" customWidth="1"/>
    <col min="3075" max="3075" width="12.7265625" style="1089" customWidth="1"/>
    <col min="3076" max="3328" width="9.1796875" style="1089"/>
    <col min="3329" max="3329" width="100.453125" style="1089" customWidth="1"/>
    <col min="3330" max="3330" width="13.54296875" style="1089" customWidth="1"/>
    <col min="3331" max="3331" width="12.7265625" style="1089" customWidth="1"/>
    <col min="3332" max="3584" width="9.1796875" style="1089"/>
    <col min="3585" max="3585" width="100.453125" style="1089" customWidth="1"/>
    <col min="3586" max="3586" width="13.54296875" style="1089" customWidth="1"/>
    <col min="3587" max="3587" width="12.7265625" style="1089" customWidth="1"/>
    <col min="3588" max="3840" width="9.1796875" style="1089"/>
    <col min="3841" max="3841" width="100.453125" style="1089" customWidth="1"/>
    <col min="3842" max="3842" width="13.54296875" style="1089" customWidth="1"/>
    <col min="3843" max="3843" width="12.7265625" style="1089" customWidth="1"/>
    <col min="3844" max="4096" width="9.1796875" style="1089"/>
    <col min="4097" max="4097" width="100.453125" style="1089" customWidth="1"/>
    <col min="4098" max="4098" width="13.54296875" style="1089" customWidth="1"/>
    <col min="4099" max="4099" width="12.7265625" style="1089" customWidth="1"/>
    <col min="4100" max="4352" width="9.1796875" style="1089"/>
    <col min="4353" max="4353" width="100.453125" style="1089" customWidth="1"/>
    <col min="4354" max="4354" width="13.54296875" style="1089" customWidth="1"/>
    <col min="4355" max="4355" width="12.7265625" style="1089" customWidth="1"/>
    <col min="4356" max="4608" width="9.1796875" style="1089"/>
    <col min="4609" max="4609" width="100.453125" style="1089" customWidth="1"/>
    <col min="4610" max="4610" width="13.54296875" style="1089" customWidth="1"/>
    <col min="4611" max="4611" width="12.7265625" style="1089" customWidth="1"/>
    <col min="4612" max="4864" width="9.1796875" style="1089"/>
    <col min="4865" max="4865" width="100.453125" style="1089" customWidth="1"/>
    <col min="4866" max="4866" width="13.54296875" style="1089" customWidth="1"/>
    <col min="4867" max="4867" width="12.7265625" style="1089" customWidth="1"/>
    <col min="4868" max="5120" width="9.1796875" style="1089"/>
    <col min="5121" max="5121" width="100.453125" style="1089" customWidth="1"/>
    <col min="5122" max="5122" width="13.54296875" style="1089" customWidth="1"/>
    <col min="5123" max="5123" width="12.7265625" style="1089" customWidth="1"/>
    <col min="5124" max="5376" width="9.1796875" style="1089"/>
    <col min="5377" max="5377" width="100.453125" style="1089" customWidth="1"/>
    <col min="5378" max="5378" width="13.54296875" style="1089" customWidth="1"/>
    <col min="5379" max="5379" width="12.7265625" style="1089" customWidth="1"/>
    <col min="5380" max="5632" width="9.1796875" style="1089"/>
    <col min="5633" max="5633" width="100.453125" style="1089" customWidth="1"/>
    <col min="5634" max="5634" width="13.54296875" style="1089" customWidth="1"/>
    <col min="5635" max="5635" width="12.7265625" style="1089" customWidth="1"/>
    <col min="5636" max="5888" width="9.1796875" style="1089"/>
    <col min="5889" max="5889" width="100.453125" style="1089" customWidth="1"/>
    <col min="5890" max="5890" width="13.54296875" style="1089" customWidth="1"/>
    <col min="5891" max="5891" width="12.7265625" style="1089" customWidth="1"/>
    <col min="5892" max="6144" width="9.1796875" style="1089"/>
    <col min="6145" max="6145" width="100.453125" style="1089" customWidth="1"/>
    <col min="6146" max="6146" width="13.54296875" style="1089" customWidth="1"/>
    <col min="6147" max="6147" width="12.7265625" style="1089" customWidth="1"/>
    <col min="6148" max="6400" width="9.1796875" style="1089"/>
    <col min="6401" max="6401" width="100.453125" style="1089" customWidth="1"/>
    <col min="6402" max="6402" width="13.54296875" style="1089" customWidth="1"/>
    <col min="6403" max="6403" width="12.7265625" style="1089" customWidth="1"/>
    <col min="6404" max="6656" width="9.1796875" style="1089"/>
    <col min="6657" max="6657" width="100.453125" style="1089" customWidth="1"/>
    <col min="6658" max="6658" width="13.54296875" style="1089" customWidth="1"/>
    <col min="6659" max="6659" width="12.7265625" style="1089" customWidth="1"/>
    <col min="6660" max="6912" width="9.1796875" style="1089"/>
    <col min="6913" max="6913" width="100.453125" style="1089" customWidth="1"/>
    <col min="6914" max="6914" width="13.54296875" style="1089" customWidth="1"/>
    <col min="6915" max="6915" width="12.7265625" style="1089" customWidth="1"/>
    <col min="6916" max="7168" width="9.1796875" style="1089"/>
    <col min="7169" max="7169" width="100.453125" style="1089" customWidth="1"/>
    <col min="7170" max="7170" width="13.54296875" style="1089" customWidth="1"/>
    <col min="7171" max="7171" width="12.7265625" style="1089" customWidth="1"/>
    <col min="7172" max="7424" width="9.1796875" style="1089"/>
    <col min="7425" max="7425" width="100.453125" style="1089" customWidth="1"/>
    <col min="7426" max="7426" width="13.54296875" style="1089" customWidth="1"/>
    <col min="7427" max="7427" width="12.7265625" style="1089" customWidth="1"/>
    <col min="7428" max="7680" width="9.1796875" style="1089"/>
    <col min="7681" max="7681" width="100.453125" style="1089" customWidth="1"/>
    <col min="7682" max="7682" width="13.54296875" style="1089" customWidth="1"/>
    <col min="7683" max="7683" width="12.7265625" style="1089" customWidth="1"/>
    <col min="7684" max="7936" width="9.1796875" style="1089"/>
    <col min="7937" max="7937" width="100.453125" style="1089" customWidth="1"/>
    <col min="7938" max="7938" width="13.54296875" style="1089" customWidth="1"/>
    <col min="7939" max="7939" width="12.7265625" style="1089" customWidth="1"/>
    <col min="7940" max="8192" width="9.1796875" style="1089"/>
    <col min="8193" max="8193" width="100.453125" style="1089" customWidth="1"/>
    <col min="8194" max="8194" width="13.54296875" style="1089" customWidth="1"/>
    <col min="8195" max="8195" width="12.7265625" style="1089" customWidth="1"/>
    <col min="8196" max="8448" width="9.1796875" style="1089"/>
    <col min="8449" max="8449" width="100.453125" style="1089" customWidth="1"/>
    <col min="8450" max="8450" width="13.54296875" style="1089" customWidth="1"/>
    <col min="8451" max="8451" width="12.7265625" style="1089" customWidth="1"/>
    <col min="8452" max="8704" width="9.1796875" style="1089"/>
    <col min="8705" max="8705" width="100.453125" style="1089" customWidth="1"/>
    <col min="8706" max="8706" width="13.54296875" style="1089" customWidth="1"/>
    <col min="8707" max="8707" width="12.7265625" style="1089" customWidth="1"/>
    <col min="8708" max="8960" width="9.1796875" style="1089"/>
    <col min="8961" max="8961" width="100.453125" style="1089" customWidth="1"/>
    <col min="8962" max="8962" width="13.54296875" style="1089" customWidth="1"/>
    <col min="8963" max="8963" width="12.7265625" style="1089" customWidth="1"/>
    <col min="8964" max="9216" width="9.1796875" style="1089"/>
    <col min="9217" max="9217" width="100.453125" style="1089" customWidth="1"/>
    <col min="9218" max="9218" width="13.54296875" style="1089" customWidth="1"/>
    <col min="9219" max="9219" width="12.7265625" style="1089" customWidth="1"/>
    <col min="9220" max="9472" width="9.1796875" style="1089"/>
    <col min="9473" max="9473" width="100.453125" style="1089" customWidth="1"/>
    <col min="9474" max="9474" width="13.54296875" style="1089" customWidth="1"/>
    <col min="9475" max="9475" width="12.7265625" style="1089" customWidth="1"/>
    <col min="9476" max="9728" width="9.1796875" style="1089"/>
    <col min="9729" max="9729" width="100.453125" style="1089" customWidth="1"/>
    <col min="9730" max="9730" width="13.54296875" style="1089" customWidth="1"/>
    <col min="9731" max="9731" width="12.7265625" style="1089" customWidth="1"/>
    <col min="9732" max="9984" width="9.1796875" style="1089"/>
    <col min="9985" max="9985" width="100.453125" style="1089" customWidth="1"/>
    <col min="9986" max="9986" width="13.54296875" style="1089" customWidth="1"/>
    <col min="9987" max="9987" width="12.7265625" style="1089" customWidth="1"/>
    <col min="9988" max="10240" width="9.1796875" style="1089"/>
    <col min="10241" max="10241" width="100.453125" style="1089" customWidth="1"/>
    <col min="10242" max="10242" width="13.54296875" style="1089" customWidth="1"/>
    <col min="10243" max="10243" width="12.7265625" style="1089" customWidth="1"/>
    <col min="10244" max="10496" width="9.1796875" style="1089"/>
    <col min="10497" max="10497" width="100.453125" style="1089" customWidth="1"/>
    <col min="10498" max="10498" width="13.54296875" style="1089" customWidth="1"/>
    <col min="10499" max="10499" width="12.7265625" style="1089" customWidth="1"/>
    <col min="10500" max="10752" width="9.1796875" style="1089"/>
    <col min="10753" max="10753" width="100.453125" style="1089" customWidth="1"/>
    <col min="10754" max="10754" width="13.54296875" style="1089" customWidth="1"/>
    <col min="10755" max="10755" width="12.7265625" style="1089" customWidth="1"/>
    <col min="10756" max="11008" width="9.1796875" style="1089"/>
    <col min="11009" max="11009" width="100.453125" style="1089" customWidth="1"/>
    <col min="11010" max="11010" width="13.54296875" style="1089" customWidth="1"/>
    <col min="11011" max="11011" width="12.7265625" style="1089" customWidth="1"/>
    <col min="11012" max="11264" width="9.1796875" style="1089"/>
    <col min="11265" max="11265" width="100.453125" style="1089" customWidth="1"/>
    <col min="11266" max="11266" width="13.54296875" style="1089" customWidth="1"/>
    <col min="11267" max="11267" width="12.7265625" style="1089" customWidth="1"/>
    <col min="11268" max="11520" width="9.1796875" style="1089"/>
    <col min="11521" max="11521" width="100.453125" style="1089" customWidth="1"/>
    <col min="11522" max="11522" width="13.54296875" style="1089" customWidth="1"/>
    <col min="11523" max="11523" width="12.7265625" style="1089" customWidth="1"/>
    <col min="11524" max="11776" width="9.1796875" style="1089"/>
    <col min="11777" max="11777" width="100.453125" style="1089" customWidth="1"/>
    <col min="11778" max="11778" width="13.54296875" style="1089" customWidth="1"/>
    <col min="11779" max="11779" width="12.7265625" style="1089" customWidth="1"/>
    <col min="11780" max="12032" width="9.1796875" style="1089"/>
    <col min="12033" max="12033" width="100.453125" style="1089" customWidth="1"/>
    <col min="12034" max="12034" width="13.54296875" style="1089" customWidth="1"/>
    <col min="12035" max="12035" width="12.7265625" style="1089" customWidth="1"/>
    <col min="12036" max="12288" width="9.1796875" style="1089"/>
    <col min="12289" max="12289" width="100.453125" style="1089" customWidth="1"/>
    <col min="12290" max="12290" width="13.54296875" style="1089" customWidth="1"/>
    <col min="12291" max="12291" width="12.7265625" style="1089" customWidth="1"/>
    <col min="12292" max="12544" width="9.1796875" style="1089"/>
    <col min="12545" max="12545" width="100.453125" style="1089" customWidth="1"/>
    <col min="12546" max="12546" width="13.54296875" style="1089" customWidth="1"/>
    <col min="12547" max="12547" width="12.7265625" style="1089" customWidth="1"/>
    <col min="12548" max="12800" width="9.1796875" style="1089"/>
    <col min="12801" max="12801" width="100.453125" style="1089" customWidth="1"/>
    <col min="12802" max="12802" width="13.54296875" style="1089" customWidth="1"/>
    <col min="12803" max="12803" width="12.7265625" style="1089" customWidth="1"/>
    <col min="12804" max="13056" width="9.1796875" style="1089"/>
    <col min="13057" max="13057" width="100.453125" style="1089" customWidth="1"/>
    <col min="13058" max="13058" width="13.54296875" style="1089" customWidth="1"/>
    <col min="13059" max="13059" width="12.7265625" style="1089" customWidth="1"/>
    <col min="13060" max="13312" width="9.1796875" style="1089"/>
    <col min="13313" max="13313" width="100.453125" style="1089" customWidth="1"/>
    <col min="13314" max="13314" width="13.54296875" style="1089" customWidth="1"/>
    <col min="13315" max="13315" width="12.7265625" style="1089" customWidth="1"/>
    <col min="13316" max="13568" width="9.1796875" style="1089"/>
    <col min="13569" max="13569" width="100.453125" style="1089" customWidth="1"/>
    <col min="13570" max="13570" width="13.54296875" style="1089" customWidth="1"/>
    <col min="13571" max="13571" width="12.7265625" style="1089" customWidth="1"/>
    <col min="13572" max="13824" width="9.1796875" style="1089"/>
    <col min="13825" max="13825" width="100.453125" style="1089" customWidth="1"/>
    <col min="13826" max="13826" width="13.54296875" style="1089" customWidth="1"/>
    <col min="13827" max="13827" width="12.7265625" style="1089" customWidth="1"/>
    <col min="13828" max="14080" width="9.1796875" style="1089"/>
    <col min="14081" max="14081" width="100.453125" style="1089" customWidth="1"/>
    <col min="14082" max="14082" width="13.54296875" style="1089" customWidth="1"/>
    <col min="14083" max="14083" width="12.7265625" style="1089" customWidth="1"/>
    <col min="14084" max="14336" width="9.1796875" style="1089"/>
    <col min="14337" max="14337" width="100.453125" style="1089" customWidth="1"/>
    <col min="14338" max="14338" width="13.54296875" style="1089" customWidth="1"/>
    <col min="14339" max="14339" width="12.7265625" style="1089" customWidth="1"/>
    <col min="14340" max="14592" width="9.1796875" style="1089"/>
    <col min="14593" max="14593" width="100.453125" style="1089" customWidth="1"/>
    <col min="14594" max="14594" width="13.54296875" style="1089" customWidth="1"/>
    <col min="14595" max="14595" width="12.7265625" style="1089" customWidth="1"/>
    <col min="14596" max="14848" width="9.1796875" style="1089"/>
    <col min="14849" max="14849" width="100.453125" style="1089" customWidth="1"/>
    <col min="14850" max="14850" width="13.54296875" style="1089" customWidth="1"/>
    <col min="14851" max="14851" width="12.7265625" style="1089" customWidth="1"/>
    <col min="14852" max="15104" width="9.1796875" style="1089"/>
    <col min="15105" max="15105" width="100.453125" style="1089" customWidth="1"/>
    <col min="15106" max="15106" width="13.54296875" style="1089" customWidth="1"/>
    <col min="15107" max="15107" width="12.7265625" style="1089" customWidth="1"/>
    <col min="15108" max="15360" width="9.1796875" style="1089"/>
    <col min="15361" max="15361" width="100.453125" style="1089" customWidth="1"/>
    <col min="15362" max="15362" width="13.54296875" style="1089" customWidth="1"/>
    <col min="15363" max="15363" width="12.7265625" style="1089" customWidth="1"/>
    <col min="15364" max="15616" width="9.1796875" style="1089"/>
    <col min="15617" max="15617" width="100.453125" style="1089" customWidth="1"/>
    <col min="15618" max="15618" width="13.54296875" style="1089" customWidth="1"/>
    <col min="15619" max="15619" width="12.7265625" style="1089" customWidth="1"/>
    <col min="15620" max="15872" width="9.1796875" style="1089"/>
    <col min="15873" max="15873" width="100.453125" style="1089" customWidth="1"/>
    <col min="15874" max="15874" width="13.54296875" style="1089" customWidth="1"/>
    <col min="15875" max="15875" width="12.7265625" style="1089" customWidth="1"/>
    <col min="15876" max="16128" width="9.1796875" style="1089"/>
    <col min="16129" max="16129" width="100.453125" style="1089" customWidth="1"/>
    <col min="16130" max="16130" width="13.54296875" style="1089" customWidth="1"/>
    <col min="16131" max="16131" width="12.7265625" style="1089" customWidth="1"/>
    <col min="16132" max="16384" width="9.1796875" style="1089"/>
  </cols>
  <sheetData>
    <row r="3" spans="1:12" x14ac:dyDescent="0.25">
      <c r="A3" s="1087"/>
      <c r="B3" s="1088"/>
      <c r="C3" s="1088"/>
      <c r="D3" s="1088"/>
      <c r="E3" s="1088"/>
      <c r="F3" s="1088"/>
      <c r="G3" s="1088"/>
      <c r="H3" s="1088"/>
      <c r="I3" s="1088"/>
      <c r="J3" s="1088"/>
      <c r="K3" s="1088"/>
      <c r="L3" s="1088"/>
    </row>
    <row r="4" spans="1:12" ht="17.5" x14ac:dyDescent="0.25">
      <c r="A4" s="1098" t="s">
        <v>12256</v>
      </c>
      <c r="B4" s="1088"/>
      <c r="C4" s="1088"/>
      <c r="D4" s="1088"/>
      <c r="E4" s="1088"/>
      <c r="F4" s="1088"/>
      <c r="G4" s="1088"/>
      <c r="H4" s="1088"/>
      <c r="I4" s="1088"/>
      <c r="J4" s="1088"/>
      <c r="K4" s="1088"/>
      <c r="L4" s="1088"/>
    </row>
    <row r="5" spans="1:12" x14ac:dyDescent="0.25">
      <c r="A5" s="1099" t="s">
        <v>4321</v>
      </c>
      <c r="B5" s="1088"/>
      <c r="C5" s="1088"/>
      <c r="D5" s="1088"/>
      <c r="E5" s="1088"/>
      <c r="F5" s="1088"/>
      <c r="G5" s="1088"/>
      <c r="H5" s="1088"/>
      <c r="I5" s="1088"/>
      <c r="J5" s="1088"/>
      <c r="K5" s="1088"/>
      <c r="L5" s="1088"/>
    </row>
    <row r="6" spans="1:12" ht="15" x14ac:dyDescent="0.25">
      <c r="A6" s="1122" t="s">
        <v>4204</v>
      </c>
      <c r="B6" s="1088"/>
      <c r="C6" s="1088"/>
      <c r="D6" s="1088"/>
      <c r="E6" s="1088"/>
      <c r="F6" s="1088"/>
      <c r="G6" s="1088"/>
      <c r="H6" s="1088"/>
      <c r="I6" s="1088"/>
      <c r="J6" s="1088"/>
      <c r="K6" s="1088"/>
      <c r="L6" s="1088"/>
    </row>
    <row r="7" spans="1:12" x14ac:dyDescent="0.25">
      <c r="A7" s="1100" t="s">
        <v>15572</v>
      </c>
      <c r="B7" s="1088"/>
      <c r="C7" s="1088"/>
      <c r="D7" s="1088"/>
      <c r="E7" s="1088"/>
      <c r="F7" s="1088"/>
      <c r="G7" s="1088"/>
      <c r="H7" s="1088"/>
      <c r="I7" s="1088"/>
      <c r="J7" s="1088"/>
      <c r="K7" s="1088"/>
      <c r="L7" s="1088"/>
    </row>
    <row r="8" spans="1:12" x14ac:dyDescent="0.25">
      <c r="A8" s="1123" t="s">
        <v>17541</v>
      </c>
      <c r="B8" s="1088"/>
      <c r="C8" s="1088"/>
      <c r="D8" s="1088"/>
      <c r="E8" s="1088"/>
      <c r="F8" s="1088"/>
      <c r="G8" s="1088"/>
      <c r="H8" s="1088"/>
      <c r="I8" s="1088"/>
      <c r="J8" s="1088"/>
      <c r="K8" s="1088"/>
      <c r="L8" s="1088"/>
    </row>
    <row r="9" spans="1:12" ht="12.5" x14ac:dyDescent="0.25">
      <c r="A9" s="1101"/>
      <c r="B9" s="1088"/>
      <c r="C9" s="1088"/>
      <c r="D9" s="1088"/>
      <c r="E9" s="1088"/>
      <c r="F9" s="1088"/>
      <c r="G9" s="1088"/>
      <c r="H9" s="1088"/>
      <c r="I9" s="1088"/>
      <c r="J9" s="1088"/>
      <c r="K9" s="1088"/>
      <c r="L9" s="1088"/>
    </row>
    <row r="10" spans="1:12" ht="62" x14ac:dyDescent="0.25">
      <c r="A10" s="1090" t="s">
        <v>11559</v>
      </c>
    </row>
    <row r="11" spans="1:12" x14ac:dyDescent="0.25">
      <c r="A11" s="1090" t="s">
        <v>6882</v>
      </c>
    </row>
    <row r="13" spans="1:12" x14ac:dyDescent="0.25">
      <c r="A13" s="1090" t="s">
        <v>3585</v>
      </c>
    </row>
    <row r="14" spans="1:12" x14ac:dyDescent="0.25">
      <c r="A14" s="1090" t="s">
        <v>4113</v>
      </c>
    </row>
    <row r="15" spans="1:12" x14ac:dyDescent="0.25">
      <c r="A15" s="1090" t="s">
        <v>3711</v>
      </c>
    </row>
    <row r="16" spans="1:12" ht="31" x14ac:dyDescent="0.25">
      <c r="A16" s="1090" t="s">
        <v>12257</v>
      </c>
    </row>
    <row r="17" spans="1:1" x14ac:dyDescent="0.25">
      <c r="A17" s="1090" t="s">
        <v>12258</v>
      </c>
    </row>
    <row r="18" spans="1:1" ht="31" x14ac:dyDescent="0.25">
      <c r="A18" s="1090" t="s">
        <v>13579</v>
      </c>
    </row>
    <row r="19" spans="1:1" x14ac:dyDescent="0.25">
      <c r="A19" s="1090" t="s">
        <v>12259</v>
      </c>
    </row>
    <row r="20" spans="1:1" ht="62" x14ac:dyDescent="0.25">
      <c r="A20" s="1090" t="s">
        <v>12260</v>
      </c>
    </row>
    <row r="21" spans="1:1" x14ac:dyDescent="0.25">
      <c r="A21" s="1090" t="s">
        <v>12261</v>
      </c>
    </row>
    <row r="22" spans="1:1" x14ac:dyDescent="0.25">
      <c r="A22" s="1090" t="s">
        <v>12262</v>
      </c>
    </row>
    <row r="23" spans="1:1" ht="31" x14ac:dyDescent="0.25">
      <c r="A23" s="1090" t="s">
        <v>12263</v>
      </c>
    </row>
    <row r="24" spans="1:1" x14ac:dyDescent="0.25">
      <c r="A24" s="1090" t="s">
        <v>12264</v>
      </c>
    </row>
    <row r="25" spans="1:1" ht="46.5" x14ac:dyDescent="0.25">
      <c r="A25" s="1090" t="s">
        <v>13580</v>
      </c>
    </row>
    <row r="26" spans="1:1" ht="31" x14ac:dyDescent="0.25">
      <c r="A26" s="1090" t="s">
        <v>12265</v>
      </c>
    </row>
    <row r="27" spans="1:1" ht="31" x14ac:dyDescent="0.25">
      <c r="A27" s="1090" t="s">
        <v>12266</v>
      </c>
    </row>
    <row r="28" spans="1:1" ht="46.5" x14ac:dyDescent="0.25">
      <c r="A28" s="1090" t="s">
        <v>13581</v>
      </c>
    </row>
    <row r="29" spans="1:1" ht="46.5" x14ac:dyDescent="0.25">
      <c r="A29" s="1090" t="s">
        <v>12267</v>
      </c>
    </row>
    <row r="30" spans="1:1" ht="46.5" x14ac:dyDescent="0.25">
      <c r="A30" s="1090" t="s">
        <v>11560</v>
      </c>
    </row>
    <row r="31" spans="1:1" ht="31" x14ac:dyDescent="0.25">
      <c r="A31" s="1090" t="s">
        <v>12268</v>
      </c>
    </row>
    <row r="32" spans="1:1" ht="62" x14ac:dyDescent="0.25">
      <c r="A32" s="1090" t="s">
        <v>12269</v>
      </c>
    </row>
    <row r="33" spans="1:1" x14ac:dyDescent="0.25">
      <c r="A33" s="1090" t="s">
        <v>3436</v>
      </c>
    </row>
    <row r="34" spans="1:1" ht="31" x14ac:dyDescent="0.25">
      <c r="A34" s="1090" t="s">
        <v>11561</v>
      </c>
    </row>
    <row r="35" spans="1:1" x14ac:dyDescent="0.25">
      <c r="A35" s="1090" t="s">
        <v>1625</v>
      </c>
    </row>
    <row r="36" spans="1:1" x14ac:dyDescent="0.25">
      <c r="A36" s="1090" t="s">
        <v>11562</v>
      </c>
    </row>
    <row r="37" spans="1:1" x14ac:dyDescent="0.25">
      <c r="A37" s="1090" t="s">
        <v>3547</v>
      </c>
    </row>
    <row r="38" spans="1:1" x14ac:dyDescent="0.25">
      <c r="A38" s="1090" t="s">
        <v>4023</v>
      </c>
    </row>
    <row r="39" spans="1:1" ht="62" x14ac:dyDescent="0.25">
      <c r="A39" s="1090" t="s">
        <v>12270</v>
      </c>
    </row>
    <row r="40" spans="1:1" ht="77.5" x14ac:dyDescent="0.25">
      <c r="A40" s="1090" t="s">
        <v>11563</v>
      </c>
    </row>
    <row r="41" spans="1:1" ht="46.5" x14ac:dyDescent="0.25">
      <c r="A41" s="1090" t="s">
        <v>11564</v>
      </c>
    </row>
    <row r="42" spans="1:1" x14ac:dyDescent="0.25">
      <c r="A42" s="1090" t="s">
        <v>2675</v>
      </c>
    </row>
    <row r="43" spans="1:1" ht="31" x14ac:dyDescent="0.25">
      <c r="A43" s="1090" t="s">
        <v>11565</v>
      </c>
    </row>
    <row r="44" spans="1:1" x14ac:dyDescent="0.25">
      <c r="A44" s="1090" t="s">
        <v>2676</v>
      </c>
    </row>
    <row r="45" spans="1:1" x14ac:dyDescent="0.25">
      <c r="A45" s="1090" t="s">
        <v>4024</v>
      </c>
    </row>
    <row r="46" spans="1:1" x14ac:dyDescent="0.25">
      <c r="A46" s="1090" t="s">
        <v>3552</v>
      </c>
    </row>
    <row r="47" spans="1:1" x14ac:dyDescent="0.25">
      <c r="A47" s="1090" t="s">
        <v>4025</v>
      </c>
    </row>
    <row r="48" spans="1:1" ht="46.5" x14ac:dyDescent="0.25">
      <c r="A48" s="1090" t="s">
        <v>12271</v>
      </c>
    </row>
    <row r="49" spans="1:1" x14ac:dyDescent="0.25">
      <c r="A49" s="1090" t="s">
        <v>4479</v>
      </c>
    </row>
    <row r="50" spans="1:1" x14ac:dyDescent="0.25">
      <c r="A50" s="1090" t="s">
        <v>4347</v>
      </c>
    </row>
    <row r="51" spans="1:1" x14ac:dyDescent="0.25">
      <c r="A51" s="1090" t="s">
        <v>11566</v>
      </c>
    </row>
    <row r="52" spans="1:1" ht="46.5" x14ac:dyDescent="0.25">
      <c r="A52" s="1090" t="s">
        <v>12272</v>
      </c>
    </row>
    <row r="53" spans="1:1" ht="62" x14ac:dyDescent="0.25">
      <c r="A53" s="1090" t="s">
        <v>12273</v>
      </c>
    </row>
    <row r="54" spans="1:1" x14ac:dyDescent="0.25">
      <c r="A54" s="1090" t="s">
        <v>12274</v>
      </c>
    </row>
    <row r="55" spans="1:1" x14ac:dyDescent="0.25">
      <c r="A55" s="1090" t="s">
        <v>12275</v>
      </c>
    </row>
    <row r="56" spans="1:1" ht="31" x14ac:dyDescent="0.25">
      <c r="A56" s="1090" t="s">
        <v>12276</v>
      </c>
    </row>
    <row r="57" spans="1:1" ht="31" x14ac:dyDescent="0.25">
      <c r="A57" s="1090" t="s">
        <v>12277</v>
      </c>
    </row>
    <row r="58" spans="1:1" ht="77.5" x14ac:dyDescent="0.25">
      <c r="A58" s="1090" t="s">
        <v>11567</v>
      </c>
    </row>
    <row r="59" spans="1:1" ht="31" x14ac:dyDescent="0.25">
      <c r="A59" s="1090" t="s">
        <v>12278</v>
      </c>
    </row>
    <row r="60" spans="1:1" ht="46.5" x14ac:dyDescent="0.25">
      <c r="A60" s="1090" t="s">
        <v>12279</v>
      </c>
    </row>
    <row r="61" spans="1:1" ht="31" x14ac:dyDescent="0.25">
      <c r="A61" s="1090" t="s">
        <v>12280</v>
      </c>
    </row>
    <row r="62" spans="1:1" x14ac:dyDescent="0.25">
      <c r="A62" s="1090" t="s">
        <v>4485</v>
      </c>
    </row>
    <row r="63" spans="1:1" x14ac:dyDescent="0.25">
      <c r="A63" s="1090" t="s">
        <v>6202</v>
      </c>
    </row>
    <row r="64" spans="1:1" ht="124" x14ac:dyDescent="0.25">
      <c r="A64" s="1090" t="s">
        <v>12281</v>
      </c>
    </row>
    <row r="65" spans="1:1" ht="46.5" x14ac:dyDescent="0.25">
      <c r="A65" s="1090" t="s">
        <v>12282</v>
      </c>
    </row>
    <row r="66" spans="1:1" ht="93" x14ac:dyDescent="0.25">
      <c r="A66" s="1090" t="s">
        <v>12283</v>
      </c>
    </row>
    <row r="67" spans="1:1" ht="124" x14ac:dyDescent="0.25">
      <c r="A67" s="1090" t="s">
        <v>11568</v>
      </c>
    </row>
    <row r="68" spans="1:1" ht="31" x14ac:dyDescent="0.25">
      <c r="A68" s="1090" t="s">
        <v>12284</v>
      </c>
    </row>
    <row r="69" spans="1:1" x14ac:dyDescent="0.25">
      <c r="A69" s="1090" t="s">
        <v>2422</v>
      </c>
    </row>
    <row r="70" spans="1:1" x14ac:dyDescent="0.25">
      <c r="A70" s="1090" t="s">
        <v>11569</v>
      </c>
    </row>
    <row r="71" spans="1:1" ht="155" x14ac:dyDescent="0.25">
      <c r="A71" s="1090" t="s">
        <v>12285</v>
      </c>
    </row>
    <row r="72" spans="1:1" ht="31" x14ac:dyDescent="0.25">
      <c r="A72" s="1090" t="s">
        <v>12286</v>
      </c>
    </row>
    <row r="73" spans="1:1" ht="108.5" x14ac:dyDescent="0.25">
      <c r="A73" s="1090" t="s">
        <v>12287</v>
      </c>
    </row>
    <row r="74" spans="1:1" ht="124" x14ac:dyDescent="0.25">
      <c r="A74" s="1090" t="s">
        <v>11570</v>
      </c>
    </row>
    <row r="75" spans="1:1" x14ac:dyDescent="0.25">
      <c r="A75" s="1090" t="s">
        <v>6074</v>
      </c>
    </row>
    <row r="76" spans="1:1" x14ac:dyDescent="0.25">
      <c r="A76" s="1090" t="s">
        <v>6075</v>
      </c>
    </row>
    <row r="77" spans="1:1" ht="62" x14ac:dyDescent="0.25">
      <c r="A77" s="1090" t="s">
        <v>12288</v>
      </c>
    </row>
    <row r="78" spans="1:1" ht="62" x14ac:dyDescent="0.25">
      <c r="A78" s="1090" t="s">
        <v>12289</v>
      </c>
    </row>
    <row r="79" spans="1:1" x14ac:dyDescent="0.25">
      <c r="A79" s="1090" t="s">
        <v>2730</v>
      </c>
    </row>
    <row r="80" spans="1:1" x14ac:dyDescent="0.25">
      <c r="A80" s="1090" t="s">
        <v>11571</v>
      </c>
    </row>
    <row r="81" spans="1:1" ht="46.5" x14ac:dyDescent="0.25">
      <c r="A81" s="1090" t="s">
        <v>12290</v>
      </c>
    </row>
    <row r="82" spans="1:1" ht="31" x14ac:dyDescent="0.25">
      <c r="A82" s="1090" t="s">
        <v>11572</v>
      </c>
    </row>
    <row r="83" spans="1:1" ht="46.5" x14ac:dyDescent="0.25">
      <c r="A83" s="1090" t="s">
        <v>12291</v>
      </c>
    </row>
    <row r="84" spans="1:1" ht="46.5" x14ac:dyDescent="0.25">
      <c r="A84" s="1090" t="s">
        <v>12292</v>
      </c>
    </row>
    <row r="85" spans="1:1" ht="31" x14ac:dyDescent="0.25">
      <c r="A85" s="1090" t="s">
        <v>12293</v>
      </c>
    </row>
    <row r="86" spans="1:1" x14ac:dyDescent="0.25">
      <c r="A86" s="1090" t="s">
        <v>2678</v>
      </c>
    </row>
    <row r="87" spans="1:1" x14ac:dyDescent="0.25">
      <c r="A87" s="1090" t="s">
        <v>4208</v>
      </c>
    </row>
    <row r="88" spans="1:1" x14ac:dyDescent="0.25">
      <c r="A88" s="1090" t="s">
        <v>3797</v>
      </c>
    </row>
    <row r="89" spans="1:1" x14ac:dyDescent="0.25">
      <c r="A89" s="1090" t="s">
        <v>11573</v>
      </c>
    </row>
    <row r="90" spans="1:1" ht="77.5" x14ac:dyDescent="0.25">
      <c r="A90" s="1090" t="s">
        <v>12294</v>
      </c>
    </row>
    <row r="91" spans="1:1" ht="31" x14ac:dyDescent="0.25">
      <c r="A91" s="1090" t="s">
        <v>12295</v>
      </c>
    </row>
    <row r="92" spans="1:1" x14ac:dyDescent="0.25">
      <c r="A92" s="1090" t="s">
        <v>3965</v>
      </c>
    </row>
    <row r="93" spans="1:1" x14ac:dyDescent="0.25">
      <c r="A93" s="1090" t="s">
        <v>11574</v>
      </c>
    </row>
    <row r="94" spans="1:1" ht="139.5" x14ac:dyDescent="0.25">
      <c r="A94" s="1090" t="s">
        <v>12296</v>
      </c>
    </row>
    <row r="95" spans="1:1" ht="62" x14ac:dyDescent="0.25">
      <c r="A95" s="1090" t="s">
        <v>12297</v>
      </c>
    </row>
    <row r="96" spans="1:1" ht="46.5" x14ac:dyDescent="0.25">
      <c r="A96" s="1090" t="s">
        <v>12298</v>
      </c>
    </row>
    <row r="97" spans="1:1" ht="46.5" x14ac:dyDescent="0.25">
      <c r="A97" s="1090" t="s">
        <v>13582</v>
      </c>
    </row>
    <row r="98" spans="1:1" ht="77.5" x14ac:dyDescent="0.25">
      <c r="A98" s="1090" t="s">
        <v>13583</v>
      </c>
    </row>
    <row r="99" spans="1:1" ht="77.5" x14ac:dyDescent="0.25">
      <c r="A99" s="1090" t="s">
        <v>13584</v>
      </c>
    </row>
    <row r="100" spans="1:1" x14ac:dyDescent="0.25">
      <c r="A100" s="1090" t="s">
        <v>1301</v>
      </c>
    </row>
    <row r="101" spans="1:1" x14ac:dyDescent="0.25">
      <c r="A101" s="1090" t="s">
        <v>3968</v>
      </c>
    </row>
    <row r="102" spans="1:1" x14ac:dyDescent="0.25">
      <c r="A102" s="1090" t="s">
        <v>3778</v>
      </c>
    </row>
    <row r="103" spans="1:1" x14ac:dyDescent="0.25">
      <c r="A103" s="1090" t="s">
        <v>4353</v>
      </c>
    </row>
    <row r="104" spans="1:1" ht="108.5" x14ac:dyDescent="0.25">
      <c r="A104" s="1090" t="s">
        <v>12299</v>
      </c>
    </row>
    <row r="105" spans="1:1" ht="46.5" x14ac:dyDescent="0.25">
      <c r="A105" s="1090" t="s">
        <v>12300</v>
      </c>
    </row>
    <row r="106" spans="1:1" ht="62" x14ac:dyDescent="0.25">
      <c r="A106" s="1090" t="s">
        <v>12301</v>
      </c>
    </row>
    <row r="107" spans="1:1" ht="31" x14ac:dyDescent="0.25">
      <c r="A107" s="1090" t="s">
        <v>11575</v>
      </c>
    </row>
    <row r="108" spans="1:1" x14ac:dyDescent="0.25">
      <c r="A108" s="1090" t="s">
        <v>12302</v>
      </c>
    </row>
    <row r="109" spans="1:1" ht="31" x14ac:dyDescent="0.25">
      <c r="A109" s="1090" t="s">
        <v>13585</v>
      </c>
    </row>
    <row r="110" spans="1:1" x14ac:dyDescent="0.25">
      <c r="A110" s="1090" t="s">
        <v>13586</v>
      </c>
    </row>
    <row r="111" spans="1:1" x14ac:dyDescent="0.25">
      <c r="A111" s="1090" t="s">
        <v>1303</v>
      </c>
    </row>
    <row r="112" spans="1:1" x14ac:dyDescent="0.25">
      <c r="A112" s="1090" t="s">
        <v>11576</v>
      </c>
    </row>
    <row r="113" spans="1:1" x14ac:dyDescent="0.25">
      <c r="A113" s="1090" t="s">
        <v>2676</v>
      </c>
    </row>
    <row r="114" spans="1:1" x14ac:dyDescent="0.25">
      <c r="A114" s="1090" t="s">
        <v>4226</v>
      </c>
    </row>
    <row r="115" spans="1:1" x14ac:dyDescent="0.25">
      <c r="A115" s="1090" t="s">
        <v>2560</v>
      </c>
    </row>
    <row r="116" spans="1:1" x14ac:dyDescent="0.25">
      <c r="A116" s="1090" t="s">
        <v>4227</v>
      </c>
    </row>
    <row r="117" spans="1:1" ht="31" x14ac:dyDescent="0.25">
      <c r="A117" s="1090" t="s">
        <v>12303</v>
      </c>
    </row>
    <row r="118" spans="1:1" ht="108.5" x14ac:dyDescent="0.25">
      <c r="A118" s="1090" t="s">
        <v>12304</v>
      </c>
    </row>
    <row r="119" spans="1:1" ht="46.5" x14ac:dyDescent="0.25">
      <c r="A119" s="1090" t="s">
        <v>12305</v>
      </c>
    </row>
    <row r="120" spans="1:1" ht="124" x14ac:dyDescent="0.25">
      <c r="A120" s="1090" t="s">
        <v>12306</v>
      </c>
    </row>
    <row r="121" spans="1:1" ht="46.5" x14ac:dyDescent="0.25">
      <c r="A121" s="1090" t="s">
        <v>12307</v>
      </c>
    </row>
    <row r="122" spans="1:1" ht="46.5" x14ac:dyDescent="0.25">
      <c r="A122" s="1090" t="s">
        <v>12308</v>
      </c>
    </row>
    <row r="123" spans="1:1" ht="31" x14ac:dyDescent="0.25">
      <c r="A123" s="1090" t="s">
        <v>12309</v>
      </c>
    </row>
    <row r="124" spans="1:1" ht="31" x14ac:dyDescent="0.25">
      <c r="A124" s="1090" t="s">
        <v>12310</v>
      </c>
    </row>
    <row r="125" spans="1:1" ht="77.5" x14ac:dyDescent="0.25">
      <c r="A125" s="1090" t="s">
        <v>12311</v>
      </c>
    </row>
    <row r="126" spans="1:1" x14ac:dyDescent="0.25">
      <c r="A126" s="1090" t="s">
        <v>2075</v>
      </c>
    </row>
    <row r="127" spans="1:1" x14ac:dyDescent="0.25">
      <c r="A127" s="1090" t="s">
        <v>3795</v>
      </c>
    </row>
    <row r="128" spans="1:1" ht="31" x14ac:dyDescent="0.25">
      <c r="A128" s="1090" t="s">
        <v>12312</v>
      </c>
    </row>
    <row r="129" spans="1:1" x14ac:dyDescent="0.25">
      <c r="A129" s="1090" t="s">
        <v>12313</v>
      </c>
    </row>
    <row r="130" spans="1:1" ht="31" x14ac:dyDescent="0.25">
      <c r="A130" s="1090" t="s">
        <v>12314</v>
      </c>
    </row>
    <row r="131" spans="1:1" x14ac:dyDescent="0.25">
      <c r="A131" s="1090" t="s">
        <v>12315</v>
      </c>
    </row>
    <row r="132" spans="1:1" x14ac:dyDescent="0.25">
      <c r="A132" s="1090" t="s">
        <v>12316</v>
      </c>
    </row>
    <row r="133" spans="1:1" x14ac:dyDescent="0.25">
      <c r="A133" s="1090" t="s">
        <v>12317</v>
      </c>
    </row>
    <row r="134" spans="1:1" ht="31" x14ac:dyDescent="0.25">
      <c r="A134" s="1090" t="s">
        <v>12318</v>
      </c>
    </row>
    <row r="135" spans="1:1" x14ac:dyDescent="0.25">
      <c r="A135" s="1090" t="s">
        <v>12319</v>
      </c>
    </row>
    <row r="136" spans="1:1" ht="31" x14ac:dyDescent="0.25">
      <c r="A136" s="1090" t="s">
        <v>12320</v>
      </c>
    </row>
    <row r="137" spans="1:1" ht="31" x14ac:dyDescent="0.25">
      <c r="A137" s="1090" t="s">
        <v>12321</v>
      </c>
    </row>
    <row r="138" spans="1:1" ht="46.5" x14ac:dyDescent="0.25">
      <c r="A138" s="1090" t="s">
        <v>12322</v>
      </c>
    </row>
    <row r="139" spans="1:1" x14ac:dyDescent="0.25">
      <c r="A139" s="1090" t="s">
        <v>2076</v>
      </c>
    </row>
    <row r="140" spans="1:1" x14ac:dyDescent="0.25">
      <c r="A140" s="1090" t="s">
        <v>11577</v>
      </c>
    </row>
    <row r="141" spans="1:1" ht="46.5" x14ac:dyDescent="0.25">
      <c r="A141" s="1090" t="s">
        <v>12323</v>
      </c>
    </row>
    <row r="142" spans="1:1" ht="46.5" x14ac:dyDescent="0.25">
      <c r="A142" s="1090" t="s">
        <v>12324</v>
      </c>
    </row>
    <row r="143" spans="1:1" x14ac:dyDescent="0.25">
      <c r="A143" s="1090" t="s">
        <v>1302</v>
      </c>
    </row>
    <row r="144" spans="1:1" x14ac:dyDescent="0.25">
      <c r="A144" s="1090" t="s">
        <v>11578</v>
      </c>
    </row>
    <row r="145" spans="1:1" ht="31" x14ac:dyDescent="0.25">
      <c r="A145" s="1090" t="s">
        <v>12325</v>
      </c>
    </row>
    <row r="146" spans="1:1" ht="31" x14ac:dyDescent="0.25">
      <c r="A146" s="1090" t="s">
        <v>12326</v>
      </c>
    </row>
    <row r="147" spans="1:1" ht="31" x14ac:dyDescent="0.25">
      <c r="A147" s="1090" t="s">
        <v>12327</v>
      </c>
    </row>
    <row r="148" spans="1:1" ht="46.5" x14ac:dyDescent="0.25">
      <c r="A148" s="1090" t="s">
        <v>12328</v>
      </c>
    </row>
    <row r="149" spans="1:1" ht="31" x14ac:dyDescent="0.25">
      <c r="A149" s="1090" t="s">
        <v>12329</v>
      </c>
    </row>
    <row r="150" spans="1:1" ht="46.5" x14ac:dyDescent="0.25">
      <c r="A150" s="1090" t="s">
        <v>12330</v>
      </c>
    </row>
    <row r="151" spans="1:1" ht="46.5" x14ac:dyDescent="0.25">
      <c r="A151" s="1090" t="s">
        <v>12331</v>
      </c>
    </row>
    <row r="152" spans="1:1" x14ac:dyDescent="0.25">
      <c r="A152" s="1090" t="s">
        <v>11579</v>
      </c>
    </row>
    <row r="153" spans="1:1" ht="31" x14ac:dyDescent="0.25">
      <c r="A153" s="1090" t="s">
        <v>11580</v>
      </c>
    </row>
    <row r="154" spans="1:1" ht="170.5" x14ac:dyDescent="0.25">
      <c r="A154" s="1090" t="s">
        <v>12332</v>
      </c>
    </row>
    <row r="155" spans="1:1" ht="77.5" x14ac:dyDescent="0.25">
      <c r="A155" s="1090" t="s">
        <v>12333</v>
      </c>
    </row>
    <row r="156" spans="1:1" ht="46.5" x14ac:dyDescent="0.25">
      <c r="A156" s="1090" t="s">
        <v>11581</v>
      </c>
    </row>
    <row r="157" spans="1:1" x14ac:dyDescent="0.25">
      <c r="A157" s="1090" t="s">
        <v>2678</v>
      </c>
    </row>
    <row r="158" spans="1:1" x14ac:dyDescent="0.25">
      <c r="A158" s="1090" t="s">
        <v>4354</v>
      </c>
    </row>
    <row r="159" spans="1:1" x14ac:dyDescent="0.25">
      <c r="A159" s="1090" t="s">
        <v>1304</v>
      </c>
    </row>
    <row r="160" spans="1:1" x14ac:dyDescent="0.25">
      <c r="A160" s="1090" t="s">
        <v>4355</v>
      </c>
    </row>
    <row r="161" spans="1:1" ht="31" x14ac:dyDescent="0.25">
      <c r="A161" s="1090" t="s">
        <v>12334</v>
      </c>
    </row>
    <row r="162" spans="1:1" ht="31" x14ac:dyDescent="0.25">
      <c r="A162" s="1090" t="s">
        <v>13587</v>
      </c>
    </row>
    <row r="163" spans="1:1" ht="31" x14ac:dyDescent="0.25">
      <c r="A163" s="1090" t="s">
        <v>12335</v>
      </c>
    </row>
    <row r="164" spans="1:1" x14ac:dyDescent="0.25">
      <c r="A164" s="1090" t="s">
        <v>1652</v>
      </c>
    </row>
    <row r="165" spans="1:1" x14ac:dyDescent="0.25">
      <c r="A165" s="1090" t="s">
        <v>4356</v>
      </c>
    </row>
    <row r="166" spans="1:1" ht="62" x14ac:dyDescent="0.25">
      <c r="A166" s="1090" t="s">
        <v>12336</v>
      </c>
    </row>
    <row r="167" spans="1:1" ht="93" x14ac:dyDescent="0.25">
      <c r="A167" s="1090" t="s">
        <v>11582</v>
      </c>
    </row>
    <row r="168" spans="1:1" ht="46.5" x14ac:dyDescent="0.25">
      <c r="A168" s="1090" t="s">
        <v>12337</v>
      </c>
    </row>
    <row r="169" spans="1:1" x14ac:dyDescent="0.25">
      <c r="A169" s="1090" t="s">
        <v>1516</v>
      </c>
    </row>
    <row r="170" spans="1:1" ht="31" x14ac:dyDescent="0.25">
      <c r="A170" s="1090" t="s">
        <v>11583</v>
      </c>
    </row>
    <row r="171" spans="1:1" ht="62" x14ac:dyDescent="0.25">
      <c r="A171" s="1090" t="s">
        <v>12338</v>
      </c>
    </row>
    <row r="172" spans="1:1" ht="31" x14ac:dyDescent="0.25">
      <c r="A172" s="1090" t="s">
        <v>12339</v>
      </c>
    </row>
    <row r="173" spans="1:1" ht="31" x14ac:dyDescent="0.25">
      <c r="A173" s="1090" t="s">
        <v>12340</v>
      </c>
    </row>
    <row r="174" spans="1:1" ht="62" x14ac:dyDescent="0.25">
      <c r="A174" s="1090" t="s">
        <v>12341</v>
      </c>
    </row>
    <row r="175" spans="1:1" x14ac:dyDescent="0.25">
      <c r="A175" s="1090" t="s">
        <v>1301</v>
      </c>
    </row>
    <row r="176" spans="1:1" x14ac:dyDescent="0.25">
      <c r="A176" s="1090" t="s">
        <v>11584</v>
      </c>
    </row>
    <row r="177" spans="1:1" x14ac:dyDescent="0.25">
      <c r="A177" s="1090" t="s">
        <v>1518</v>
      </c>
    </row>
    <row r="178" spans="1:1" x14ac:dyDescent="0.25">
      <c r="A178" s="1090" t="s">
        <v>6203</v>
      </c>
    </row>
    <row r="179" spans="1:1" x14ac:dyDescent="0.25">
      <c r="A179" s="1090" t="s">
        <v>12342</v>
      </c>
    </row>
    <row r="180" spans="1:1" ht="31" x14ac:dyDescent="0.25">
      <c r="A180" s="1090" t="s">
        <v>12343</v>
      </c>
    </row>
    <row r="181" spans="1:1" ht="31" x14ac:dyDescent="0.25">
      <c r="A181" s="1090" t="s">
        <v>12344</v>
      </c>
    </row>
    <row r="182" spans="1:1" ht="46.5" x14ac:dyDescent="0.25">
      <c r="A182" s="1090" t="s">
        <v>12345</v>
      </c>
    </row>
    <row r="183" spans="1:1" ht="93" x14ac:dyDescent="0.25">
      <c r="A183" s="1090" t="s">
        <v>12346</v>
      </c>
    </row>
    <row r="184" spans="1:1" x14ac:dyDescent="0.25">
      <c r="A184" s="1090" t="s">
        <v>1664</v>
      </c>
    </row>
    <row r="185" spans="1:1" x14ac:dyDescent="0.25">
      <c r="A185" s="1090" t="s">
        <v>3795</v>
      </c>
    </row>
    <row r="186" spans="1:1" ht="46.5" x14ac:dyDescent="0.25">
      <c r="A186" s="1090" t="s">
        <v>12347</v>
      </c>
    </row>
    <row r="187" spans="1:1" ht="31" x14ac:dyDescent="0.25">
      <c r="A187" s="1090" t="s">
        <v>12348</v>
      </c>
    </row>
    <row r="188" spans="1:1" ht="31" x14ac:dyDescent="0.25">
      <c r="A188" s="1090" t="s">
        <v>12349</v>
      </c>
    </row>
    <row r="189" spans="1:1" x14ac:dyDescent="0.25">
      <c r="A189" s="1090" t="s">
        <v>1666</v>
      </c>
    </row>
    <row r="190" spans="1:1" ht="31" x14ac:dyDescent="0.25">
      <c r="A190" s="1090" t="s">
        <v>11585</v>
      </c>
    </row>
    <row r="191" spans="1:1" ht="31" x14ac:dyDescent="0.25">
      <c r="A191" s="1090" t="s">
        <v>12350</v>
      </c>
    </row>
    <row r="192" spans="1:1" ht="139.5" x14ac:dyDescent="0.25">
      <c r="A192" s="1090" t="s">
        <v>13588</v>
      </c>
    </row>
    <row r="193" spans="1:1" x14ac:dyDescent="0.25">
      <c r="A193" s="1090" t="s">
        <v>12351</v>
      </c>
    </row>
    <row r="194" spans="1:1" x14ac:dyDescent="0.25">
      <c r="A194" s="1090" t="s">
        <v>12352</v>
      </c>
    </row>
    <row r="195" spans="1:1" x14ac:dyDescent="0.25">
      <c r="A195" s="1090" t="s">
        <v>12353</v>
      </c>
    </row>
    <row r="196" spans="1:1" x14ac:dyDescent="0.25">
      <c r="A196" s="1090" t="s">
        <v>12354</v>
      </c>
    </row>
    <row r="197" spans="1:1" x14ac:dyDescent="0.25">
      <c r="A197" s="1090" t="s">
        <v>12355</v>
      </c>
    </row>
    <row r="198" spans="1:1" ht="31" x14ac:dyDescent="0.25">
      <c r="A198" s="1090" t="s">
        <v>12356</v>
      </c>
    </row>
    <row r="199" spans="1:1" x14ac:dyDescent="0.25">
      <c r="A199" s="1090" t="s">
        <v>12357</v>
      </c>
    </row>
    <row r="200" spans="1:1" x14ac:dyDescent="0.25">
      <c r="A200" s="1090" t="s">
        <v>12358</v>
      </c>
    </row>
    <row r="201" spans="1:1" x14ac:dyDescent="0.25">
      <c r="A201" s="1090" t="s">
        <v>12359</v>
      </c>
    </row>
    <row r="202" spans="1:1" x14ac:dyDescent="0.25">
      <c r="A202" s="1090" t="s">
        <v>12360</v>
      </c>
    </row>
    <row r="203" spans="1:1" ht="31" x14ac:dyDescent="0.25">
      <c r="A203" s="1090" t="s">
        <v>12361</v>
      </c>
    </row>
    <row r="204" spans="1:1" ht="46.5" x14ac:dyDescent="0.25">
      <c r="A204" s="1090" t="s">
        <v>12362</v>
      </c>
    </row>
    <row r="205" spans="1:1" ht="31" x14ac:dyDescent="0.25">
      <c r="A205" s="1090" t="s">
        <v>12363</v>
      </c>
    </row>
    <row r="206" spans="1:1" x14ac:dyDescent="0.25">
      <c r="A206" s="1090" t="s">
        <v>12364</v>
      </c>
    </row>
    <row r="207" spans="1:1" ht="31" x14ac:dyDescent="0.25">
      <c r="A207" s="1090" t="s">
        <v>12365</v>
      </c>
    </row>
    <row r="208" spans="1:1" ht="77.5" x14ac:dyDescent="0.25">
      <c r="A208" s="1090" t="s">
        <v>12366</v>
      </c>
    </row>
    <row r="209" spans="1:1" ht="46.5" x14ac:dyDescent="0.25">
      <c r="A209" s="1090" t="s">
        <v>12367</v>
      </c>
    </row>
    <row r="210" spans="1:1" ht="46.5" x14ac:dyDescent="0.25">
      <c r="A210" s="1090" t="s">
        <v>12368</v>
      </c>
    </row>
    <row r="211" spans="1:1" x14ac:dyDescent="0.25">
      <c r="A211" s="1090" t="s">
        <v>1370</v>
      </c>
    </row>
    <row r="212" spans="1:1" x14ac:dyDescent="0.25">
      <c r="A212" s="1090" t="s">
        <v>4075</v>
      </c>
    </row>
    <row r="213" spans="1:1" x14ac:dyDescent="0.25">
      <c r="A213" s="1090" t="s">
        <v>1667</v>
      </c>
    </row>
    <row r="214" spans="1:1" x14ac:dyDescent="0.25">
      <c r="A214" s="1090" t="s">
        <v>4076</v>
      </c>
    </row>
    <row r="215" spans="1:1" x14ac:dyDescent="0.25">
      <c r="A215" s="1090" t="s">
        <v>12369</v>
      </c>
    </row>
    <row r="216" spans="1:1" x14ac:dyDescent="0.25">
      <c r="A216" s="1090" t="s">
        <v>12370</v>
      </c>
    </row>
    <row r="217" spans="1:1" x14ac:dyDescent="0.25">
      <c r="A217" s="1090" t="s">
        <v>12371</v>
      </c>
    </row>
    <row r="218" spans="1:1" x14ac:dyDescent="0.25">
      <c r="A218" s="1090" t="s">
        <v>12372</v>
      </c>
    </row>
    <row r="219" spans="1:1" x14ac:dyDescent="0.25">
      <c r="A219" s="1090" t="s">
        <v>12373</v>
      </c>
    </row>
    <row r="220" spans="1:1" x14ac:dyDescent="0.25">
      <c r="A220" s="1090" t="s">
        <v>12374</v>
      </c>
    </row>
    <row r="221" spans="1:1" x14ac:dyDescent="0.25">
      <c r="A221" s="1090" t="s">
        <v>12375</v>
      </c>
    </row>
    <row r="222" spans="1:1" ht="31" x14ac:dyDescent="0.25">
      <c r="A222" s="1090" t="s">
        <v>13589</v>
      </c>
    </row>
    <row r="223" spans="1:1" x14ac:dyDescent="0.25">
      <c r="A223" s="1090" t="s">
        <v>1529</v>
      </c>
    </row>
    <row r="224" spans="1:1" x14ac:dyDescent="0.25">
      <c r="A224" s="1090" t="s">
        <v>3795</v>
      </c>
    </row>
    <row r="225" spans="1:1" x14ac:dyDescent="0.25">
      <c r="A225" s="1090" t="s">
        <v>12376</v>
      </c>
    </row>
    <row r="226" spans="1:1" x14ac:dyDescent="0.25">
      <c r="A226" s="1090" t="s">
        <v>12377</v>
      </c>
    </row>
    <row r="227" spans="1:1" x14ac:dyDescent="0.25">
      <c r="A227" s="1090" t="s">
        <v>12378</v>
      </c>
    </row>
    <row r="228" spans="1:1" x14ac:dyDescent="0.25">
      <c r="A228" s="1090" t="s">
        <v>12379</v>
      </c>
    </row>
    <row r="229" spans="1:1" ht="46.5" x14ac:dyDescent="0.25">
      <c r="A229" s="1090" t="s">
        <v>12380</v>
      </c>
    </row>
    <row r="230" spans="1:1" x14ac:dyDescent="0.25">
      <c r="A230" s="1090" t="s">
        <v>1182</v>
      </c>
    </row>
    <row r="231" spans="1:1" ht="31" x14ac:dyDescent="0.25">
      <c r="A231" s="1090" t="s">
        <v>11586</v>
      </c>
    </row>
    <row r="232" spans="1:1" ht="77.5" x14ac:dyDescent="0.25">
      <c r="A232" s="1090" t="s">
        <v>12381</v>
      </c>
    </row>
    <row r="233" spans="1:1" ht="31" x14ac:dyDescent="0.25">
      <c r="A233" s="1090" t="s">
        <v>12382</v>
      </c>
    </row>
    <row r="234" spans="1:1" ht="31" x14ac:dyDescent="0.25">
      <c r="A234" s="1090" t="s">
        <v>12383</v>
      </c>
    </row>
    <row r="235" spans="1:1" ht="31" x14ac:dyDescent="0.25">
      <c r="A235" s="1090" t="s">
        <v>12384</v>
      </c>
    </row>
    <row r="236" spans="1:1" ht="31" x14ac:dyDescent="0.25">
      <c r="A236" s="1090" t="s">
        <v>12385</v>
      </c>
    </row>
    <row r="237" spans="1:1" ht="31" x14ac:dyDescent="0.25">
      <c r="A237" s="1090" t="s">
        <v>12386</v>
      </c>
    </row>
    <row r="238" spans="1:1" ht="108.5" x14ac:dyDescent="0.25">
      <c r="A238" s="1090" t="s">
        <v>12387</v>
      </c>
    </row>
    <row r="239" spans="1:1" x14ac:dyDescent="0.25">
      <c r="A239" s="1090" t="s">
        <v>12388</v>
      </c>
    </row>
    <row r="240" spans="1:1" ht="31" x14ac:dyDescent="0.25">
      <c r="A240" s="1090" t="s">
        <v>12389</v>
      </c>
    </row>
    <row r="241" spans="1:1" x14ac:dyDescent="0.25">
      <c r="A241" s="1090" t="s">
        <v>12390</v>
      </c>
    </row>
    <row r="242" spans="1:1" x14ac:dyDescent="0.25">
      <c r="A242" s="1090" t="s">
        <v>12391</v>
      </c>
    </row>
    <row r="243" spans="1:1" x14ac:dyDescent="0.25">
      <c r="A243" s="1090" t="s">
        <v>12392</v>
      </c>
    </row>
    <row r="244" spans="1:1" ht="31" x14ac:dyDescent="0.25">
      <c r="A244" s="1090" t="s">
        <v>12393</v>
      </c>
    </row>
    <row r="245" spans="1:1" x14ac:dyDescent="0.25">
      <c r="A245" s="1090" t="s">
        <v>12394</v>
      </c>
    </row>
    <row r="246" spans="1:1" ht="62" x14ac:dyDescent="0.25">
      <c r="A246" s="1090" t="s">
        <v>12395</v>
      </c>
    </row>
    <row r="247" spans="1:1" x14ac:dyDescent="0.25">
      <c r="A247" s="1090" t="s">
        <v>12396</v>
      </c>
    </row>
    <row r="248" spans="1:1" ht="46.5" x14ac:dyDescent="0.25">
      <c r="A248" s="1090" t="s">
        <v>12397</v>
      </c>
    </row>
    <row r="249" spans="1:1" x14ac:dyDescent="0.25">
      <c r="A249" s="1090" t="s">
        <v>12398</v>
      </c>
    </row>
    <row r="250" spans="1:1" x14ac:dyDescent="0.25">
      <c r="A250" s="1090" t="s">
        <v>12399</v>
      </c>
    </row>
    <row r="251" spans="1:1" x14ac:dyDescent="0.25">
      <c r="A251" s="1090" t="s">
        <v>12400</v>
      </c>
    </row>
    <row r="252" spans="1:1" x14ac:dyDescent="0.25">
      <c r="A252" s="1090" t="s">
        <v>12401</v>
      </c>
    </row>
    <row r="253" spans="1:1" x14ac:dyDescent="0.25">
      <c r="A253" s="1090" t="s">
        <v>12402</v>
      </c>
    </row>
    <row r="254" spans="1:1" ht="31" x14ac:dyDescent="0.25">
      <c r="A254" s="1090" t="s">
        <v>12403</v>
      </c>
    </row>
    <row r="255" spans="1:1" ht="31" x14ac:dyDescent="0.25">
      <c r="A255" s="1090" t="s">
        <v>12404</v>
      </c>
    </row>
    <row r="256" spans="1:1" x14ac:dyDescent="0.25">
      <c r="A256" s="1090" t="s">
        <v>12405</v>
      </c>
    </row>
    <row r="257" spans="1:1" x14ac:dyDescent="0.25">
      <c r="A257" s="1090" t="s">
        <v>12406</v>
      </c>
    </row>
    <row r="258" spans="1:1" ht="31" x14ac:dyDescent="0.25">
      <c r="A258" s="1090" t="s">
        <v>13590</v>
      </c>
    </row>
    <row r="259" spans="1:1" x14ac:dyDescent="0.25">
      <c r="A259" s="1090" t="s">
        <v>1517</v>
      </c>
    </row>
    <row r="260" spans="1:1" x14ac:dyDescent="0.25">
      <c r="A260" s="1090" t="s">
        <v>4272</v>
      </c>
    </row>
    <row r="261" spans="1:1" x14ac:dyDescent="0.25">
      <c r="A261" s="1090" t="s">
        <v>2676</v>
      </c>
    </row>
    <row r="262" spans="1:1" x14ac:dyDescent="0.25">
      <c r="A262" s="1090" t="s">
        <v>4273</v>
      </c>
    </row>
    <row r="263" spans="1:1" x14ac:dyDescent="0.25">
      <c r="A263" s="1090" t="s">
        <v>1183</v>
      </c>
    </row>
    <row r="264" spans="1:1" x14ac:dyDescent="0.25">
      <c r="A264" s="1090" t="s">
        <v>4274</v>
      </c>
    </row>
    <row r="265" spans="1:1" ht="31" x14ac:dyDescent="0.25">
      <c r="A265" s="1090" t="s">
        <v>6076</v>
      </c>
    </row>
    <row r="266" spans="1:1" x14ac:dyDescent="0.25">
      <c r="A266" s="1090" t="s">
        <v>1184</v>
      </c>
    </row>
    <row r="267" spans="1:1" x14ac:dyDescent="0.25">
      <c r="A267" s="1090" t="s">
        <v>6077</v>
      </c>
    </row>
    <row r="268" spans="1:1" ht="31" x14ac:dyDescent="0.25">
      <c r="A268" s="1090" t="s">
        <v>12407</v>
      </c>
    </row>
    <row r="269" spans="1:1" ht="77.5" x14ac:dyDescent="0.25">
      <c r="A269" s="1090" t="s">
        <v>12408</v>
      </c>
    </row>
    <row r="270" spans="1:1" ht="46.5" x14ac:dyDescent="0.25">
      <c r="A270" s="1090" t="s">
        <v>12409</v>
      </c>
    </row>
    <row r="271" spans="1:1" ht="46.5" x14ac:dyDescent="0.25">
      <c r="A271" s="1090" t="s">
        <v>12410</v>
      </c>
    </row>
    <row r="272" spans="1:1" ht="62" x14ac:dyDescent="0.25">
      <c r="A272" s="1090" t="s">
        <v>12411</v>
      </c>
    </row>
    <row r="273" spans="1:1" x14ac:dyDescent="0.25">
      <c r="A273" s="1090" t="s">
        <v>2678</v>
      </c>
    </row>
    <row r="274" spans="1:1" x14ac:dyDescent="0.25">
      <c r="A274" s="1090" t="s">
        <v>4160</v>
      </c>
    </row>
    <row r="275" spans="1:1" x14ac:dyDescent="0.25">
      <c r="A275" s="1090" t="s">
        <v>1185</v>
      </c>
    </row>
    <row r="276" spans="1:1" x14ac:dyDescent="0.25">
      <c r="A276" s="1090" t="s">
        <v>4161</v>
      </c>
    </row>
    <row r="277" spans="1:1" x14ac:dyDescent="0.25">
      <c r="A277" s="1090" t="s">
        <v>11587</v>
      </c>
    </row>
    <row r="278" spans="1:1" x14ac:dyDescent="0.25">
      <c r="A278" s="1090" t="s">
        <v>869</v>
      </c>
    </row>
    <row r="279" spans="1:1" x14ac:dyDescent="0.25">
      <c r="A279" s="1090" t="s">
        <v>6078</v>
      </c>
    </row>
    <row r="280" spans="1:1" ht="46.5" x14ac:dyDescent="0.25">
      <c r="A280" s="1090" t="s">
        <v>12412</v>
      </c>
    </row>
    <row r="281" spans="1:1" ht="62" x14ac:dyDescent="0.25">
      <c r="A281" s="1090" t="s">
        <v>12413</v>
      </c>
    </row>
    <row r="282" spans="1:1" ht="46.5" x14ac:dyDescent="0.25">
      <c r="A282" s="1090" t="s">
        <v>12414</v>
      </c>
    </row>
    <row r="283" spans="1:1" ht="46.5" x14ac:dyDescent="0.25">
      <c r="A283" s="1090" t="s">
        <v>12415</v>
      </c>
    </row>
    <row r="284" spans="1:1" ht="46.5" x14ac:dyDescent="0.25">
      <c r="A284" s="1090" t="s">
        <v>12416</v>
      </c>
    </row>
    <row r="285" spans="1:1" ht="62" x14ac:dyDescent="0.25">
      <c r="A285" s="1090" t="s">
        <v>12417</v>
      </c>
    </row>
    <row r="286" spans="1:1" ht="46.5" x14ac:dyDescent="0.25">
      <c r="A286" s="1090" t="s">
        <v>12418</v>
      </c>
    </row>
    <row r="287" spans="1:1" ht="77.5" x14ac:dyDescent="0.25">
      <c r="A287" s="1090" t="s">
        <v>12419</v>
      </c>
    </row>
    <row r="288" spans="1:1" ht="186" x14ac:dyDescent="0.25">
      <c r="A288" s="1090" t="s">
        <v>13591</v>
      </c>
    </row>
    <row r="289" spans="1:1" x14ac:dyDescent="0.25">
      <c r="A289" s="1090" t="s">
        <v>614</v>
      </c>
    </row>
    <row r="290" spans="1:1" x14ac:dyDescent="0.25">
      <c r="A290" s="1090" t="s">
        <v>11588</v>
      </c>
    </row>
    <row r="291" spans="1:1" ht="46.5" x14ac:dyDescent="0.25">
      <c r="A291" s="1090" t="s">
        <v>6079</v>
      </c>
    </row>
    <row r="292" spans="1:1" x14ac:dyDescent="0.25">
      <c r="A292" s="1090" t="s">
        <v>1301</v>
      </c>
    </row>
    <row r="293" spans="1:1" x14ac:dyDescent="0.25">
      <c r="A293" s="1090" t="s">
        <v>4276</v>
      </c>
    </row>
    <row r="294" spans="1:1" x14ac:dyDescent="0.25">
      <c r="A294" s="1090" t="s">
        <v>1191</v>
      </c>
    </row>
    <row r="295" spans="1:1" x14ac:dyDescent="0.25">
      <c r="A295" s="1090" t="s">
        <v>6080</v>
      </c>
    </row>
    <row r="296" spans="1:1" ht="46.5" x14ac:dyDescent="0.25">
      <c r="A296" s="1090" t="s">
        <v>6081</v>
      </c>
    </row>
    <row r="297" spans="1:1" x14ac:dyDescent="0.25">
      <c r="A297" s="1090" t="s">
        <v>875</v>
      </c>
    </row>
    <row r="298" spans="1:1" x14ac:dyDescent="0.25">
      <c r="A298" s="1090" t="s">
        <v>11589</v>
      </c>
    </row>
    <row r="299" spans="1:1" ht="46.5" x14ac:dyDescent="0.25">
      <c r="A299" s="1090" t="s">
        <v>12420</v>
      </c>
    </row>
    <row r="300" spans="1:1" ht="62" x14ac:dyDescent="0.25">
      <c r="A300" s="1090" t="s">
        <v>12421</v>
      </c>
    </row>
    <row r="301" spans="1:1" ht="62" x14ac:dyDescent="0.25">
      <c r="A301" s="1090" t="s">
        <v>12422</v>
      </c>
    </row>
    <row r="302" spans="1:1" ht="77.5" x14ac:dyDescent="0.25">
      <c r="A302" s="1090" t="s">
        <v>12423</v>
      </c>
    </row>
    <row r="303" spans="1:1" ht="77.5" x14ac:dyDescent="0.25">
      <c r="A303" s="1090" t="s">
        <v>12424</v>
      </c>
    </row>
    <row r="304" spans="1:1" x14ac:dyDescent="0.25">
      <c r="A304" s="1090" t="s">
        <v>6082</v>
      </c>
    </row>
    <row r="305" spans="1:1" x14ac:dyDescent="0.25">
      <c r="A305" s="1090" t="s">
        <v>11590</v>
      </c>
    </row>
    <row r="306" spans="1:1" ht="46.5" x14ac:dyDescent="0.25">
      <c r="A306" s="1090" t="s">
        <v>6204</v>
      </c>
    </row>
    <row r="307" spans="1:1" x14ac:dyDescent="0.25">
      <c r="A307" s="1090" t="s">
        <v>1370</v>
      </c>
    </row>
    <row r="308" spans="1:1" x14ac:dyDescent="0.25">
      <c r="A308" s="1090" t="s">
        <v>4206</v>
      </c>
    </row>
    <row r="309" spans="1:1" x14ac:dyDescent="0.25">
      <c r="A309" s="1090" t="s">
        <v>876</v>
      </c>
    </row>
    <row r="310" spans="1:1" x14ac:dyDescent="0.25">
      <c r="A310" s="1090" t="s">
        <v>4207</v>
      </c>
    </row>
    <row r="311" spans="1:1" ht="77.5" x14ac:dyDescent="0.25">
      <c r="A311" s="1090" t="s">
        <v>11591</v>
      </c>
    </row>
    <row r="312" spans="1:1" x14ac:dyDescent="0.25">
      <c r="A312" s="1090" t="s">
        <v>877</v>
      </c>
    </row>
    <row r="313" spans="1:1" ht="31" x14ac:dyDescent="0.25">
      <c r="A313" s="1090" t="s">
        <v>11592</v>
      </c>
    </row>
    <row r="314" spans="1:1" ht="46.5" x14ac:dyDescent="0.25">
      <c r="A314" s="1090" t="s">
        <v>12425</v>
      </c>
    </row>
    <row r="315" spans="1:1" ht="46.5" x14ac:dyDescent="0.25">
      <c r="A315" s="1090" t="s">
        <v>12426</v>
      </c>
    </row>
    <row r="316" spans="1:1" ht="31" x14ac:dyDescent="0.25">
      <c r="A316" s="1090" t="s">
        <v>12427</v>
      </c>
    </row>
    <row r="317" spans="1:1" ht="46.5" x14ac:dyDescent="0.25">
      <c r="A317" s="1090" t="s">
        <v>12428</v>
      </c>
    </row>
    <row r="318" spans="1:1" ht="31" x14ac:dyDescent="0.25">
      <c r="A318" s="1090" t="s">
        <v>12429</v>
      </c>
    </row>
    <row r="319" spans="1:1" ht="62" x14ac:dyDescent="0.25">
      <c r="A319" s="1090" t="s">
        <v>12430</v>
      </c>
    </row>
    <row r="320" spans="1:1" ht="31" x14ac:dyDescent="0.25">
      <c r="A320" s="1090" t="s">
        <v>12431</v>
      </c>
    </row>
    <row r="321" spans="1:1" ht="31" x14ac:dyDescent="0.25">
      <c r="A321" s="1090" t="s">
        <v>11593</v>
      </c>
    </row>
    <row r="322" spans="1:1" ht="31" x14ac:dyDescent="0.25">
      <c r="A322" s="1090" t="s">
        <v>12432</v>
      </c>
    </row>
    <row r="323" spans="1:1" x14ac:dyDescent="0.25">
      <c r="A323" s="1090" t="s">
        <v>12433</v>
      </c>
    </row>
    <row r="324" spans="1:1" x14ac:dyDescent="0.25">
      <c r="A324" s="1090" t="s">
        <v>12434</v>
      </c>
    </row>
    <row r="325" spans="1:1" ht="77.5" x14ac:dyDescent="0.25">
      <c r="A325" s="1090" t="s">
        <v>12435</v>
      </c>
    </row>
    <row r="326" spans="1:1" x14ac:dyDescent="0.25">
      <c r="A326" s="1090" t="s">
        <v>880</v>
      </c>
    </row>
    <row r="327" spans="1:1" ht="31" x14ac:dyDescent="0.25">
      <c r="A327" s="1090" t="s">
        <v>11583</v>
      </c>
    </row>
    <row r="328" spans="1:1" ht="62" x14ac:dyDescent="0.25">
      <c r="A328" s="1090" t="s">
        <v>12436</v>
      </c>
    </row>
    <row r="329" spans="1:1" ht="31" x14ac:dyDescent="0.25">
      <c r="A329" s="1090" t="s">
        <v>12437</v>
      </c>
    </row>
    <row r="330" spans="1:1" ht="31" x14ac:dyDescent="0.25">
      <c r="A330" s="1090" t="s">
        <v>12438</v>
      </c>
    </row>
    <row r="331" spans="1:1" ht="46.5" x14ac:dyDescent="0.25">
      <c r="A331" s="1090" t="s">
        <v>12439</v>
      </c>
    </row>
    <row r="332" spans="1:1" ht="31" x14ac:dyDescent="0.25">
      <c r="A332" s="1090" t="s">
        <v>12440</v>
      </c>
    </row>
    <row r="333" spans="1:1" ht="46.5" x14ac:dyDescent="0.25">
      <c r="A333" s="1090" t="s">
        <v>12441</v>
      </c>
    </row>
    <row r="334" spans="1:1" x14ac:dyDescent="0.25">
      <c r="A334" s="1090" t="s">
        <v>1665</v>
      </c>
    </row>
    <row r="335" spans="1:1" x14ac:dyDescent="0.25">
      <c r="A335" s="1090" t="s">
        <v>4288</v>
      </c>
    </row>
    <row r="336" spans="1:1" x14ac:dyDescent="0.25">
      <c r="A336" s="1090" t="s">
        <v>881</v>
      </c>
    </row>
    <row r="337" spans="1:1" x14ac:dyDescent="0.25">
      <c r="A337" s="1090" t="s">
        <v>4289</v>
      </c>
    </row>
    <row r="338" spans="1:1" x14ac:dyDescent="0.25">
      <c r="A338" s="1090" t="s">
        <v>12442</v>
      </c>
    </row>
    <row r="339" spans="1:1" x14ac:dyDescent="0.25">
      <c r="A339" s="1090" t="s">
        <v>12443</v>
      </c>
    </row>
    <row r="340" spans="1:1" x14ac:dyDescent="0.25">
      <c r="A340" s="1090" t="s">
        <v>12444</v>
      </c>
    </row>
    <row r="341" spans="1:1" x14ac:dyDescent="0.25">
      <c r="A341" s="1090" t="s">
        <v>12445</v>
      </c>
    </row>
    <row r="342" spans="1:1" x14ac:dyDescent="0.25">
      <c r="A342" s="1090" t="s">
        <v>12446</v>
      </c>
    </row>
    <row r="343" spans="1:1" ht="31" x14ac:dyDescent="0.25">
      <c r="A343" s="1090" t="s">
        <v>12447</v>
      </c>
    </row>
    <row r="344" spans="1:1" ht="31" x14ac:dyDescent="0.25">
      <c r="A344" s="1090" t="s">
        <v>12448</v>
      </c>
    </row>
    <row r="345" spans="1:1" x14ac:dyDescent="0.25">
      <c r="A345" s="1090" t="s">
        <v>12449</v>
      </c>
    </row>
    <row r="346" spans="1:1" ht="31" x14ac:dyDescent="0.25">
      <c r="A346" s="1090" t="s">
        <v>12450</v>
      </c>
    </row>
    <row r="347" spans="1:1" x14ac:dyDescent="0.25">
      <c r="A347" s="1090" t="s">
        <v>1327</v>
      </c>
    </row>
    <row r="348" spans="1:1" x14ac:dyDescent="0.25">
      <c r="A348" s="1090" t="s">
        <v>3795</v>
      </c>
    </row>
    <row r="349" spans="1:1" ht="31" x14ac:dyDescent="0.25">
      <c r="A349" s="1090" t="s">
        <v>11594</v>
      </c>
    </row>
    <row r="350" spans="1:1" x14ac:dyDescent="0.25">
      <c r="A350" s="1090" t="s">
        <v>1328</v>
      </c>
    </row>
    <row r="351" spans="1:1" x14ac:dyDescent="0.25">
      <c r="A351" s="1090" t="s">
        <v>4290</v>
      </c>
    </row>
    <row r="352" spans="1:1" ht="46.5" x14ac:dyDescent="0.25">
      <c r="A352" s="1090" t="s">
        <v>6083</v>
      </c>
    </row>
    <row r="353" spans="1:1" x14ac:dyDescent="0.25">
      <c r="A353" s="1090" t="s">
        <v>1526</v>
      </c>
    </row>
    <row r="354" spans="1:1" x14ac:dyDescent="0.25">
      <c r="A354" s="1090" t="s">
        <v>4291</v>
      </c>
    </row>
    <row r="355" spans="1:1" x14ac:dyDescent="0.25">
      <c r="A355" s="1090" t="s">
        <v>1746</v>
      </c>
    </row>
    <row r="356" spans="1:1" x14ac:dyDescent="0.25">
      <c r="A356" s="1090" t="s">
        <v>4292</v>
      </c>
    </row>
    <row r="357" spans="1:1" x14ac:dyDescent="0.25">
      <c r="A357" s="1090" t="s">
        <v>12451</v>
      </c>
    </row>
    <row r="358" spans="1:1" x14ac:dyDescent="0.25">
      <c r="A358" s="1090" t="s">
        <v>12452</v>
      </c>
    </row>
    <row r="359" spans="1:1" x14ac:dyDescent="0.25">
      <c r="A359" s="1090" t="s">
        <v>12453</v>
      </c>
    </row>
    <row r="360" spans="1:1" x14ac:dyDescent="0.25">
      <c r="A360" s="1090" t="s">
        <v>12454</v>
      </c>
    </row>
    <row r="361" spans="1:1" x14ac:dyDescent="0.25">
      <c r="A361" s="1090" t="s">
        <v>12455</v>
      </c>
    </row>
    <row r="362" spans="1:1" ht="31" x14ac:dyDescent="0.25">
      <c r="A362" s="1090" t="s">
        <v>11595</v>
      </c>
    </row>
    <row r="363" spans="1:1" ht="31" x14ac:dyDescent="0.25">
      <c r="A363" s="1090" t="s">
        <v>12456</v>
      </c>
    </row>
    <row r="364" spans="1:1" ht="46.5" x14ac:dyDescent="0.25">
      <c r="A364" s="1090" t="s">
        <v>12457</v>
      </c>
    </row>
    <row r="365" spans="1:1" x14ac:dyDescent="0.25">
      <c r="A365" s="1090" t="s">
        <v>1750</v>
      </c>
    </row>
    <row r="366" spans="1:1" x14ac:dyDescent="0.25">
      <c r="A366" s="1090" t="s">
        <v>4290</v>
      </c>
    </row>
    <row r="367" spans="1:1" ht="46.5" x14ac:dyDescent="0.25">
      <c r="A367" s="1090" t="s">
        <v>6084</v>
      </c>
    </row>
    <row r="368" spans="1:1" x14ac:dyDescent="0.25">
      <c r="A368" s="1090" t="s">
        <v>863</v>
      </c>
    </row>
    <row r="369" spans="1:1" x14ac:dyDescent="0.25">
      <c r="A369" s="1090" t="s">
        <v>11596</v>
      </c>
    </row>
    <row r="370" spans="1:1" x14ac:dyDescent="0.25">
      <c r="A370" s="1090" t="s">
        <v>1752</v>
      </c>
    </row>
    <row r="371" spans="1:1" x14ac:dyDescent="0.25">
      <c r="A371" s="1090" t="s">
        <v>4293</v>
      </c>
    </row>
    <row r="372" spans="1:1" ht="62" x14ac:dyDescent="0.25">
      <c r="A372" s="1090" t="s">
        <v>12458</v>
      </c>
    </row>
    <row r="373" spans="1:1" x14ac:dyDescent="0.25">
      <c r="A373" s="1090" t="s">
        <v>12459</v>
      </c>
    </row>
    <row r="374" spans="1:1" x14ac:dyDescent="0.25">
      <c r="A374" s="1090" t="s">
        <v>12460</v>
      </c>
    </row>
    <row r="375" spans="1:1" ht="46.5" x14ac:dyDescent="0.25">
      <c r="A375" s="1090" t="s">
        <v>12461</v>
      </c>
    </row>
    <row r="376" spans="1:1" ht="46.5" x14ac:dyDescent="0.25">
      <c r="A376" s="1090" t="s">
        <v>12462</v>
      </c>
    </row>
    <row r="377" spans="1:1" ht="46.5" x14ac:dyDescent="0.25">
      <c r="A377" s="1090" t="s">
        <v>12463</v>
      </c>
    </row>
    <row r="378" spans="1:1" ht="31" x14ac:dyDescent="0.25">
      <c r="A378" s="1090" t="s">
        <v>12464</v>
      </c>
    </row>
    <row r="379" spans="1:1" ht="46.5" x14ac:dyDescent="0.25">
      <c r="A379" s="1090" t="s">
        <v>12465</v>
      </c>
    </row>
    <row r="380" spans="1:1" x14ac:dyDescent="0.25">
      <c r="A380" s="1090" t="s">
        <v>1754</v>
      </c>
    </row>
    <row r="381" spans="1:1" x14ac:dyDescent="0.25">
      <c r="A381" s="1090" t="s">
        <v>3795</v>
      </c>
    </row>
    <row r="382" spans="1:1" ht="46.5" x14ac:dyDescent="0.25">
      <c r="A382" s="1090" t="s">
        <v>12466</v>
      </c>
    </row>
    <row r="383" spans="1:1" ht="46.5" x14ac:dyDescent="0.25">
      <c r="A383" s="1090" t="s">
        <v>12467</v>
      </c>
    </row>
    <row r="384" spans="1:1" ht="31" x14ac:dyDescent="0.25">
      <c r="A384" s="1090" t="s">
        <v>12468</v>
      </c>
    </row>
    <row r="385" spans="1:1" x14ac:dyDescent="0.25">
      <c r="A385" s="1090" t="s">
        <v>12469</v>
      </c>
    </row>
    <row r="386" spans="1:1" ht="31" x14ac:dyDescent="0.25">
      <c r="A386" s="1090" t="s">
        <v>12470</v>
      </c>
    </row>
    <row r="387" spans="1:1" ht="31" x14ac:dyDescent="0.25">
      <c r="A387" s="1090" t="s">
        <v>12471</v>
      </c>
    </row>
    <row r="388" spans="1:1" ht="31" x14ac:dyDescent="0.25">
      <c r="A388" s="1090" t="s">
        <v>12472</v>
      </c>
    </row>
    <row r="389" spans="1:1" x14ac:dyDescent="0.25">
      <c r="A389" s="1090" t="s">
        <v>12473</v>
      </c>
    </row>
    <row r="390" spans="1:1" ht="62" x14ac:dyDescent="0.25">
      <c r="A390" s="1090" t="s">
        <v>12474</v>
      </c>
    </row>
    <row r="391" spans="1:1" ht="62" x14ac:dyDescent="0.25">
      <c r="A391" s="1090" t="s">
        <v>12475</v>
      </c>
    </row>
    <row r="392" spans="1:1" x14ac:dyDescent="0.25">
      <c r="A392" s="1090" t="s">
        <v>1960</v>
      </c>
    </row>
    <row r="393" spans="1:1" ht="31" x14ac:dyDescent="0.25">
      <c r="A393" s="1090" t="s">
        <v>11597</v>
      </c>
    </row>
    <row r="394" spans="1:1" ht="31" x14ac:dyDescent="0.25">
      <c r="A394" s="1090" t="s">
        <v>12476</v>
      </c>
    </row>
    <row r="395" spans="1:1" ht="31" x14ac:dyDescent="0.25">
      <c r="A395" s="1090" t="s">
        <v>12477</v>
      </c>
    </row>
    <row r="396" spans="1:1" x14ac:dyDescent="0.25">
      <c r="A396" s="1090" t="s">
        <v>12478</v>
      </c>
    </row>
    <row r="397" spans="1:1" x14ac:dyDescent="0.25">
      <c r="A397" s="1090" t="s">
        <v>12479</v>
      </c>
    </row>
    <row r="398" spans="1:1" ht="46.5" x14ac:dyDescent="0.25">
      <c r="A398" s="1090" t="s">
        <v>12480</v>
      </c>
    </row>
    <row r="399" spans="1:1" ht="31" x14ac:dyDescent="0.25">
      <c r="A399" s="1090" t="s">
        <v>12481</v>
      </c>
    </row>
    <row r="400" spans="1:1" ht="46.5" x14ac:dyDescent="0.25">
      <c r="A400" s="1090" t="s">
        <v>12482</v>
      </c>
    </row>
    <row r="401" spans="1:1" ht="31" x14ac:dyDescent="0.25">
      <c r="A401" s="1090" t="s">
        <v>12483</v>
      </c>
    </row>
    <row r="402" spans="1:1" ht="31" x14ac:dyDescent="0.25">
      <c r="A402" s="1090" t="s">
        <v>12484</v>
      </c>
    </row>
    <row r="403" spans="1:1" x14ac:dyDescent="0.25">
      <c r="A403" s="1090" t="s">
        <v>12485</v>
      </c>
    </row>
    <row r="404" spans="1:1" ht="46.5" x14ac:dyDescent="0.25">
      <c r="A404" s="1090" t="s">
        <v>12486</v>
      </c>
    </row>
    <row r="405" spans="1:1" x14ac:dyDescent="0.25">
      <c r="A405" s="1090" t="s">
        <v>12487</v>
      </c>
    </row>
    <row r="406" spans="1:1" x14ac:dyDescent="0.25">
      <c r="A406" s="1090" t="s">
        <v>12488</v>
      </c>
    </row>
    <row r="407" spans="1:1" x14ac:dyDescent="0.25">
      <c r="A407" s="1090" t="s">
        <v>1293</v>
      </c>
    </row>
    <row r="408" spans="1:1" x14ac:dyDescent="0.25">
      <c r="A408" s="1090" t="s">
        <v>12489</v>
      </c>
    </row>
    <row r="409" spans="1:1" x14ac:dyDescent="0.25">
      <c r="A409" s="1090" t="s">
        <v>12490</v>
      </c>
    </row>
    <row r="410" spans="1:1" ht="46.5" x14ac:dyDescent="0.25">
      <c r="A410" s="1090" t="s">
        <v>12491</v>
      </c>
    </row>
    <row r="411" spans="1:1" x14ac:dyDescent="0.25">
      <c r="A411" s="1090" t="s">
        <v>17542</v>
      </c>
    </row>
    <row r="412" spans="1:1" x14ac:dyDescent="0.25">
      <c r="A412" s="1090" t="s">
        <v>17543</v>
      </c>
    </row>
    <row r="413" spans="1:1" x14ac:dyDescent="0.25">
      <c r="A413" s="1090" t="s">
        <v>17544</v>
      </c>
    </row>
    <row r="414" spans="1:1" ht="31" x14ac:dyDescent="0.25">
      <c r="A414" s="1090" t="s">
        <v>4323</v>
      </c>
    </row>
    <row r="415" spans="1:1" ht="62" x14ac:dyDescent="0.25">
      <c r="A415" s="1090" t="s">
        <v>12492</v>
      </c>
    </row>
    <row r="416" spans="1:1" ht="31" x14ac:dyDescent="0.25">
      <c r="A416" s="1090" t="s">
        <v>12493</v>
      </c>
    </row>
    <row r="417" spans="1:1" ht="31" x14ac:dyDescent="0.25">
      <c r="A417" s="1090" t="s">
        <v>12494</v>
      </c>
    </row>
    <row r="418" spans="1:1" ht="31" x14ac:dyDescent="0.25">
      <c r="A418" s="1090" t="s">
        <v>12495</v>
      </c>
    </row>
    <row r="419" spans="1:1" ht="31" x14ac:dyDescent="0.25">
      <c r="A419" s="1090" t="s">
        <v>12496</v>
      </c>
    </row>
    <row r="420" spans="1:1" ht="31" x14ac:dyDescent="0.25">
      <c r="A420" s="1090" t="s">
        <v>11598</v>
      </c>
    </row>
    <row r="421" spans="1:1" ht="31" x14ac:dyDescent="0.25">
      <c r="A421" s="1090" t="s">
        <v>12497</v>
      </c>
    </row>
    <row r="422" spans="1:1" ht="31" x14ac:dyDescent="0.25">
      <c r="A422" s="1090" t="s">
        <v>12498</v>
      </c>
    </row>
    <row r="423" spans="1:1" x14ac:dyDescent="0.25">
      <c r="A423" s="1090" t="s">
        <v>12499</v>
      </c>
    </row>
    <row r="424" spans="1:1" ht="46.5" x14ac:dyDescent="0.25">
      <c r="A424" s="1090" t="s">
        <v>12500</v>
      </c>
    </row>
    <row r="425" spans="1:1" x14ac:dyDescent="0.25">
      <c r="A425" s="1090" t="s">
        <v>866</v>
      </c>
    </row>
    <row r="426" spans="1:1" x14ac:dyDescent="0.25">
      <c r="A426" s="1090" t="s">
        <v>4324</v>
      </c>
    </row>
    <row r="427" spans="1:1" x14ac:dyDescent="0.25">
      <c r="A427" s="1090" t="s">
        <v>1045</v>
      </c>
    </row>
    <row r="428" spans="1:1" x14ac:dyDescent="0.25">
      <c r="A428" s="1090" t="s">
        <v>4325</v>
      </c>
    </row>
    <row r="429" spans="1:1" ht="139.5" x14ac:dyDescent="0.25">
      <c r="A429" s="1090" t="s">
        <v>12501</v>
      </c>
    </row>
    <row r="430" spans="1:1" ht="31" x14ac:dyDescent="0.25">
      <c r="A430" s="1090" t="s">
        <v>12502</v>
      </c>
    </row>
    <row r="431" spans="1:1" x14ac:dyDescent="0.25">
      <c r="A431" s="1090" t="s">
        <v>3398</v>
      </c>
    </row>
    <row r="432" spans="1:1" x14ac:dyDescent="0.25">
      <c r="A432" s="1090" t="s">
        <v>11599</v>
      </c>
    </row>
    <row r="433" spans="1:1" x14ac:dyDescent="0.25">
      <c r="A433" s="1090" t="s">
        <v>1625</v>
      </c>
    </row>
    <row r="434" spans="1:1" x14ac:dyDescent="0.25">
      <c r="A434" s="1090" t="s">
        <v>11600</v>
      </c>
    </row>
    <row r="435" spans="1:1" x14ac:dyDescent="0.25">
      <c r="A435" s="1090" t="s">
        <v>12503</v>
      </c>
    </row>
    <row r="436" spans="1:1" x14ac:dyDescent="0.25">
      <c r="A436" s="1090" t="s">
        <v>1541</v>
      </c>
    </row>
    <row r="437" spans="1:1" x14ac:dyDescent="0.25">
      <c r="A437" s="1090" t="s">
        <v>4348</v>
      </c>
    </row>
    <row r="438" spans="1:1" ht="62" x14ac:dyDescent="0.25">
      <c r="A438" s="1090" t="s">
        <v>12504</v>
      </c>
    </row>
    <row r="439" spans="1:1" x14ac:dyDescent="0.25">
      <c r="A439" s="1090" t="s">
        <v>12505</v>
      </c>
    </row>
    <row r="440" spans="1:1" ht="46.5" x14ac:dyDescent="0.25">
      <c r="A440" s="1090" t="s">
        <v>12506</v>
      </c>
    </row>
    <row r="441" spans="1:1" ht="46.5" x14ac:dyDescent="0.25">
      <c r="A441" s="1090" t="s">
        <v>12507</v>
      </c>
    </row>
    <row r="442" spans="1:1" ht="31" x14ac:dyDescent="0.25">
      <c r="A442" s="1090" t="s">
        <v>12508</v>
      </c>
    </row>
    <row r="443" spans="1:1" ht="31" x14ac:dyDescent="0.25">
      <c r="A443" s="1090" t="s">
        <v>12509</v>
      </c>
    </row>
    <row r="444" spans="1:1" ht="46.5" x14ac:dyDescent="0.25">
      <c r="A444" s="1090" t="s">
        <v>12510</v>
      </c>
    </row>
    <row r="445" spans="1:1" ht="62" x14ac:dyDescent="0.25">
      <c r="A445" s="1090" t="s">
        <v>12511</v>
      </c>
    </row>
    <row r="446" spans="1:1" ht="31" x14ac:dyDescent="0.25">
      <c r="A446" s="1090" t="s">
        <v>12512</v>
      </c>
    </row>
    <row r="447" spans="1:1" ht="93" x14ac:dyDescent="0.25">
      <c r="A447" s="1090" t="s">
        <v>12513</v>
      </c>
    </row>
    <row r="448" spans="1:1" x14ac:dyDescent="0.25">
      <c r="A448" s="1090" t="s">
        <v>2839</v>
      </c>
    </row>
    <row r="449" spans="1:1" x14ac:dyDescent="0.25">
      <c r="A449" s="1090" t="s">
        <v>4205</v>
      </c>
    </row>
    <row r="450" spans="1:1" ht="31" x14ac:dyDescent="0.25">
      <c r="A450" s="1090" t="s">
        <v>12514</v>
      </c>
    </row>
    <row r="451" spans="1:1" ht="155" x14ac:dyDescent="0.25">
      <c r="A451" s="1090" t="s">
        <v>12515</v>
      </c>
    </row>
    <row r="452" spans="1:1" ht="155" x14ac:dyDescent="0.25">
      <c r="A452" s="1090" t="s">
        <v>12516</v>
      </c>
    </row>
    <row r="453" spans="1:1" ht="46.5" x14ac:dyDescent="0.25">
      <c r="A453" s="1090" t="s">
        <v>12517</v>
      </c>
    </row>
    <row r="454" spans="1:1" ht="31" x14ac:dyDescent="0.25">
      <c r="A454" s="1090" t="s">
        <v>12518</v>
      </c>
    </row>
    <row r="455" spans="1:1" x14ac:dyDescent="0.25">
      <c r="A455" s="1090" t="s">
        <v>12519</v>
      </c>
    </row>
    <row r="456" spans="1:1" x14ac:dyDescent="0.25">
      <c r="A456" s="1090" t="s">
        <v>2194</v>
      </c>
    </row>
    <row r="457" spans="1:1" x14ac:dyDescent="0.25">
      <c r="A457" s="1090" t="s">
        <v>4114</v>
      </c>
    </row>
    <row r="458" spans="1:1" ht="31" x14ac:dyDescent="0.25">
      <c r="A458" s="1090" t="s">
        <v>11601</v>
      </c>
    </row>
    <row r="459" spans="1:1" x14ac:dyDescent="0.25">
      <c r="A459" s="1090" t="s">
        <v>2675</v>
      </c>
    </row>
    <row r="460" spans="1:1" x14ac:dyDescent="0.25">
      <c r="A460" s="1090" t="s">
        <v>11602</v>
      </c>
    </row>
    <row r="461" spans="1:1" x14ac:dyDescent="0.25">
      <c r="A461" s="1090" t="s">
        <v>1974</v>
      </c>
    </row>
    <row r="462" spans="1:1" x14ac:dyDescent="0.25">
      <c r="A462" s="1090" t="s">
        <v>4115</v>
      </c>
    </row>
    <row r="463" spans="1:1" ht="108.5" x14ac:dyDescent="0.25">
      <c r="A463" s="1090" t="s">
        <v>12520</v>
      </c>
    </row>
    <row r="464" spans="1:1" ht="62" x14ac:dyDescent="0.25">
      <c r="A464" s="1090" t="s">
        <v>12521</v>
      </c>
    </row>
    <row r="465" spans="1:1" ht="31" x14ac:dyDescent="0.25">
      <c r="A465" s="1090" t="s">
        <v>12522</v>
      </c>
    </row>
    <row r="466" spans="1:1" ht="31" x14ac:dyDescent="0.25">
      <c r="A466" s="1090" t="s">
        <v>12523</v>
      </c>
    </row>
    <row r="467" spans="1:1" x14ac:dyDescent="0.25">
      <c r="A467" s="1090" t="s">
        <v>13592</v>
      </c>
    </row>
    <row r="468" spans="1:1" ht="31" x14ac:dyDescent="0.25">
      <c r="A468" s="1090" t="s">
        <v>12524</v>
      </c>
    </row>
    <row r="469" spans="1:1" ht="31" x14ac:dyDescent="0.25">
      <c r="A469" s="1090" t="s">
        <v>12525</v>
      </c>
    </row>
    <row r="470" spans="1:1" x14ac:dyDescent="0.25">
      <c r="A470" s="1090" t="s">
        <v>13593</v>
      </c>
    </row>
    <row r="471" spans="1:1" ht="31" x14ac:dyDescent="0.25">
      <c r="A471" s="1090" t="s">
        <v>12526</v>
      </c>
    </row>
    <row r="472" spans="1:1" ht="31" x14ac:dyDescent="0.25">
      <c r="A472" s="1090" t="s">
        <v>12527</v>
      </c>
    </row>
    <row r="473" spans="1:1" x14ac:dyDescent="0.25">
      <c r="A473" s="1090" t="s">
        <v>12528</v>
      </c>
    </row>
    <row r="474" spans="1:1" x14ac:dyDescent="0.25">
      <c r="A474" s="1090" t="s">
        <v>12529</v>
      </c>
    </row>
    <row r="475" spans="1:1" ht="31" x14ac:dyDescent="0.25">
      <c r="A475" s="1090" t="s">
        <v>12530</v>
      </c>
    </row>
    <row r="476" spans="1:1" ht="46.5" x14ac:dyDescent="0.25">
      <c r="A476" s="1090" t="s">
        <v>12531</v>
      </c>
    </row>
    <row r="477" spans="1:1" ht="31" x14ac:dyDescent="0.25">
      <c r="A477" s="1090" t="s">
        <v>12532</v>
      </c>
    </row>
    <row r="478" spans="1:1" ht="77.5" x14ac:dyDescent="0.25">
      <c r="A478" s="1090" t="s">
        <v>13594</v>
      </c>
    </row>
    <row r="479" spans="1:1" ht="31" x14ac:dyDescent="0.25">
      <c r="A479" s="1090" t="s">
        <v>12533</v>
      </c>
    </row>
    <row r="480" spans="1:1" ht="108.5" x14ac:dyDescent="0.25">
      <c r="A480" s="1090" t="s">
        <v>12534</v>
      </c>
    </row>
    <row r="481" spans="1:1" ht="93" x14ac:dyDescent="0.25">
      <c r="A481" s="1090" t="s">
        <v>11603</v>
      </c>
    </row>
    <row r="482" spans="1:1" ht="46.5" x14ac:dyDescent="0.25">
      <c r="A482" s="1090" t="s">
        <v>11604</v>
      </c>
    </row>
    <row r="483" spans="1:1" x14ac:dyDescent="0.25">
      <c r="A483" s="1090" t="s">
        <v>6205</v>
      </c>
    </row>
    <row r="484" spans="1:1" x14ac:dyDescent="0.25">
      <c r="A484" s="1090" t="s">
        <v>6206</v>
      </c>
    </row>
    <row r="485" spans="1:1" ht="46.5" x14ac:dyDescent="0.25">
      <c r="A485" s="1090" t="s">
        <v>11605</v>
      </c>
    </row>
    <row r="486" spans="1:1" x14ac:dyDescent="0.25">
      <c r="A486" s="1090" t="s">
        <v>1303</v>
      </c>
    </row>
    <row r="487" spans="1:1" x14ac:dyDescent="0.25">
      <c r="A487" s="1090" t="s">
        <v>4349</v>
      </c>
    </row>
    <row r="488" spans="1:1" x14ac:dyDescent="0.25">
      <c r="A488" s="1090" t="s">
        <v>1975</v>
      </c>
    </row>
    <row r="489" spans="1:1" x14ac:dyDescent="0.25">
      <c r="A489" s="1090" t="s">
        <v>4350</v>
      </c>
    </row>
    <row r="490" spans="1:1" x14ac:dyDescent="0.25">
      <c r="A490" s="1090" t="s">
        <v>12535</v>
      </c>
    </row>
    <row r="491" spans="1:1" x14ac:dyDescent="0.25">
      <c r="A491" s="1090" t="s">
        <v>12536</v>
      </c>
    </row>
    <row r="492" spans="1:1" x14ac:dyDescent="0.25">
      <c r="A492" s="1090" t="s">
        <v>12537</v>
      </c>
    </row>
    <row r="493" spans="1:1" x14ac:dyDescent="0.25">
      <c r="A493" s="1090" t="s">
        <v>12538</v>
      </c>
    </row>
    <row r="494" spans="1:1" x14ac:dyDescent="0.25">
      <c r="A494" s="1090" t="s">
        <v>12539</v>
      </c>
    </row>
    <row r="495" spans="1:1" x14ac:dyDescent="0.25">
      <c r="A495" s="1090" t="s">
        <v>12540</v>
      </c>
    </row>
    <row r="496" spans="1:1" ht="77.5" x14ac:dyDescent="0.25">
      <c r="A496" s="1090" t="s">
        <v>12541</v>
      </c>
    </row>
    <row r="497" spans="1:1" ht="77.5" x14ac:dyDescent="0.25">
      <c r="A497" s="1090" t="s">
        <v>12542</v>
      </c>
    </row>
    <row r="498" spans="1:1" x14ac:dyDescent="0.25">
      <c r="A498" s="1090" t="s">
        <v>2524</v>
      </c>
    </row>
    <row r="499" spans="1:1" x14ac:dyDescent="0.25">
      <c r="A499" s="1090" t="s">
        <v>4351</v>
      </c>
    </row>
    <row r="500" spans="1:1" x14ac:dyDescent="0.25">
      <c r="A500" s="1090" t="s">
        <v>12543</v>
      </c>
    </row>
    <row r="501" spans="1:1" x14ac:dyDescent="0.25">
      <c r="A501" s="1090" t="s">
        <v>12544</v>
      </c>
    </row>
    <row r="502" spans="1:1" x14ac:dyDescent="0.25">
      <c r="A502" s="1090" t="s">
        <v>12545</v>
      </c>
    </row>
    <row r="503" spans="1:1" x14ac:dyDescent="0.25">
      <c r="A503" s="1090" t="s">
        <v>12546</v>
      </c>
    </row>
    <row r="504" spans="1:1" x14ac:dyDescent="0.25">
      <c r="A504" s="1090" t="s">
        <v>12547</v>
      </c>
    </row>
    <row r="505" spans="1:1" ht="31" x14ac:dyDescent="0.25">
      <c r="A505" s="1090" t="s">
        <v>12548</v>
      </c>
    </row>
    <row r="506" spans="1:1" x14ac:dyDescent="0.25">
      <c r="A506" s="1090" t="s">
        <v>2526</v>
      </c>
    </row>
    <row r="507" spans="1:1" x14ac:dyDescent="0.25">
      <c r="A507" s="1090" t="s">
        <v>4352</v>
      </c>
    </row>
    <row r="508" spans="1:1" ht="46.5" x14ac:dyDescent="0.25">
      <c r="A508" s="1090" t="s">
        <v>12549</v>
      </c>
    </row>
    <row r="509" spans="1:1" x14ac:dyDescent="0.25">
      <c r="A509" s="1090" t="s">
        <v>1979</v>
      </c>
    </row>
    <row r="510" spans="1:1" x14ac:dyDescent="0.25">
      <c r="A510" s="1090" t="s">
        <v>11606</v>
      </c>
    </row>
    <row r="511" spans="1:1" ht="108.5" x14ac:dyDescent="0.25">
      <c r="A511" s="1090" t="s">
        <v>12550</v>
      </c>
    </row>
    <row r="512" spans="1:1" ht="46.5" x14ac:dyDescent="0.25">
      <c r="A512" s="1090" t="s">
        <v>12551</v>
      </c>
    </row>
    <row r="513" spans="1:1" ht="62" x14ac:dyDescent="0.25">
      <c r="A513" s="1090" t="s">
        <v>12552</v>
      </c>
    </row>
    <row r="514" spans="1:1" ht="77.5" x14ac:dyDescent="0.25">
      <c r="A514" s="1090" t="s">
        <v>12553</v>
      </c>
    </row>
    <row r="515" spans="1:1" ht="46.5" x14ac:dyDescent="0.25">
      <c r="A515" s="1090" t="s">
        <v>12554</v>
      </c>
    </row>
    <row r="516" spans="1:1" x14ac:dyDescent="0.25">
      <c r="A516" s="1090" t="s">
        <v>12555</v>
      </c>
    </row>
    <row r="517" spans="1:1" x14ac:dyDescent="0.25">
      <c r="A517" s="1090" t="s">
        <v>12556</v>
      </c>
    </row>
    <row r="518" spans="1:1" x14ac:dyDescent="0.25">
      <c r="A518" s="1090" t="s">
        <v>12557</v>
      </c>
    </row>
    <row r="519" spans="1:1" x14ac:dyDescent="0.25">
      <c r="A519" s="1090" t="s">
        <v>12558</v>
      </c>
    </row>
    <row r="520" spans="1:1" x14ac:dyDescent="0.25">
      <c r="A520" s="1090" t="s">
        <v>12559</v>
      </c>
    </row>
    <row r="521" spans="1:1" x14ac:dyDescent="0.25">
      <c r="A521" s="1090" t="s">
        <v>12560</v>
      </c>
    </row>
    <row r="522" spans="1:1" x14ac:dyDescent="0.25">
      <c r="A522" s="1090" t="s">
        <v>12561</v>
      </c>
    </row>
    <row r="523" spans="1:1" x14ac:dyDescent="0.25">
      <c r="A523" s="1090" t="s">
        <v>12562</v>
      </c>
    </row>
    <row r="524" spans="1:1" x14ac:dyDescent="0.25">
      <c r="A524" s="1090" t="s">
        <v>12563</v>
      </c>
    </row>
    <row r="525" spans="1:1" x14ac:dyDescent="0.25">
      <c r="A525" s="1090" t="s">
        <v>12564</v>
      </c>
    </row>
    <row r="526" spans="1:1" x14ac:dyDescent="0.25">
      <c r="A526" s="1090" t="s">
        <v>12565</v>
      </c>
    </row>
    <row r="527" spans="1:1" ht="31" x14ac:dyDescent="0.25">
      <c r="A527" s="1090" t="s">
        <v>4326</v>
      </c>
    </row>
    <row r="528" spans="1:1" ht="46.5" x14ac:dyDescent="0.25">
      <c r="A528" s="1090" t="s">
        <v>12566</v>
      </c>
    </row>
    <row r="529" spans="1:1" ht="62" x14ac:dyDescent="0.25">
      <c r="A529" s="1090" t="s">
        <v>12567</v>
      </c>
    </row>
    <row r="530" spans="1:1" ht="62" x14ac:dyDescent="0.25">
      <c r="A530" s="1090" t="s">
        <v>12568</v>
      </c>
    </row>
    <row r="531" spans="1:1" x14ac:dyDescent="0.25">
      <c r="A531" s="1090" t="s">
        <v>1517</v>
      </c>
    </row>
    <row r="532" spans="1:1" x14ac:dyDescent="0.25">
      <c r="A532" s="1090" t="s">
        <v>11607</v>
      </c>
    </row>
    <row r="533" spans="1:1" x14ac:dyDescent="0.25">
      <c r="A533" s="1090" t="s">
        <v>1983</v>
      </c>
    </row>
    <row r="534" spans="1:1" x14ac:dyDescent="0.25">
      <c r="A534" s="1090" t="s">
        <v>4327</v>
      </c>
    </row>
    <row r="535" spans="1:1" ht="93" x14ac:dyDescent="0.25">
      <c r="A535" s="1090" t="s">
        <v>12569</v>
      </c>
    </row>
    <row r="536" spans="1:1" ht="62" x14ac:dyDescent="0.25">
      <c r="A536" s="1090" t="s">
        <v>12570</v>
      </c>
    </row>
    <row r="537" spans="1:1" ht="62" x14ac:dyDescent="0.25">
      <c r="A537" s="1090" t="s">
        <v>12571</v>
      </c>
    </row>
    <row r="538" spans="1:1" x14ac:dyDescent="0.25">
      <c r="A538" s="1090" t="s">
        <v>1665</v>
      </c>
    </row>
    <row r="539" spans="1:1" x14ac:dyDescent="0.25">
      <c r="A539" s="1090" t="s">
        <v>4328</v>
      </c>
    </row>
    <row r="540" spans="1:1" x14ac:dyDescent="0.25">
      <c r="A540" s="1090" t="s">
        <v>1404</v>
      </c>
    </row>
    <row r="541" spans="1:1" x14ac:dyDescent="0.25">
      <c r="A541" s="1090" t="s">
        <v>11608</v>
      </c>
    </row>
    <row r="542" spans="1:1" ht="77.5" x14ac:dyDescent="0.25">
      <c r="A542" s="1090" t="s">
        <v>4329</v>
      </c>
    </row>
    <row r="543" spans="1:1" x14ac:dyDescent="0.25">
      <c r="A543" s="1090" t="s">
        <v>1407</v>
      </c>
    </row>
    <row r="544" spans="1:1" x14ac:dyDescent="0.25">
      <c r="A544" s="1090" t="s">
        <v>11609</v>
      </c>
    </row>
    <row r="545" spans="1:1" ht="46.5" x14ac:dyDescent="0.25">
      <c r="A545" s="1090" t="s">
        <v>12572</v>
      </c>
    </row>
    <row r="546" spans="1:1" ht="62" x14ac:dyDescent="0.25">
      <c r="A546" s="1090" t="s">
        <v>12573</v>
      </c>
    </row>
    <row r="547" spans="1:1" x14ac:dyDescent="0.25">
      <c r="A547" s="1090" t="s">
        <v>1526</v>
      </c>
    </row>
    <row r="548" spans="1:1" x14ac:dyDescent="0.25">
      <c r="A548" s="1090" t="s">
        <v>11610</v>
      </c>
    </row>
    <row r="549" spans="1:1" x14ac:dyDescent="0.25">
      <c r="A549" s="1090" t="s">
        <v>1416</v>
      </c>
    </row>
    <row r="550" spans="1:1" x14ac:dyDescent="0.25">
      <c r="A550" s="1090" t="s">
        <v>11611</v>
      </c>
    </row>
    <row r="551" spans="1:1" ht="217" x14ac:dyDescent="0.25">
      <c r="A551" s="1090" t="s">
        <v>12574</v>
      </c>
    </row>
    <row r="552" spans="1:1" ht="46.5" x14ac:dyDescent="0.25">
      <c r="A552" s="1090" t="s">
        <v>11612</v>
      </c>
    </row>
    <row r="553" spans="1:1" x14ac:dyDescent="0.25">
      <c r="A553" s="1090" t="s">
        <v>863</v>
      </c>
    </row>
    <row r="554" spans="1:1" x14ac:dyDescent="0.25">
      <c r="A554" s="1090" t="s">
        <v>11613</v>
      </c>
    </row>
    <row r="555" spans="1:1" x14ac:dyDescent="0.25">
      <c r="A555" s="1090" t="s">
        <v>1418</v>
      </c>
    </row>
    <row r="556" spans="1:1" x14ac:dyDescent="0.25">
      <c r="A556" s="1090" t="s">
        <v>3261</v>
      </c>
    </row>
    <row r="557" spans="1:1" ht="108.5" x14ac:dyDescent="0.25">
      <c r="A557" s="1090" t="s">
        <v>11614</v>
      </c>
    </row>
    <row r="558" spans="1:1" ht="77.5" x14ac:dyDescent="0.25">
      <c r="A558" s="1090" t="s">
        <v>12575</v>
      </c>
    </row>
    <row r="559" spans="1:1" ht="155" x14ac:dyDescent="0.25">
      <c r="A559" s="1090" t="s">
        <v>12576</v>
      </c>
    </row>
    <row r="560" spans="1:1" ht="31" x14ac:dyDescent="0.25">
      <c r="A560" s="1090" t="s">
        <v>12577</v>
      </c>
    </row>
    <row r="561" spans="1:1" ht="201.5" x14ac:dyDescent="0.25">
      <c r="A561" s="1090" t="s">
        <v>15573</v>
      </c>
    </row>
    <row r="562" spans="1:1" ht="170.5" x14ac:dyDescent="0.25">
      <c r="A562" s="1090" t="s">
        <v>11615</v>
      </c>
    </row>
    <row r="563" spans="1:1" x14ac:dyDescent="0.25">
      <c r="A563" s="1090" t="s">
        <v>12578</v>
      </c>
    </row>
    <row r="564" spans="1:1" x14ac:dyDescent="0.25">
      <c r="A564" s="1090" t="s">
        <v>12579</v>
      </c>
    </row>
    <row r="565" spans="1:1" x14ac:dyDescent="0.25">
      <c r="A565" s="1090" t="s">
        <v>12580</v>
      </c>
    </row>
    <row r="566" spans="1:1" x14ac:dyDescent="0.25">
      <c r="A566" s="1090" t="s">
        <v>12581</v>
      </c>
    </row>
    <row r="567" spans="1:1" x14ac:dyDescent="0.25">
      <c r="A567" s="1090" t="s">
        <v>12582</v>
      </c>
    </row>
    <row r="568" spans="1:1" x14ac:dyDescent="0.25">
      <c r="A568" s="1090" t="s">
        <v>12583</v>
      </c>
    </row>
    <row r="569" spans="1:1" x14ac:dyDescent="0.25">
      <c r="A569" s="1090" t="s">
        <v>12584</v>
      </c>
    </row>
    <row r="570" spans="1:1" x14ac:dyDescent="0.25">
      <c r="A570" s="1090" t="s">
        <v>12585</v>
      </c>
    </row>
    <row r="571" spans="1:1" ht="31" x14ac:dyDescent="0.25">
      <c r="A571" s="1090" t="s">
        <v>12586</v>
      </c>
    </row>
    <row r="572" spans="1:1" x14ac:dyDescent="0.25">
      <c r="A572" s="1090" t="s">
        <v>1372</v>
      </c>
    </row>
    <row r="573" spans="1:1" x14ac:dyDescent="0.25">
      <c r="A573" s="1090" t="s">
        <v>4359</v>
      </c>
    </row>
    <row r="574" spans="1:1" ht="46.5" x14ac:dyDescent="0.25">
      <c r="A574" s="1090" t="s">
        <v>12587</v>
      </c>
    </row>
    <row r="575" spans="1:1" ht="77.5" x14ac:dyDescent="0.25">
      <c r="A575" s="1090" t="s">
        <v>12588</v>
      </c>
    </row>
    <row r="576" spans="1:1" ht="124" x14ac:dyDescent="0.25">
      <c r="A576" s="1090" t="s">
        <v>12589</v>
      </c>
    </row>
    <row r="577" spans="1:1" x14ac:dyDescent="0.25">
      <c r="A577" s="1090" t="s">
        <v>12590</v>
      </c>
    </row>
    <row r="578" spans="1:1" ht="139.5" x14ac:dyDescent="0.25">
      <c r="A578" s="1090" t="s">
        <v>12591</v>
      </c>
    </row>
    <row r="579" spans="1:1" ht="31" x14ac:dyDescent="0.25">
      <c r="A579" s="1090" t="s">
        <v>11616</v>
      </c>
    </row>
    <row r="580" spans="1:1" x14ac:dyDescent="0.25">
      <c r="A580" s="1090" t="s">
        <v>866</v>
      </c>
    </row>
    <row r="581" spans="1:1" x14ac:dyDescent="0.25">
      <c r="A581" s="1090" t="s">
        <v>6085</v>
      </c>
    </row>
    <row r="582" spans="1:1" x14ac:dyDescent="0.25">
      <c r="A582" s="1090" t="s">
        <v>6086</v>
      </c>
    </row>
    <row r="583" spans="1:1" x14ac:dyDescent="0.25">
      <c r="A583" s="1090" t="s">
        <v>6087</v>
      </c>
    </row>
    <row r="584" spans="1:1" ht="93" x14ac:dyDescent="0.25">
      <c r="A584" s="1090" t="s">
        <v>6207</v>
      </c>
    </row>
    <row r="585" spans="1:1" x14ac:dyDescent="0.25">
      <c r="A585" s="1090" t="s">
        <v>6088</v>
      </c>
    </row>
    <row r="586" spans="1:1" x14ac:dyDescent="0.25">
      <c r="A586" s="1090" t="s">
        <v>6089</v>
      </c>
    </row>
    <row r="587" spans="1:1" ht="46.5" x14ac:dyDescent="0.25">
      <c r="A587" s="1090" t="s">
        <v>12592</v>
      </c>
    </row>
    <row r="588" spans="1:1" x14ac:dyDescent="0.25">
      <c r="A588" s="1090" t="s">
        <v>12593</v>
      </c>
    </row>
    <row r="589" spans="1:1" x14ac:dyDescent="0.25">
      <c r="A589" s="1090" t="s">
        <v>6882</v>
      </c>
    </row>
    <row r="590" spans="1:1" x14ac:dyDescent="0.25">
      <c r="A590" s="1090" t="s">
        <v>2991</v>
      </c>
    </row>
    <row r="591" spans="1:1" x14ac:dyDescent="0.25">
      <c r="A591" s="1090" t="s">
        <v>1437</v>
      </c>
    </row>
    <row r="592" spans="1:1" x14ac:dyDescent="0.25">
      <c r="A592" s="1090" t="s">
        <v>1376</v>
      </c>
    </row>
    <row r="593" spans="1:1" x14ac:dyDescent="0.25">
      <c r="A593" s="1090" t="s">
        <v>1438</v>
      </c>
    </row>
    <row r="594" spans="1:1" x14ac:dyDescent="0.25">
      <c r="A594" s="1090" t="s">
        <v>656</v>
      </c>
    </row>
    <row r="595" spans="1:1" x14ac:dyDescent="0.25">
      <c r="A595" s="1090" t="s">
        <v>12594</v>
      </c>
    </row>
    <row r="596" spans="1:1" ht="31" x14ac:dyDescent="0.25">
      <c r="A596" s="1090" t="s">
        <v>12595</v>
      </c>
    </row>
    <row r="597" spans="1:1" ht="31" x14ac:dyDescent="0.25">
      <c r="A597" s="1090" t="s">
        <v>12596</v>
      </c>
    </row>
    <row r="598" spans="1:1" x14ac:dyDescent="0.25">
      <c r="A598" s="1090" t="s">
        <v>6882</v>
      </c>
    </row>
    <row r="599" spans="1:1" x14ac:dyDescent="0.25">
      <c r="A599" s="1090" t="s">
        <v>1595</v>
      </c>
    </row>
    <row r="600" spans="1:1" x14ac:dyDescent="0.25">
      <c r="A600" s="1090" t="s">
        <v>3396</v>
      </c>
    </row>
    <row r="601" spans="1:1" x14ac:dyDescent="0.25">
      <c r="A601" s="1090" t="s">
        <v>4360</v>
      </c>
    </row>
    <row r="602" spans="1:1" x14ac:dyDescent="0.25">
      <c r="A602" s="1090" t="s">
        <v>6882</v>
      </c>
    </row>
    <row r="603" spans="1:1" x14ac:dyDescent="0.25">
      <c r="A603" s="1090" t="s">
        <v>12597</v>
      </c>
    </row>
    <row r="604" spans="1:1" ht="46.5" x14ac:dyDescent="0.25">
      <c r="A604" s="1090" t="s">
        <v>12598</v>
      </c>
    </row>
    <row r="605" spans="1:1" x14ac:dyDescent="0.25">
      <c r="A605" s="1090" t="s">
        <v>6882</v>
      </c>
    </row>
    <row r="606" spans="1:1" x14ac:dyDescent="0.25">
      <c r="A606" s="1090" t="s">
        <v>11617</v>
      </c>
    </row>
    <row r="607" spans="1:1" x14ac:dyDescent="0.25">
      <c r="A607" s="1090" t="s">
        <v>11618</v>
      </c>
    </row>
    <row r="608" spans="1:1" x14ac:dyDescent="0.25">
      <c r="A608" s="1090" t="s">
        <v>6882</v>
      </c>
    </row>
    <row r="609" spans="1:3" x14ac:dyDescent="0.25">
      <c r="A609" s="1090" t="s">
        <v>11619</v>
      </c>
    </row>
    <row r="610" spans="1:3" ht="31" x14ac:dyDescent="0.25">
      <c r="A610" s="1090" t="s">
        <v>11620</v>
      </c>
    </row>
    <row r="611" spans="1:3" x14ac:dyDescent="0.25">
      <c r="A611" s="1090" t="s">
        <v>6780</v>
      </c>
    </row>
    <row r="612" spans="1:3" ht="31" x14ac:dyDescent="0.25">
      <c r="A612" s="1090" t="s">
        <v>11621</v>
      </c>
    </row>
    <row r="613" spans="1:3" x14ac:dyDescent="0.25">
      <c r="A613" s="1090" t="s">
        <v>12603</v>
      </c>
    </row>
    <row r="614" spans="1:3" x14ac:dyDescent="0.25">
      <c r="A614" s="1090" t="s">
        <v>12604</v>
      </c>
      <c r="B614" s="1089" t="s">
        <v>12605</v>
      </c>
      <c r="C614" s="1089" t="s">
        <v>15574</v>
      </c>
    </row>
    <row r="615" spans="1:3" x14ac:dyDescent="0.25">
      <c r="A615" s="1090" t="s">
        <v>6548</v>
      </c>
      <c r="B615" s="1089" t="s">
        <v>15575</v>
      </c>
      <c r="C615" s="1089" t="s">
        <v>15576</v>
      </c>
    </row>
    <row r="616" spans="1:3" x14ac:dyDescent="0.25">
      <c r="A616" s="1090" t="s">
        <v>15577</v>
      </c>
      <c r="B616" s="1089" t="s">
        <v>15578</v>
      </c>
      <c r="C616" s="1089" t="s">
        <v>15579</v>
      </c>
    </row>
    <row r="617" spans="1:3" x14ac:dyDescent="0.25">
      <c r="A617" s="1090" t="s">
        <v>15580</v>
      </c>
      <c r="B617" s="1089" t="s">
        <v>15581</v>
      </c>
      <c r="C617" s="1089" t="s">
        <v>15582</v>
      </c>
    </row>
    <row r="618" spans="1:3" x14ac:dyDescent="0.25">
      <c r="A618" s="1090" t="s">
        <v>15583</v>
      </c>
      <c r="B618" s="1089" t="s">
        <v>15584</v>
      </c>
      <c r="C618" s="1089" t="s">
        <v>15585</v>
      </c>
    </row>
    <row r="619" spans="1:3" x14ac:dyDescent="0.25">
      <c r="A619" s="1090" t="s">
        <v>15586</v>
      </c>
      <c r="B619" s="1089" t="s">
        <v>15587</v>
      </c>
      <c r="C619" s="1089" t="s">
        <v>15588</v>
      </c>
    </row>
    <row r="620" spans="1:3" x14ac:dyDescent="0.25">
      <c r="A620" s="1090" t="s">
        <v>15589</v>
      </c>
      <c r="B620" s="1089" t="s">
        <v>15590</v>
      </c>
      <c r="C620" s="1089" t="s">
        <v>15591</v>
      </c>
    </row>
    <row r="621" spans="1:3" x14ac:dyDescent="0.25">
      <c r="A621" s="1090" t="s">
        <v>15592</v>
      </c>
      <c r="B621" s="1089" t="s">
        <v>15593</v>
      </c>
      <c r="C621" s="1089" t="s">
        <v>15594</v>
      </c>
    </row>
    <row r="622" spans="1:3" x14ac:dyDescent="0.25">
      <c r="A622" s="1090" t="s">
        <v>12606</v>
      </c>
      <c r="B622" s="1089" t="s">
        <v>15595</v>
      </c>
      <c r="C622" s="1089" t="s">
        <v>15596</v>
      </c>
    </row>
    <row r="623" spans="1:3" x14ac:dyDescent="0.25">
      <c r="A623" s="1090" t="s">
        <v>15597</v>
      </c>
    </row>
    <row r="624" spans="1:3" x14ac:dyDescent="0.25">
      <c r="A624" s="1090" t="s">
        <v>15598</v>
      </c>
    </row>
    <row r="625" spans="1:6" ht="46.5" x14ac:dyDescent="0.25">
      <c r="A625" s="1090" t="s">
        <v>15599</v>
      </c>
    </row>
    <row r="626" spans="1:6" x14ac:dyDescent="0.25">
      <c r="A626" s="1090" t="s">
        <v>15600</v>
      </c>
    </row>
    <row r="627" spans="1:6" x14ac:dyDescent="0.25">
      <c r="A627" s="1090" t="s">
        <v>12604</v>
      </c>
      <c r="B627" s="1089" t="s">
        <v>15601</v>
      </c>
      <c r="C627" s="1089" t="s">
        <v>15602</v>
      </c>
      <c r="D627" s="1089" t="s">
        <v>15603</v>
      </c>
      <c r="E627" s="1089" t="s">
        <v>15604</v>
      </c>
      <c r="F627" s="1089" t="s">
        <v>15605</v>
      </c>
    </row>
    <row r="628" spans="1:6" x14ac:dyDescent="0.25">
      <c r="C628" s="1089" t="s">
        <v>15606</v>
      </c>
      <c r="D628" s="1089" t="s">
        <v>15606</v>
      </c>
    </row>
    <row r="629" spans="1:6" x14ac:dyDescent="0.25">
      <c r="A629" s="1090" t="s">
        <v>6548</v>
      </c>
      <c r="B629" s="1089" t="s">
        <v>15576</v>
      </c>
      <c r="C629" s="1089">
        <v>20</v>
      </c>
      <c r="D629" s="1089">
        <v>27</v>
      </c>
      <c r="E629" s="1089" t="s">
        <v>15607</v>
      </c>
    </row>
    <row r="630" spans="1:6" x14ac:dyDescent="0.25">
      <c r="A630" s="1090" t="s">
        <v>15577</v>
      </c>
      <c r="B630" s="1089" t="s">
        <v>15579</v>
      </c>
      <c r="C630" s="1089">
        <v>18</v>
      </c>
      <c r="D630" s="1089">
        <v>26</v>
      </c>
    </row>
    <row r="631" spans="1:6" x14ac:dyDescent="0.25">
      <c r="A631" s="1090" t="s">
        <v>15608</v>
      </c>
      <c r="B631" s="1089" t="s">
        <v>15582</v>
      </c>
      <c r="C631" s="1089">
        <v>14</v>
      </c>
      <c r="D631" s="1089">
        <v>32</v>
      </c>
      <c r="E631" s="1089" t="s">
        <v>15609</v>
      </c>
    </row>
    <row r="632" spans="1:6" x14ac:dyDescent="0.25">
      <c r="A632" s="1090" t="s">
        <v>15583</v>
      </c>
      <c r="B632" s="1089" t="s">
        <v>15585</v>
      </c>
      <c r="C632" s="1089">
        <v>10</v>
      </c>
      <c r="D632" s="1089">
        <v>30</v>
      </c>
      <c r="F632" s="1089" t="s">
        <v>15610</v>
      </c>
    </row>
    <row r="633" spans="1:6" x14ac:dyDescent="0.25">
      <c r="A633" s="1090" t="s">
        <v>15586</v>
      </c>
      <c r="B633" s="1089" t="s">
        <v>15588</v>
      </c>
      <c r="C633" s="1089">
        <v>10</v>
      </c>
      <c r="D633" s="1089">
        <v>26</v>
      </c>
      <c r="E633" s="1089" t="s">
        <v>15611</v>
      </c>
    </row>
    <row r="634" spans="1:6" x14ac:dyDescent="0.25">
      <c r="A634" s="1090" t="s">
        <v>15589</v>
      </c>
      <c r="B634" s="1089" t="s">
        <v>15591</v>
      </c>
      <c r="C634" s="1089">
        <v>10</v>
      </c>
      <c r="D634" s="1089">
        <v>24</v>
      </c>
    </row>
    <row r="635" spans="1:6" x14ac:dyDescent="0.25">
      <c r="A635" s="1090" t="s">
        <v>15612</v>
      </c>
      <c r="B635" s="1089" t="s">
        <v>15594</v>
      </c>
      <c r="C635" s="1089">
        <v>10</v>
      </c>
      <c r="D635" s="1089">
        <v>20</v>
      </c>
    </row>
    <row r="636" spans="1:6" x14ac:dyDescent="0.25">
      <c r="A636" s="1090" t="s">
        <v>15613</v>
      </c>
      <c r="B636" s="1089" t="s">
        <v>15596</v>
      </c>
      <c r="C636" s="1089">
        <v>10</v>
      </c>
      <c r="D636" s="1089">
        <v>20</v>
      </c>
    </row>
    <row r="637" spans="1:6" x14ac:dyDescent="0.25">
      <c r="A637" s="1090" t="s">
        <v>15614</v>
      </c>
    </row>
    <row r="638" spans="1:6" x14ac:dyDescent="0.25">
      <c r="A638" s="1090" t="s">
        <v>15615</v>
      </c>
    </row>
    <row r="639" spans="1:6" x14ac:dyDescent="0.25">
      <c r="A639" s="1090" t="s">
        <v>15616</v>
      </c>
    </row>
    <row r="640" spans="1:6" x14ac:dyDescent="0.25">
      <c r="A640" s="1090" t="s">
        <v>15617</v>
      </c>
    </row>
    <row r="641" spans="1:10" ht="31" x14ac:dyDescent="0.25">
      <c r="A641" s="1090" t="s">
        <v>15618</v>
      </c>
    </row>
    <row r="642" spans="1:10" ht="46.5" x14ac:dyDescent="0.25">
      <c r="A642" s="1090" t="s">
        <v>15619</v>
      </c>
    </row>
    <row r="643" spans="1:10" ht="31" x14ac:dyDescent="0.25">
      <c r="A643" s="1090" t="s">
        <v>15620</v>
      </c>
    </row>
    <row r="644" spans="1:10" x14ac:dyDescent="0.25">
      <c r="A644" s="1090" t="s">
        <v>15621</v>
      </c>
    </row>
    <row r="645" spans="1:10" x14ac:dyDescent="0.25">
      <c r="A645" s="1090" t="s">
        <v>15622</v>
      </c>
    </row>
    <row r="646" spans="1:10" x14ac:dyDescent="0.25">
      <c r="A646" s="1090" t="s">
        <v>12604</v>
      </c>
      <c r="B646" s="1089" t="s">
        <v>15623</v>
      </c>
      <c r="C646" s="1089" t="s">
        <v>15624</v>
      </c>
      <c r="D646" s="1089" t="s">
        <v>15625</v>
      </c>
      <c r="E646" s="1089" t="s">
        <v>15604</v>
      </c>
      <c r="F646" s="1089" t="s">
        <v>15605</v>
      </c>
    </row>
    <row r="647" spans="1:10" x14ac:dyDescent="0.25">
      <c r="D647" s="1089" t="s">
        <v>15626</v>
      </c>
      <c r="E647" s="1089" t="s">
        <v>15627</v>
      </c>
    </row>
    <row r="648" spans="1:10" ht="16.149999999999999" customHeight="1" x14ac:dyDescent="0.25">
      <c r="D648" s="1089" t="s">
        <v>15628</v>
      </c>
      <c r="E648" s="1089" t="s">
        <v>15629</v>
      </c>
    </row>
    <row r="649" spans="1:10" ht="16.149999999999999" customHeight="1" x14ac:dyDescent="0.25">
      <c r="D649" s="1089" t="s">
        <v>15630</v>
      </c>
      <c r="E649" s="1089" t="s">
        <v>15630</v>
      </c>
    </row>
    <row r="650" spans="1:10" ht="16.149999999999999" customHeight="1" x14ac:dyDescent="0.25">
      <c r="A650" s="1090" t="s">
        <v>6548</v>
      </c>
      <c r="B650" s="1089" t="s">
        <v>15576</v>
      </c>
      <c r="C650" s="1089" t="s">
        <v>5856</v>
      </c>
      <c r="D650" s="1089">
        <v>22</v>
      </c>
      <c r="E650" s="1089" t="s">
        <v>15631</v>
      </c>
      <c r="G650" s="1089">
        <v>24.5</v>
      </c>
      <c r="H650" s="1089" t="s">
        <v>15631</v>
      </c>
      <c r="J650" s="1089">
        <v>0.05</v>
      </c>
    </row>
    <row r="651" spans="1:10" ht="16.149999999999999" customHeight="1" x14ac:dyDescent="0.25">
      <c r="A651" s="1090" t="s">
        <v>15632</v>
      </c>
      <c r="B651" s="1089">
        <v>30</v>
      </c>
    </row>
    <row r="652" spans="1:10" x14ac:dyDescent="0.25">
      <c r="A652" s="1090" t="s">
        <v>15633</v>
      </c>
    </row>
    <row r="653" spans="1:10" x14ac:dyDescent="0.25">
      <c r="C653" s="1089" t="s">
        <v>5857</v>
      </c>
      <c r="E653" s="1089" t="s">
        <v>15634</v>
      </c>
      <c r="H653" s="1089">
        <v>1.5</v>
      </c>
    </row>
    <row r="654" spans="1:10" x14ac:dyDescent="0.25">
      <c r="A654" s="1090">
        <v>-1</v>
      </c>
    </row>
    <row r="655" spans="1:10" x14ac:dyDescent="0.25">
      <c r="C655" s="1089" t="s">
        <v>15635</v>
      </c>
      <c r="E655" s="1089">
        <v>2.5</v>
      </c>
    </row>
    <row r="656" spans="1:10" x14ac:dyDescent="0.25">
      <c r="A656" s="1090">
        <v>-2</v>
      </c>
      <c r="D656" s="1089">
        <v>2.5</v>
      </c>
    </row>
    <row r="657" spans="1:8" x14ac:dyDescent="0.25">
      <c r="A657" s="1090">
        <v>-2</v>
      </c>
    </row>
    <row r="658" spans="1:8" x14ac:dyDescent="0.25">
      <c r="A658" s="1090" t="s">
        <v>15577</v>
      </c>
      <c r="B658" s="1089" t="s">
        <v>15636</v>
      </c>
      <c r="C658" s="1089" t="s">
        <v>5856</v>
      </c>
      <c r="D658" s="1089">
        <v>20</v>
      </c>
      <c r="E658" s="1089" t="s">
        <v>15631</v>
      </c>
      <c r="G658" s="1089">
        <v>23</v>
      </c>
      <c r="H658" s="1089" t="s">
        <v>15631</v>
      </c>
    </row>
    <row r="659" spans="1:8" x14ac:dyDescent="0.25">
      <c r="C659" s="1089" t="s">
        <v>5857</v>
      </c>
      <c r="E659" s="1089" t="s">
        <v>15634</v>
      </c>
      <c r="H659" s="1089">
        <v>1.5</v>
      </c>
    </row>
    <row r="660" spans="1:8" x14ac:dyDescent="0.25">
      <c r="A660" s="1090">
        <v>1</v>
      </c>
    </row>
    <row r="661" spans="1:8" x14ac:dyDescent="0.25">
      <c r="C661" s="1089" t="s">
        <v>15635</v>
      </c>
      <c r="E661" s="1089">
        <v>2.5</v>
      </c>
    </row>
    <row r="662" spans="1:8" x14ac:dyDescent="0.25">
      <c r="A662" s="1090">
        <v>-2</v>
      </c>
      <c r="D662" s="1089">
        <v>2.5</v>
      </c>
    </row>
    <row r="663" spans="1:8" x14ac:dyDescent="0.25">
      <c r="A663" s="1090">
        <v>-2</v>
      </c>
    </row>
    <row r="664" spans="1:8" x14ac:dyDescent="0.25">
      <c r="A664" s="1090" t="s">
        <v>12607</v>
      </c>
    </row>
    <row r="665" spans="1:8" ht="46.5" x14ac:dyDescent="0.25">
      <c r="A665" s="1090" t="s">
        <v>12608</v>
      </c>
    </row>
    <row r="666" spans="1:8" ht="31" x14ac:dyDescent="0.25">
      <c r="A666" s="1090" t="s">
        <v>12609</v>
      </c>
    </row>
    <row r="667" spans="1:8" x14ac:dyDescent="0.25">
      <c r="A667" s="1090" t="s">
        <v>12610</v>
      </c>
    </row>
    <row r="668" spans="1:8" ht="16.149999999999999" customHeight="1" x14ac:dyDescent="0.25">
      <c r="A668" s="1090" t="s">
        <v>15637</v>
      </c>
    </row>
    <row r="669" spans="1:8" ht="16.149999999999999" customHeight="1" x14ac:dyDescent="0.25">
      <c r="A669" s="1090" t="s">
        <v>12611</v>
      </c>
    </row>
    <row r="670" spans="1:8" ht="16.149999999999999" customHeight="1" x14ac:dyDescent="0.25">
      <c r="A670" s="1090" t="s">
        <v>15638</v>
      </c>
      <c r="B670" s="1089" t="s">
        <v>15639</v>
      </c>
    </row>
    <row r="671" spans="1:8" x14ac:dyDescent="0.25">
      <c r="B671" s="1089" t="s">
        <v>15640</v>
      </c>
      <c r="C671" s="1089" t="s">
        <v>15641</v>
      </c>
    </row>
    <row r="672" spans="1:8" x14ac:dyDescent="0.25">
      <c r="B672" s="1089" t="s">
        <v>15642</v>
      </c>
      <c r="C672" s="1089" t="s">
        <v>15643</v>
      </c>
      <c r="D672" s="1089" t="s">
        <v>15642</v>
      </c>
      <c r="E672" s="1089" t="s">
        <v>15643</v>
      </c>
    </row>
    <row r="673" spans="1:8" x14ac:dyDescent="0.25">
      <c r="B673" s="1089" t="s">
        <v>15644</v>
      </c>
      <c r="D673" s="1089" t="s">
        <v>15644</v>
      </c>
      <c r="F673" s="1089" t="s">
        <v>15644</v>
      </c>
      <c r="H673" s="1089" t="s">
        <v>15644</v>
      </c>
    </row>
    <row r="674" spans="1:8" x14ac:dyDescent="0.25">
      <c r="A674" s="1090">
        <v>19</v>
      </c>
      <c r="B674" s="1089">
        <v>0.4</v>
      </c>
      <c r="D674" s="1089">
        <v>-0.9</v>
      </c>
      <c r="F674" s="1089">
        <v>6.8</v>
      </c>
      <c r="H674" s="1089">
        <v>8.1</v>
      </c>
    </row>
    <row r="675" spans="1:8" x14ac:dyDescent="0.25">
      <c r="A675" s="1090">
        <v>20</v>
      </c>
      <c r="B675" s="1089">
        <v>0.1</v>
      </c>
      <c r="D675" s="1089">
        <v>-1.2</v>
      </c>
      <c r="F675" s="1089">
        <v>6.6</v>
      </c>
      <c r="H675" s="1089">
        <v>7.9</v>
      </c>
    </row>
    <row r="676" spans="1:8" x14ac:dyDescent="0.25">
      <c r="A676" s="1090">
        <v>21</v>
      </c>
      <c r="B676" s="1089">
        <v>-0.3</v>
      </c>
      <c r="D676" s="1089">
        <v>-1.6</v>
      </c>
      <c r="F676" s="1089">
        <v>6.2</v>
      </c>
      <c r="H676" s="1089">
        <v>7.5</v>
      </c>
    </row>
    <row r="677" spans="1:8" x14ac:dyDescent="0.25">
      <c r="A677" s="1090">
        <v>22</v>
      </c>
      <c r="B677" s="1089">
        <v>-0.9</v>
      </c>
      <c r="D677" s="1089">
        <v>-2.2000000000000002</v>
      </c>
      <c r="F677" s="1089">
        <v>5.6</v>
      </c>
      <c r="H677" s="1089">
        <v>6.9</v>
      </c>
    </row>
    <row r="678" spans="1:8" x14ac:dyDescent="0.25">
      <c r="A678" s="1090">
        <v>23</v>
      </c>
      <c r="B678" s="1089">
        <v>-1.6</v>
      </c>
      <c r="D678" s="1089">
        <v>-2.9</v>
      </c>
      <c r="F678" s="1089">
        <v>4.9000000000000004</v>
      </c>
      <c r="H678" s="1089">
        <v>6.2</v>
      </c>
    </row>
    <row r="679" spans="1:8" x14ac:dyDescent="0.25">
      <c r="A679" s="1090">
        <v>24</v>
      </c>
      <c r="B679" s="1089">
        <v>-2.5</v>
      </c>
      <c r="D679" s="1089">
        <v>-3.8</v>
      </c>
      <c r="F679" s="1089">
        <v>3.9</v>
      </c>
      <c r="H679" s="1089">
        <v>5.3</v>
      </c>
    </row>
    <row r="680" spans="1:8" x14ac:dyDescent="0.25">
      <c r="A680" s="1090">
        <v>25</v>
      </c>
      <c r="B680" s="1089">
        <v>-3.6</v>
      </c>
      <c r="D680" s="1089">
        <v>-4.9000000000000004</v>
      </c>
      <c r="F680" s="1089">
        <v>2.9</v>
      </c>
      <c r="H680" s="1089">
        <v>4.2</v>
      </c>
    </row>
    <row r="681" spans="1:8" x14ac:dyDescent="0.25">
      <c r="A681" s="1090">
        <v>26</v>
      </c>
      <c r="B681" s="1089">
        <v>-4.5999999999999996</v>
      </c>
      <c r="D681" s="1089">
        <v>-6.2</v>
      </c>
      <c r="F681" s="1089">
        <v>1.9</v>
      </c>
      <c r="H681" s="1089">
        <v>3.2</v>
      </c>
    </row>
    <row r="682" spans="1:8" x14ac:dyDescent="0.25">
      <c r="A682" s="1090">
        <v>27</v>
      </c>
      <c r="B682" s="1089">
        <v>-6.1</v>
      </c>
      <c r="D682" s="1089">
        <v>-7.4</v>
      </c>
      <c r="F682" s="1089">
        <v>0.6</v>
      </c>
      <c r="H682" s="1089">
        <v>1.9</v>
      </c>
    </row>
    <row r="683" spans="1:8" x14ac:dyDescent="0.25">
      <c r="A683" s="1090" t="s">
        <v>12612</v>
      </c>
    </row>
    <row r="684" spans="1:8" ht="46.5" x14ac:dyDescent="0.25">
      <c r="A684" s="1090" t="s">
        <v>12608</v>
      </c>
    </row>
    <row r="685" spans="1:8" ht="31" x14ac:dyDescent="0.25">
      <c r="A685" s="1090" t="s">
        <v>12609</v>
      </c>
    </row>
    <row r="686" spans="1:8" x14ac:dyDescent="0.25">
      <c r="A686" s="1090" t="s">
        <v>12613</v>
      </c>
    </row>
    <row r="687" spans="1:8" ht="46.5" x14ac:dyDescent="0.25">
      <c r="A687" s="1090" t="s">
        <v>15645</v>
      </c>
    </row>
    <row r="688" spans="1:8" x14ac:dyDescent="0.25">
      <c r="A688" s="1090" t="s">
        <v>12614</v>
      </c>
    </row>
    <row r="689" spans="1:3" x14ac:dyDescent="0.25">
      <c r="A689" s="1090" t="s">
        <v>15646</v>
      </c>
      <c r="B689" s="1089" t="s">
        <v>15647</v>
      </c>
    </row>
    <row r="690" spans="1:3" x14ac:dyDescent="0.25">
      <c r="B690" s="1089" t="s">
        <v>15642</v>
      </c>
      <c r="C690" s="1089" t="s">
        <v>15643</v>
      </c>
    </row>
    <row r="691" spans="1:3" x14ac:dyDescent="0.25">
      <c r="A691" s="1090">
        <v>19</v>
      </c>
      <c r="B691" s="1089">
        <v>0</v>
      </c>
      <c r="C691" s="1089">
        <v>0.5</v>
      </c>
    </row>
    <row r="692" spans="1:3" x14ac:dyDescent="0.25">
      <c r="A692" s="1090">
        <v>20</v>
      </c>
      <c r="B692" s="1089">
        <v>0</v>
      </c>
      <c r="C692" s="1089">
        <v>1</v>
      </c>
    </row>
    <row r="693" spans="1:3" x14ac:dyDescent="0.25">
      <c r="A693" s="1090">
        <v>21</v>
      </c>
      <c r="B693" s="1089">
        <v>0</v>
      </c>
      <c r="C693" s="1089">
        <v>1.5</v>
      </c>
    </row>
    <row r="694" spans="1:3" x14ac:dyDescent="0.25">
      <c r="A694" s="1090">
        <v>22</v>
      </c>
      <c r="B694" s="1089">
        <v>0.5</v>
      </c>
      <c r="C694" s="1089">
        <v>2</v>
      </c>
    </row>
    <row r="695" spans="1:3" x14ac:dyDescent="0.25">
      <c r="A695" s="1090">
        <v>23</v>
      </c>
      <c r="B695" s="1089">
        <v>1.5</v>
      </c>
      <c r="C695" s="1089">
        <v>3</v>
      </c>
    </row>
    <row r="696" spans="1:3" x14ac:dyDescent="0.25">
      <c r="A696" s="1090">
        <v>24</v>
      </c>
      <c r="B696" s="1089">
        <v>2.5</v>
      </c>
      <c r="C696" s="1089">
        <v>3.5</v>
      </c>
    </row>
    <row r="697" spans="1:3" x14ac:dyDescent="0.25">
      <c r="A697" s="1090">
        <v>25</v>
      </c>
      <c r="B697" s="1089">
        <v>3.5</v>
      </c>
      <c r="C697" s="1089">
        <v>4.5</v>
      </c>
    </row>
    <row r="698" spans="1:3" x14ac:dyDescent="0.25">
      <c r="A698" s="1090">
        <v>26</v>
      </c>
      <c r="B698" s="1089">
        <v>4.5</v>
      </c>
      <c r="C698" s="1089">
        <v>5.5</v>
      </c>
    </row>
    <row r="699" spans="1:3" x14ac:dyDescent="0.25">
      <c r="A699" s="1090">
        <v>27</v>
      </c>
      <c r="B699" s="1089">
        <v>5.5</v>
      </c>
      <c r="C699" s="1089">
        <v>6.5</v>
      </c>
    </row>
    <row r="700" spans="1:3" x14ac:dyDescent="0.25">
      <c r="A700" s="1090" t="s">
        <v>12615</v>
      </c>
    </row>
    <row r="701" spans="1:3" ht="46.5" x14ac:dyDescent="0.25">
      <c r="A701" s="1090" t="s">
        <v>12608</v>
      </c>
    </row>
    <row r="702" spans="1:3" ht="31" x14ac:dyDescent="0.25">
      <c r="A702" s="1090" t="s">
        <v>12609</v>
      </c>
    </row>
    <row r="703" spans="1:3" x14ac:dyDescent="0.25">
      <c r="A703" s="1090" t="s">
        <v>12616</v>
      </c>
    </row>
    <row r="704" spans="1:3" x14ac:dyDescent="0.25">
      <c r="A704" s="1128" t="s">
        <v>15648</v>
      </c>
    </row>
    <row r="705" spans="1:6" ht="31" x14ac:dyDescent="0.25">
      <c r="A705" s="1128" t="s">
        <v>15649</v>
      </c>
    </row>
    <row r="706" spans="1:6" x14ac:dyDescent="0.25">
      <c r="A706" s="1128" t="s">
        <v>12617</v>
      </c>
    </row>
    <row r="707" spans="1:6" x14ac:dyDescent="0.25">
      <c r="A707" s="1128" t="s">
        <v>12604</v>
      </c>
      <c r="B707" s="1089" t="s">
        <v>15650</v>
      </c>
      <c r="C707" s="1089" t="s">
        <v>15651</v>
      </c>
      <c r="D707" s="1089" t="s">
        <v>15652</v>
      </c>
    </row>
    <row r="708" spans="1:6" ht="15" x14ac:dyDescent="0.25">
      <c r="A708" s="1129" t="s">
        <v>15653</v>
      </c>
    </row>
    <row r="709" spans="1:6" ht="15" x14ac:dyDescent="0.25">
      <c r="A709" s="1129"/>
      <c r="C709" s="1089" t="s">
        <v>15654</v>
      </c>
      <c r="D709" s="1089" t="s">
        <v>15655</v>
      </c>
      <c r="E709" s="1089" t="s">
        <v>15656</v>
      </c>
      <c r="F709" s="1089" t="s">
        <v>15657</v>
      </c>
    </row>
    <row r="710" spans="1:6" x14ac:dyDescent="0.25">
      <c r="A710" s="1090" t="s">
        <v>15658</v>
      </c>
      <c r="B710" s="1089">
        <v>80</v>
      </c>
      <c r="C710" s="1089" t="s">
        <v>15659</v>
      </c>
      <c r="D710" s="1089" t="s">
        <v>15660</v>
      </c>
      <c r="E710" s="1089" t="s">
        <v>15661</v>
      </c>
      <c r="F710" s="1089">
        <v>3.1</v>
      </c>
    </row>
    <row r="711" spans="1:6" x14ac:dyDescent="0.25">
      <c r="A711" s="1090" t="s">
        <v>15662</v>
      </c>
      <c r="B711" s="1089" t="s">
        <v>15579</v>
      </c>
      <c r="C711" s="1089" t="s">
        <v>15663</v>
      </c>
      <c r="D711" s="1089" t="s">
        <v>15664</v>
      </c>
      <c r="E711" s="1089" t="s">
        <v>15661</v>
      </c>
    </row>
    <row r="712" spans="1:6" x14ac:dyDescent="0.25">
      <c r="A712" s="1090" t="s">
        <v>15580</v>
      </c>
      <c r="B712" s="1089" t="s">
        <v>15582</v>
      </c>
      <c r="C712" s="1089" t="s">
        <v>15665</v>
      </c>
      <c r="D712" s="1089" t="s">
        <v>15666</v>
      </c>
      <c r="E712" s="1089" t="s">
        <v>15667</v>
      </c>
    </row>
    <row r="713" spans="1:6" x14ac:dyDescent="0.25">
      <c r="A713" s="1090" t="s">
        <v>15583</v>
      </c>
      <c r="B713" s="1089" t="s">
        <v>15585</v>
      </c>
      <c r="C713" s="1089" t="s">
        <v>15668</v>
      </c>
      <c r="D713" s="1089" t="s">
        <v>15669</v>
      </c>
      <c r="E713" s="1089" t="s">
        <v>15670</v>
      </c>
    </row>
    <row r="714" spans="1:6" x14ac:dyDescent="0.25">
      <c r="A714" s="1090" t="s">
        <v>15586</v>
      </c>
      <c r="B714" s="1089" t="s">
        <v>15588</v>
      </c>
      <c r="C714" s="1089" t="s">
        <v>15671</v>
      </c>
      <c r="D714" s="1089" t="s">
        <v>15672</v>
      </c>
      <c r="E714" s="1089" t="s">
        <v>15673</v>
      </c>
    </row>
    <row r="715" spans="1:6" x14ac:dyDescent="0.25">
      <c r="A715" s="1090" t="s">
        <v>15589</v>
      </c>
      <c r="B715" s="1089" t="s">
        <v>15591</v>
      </c>
      <c r="C715" s="1089" t="s">
        <v>15674</v>
      </c>
      <c r="D715" s="1089" t="s">
        <v>15675</v>
      </c>
      <c r="E715" s="1089" t="s">
        <v>15676</v>
      </c>
    </row>
    <row r="716" spans="1:6" x14ac:dyDescent="0.25">
      <c r="A716" s="1090" t="s">
        <v>15592</v>
      </c>
      <c r="B716" s="1089" t="s">
        <v>15594</v>
      </c>
      <c r="C716" s="1089" t="s">
        <v>15677</v>
      </c>
      <c r="D716" s="1089" t="s">
        <v>15678</v>
      </c>
      <c r="E716" s="1089" t="s">
        <v>15679</v>
      </c>
    </row>
    <row r="717" spans="1:6" x14ac:dyDescent="0.25">
      <c r="A717" s="1090" t="s">
        <v>12606</v>
      </c>
      <c r="B717" s="1089" t="s">
        <v>15680</v>
      </c>
      <c r="C717" s="1089" t="s">
        <v>15681</v>
      </c>
      <c r="D717" s="1089" t="s">
        <v>15682</v>
      </c>
      <c r="E717" s="1089" t="s">
        <v>15683</v>
      </c>
    </row>
    <row r="718" spans="1:6" x14ac:dyDescent="0.25">
      <c r="A718" s="1090" t="s">
        <v>12618</v>
      </c>
    </row>
    <row r="719" spans="1:6" x14ac:dyDescent="0.25">
      <c r="A719" s="1090" t="s">
        <v>15684</v>
      </c>
    </row>
    <row r="720" spans="1:6" ht="46.5" x14ac:dyDescent="0.25">
      <c r="A720" s="1090" t="s">
        <v>15685</v>
      </c>
    </row>
    <row r="721" spans="1:2" ht="46.5" x14ac:dyDescent="0.25">
      <c r="A721" s="1090" t="s">
        <v>15686</v>
      </c>
    </row>
    <row r="722" spans="1:2" x14ac:dyDescent="0.25">
      <c r="A722" s="1090" t="s">
        <v>15687</v>
      </c>
    </row>
    <row r="723" spans="1:2" x14ac:dyDescent="0.25">
      <c r="A723" s="1090" t="s">
        <v>12619</v>
      </c>
    </row>
    <row r="724" spans="1:2" x14ac:dyDescent="0.25">
      <c r="A724" s="1090" t="s">
        <v>15688</v>
      </c>
    </row>
    <row r="725" spans="1:2" x14ac:dyDescent="0.25">
      <c r="A725" s="1090" t="s">
        <v>12620</v>
      </c>
    </row>
    <row r="726" spans="1:2" x14ac:dyDescent="0.25">
      <c r="A726" s="1128" t="s">
        <v>12621</v>
      </c>
    </row>
    <row r="727" spans="1:2" x14ac:dyDescent="0.25">
      <c r="A727" s="1128" t="s">
        <v>12622</v>
      </c>
    </row>
    <row r="728" spans="1:2" x14ac:dyDescent="0.25">
      <c r="A728" s="1128" t="s">
        <v>12623</v>
      </c>
    </row>
    <row r="729" spans="1:2" x14ac:dyDescent="0.25">
      <c r="A729" s="1128" t="s">
        <v>12624</v>
      </c>
    </row>
    <row r="730" spans="1:2" ht="15" x14ac:dyDescent="0.25">
      <c r="A730" s="1129" t="s">
        <v>12625</v>
      </c>
    </row>
    <row r="731" spans="1:2" ht="30" x14ac:dyDescent="0.25">
      <c r="A731" s="1129" t="s">
        <v>12626</v>
      </c>
    </row>
    <row r="732" spans="1:2" ht="31" x14ac:dyDescent="0.25">
      <c r="A732" s="1090" t="s">
        <v>12627</v>
      </c>
    </row>
    <row r="733" spans="1:2" x14ac:dyDescent="0.25">
      <c r="A733" s="1090" t="s">
        <v>15689</v>
      </c>
      <c r="B733" s="1089" t="s">
        <v>15690</v>
      </c>
    </row>
    <row r="734" spans="1:2" x14ac:dyDescent="0.25">
      <c r="A734" s="1090" t="s">
        <v>2379</v>
      </c>
      <c r="B734" s="1089" t="s">
        <v>15691</v>
      </c>
    </row>
    <row r="735" spans="1:2" x14ac:dyDescent="0.25">
      <c r="A735" s="1090" t="s">
        <v>2379</v>
      </c>
    </row>
    <row r="736" spans="1:2" x14ac:dyDescent="0.25">
      <c r="A736" s="1090" t="s">
        <v>15692</v>
      </c>
      <c r="B736" s="1089" t="s">
        <v>15693</v>
      </c>
    </row>
    <row r="737" spans="1:3" x14ac:dyDescent="0.25">
      <c r="A737" s="1090" t="s">
        <v>15694</v>
      </c>
      <c r="B737" s="1089" t="s">
        <v>15693</v>
      </c>
    </row>
    <row r="738" spans="1:3" x14ac:dyDescent="0.25">
      <c r="A738" s="1090" t="s">
        <v>15694</v>
      </c>
    </row>
    <row r="739" spans="1:3" x14ac:dyDescent="0.25">
      <c r="A739" s="1090" t="s">
        <v>15576</v>
      </c>
      <c r="B739" s="1089">
        <v>1176</v>
      </c>
      <c r="C739" s="1089">
        <v>1176</v>
      </c>
    </row>
    <row r="740" spans="1:3" x14ac:dyDescent="0.25">
      <c r="A740" s="1090" t="s">
        <v>15695</v>
      </c>
      <c r="B740" s="1089">
        <v>1648</v>
      </c>
      <c r="C740" s="1089">
        <v>2160</v>
      </c>
    </row>
    <row r="741" spans="1:3" x14ac:dyDescent="0.25">
      <c r="A741" s="1090" t="s">
        <v>15696</v>
      </c>
    </row>
    <row r="742" spans="1:3" x14ac:dyDescent="0.25">
      <c r="A742" s="1090" t="s">
        <v>15697</v>
      </c>
    </row>
    <row r="743" spans="1:3" ht="31" x14ac:dyDescent="0.25">
      <c r="A743" s="1090" t="s">
        <v>15698</v>
      </c>
    </row>
    <row r="744" spans="1:3" ht="46.5" x14ac:dyDescent="0.25">
      <c r="A744" s="1090" t="s">
        <v>15699</v>
      </c>
    </row>
    <row r="745" spans="1:3" x14ac:dyDescent="0.25">
      <c r="A745" s="1128"/>
      <c r="B745" s="1089" t="s">
        <v>15700</v>
      </c>
    </row>
    <row r="746" spans="1:3" x14ac:dyDescent="0.25">
      <c r="A746" s="1128" t="s">
        <v>15701</v>
      </c>
      <c r="B746" s="1089" t="s">
        <v>15702</v>
      </c>
    </row>
    <row r="747" spans="1:3" x14ac:dyDescent="0.25">
      <c r="A747" s="1128"/>
      <c r="B747" s="1089" t="s">
        <v>15703</v>
      </c>
    </row>
    <row r="748" spans="1:3" ht="31" x14ac:dyDescent="0.25">
      <c r="A748" s="1128" t="s">
        <v>15704</v>
      </c>
    </row>
    <row r="749" spans="1:3" ht="15" x14ac:dyDescent="0.25">
      <c r="A749" s="1130"/>
      <c r="B749" s="1089" t="s">
        <v>15705</v>
      </c>
    </row>
    <row r="750" spans="1:3" ht="15" x14ac:dyDescent="0.25">
      <c r="A750" s="1129" t="s">
        <v>15706</v>
      </c>
      <c r="B750" s="1089" t="s">
        <v>15707</v>
      </c>
      <c r="C750" s="1089" t="s">
        <v>15708</v>
      </c>
    </row>
    <row r="751" spans="1:3" ht="15" x14ac:dyDescent="0.25">
      <c r="A751" s="1129"/>
      <c r="B751" s="1089" t="s">
        <v>15709</v>
      </c>
    </row>
    <row r="752" spans="1:3" x14ac:dyDescent="0.25">
      <c r="A752" s="1090" t="s">
        <v>15710</v>
      </c>
    </row>
    <row r="753" spans="1:10" ht="15.65" customHeight="1" x14ac:dyDescent="0.25">
      <c r="A753" s="1090" t="s">
        <v>15711</v>
      </c>
    </row>
    <row r="754" spans="1:10" ht="16.149999999999999" customHeight="1" x14ac:dyDescent="0.25">
      <c r="A754" s="1090" t="s">
        <v>15712</v>
      </c>
      <c r="B754" s="1089" t="s">
        <v>15713</v>
      </c>
    </row>
    <row r="755" spans="1:10" x14ac:dyDescent="0.25">
      <c r="A755" s="1090" t="s">
        <v>15714</v>
      </c>
      <c r="B755" s="1089" t="s">
        <v>15715</v>
      </c>
    </row>
    <row r="756" spans="1:10" x14ac:dyDescent="0.25">
      <c r="C756" s="1089" t="s">
        <v>6548</v>
      </c>
      <c r="D756" s="1089" t="s">
        <v>15577</v>
      </c>
      <c r="E756" s="1089" t="s">
        <v>15580</v>
      </c>
      <c r="F756" s="1089" t="s">
        <v>15583</v>
      </c>
      <c r="G756" s="1089" t="s">
        <v>15586</v>
      </c>
      <c r="H756" s="1089" t="s">
        <v>15589</v>
      </c>
      <c r="I756" s="1089" t="s">
        <v>15592</v>
      </c>
      <c r="J756" s="1089" t="s">
        <v>12606</v>
      </c>
    </row>
    <row r="757" spans="1:10" x14ac:dyDescent="0.25">
      <c r="B757" s="1089" t="s">
        <v>15716</v>
      </c>
    </row>
    <row r="758" spans="1:10" x14ac:dyDescent="0.25">
      <c r="A758" s="1090" t="s">
        <v>15717</v>
      </c>
      <c r="B758" s="1089">
        <v>80</v>
      </c>
      <c r="C758" s="1089">
        <v>105</v>
      </c>
      <c r="D758" s="1089">
        <v>130</v>
      </c>
      <c r="E758" s="1089">
        <v>160</v>
      </c>
      <c r="F758" s="1089">
        <v>200</v>
      </c>
      <c r="G758" s="1089">
        <v>250</v>
      </c>
      <c r="H758" s="1089">
        <v>300</v>
      </c>
      <c r="I758" s="1089">
        <v>350</v>
      </c>
    </row>
    <row r="759" spans="1:10" x14ac:dyDescent="0.25">
      <c r="A759" s="1090">
        <v>20</v>
      </c>
      <c r="B759" s="1089" t="s">
        <v>12628</v>
      </c>
      <c r="C759" s="1089">
        <v>480</v>
      </c>
      <c r="D759" s="1089">
        <v>480</v>
      </c>
      <c r="E759" s="1089">
        <v>480</v>
      </c>
      <c r="F759" s="1089">
        <v>480</v>
      </c>
      <c r="G759" s="1089">
        <v>403</v>
      </c>
      <c r="H759" s="1089">
        <v>323</v>
      </c>
      <c r="I759" s="1089">
        <v>232</v>
      </c>
      <c r="J759" s="1089">
        <v>188</v>
      </c>
    </row>
    <row r="760" spans="1:10" x14ac:dyDescent="0.25">
      <c r="B760" s="1089" t="s">
        <v>15718</v>
      </c>
      <c r="C760" s="1089">
        <v>480</v>
      </c>
      <c r="D760" s="1089">
        <v>480</v>
      </c>
      <c r="E760" s="1089">
        <v>480</v>
      </c>
      <c r="F760" s="1089">
        <v>480</v>
      </c>
      <c r="G760" s="1089">
        <v>403</v>
      </c>
      <c r="H760" s="1089">
        <v>323</v>
      </c>
      <c r="I760" s="1089">
        <v>151</v>
      </c>
      <c r="J760" s="1089">
        <v>47</v>
      </c>
    </row>
    <row r="761" spans="1:10" x14ac:dyDescent="0.25">
      <c r="A761" s="1090">
        <v>22</v>
      </c>
      <c r="B761" s="1089" t="s">
        <v>12628</v>
      </c>
      <c r="C761" s="1089">
        <v>480</v>
      </c>
      <c r="D761" s="1089">
        <v>480</v>
      </c>
      <c r="E761" s="1089">
        <v>480</v>
      </c>
      <c r="F761" s="1089">
        <v>480</v>
      </c>
      <c r="G761" s="1089">
        <v>403</v>
      </c>
      <c r="H761" s="1089">
        <v>323</v>
      </c>
      <c r="I761" s="1089">
        <v>218</v>
      </c>
      <c r="J761" s="1089">
        <v>179</v>
      </c>
    </row>
    <row r="762" spans="1:10" x14ac:dyDescent="0.25">
      <c r="B762" s="1089" t="s">
        <v>15718</v>
      </c>
      <c r="C762" s="1089">
        <v>480</v>
      </c>
      <c r="D762" s="1089">
        <v>480</v>
      </c>
      <c r="E762" s="1089">
        <v>480</v>
      </c>
      <c r="F762" s="1089">
        <v>480</v>
      </c>
      <c r="G762" s="1089">
        <v>403</v>
      </c>
      <c r="H762" s="1089">
        <v>323</v>
      </c>
      <c r="I762" s="1089">
        <v>87</v>
      </c>
      <c r="J762" s="1089">
        <v>38</v>
      </c>
    </row>
    <row r="763" spans="1:10" x14ac:dyDescent="0.25">
      <c r="A763" s="1090">
        <v>24</v>
      </c>
      <c r="B763" s="1089" t="s">
        <v>12628</v>
      </c>
      <c r="C763" s="1089">
        <v>480</v>
      </c>
      <c r="D763" s="1089">
        <v>480</v>
      </c>
      <c r="E763" s="1089">
        <v>480</v>
      </c>
      <c r="F763" s="1089">
        <v>480</v>
      </c>
      <c r="G763" s="1089">
        <v>403</v>
      </c>
      <c r="H763" s="1089">
        <v>282</v>
      </c>
      <c r="I763" s="1089">
        <v>207</v>
      </c>
      <c r="J763" s="1089">
        <v>171</v>
      </c>
    </row>
    <row r="764" spans="1:10" x14ac:dyDescent="0.25">
      <c r="B764" s="1089" t="s">
        <v>15718</v>
      </c>
      <c r="C764" s="1089">
        <v>480</v>
      </c>
      <c r="D764" s="1089">
        <v>480</v>
      </c>
      <c r="E764" s="1089">
        <v>480</v>
      </c>
      <c r="F764" s="1089">
        <v>480</v>
      </c>
      <c r="G764" s="1089">
        <v>403</v>
      </c>
      <c r="H764" s="1089">
        <v>282</v>
      </c>
      <c r="I764" s="1089">
        <v>61</v>
      </c>
      <c r="J764" s="1089">
        <v>32</v>
      </c>
    </row>
    <row r="765" spans="1:10" x14ac:dyDescent="0.25">
      <c r="A765" s="1090">
        <v>26</v>
      </c>
      <c r="B765" s="1089" t="s">
        <v>12628</v>
      </c>
      <c r="C765" s="1089">
        <v>480</v>
      </c>
      <c r="D765" s="1089">
        <v>480</v>
      </c>
      <c r="E765" s="1089">
        <v>480</v>
      </c>
      <c r="F765" s="1089">
        <v>480</v>
      </c>
      <c r="G765" s="1089">
        <v>403</v>
      </c>
      <c r="H765" s="1089">
        <v>245</v>
      </c>
      <c r="I765" s="1089">
        <v>196</v>
      </c>
      <c r="J765" s="1089">
        <v>163</v>
      </c>
    </row>
    <row r="766" spans="1:10" x14ac:dyDescent="0.25">
      <c r="B766" s="1089" t="s">
        <v>15718</v>
      </c>
      <c r="C766" s="1089">
        <v>480</v>
      </c>
      <c r="D766" s="1089">
        <v>480</v>
      </c>
      <c r="E766" s="1089">
        <v>480</v>
      </c>
      <c r="F766" s="1089">
        <v>480</v>
      </c>
      <c r="G766" s="1089">
        <v>403</v>
      </c>
      <c r="H766" s="1089">
        <v>157</v>
      </c>
      <c r="I766" s="1089">
        <v>47</v>
      </c>
      <c r="J766" s="1089">
        <v>27</v>
      </c>
    </row>
    <row r="767" spans="1:10" x14ac:dyDescent="0.25">
      <c r="A767" s="1090">
        <v>28</v>
      </c>
      <c r="B767" s="1089" t="s">
        <v>12628</v>
      </c>
      <c r="C767" s="1089">
        <v>480</v>
      </c>
      <c r="D767" s="1089">
        <v>480</v>
      </c>
      <c r="E767" s="1089">
        <v>480</v>
      </c>
      <c r="F767" s="1089">
        <v>480</v>
      </c>
      <c r="G767" s="1089">
        <v>352</v>
      </c>
      <c r="H767" s="1089">
        <v>230</v>
      </c>
      <c r="I767" s="1089">
        <v>186</v>
      </c>
      <c r="J767" s="1089">
        <v>156</v>
      </c>
    </row>
    <row r="768" spans="1:10" x14ac:dyDescent="0.25">
      <c r="B768" s="1089" t="s">
        <v>15718</v>
      </c>
      <c r="C768" s="1089">
        <v>480</v>
      </c>
      <c r="D768" s="1089">
        <v>480</v>
      </c>
      <c r="E768" s="1089">
        <v>480</v>
      </c>
      <c r="F768" s="1089">
        <v>480</v>
      </c>
      <c r="G768" s="1089">
        <v>352</v>
      </c>
      <c r="H768" s="1089">
        <v>83</v>
      </c>
      <c r="I768" s="1089">
        <v>37</v>
      </c>
      <c r="J768" s="1089">
        <v>24</v>
      </c>
    </row>
    <row r="769" spans="1:10" x14ac:dyDescent="0.25">
      <c r="A769" s="1090">
        <v>30</v>
      </c>
      <c r="B769" s="1089" t="s">
        <v>12628</v>
      </c>
      <c r="C769" s="1089">
        <v>480</v>
      </c>
      <c r="D769" s="1089">
        <v>480</v>
      </c>
      <c r="E769" s="1089">
        <v>480</v>
      </c>
      <c r="F769" s="1089">
        <v>468</v>
      </c>
      <c r="G769" s="1089">
        <v>280</v>
      </c>
      <c r="H769" s="1089">
        <v>217</v>
      </c>
      <c r="I769" s="1089">
        <v>177</v>
      </c>
      <c r="J769" s="1089">
        <v>150</v>
      </c>
    </row>
    <row r="770" spans="1:10" x14ac:dyDescent="0.25">
      <c r="B770" s="1089" t="s">
        <v>15718</v>
      </c>
      <c r="C770" s="1089">
        <v>480</v>
      </c>
      <c r="D770" s="1089">
        <v>480</v>
      </c>
      <c r="E770" s="1089">
        <v>480</v>
      </c>
      <c r="F770" s="1089">
        <v>468</v>
      </c>
      <c r="G770" s="1089">
        <v>280</v>
      </c>
      <c r="H770" s="1089">
        <v>56</v>
      </c>
      <c r="I770" s="1089">
        <v>30</v>
      </c>
      <c r="J770" s="1089">
        <v>21</v>
      </c>
    </row>
    <row r="771" spans="1:10" x14ac:dyDescent="0.25">
      <c r="A771" s="1090">
        <v>32</v>
      </c>
      <c r="B771" s="1089" t="s">
        <v>12628</v>
      </c>
      <c r="C771" s="1089">
        <v>480</v>
      </c>
      <c r="D771" s="1089">
        <v>480</v>
      </c>
      <c r="E771" s="1089">
        <v>480</v>
      </c>
      <c r="F771" s="1089">
        <v>348</v>
      </c>
      <c r="G771" s="1089">
        <v>262</v>
      </c>
      <c r="H771" s="1089">
        <v>205</v>
      </c>
      <c r="I771" s="1089">
        <v>169</v>
      </c>
      <c r="J771" s="1089">
        <v>144</v>
      </c>
    </row>
    <row r="772" spans="1:10" x14ac:dyDescent="0.25">
      <c r="B772" s="1089" t="s">
        <v>15718</v>
      </c>
      <c r="C772" s="1089">
        <v>480</v>
      </c>
      <c r="D772" s="1089">
        <v>480</v>
      </c>
      <c r="E772" s="1089">
        <v>480</v>
      </c>
      <c r="F772" s="1089">
        <v>348</v>
      </c>
      <c r="G772" s="1089">
        <v>111</v>
      </c>
      <c r="H772" s="1089">
        <v>41</v>
      </c>
      <c r="I772" s="1089">
        <v>25</v>
      </c>
      <c r="J772" s="1089">
        <v>18</v>
      </c>
    </row>
    <row r="773" spans="1:10" x14ac:dyDescent="0.25">
      <c r="A773" s="1090">
        <v>34</v>
      </c>
      <c r="B773" s="1089" t="s">
        <v>12628</v>
      </c>
      <c r="C773" s="1089">
        <v>480</v>
      </c>
      <c r="D773" s="1089">
        <v>480</v>
      </c>
      <c r="E773" s="1089">
        <v>392</v>
      </c>
      <c r="F773" s="1089">
        <v>308</v>
      </c>
      <c r="G773" s="1089">
        <v>245</v>
      </c>
      <c r="H773" s="1089">
        <v>195</v>
      </c>
      <c r="I773" s="1089">
        <v>161</v>
      </c>
      <c r="J773" s="1089">
        <v>138</v>
      </c>
    </row>
    <row r="774" spans="1:10" x14ac:dyDescent="0.25">
      <c r="B774" s="1089" t="s">
        <v>15718</v>
      </c>
      <c r="C774" s="1089">
        <v>480</v>
      </c>
      <c r="D774" s="1089">
        <v>480</v>
      </c>
      <c r="E774" s="1089">
        <v>392</v>
      </c>
      <c r="F774" s="1089">
        <v>151</v>
      </c>
      <c r="G774" s="1089">
        <v>59</v>
      </c>
      <c r="H774" s="1089">
        <v>31</v>
      </c>
      <c r="I774" s="1089">
        <v>21</v>
      </c>
      <c r="J774" s="1089">
        <v>16</v>
      </c>
    </row>
    <row r="775" spans="1:10" x14ac:dyDescent="0.25">
      <c r="A775" s="1128">
        <v>36</v>
      </c>
      <c r="B775" s="1089" t="s">
        <v>12628</v>
      </c>
      <c r="C775" s="1089">
        <v>385</v>
      </c>
      <c r="D775" s="1089">
        <v>433</v>
      </c>
      <c r="E775" s="1089">
        <v>351</v>
      </c>
      <c r="F775" s="1089">
        <v>287</v>
      </c>
      <c r="G775" s="1089">
        <v>230</v>
      </c>
      <c r="H775" s="1089">
        <v>185</v>
      </c>
      <c r="I775" s="1089">
        <v>154</v>
      </c>
      <c r="J775" s="1089">
        <v>132</v>
      </c>
    </row>
    <row r="776" spans="1:10" x14ac:dyDescent="0.25">
      <c r="A776" s="1128"/>
      <c r="B776" s="1089" t="s">
        <v>15718</v>
      </c>
      <c r="C776" s="1089">
        <v>385</v>
      </c>
      <c r="D776" s="1089">
        <v>433</v>
      </c>
      <c r="E776" s="1089">
        <v>130</v>
      </c>
      <c r="F776" s="1089">
        <v>66</v>
      </c>
      <c r="G776" s="1089">
        <v>38</v>
      </c>
      <c r="H776" s="1089">
        <v>24</v>
      </c>
      <c r="I776" s="1089">
        <v>17</v>
      </c>
      <c r="J776" s="1089">
        <v>14</v>
      </c>
    </row>
    <row r="777" spans="1:10" ht="18" x14ac:dyDescent="0.25">
      <c r="A777" s="1131">
        <v>38</v>
      </c>
      <c r="B777" s="1089" t="s">
        <v>12628</v>
      </c>
      <c r="C777" s="1089">
        <v>274</v>
      </c>
      <c r="D777" s="1089">
        <v>395</v>
      </c>
      <c r="E777" s="1089">
        <v>324</v>
      </c>
      <c r="F777" s="1089">
        <v>268</v>
      </c>
      <c r="G777" s="1089">
        <v>217</v>
      </c>
      <c r="H777" s="1089">
        <v>176</v>
      </c>
      <c r="I777" s="1089">
        <v>148</v>
      </c>
      <c r="J777" s="1089">
        <v>127</v>
      </c>
    </row>
    <row r="778" spans="1:10" ht="18" x14ac:dyDescent="0.25">
      <c r="A778" s="1131"/>
      <c r="B778" s="1089" t="s">
        <v>15718</v>
      </c>
      <c r="C778" s="1089">
        <v>274</v>
      </c>
      <c r="D778" s="1089">
        <v>106</v>
      </c>
      <c r="E778" s="1089">
        <v>63</v>
      </c>
      <c r="F778" s="1089">
        <v>42</v>
      </c>
      <c r="G778" s="1089">
        <v>28</v>
      </c>
      <c r="H778" s="1089">
        <v>20</v>
      </c>
      <c r="I778" s="1089">
        <v>15</v>
      </c>
      <c r="J778" s="1089">
        <v>12</v>
      </c>
    </row>
    <row r="779" spans="1:10" ht="18.5" x14ac:dyDescent="0.25">
      <c r="A779" s="1132">
        <v>40</v>
      </c>
      <c r="B779" s="1089" t="s">
        <v>12628</v>
      </c>
      <c r="C779" s="1089">
        <v>247</v>
      </c>
      <c r="D779" s="1089">
        <v>362</v>
      </c>
      <c r="E779" s="1089">
        <v>301</v>
      </c>
      <c r="F779" s="1089">
        <v>251</v>
      </c>
      <c r="G779" s="1089">
        <v>205</v>
      </c>
      <c r="H779" s="1089">
        <v>168</v>
      </c>
      <c r="I779" s="1089">
        <v>142</v>
      </c>
      <c r="J779" s="1089">
        <v>123</v>
      </c>
    </row>
    <row r="780" spans="1:10" x14ac:dyDescent="0.25">
      <c r="A780" s="1128"/>
      <c r="B780" s="1089" t="s">
        <v>15718</v>
      </c>
      <c r="C780" s="1089">
        <v>90</v>
      </c>
      <c r="D780" s="1089">
        <v>56</v>
      </c>
      <c r="E780" s="1089">
        <v>40</v>
      </c>
      <c r="F780" s="1089">
        <v>30</v>
      </c>
      <c r="G780" s="1089">
        <v>22</v>
      </c>
      <c r="H780" s="1089">
        <v>16</v>
      </c>
      <c r="I780" s="1089">
        <v>13</v>
      </c>
      <c r="J780" s="1089">
        <v>11</v>
      </c>
    </row>
    <row r="781" spans="1:10" x14ac:dyDescent="0.25">
      <c r="A781" s="1128">
        <v>42</v>
      </c>
      <c r="B781" s="1089" t="s">
        <v>12628</v>
      </c>
      <c r="C781" s="1089">
        <v>226</v>
      </c>
      <c r="D781" s="1089">
        <v>335</v>
      </c>
      <c r="E781" s="1089">
        <v>281</v>
      </c>
      <c r="F781" s="1089">
        <v>236</v>
      </c>
      <c r="G781" s="1089">
        <v>194</v>
      </c>
      <c r="H781" s="1089">
        <v>160</v>
      </c>
      <c r="I781" s="1089">
        <v>136</v>
      </c>
      <c r="J781" s="1089">
        <v>118</v>
      </c>
    </row>
    <row r="782" spans="1:10" x14ac:dyDescent="0.25">
      <c r="A782" s="1128"/>
      <c r="B782" s="1089" t="s">
        <v>15718</v>
      </c>
      <c r="C782" s="1089">
        <v>52</v>
      </c>
      <c r="D782" s="1089">
        <v>38</v>
      </c>
      <c r="E782" s="1089">
        <v>30</v>
      </c>
      <c r="F782" s="1089">
        <v>23</v>
      </c>
      <c r="G782" s="1089">
        <v>18</v>
      </c>
      <c r="H782" s="1089">
        <v>14</v>
      </c>
      <c r="I782" s="1089">
        <v>11</v>
      </c>
      <c r="J782" s="1089">
        <v>10</v>
      </c>
    </row>
    <row r="783" spans="1:10" x14ac:dyDescent="0.25">
      <c r="A783" s="1128">
        <v>44</v>
      </c>
      <c r="B783" s="1089" t="s">
        <v>12628</v>
      </c>
      <c r="C783" s="1089">
        <v>207</v>
      </c>
      <c r="D783" s="1089">
        <v>311</v>
      </c>
      <c r="E783" s="1089">
        <v>263</v>
      </c>
      <c r="F783" s="1089">
        <v>223</v>
      </c>
      <c r="G783" s="1089">
        <v>185</v>
      </c>
      <c r="H783" s="1089">
        <v>153</v>
      </c>
      <c r="I783" s="1089">
        <v>131</v>
      </c>
      <c r="J783" s="1089">
        <v>114</v>
      </c>
    </row>
    <row r="784" spans="1:10" x14ac:dyDescent="0.25">
      <c r="A784" s="1128"/>
      <c r="B784" s="1089" t="s">
        <v>15718</v>
      </c>
      <c r="C784" s="1089">
        <v>36</v>
      </c>
      <c r="D784" s="1089">
        <v>28</v>
      </c>
      <c r="E784" s="1089">
        <v>23</v>
      </c>
      <c r="F784" s="1089">
        <v>19</v>
      </c>
      <c r="G784" s="1089">
        <v>15</v>
      </c>
      <c r="H784" s="1089">
        <v>12</v>
      </c>
      <c r="I784" s="1089">
        <v>10</v>
      </c>
      <c r="J784" s="1089">
        <v>9</v>
      </c>
    </row>
    <row r="785" spans="1:10" x14ac:dyDescent="0.25">
      <c r="A785" s="1128">
        <v>46</v>
      </c>
      <c r="B785" s="1089" t="s">
        <v>12628</v>
      </c>
      <c r="C785" s="1089">
        <v>191</v>
      </c>
      <c r="D785" s="1089">
        <v>290</v>
      </c>
      <c r="E785" s="1089">
        <v>248</v>
      </c>
      <c r="F785" s="1089">
        <v>211</v>
      </c>
      <c r="G785" s="1089">
        <v>176</v>
      </c>
      <c r="H785" s="1089">
        <v>147</v>
      </c>
      <c r="I785" s="1089">
        <v>126</v>
      </c>
      <c r="J785" s="1089">
        <v>110</v>
      </c>
    </row>
    <row r="786" spans="1:10" x14ac:dyDescent="0.25">
      <c r="A786" s="1128"/>
      <c r="B786" s="1089" t="s">
        <v>15718</v>
      </c>
      <c r="C786" s="1089">
        <v>27</v>
      </c>
      <c r="D786" s="1089">
        <v>22</v>
      </c>
      <c r="E786" s="1089">
        <v>19</v>
      </c>
      <c r="F786" s="1089">
        <v>16</v>
      </c>
      <c r="G786" s="1089">
        <v>13</v>
      </c>
      <c r="H786" s="1089">
        <v>11</v>
      </c>
      <c r="I786" s="1089">
        <v>9</v>
      </c>
      <c r="J786" s="1089">
        <v>8</v>
      </c>
    </row>
    <row r="787" spans="1:10" ht="15" x14ac:dyDescent="0.25">
      <c r="A787" s="1133">
        <v>48</v>
      </c>
      <c r="B787" s="1089" t="s">
        <v>12628</v>
      </c>
      <c r="C787" s="1089">
        <v>178</v>
      </c>
      <c r="D787" s="1089">
        <v>272</v>
      </c>
      <c r="E787" s="1089">
        <v>233</v>
      </c>
      <c r="F787" s="1089">
        <v>200</v>
      </c>
      <c r="G787" s="1089">
        <v>168</v>
      </c>
      <c r="H787" s="1089">
        <v>140</v>
      </c>
      <c r="I787" s="1089">
        <v>121</v>
      </c>
      <c r="J787" s="1089">
        <v>106</v>
      </c>
    </row>
    <row r="788" spans="1:10" ht="15" x14ac:dyDescent="0.25">
      <c r="A788" s="1129"/>
      <c r="B788" s="1089" t="s">
        <v>15718</v>
      </c>
      <c r="C788" s="1089">
        <v>22</v>
      </c>
      <c r="D788" s="1089">
        <v>18</v>
      </c>
      <c r="E788" s="1089">
        <v>16</v>
      </c>
      <c r="F788" s="1089">
        <v>13</v>
      </c>
      <c r="G788" s="1089">
        <v>11</v>
      </c>
      <c r="H788" s="1089">
        <v>9</v>
      </c>
      <c r="I788" s="1089">
        <v>8</v>
      </c>
      <c r="J788" s="1089">
        <v>7</v>
      </c>
    </row>
    <row r="789" spans="1:10" ht="15" x14ac:dyDescent="0.25">
      <c r="A789" s="1129">
        <v>50</v>
      </c>
      <c r="B789" s="1089" t="s">
        <v>12628</v>
      </c>
      <c r="C789" s="1089">
        <v>166</v>
      </c>
      <c r="D789" s="1089">
        <v>256</v>
      </c>
      <c r="E789" s="1089">
        <v>221</v>
      </c>
      <c r="F789" s="1089">
        <v>190</v>
      </c>
      <c r="G789" s="1089">
        <v>160</v>
      </c>
      <c r="H789" s="1089">
        <v>135</v>
      </c>
      <c r="I789" s="1089">
        <v>117</v>
      </c>
      <c r="J789" s="1089">
        <v>103</v>
      </c>
    </row>
    <row r="790" spans="1:10" x14ac:dyDescent="0.25">
      <c r="B790" s="1089" t="s">
        <v>15718</v>
      </c>
      <c r="C790" s="1089">
        <v>20</v>
      </c>
      <c r="D790" s="1089">
        <v>17</v>
      </c>
      <c r="E790" s="1089">
        <v>15</v>
      </c>
      <c r="F790" s="1089">
        <v>13</v>
      </c>
      <c r="G790" s="1089">
        <v>11</v>
      </c>
      <c r="H790" s="1089">
        <v>9</v>
      </c>
      <c r="I790" s="1089">
        <v>8</v>
      </c>
      <c r="J790" s="1089">
        <v>7</v>
      </c>
    </row>
    <row r="791" spans="1:10" x14ac:dyDescent="0.25">
      <c r="A791" s="1090" t="s">
        <v>12629</v>
      </c>
    </row>
    <row r="792" spans="1:10" x14ac:dyDescent="0.25">
      <c r="A792" s="1090" t="s">
        <v>15719</v>
      </c>
    </row>
    <row r="793" spans="1:10" x14ac:dyDescent="0.25">
      <c r="A793" s="1090" t="s">
        <v>15720</v>
      </c>
    </row>
    <row r="794" spans="1:10" x14ac:dyDescent="0.25">
      <c r="A794" s="1090" t="s">
        <v>12630</v>
      </c>
    </row>
    <row r="795" spans="1:10" x14ac:dyDescent="0.25">
      <c r="A795" s="1090" t="s">
        <v>15721</v>
      </c>
    </row>
    <row r="796" spans="1:10" x14ac:dyDescent="0.25">
      <c r="A796" s="1090" t="s">
        <v>15712</v>
      </c>
      <c r="B796" s="1089" t="s">
        <v>15713</v>
      </c>
    </row>
    <row r="797" spans="1:10" x14ac:dyDescent="0.25">
      <c r="A797" s="1090" t="s">
        <v>15714</v>
      </c>
      <c r="B797" s="1089" t="s">
        <v>15715</v>
      </c>
    </row>
    <row r="798" spans="1:10" x14ac:dyDescent="0.25">
      <c r="C798" s="1089" t="s">
        <v>6548</v>
      </c>
      <c r="D798" s="1089" t="s">
        <v>15577</v>
      </c>
      <c r="E798" s="1089" t="s">
        <v>15580</v>
      </c>
      <c r="F798" s="1089" t="s">
        <v>15583</v>
      </c>
      <c r="G798" s="1089" t="s">
        <v>15586</v>
      </c>
      <c r="H798" s="1089" t="s">
        <v>15589</v>
      </c>
      <c r="I798" s="1089" t="s">
        <v>15592</v>
      </c>
      <c r="J798" s="1089" t="s">
        <v>12606</v>
      </c>
    </row>
    <row r="799" spans="1:10" x14ac:dyDescent="0.25">
      <c r="B799" s="1089" t="s">
        <v>15716</v>
      </c>
    </row>
    <row r="800" spans="1:10" x14ac:dyDescent="0.25">
      <c r="A800" s="1090" t="s">
        <v>15717</v>
      </c>
      <c r="B800" s="1089">
        <v>80</v>
      </c>
      <c r="C800" s="1089">
        <v>105</v>
      </c>
      <c r="D800" s="1089">
        <v>130</v>
      </c>
      <c r="E800" s="1089">
        <v>160</v>
      </c>
      <c r="F800" s="1089">
        <v>200</v>
      </c>
      <c r="G800" s="1089">
        <v>250</v>
      </c>
      <c r="H800" s="1089">
        <v>300</v>
      </c>
      <c r="I800" s="1089">
        <v>350</v>
      </c>
    </row>
    <row r="801" spans="1:10" x14ac:dyDescent="0.25">
      <c r="A801" s="1090">
        <v>20</v>
      </c>
      <c r="B801" s="1089" t="s">
        <v>12628</v>
      </c>
      <c r="C801" s="1089">
        <v>480</v>
      </c>
      <c r="D801" s="1089">
        <v>480</v>
      </c>
      <c r="E801" s="1089">
        <v>480</v>
      </c>
      <c r="F801" s="1089">
        <v>480</v>
      </c>
      <c r="G801" s="1089">
        <v>403</v>
      </c>
      <c r="H801" s="1089">
        <v>323</v>
      </c>
      <c r="I801" s="1089">
        <v>260</v>
      </c>
      <c r="J801" s="1089">
        <v>191</v>
      </c>
    </row>
    <row r="802" spans="1:10" x14ac:dyDescent="0.25">
      <c r="B802" s="1089" t="s">
        <v>15718</v>
      </c>
      <c r="C802" s="1089">
        <v>480</v>
      </c>
      <c r="D802" s="1089">
        <v>480</v>
      </c>
      <c r="E802" s="1089">
        <v>480</v>
      </c>
      <c r="F802" s="1089">
        <v>480</v>
      </c>
      <c r="G802" s="1089">
        <v>403</v>
      </c>
      <c r="H802" s="1089">
        <v>323</v>
      </c>
      <c r="I802" s="1089">
        <v>260</v>
      </c>
      <c r="J802" s="1089">
        <v>55</v>
      </c>
    </row>
    <row r="803" spans="1:10" x14ac:dyDescent="0.25">
      <c r="A803" s="1090">
        <v>22</v>
      </c>
      <c r="B803" s="1089" t="s">
        <v>12628</v>
      </c>
      <c r="C803" s="1089">
        <v>480</v>
      </c>
      <c r="D803" s="1089">
        <v>480</v>
      </c>
      <c r="E803" s="1089">
        <v>480</v>
      </c>
      <c r="F803" s="1089">
        <v>480</v>
      </c>
      <c r="G803" s="1089">
        <v>403</v>
      </c>
      <c r="H803" s="1089">
        <v>323</v>
      </c>
      <c r="I803" s="1089">
        <v>221</v>
      </c>
      <c r="J803" s="1089">
        <v>181</v>
      </c>
    </row>
    <row r="804" spans="1:10" x14ac:dyDescent="0.25">
      <c r="B804" s="1089" t="s">
        <v>15718</v>
      </c>
      <c r="C804" s="1089">
        <v>480</v>
      </c>
      <c r="D804" s="1089">
        <v>480</v>
      </c>
      <c r="E804" s="1089">
        <v>480</v>
      </c>
      <c r="F804" s="1089">
        <v>480</v>
      </c>
      <c r="G804" s="1089">
        <v>403</v>
      </c>
      <c r="H804" s="1089">
        <v>323</v>
      </c>
      <c r="I804" s="1089">
        <v>115</v>
      </c>
      <c r="J804" s="1089">
        <v>42</v>
      </c>
    </row>
    <row r="805" spans="1:10" x14ac:dyDescent="0.25">
      <c r="A805" s="1090">
        <v>24</v>
      </c>
      <c r="B805" s="1089" t="s">
        <v>12628</v>
      </c>
      <c r="C805" s="1089">
        <v>480</v>
      </c>
      <c r="D805" s="1089">
        <v>480</v>
      </c>
      <c r="E805" s="1089">
        <v>480</v>
      </c>
      <c r="F805" s="1089">
        <v>480</v>
      </c>
      <c r="G805" s="1089">
        <v>403</v>
      </c>
      <c r="H805" s="1089">
        <v>316</v>
      </c>
      <c r="I805" s="1089">
        <v>209</v>
      </c>
      <c r="J805" s="1089">
        <v>172</v>
      </c>
    </row>
    <row r="806" spans="1:10" x14ac:dyDescent="0.25">
      <c r="B806" s="1089" t="s">
        <v>15718</v>
      </c>
      <c r="C806" s="1089">
        <v>480</v>
      </c>
      <c r="D806" s="1089">
        <v>480</v>
      </c>
      <c r="E806" s="1089">
        <v>480</v>
      </c>
      <c r="F806" s="1089">
        <v>480</v>
      </c>
      <c r="G806" s="1089">
        <v>403</v>
      </c>
      <c r="H806" s="1089">
        <v>316</v>
      </c>
      <c r="I806" s="1089">
        <v>73</v>
      </c>
      <c r="J806" s="1089">
        <v>35</v>
      </c>
    </row>
    <row r="807" spans="1:10" x14ac:dyDescent="0.25">
      <c r="A807" s="1090">
        <v>26</v>
      </c>
      <c r="B807" s="1089" t="s">
        <v>12628</v>
      </c>
      <c r="C807" s="1089">
        <v>480</v>
      </c>
      <c r="D807" s="1089">
        <v>480</v>
      </c>
      <c r="E807" s="1089">
        <v>480</v>
      </c>
      <c r="F807" s="1089">
        <v>480</v>
      </c>
      <c r="G807" s="1089">
        <v>403</v>
      </c>
      <c r="H807" s="1089">
        <v>248</v>
      </c>
      <c r="I807" s="1089">
        <v>197</v>
      </c>
      <c r="J807" s="1089">
        <v>164</v>
      </c>
    </row>
    <row r="808" spans="1:10" x14ac:dyDescent="0.25">
      <c r="B808" s="1089" t="s">
        <v>15718</v>
      </c>
      <c r="C808" s="1089">
        <v>480</v>
      </c>
      <c r="D808" s="1089">
        <v>480</v>
      </c>
      <c r="E808" s="1089">
        <v>480</v>
      </c>
      <c r="F808" s="1089">
        <v>480</v>
      </c>
      <c r="G808" s="1089">
        <v>403</v>
      </c>
      <c r="H808" s="1089">
        <v>248</v>
      </c>
      <c r="I808" s="1089">
        <v>52</v>
      </c>
      <c r="J808" s="1089">
        <v>29</v>
      </c>
    </row>
    <row r="809" spans="1:10" x14ac:dyDescent="0.25">
      <c r="A809" s="1090">
        <v>28</v>
      </c>
      <c r="B809" s="1089" t="s">
        <v>12628</v>
      </c>
      <c r="C809" s="1089">
        <v>480</v>
      </c>
      <c r="D809" s="1089">
        <v>480</v>
      </c>
      <c r="E809" s="1089">
        <v>480</v>
      </c>
      <c r="F809" s="1089">
        <v>480</v>
      </c>
      <c r="G809" s="1089">
        <v>382</v>
      </c>
      <c r="H809" s="1089">
        <v>231</v>
      </c>
      <c r="I809" s="1089">
        <v>187</v>
      </c>
      <c r="J809" s="1089">
        <v>157</v>
      </c>
    </row>
    <row r="810" spans="1:10" x14ac:dyDescent="0.25">
      <c r="B810" s="1089" t="s">
        <v>15718</v>
      </c>
      <c r="C810" s="1089">
        <v>480</v>
      </c>
      <c r="D810" s="1089">
        <v>480</v>
      </c>
      <c r="E810" s="1089">
        <v>480</v>
      </c>
      <c r="F810" s="1089">
        <v>480</v>
      </c>
      <c r="G810" s="1089">
        <v>352</v>
      </c>
      <c r="H810" s="1089">
        <v>101</v>
      </c>
      <c r="I810" s="1089">
        <v>40</v>
      </c>
      <c r="J810" s="1089">
        <v>25</v>
      </c>
    </row>
    <row r="811" spans="1:10" x14ac:dyDescent="0.25">
      <c r="A811" s="1090">
        <v>30</v>
      </c>
      <c r="B811" s="1089" t="s">
        <v>12628</v>
      </c>
      <c r="C811" s="1089">
        <v>480</v>
      </c>
      <c r="D811" s="1089">
        <v>480</v>
      </c>
      <c r="E811" s="1089">
        <v>480</v>
      </c>
      <c r="F811" s="1089">
        <v>480</v>
      </c>
      <c r="G811" s="1089">
        <v>290</v>
      </c>
      <c r="H811" s="1089">
        <v>217</v>
      </c>
      <c r="I811" s="1089">
        <v>177</v>
      </c>
      <c r="J811" s="1089">
        <v>150</v>
      </c>
    </row>
    <row r="812" spans="1:10" x14ac:dyDescent="0.25">
      <c r="B812" s="1089" t="s">
        <v>15718</v>
      </c>
      <c r="C812" s="1089">
        <v>480</v>
      </c>
      <c r="D812" s="1089">
        <v>480</v>
      </c>
      <c r="E812" s="1089">
        <v>480</v>
      </c>
      <c r="F812" s="1089">
        <v>480</v>
      </c>
      <c r="G812" s="1089">
        <v>290</v>
      </c>
      <c r="H812" s="1089">
        <v>63</v>
      </c>
      <c r="I812" s="1089">
        <v>32</v>
      </c>
      <c r="J812" s="1089">
        <v>22</v>
      </c>
    </row>
    <row r="813" spans="1:10" x14ac:dyDescent="0.25">
      <c r="A813" s="1090">
        <v>32</v>
      </c>
      <c r="B813" s="1089" t="s">
        <v>12628</v>
      </c>
      <c r="C813" s="1089">
        <v>480</v>
      </c>
      <c r="D813" s="1089">
        <v>480</v>
      </c>
      <c r="E813" s="1089">
        <v>480</v>
      </c>
      <c r="F813" s="1089">
        <v>386</v>
      </c>
      <c r="G813" s="1089">
        <v>261</v>
      </c>
      <c r="H813" s="1089">
        <v>205</v>
      </c>
      <c r="I813" s="1089">
        <v>169</v>
      </c>
      <c r="J813" s="1089">
        <v>143</v>
      </c>
    </row>
    <row r="814" spans="1:10" x14ac:dyDescent="0.25">
      <c r="B814" s="1089" t="s">
        <v>15718</v>
      </c>
      <c r="C814" s="1089">
        <v>480</v>
      </c>
      <c r="D814" s="1089">
        <v>480</v>
      </c>
      <c r="E814" s="1089">
        <v>480</v>
      </c>
      <c r="F814" s="1089">
        <v>386</v>
      </c>
      <c r="G814" s="1089">
        <v>145</v>
      </c>
      <c r="H814" s="1089">
        <v>45</v>
      </c>
      <c r="I814" s="1089">
        <v>27</v>
      </c>
      <c r="J814" s="1089">
        <v>19</v>
      </c>
    </row>
    <row r="815" spans="1:10" x14ac:dyDescent="0.25">
      <c r="A815" s="1090">
        <v>34</v>
      </c>
      <c r="B815" s="1089" t="s">
        <v>12628</v>
      </c>
      <c r="C815" s="1089">
        <v>480</v>
      </c>
      <c r="D815" s="1089">
        <v>480</v>
      </c>
      <c r="E815" s="1089">
        <v>443</v>
      </c>
      <c r="F815" s="1089">
        <v>307</v>
      </c>
      <c r="G815" s="1089">
        <v>244</v>
      </c>
      <c r="H815" s="1089">
        <v>194</v>
      </c>
      <c r="I815" s="1089">
        <v>161</v>
      </c>
      <c r="J815" s="1089">
        <v>137</v>
      </c>
    </row>
    <row r="816" spans="1:10" x14ac:dyDescent="0.25">
      <c r="B816" s="1089" t="s">
        <v>15718</v>
      </c>
      <c r="C816" s="1089">
        <v>480</v>
      </c>
      <c r="D816" s="1089">
        <v>480</v>
      </c>
      <c r="E816" s="1089">
        <v>443</v>
      </c>
      <c r="F816" s="1089">
        <v>241</v>
      </c>
      <c r="G816" s="1089">
        <v>66</v>
      </c>
      <c r="H816" s="1089">
        <v>33</v>
      </c>
      <c r="I816" s="1089">
        <v>22</v>
      </c>
      <c r="J816" s="1089">
        <v>16</v>
      </c>
    </row>
    <row r="817" spans="1:10" x14ac:dyDescent="0.25">
      <c r="A817" s="1090">
        <v>36</v>
      </c>
      <c r="B817" s="1089" t="s">
        <v>12628</v>
      </c>
      <c r="C817" s="1089">
        <v>423</v>
      </c>
      <c r="D817" s="1089">
        <v>459</v>
      </c>
      <c r="E817" s="1089">
        <v>347</v>
      </c>
      <c r="F817" s="1089">
        <v>284</v>
      </c>
      <c r="G817" s="1089">
        <v>228</v>
      </c>
      <c r="H817" s="1089">
        <v>184</v>
      </c>
      <c r="I817" s="1089">
        <v>153</v>
      </c>
      <c r="J817" s="1089">
        <v>132</v>
      </c>
    </row>
    <row r="818" spans="1:10" x14ac:dyDescent="0.25">
      <c r="B818" s="1089" t="s">
        <v>15718</v>
      </c>
      <c r="C818" s="1089">
        <v>423</v>
      </c>
      <c r="D818" s="1089">
        <v>459</v>
      </c>
      <c r="E818" s="1089">
        <v>190</v>
      </c>
      <c r="F818" s="1089">
        <v>74</v>
      </c>
      <c r="G818" s="1089">
        <v>40</v>
      </c>
      <c r="H818" s="1089">
        <v>25</v>
      </c>
      <c r="I818" s="1089">
        <v>18</v>
      </c>
      <c r="J818" s="1089">
        <v>14</v>
      </c>
    </row>
    <row r="819" spans="1:10" x14ac:dyDescent="0.25">
      <c r="A819" s="1090">
        <v>38</v>
      </c>
      <c r="B819" s="1089" t="s">
        <v>12628</v>
      </c>
      <c r="C819" s="1089">
        <v>267</v>
      </c>
      <c r="D819" s="1089">
        <v>387</v>
      </c>
      <c r="E819" s="1089">
        <v>319</v>
      </c>
      <c r="F819" s="1089">
        <v>264</v>
      </c>
      <c r="G819" s="1089">
        <v>215</v>
      </c>
      <c r="H819" s="1089">
        <v>174</v>
      </c>
      <c r="I819" s="1089">
        <v>147</v>
      </c>
      <c r="J819" s="1089">
        <v>127</v>
      </c>
    </row>
    <row r="820" spans="1:10" x14ac:dyDescent="0.25">
      <c r="B820" s="1089" t="s">
        <v>15718</v>
      </c>
      <c r="C820" s="1089">
        <v>267</v>
      </c>
      <c r="D820" s="1089">
        <v>136</v>
      </c>
      <c r="E820" s="1089">
        <v>70</v>
      </c>
      <c r="F820" s="1089">
        <v>44</v>
      </c>
      <c r="G820" s="1089">
        <v>29</v>
      </c>
      <c r="H820" s="1089">
        <v>20</v>
      </c>
      <c r="I820" s="1089">
        <v>15</v>
      </c>
      <c r="J820" s="1089">
        <v>12</v>
      </c>
    </row>
    <row r="821" spans="1:10" x14ac:dyDescent="0.25">
      <c r="A821" s="1090">
        <v>40</v>
      </c>
      <c r="B821" s="1089" t="s">
        <v>12628</v>
      </c>
      <c r="C821" s="1089">
        <v>240</v>
      </c>
      <c r="D821" s="1089">
        <v>354</v>
      </c>
      <c r="E821" s="1089">
        <v>296</v>
      </c>
      <c r="F821" s="1089">
        <v>247</v>
      </c>
      <c r="G821" s="1089">
        <v>203</v>
      </c>
      <c r="H821" s="1089">
        <v>166</v>
      </c>
      <c r="I821" s="1089">
        <v>140</v>
      </c>
      <c r="J821" s="1089">
        <v>122</v>
      </c>
    </row>
    <row r="822" spans="1:10" x14ac:dyDescent="0.25">
      <c r="B822" s="1089" t="s">
        <v>15718</v>
      </c>
      <c r="C822" s="1089">
        <v>105</v>
      </c>
      <c r="D822" s="1089">
        <v>60</v>
      </c>
      <c r="E822" s="1089">
        <v>41</v>
      </c>
      <c r="F822" s="1089">
        <v>30</v>
      </c>
      <c r="G822" s="1089">
        <v>22</v>
      </c>
      <c r="H822" s="1089">
        <v>16</v>
      </c>
      <c r="I822" s="1089">
        <v>13</v>
      </c>
      <c r="J822" s="1089">
        <v>11</v>
      </c>
    </row>
    <row r="823" spans="1:10" x14ac:dyDescent="0.25">
      <c r="A823" s="1090">
        <v>42</v>
      </c>
      <c r="B823" s="1089" t="s">
        <v>12628</v>
      </c>
      <c r="C823" s="1089">
        <v>218</v>
      </c>
      <c r="D823" s="1089">
        <v>326</v>
      </c>
      <c r="E823" s="1089">
        <v>275</v>
      </c>
      <c r="F823" s="1089">
        <v>232</v>
      </c>
      <c r="G823" s="1089">
        <v>192</v>
      </c>
      <c r="H823" s="1089">
        <v>158</v>
      </c>
      <c r="I823" s="1089">
        <v>135</v>
      </c>
      <c r="J823" s="1089">
        <v>117</v>
      </c>
    </row>
    <row r="824" spans="1:10" x14ac:dyDescent="0.25">
      <c r="B824" s="1089" t="s">
        <v>15718</v>
      </c>
      <c r="C824" s="1089">
        <v>54</v>
      </c>
      <c r="D824" s="1089">
        <v>38</v>
      </c>
      <c r="E824" s="1089">
        <v>29</v>
      </c>
      <c r="F824" s="1089">
        <v>23</v>
      </c>
      <c r="G824" s="1089">
        <v>18</v>
      </c>
      <c r="H824" s="1089">
        <v>14</v>
      </c>
      <c r="I824" s="1089">
        <v>11</v>
      </c>
      <c r="J824" s="1089">
        <v>10</v>
      </c>
    </row>
    <row r="825" spans="1:10" x14ac:dyDescent="0.25">
      <c r="A825" s="1090">
        <v>44</v>
      </c>
      <c r="B825" s="1089" t="s">
        <v>12628</v>
      </c>
      <c r="C825" s="1089">
        <v>199</v>
      </c>
      <c r="D825" s="1089">
        <v>302</v>
      </c>
      <c r="E825" s="1089">
        <v>257</v>
      </c>
      <c r="F825" s="1089">
        <v>218</v>
      </c>
      <c r="G825" s="1089">
        <v>182</v>
      </c>
      <c r="H825" s="1089">
        <v>151</v>
      </c>
      <c r="I825" s="1089">
        <v>129</v>
      </c>
      <c r="J825" s="1089">
        <v>113</v>
      </c>
    </row>
    <row r="826" spans="1:10" x14ac:dyDescent="0.25">
      <c r="B826" s="1089" t="s">
        <v>15718</v>
      </c>
      <c r="C826" s="1089">
        <v>35</v>
      </c>
      <c r="D826" s="1089">
        <v>27</v>
      </c>
      <c r="E826" s="1089">
        <v>22</v>
      </c>
      <c r="F826" s="1089">
        <v>18</v>
      </c>
      <c r="G826" s="1089">
        <v>15</v>
      </c>
      <c r="H826" s="1089">
        <v>12</v>
      </c>
      <c r="I826" s="1089">
        <v>10</v>
      </c>
      <c r="J826" s="1089">
        <v>9</v>
      </c>
    </row>
    <row r="827" spans="1:10" x14ac:dyDescent="0.25">
      <c r="A827" s="1090">
        <v>46</v>
      </c>
      <c r="B827" s="1089" t="s">
        <v>12628</v>
      </c>
      <c r="C827" s="1089">
        <v>184</v>
      </c>
      <c r="D827" s="1089">
        <v>281</v>
      </c>
      <c r="E827" s="1089">
        <v>241</v>
      </c>
      <c r="F827" s="1089">
        <v>206</v>
      </c>
      <c r="G827" s="1089">
        <v>173</v>
      </c>
      <c r="H827" s="1089">
        <v>145</v>
      </c>
      <c r="I827" s="1089">
        <v>124</v>
      </c>
      <c r="J827" s="1089">
        <v>109</v>
      </c>
    </row>
    <row r="828" spans="1:10" x14ac:dyDescent="0.25">
      <c r="B828" s="1089" t="s">
        <v>15718</v>
      </c>
      <c r="C828" s="1089">
        <v>25</v>
      </c>
      <c r="D828" s="1089">
        <v>21</v>
      </c>
      <c r="E828" s="1089">
        <v>18</v>
      </c>
      <c r="F828" s="1089">
        <v>15</v>
      </c>
      <c r="G828" s="1089">
        <v>13</v>
      </c>
      <c r="H828" s="1089">
        <v>10</v>
      </c>
      <c r="I828" s="1089">
        <v>9</v>
      </c>
      <c r="J828" s="1089">
        <v>8</v>
      </c>
    </row>
    <row r="829" spans="1:10" x14ac:dyDescent="0.25">
      <c r="A829" s="1090">
        <v>48</v>
      </c>
      <c r="B829" s="1089" t="s">
        <v>12628</v>
      </c>
      <c r="C829" s="1089">
        <v>170</v>
      </c>
      <c r="D829" s="1089">
        <v>263</v>
      </c>
      <c r="E829" s="1089">
        <v>227</v>
      </c>
      <c r="F829" s="1089">
        <v>195</v>
      </c>
      <c r="G829" s="1089">
        <v>165</v>
      </c>
      <c r="H829" s="1089">
        <v>138</v>
      </c>
      <c r="I829" s="1089">
        <v>119</v>
      </c>
      <c r="J829" s="1089">
        <v>105</v>
      </c>
    </row>
    <row r="830" spans="1:10" x14ac:dyDescent="0.25">
      <c r="B830" s="1089" t="s">
        <v>15718</v>
      </c>
      <c r="C830" s="1089">
        <v>21</v>
      </c>
      <c r="D830" s="1089">
        <v>18</v>
      </c>
      <c r="E830" s="1089">
        <v>15</v>
      </c>
      <c r="F830" s="1089">
        <v>13</v>
      </c>
      <c r="G830" s="1089">
        <v>11</v>
      </c>
      <c r="H830" s="1089">
        <v>9</v>
      </c>
      <c r="I830" s="1089">
        <v>8</v>
      </c>
      <c r="J830" s="1089">
        <v>7</v>
      </c>
    </row>
    <row r="831" spans="1:10" x14ac:dyDescent="0.25">
      <c r="A831" s="1090">
        <v>50</v>
      </c>
      <c r="B831" s="1089" t="s">
        <v>12628</v>
      </c>
      <c r="C831" s="1089">
        <v>159</v>
      </c>
      <c r="D831" s="1089">
        <v>247</v>
      </c>
      <c r="E831" s="1089">
        <v>214</v>
      </c>
      <c r="F831" s="1089">
        <v>185</v>
      </c>
      <c r="G831" s="1089">
        <v>157</v>
      </c>
      <c r="H831" s="1089">
        <v>133</v>
      </c>
      <c r="I831" s="1089">
        <v>115</v>
      </c>
      <c r="J831" s="1089">
        <v>101</v>
      </c>
    </row>
    <row r="832" spans="1:10" x14ac:dyDescent="0.25">
      <c r="B832" s="1089" t="s">
        <v>15718</v>
      </c>
      <c r="C832" s="1089">
        <v>19</v>
      </c>
      <c r="D832" s="1089">
        <v>17</v>
      </c>
      <c r="E832" s="1089">
        <v>14</v>
      </c>
      <c r="F832" s="1089">
        <v>12</v>
      </c>
      <c r="G832" s="1089">
        <v>11</v>
      </c>
      <c r="H832" s="1089">
        <v>9</v>
      </c>
      <c r="I832" s="1089">
        <v>8</v>
      </c>
      <c r="J832" s="1089">
        <v>7</v>
      </c>
    </row>
    <row r="833" spans="1:10" x14ac:dyDescent="0.25">
      <c r="A833" s="1090" t="s">
        <v>12629</v>
      </c>
    </row>
    <row r="834" spans="1:10" x14ac:dyDescent="0.25">
      <c r="A834" s="1090" t="s">
        <v>15719</v>
      </c>
    </row>
    <row r="835" spans="1:10" x14ac:dyDescent="0.25">
      <c r="A835" s="1090" t="s">
        <v>15720</v>
      </c>
    </row>
    <row r="836" spans="1:10" x14ac:dyDescent="0.25">
      <c r="A836" s="1090" t="s">
        <v>12631</v>
      </c>
    </row>
    <row r="837" spans="1:10" x14ac:dyDescent="0.25">
      <c r="A837" s="1090" t="s">
        <v>15722</v>
      </c>
    </row>
    <row r="838" spans="1:10" x14ac:dyDescent="0.25">
      <c r="A838" s="1090" t="s">
        <v>15712</v>
      </c>
      <c r="B838" s="1089" t="s">
        <v>15713</v>
      </c>
    </row>
    <row r="839" spans="1:10" x14ac:dyDescent="0.25">
      <c r="A839" s="1090" t="s">
        <v>15714</v>
      </c>
      <c r="B839" s="1089" t="s">
        <v>15715</v>
      </c>
    </row>
    <row r="840" spans="1:10" x14ac:dyDescent="0.25">
      <c r="C840" s="1089" t="s">
        <v>6548</v>
      </c>
      <c r="D840" s="1089" t="s">
        <v>15577</v>
      </c>
      <c r="E840" s="1089" t="s">
        <v>15580</v>
      </c>
      <c r="F840" s="1089" t="s">
        <v>15583</v>
      </c>
      <c r="G840" s="1089" t="s">
        <v>15586</v>
      </c>
      <c r="H840" s="1089" t="s">
        <v>15589</v>
      </c>
      <c r="I840" s="1089" t="s">
        <v>15592</v>
      </c>
      <c r="J840" s="1089" t="s">
        <v>12606</v>
      </c>
    </row>
    <row r="841" spans="1:10" x14ac:dyDescent="0.25">
      <c r="B841" s="1089" t="s">
        <v>15716</v>
      </c>
    </row>
    <row r="842" spans="1:10" x14ac:dyDescent="0.25">
      <c r="A842" s="1090" t="s">
        <v>15717</v>
      </c>
      <c r="B842" s="1089">
        <v>80</v>
      </c>
      <c r="C842" s="1089">
        <v>105</v>
      </c>
      <c r="D842" s="1089">
        <v>130</v>
      </c>
      <c r="E842" s="1089">
        <v>160</v>
      </c>
      <c r="F842" s="1089">
        <v>200</v>
      </c>
      <c r="G842" s="1089">
        <v>250</v>
      </c>
      <c r="H842" s="1089">
        <v>300</v>
      </c>
      <c r="I842" s="1089">
        <v>350</v>
      </c>
    </row>
    <row r="843" spans="1:10" x14ac:dyDescent="0.25">
      <c r="A843" s="1090">
        <v>20</v>
      </c>
      <c r="B843" s="1089" t="s">
        <v>12628</v>
      </c>
      <c r="C843" s="1089">
        <v>480</v>
      </c>
      <c r="D843" s="1089">
        <v>480</v>
      </c>
      <c r="E843" s="1089">
        <v>480</v>
      </c>
      <c r="F843" s="1089">
        <v>480</v>
      </c>
      <c r="G843" s="1089">
        <v>403</v>
      </c>
      <c r="H843" s="1089">
        <v>323</v>
      </c>
      <c r="I843" s="1089">
        <v>269</v>
      </c>
      <c r="J843" s="1089">
        <v>193</v>
      </c>
    </row>
    <row r="844" spans="1:10" x14ac:dyDescent="0.25">
      <c r="B844" s="1089" t="s">
        <v>15718</v>
      </c>
      <c r="C844" s="1089">
        <v>480</v>
      </c>
      <c r="D844" s="1089">
        <v>480</v>
      </c>
      <c r="E844" s="1089">
        <v>480</v>
      </c>
      <c r="F844" s="1089">
        <v>480</v>
      </c>
      <c r="G844" s="1089">
        <v>403</v>
      </c>
      <c r="H844" s="1089">
        <v>323</v>
      </c>
      <c r="I844" s="1089">
        <v>269</v>
      </c>
      <c r="J844" s="1089">
        <v>61</v>
      </c>
    </row>
    <row r="845" spans="1:10" x14ac:dyDescent="0.25">
      <c r="A845" s="1090">
        <v>22</v>
      </c>
      <c r="B845" s="1089" t="s">
        <v>12628</v>
      </c>
      <c r="C845" s="1089">
        <v>480</v>
      </c>
      <c r="D845" s="1089">
        <v>480</v>
      </c>
      <c r="E845" s="1089">
        <v>480</v>
      </c>
      <c r="F845" s="1089">
        <v>480</v>
      </c>
      <c r="G845" s="1089">
        <v>403</v>
      </c>
      <c r="H845" s="1089">
        <v>323</v>
      </c>
      <c r="I845" s="1089">
        <v>224</v>
      </c>
      <c r="J845" s="1089">
        <v>182</v>
      </c>
    </row>
    <row r="846" spans="1:10" x14ac:dyDescent="0.25">
      <c r="B846" s="1089" t="s">
        <v>15718</v>
      </c>
      <c r="C846" s="1089">
        <v>480</v>
      </c>
      <c r="D846" s="1089">
        <v>480</v>
      </c>
      <c r="E846" s="1089">
        <v>480</v>
      </c>
      <c r="F846" s="1089">
        <v>480</v>
      </c>
      <c r="G846" s="1089">
        <v>403</v>
      </c>
      <c r="H846" s="1089">
        <v>323</v>
      </c>
      <c r="I846" s="1089">
        <v>144</v>
      </c>
      <c r="J846" s="1089">
        <v>46</v>
      </c>
    </row>
    <row r="847" spans="1:10" x14ac:dyDescent="0.25">
      <c r="A847" s="1090">
        <v>24</v>
      </c>
      <c r="B847" s="1089" t="s">
        <v>12628</v>
      </c>
      <c r="C847" s="1089">
        <v>480</v>
      </c>
      <c r="D847" s="1089">
        <v>480</v>
      </c>
      <c r="E847" s="1089">
        <v>480</v>
      </c>
      <c r="F847" s="1089">
        <v>480</v>
      </c>
      <c r="G847" s="1089">
        <v>403</v>
      </c>
      <c r="H847" s="1089">
        <v>323</v>
      </c>
      <c r="I847" s="1089">
        <v>210</v>
      </c>
      <c r="J847" s="1089">
        <v>173</v>
      </c>
    </row>
    <row r="848" spans="1:10" x14ac:dyDescent="0.25">
      <c r="B848" s="1089" t="s">
        <v>15718</v>
      </c>
      <c r="C848" s="1089">
        <v>480</v>
      </c>
      <c r="D848" s="1089">
        <v>480</v>
      </c>
      <c r="E848" s="1089">
        <v>480</v>
      </c>
      <c r="F848" s="1089">
        <v>480</v>
      </c>
      <c r="G848" s="1089">
        <v>403</v>
      </c>
      <c r="H848" s="1089">
        <v>323</v>
      </c>
      <c r="I848" s="1089">
        <v>82</v>
      </c>
      <c r="J848" s="1089">
        <v>37</v>
      </c>
    </row>
    <row r="849" spans="1:10" x14ac:dyDescent="0.25">
      <c r="A849" s="1090">
        <v>26</v>
      </c>
      <c r="B849" s="1089" t="s">
        <v>12628</v>
      </c>
      <c r="C849" s="1089">
        <v>480</v>
      </c>
      <c r="D849" s="1089">
        <v>480</v>
      </c>
      <c r="E849" s="1089">
        <v>480</v>
      </c>
      <c r="F849" s="1089">
        <v>480</v>
      </c>
      <c r="G849" s="1089">
        <v>403</v>
      </c>
      <c r="H849" s="1089">
        <v>265</v>
      </c>
      <c r="I849" s="1089">
        <v>198</v>
      </c>
      <c r="J849" s="1089">
        <v>165</v>
      </c>
    </row>
    <row r="850" spans="1:10" x14ac:dyDescent="0.25">
      <c r="B850" s="1089" t="s">
        <v>15718</v>
      </c>
      <c r="C850" s="1089">
        <v>480</v>
      </c>
      <c r="D850" s="1089">
        <v>480</v>
      </c>
      <c r="E850" s="1089">
        <v>480</v>
      </c>
      <c r="F850" s="1089">
        <v>480</v>
      </c>
      <c r="G850" s="1089">
        <v>403</v>
      </c>
      <c r="H850" s="1089">
        <v>265</v>
      </c>
      <c r="I850" s="1089">
        <v>56</v>
      </c>
      <c r="J850" s="1089">
        <v>30</v>
      </c>
    </row>
    <row r="851" spans="1:10" x14ac:dyDescent="0.25">
      <c r="A851" s="1090">
        <v>28</v>
      </c>
      <c r="B851" s="1089" t="s">
        <v>12628</v>
      </c>
      <c r="C851" s="1089">
        <v>480</v>
      </c>
      <c r="D851" s="1089">
        <v>480</v>
      </c>
      <c r="E851" s="1089">
        <v>480</v>
      </c>
      <c r="F851" s="1089">
        <v>480</v>
      </c>
      <c r="G851" s="1089">
        <v>395</v>
      </c>
      <c r="H851" s="1089">
        <v>231</v>
      </c>
      <c r="I851" s="1089">
        <v>187</v>
      </c>
      <c r="J851" s="1089">
        <v>157</v>
      </c>
    </row>
    <row r="852" spans="1:10" x14ac:dyDescent="0.25">
      <c r="B852" s="1089" t="s">
        <v>15718</v>
      </c>
      <c r="C852" s="1089">
        <v>480</v>
      </c>
      <c r="D852" s="1089">
        <v>480</v>
      </c>
      <c r="E852" s="1089">
        <v>480</v>
      </c>
      <c r="F852" s="1089">
        <v>480</v>
      </c>
      <c r="G852" s="1089">
        <v>395</v>
      </c>
      <c r="H852" s="1089">
        <v>112</v>
      </c>
      <c r="I852" s="1089">
        <v>42</v>
      </c>
      <c r="J852" s="1089">
        <v>25</v>
      </c>
    </row>
    <row r="853" spans="1:10" x14ac:dyDescent="0.25">
      <c r="A853" s="1090">
        <v>30</v>
      </c>
      <c r="B853" s="1089" t="s">
        <v>12628</v>
      </c>
      <c r="C853" s="1089">
        <v>480</v>
      </c>
      <c r="D853" s="1089">
        <v>480</v>
      </c>
      <c r="E853" s="1089">
        <v>480</v>
      </c>
      <c r="F853" s="1089">
        <v>480</v>
      </c>
      <c r="G853" s="1089">
        <v>301</v>
      </c>
      <c r="H853" s="1089">
        <v>217</v>
      </c>
      <c r="I853" s="1089">
        <v>177</v>
      </c>
      <c r="J853" s="1089">
        <v>150</v>
      </c>
    </row>
    <row r="854" spans="1:10" x14ac:dyDescent="0.25">
      <c r="B854" s="1089" t="s">
        <v>15718</v>
      </c>
      <c r="C854" s="1089">
        <v>480</v>
      </c>
      <c r="D854" s="1089">
        <v>480</v>
      </c>
      <c r="E854" s="1089">
        <v>480</v>
      </c>
      <c r="F854" s="1089">
        <v>480</v>
      </c>
      <c r="G854" s="1089">
        <v>301</v>
      </c>
      <c r="H854" s="1089">
        <v>66</v>
      </c>
      <c r="I854" s="1089">
        <v>33</v>
      </c>
      <c r="J854" s="1089">
        <v>22</v>
      </c>
    </row>
    <row r="855" spans="1:10" x14ac:dyDescent="0.25">
      <c r="A855" s="1090">
        <v>32</v>
      </c>
      <c r="B855" s="1089" t="s">
        <v>12628</v>
      </c>
      <c r="C855" s="1089">
        <v>480</v>
      </c>
      <c r="D855" s="1089">
        <v>480</v>
      </c>
      <c r="E855" s="1089">
        <v>480</v>
      </c>
      <c r="F855" s="1089">
        <v>399</v>
      </c>
      <c r="G855" s="1089">
        <v>259</v>
      </c>
      <c r="H855" s="1089">
        <v>204</v>
      </c>
      <c r="I855" s="1089">
        <v>168</v>
      </c>
      <c r="J855" s="1089">
        <v>143</v>
      </c>
    </row>
    <row r="856" spans="1:10" x14ac:dyDescent="0.25">
      <c r="A856" s="1128"/>
      <c r="B856" s="1089" t="s">
        <v>15718</v>
      </c>
      <c r="C856" s="1089">
        <v>480</v>
      </c>
      <c r="D856" s="1089">
        <v>480</v>
      </c>
      <c r="E856" s="1089">
        <v>480</v>
      </c>
      <c r="F856" s="1089">
        <v>399</v>
      </c>
      <c r="G856" s="1089">
        <v>155</v>
      </c>
      <c r="H856" s="1089">
        <v>46</v>
      </c>
      <c r="I856" s="1089">
        <v>27</v>
      </c>
      <c r="J856" s="1089">
        <v>19</v>
      </c>
    </row>
    <row r="857" spans="1:10" x14ac:dyDescent="0.25">
      <c r="A857" s="1128">
        <v>34</v>
      </c>
      <c r="B857" s="1089" t="s">
        <v>12628</v>
      </c>
      <c r="C857" s="1089">
        <v>480</v>
      </c>
      <c r="D857" s="1089">
        <v>480</v>
      </c>
      <c r="E857" s="1089">
        <v>457</v>
      </c>
      <c r="F857" s="1089">
        <v>303</v>
      </c>
      <c r="G857" s="1089">
        <v>244</v>
      </c>
      <c r="H857" s="1089">
        <v>192</v>
      </c>
      <c r="I857" s="1089">
        <v>160</v>
      </c>
      <c r="J857" s="1089">
        <v>137</v>
      </c>
    </row>
    <row r="858" spans="1:10" x14ac:dyDescent="0.25">
      <c r="A858" s="1128"/>
      <c r="B858" s="1089" t="s">
        <v>15718</v>
      </c>
      <c r="C858" s="1089">
        <v>480</v>
      </c>
      <c r="D858" s="1089">
        <v>480</v>
      </c>
      <c r="E858" s="1089">
        <v>457</v>
      </c>
      <c r="F858" s="1089">
        <v>303</v>
      </c>
      <c r="G858" s="1089">
        <v>67</v>
      </c>
      <c r="H858" s="1089">
        <v>33</v>
      </c>
      <c r="I858" s="1089">
        <v>22</v>
      </c>
      <c r="J858" s="1089">
        <v>16</v>
      </c>
    </row>
    <row r="859" spans="1:10" ht="15" x14ac:dyDescent="0.25">
      <c r="A859" s="1129">
        <v>36</v>
      </c>
      <c r="B859" s="1089" t="s">
        <v>12628</v>
      </c>
      <c r="C859" s="1089">
        <v>426</v>
      </c>
      <c r="D859" s="1089">
        <v>475</v>
      </c>
      <c r="E859" s="1089">
        <v>342</v>
      </c>
      <c r="F859" s="1089">
        <v>280</v>
      </c>
      <c r="G859" s="1089">
        <v>226</v>
      </c>
      <c r="H859" s="1089">
        <v>182</v>
      </c>
      <c r="I859" s="1089">
        <v>152</v>
      </c>
      <c r="J859" s="1089">
        <v>131</v>
      </c>
    </row>
    <row r="860" spans="1:10" x14ac:dyDescent="0.25">
      <c r="A860" s="1128"/>
      <c r="B860" s="1089" t="s">
        <v>15718</v>
      </c>
      <c r="C860" s="1089">
        <v>426</v>
      </c>
      <c r="D860" s="1089">
        <v>475</v>
      </c>
      <c r="E860" s="1089">
        <v>224</v>
      </c>
      <c r="F860" s="1089">
        <v>76</v>
      </c>
      <c r="G860" s="1089">
        <v>40</v>
      </c>
      <c r="H860" s="1089">
        <v>25</v>
      </c>
      <c r="I860" s="1089">
        <v>18</v>
      </c>
      <c r="J860" s="1089">
        <v>14</v>
      </c>
    </row>
    <row r="861" spans="1:10" x14ac:dyDescent="0.25">
      <c r="A861" s="1090">
        <v>38</v>
      </c>
      <c r="B861" s="1089" t="s">
        <v>12628</v>
      </c>
      <c r="C861" s="1089">
        <v>267</v>
      </c>
      <c r="D861" s="1089">
        <v>378</v>
      </c>
      <c r="E861" s="1089">
        <v>313</v>
      </c>
      <c r="F861" s="1089">
        <v>260</v>
      </c>
      <c r="G861" s="1089">
        <v>212</v>
      </c>
      <c r="H861" s="1089">
        <v>173</v>
      </c>
      <c r="I861" s="1089">
        <v>146</v>
      </c>
      <c r="J861" s="1089">
        <v>126</v>
      </c>
    </row>
    <row r="862" spans="1:10" x14ac:dyDescent="0.25">
      <c r="B862" s="1089" t="s">
        <v>15718</v>
      </c>
      <c r="C862" s="1089">
        <v>267</v>
      </c>
      <c r="D862" s="1089">
        <v>146</v>
      </c>
      <c r="E862" s="1089">
        <v>70</v>
      </c>
      <c r="F862" s="1089">
        <v>43</v>
      </c>
      <c r="G862" s="1089">
        <v>28</v>
      </c>
      <c r="H862" s="1089">
        <v>20</v>
      </c>
      <c r="I862" s="1089">
        <v>15</v>
      </c>
      <c r="J862" s="1089">
        <v>12</v>
      </c>
    </row>
    <row r="863" spans="1:10" x14ac:dyDescent="0.25">
      <c r="A863" s="1090">
        <v>40</v>
      </c>
      <c r="B863" s="1089" t="s">
        <v>12628</v>
      </c>
      <c r="C863" s="1089">
        <v>232</v>
      </c>
      <c r="D863" s="1089">
        <v>344</v>
      </c>
      <c r="E863" s="1089">
        <v>289</v>
      </c>
      <c r="F863" s="1089">
        <v>243</v>
      </c>
      <c r="G863" s="1089">
        <v>200</v>
      </c>
      <c r="H863" s="1089">
        <v>164</v>
      </c>
      <c r="I863" s="1089">
        <v>139</v>
      </c>
      <c r="J863" s="1089">
        <v>121</v>
      </c>
    </row>
    <row r="864" spans="1:10" x14ac:dyDescent="0.25">
      <c r="B864" s="1089" t="s">
        <v>15718</v>
      </c>
      <c r="C864" s="1089">
        <v>105</v>
      </c>
      <c r="D864" s="1089">
        <v>58</v>
      </c>
      <c r="E864" s="1089">
        <v>40</v>
      </c>
      <c r="F864" s="1089">
        <v>29</v>
      </c>
      <c r="G864" s="1089">
        <v>22</v>
      </c>
      <c r="H864" s="1089">
        <v>16</v>
      </c>
      <c r="I864" s="1089">
        <v>13</v>
      </c>
      <c r="J864" s="1089">
        <v>11</v>
      </c>
    </row>
    <row r="865" spans="1:10" x14ac:dyDescent="0.25">
      <c r="A865" s="1090">
        <v>42</v>
      </c>
      <c r="B865" s="1089" t="s">
        <v>12628</v>
      </c>
      <c r="C865" s="1089">
        <v>210</v>
      </c>
      <c r="D865" s="1089">
        <v>316</v>
      </c>
      <c r="E865" s="1089">
        <v>268</v>
      </c>
      <c r="F865" s="1089">
        <v>227</v>
      </c>
      <c r="G865" s="1089">
        <v>189</v>
      </c>
      <c r="H865" s="1089">
        <v>156</v>
      </c>
      <c r="I865" s="1089">
        <v>133</v>
      </c>
      <c r="J865" s="1089">
        <v>116</v>
      </c>
    </row>
    <row r="866" spans="1:10" x14ac:dyDescent="0.25">
      <c r="B866" s="1089" t="s">
        <v>15718</v>
      </c>
      <c r="C866" s="1089">
        <v>51</v>
      </c>
      <c r="D866" s="1089">
        <v>36</v>
      </c>
      <c r="E866" s="1089">
        <v>28</v>
      </c>
      <c r="F866" s="1089">
        <v>22</v>
      </c>
      <c r="G866" s="1089">
        <v>17</v>
      </c>
      <c r="H866" s="1089">
        <v>14</v>
      </c>
      <c r="I866" s="1089">
        <v>11</v>
      </c>
      <c r="J866" s="1089">
        <v>9</v>
      </c>
    </row>
    <row r="867" spans="1:10" x14ac:dyDescent="0.25">
      <c r="A867" s="1090">
        <v>44</v>
      </c>
      <c r="B867" s="1089" t="s">
        <v>12628</v>
      </c>
      <c r="C867" s="1089">
        <v>191</v>
      </c>
      <c r="D867" s="1089">
        <v>292</v>
      </c>
      <c r="E867" s="1089">
        <v>250</v>
      </c>
      <c r="F867" s="1089">
        <v>214</v>
      </c>
      <c r="G867" s="1089">
        <v>179</v>
      </c>
      <c r="H867" s="1089">
        <v>149</v>
      </c>
      <c r="I867" s="1089">
        <v>128</v>
      </c>
      <c r="J867" s="1089">
        <v>112</v>
      </c>
    </row>
    <row r="868" spans="1:10" x14ac:dyDescent="0.25">
      <c r="B868" s="1089" t="s">
        <v>15718</v>
      </c>
      <c r="C868" s="1089">
        <v>32</v>
      </c>
      <c r="D868" s="1089">
        <v>26</v>
      </c>
      <c r="E868" s="1089">
        <v>21</v>
      </c>
      <c r="F868" s="1089">
        <v>18</v>
      </c>
      <c r="G868" s="1089">
        <v>14</v>
      </c>
      <c r="H868" s="1089">
        <v>12</v>
      </c>
      <c r="I868" s="1089">
        <v>10</v>
      </c>
      <c r="J868" s="1089">
        <v>8</v>
      </c>
    </row>
    <row r="869" spans="1:10" x14ac:dyDescent="0.25">
      <c r="A869" s="1090">
        <v>46</v>
      </c>
      <c r="B869" s="1089" t="s">
        <v>12628</v>
      </c>
      <c r="C869" s="1089">
        <v>176</v>
      </c>
      <c r="D869" s="1089">
        <v>272</v>
      </c>
      <c r="E869" s="1089">
        <v>234</v>
      </c>
      <c r="F869" s="1089">
        <v>201</v>
      </c>
      <c r="G869" s="1089">
        <v>170</v>
      </c>
      <c r="H869" s="1089">
        <v>142</v>
      </c>
      <c r="I869" s="1089">
        <v>123</v>
      </c>
      <c r="J869" s="1089">
        <v>108</v>
      </c>
    </row>
    <row r="870" spans="1:10" x14ac:dyDescent="0.25">
      <c r="B870" s="1089" t="s">
        <v>15718</v>
      </c>
      <c r="C870" s="1089">
        <v>24</v>
      </c>
      <c r="D870" s="1089">
        <v>20</v>
      </c>
      <c r="E870" s="1089">
        <v>17</v>
      </c>
      <c r="F870" s="1089">
        <v>14</v>
      </c>
      <c r="G870" s="1089">
        <v>12</v>
      </c>
      <c r="H870" s="1089">
        <v>10</v>
      </c>
      <c r="I870" s="1089">
        <v>9</v>
      </c>
      <c r="J870" s="1089">
        <v>8</v>
      </c>
    </row>
    <row r="871" spans="1:10" x14ac:dyDescent="0.25">
      <c r="A871" s="1090">
        <v>48</v>
      </c>
      <c r="B871" s="1089" t="s">
        <v>12628</v>
      </c>
      <c r="C871" s="1089">
        <v>163</v>
      </c>
      <c r="D871" s="1089">
        <v>254</v>
      </c>
      <c r="E871" s="1089">
        <v>220</v>
      </c>
      <c r="F871" s="1089">
        <v>191</v>
      </c>
      <c r="G871" s="1089">
        <v>162</v>
      </c>
      <c r="H871" s="1089">
        <v>136</v>
      </c>
      <c r="I871" s="1089">
        <v>118</v>
      </c>
      <c r="J871" s="1089">
        <v>104</v>
      </c>
    </row>
    <row r="872" spans="1:10" x14ac:dyDescent="0.25">
      <c r="B872" s="1089" t="s">
        <v>15718</v>
      </c>
      <c r="C872" s="1089">
        <v>20</v>
      </c>
      <c r="D872" s="1089">
        <v>17</v>
      </c>
      <c r="E872" s="1089">
        <v>15</v>
      </c>
      <c r="F872" s="1089">
        <v>13</v>
      </c>
      <c r="G872" s="1089">
        <v>11</v>
      </c>
      <c r="H872" s="1089">
        <v>9</v>
      </c>
      <c r="I872" s="1089">
        <v>8</v>
      </c>
      <c r="J872" s="1089">
        <v>7</v>
      </c>
    </row>
    <row r="873" spans="1:10" x14ac:dyDescent="0.25">
      <c r="A873" s="1090">
        <v>50</v>
      </c>
      <c r="B873" s="1089" t="s">
        <v>12628</v>
      </c>
      <c r="C873" s="1089">
        <v>151</v>
      </c>
      <c r="D873" s="1089">
        <v>238</v>
      </c>
      <c r="E873" s="1089">
        <v>208</v>
      </c>
      <c r="F873" s="1089">
        <v>181</v>
      </c>
      <c r="G873" s="1089">
        <v>154</v>
      </c>
      <c r="H873" s="1089">
        <v>131</v>
      </c>
      <c r="I873" s="1089">
        <v>113</v>
      </c>
      <c r="J873" s="1089">
        <v>100</v>
      </c>
    </row>
    <row r="874" spans="1:10" x14ac:dyDescent="0.25">
      <c r="B874" s="1089" t="s">
        <v>15718</v>
      </c>
      <c r="C874" s="1089">
        <v>19</v>
      </c>
      <c r="D874" s="1089">
        <v>19</v>
      </c>
      <c r="E874" s="1089">
        <v>16</v>
      </c>
      <c r="F874" s="1089">
        <v>12</v>
      </c>
      <c r="G874" s="1089">
        <v>10</v>
      </c>
      <c r="H874" s="1089">
        <v>9</v>
      </c>
      <c r="I874" s="1089">
        <v>8</v>
      </c>
      <c r="J874" s="1089">
        <v>7</v>
      </c>
    </row>
    <row r="875" spans="1:10" x14ac:dyDescent="0.25">
      <c r="A875" s="1090" t="s">
        <v>12629</v>
      </c>
    </row>
    <row r="876" spans="1:10" x14ac:dyDescent="0.25">
      <c r="A876" s="1090" t="s">
        <v>15719</v>
      </c>
    </row>
    <row r="877" spans="1:10" x14ac:dyDescent="0.25">
      <c r="A877" s="1090" t="s">
        <v>15720</v>
      </c>
    </row>
    <row r="878" spans="1:10" x14ac:dyDescent="0.25">
      <c r="A878" s="1090" t="s">
        <v>12632</v>
      </c>
    </row>
    <row r="879" spans="1:10" x14ac:dyDescent="0.25">
      <c r="A879" s="1090" t="s">
        <v>15711</v>
      </c>
    </row>
    <row r="880" spans="1:10" x14ac:dyDescent="0.25">
      <c r="A880" s="1090" t="s">
        <v>15712</v>
      </c>
      <c r="B880" s="1089" t="s">
        <v>15713</v>
      </c>
    </row>
    <row r="881" spans="1:9" x14ac:dyDescent="0.25">
      <c r="A881" s="1090" t="s">
        <v>15714</v>
      </c>
      <c r="B881" s="1089" t="s">
        <v>15715</v>
      </c>
    </row>
    <row r="882" spans="1:9" x14ac:dyDescent="0.25">
      <c r="C882" s="1089" t="s">
        <v>6548</v>
      </c>
      <c r="D882" s="1089" t="s">
        <v>15577</v>
      </c>
      <c r="E882" s="1089" t="s">
        <v>15580</v>
      </c>
      <c r="F882" s="1089" t="s">
        <v>15583</v>
      </c>
      <c r="G882" s="1089" t="s">
        <v>15586</v>
      </c>
      <c r="H882" s="1089" t="s">
        <v>15589</v>
      </c>
      <c r="I882" s="1089" t="s">
        <v>15592</v>
      </c>
    </row>
    <row r="883" spans="1:9" x14ac:dyDescent="0.25">
      <c r="B883" s="1089" t="s">
        <v>15716</v>
      </c>
    </row>
    <row r="884" spans="1:9" x14ac:dyDescent="0.25">
      <c r="A884" s="1090" t="s">
        <v>15717</v>
      </c>
      <c r="B884" s="1089">
        <v>80</v>
      </c>
      <c r="C884" s="1089">
        <v>105</v>
      </c>
      <c r="D884" s="1089">
        <v>130</v>
      </c>
      <c r="E884" s="1089">
        <v>160</v>
      </c>
      <c r="F884" s="1089">
        <v>200</v>
      </c>
      <c r="G884" s="1089">
        <v>250</v>
      </c>
      <c r="H884" s="1089">
        <v>300</v>
      </c>
    </row>
    <row r="885" spans="1:9" x14ac:dyDescent="0.25">
      <c r="A885" s="1090">
        <v>20</v>
      </c>
      <c r="B885" s="1089" t="s">
        <v>12628</v>
      </c>
      <c r="C885" s="1089">
        <v>480</v>
      </c>
      <c r="D885" s="1089">
        <v>480</v>
      </c>
      <c r="E885" s="1089">
        <v>480</v>
      </c>
      <c r="F885" s="1089">
        <v>411</v>
      </c>
      <c r="G885" s="1089">
        <v>329</v>
      </c>
      <c r="H885" s="1089">
        <v>263</v>
      </c>
      <c r="I885" s="1089">
        <v>227</v>
      </c>
    </row>
    <row r="886" spans="1:9" x14ac:dyDescent="0.25">
      <c r="B886" s="1089" t="s">
        <v>15718</v>
      </c>
      <c r="C886" s="1089">
        <v>480</v>
      </c>
      <c r="D886" s="1089">
        <v>480</v>
      </c>
      <c r="E886" s="1089">
        <v>480</v>
      </c>
      <c r="F886" s="1089">
        <v>411</v>
      </c>
      <c r="G886" s="1089">
        <v>329</v>
      </c>
      <c r="H886" s="1089">
        <v>263</v>
      </c>
      <c r="I886" s="1089">
        <v>227</v>
      </c>
    </row>
    <row r="887" spans="1:9" x14ac:dyDescent="0.25">
      <c r="A887" s="1090">
        <v>22</v>
      </c>
      <c r="B887" s="1089" t="s">
        <v>12628</v>
      </c>
      <c r="C887" s="1089">
        <v>480</v>
      </c>
      <c r="D887" s="1089">
        <v>480</v>
      </c>
      <c r="E887" s="1089">
        <v>480</v>
      </c>
      <c r="F887" s="1089">
        <v>411</v>
      </c>
      <c r="G887" s="1089">
        <v>329</v>
      </c>
      <c r="H887" s="1089">
        <v>263</v>
      </c>
      <c r="I887" s="1089">
        <v>224</v>
      </c>
    </row>
    <row r="888" spans="1:9" x14ac:dyDescent="0.25">
      <c r="B888" s="1089" t="s">
        <v>15718</v>
      </c>
      <c r="C888" s="1089">
        <v>480</v>
      </c>
      <c r="D888" s="1089">
        <v>480</v>
      </c>
      <c r="E888" s="1089">
        <v>480</v>
      </c>
      <c r="F888" s="1089">
        <v>411</v>
      </c>
      <c r="G888" s="1089">
        <v>329</v>
      </c>
      <c r="H888" s="1089">
        <v>263</v>
      </c>
      <c r="I888" s="1089">
        <v>117</v>
      </c>
    </row>
    <row r="889" spans="1:9" x14ac:dyDescent="0.25">
      <c r="A889" s="1090">
        <v>24</v>
      </c>
      <c r="B889" s="1089" t="s">
        <v>12628</v>
      </c>
      <c r="C889" s="1089">
        <v>480</v>
      </c>
      <c r="D889" s="1089">
        <v>480</v>
      </c>
      <c r="E889" s="1089">
        <v>480</v>
      </c>
      <c r="F889" s="1089">
        <v>411</v>
      </c>
      <c r="G889" s="1089">
        <v>329</v>
      </c>
      <c r="H889" s="1089">
        <v>263</v>
      </c>
      <c r="I889" s="1089">
        <v>212</v>
      </c>
    </row>
    <row r="890" spans="1:9" x14ac:dyDescent="0.25">
      <c r="B890" s="1089" t="s">
        <v>15718</v>
      </c>
      <c r="C890" s="1089">
        <v>480</v>
      </c>
      <c r="D890" s="1089">
        <v>480</v>
      </c>
      <c r="E890" s="1089">
        <v>480</v>
      </c>
      <c r="F890" s="1089">
        <v>411</v>
      </c>
      <c r="G890" s="1089">
        <v>329</v>
      </c>
      <c r="H890" s="1089">
        <v>263</v>
      </c>
      <c r="I890" s="1089">
        <v>75</v>
      </c>
    </row>
    <row r="891" spans="1:9" x14ac:dyDescent="0.25">
      <c r="A891" s="1090">
        <v>26</v>
      </c>
      <c r="B891" s="1089" t="s">
        <v>12628</v>
      </c>
      <c r="C891" s="1089">
        <v>480</v>
      </c>
      <c r="D891" s="1089">
        <v>480</v>
      </c>
      <c r="E891" s="1089">
        <v>480</v>
      </c>
      <c r="F891" s="1089">
        <v>411</v>
      </c>
      <c r="G891" s="1089">
        <v>329</v>
      </c>
      <c r="H891" s="1089">
        <v>241</v>
      </c>
      <c r="I891" s="1089">
        <v>200</v>
      </c>
    </row>
    <row r="892" spans="1:9" x14ac:dyDescent="0.25">
      <c r="B892" s="1089" t="s">
        <v>15718</v>
      </c>
      <c r="C892" s="1089">
        <v>480</v>
      </c>
      <c r="D892" s="1089">
        <v>480</v>
      </c>
      <c r="E892" s="1089">
        <v>480</v>
      </c>
      <c r="F892" s="1089">
        <v>411</v>
      </c>
      <c r="G892" s="1089">
        <v>329</v>
      </c>
      <c r="H892" s="1089">
        <v>157</v>
      </c>
      <c r="I892" s="1089">
        <v>54</v>
      </c>
    </row>
    <row r="893" spans="1:9" x14ac:dyDescent="0.25">
      <c r="A893" s="1090">
        <v>28</v>
      </c>
      <c r="B893" s="1089" t="s">
        <v>12628</v>
      </c>
      <c r="C893" s="1089">
        <v>480</v>
      </c>
      <c r="D893" s="1089">
        <v>480</v>
      </c>
      <c r="E893" s="1089">
        <v>480</v>
      </c>
      <c r="F893" s="1089">
        <v>411</v>
      </c>
      <c r="G893" s="1089">
        <v>329</v>
      </c>
      <c r="H893" s="1089">
        <v>226</v>
      </c>
      <c r="I893" s="1089">
        <v>190</v>
      </c>
    </row>
    <row r="894" spans="1:9" x14ac:dyDescent="0.25">
      <c r="B894" s="1089" t="s">
        <v>15718</v>
      </c>
      <c r="C894" s="1089">
        <v>480</v>
      </c>
      <c r="D894" s="1089">
        <v>480</v>
      </c>
      <c r="E894" s="1089">
        <v>480</v>
      </c>
      <c r="F894" s="1089">
        <v>411</v>
      </c>
      <c r="G894" s="1089">
        <v>329</v>
      </c>
      <c r="H894" s="1089">
        <v>83</v>
      </c>
      <c r="I894" s="1089">
        <v>41</v>
      </c>
    </row>
    <row r="895" spans="1:9" x14ac:dyDescent="0.25">
      <c r="A895" s="1090">
        <v>30</v>
      </c>
      <c r="B895" s="1089" t="s">
        <v>12628</v>
      </c>
      <c r="C895" s="1089">
        <v>480</v>
      </c>
      <c r="D895" s="1089">
        <v>480</v>
      </c>
      <c r="E895" s="1089">
        <v>480</v>
      </c>
      <c r="F895" s="1089">
        <v>411</v>
      </c>
      <c r="G895" s="1089">
        <v>275</v>
      </c>
      <c r="H895" s="1089">
        <v>213</v>
      </c>
      <c r="I895" s="1089">
        <v>181</v>
      </c>
    </row>
    <row r="896" spans="1:9" x14ac:dyDescent="0.25">
      <c r="B896" s="1089" t="s">
        <v>15718</v>
      </c>
      <c r="C896" s="1089">
        <v>480</v>
      </c>
      <c r="D896" s="1089">
        <v>480</v>
      </c>
      <c r="E896" s="1089">
        <v>480</v>
      </c>
      <c r="F896" s="1089">
        <v>411</v>
      </c>
      <c r="G896" s="1089">
        <v>275</v>
      </c>
      <c r="H896" s="1089">
        <v>56</v>
      </c>
      <c r="I896" s="1089">
        <v>33</v>
      </c>
    </row>
    <row r="897" spans="1:9" x14ac:dyDescent="0.25">
      <c r="A897" s="1090">
        <v>32</v>
      </c>
      <c r="B897" s="1089" t="s">
        <v>12628</v>
      </c>
      <c r="C897" s="1089">
        <v>480</v>
      </c>
      <c r="D897" s="1089">
        <v>480</v>
      </c>
      <c r="E897" s="1089">
        <v>480</v>
      </c>
      <c r="F897" s="1089">
        <v>342</v>
      </c>
      <c r="G897" s="1089">
        <v>257</v>
      </c>
      <c r="H897" s="1089">
        <v>202</v>
      </c>
      <c r="I897" s="1089">
        <v>172</v>
      </c>
    </row>
    <row r="898" spans="1:9" x14ac:dyDescent="0.25">
      <c r="B898" s="1089" t="s">
        <v>15718</v>
      </c>
      <c r="C898" s="1089">
        <v>480</v>
      </c>
      <c r="D898" s="1089">
        <v>480</v>
      </c>
      <c r="E898" s="1089">
        <v>480</v>
      </c>
      <c r="F898" s="1089">
        <v>342</v>
      </c>
      <c r="G898" s="1089">
        <v>111</v>
      </c>
      <c r="H898" s="1089">
        <v>41</v>
      </c>
      <c r="I898" s="1089">
        <v>27</v>
      </c>
    </row>
    <row r="899" spans="1:9" x14ac:dyDescent="0.25">
      <c r="A899" s="1090">
        <v>34</v>
      </c>
      <c r="B899" s="1089" t="s">
        <v>12628</v>
      </c>
      <c r="C899" s="1089">
        <v>480</v>
      </c>
      <c r="D899" s="1089">
        <v>480</v>
      </c>
      <c r="E899" s="1089">
        <v>385</v>
      </c>
      <c r="F899" s="1089">
        <v>303</v>
      </c>
      <c r="G899" s="1089">
        <v>241</v>
      </c>
      <c r="H899" s="1089">
        <v>191</v>
      </c>
      <c r="I899" s="1089">
        <v>164</v>
      </c>
    </row>
    <row r="900" spans="1:9" x14ac:dyDescent="0.25">
      <c r="B900" s="1089" t="s">
        <v>15718</v>
      </c>
      <c r="C900" s="1089">
        <v>480</v>
      </c>
      <c r="D900" s="1089">
        <v>480</v>
      </c>
      <c r="E900" s="1089">
        <v>385</v>
      </c>
      <c r="F900" s="1089">
        <v>151</v>
      </c>
      <c r="G900" s="1089">
        <v>59</v>
      </c>
      <c r="H900" s="1089">
        <v>31</v>
      </c>
      <c r="I900" s="1089">
        <v>22</v>
      </c>
    </row>
    <row r="901" spans="1:9" x14ac:dyDescent="0.25">
      <c r="A901" s="1090">
        <v>36</v>
      </c>
      <c r="B901" s="1089" t="s">
        <v>12628</v>
      </c>
      <c r="C901" s="1089">
        <v>378</v>
      </c>
      <c r="D901" s="1089">
        <v>425</v>
      </c>
      <c r="E901" s="1089">
        <v>345</v>
      </c>
      <c r="F901" s="1089">
        <v>282</v>
      </c>
      <c r="G901" s="1089">
        <v>226</v>
      </c>
      <c r="H901" s="1089">
        <v>182</v>
      </c>
      <c r="I901" s="1089">
        <v>157</v>
      </c>
    </row>
    <row r="902" spans="1:9" x14ac:dyDescent="0.25">
      <c r="B902" s="1089" t="s">
        <v>15718</v>
      </c>
      <c r="C902" s="1089">
        <v>378</v>
      </c>
      <c r="D902" s="1089">
        <v>425</v>
      </c>
      <c r="E902" s="1089">
        <v>130</v>
      </c>
      <c r="F902" s="1089">
        <v>66</v>
      </c>
      <c r="G902" s="1089">
        <v>38</v>
      </c>
      <c r="H902" s="1089">
        <v>24</v>
      </c>
      <c r="I902" s="1089">
        <v>18</v>
      </c>
    </row>
    <row r="903" spans="1:9" x14ac:dyDescent="0.25">
      <c r="A903" s="1128">
        <v>38</v>
      </c>
      <c r="B903" s="1089" t="s">
        <v>12628</v>
      </c>
      <c r="C903" s="1089">
        <v>269</v>
      </c>
      <c r="D903" s="1089">
        <v>388</v>
      </c>
      <c r="E903" s="1089">
        <v>319</v>
      </c>
      <c r="F903" s="1089">
        <v>263</v>
      </c>
      <c r="G903" s="1089">
        <v>213</v>
      </c>
      <c r="H903" s="1089">
        <v>173</v>
      </c>
      <c r="I903" s="1089">
        <v>150</v>
      </c>
    </row>
    <row r="904" spans="1:9" x14ac:dyDescent="0.25">
      <c r="A904" s="1128"/>
      <c r="B904" s="1089" t="s">
        <v>15718</v>
      </c>
      <c r="C904" s="1089">
        <v>269</v>
      </c>
      <c r="D904" s="1089">
        <v>106</v>
      </c>
      <c r="E904" s="1089">
        <v>63</v>
      </c>
      <c r="F904" s="1089">
        <v>42</v>
      </c>
      <c r="G904" s="1089">
        <v>28</v>
      </c>
      <c r="H904" s="1089">
        <v>20</v>
      </c>
      <c r="I904" s="1089">
        <v>16</v>
      </c>
    </row>
    <row r="905" spans="1:9" x14ac:dyDescent="0.25">
      <c r="A905" s="1128">
        <v>40</v>
      </c>
      <c r="B905" s="1089" t="s">
        <v>12628</v>
      </c>
      <c r="C905" s="1089">
        <v>243</v>
      </c>
      <c r="D905" s="1089">
        <v>356</v>
      </c>
      <c r="E905" s="1089">
        <v>296</v>
      </c>
      <c r="F905" s="1089">
        <v>246</v>
      </c>
      <c r="G905" s="1089">
        <v>202</v>
      </c>
      <c r="H905" s="1089">
        <v>165</v>
      </c>
      <c r="I905" s="1089">
        <v>144</v>
      </c>
    </row>
    <row r="906" spans="1:9" ht="15" x14ac:dyDescent="0.25">
      <c r="A906" s="1129"/>
      <c r="B906" s="1089" t="s">
        <v>15718</v>
      </c>
      <c r="C906" s="1089">
        <v>90</v>
      </c>
      <c r="D906" s="1089">
        <v>56</v>
      </c>
      <c r="E906" s="1089">
        <v>40</v>
      </c>
      <c r="F906" s="1089">
        <v>30</v>
      </c>
      <c r="G906" s="1089">
        <v>22</v>
      </c>
      <c r="H906" s="1089">
        <v>16</v>
      </c>
      <c r="I906" s="1089">
        <v>14</v>
      </c>
    </row>
    <row r="907" spans="1:9" x14ac:dyDescent="0.25">
      <c r="A907" s="1128">
        <v>42</v>
      </c>
      <c r="B907" s="1089" t="s">
        <v>12628</v>
      </c>
      <c r="C907" s="1089">
        <v>222</v>
      </c>
      <c r="D907" s="1089">
        <v>329</v>
      </c>
      <c r="E907" s="1089">
        <v>276</v>
      </c>
      <c r="F907" s="1089">
        <v>232</v>
      </c>
      <c r="G907" s="1089">
        <v>191</v>
      </c>
      <c r="H907" s="1089">
        <v>157</v>
      </c>
      <c r="I907" s="1089">
        <v>138</v>
      </c>
    </row>
    <row r="908" spans="1:9" x14ac:dyDescent="0.25">
      <c r="B908" s="1089" t="s">
        <v>15718</v>
      </c>
      <c r="C908" s="1089">
        <v>52</v>
      </c>
      <c r="D908" s="1089">
        <v>38</v>
      </c>
      <c r="E908" s="1089">
        <v>30</v>
      </c>
      <c r="F908" s="1089">
        <v>23</v>
      </c>
      <c r="G908" s="1089">
        <v>18</v>
      </c>
      <c r="H908" s="1089">
        <v>14</v>
      </c>
      <c r="I908" s="1089">
        <v>12</v>
      </c>
    </row>
    <row r="909" spans="1:9" x14ac:dyDescent="0.25">
      <c r="A909" s="1090">
        <v>44</v>
      </c>
      <c r="B909" s="1089" t="s">
        <v>12628</v>
      </c>
      <c r="C909" s="1089">
        <v>203</v>
      </c>
      <c r="D909" s="1089">
        <v>306</v>
      </c>
      <c r="E909" s="1089">
        <v>259</v>
      </c>
      <c r="F909" s="1089">
        <v>219</v>
      </c>
      <c r="G909" s="1089">
        <v>181</v>
      </c>
      <c r="H909" s="1089">
        <v>150</v>
      </c>
      <c r="I909" s="1089">
        <v>132</v>
      </c>
    </row>
    <row r="910" spans="1:9" x14ac:dyDescent="0.25">
      <c r="B910" s="1089" t="s">
        <v>15718</v>
      </c>
      <c r="C910" s="1089">
        <v>36</v>
      </c>
      <c r="D910" s="1089">
        <v>28</v>
      </c>
      <c r="E910" s="1089">
        <v>23</v>
      </c>
      <c r="F910" s="1089">
        <v>19</v>
      </c>
      <c r="G910" s="1089">
        <v>15</v>
      </c>
      <c r="H910" s="1089">
        <v>12</v>
      </c>
      <c r="I910" s="1089">
        <v>10</v>
      </c>
    </row>
    <row r="911" spans="1:9" x14ac:dyDescent="0.25">
      <c r="A911" s="1090">
        <v>46</v>
      </c>
      <c r="B911" s="1089" t="s">
        <v>12628</v>
      </c>
      <c r="C911" s="1089">
        <v>188</v>
      </c>
      <c r="D911" s="1089">
        <v>285</v>
      </c>
      <c r="E911" s="1089">
        <v>243</v>
      </c>
      <c r="F911" s="1089">
        <v>207</v>
      </c>
      <c r="G911" s="1089">
        <v>173</v>
      </c>
      <c r="H911" s="1089">
        <v>144</v>
      </c>
      <c r="I911" s="1089">
        <v>127</v>
      </c>
    </row>
    <row r="912" spans="1:9" x14ac:dyDescent="0.25">
      <c r="B912" s="1089" t="s">
        <v>15718</v>
      </c>
      <c r="C912" s="1089">
        <v>27</v>
      </c>
      <c r="D912" s="1089">
        <v>22</v>
      </c>
      <c r="E912" s="1089">
        <v>19</v>
      </c>
      <c r="F912" s="1089">
        <v>16</v>
      </c>
      <c r="G912" s="1089">
        <v>13</v>
      </c>
      <c r="H912" s="1089">
        <v>11</v>
      </c>
      <c r="I912" s="1089">
        <v>9</v>
      </c>
    </row>
    <row r="913" spans="1:9" x14ac:dyDescent="0.25">
      <c r="A913" s="1090">
        <v>48</v>
      </c>
      <c r="B913" s="1089" t="s">
        <v>12628</v>
      </c>
      <c r="C913" s="1089">
        <v>175</v>
      </c>
      <c r="D913" s="1089">
        <v>267</v>
      </c>
      <c r="E913" s="1089">
        <v>229</v>
      </c>
      <c r="F913" s="1089">
        <v>196</v>
      </c>
      <c r="G913" s="1089">
        <v>165</v>
      </c>
      <c r="H913" s="1089">
        <v>138</v>
      </c>
      <c r="I913" s="1089">
        <v>122</v>
      </c>
    </row>
    <row r="914" spans="1:9" x14ac:dyDescent="0.25">
      <c r="B914" s="1089" t="s">
        <v>15718</v>
      </c>
      <c r="C914" s="1089">
        <v>22</v>
      </c>
      <c r="D914" s="1089">
        <v>18</v>
      </c>
      <c r="E914" s="1089">
        <v>16</v>
      </c>
      <c r="F914" s="1089">
        <v>13</v>
      </c>
      <c r="G914" s="1089">
        <v>11</v>
      </c>
      <c r="H914" s="1089">
        <v>9</v>
      </c>
      <c r="I914" s="1089">
        <v>8</v>
      </c>
    </row>
    <row r="915" spans="1:9" x14ac:dyDescent="0.25">
      <c r="A915" s="1090">
        <v>50</v>
      </c>
      <c r="B915" s="1089" t="s">
        <v>12628</v>
      </c>
      <c r="C915" s="1089">
        <v>163</v>
      </c>
      <c r="D915" s="1089">
        <v>252</v>
      </c>
      <c r="E915" s="1089">
        <v>217</v>
      </c>
      <c r="F915" s="1089">
        <v>186</v>
      </c>
      <c r="G915" s="1089">
        <v>157</v>
      </c>
      <c r="H915" s="1089">
        <v>133</v>
      </c>
      <c r="I915" s="1089">
        <v>118</v>
      </c>
    </row>
    <row r="916" spans="1:9" x14ac:dyDescent="0.25">
      <c r="B916" s="1089" t="s">
        <v>15718</v>
      </c>
      <c r="C916" s="1089">
        <v>20</v>
      </c>
      <c r="D916" s="1089">
        <v>17</v>
      </c>
      <c r="E916" s="1089">
        <v>15</v>
      </c>
      <c r="F916" s="1089">
        <v>13</v>
      </c>
      <c r="G916" s="1089">
        <v>11</v>
      </c>
      <c r="H916" s="1089">
        <v>9</v>
      </c>
      <c r="I916" s="1089">
        <v>8</v>
      </c>
    </row>
    <row r="917" spans="1:9" x14ac:dyDescent="0.25">
      <c r="A917" s="1090" t="s">
        <v>12629</v>
      </c>
    </row>
    <row r="918" spans="1:9" x14ac:dyDescent="0.25">
      <c r="A918" s="1090" t="s">
        <v>15719</v>
      </c>
    </row>
    <row r="919" spans="1:9" x14ac:dyDescent="0.25">
      <c r="A919" s="1090" t="s">
        <v>15720</v>
      </c>
    </row>
    <row r="920" spans="1:9" x14ac:dyDescent="0.25">
      <c r="A920" s="1090" t="s">
        <v>12633</v>
      </c>
    </row>
    <row r="921" spans="1:9" x14ac:dyDescent="0.25">
      <c r="A921" s="1090" t="s">
        <v>15721</v>
      </c>
    </row>
    <row r="922" spans="1:9" x14ac:dyDescent="0.25">
      <c r="A922" s="1090" t="s">
        <v>15712</v>
      </c>
      <c r="B922" s="1089" t="s">
        <v>15713</v>
      </c>
    </row>
    <row r="923" spans="1:9" x14ac:dyDescent="0.25">
      <c r="A923" s="1090" t="s">
        <v>15714</v>
      </c>
      <c r="B923" s="1089" t="s">
        <v>15715</v>
      </c>
    </row>
    <row r="924" spans="1:9" x14ac:dyDescent="0.25">
      <c r="C924" s="1089" t="s">
        <v>6548</v>
      </c>
      <c r="D924" s="1089" t="s">
        <v>15577</v>
      </c>
      <c r="E924" s="1089" t="s">
        <v>15580</v>
      </c>
      <c r="F924" s="1089" t="s">
        <v>15583</v>
      </c>
      <c r="G924" s="1089" t="s">
        <v>15586</v>
      </c>
      <c r="H924" s="1089" t="s">
        <v>15723</v>
      </c>
      <c r="I924" s="1089" t="s">
        <v>15592</v>
      </c>
    </row>
    <row r="925" spans="1:9" x14ac:dyDescent="0.25">
      <c r="B925" s="1089" t="s">
        <v>15716</v>
      </c>
    </row>
    <row r="926" spans="1:9" x14ac:dyDescent="0.25">
      <c r="A926" s="1090" t="s">
        <v>15717</v>
      </c>
      <c r="B926" s="1089">
        <v>80</v>
      </c>
      <c r="C926" s="1089">
        <v>105</v>
      </c>
      <c r="D926" s="1089">
        <v>130</v>
      </c>
      <c r="E926" s="1089">
        <v>160</v>
      </c>
      <c r="F926" s="1089">
        <v>200</v>
      </c>
      <c r="G926" s="1089">
        <v>250</v>
      </c>
      <c r="H926" s="1089">
        <v>300</v>
      </c>
    </row>
    <row r="927" spans="1:9" x14ac:dyDescent="0.25">
      <c r="A927" s="1090">
        <v>20</v>
      </c>
      <c r="B927" s="1089" t="s">
        <v>12628</v>
      </c>
      <c r="C927" s="1089">
        <v>480</v>
      </c>
      <c r="D927" s="1089">
        <v>480</v>
      </c>
      <c r="E927" s="1089">
        <v>480</v>
      </c>
      <c r="F927" s="1089">
        <v>411</v>
      </c>
      <c r="G927" s="1089">
        <v>329</v>
      </c>
      <c r="H927" s="1089">
        <v>263</v>
      </c>
      <c r="I927" s="1089">
        <v>227</v>
      </c>
    </row>
    <row r="928" spans="1:9" x14ac:dyDescent="0.25">
      <c r="B928" s="1089" t="s">
        <v>15718</v>
      </c>
      <c r="C928" s="1089">
        <v>480</v>
      </c>
      <c r="D928" s="1089">
        <v>480</v>
      </c>
      <c r="E928" s="1089">
        <v>480</v>
      </c>
      <c r="F928" s="1089">
        <v>411</v>
      </c>
      <c r="G928" s="1089">
        <v>329</v>
      </c>
      <c r="H928" s="1089">
        <v>263</v>
      </c>
      <c r="I928" s="1089">
        <v>227</v>
      </c>
    </row>
    <row r="929" spans="1:9" x14ac:dyDescent="0.25">
      <c r="A929" s="1090">
        <v>22</v>
      </c>
      <c r="B929" s="1089" t="s">
        <v>12628</v>
      </c>
      <c r="C929" s="1089">
        <v>480</v>
      </c>
      <c r="D929" s="1089">
        <v>480</v>
      </c>
      <c r="E929" s="1089">
        <v>480</v>
      </c>
      <c r="F929" s="1089">
        <v>411</v>
      </c>
      <c r="G929" s="1089">
        <v>329</v>
      </c>
      <c r="H929" s="1089">
        <v>263</v>
      </c>
      <c r="I929" s="1089">
        <v>227</v>
      </c>
    </row>
    <row r="930" spans="1:9" x14ac:dyDescent="0.25">
      <c r="B930" s="1089" t="s">
        <v>15718</v>
      </c>
      <c r="C930" s="1089">
        <v>480</v>
      </c>
      <c r="D930" s="1089">
        <v>480</v>
      </c>
      <c r="E930" s="1089">
        <v>480</v>
      </c>
      <c r="F930" s="1089">
        <v>411</v>
      </c>
      <c r="G930" s="1089">
        <v>329</v>
      </c>
      <c r="H930" s="1089">
        <v>263</v>
      </c>
      <c r="I930" s="1089">
        <v>176</v>
      </c>
    </row>
    <row r="931" spans="1:9" x14ac:dyDescent="0.25">
      <c r="A931" s="1090">
        <v>24</v>
      </c>
      <c r="B931" s="1089" t="s">
        <v>12628</v>
      </c>
      <c r="C931" s="1089">
        <v>480</v>
      </c>
      <c r="D931" s="1089">
        <v>480</v>
      </c>
      <c r="E931" s="1089">
        <v>480</v>
      </c>
      <c r="F931" s="1089">
        <v>411</v>
      </c>
      <c r="G931" s="1089">
        <v>329</v>
      </c>
      <c r="H931" s="1089">
        <v>263</v>
      </c>
      <c r="I931" s="1089">
        <v>214</v>
      </c>
    </row>
    <row r="932" spans="1:9" x14ac:dyDescent="0.25">
      <c r="B932" s="1089" t="s">
        <v>15718</v>
      </c>
      <c r="C932" s="1089">
        <v>480</v>
      </c>
      <c r="D932" s="1089">
        <v>480</v>
      </c>
      <c r="E932" s="1089">
        <v>480</v>
      </c>
      <c r="F932" s="1089">
        <v>411</v>
      </c>
      <c r="G932" s="1089">
        <v>329</v>
      </c>
      <c r="H932" s="1089">
        <v>263</v>
      </c>
      <c r="I932" s="1089">
        <v>94</v>
      </c>
    </row>
    <row r="933" spans="1:9" x14ac:dyDescent="0.25">
      <c r="A933" s="1090">
        <v>26</v>
      </c>
      <c r="B933" s="1089" t="s">
        <v>12628</v>
      </c>
      <c r="C933" s="1089">
        <v>480</v>
      </c>
      <c r="D933" s="1089">
        <v>480</v>
      </c>
      <c r="E933" s="1089">
        <v>480</v>
      </c>
      <c r="F933" s="1089">
        <v>411</v>
      </c>
      <c r="G933" s="1089">
        <v>329</v>
      </c>
      <c r="H933" s="1089">
        <v>243</v>
      </c>
      <c r="I933" s="1089">
        <v>202</v>
      </c>
    </row>
    <row r="934" spans="1:9" x14ac:dyDescent="0.25">
      <c r="B934" s="1089" t="s">
        <v>15718</v>
      </c>
      <c r="C934" s="1089">
        <v>480</v>
      </c>
      <c r="D934" s="1089">
        <v>480</v>
      </c>
      <c r="E934" s="1089">
        <v>480</v>
      </c>
      <c r="F934" s="1089">
        <v>411</v>
      </c>
      <c r="G934" s="1089">
        <v>329</v>
      </c>
      <c r="H934" s="1089">
        <v>243</v>
      </c>
      <c r="I934" s="1089">
        <v>62</v>
      </c>
    </row>
    <row r="935" spans="1:9" x14ac:dyDescent="0.25">
      <c r="A935" s="1090">
        <v>28</v>
      </c>
      <c r="B935" s="1089" t="s">
        <v>12628</v>
      </c>
      <c r="C935" s="1089">
        <v>480</v>
      </c>
      <c r="D935" s="1089">
        <v>480</v>
      </c>
      <c r="E935" s="1089">
        <v>480</v>
      </c>
      <c r="F935" s="1089">
        <v>411</v>
      </c>
      <c r="G935" s="1089">
        <v>329</v>
      </c>
      <c r="H935" s="1089">
        <v>227</v>
      </c>
      <c r="I935" s="1089">
        <v>191</v>
      </c>
    </row>
    <row r="936" spans="1:9" x14ac:dyDescent="0.25">
      <c r="B936" s="1089" t="s">
        <v>15718</v>
      </c>
      <c r="C936" s="1089">
        <v>480</v>
      </c>
      <c r="D936" s="1089">
        <v>480</v>
      </c>
      <c r="E936" s="1089">
        <v>480</v>
      </c>
      <c r="F936" s="1089">
        <v>411</v>
      </c>
      <c r="G936" s="1089">
        <v>285</v>
      </c>
      <c r="H936" s="1089">
        <v>214</v>
      </c>
      <c r="I936" s="1089">
        <v>45</v>
      </c>
    </row>
    <row r="937" spans="1:9" x14ac:dyDescent="0.25">
      <c r="A937" s="1090">
        <v>30</v>
      </c>
      <c r="B937" s="1089" t="s">
        <v>12628</v>
      </c>
      <c r="C937" s="1089">
        <v>480</v>
      </c>
      <c r="D937" s="1089">
        <v>480</v>
      </c>
      <c r="E937" s="1089">
        <v>480</v>
      </c>
      <c r="F937" s="1089">
        <v>411</v>
      </c>
      <c r="G937" s="1089">
        <v>285</v>
      </c>
      <c r="H937" s="1089">
        <v>63</v>
      </c>
      <c r="I937" s="1089">
        <v>181</v>
      </c>
    </row>
    <row r="938" spans="1:9" x14ac:dyDescent="0.25">
      <c r="B938" s="1089" t="s">
        <v>15718</v>
      </c>
      <c r="C938" s="1089">
        <v>480</v>
      </c>
      <c r="D938" s="1089">
        <v>480</v>
      </c>
      <c r="E938" s="1089">
        <v>480</v>
      </c>
      <c r="F938" s="1089">
        <v>411</v>
      </c>
      <c r="G938" s="1089">
        <v>275</v>
      </c>
      <c r="H938" s="1089">
        <v>56</v>
      </c>
      <c r="I938" s="1089">
        <v>36</v>
      </c>
    </row>
    <row r="939" spans="1:9" x14ac:dyDescent="0.25">
      <c r="A939" s="1090">
        <v>32</v>
      </c>
      <c r="B939" s="1089" t="s">
        <v>12628</v>
      </c>
      <c r="C939" s="1089">
        <v>480</v>
      </c>
      <c r="D939" s="1089">
        <v>480</v>
      </c>
      <c r="E939" s="1089">
        <v>480</v>
      </c>
      <c r="F939" s="1089">
        <v>329</v>
      </c>
      <c r="G939" s="1089">
        <v>256</v>
      </c>
      <c r="H939" s="1089">
        <v>201</v>
      </c>
      <c r="I939" s="1089">
        <v>172</v>
      </c>
    </row>
    <row r="940" spans="1:9" x14ac:dyDescent="0.25">
      <c r="B940" s="1089" t="s">
        <v>15718</v>
      </c>
      <c r="C940" s="1089">
        <v>480</v>
      </c>
      <c r="D940" s="1089">
        <v>480</v>
      </c>
      <c r="E940" s="1089">
        <v>480</v>
      </c>
      <c r="F940" s="1089">
        <v>329</v>
      </c>
      <c r="G940" s="1089">
        <v>145</v>
      </c>
      <c r="H940" s="1089">
        <v>45</v>
      </c>
      <c r="I940" s="1089">
        <v>29</v>
      </c>
    </row>
    <row r="941" spans="1:9" x14ac:dyDescent="0.25">
      <c r="A941" s="1090">
        <v>34</v>
      </c>
      <c r="B941" s="1089" t="s">
        <v>12628</v>
      </c>
      <c r="C941" s="1089">
        <v>480</v>
      </c>
      <c r="D941" s="1089">
        <v>480</v>
      </c>
      <c r="E941" s="1089">
        <v>435</v>
      </c>
      <c r="F941" s="1089">
        <v>301</v>
      </c>
      <c r="G941" s="1089">
        <v>239</v>
      </c>
      <c r="H941" s="1089">
        <v>190</v>
      </c>
      <c r="I941" s="1089">
        <v>164</v>
      </c>
    </row>
    <row r="942" spans="1:9" x14ac:dyDescent="0.25">
      <c r="B942" s="1089" t="s">
        <v>15718</v>
      </c>
      <c r="C942" s="1089">
        <v>480</v>
      </c>
      <c r="D942" s="1089">
        <v>480</v>
      </c>
      <c r="E942" s="1089">
        <v>435</v>
      </c>
      <c r="F942" s="1089">
        <v>241</v>
      </c>
      <c r="G942" s="1089">
        <v>66</v>
      </c>
      <c r="H942" s="1089">
        <v>93</v>
      </c>
      <c r="I942" s="1089">
        <v>23</v>
      </c>
    </row>
    <row r="943" spans="1:9" x14ac:dyDescent="0.25">
      <c r="A943" s="1090">
        <v>36</v>
      </c>
      <c r="B943" s="1089" t="s">
        <v>12628</v>
      </c>
      <c r="C943" s="1089">
        <v>415</v>
      </c>
      <c r="D943" s="1089">
        <v>451</v>
      </c>
      <c r="E943" s="1089">
        <v>341</v>
      </c>
      <c r="F943" s="1089">
        <v>279</v>
      </c>
      <c r="G943" s="1089">
        <v>224</v>
      </c>
      <c r="H943" s="1089">
        <v>180</v>
      </c>
      <c r="I943" s="1089">
        <v>156</v>
      </c>
    </row>
    <row r="944" spans="1:9" x14ac:dyDescent="0.25">
      <c r="B944" s="1089" t="s">
        <v>15718</v>
      </c>
      <c r="C944" s="1089">
        <v>415</v>
      </c>
      <c r="D944" s="1089">
        <v>451</v>
      </c>
      <c r="E944" s="1089">
        <v>190</v>
      </c>
      <c r="F944" s="1089">
        <v>74</v>
      </c>
      <c r="G944" s="1089">
        <v>40</v>
      </c>
      <c r="H944" s="1089">
        <v>25</v>
      </c>
      <c r="I944" s="1089">
        <v>19</v>
      </c>
    </row>
    <row r="945" spans="1:9" x14ac:dyDescent="0.25">
      <c r="A945" s="1090">
        <v>38</v>
      </c>
      <c r="B945" s="1089" t="s">
        <v>12628</v>
      </c>
      <c r="C945" s="1089">
        <v>262</v>
      </c>
      <c r="D945" s="1089">
        <v>380</v>
      </c>
      <c r="E945" s="1089">
        <v>314</v>
      </c>
      <c r="F945" s="1089">
        <v>260</v>
      </c>
      <c r="G945" s="1089">
        <v>211</v>
      </c>
      <c r="H945" s="1089">
        <v>171</v>
      </c>
      <c r="I945" s="1089">
        <v>149</v>
      </c>
    </row>
    <row r="946" spans="1:9" x14ac:dyDescent="0.25">
      <c r="B946" s="1089" t="s">
        <v>15718</v>
      </c>
      <c r="C946" s="1089">
        <v>262</v>
      </c>
      <c r="D946" s="1089">
        <v>136</v>
      </c>
      <c r="E946" s="1089">
        <v>70</v>
      </c>
      <c r="F946" s="1089">
        <v>44</v>
      </c>
      <c r="G946" s="1089">
        <v>29</v>
      </c>
      <c r="H946" s="1089">
        <v>20</v>
      </c>
      <c r="I946" s="1089">
        <v>16</v>
      </c>
    </row>
    <row r="947" spans="1:9" x14ac:dyDescent="0.25">
      <c r="A947" s="1090">
        <v>40</v>
      </c>
      <c r="B947" s="1089" t="s">
        <v>12628</v>
      </c>
      <c r="C947" s="1089">
        <v>236</v>
      </c>
      <c r="D947" s="1089">
        <v>348</v>
      </c>
      <c r="E947" s="1089">
        <v>290</v>
      </c>
      <c r="F947" s="1089">
        <v>243</v>
      </c>
      <c r="G947" s="1089">
        <v>199</v>
      </c>
      <c r="H947" s="1089">
        <v>163</v>
      </c>
      <c r="I947" s="1089">
        <v>142</v>
      </c>
    </row>
    <row r="948" spans="1:9" x14ac:dyDescent="0.25">
      <c r="B948" s="1089" t="s">
        <v>15718</v>
      </c>
      <c r="C948" s="1089">
        <v>105</v>
      </c>
      <c r="D948" s="1089">
        <v>60</v>
      </c>
      <c r="E948" s="1089">
        <v>41</v>
      </c>
      <c r="F948" s="1089">
        <v>30</v>
      </c>
      <c r="G948" s="1089">
        <v>22</v>
      </c>
      <c r="H948" s="1089">
        <v>16</v>
      </c>
      <c r="I948" s="1089">
        <v>14</v>
      </c>
    </row>
    <row r="949" spans="1:9" x14ac:dyDescent="0.25">
      <c r="A949" s="1090">
        <v>42</v>
      </c>
      <c r="B949" s="1089" t="s">
        <v>12628</v>
      </c>
      <c r="C949" s="1089">
        <v>214</v>
      </c>
      <c r="D949" s="1089">
        <v>320</v>
      </c>
      <c r="E949" s="1089">
        <v>270</v>
      </c>
      <c r="F949" s="1089">
        <v>228</v>
      </c>
      <c r="G949" s="1089">
        <v>188</v>
      </c>
      <c r="H949" s="1089">
        <v>156</v>
      </c>
      <c r="I949" s="1089">
        <v>136</v>
      </c>
    </row>
    <row r="950" spans="1:9" x14ac:dyDescent="0.25">
      <c r="A950" s="1128"/>
      <c r="B950" s="1089" t="s">
        <v>15718</v>
      </c>
      <c r="C950" s="1089">
        <v>54</v>
      </c>
      <c r="D950" s="1089">
        <v>38</v>
      </c>
      <c r="E950" s="1089">
        <v>29</v>
      </c>
      <c r="F950" s="1089">
        <v>23</v>
      </c>
      <c r="G950" s="1089">
        <v>18</v>
      </c>
      <c r="H950" s="1089">
        <v>14</v>
      </c>
      <c r="I950" s="1089">
        <v>12</v>
      </c>
    </row>
    <row r="951" spans="1:9" x14ac:dyDescent="0.25">
      <c r="A951" s="1128">
        <v>44</v>
      </c>
      <c r="B951" s="1089" t="s">
        <v>12628</v>
      </c>
      <c r="C951" s="1089">
        <v>196</v>
      </c>
      <c r="D951" s="1089">
        <v>297</v>
      </c>
      <c r="E951" s="1089">
        <v>253</v>
      </c>
      <c r="F951" s="1089">
        <v>214</v>
      </c>
      <c r="G951" s="1089">
        <v>179</v>
      </c>
      <c r="H951" s="1089">
        <v>149</v>
      </c>
      <c r="I951" s="1089">
        <v>131</v>
      </c>
    </row>
    <row r="952" spans="1:9" x14ac:dyDescent="0.25">
      <c r="A952" s="1128"/>
      <c r="B952" s="1089" t="s">
        <v>15718</v>
      </c>
      <c r="C952" s="1089">
        <v>35</v>
      </c>
      <c r="D952" s="1089">
        <v>27</v>
      </c>
      <c r="E952" s="1089">
        <v>22</v>
      </c>
      <c r="F952" s="1089">
        <v>18</v>
      </c>
      <c r="G952" s="1089">
        <v>15</v>
      </c>
      <c r="H952" s="1089">
        <v>12</v>
      </c>
      <c r="I952" s="1089">
        <v>10</v>
      </c>
    </row>
    <row r="953" spans="1:9" ht="15" x14ac:dyDescent="0.25">
      <c r="A953" s="1129">
        <v>46</v>
      </c>
      <c r="B953" s="1089" t="s">
        <v>12628</v>
      </c>
      <c r="C953" s="1089">
        <v>180</v>
      </c>
      <c r="D953" s="1089">
        <v>276</v>
      </c>
      <c r="E953" s="1089">
        <v>237</v>
      </c>
      <c r="F953" s="1089">
        <v>202</v>
      </c>
      <c r="G953" s="1089">
        <v>170</v>
      </c>
      <c r="H953" s="1089">
        <v>142</v>
      </c>
      <c r="I953" s="1089">
        <v>126</v>
      </c>
    </row>
    <row r="954" spans="1:9" x14ac:dyDescent="0.25">
      <c r="A954" s="1128"/>
      <c r="B954" s="1089" t="s">
        <v>15718</v>
      </c>
      <c r="C954" s="1089">
        <v>25</v>
      </c>
      <c r="D954" s="1089">
        <v>21</v>
      </c>
      <c r="E954" s="1089">
        <v>18</v>
      </c>
      <c r="F954" s="1089">
        <v>15</v>
      </c>
      <c r="G954" s="1089">
        <v>13</v>
      </c>
      <c r="H954" s="1089">
        <v>10</v>
      </c>
      <c r="I954" s="1089">
        <v>9</v>
      </c>
    </row>
    <row r="955" spans="1:9" x14ac:dyDescent="0.25">
      <c r="A955" s="1090">
        <v>48</v>
      </c>
      <c r="B955" s="1089" t="s">
        <v>12628</v>
      </c>
      <c r="C955" s="1089">
        <v>167</v>
      </c>
      <c r="D955" s="1089">
        <v>258</v>
      </c>
      <c r="E955" s="1089">
        <v>223</v>
      </c>
      <c r="F955" s="1089">
        <v>192</v>
      </c>
      <c r="G955" s="1089">
        <v>162</v>
      </c>
      <c r="H955" s="1089">
        <v>136</v>
      </c>
      <c r="I955" s="1089">
        <v>121</v>
      </c>
    </row>
    <row r="956" spans="1:9" x14ac:dyDescent="0.25">
      <c r="B956" s="1089" t="s">
        <v>15718</v>
      </c>
      <c r="C956" s="1089">
        <v>21</v>
      </c>
      <c r="D956" s="1089">
        <v>18</v>
      </c>
      <c r="E956" s="1089">
        <v>15</v>
      </c>
      <c r="F956" s="1089">
        <v>13</v>
      </c>
      <c r="G956" s="1089">
        <v>11</v>
      </c>
      <c r="H956" s="1089">
        <v>9</v>
      </c>
      <c r="I956" s="1089">
        <v>8</v>
      </c>
    </row>
    <row r="957" spans="1:9" x14ac:dyDescent="0.25">
      <c r="A957" s="1090">
        <v>50</v>
      </c>
      <c r="B957" s="1089" t="s">
        <v>12628</v>
      </c>
      <c r="C957" s="1089">
        <v>156</v>
      </c>
      <c r="D957" s="1089">
        <v>243</v>
      </c>
      <c r="E957" s="1089">
        <v>211</v>
      </c>
      <c r="F957" s="1089">
        <v>182</v>
      </c>
      <c r="G957" s="1089">
        <v>154</v>
      </c>
      <c r="H957" s="1089">
        <v>131</v>
      </c>
      <c r="I957" s="1089">
        <v>116</v>
      </c>
    </row>
    <row r="958" spans="1:9" x14ac:dyDescent="0.25">
      <c r="B958" s="1089" t="s">
        <v>15718</v>
      </c>
      <c r="C958" s="1089">
        <v>19</v>
      </c>
      <c r="D958" s="1089">
        <v>17</v>
      </c>
      <c r="E958" s="1089">
        <v>14</v>
      </c>
      <c r="F958" s="1089">
        <v>12</v>
      </c>
      <c r="G958" s="1089">
        <v>11</v>
      </c>
      <c r="H958" s="1089">
        <v>9</v>
      </c>
      <c r="I958" s="1089">
        <v>8</v>
      </c>
    </row>
    <row r="959" spans="1:9" x14ac:dyDescent="0.25">
      <c r="A959" s="1090" t="s">
        <v>12629</v>
      </c>
    </row>
    <row r="960" spans="1:9" x14ac:dyDescent="0.25">
      <c r="A960" s="1090" t="s">
        <v>15719</v>
      </c>
    </row>
    <row r="961" spans="1:9" x14ac:dyDescent="0.25">
      <c r="A961" s="1090" t="s">
        <v>15720</v>
      </c>
    </row>
    <row r="962" spans="1:9" x14ac:dyDescent="0.25">
      <c r="A962" s="1090" t="s">
        <v>12634</v>
      </c>
    </row>
    <row r="963" spans="1:9" x14ac:dyDescent="0.25">
      <c r="A963" s="1090" t="s">
        <v>15722</v>
      </c>
    </row>
    <row r="964" spans="1:9" x14ac:dyDescent="0.25">
      <c r="A964" s="1090" t="s">
        <v>15712</v>
      </c>
      <c r="B964" s="1089" t="s">
        <v>15724</v>
      </c>
    </row>
    <row r="965" spans="1:9" x14ac:dyDescent="0.25">
      <c r="A965" s="1090" t="s">
        <v>15725</v>
      </c>
      <c r="B965" s="1089" t="s">
        <v>15715</v>
      </c>
    </row>
    <row r="966" spans="1:9" x14ac:dyDescent="0.25">
      <c r="C966" s="1089" t="s">
        <v>6548</v>
      </c>
      <c r="D966" s="1089" t="s">
        <v>15577</v>
      </c>
      <c r="E966" s="1089" t="s">
        <v>15580</v>
      </c>
      <c r="F966" s="1089" t="s">
        <v>15583</v>
      </c>
      <c r="G966" s="1089" t="s">
        <v>15586</v>
      </c>
      <c r="H966" s="1089" t="s">
        <v>15589</v>
      </c>
      <c r="I966" s="1089" t="s">
        <v>15592</v>
      </c>
    </row>
    <row r="967" spans="1:9" x14ac:dyDescent="0.25">
      <c r="B967" s="1089" t="s">
        <v>15716</v>
      </c>
    </row>
    <row r="968" spans="1:9" x14ac:dyDescent="0.25">
      <c r="A968" s="1090" t="s">
        <v>15717</v>
      </c>
      <c r="B968" s="1089">
        <v>80</v>
      </c>
      <c r="C968" s="1089">
        <v>105</v>
      </c>
      <c r="D968" s="1089">
        <v>130</v>
      </c>
      <c r="E968" s="1089">
        <v>160</v>
      </c>
      <c r="F968" s="1089">
        <v>200</v>
      </c>
      <c r="G968" s="1089">
        <v>250</v>
      </c>
      <c r="H968" s="1089">
        <v>300</v>
      </c>
    </row>
    <row r="969" spans="1:9" x14ac:dyDescent="0.25">
      <c r="A969" s="1090">
        <v>20</v>
      </c>
      <c r="B969" s="1089" t="s">
        <v>12628</v>
      </c>
      <c r="C969" s="1089">
        <v>480</v>
      </c>
      <c r="D969" s="1089">
        <v>480</v>
      </c>
      <c r="E969" s="1089">
        <v>480</v>
      </c>
      <c r="F969" s="1089">
        <v>411</v>
      </c>
      <c r="G969" s="1089">
        <v>329</v>
      </c>
      <c r="H969" s="1089">
        <v>263</v>
      </c>
      <c r="I969" s="1089">
        <v>227</v>
      </c>
    </row>
    <row r="970" spans="1:9" x14ac:dyDescent="0.25">
      <c r="B970" s="1089" t="s">
        <v>15718</v>
      </c>
      <c r="C970" s="1089">
        <v>480</v>
      </c>
      <c r="D970" s="1089">
        <v>480</v>
      </c>
      <c r="E970" s="1089">
        <v>480</v>
      </c>
      <c r="F970" s="1089">
        <v>411</v>
      </c>
      <c r="G970" s="1089">
        <v>329</v>
      </c>
      <c r="H970" s="1089">
        <v>263</v>
      </c>
      <c r="I970" s="1089">
        <v>227</v>
      </c>
    </row>
    <row r="971" spans="1:9" x14ac:dyDescent="0.25">
      <c r="A971" s="1090">
        <v>22</v>
      </c>
      <c r="B971" s="1089" t="s">
        <v>12628</v>
      </c>
      <c r="C971" s="1089">
        <v>480</v>
      </c>
      <c r="D971" s="1089">
        <v>480</v>
      </c>
      <c r="E971" s="1089">
        <v>480</v>
      </c>
      <c r="F971" s="1089">
        <v>411</v>
      </c>
      <c r="G971" s="1089">
        <v>329</v>
      </c>
      <c r="H971" s="1089">
        <v>263</v>
      </c>
      <c r="I971" s="1089">
        <v>224</v>
      </c>
    </row>
    <row r="972" spans="1:9" x14ac:dyDescent="0.25">
      <c r="B972" s="1089" t="s">
        <v>15718</v>
      </c>
      <c r="C972" s="1089">
        <v>480</v>
      </c>
      <c r="D972" s="1089">
        <v>480</v>
      </c>
      <c r="E972" s="1089">
        <v>480</v>
      </c>
      <c r="F972" s="1089">
        <v>411</v>
      </c>
      <c r="G972" s="1089">
        <v>329</v>
      </c>
      <c r="H972" s="1089">
        <v>263</v>
      </c>
      <c r="I972" s="1089">
        <v>117</v>
      </c>
    </row>
    <row r="973" spans="1:9" x14ac:dyDescent="0.25">
      <c r="A973" s="1090">
        <v>24</v>
      </c>
      <c r="B973" s="1089" t="s">
        <v>12628</v>
      </c>
      <c r="C973" s="1089">
        <v>480</v>
      </c>
      <c r="D973" s="1089">
        <v>480</v>
      </c>
      <c r="E973" s="1089">
        <v>480</v>
      </c>
      <c r="F973" s="1089">
        <v>411</v>
      </c>
      <c r="G973" s="1089">
        <v>329</v>
      </c>
      <c r="H973" s="1089">
        <v>263</v>
      </c>
      <c r="I973" s="1089">
        <v>215</v>
      </c>
    </row>
    <row r="974" spans="1:9" x14ac:dyDescent="0.25">
      <c r="B974" s="1089" t="s">
        <v>15718</v>
      </c>
      <c r="C974" s="1089">
        <v>480</v>
      </c>
      <c r="D974" s="1089">
        <v>480</v>
      </c>
      <c r="E974" s="1089">
        <v>480</v>
      </c>
      <c r="F974" s="1089">
        <v>411</v>
      </c>
      <c r="G974" s="1089">
        <v>329</v>
      </c>
      <c r="H974" s="1089">
        <v>263</v>
      </c>
      <c r="I974" s="1089">
        <v>109</v>
      </c>
    </row>
    <row r="975" spans="1:9" x14ac:dyDescent="0.25">
      <c r="A975" s="1090">
        <v>26</v>
      </c>
      <c r="B975" s="1089" t="s">
        <v>12628</v>
      </c>
      <c r="C975" s="1089">
        <v>480</v>
      </c>
      <c r="D975" s="1089">
        <v>480</v>
      </c>
      <c r="E975" s="1089">
        <v>480</v>
      </c>
      <c r="F975" s="1089">
        <v>411</v>
      </c>
      <c r="G975" s="1089">
        <v>329</v>
      </c>
      <c r="H975" s="1089">
        <v>260</v>
      </c>
      <c r="I975" s="1089">
        <v>202</v>
      </c>
    </row>
    <row r="976" spans="1:9" x14ac:dyDescent="0.25">
      <c r="B976" s="1089" t="s">
        <v>15718</v>
      </c>
      <c r="C976" s="1089">
        <v>480</v>
      </c>
      <c r="D976" s="1089">
        <v>480</v>
      </c>
      <c r="E976" s="1089">
        <v>480</v>
      </c>
      <c r="F976" s="1089">
        <v>411</v>
      </c>
      <c r="G976" s="1089">
        <v>329</v>
      </c>
      <c r="H976" s="1089">
        <v>260</v>
      </c>
      <c r="I976" s="1089">
        <v>67</v>
      </c>
    </row>
    <row r="977" spans="1:9" x14ac:dyDescent="0.25">
      <c r="A977" s="1090">
        <v>28</v>
      </c>
      <c r="B977" s="1089" t="s">
        <v>12628</v>
      </c>
      <c r="C977" s="1089">
        <v>480</v>
      </c>
      <c r="D977" s="1089">
        <v>480</v>
      </c>
      <c r="E977" s="1089">
        <v>480</v>
      </c>
      <c r="F977" s="1089">
        <v>411</v>
      </c>
      <c r="G977" s="1089">
        <v>329</v>
      </c>
      <c r="H977" s="1089">
        <v>227</v>
      </c>
      <c r="I977" s="1089">
        <v>191</v>
      </c>
    </row>
    <row r="978" spans="1:9" x14ac:dyDescent="0.25">
      <c r="B978" s="1089" t="s">
        <v>15718</v>
      </c>
      <c r="C978" s="1089">
        <v>480</v>
      </c>
      <c r="D978" s="1089">
        <v>480</v>
      </c>
      <c r="E978" s="1089">
        <v>480</v>
      </c>
      <c r="F978" s="1089">
        <v>411</v>
      </c>
      <c r="G978" s="1089">
        <v>329</v>
      </c>
      <c r="H978" s="1089">
        <v>112</v>
      </c>
      <c r="I978" s="1089">
        <v>47</v>
      </c>
    </row>
    <row r="979" spans="1:9" x14ac:dyDescent="0.25">
      <c r="A979" s="1090">
        <v>30</v>
      </c>
      <c r="B979" s="1089" t="s">
        <v>12628</v>
      </c>
      <c r="C979" s="1089">
        <v>480</v>
      </c>
      <c r="D979" s="1089">
        <v>480</v>
      </c>
      <c r="E979" s="1089">
        <v>480</v>
      </c>
      <c r="F979" s="1089">
        <v>411</v>
      </c>
      <c r="G979" s="1089">
        <v>296</v>
      </c>
      <c r="H979" s="1089">
        <v>213</v>
      </c>
      <c r="I979" s="1089">
        <v>181</v>
      </c>
    </row>
    <row r="980" spans="1:9" x14ac:dyDescent="0.25">
      <c r="B980" s="1089" t="s">
        <v>15718</v>
      </c>
      <c r="C980" s="1089">
        <v>480</v>
      </c>
      <c r="D980" s="1089">
        <v>480</v>
      </c>
      <c r="E980" s="1089">
        <v>480</v>
      </c>
      <c r="F980" s="1089">
        <v>411</v>
      </c>
      <c r="G980" s="1089">
        <v>296</v>
      </c>
      <c r="H980" s="1089">
        <v>66</v>
      </c>
      <c r="I980" s="1089">
        <v>36</v>
      </c>
    </row>
    <row r="981" spans="1:9" x14ac:dyDescent="0.25">
      <c r="A981" s="1090">
        <v>32</v>
      </c>
      <c r="B981" s="1089" t="s">
        <v>12628</v>
      </c>
      <c r="C981" s="1089">
        <v>480</v>
      </c>
      <c r="D981" s="1089">
        <v>480</v>
      </c>
      <c r="E981" s="1089">
        <v>480</v>
      </c>
      <c r="F981" s="1089">
        <v>392</v>
      </c>
      <c r="G981" s="1089">
        <v>255</v>
      </c>
      <c r="H981" s="1089">
        <v>200</v>
      </c>
      <c r="I981" s="1089">
        <v>171</v>
      </c>
    </row>
    <row r="982" spans="1:9" x14ac:dyDescent="0.25">
      <c r="B982" s="1089" t="s">
        <v>15718</v>
      </c>
      <c r="C982" s="1089">
        <v>480</v>
      </c>
      <c r="D982" s="1089">
        <v>480</v>
      </c>
      <c r="E982" s="1089">
        <v>480</v>
      </c>
      <c r="F982" s="1089">
        <v>392</v>
      </c>
      <c r="G982" s="1089">
        <v>155</v>
      </c>
      <c r="H982" s="1089">
        <v>46</v>
      </c>
      <c r="I982" s="1089">
        <v>29</v>
      </c>
    </row>
    <row r="983" spans="1:9" x14ac:dyDescent="0.25">
      <c r="A983" s="1090">
        <v>34</v>
      </c>
      <c r="B983" s="1089" t="s">
        <v>12628</v>
      </c>
      <c r="C983" s="1089">
        <v>480</v>
      </c>
      <c r="D983" s="1089">
        <v>480</v>
      </c>
      <c r="E983" s="1089">
        <v>449</v>
      </c>
      <c r="F983" s="1089">
        <v>298</v>
      </c>
      <c r="G983" s="1089">
        <v>237</v>
      </c>
      <c r="H983" s="1089">
        <v>189</v>
      </c>
      <c r="I983" s="1089">
        <v>163</v>
      </c>
    </row>
    <row r="984" spans="1:9" x14ac:dyDescent="0.25">
      <c r="B984" s="1089" t="s">
        <v>15718</v>
      </c>
      <c r="C984" s="1089">
        <v>480</v>
      </c>
      <c r="D984" s="1089">
        <v>480</v>
      </c>
      <c r="E984" s="1089">
        <v>449</v>
      </c>
      <c r="F984" s="1089">
        <v>298</v>
      </c>
      <c r="G984" s="1089">
        <v>67</v>
      </c>
      <c r="H984" s="1089">
        <v>33</v>
      </c>
      <c r="I984" s="1089">
        <v>23</v>
      </c>
    </row>
    <row r="985" spans="1:9" x14ac:dyDescent="0.25">
      <c r="A985" s="1090">
        <v>36</v>
      </c>
      <c r="B985" s="1089" t="s">
        <v>12628</v>
      </c>
      <c r="C985" s="1089">
        <v>419</v>
      </c>
      <c r="D985" s="1089">
        <v>467</v>
      </c>
      <c r="E985" s="1089">
        <v>336</v>
      </c>
      <c r="F985" s="1089">
        <v>275</v>
      </c>
      <c r="G985" s="1089">
        <v>222</v>
      </c>
      <c r="H985" s="1089">
        <v>179</v>
      </c>
      <c r="I985" s="1089">
        <v>155</v>
      </c>
    </row>
    <row r="986" spans="1:9" x14ac:dyDescent="0.25">
      <c r="B986" s="1089" t="s">
        <v>15718</v>
      </c>
      <c r="C986" s="1089">
        <v>419</v>
      </c>
      <c r="D986" s="1089">
        <v>467</v>
      </c>
      <c r="E986" s="1089">
        <v>224</v>
      </c>
      <c r="F986" s="1089">
        <v>76</v>
      </c>
      <c r="G986" s="1089">
        <v>40</v>
      </c>
      <c r="H986" s="1089">
        <v>25</v>
      </c>
      <c r="I986" s="1089">
        <v>19</v>
      </c>
    </row>
    <row r="987" spans="1:9" x14ac:dyDescent="0.25">
      <c r="A987" s="1090">
        <v>38</v>
      </c>
      <c r="B987" s="1089" t="s">
        <v>12628</v>
      </c>
      <c r="C987" s="1089">
        <v>262</v>
      </c>
      <c r="D987" s="1089">
        <v>371</v>
      </c>
      <c r="E987" s="1089">
        <v>308</v>
      </c>
      <c r="F987" s="1089">
        <v>255</v>
      </c>
      <c r="G987" s="1089">
        <v>208</v>
      </c>
      <c r="H987" s="1089">
        <v>170</v>
      </c>
      <c r="I987" s="1089">
        <v>148</v>
      </c>
    </row>
    <row r="988" spans="1:9" x14ac:dyDescent="0.25">
      <c r="B988" s="1089" t="s">
        <v>15718</v>
      </c>
      <c r="C988" s="1089">
        <v>262</v>
      </c>
      <c r="D988" s="1089">
        <v>146</v>
      </c>
      <c r="E988" s="1089">
        <v>70</v>
      </c>
      <c r="F988" s="1089">
        <v>43</v>
      </c>
      <c r="G988" s="1089">
        <v>28</v>
      </c>
      <c r="H988" s="1089">
        <v>20</v>
      </c>
      <c r="I988" s="1089">
        <v>16</v>
      </c>
    </row>
    <row r="989" spans="1:9" x14ac:dyDescent="0.25">
      <c r="A989" s="1090">
        <v>40</v>
      </c>
      <c r="B989" s="1089" t="s">
        <v>12628</v>
      </c>
      <c r="C989" s="1089">
        <v>228</v>
      </c>
      <c r="D989" s="1089">
        <v>338</v>
      </c>
      <c r="E989" s="1089">
        <v>284</v>
      </c>
      <c r="F989" s="1089">
        <v>238</v>
      </c>
      <c r="G989" s="1089">
        <v>196</v>
      </c>
      <c r="H989" s="1089">
        <v>161</v>
      </c>
      <c r="I989" s="1089">
        <v>141</v>
      </c>
    </row>
    <row r="990" spans="1:9" x14ac:dyDescent="0.25">
      <c r="B990" s="1089" t="s">
        <v>15718</v>
      </c>
      <c r="C990" s="1089">
        <v>105</v>
      </c>
      <c r="D990" s="1089">
        <v>58</v>
      </c>
      <c r="E990" s="1089">
        <v>40</v>
      </c>
      <c r="F990" s="1089">
        <v>29</v>
      </c>
      <c r="G990" s="1089">
        <v>22</v>
      </c>
      <c r="H990" s="1089">
        <v>16</v>
      </c>
      <c r="I990" s="1089">
        <v>13</v>
      </c>
    </row>
    <row r="991" spans="1:9" x14ac:dyDescent="0.25">
      <c r="A991" s="1090">
        <v>42</v>
      </c>
      <c r="B991" s="1089" t="s">
        <v>12628</v>
      </c>
      <c r="C991" s="1089">
        <v>206</v>
      </c>
      <c r="D991" s="1089">
        <v>311</v>
      </c>
      <c r="E991" s="1089">
        <v>264</v>
      </c>
      <c r="F991" s="1089">
        <v>223</v>
      </c>
      <c r="G991" s="1089">
        <v>186</v>
      </c>
      <c r="H991" s="1089">
        <v>154</v>
      </c>
      <c r="I991" s="1089">
        <v>135</v>
      </c>
    </row>
    <row r="992" spans="1:9" x14ac:dyDescent="0.25">
      <c r="B992" s="1089" t="s">
        <v>15718</v>
      </c>
      <c r="C992" s="1089">
        <v>51</v>
      </c>
      <c r="D992" s="1089">
        <v>36</v>
      </c>
      <c r="E992" s="1089">
        <v>28</v>
      </c>
      <c r="F992" s="1089">
        <v>22</v>
      </c>
      <c r="G992" s="1089">
        <v>17</v>
      </c>
      <c r="H992" s="1089">
        <v>14</v>
      </c>
      <c r="I992" s="1089">
        <v>12</v>
      </c>
    </row>
    <row r="993" spans="1:9" x14ac:dyDescent="0.25">
      <c r="A993" s="1090">
        <v>44</v>
      </c>
      <c r="B993" s="1089" t="s">
        <v>12628</v>
      </c>
      <c r="C993" s="1089">
        <v>188</v>
      </c>
      <c r="D993" s="1089">
        <v>287</v>
      </c>
      <c r="E993" s="1089">
        <v>246</v>
      </c>
      <c r="F993" s="1089">
        <v>210</v>
      </c>
      <c r="G993" s="1089">
        <v>176</v>
      </c>
      <c r="H993" s="1089">
        <v>146</v>
      </c>
      <c r="I993" s="1089">
        <v>129</v>
      </c>
    </row>
    <row r="994" spans="1:9" x14ac:dyDescent="0.25">
      <c r="B994" s="1089" t="s">
        <v>15718</v>
      </c>
      <c r="C994" s="1089">
        <v>32</v>
      </c>
      <c r="D994" s="1089">
        <v>26</v>
      </c>
      <c r="E994" s="1089">
        <v>21</v>
      </c>
      <c r="F994" s="1089">
        <v>18</v>
      </c>
      <c r="G994" s="1089">
        <v>14</v>
      </c>
      <c r="H994" s="1089">
        <v>12</v>
      </c>
      <c r="I994" s="1089">
        <v>10</v>
      </c>
    </row>
    <row r="995" spans="1:9" x14ac:dyDescent="0.25">
      <c r="A995" s="1090">
        <v>46</v>
      </c>
      <c r="B995" s="1089" t="s">
        <v>12628</v>
      </c>
      <c r="C995" s="1089">
        <v>173</v>
      </c>
      <c r="D995" s="1089">
        <v>267</v>
      </c>
      <c r="E995" s="1089">
        <v>230</v>
      </c>
      <c r="F995" s="1089">
        <v>198</v>
      </c>
      <c r="G995" s="1089">
        <v>167</v>
      </c>
      <c r="H995" s="1089">
        <v>140</v>
      </c>
      <c r="I995" s="1089">
        <v>124</v>
      </c>
    </row>
    <row r="996" spans="1:9" x14ac:dyDescent="0.25">
      <c r="B996" s="1089" t="s">
        <v>15718</v>
      </c>
      <c r="C996" s="1089">
        <v>24</v>
      </c>
      <c r="D996" s="1089">
        <v>20</v>
      </c>
      <c r="E996" s="1089">
        <v>17</v>
      </c>
      <c r="F996" s="1089">
        <v>14</v>
      </c>
      <c r="G996" s="1089">
        <v>12</v>
      </c>
      <c r="H996" s="1089">
        <v>10</v>
      </c>
      <c r="I996" s="1089">
        <v>9</v>
      </c>
    </row>
    <row r="997" spans="1:9" x14ac:dyDescent="0.25">
      <c r="A997" s="1128">
        <v>48</v>
      </c>
      <c r="B997" s="1089" t="s">
        <v>12628</v>
      </c>
      <c r="C997" s="1089">
        <v>160</v>
      </c>
      <c r="D997" s="1089">
        <v>249</v>
      </c>
      <c r="E997" s="1089">
        <v>217</v>
      </c>
      <c r="F997" s="1089">
        <v>187</v>
      </c>
      <c r="G997" s="1089">
        <v>159</v>
      </c>
      <c r="H997" s="1089">
        <v>134</v>
      </c>
      <c r="I997" s="1089">
        <v>119</v>
      </c>
    </row>
    <row r="998" spans="1:9" x14ac:dyDescent="0.25">
      <c r="A998" s="1128"/>
      <c r="B998" s="1089" t="s">
        <v>15718</v>
      </c>
      <c r="C998" s="1089">
        <v>20</v>
      </c>
      <c r="D998" s="1089">
        <v>17</v>
      </c>
      <c r="E998" s="1089">
        <v>15</v>
      </c>
      <c r="F998" s="1089">
        <v>13</v>
      </c>
      <c r="G998" s="1089">
        <v>11</v>
      </c>
      <c r="H998" s="1089">
        <v>9</v>
      </c>
      <c r="I998" s="1089">
        <v>8</v>
      </c>
    </row>
    <row r="999" spans="1:9" x14ac:dyDescent="0.25">
      <c r="A999" s="1128">
        <v>50</v>
      </c>
      <c r="B999" s="1089" t="s">
        <v>12628</v>
      </c>
      <c r="C999" s="1089">
        <v>149</v>
      </c>
      <c r="D999" s="1089">
        <v>234</v>
      </c>
      <c r="E999" s="1089">
        <v>204</v>
      </c>
      <c r="F999" s="1089">
        <v>178</v>
      </c>
      <c r="G999" s="1089">
        <v>151</v>
      </c>
      <c r="H999" s="1089">
        <v>128</v>
      </c>
      <c r="I999" s="1089">
        <v>115</v>
      </c>
    </row>
    <row r="1000" spans="1:9" ht="15" x14ac:dyDescent="0.25">
      <c r="A1000" s="1129"/>
      <c r="B1000" s="1089" t="s">
        <v>15718</v>
      </c>
      <c r="C1000" s="1089">
        <v>19</v>
      </c>
      <c r="D1000" s="1089">
        <v>16</v>
      </c>
      <c r="E1000" s="1089">
        <v>14</v>
      </c>
      <c r="F1000" s="1089">
        <v>12</v>
      </c>
      <c r="G1000" s="1089">
        <v>10</v>
      </c>
      <c r="H1000" s="1089">
        <v>9</v>
      </c>
      <c r="I1000" s="1089">
        <v>8</v>
      </c>
    </row>
    <row r="1001" spans="1:9" x14ac:dyDescent="0.25">
      <c r="A1001" s="1128" t="s">
        <v>12629</v>
      </c>
    </row>
    <row r="1002" spans="1:9" x14ac:dyDescent="0.25">
      <c r="A1002" s="1090" t="s">
        <v>15719</v>
      </c>
    </row>
    <row r="1003" spans="1:9" x14ac:dyDescent="0.25">
      <c r="A1003" s="1090" t="s">
        <v>15720</v>
      </c>
    </row>
    <row r="1004" spans="1:9" x14ac:dyDescent="0.25">
      <c r="A1004" s="1090" t="s">
        <v>12635</v>
      </c>
    </row>
    <row r="1005" spans="1:9" ht="31" x14ac:dyDescent="0.25">
      <c r="A1005" s="1090" t="s">
        <v>12636</v>
      </c>
    </row>
    <row r="1006" spans="1:9" x14ac:dyDescent="0.25">
      <c r="A1006" s="1090" t="s">
        <v>15726</v>
      </c>
    </row>
    <row r="1007" spans="1:9" ht="31" x14ac:dyDescent="0.25">
      <c r="A1007" s="1090" t="s">
        <v>15727</v>
      </c>
    </row>
    <row r="1008" spans="1:9" ht="31" x14ac:dyDescent="0.25">
      <c r="A1008" s="1090" t="s">
        <v>15728</v>
      </c>
    </row>
    <row r="1009" spans="1:1" ht="46.5" x14ac:dyDescent="0.25">
      <c r="A1009" s="1090" t="s">
        <v>15729</v>
      </c>
    </row>
    <row r="1010" spans="1:1" x14ac:dyDescent="0.25">
      <c r="A1010" s="1090" t="s">
        <v>15730</v>
      </c>
    </row>
    <row r="1011" spans="1:1" x14ac:dyDescent="0.25">
      <c r="A1011" s="1090" t="s">
        <v>15731</v>
      </c>
    </row>
    <row r="1012" spans="1:1" x14ac:dyDescent="0.25">
      <c r="A1012" s="1090" t="s">
        <v>3980</v>
      </c>
    </row>
    <row r="1013" spans="1:1" ht="31" x14ac:dyDescent="0.25">
      <c r="A1013" s="1090" t="s">
        <v>15732</v>
      </c>
    </row>
    <row r="1014" spans="1:1" ht="31" x14ac:dyDescent="0.25">
      <c r="A1014" s="1090" t="s">
        <v>15733</v>
      </c>
    </row>
    <row r="1015" spans="1:1" ht="31" x14ac:dyDescent="0.25">
      <c r="A1015" s="1090" t="s">
        <v>15734</v>
      </c>
    </row>
    <row r="1016" spans="1:1" ht="46.5" x14ac:dyDescent="0.25">
      <c r="A1016" s="1090" t="s">
        <v>15735</v>
      </c>
    </row>
    <row r="1017" spans="1:1" x14ac:dyDescent="0.25">
      <c r="A1017" s="1090" t="s">
        <v>15736</v>
      </c>
    </row>
    <row r="1018" spans="1:1" x14ac:dyDescent="0.25">
      <c r="A1018" s="1090" t="s">
        <v>15737</v>
      </c>
    </row>
    <row r="1019" spans="1:1" x14ac:dyDescent="0.25">
      <c r="A1019" s="1090" t="s">
        <v>15738</v>
      </c>
    </row>
    <row r="1020" spans="1:1" x14ac:dyDescent="0.25">
      <c r="A1020" s="1090" t="s">
        <v>15739</v>
      </c>
    </row>
    <row r="1021" spans="1:1" x14ac:dyDescent="0.25">
      <c r="A1021" s="1090" t="s">
        <v>15740</v>
      </c>
    </row>
    <row r="1022" spans="1:1" x14ac:dyDescent="0.25">
      <c r="A1022" s="1090" t="s">
        <v>15741</v>
      </c>
    </row>
    <row r="1023" spans="1:1" x14ac:dyDescent="0.25">
      <c r="A1023" s="1090" t="s">
        <v>15742</v>
      </c>
    </row>
    <row r="1024" spans="1:1" x14ac:dyDescent="0.25">
      <c r="A1024" s="1090" t="s">
        <v>15743</v>
      </c>
    </row>
    <row r="1025" spans="1:10" ht="31" x14ac:dyDescent="0.25">
      <c r="A1025" s="1090" t="s">
        <v>15744</v>
      </c>
    </row>
    <row r="1026" spans="1:10" x14ac:dyDescent="0.25">
      <c r="A1026" s="1090" t="s">
        <v>15745</v>
      </c>
      <c r="C1026" s="1089" t="s">
        <v>15746</v>
      </c>
    </row>
    <row r="1027" spans="1:10" x14ac:dyDescent="0.25">
      <c r="A1027" s="1090" t="s">
        <v>15747</v>
      </c>
      <c r="C1027" s="1089">
        <v>31</v>
      </c>
    </row>
    <row r="1028" spans="1:10" x14ac:dyDescent="0.25">
      <c r="A1028" s="1090" t="s">
        <v>15748</v>
      </c>
      <c r="C1028" s="1089">
        <v>30</v>
      </c>
    </row>
    <row r="1029" spans="1:10" x14ac:dyDescent="0.25">
      <c r="A1029" s="1090" t="s">
        <v>15749</v>
      </c>
      <c r="C1029" s="1089">
        <v>29</v>
      </c>
    </row>
    <row r="1030" spans="1:10" x14ac:dyDescent="0.25">
      <c r="A1030" s="1090" t="s">
        <v>15750</v>
      </c>
      <c r="C1030" s="1089">
        <v>28</v>
      </c>
    </row>
    <row r="1031" spans="1:10" x14ac:dyDescent="0.25">
      <c r="A1031" s="1090" t="s">
        <v>3981</v>
      </c>
    </row>
    <row r="1032" spans="1:10" x14ac:dyDescent="0.25">
      <c r="A1032" s="1090" t="s">
        <v>12637</v>
      </c>
    </row>
    <row r="1033" spans="1:10" x14ac:dyDescent="0.25">
      <c r="A1033" s="1090" t="s">
        <v>13595</v>
      </c>
      <c r="B1033" s="1089" t="s">
        <v>12640</v>
      </c>
      <c r="C1033" s="1089" t="s">
        <v>15751</v>
      </c>
    </row>
    <row r="1034" spans="1:10" x14ac:dyDescent="0.25">
      <c r="A1034" s="1090" t="s">
        <v>13596</v>
      </c>
      <c r="B1034" s="1089" t="s">
        <v>15752</v>
      </c>
      <c r="C1034" s="1089" t="s">
        <v>13597</v>
      </c>
    </row>
    <row r="1035" spans="1:10" x14ac:dyDescent="0.25">
      <c r="A1035" s="1090" t="s">
        <v>13598</v>
      </c>
      <c r="B1035" s="1089" t="s">
        <v>13599</v>
      </c>
      <c r="C1035" s="1089" t="s">
        <v>13600</v>
      </c>
    </row>
    <row r="1036" spans="1:10" x14ac:dyDescent="0.25">
      <c r="C1036" s="1089" t="s">
        <v>13601</v>
      </c>
      <c r="D1036" s="1089" t="s">
        <v>13602</v>
      </c>
      <c r="E1036" s="1089" t="s">
        <v>13603</v>
      </c>
      <c r="F1036" s="1089" t="s">
        <v>13604</v>
      </c>
      <c r="G1036" s="1089" t="s">
        <v>13605</v>
      </c>
      <c r="H1036" s="1089" t="s">
        <v>13606</v>
      </c>
      <c r="I1036" s="1089" t="s">
        <v>13607</v>
      </c>
      <c r="J1036" s="1089" t="s">
        <v>13608</v>
      </c>
    </row>
    <row r="1037" spans="1:10" x14ac:dyDescent="0.25">
      <c r="A1037" s="1090" t="s">
        <v>15753</v>
      </c>
      <c r="B1037" s="1089" t="s">
        <v>15754</v>
      </c>
      <c r="C1037" s="1089" t="s">
        <v>13609</v>
      </c>
      <c r="D1037" s="1089" t="s">
        <v>13610</v>
      </c>
      <c r="E1037" s="1089" t="s">
        <v>13611</v>
      </c>
      <c r="F1037" s="1089" t="s">
        <v>13612</v>
      </c>
      <c r="G1037" s="1089" t="s">
        <v>13613</v>
      </c>
      <c r="H1037" s="1089" t="s">
        <v>13614</v>
      </c>
      <c r="I1037" s="1089" t="s">
        <v>13615</v>
      </c>
      <c r="J1037" s="1089" t="s">
        <v>13616</v>
      </c>
    </row>
    <row r="1038" spans="1:10" x14ac:dyDescent="0.25">
      <c r="A1038" s="1090" t="s">
        <v>13617</v>
      </c>
      <c r="B1038" s="1089" t="s">
        <v>13618</v>
      </c>
      <c r="C1038" s="1089" t="s">
        <v>15692</v>
      </c>
      <c r="D1038" s="1089" t="s">
        <v>15692</v>
      </c>
      <c r="E1038" s="1089" t="s">
        <v>15692</v>
      </c>
      <c r="F1038" s="1089" t="s">
        <v>15692</v>
      </c>
      <c r="G1038" s="1089" t="s">
        <v>15692</v>
      </c>
      <c r="H1038" s="1089" t="s">
        <v>15692</v>
      </c>
      <c r="I1038" s="1089" t="s">
        <v>15692</v>
      </c>
      <c r="J1038" s="1089" t="s">
        <v>15692</v>
      </c>
    </row>
    <row r="1040" spans="1:10" x14ac:dyDescent="0.25">
      <c r="A1040" s="1090">
        <v>20</v>
      </c>
      <c r="B1040" s="1089" t="s">
        <v>12628</v>
      </c>
      <c r="C1040" s="1089">
        <v>480</v>
      </c>
      <c r="D1040" s="1089">
        <v>480</v>
      </c>
      <c r="E1040" s="1089">
        <v>480</v>
      </c>
      <c r="F1040" s="1089">
        <v>448</v>
      </c>
      <c r="G1040" s="1089">
        <v>403</v>
      </c>
      <c r="H1040" s="1089">
        <v>367</v>
      </c>
      <c r="I1040" s="1089">
        <v>323</v>
      </c>
      <c r="J1040" s="1089">
        <v>261</v>
      </c>
    </row>
    <row r="1041" spans="1:10" x14ac:dyDescent="0.25">
      <c r="B1041" s="1089" t="s">
        <v>15718</v>
      </c>
      <c r="C1041" s="1089">
        <v>480</v>
      </c>
      <c r="D1041" s="1089">
        <v>480</v>
      </c>
      <c r="E1041" s="1089">
        <v>480</v>
      </c>
      <c r="F1041" s="1089">
        <v>448</v>
      </c>
      <c r="G1041" s="1089">
        <v>403</v>
      </c>
      <c r="H1041" s="1089">
        <v>367</v>
      </c>
      <c r="I1041" s="1089">
        <v>323</v>
      </c>
      <c r="J1041" s="1089">
        <v>261</v>
      </c>
    </row>
    <row r="1042" spans="1:10" x14ac:dyDescent="0.25">
      <c r="A1042" s="1090">
        <v>21</v>
      </c>
      <c r="B1042" s="1089" t="s">
        <v>12628</v>
      </c>
      <c r="C1042" s="1089">
        <v>480</v>
      </c>
      <c r="D1042" s="1089">
        <v>480</v>
      </c>
      <c r="E1042" s="1089">
        <v>480</v>
      </c>
      <c r="F1042" s="1089">
        <v>448</v>
      </c>
      <c r="G1042" s="1089">
        <v>403</v>
      </c>
      <c r="H1042" s="1089">
        <v>367</v>
      </c>
      <c r="I1042" s="1089">
        <v>323</v>
      </c>
      <c r="J1042" s="1089">
        <v>239</v>
      </c>
    </row>
    <row r="1043" spans="1:10" x14ac:dyDescent="0.25">
      <c r="B1043" s="1089" t="s">
        <v>15718</v>
      </c>
      <c r="C1043" s="1089">
        <v>480</v>
      </c>
      <c r="D1043" s="1089">
        <v>480</v>
      </c>
      <c r="E1043" s="1089">
        <v>480</v>
      </c>
      <c r="F1043" s="1089">
        <v>448</v>
      </c>
      <c r="G1043" s="1089">
        <v>403</v>
      </c>
      <c r="H1043" s="1089">
        <v>367</v>
      </c>
      <c r="I1043" s="1089">
        <v>323</v>
      </c>
      <c r="J1043" s="1089">
        <v>202</v>
      </c>
    </row>
    <row r="1044" spans="1:10" x14ac:dyDescent="0.25">
      <c r="A1044" s="1128">
        <v>22</v>
      </c>
      <c r="B1044" s="1089" t="s">
        <v>12628</v>
      </c>
      <c r="C1044" s="1089">
        <v>480</v>
      </c>
      <c r="D1044" s="1089">
        <v>480</v>
      </c>
      <c r="E1044" s="1089">
        <v>480</v>
      </c>
      <c r="F1044" s="1089">
        <v>448</v>
      </c>
      <c r="G1044" s="1089">
        <v>403</v>
      </c>
      <c r="H1044" s="1089">
        <v>367</v>
      </c>
      <c r="I1044" s="1089">
        <v>318</v>
      </c>
      <c r="J1044" s="1089">
        <v>232</v>
      </c>
    </row>
    <row r="1045" spans="1:10" x14ac:dyDescent="0.25">
      <c r="A1045" s="1128"/>
      <c r="B1045" s="1089" t="s">
        <v>15718</v>
      </c>
      <c r="C1045" s="1089">
        <v>480</v>
      </c>
      <c r="D1045" s="1089">
        <v>480</v>
      </c>
      <c r="E1045" s="1089">
        <v>480</v>
      </c>
      <c r="F1045" s="1089">
        <v>448</v>
      </c>
      <c r="G1045" s="1089">
        <v>403</v>
      </c>
      <c r="H1045" s="1089">
        <v>367</v>
      </c>
      <c r="I1045" s="1089">
        <v>318</v>
      </c>
      <c r="J1045" s="1089">
        <v>140</v>
      </c>
    </row>
    <row r="1046" spans="1:10" x14ac:dyDescent="0.25">
      <c r="A1046" s="1128">
        <v>23</v>
      </c>
      <c r="B1046" s="1089" t="s">
        <v>12628</v>
      </c>
      <c r="C1046" s="1089">
        <v>480</v>
      </c>
      <c r="D1046" s="1089">
        <v>480</v>
      </c>
      <c r="E1046" s="1089">
        <v>480</v>
      </c>
      <c r="F1046" s="1089">
        <v>448</v>
      </c>
      <c r="G1046" s="1089">
        <v>403</v>
      </c>
      <c r="H1046" s="1089">
        <v>367</v>
      </c>
      <c r="I1046" s="1089">
        <v>285</v>
      </c>
      <c r="J1046" s="1089">
        <v>225</v>
      </c>
    </row>
    <row r="1047" spans="1:10" ht="15" x14ac:dyDescent="0.25">
      <c r="A1047" s="1129"/>
      <c r="B1047" s="1089" t="s">
        <v>15718</v>
      </c>
      <c r="C1047" s="1089">
        <v>480</v>
      </c>
      <c r="D1047" s="1089">
        <v>480</v>
      </c>
      <c r="E1047" s="1089">
        <v>480</v>
      </c>
      <c r="F1047" s="1089">
        <v>448</v>
      </c>
      <c r="G1047" s="1089">
        <v>403</v>
      </c>
      <c r="H1047" s="1089">
        <v>367</v>
      </c>
      <c r="I1047" s="1089">
        <v>285</v>
      </c>
      <c r="J1047" s="1089">
        <v>104</v>
      </c>
    </row>
    <row r="1048" spans="1:10" x14ac:dyDescent="0.25">
      <c r="A1048" s="1128">
        <v>24</v>
      </c>
      <c r="B1048" s="1089" t="s">
        <v>12628</v>
      </c>
      <c r="C1048" s="1089">
        <v>480</v>
      </c>
      <c r="D1048" s="1089">
        <v>480</v>
      </c>
      <c r="E1048" s="1089">
        <v>480</v>
      </c>
      <c r="F1048" s="1089">
        <v>448</v>
      </c>
      <c r="G1048" s="1089">
        <v>403</v>
      </c>
      <c r="H1048" s="1089">
        <v>367</v>
      </c>
      <c r="I1048" s="1089">
        <v>254</v>
      </c>
      <c r="J1048" s="1089">
        <v>219</v>
      </c>
    </row>
    <row r="1049" spans="1:10" x14ac:dyDescent="0.25">
      <c r="B1049" s="1089" t="s">
        <v>15718</v>
      </c>
      <c r="C1049" s="1089">
        <v>480</v>
      </c>
      <c r="D1049" s="1089">
        <v>480</v>
      </c>
      <c r="E1049" s="1089">
        <v>480</v>
      </c>
      <c r="F1049" s="1089">
        <v>448</v>
      </c>
      <c r="G1049" s="1089">
        <v>403</v>
      </c>
      <c r="H1049" s="1089">
        <v>367</v>
      </c>
      <c r="I1049" s="1089">
        <v>254</v>
      </c>
      <c r="J1049" s="1089">
        <v>84</v>
      </c>
    </row>
    <row r="1050" spans="1:10" x14ac:dyDescent="0.25">
      <c r="A1050" s="1090">
        <v>25</v>
      </c>
      <c r="B1050" s="1089" t="s">
        <v>12628</v>
      </c>
      <c r="C1050" s="1089">
        <v>480</v>
      </c>
      <c r="D1050" s="1089">
        <v>480</v>
      </c>
      <c r="E1050" s="1089">
        <v>480</v>
      </c>
      <c r="F1050" s="1089">
        <v>448</v>
      </c>
      <c r="G1050" s="1089">
        <v>403</v>
      </c>
      <c r="H1050" s="1089">
        <v>351</v>
      </c>
      <c r="I1050" s="1089">
        <v>246</v>
      </c>
      <c r="J1050" s="1089">
        <v>213</v>
      </c>
    </row>
    <row r="1051" spans="1:10" x14ac:dyDescent="0.25">
      <c r="B1051" s="1089" t="s">
        <v>15718</v>
      </c>
      <c r="C1051" s="1089">
        <v>480</v>
      </c>
      <c r="D1051" s="1089">
        <v>480</v>
      </c>
      <c r="E1051" s="1089">
        <v>480</v>
      </c>
      <c r="F1051" s="1089">
        <v>448</v>
      </c>
      <c r="G1051" s="1089">
        <v>403</v>
      </c>
      <c r="H1051" s="1089">
        <v>351</v>
      </c>
      <c r="I1051" s="1089">
        <v>190</v>
      </c>
      <c r="J1051" s="1089">
        <v>70</v>
      </c>
    </row>
    <row r="1052" spans="1:10" x14ac:dyDescent="0.25">
      <c r="A1052" s="1090">
        <v>26</v>
      </c>
      <c r="B1052" s="1089" t="s">
        <v>12628</v>
      </c>
      <c r="C1052" s="1089">
        <v>480</v>
      </c>
      <c r="D1052" s="1089">
        <v>480</v>
      </c>
      <c r="E1052" s="1089">
        <v>480</v>
      </c>
      <c r="F1052" s="1089">
        <v>448</v>
      </c>
      <c r="G1052" s="1089">
        <v>403</v>
      </c>
      <c r="H1052" s="1089">
        <v>312</v>
      </c>
      <c r="I1052" s="1089">
        <v>238</v>
      </c>
      <c r="J1052" s="1089">
        <v>207</v>
      </c>
    </row>
    <row r="1053" spans="1:10" x14ac:dyDescent="0.25">
      <c r="B1053" s="1089" t="s">
        <v>15718</v>
      </c>
      <c r="C1053" s="1089">
        <v>480</v>
      </c>
      <c r="D1053" s="1089">
        <v>480</v>
      </c>
      <c r="E1053" s="1089">
        <v>480</v>
      </c>
      <c r="F1053" s="1089">
        <v>448</v>
      </c>
      <c r="G1053" s="1089">
        <v>403</v>
      </c>
      <c r="H1053" s="1089">
        <v>312</v>
      </c>
      <c r="I1053" s="1089">
        <v>127</v>
      </c>
      <c r="J1053" s="1089">
        <v>59</v>
      </c>
    </row>
    <row r="1054" spans="1:10" x14ac:dyDescent="0.25">
      <c r="A1054" s="1090">
        <v>27</v>
      </c>
      <c r="B1054" s="1089" t="s">
        <v>12628</v>
      </c>
      <c r="C1054" s="1089">
        <v>480</v>
      </c>
      <c r="D1054" s="1089">
        <v>480</v>
      </c>
      <c r="E1054" s="1089">
        <v>480</v>
      </c>
      <c r="F1054" s="1089">
        <v>448</v>
      </c>
      <c r="G1054" s="1089">
        <v>369</v>
      </c>
      <c r="H1054" s="1089">
        <v>272</v>
      </c>
      <c r="I1054" s="1089">
        <v>231</v>
      </c>
      <c r="J1054" s="1089">
        <v>202</v>
      </c>
    </row>
    <row r="1055" spans="1:10" x14ac:dyDescent="0.25">
      <c r="B1055" s="1089" t="s">
        <v>15718</v>
      </c>
      <c r="C1055" s="1089">
        <v>480</v>
      </c>
      <c r="D1055" s="1089">
        <v>480</v>
      </c>
      <c r="E1055" s="1089">
        <v>480</v>
      </c>
      <c r="F1055" s="1089">
        <v>448</v>
      </c>
      <c r="G1055" s="1089">
        <v>369</v>
      </c>
      <c r="H1055" s="1089">
        <v>272</v>
      </c>
      <c r="I1055" s="1089">
        <v>95</v>
      </c>
      <c r="J1055" s="1089">
        <v>51</v>
      </c>
    </row>
    <row r="1056" spans="1:10" x14ac:dyDescent="0.25">
      <c r="A1056" s="1090">
        <v>28</v>
      </c>
      <c r="B1056" s="1089" t="s">
        <v>12628</v>
      </c>
      <c r="C1056" s="1089">
        <v>480</v>
      </c>
      <c r="D1056" s="1089">
        <v>480</v>
      </c>
      <c r="E1056" s="1089">
        <v>480</v>
      </c>
      <c r="F1056" s="1089">
        <v>429</v>
      </c>
      <c r="G1056" s="1089">
        <v>325</v>
      </c>
      <c r="H1056" s="1089">
        <v>261</v>
      </c>
      <c r="I1056" s="1089">
        <v>224</v>
      </c>
      <c r="J1056" s="1089">
        <v>197</v>
      </c>
    </row>
    <row r="1057" spans="1:10" x14ac:dyDescent="0.25">
      <c r="B1057" s="1089" t="s">
        <v>15718</v>
      </c>
      <c r="C1057" s="1089">
        <v>480</v>
      </c>
      <c r="D1057" s="1089">
        <v>480</v>
      </c>
      <c r="E1057" s="1089">
        <v>480</v>
      </c>
      <c r="F1057" s="1089">
        <v>429</v>
      </c>
      <c r="G1057" s="1089">
        <v>325</v>
      </c>
      <c r="H1057" s="1089">
        <v>238</v>
      </c>
      <c r="I1057" s="1089">
        <v>75</v>
      </c>
      <c r="J1057" s="1089">
        <v>45</v>
      </c>
    </row>
    <row r="1058" spans="1:10" x14ac:dyDescent="0.25">
      <c r="A1058" s="1090">
        <v>29</v>
      </c>
      <c r="B1058" s="1089" t="s">
        <v>12628</v>
      </c>
      <c r="C1058" s="1089">
        <v>480</v>
      </c>
      <c r="D1058" s="1089">
        <v>480</v>
      </c>
      <c r="E1058" s="1089">
        <v>480</v>
      </c>
      <c r="F1058" s="1089">
        <v>383</v>
      </c>
      <c r="G1058" s="1089">
        <v>283</v>
      </c>
      <c r="H1058" s="1089">
        <v>253</v>
      </c>
      <c r="I1058" s="1089">
        <v>218</v>
      </c>
      <c r="J1058" s="1089">
        <v>192</v>
      </c>
    </row>
    <row r="1059" spans="1:10" x14ac:dyDescent="0.25">
      <c r="B1059" s="1089" t="s">
        <v>15718</v>
      </c>
      <c r="C1059" s="1089">
        <v>480</v>
      </c>
      <c r="D1059" s="1089">
        <v>480</v>
      </c>
      <c r="E1059" s="1089">
        <v>480</v>
      </c>
      <c r="F1059" s="1089">
        <v>383</v>
      </c>
      <c r="G1059" s="1089">
        <v>283</v>
      </c>
      <c r="H1059" s="1089">
        <v>148</v>
      </c>
      <c r="I1059" s="1089">
        <v>63</v>
      </c>
      <c r="J1059" s="1089">
        <v>40</v>
      </c>
    </row>
    <row r="1060" spans="1:10" x14ac:dyDescent="0.25">
      <c r="A1060" s="1090">
        <v>30</v>
      </c>
      <c r="B1060" s="1089" t="s">
        <v>12628</v>
      </c>
      <c r="C1060" s="1089">
        <v>480</v>
      </c>
      <c r="D1060" s="1089">
        <v>480</v>
      </c>
      <c r="E1060" s="1089">
        <v>448</v>
      </c>
      <c r="F1060" s="1089">
        <v>335</v>
      </c>
      <c r="G1060" s="1089">
        <v>273</v>
      </c>
      <c r="H1060" s="1089">
        <v>245</v>
      </c>
      <c r="I1060" s="1089">
        <v>212</v>
      </c>
      <c r="J1060" s="1089">
        <v>187</v>
      </c>
    </row>
    <row r="1061" spans="1:10" x14ac:dyDescent="0.25">
      <c r="B1061" s="1089" t="s">
        <v>15718</v>
      </c>
      <c r="C1061" s="1089">
        <v>480</v>
      </c>
      <c r="D1061" s="1089">
        <v>480</v>
      </c>
      <c r="E1061" s="1089">
        <v>448</v>
      </c>
      <c r="F1061" s="1089">
        <v>335</v>
      </c>
      <c r="G1061" s="1089">
        <v>273</v>
      </c>
      <c r="H1061" s="1089">
        <v>106</v>
      </c>
      <c r="I1061" s="1089">
        <v>54</v>
      </c>
      <c r="J1061" s="1089">
        <v>36</v>
      </c>
    </row>
    <row r="1062" spans="1:10" x14ac:dyDescent="0.25">
      <c r="A1062" s="1090">
        <v>31</v>
      </c>
      <c r="B1062" s="1089" t="s">
        <v>12628</v>
      </c>
      <c r="C1062" s="1089">
        <v>480</v>
      </c>
      <c r="D1062" s="1089">
        <v>480</v>
      </c>
      <c r="E1062" s="1089">
        <v>394</v>
      </c>
      <c r="F1062" s="1089">
        <v>297</v>
      </c>
      <c r="G1062" s="1089">
        <v>264</v>
      </c>
      <c r="H1062" s="1089">
        <v>238</v>
      </c>
      <c r="I1062" s="1089">
        <v>206</v>
      </c>
      <c r="J1062" s="1089">
        <v>182</v>
      </c>
    </row>
    <row r="1063" spans="1:10" x14ac:dyDescent="0.25">
      <c r="B1063" s="1089" t="s">
        <v>15718</v>
      </c>
      <c r="C1063" s="1089">
        <v>480</v>
      </c>
      <c r="D1063" s="1089">
        <v>480</v>
      </c>
      <c r="E1063" s="1089">
        <v>394</v>
      </c>
      <c r="F1063" s="1089">
        <v>297</v>
      </c>
      <c r="G1063" s="1089">
        <v>161</v>
      </c>
      <c r="H1063" s="1089">
        <v>81</v>
      </c>
      <c r="I1063" s="1089">
        <v>47</v>
      </c>
      <c r="J1063" s="1089">
        <v>33</v>
      </c>
    </row>
    <row r="1064" spans="1:10" x14ac:dyDescent="0.25">
      <c r="A1064" s="1090">
        <v>32</v>
      </c>
      <c r="B1064" s="1089" t="s">
        <v>12628</v>
      </c>
      <c r="C1064" s="1089">
        <v>480</v>
      </c>
      <c r="D1064" s="1089">
        <v>468</v>
      </c>
      <c r="E1064" s="1089">
        <v>339</v>
      </c>
      <c r="F1064" s="1089">
        <v>287</v>
      </c>
      <c r="G1064" s="1089">
        <v>256</v>
      </c>
      <c r="H1064" s="1089">
        <v>231</v>
      </c>
      <c r="I1064" s="1089">
        <v>201</v>
      </c>
      <c r="J1064" s="1089">
        <v>178</v>
      </c>
    </row>
    <row r="1065" spans="1:10" x14ac:dyDescent="0.25">
      <c r="B1065" s="1089" t="s">
        <v>15718</v>
      </c>
      <c r="C1065" s="1089">
        <v>480</v>
      </c>
      <c r="D1065" s="1089">
        <v>468</v>
      </c>
      <c r="E1065" s="1089">
        <v>339</v>
      </c>
      <c r="F1065" s="1089">
        <v>250</v>
      </c>
      <c r="G1065" s="1089">
        <v>106</v>
      </c>
      <c r="H1065" s="1089">
        <v>64</v>
      </c>
      <c r="I1065" s="1089">
        <v>40</v>
      </c>
      <c r="J1065" s="1089">
        <v>29</v>
      </c>
    </row>
    <row r="1066" spans="1:10" x14ac:dyDescent="0.25">
      <c r="A1066" s="1090">
        <v>33</v>
      </c>
      <c r="B1066" s="1089" t="s">
        <v>12628</v>
      </c>
      <c r="C1066" s="1089">
        <v>480</v>
      </c>
      <c r="D1066" s="1089">
        <v>399</v>
      </c>
      <c r="E1066" s="1089">
        <v>313</v>
      </c>
      <c r="F1066" s="1089">
        <v>277</v>
      </c>
      <c r="G1066" s="1089">
        <v>248</v>
      </c>
      <c r="H1066" s="1089">
        <v>224</v>
      </c>
      <c r="I1066" s="1089">
        <v>196</v>
      </c>
      <c r="J1066" s="1089">
        <v>174</v>
      </c>
    </row>
    <row r="1067" spans="1:10" x14ac:dyDescent="0.25">
      <c r="B1067" s="1089" t="s">
        <v>15718</v>
      </c>
      <c r="C1067" s="1089">
        <v>480</v>
      </c>
      <c r="D1067" s="1089">
        <v>399</v>
      </c>
      <c r="E1067" s="1089">
        <v>313</v>
      </c>
      <c r="F1067" s="1089">
        <v>130</v>
      </c>
      <c r="G1067" s="1089">
        <v>76</v>
      </c>
      <c r="H1067" s="1089">
        <v>52</v>
      </c>
      <c r="I1067" s="1089">
        <v>35</v>
      </c>
      <c r="J1067" s="1089">
        <v>26</v>
      </c>
    </row>
    <row r="1068" spans="1:10" x14ac:dyDescent="0.25">
      <c r="A1068" s="1090">
        <v>34</v>
      </c>
      <c r="B1068" s="1089" t="s">
        <v>12628</v>
      </c>
      <c r="C1068" s="1089">
        <v>470</v>
      </c>
      <c r="D1068" s="1089">
        <v>347</v>
      </c>
      <c r="E1068" s="1089">
        <v>302</v>
      </c>
      <c r="F1068" s="1089">
        <v>267</v>
      </c>
      <c r="G1068" s="1089">
        <v>240</v>
      </c>
      <c r="H1068" s="1089">
        <v>217</v>
      </c>
      <c r="I1068" s="1089">
        <v>191</v>
      </c>
      <c r="J1068" s="1089">
        <v>170</v>
      </c>
    </row>
    <row r="1069" spans="1:10" x14ac:dyDescent="0.25">
      <c r="B1069" s="1089" t="s">
        <v>15718</v>
      </c>
      <c r="C1069" s="1089">
        <v>470</v>
      </c>
      <c r="D1069" s="1089">
        <v>347</v>
      </c>
      <c r="E1069" s="1089">
        <v>148</v>
      </c>
      <c r="F1069" s="1089">
        <v>84</v>
      </c>
      <c r="G1069" s="1089">
        <v>57</v>
      </c>
      <c r="H1069" s="1089">
        <v>42</v>
      </c>
      <c r="I1069" s="1089">
        <v>30</v>
      </c>
      <c r="J1069" s="1089">
        <v>24</v>
      </c>
    </row>
    <row r="1070" spans="1:10" x14ac:dyDescent="0.25">
      <c r="A1070" s="1090">
        <v>35</v>
      </c>
      <c r="B1070" s="1089" t="s">
        <v>12628</v>
      </c>
      <c r="C1070" s="1089">
        <v>389</v>
      </c>
      <c r="D1070" s="1089">
        <v>333</v>
      </c>
      <c r="E1070" s="1089">
        <v>291</v>
      </c>
      <c r="F1070" s="1089">
        <v>259</v>
      </c>
      <c r="G1070" s="1089">
        <v>233</v>
      </c>
      <c r="H1070" s="1089">
        <v>211</v>
      </c>
      <c r="I1070" s="1089">
        <v>186</v>
      </c>
      <c r="J1070" s="1089">
        <v>166</v>
      </c>
    </row>
    <row r="1071" spans="1:10" x14ac:dyDescent="0.25">
      <c r="B1071" s="1089" t="s">
        <v>15718</v>
      </c>
      <c r="C1071" s="1089">
        <v>389</v>
      </c>
      <c r="D1071" s="1089">
        <v>183</v>
      </c>
      <c r="E1071" s="1089">
        <v>94</v>
      </c>
      <c r="F1071" s="1089">
        <v>63</v>
      </c>
      <c r="G1071" s="1089">
        <v>47</v>
      </c>
      <c r="H1071" s="1089">
        <v>36</v>
      </c>
      <c r="I1071" s="1089">
        <v>27</v>
      </c>
      <c r="J1071" s="1089">
        <v>22</v>
      </c>
    </row>
    <row r="1072" spans="1:10" x14ac:dyDescent="0.25">
      <c r="A1072" s="1090">
        <v>36</v>
      </c>
      <c r="B1072" s="1089" t="s">
        <v>12628</v>
      </c>
      <c r="C1072" s="1089">
        <v>372</v>
      </c>
      <c r="D1072" s="1089">
        <v>320</v>
      </c>
      <c r="E1072" s="1089">
        <v>281</v>
      </c>
      <c r="F1072" s="1089">
        <v>251</v>
      </c>
      <c r="G1072" s="1089">
        <v>226</v>
      </c>
      <c r="H1072" s="1089">
        <v>206</v>
      </c>
      <c r="I1072" s="1089">
        <v>181</v>
      </c>
      <c r="J1072" s="1089">
        <v>162</v>
      </c>
    </row>
    <row r="1073" spans="1:10" x14ac:dyDescent="0.25">
      <c r="B1073" s="1089" t="s">
        <v>15718</v>
      </c>
      <c r="C1073" s="1089">
        <v>241</v>
      </c>
      <c r="D1073" s="1089">
        <v>108</v>
      </c>
      <c r="E1073" s="1089">
        <v>69</v>
      </c>
      <c r="F1073" s="1089">
        <v>50</v>
      </c>
      <c r="G1073" s="1089">
        <v>39</v>
      </c>
      <c r="H1073" s="1089">
        <v>31</v>
      </c>
      <c r="I1073" s="1089">
        <v>24</v>
      </c>
      <c r="J1073" s="1089">
        <v>20</v>
      </c>
    </row>
    <row r="1074" spans="1:10" x14ac:dyDescent="0.25">
      <c r="A1074" s="1090">
        <v>37</v>
      </c>
      <c r="B1074" s="1089" t="s">
        <v>12628</v>
      </c>
      <c r="C1074" s="1089">
        <v>357</v>
      </c>
      <c r="D1074" s="1089">
        <v>309</v>
      </c>
      <c r="E1074" s="1089">
        <v>272</v>
      </c>
      <c r="F1074" s="1089">
        <v>243</v>
      </c>
      <c r="G1074" s="1089">
        <v>219</v>
      </c>
      <c r="H1074" s="1089">
        <v>200</v>
      </c>
      <c r="I1074" s="1089">
        <v>177</v>
      </c>
      <c r="J1074" s="1089">
        <v>159</v>
      </c>
    </row>
    <row r="1075" spans="1:10" x14ac:dyDescent="0.25">
      <c r="B1075" s="1089" t="s">
        <v>15718</v>
      </c>
      <c r="C1075" s="1089">
        <v>125</v>
      </c>
      <c r="D1075" s="1089">
        <v>75</v>
      </c>
      <c r="E1075" s="1089">
        <v>54</v>
      </c>
      <c r="F1075" s="1089">
        <v>41</v>
      </c>
      <c r="G1075" s="1089">
        <v>33</v>
      </c>
      <c r="H1075" s="1089">
        <v>28</v>
      </c>
      <c r="I1075" s="1089">
        <v>22</v>
      </c>
      <c r="J1075" s="1089">
        <v>18</v>
      </c>
    </row>
    <row r="1076" spans="1:10" x14ac:dyDescent="0.25">
      <c r="A1076" s="1090">
        <v>38</v>
      </c>
      <c r="B1076" s="1089" t="s">
        <v>12628</v>
      </c>
      <c r="C1076" s="1089">
        <v>343</v>
      </c>
      <c r="D1076" s="1089">
        <v>298</v>
      </c>
      <c r="E1076" s="1089">
        <v>263</v>
      </c>
      <c r="F1076" s="1089">
        <v>236</v>
      </c>
      <c r="G1076" s="1089">
        <v>213</v>
      </c>
      <c r="H1076" s="1089">
        <v>195</v>
      </c>
      <c r="I1076" s="1089">
        <v>173</v>
      </c>
      <c r="J1076" s="1089">
        <v>155</v>
      </c>
    </row>
    <row r="1077" spans="1:10" x14ac:dyDescent="0.25">
      <c r="B1077" s="1089" t="s">
        <v>15718</v>
      </c>
      <c r="C1077" s="1089">
        <v>83</v>
      </c>
      <c r="D1077" s="1089">
        <v>57</v>
      </c>
      <c r="E1077" s="1089">
        <v>44</v>
      </c>
      <c r="F1077" s="1089">
        <v>35</v>
      </c>
      <c r="G1077" s="1089">
        <v>29</v>
      </c>
      <c r="H1077" s="1089">
        <v>25</v>
      </c>
      <c r="I1077" s="1089">
        <v>20</v>
      </c>
      <c r="J1077" s="1089">
        <v>17</v>
      </c>
    </row>
    <row r="1078" spans="1:10" x14ac:dyDescent="0.25">
      <c r="A1078" s="1090">
        <v>39</v>
      </c>
      <c r="B1078" s="1089" t="s">
        <v>12628</v>
      </c>
      <c r="C1078" s="1089">
        <v>330</v>
      </c>
      <c r="D1078" s="1089">
        <v>287</v>
      </c>
      <c r="E1078" s="1089">
        <v>255</v>
      </c>
      <c r="F1078" s="1089">
        <v>229</v>
      </c>
      <c r="G1078" s="1089">
        <v>208</v>
      </c>
      <c r="H1078" s="1089">
        <v>190</v>
      </c>
      <c r="I1078" s="1089">
        <v>169</v>
      </c>
      <c r="J1078" s="1089">
        <v>152</v>
      </c>
    </row>
    <row r="1079" spans="1:10" x14ac:dyDescent="0.25">
      <c r="B1079" s="1089" t="s">
        <v>15718</v>
      </c>
      <c r="C1079" s="1089">
        <v>62</v>
      </c>
      <c r="D1079" s="1089">
        <v>46</v>
      </c>
      <c r="E1079" s="1089">
        <v>37</v>
      </c>
      <c r="F1079" s="1089">
        <v>30</v>
      </c>
      <c r="G1079" s="1089">
        <v>26</v>
      </c>
      <c r="H1079" s="1089">
        <v>22</v>
      </c>
      <c r="I1079" s="1089">
        <v>18</v>
      </c>
      <c r="J1079" s="1089">
        <v>16</v>
      </c>
    </row>
    <row r="1080" spans="1:10" x14ac:dyDescent="0.25">
      <c r="A1080" s="1090">
        <v>40</v>
      </c>
      <c r="B1080" s="1089" t="s">
        <v>12628</v>
      </c>
      <c r="C1080" s="1089">
        <v>318</v>
      </c>
      <c r="D1080" s="1089">
        <v>278</v>
      </c>
      <c r="E1080" s="1089">
        <v>247</v>
      </c>
      <c r="F1080" s="1089">
        <v>222</v>
      </c>
      <c r="G1080" s="1089">
        <v>202</v>
      </c>
      <c r="H1080" s="1089">
        <v>185</v>
      </c>
      <c r="I1080" s="1089">
        <v>165</v>
      </c>
      <c r="J1080" s="1089">
        <v>149</v>
      </c>
    </row>
    <row r="1081" spans="1:10" x14ac:dyDescent="0.25">
      <c r="B1081" s="1089" t="s">
        <v>15718</v>
      </c>
      <c r="C1081" s="1089">
        <v>49</v>
      </c>
      <c r="D1081" s="1089">
        <v>38</v>
      </c>
      <c r="E1081" s="1089">
        <v>31</v>
      </c>
      <c r="F1081" s="1089">
        <v>27</v>
      </c>
      <c r="G1081" s="1089">
        <v>23</v>
      </c>
      <c r="H1081" s="1089">
        <v>20</v>
      </c>
      <c r="I1081" s="1089">
        <v>17</v>
      </c>
      <c r="J1081" s="1089">
        <v>14</v>
      </c>
    </row>
    <row r="1082" spans="1:10" x14ac:dyDescent="0.25">
      <c r="A1082" s="1090" t="s">
        <v>3870</v>
      </c>
    </row>
    <row r="1083" spans="1:10" x14ac:dyDescent="0.25">
      <c r="A1083" s="1090" t="s">
        <v>12638</v>
      </c>
    </row>
    <row r="1084" spans="1:10" x14ac:dyDescent="0.25">
      <c r="A1084" s="1090" t="s">
        <v>13595</v>
      </c>
      <c r="B1084" s="1089" t="s">
        <v>12640</v>
      </c>
      <c r="C1084" s="1089" t="s">
        <v>15751</v>
      </c>
    </row>
    <row r="1085" spans="1:10" x14ac:dyDescent="0.25">
      <c r="A1085" s="1090" t="s">
        <v>13596</v>
      </c>
      <c r="B1085" s="1089" t="s">
        <v>15752</v>
      </c>
      <c r="C1085" s="1089" t="s">
        <v>12641</v>
      </c>
    </row>
    <row r="1086" spans="1:10" x14ac:dyDescent="0.25">
      <c r="A1086" s="1090" t="s">
        <v>13598</v>
      </c>
      <c r="B1086" s="1089" t="s">
        <v>13599</v>
      </c>
      <c r="C1086" s="1089" t="s">
        <v>13600</v>
      </c>
    </row>
    <row r="1087" spans="1:10" x14ac:dyDescent="0.25">
      <c r="C1087" s="1089" t="s">
        <v>13601</v>
      </c>
      <c r="D1087" s="1089" t="s">
        <v>13619</v>
      </c>
      <c r="E1087" s="1089" t="s">
        <v>13603</v>
      </c>
      <c r="F1087" s="1089" t="s">
        <v>13604</v>
      </c>
      <c r="G1087" s="1089" t="s">
        <v>13605</v>
      </c>
      <c r="H1087" s="1089" t="s">
        <v>13606</v>
      </c>
      <c r="I1087" s="1089" t="s">
        <v>13620</v>
      </c>
      <c r="J1087" s="1089" t="s">
        <v>13621</v>
      </c>
    </row>
    <row r="1088" spans="1:10" x14ac:dyDescent="0.25">
      <c r="A1088" s="1090" t="s">
        <v>15753</v>
      </c>
      <c r="B1088" s="1089" t="s">
        <v>15754</v>
      </c>
      <c r="C1088" s="1089" t="s">
        <v>13609</v>
      </c>
      <c r="D1088" s="1089" t="s">
        <v>13610</v>
      </c>
      <c r="E1088" s="1089" t="s">
        <v>13611</v>
      </c>
      <c r="F1088" s="1089" t="s">
        <v>13612</v>
      </c>
      <c r="G1088" s="1089" t="s">
        <v>13613</v>
      </c>
      <c r="H1088" s="1089" t="s">
        <v>13614</v>
      </c>
      <c r="I1088" s="1089" t="s">
        <v>13615</v>
      </c>
      <c r="J1088" s="1089" t="s">
        <v>13616</v>
      </c>
    </row>
    <row r="1089" spans="1:10" x14ac:dyDescent="0.25">
      <c r="A1089" s="1090" t="s">
        <v>13617</v>
      </c>
      <c r="B1089" s="1089" t="s">
        <v>13618</v>
      </c>
      <c r="C1089" s="1089" t="s">
        <v>15692</v>
      </c>
      <c r="D1089" s="1089" t="s">
        <v>15692</v>
      </c>
      <c r="E1089" s="1089" t="s">
        <v>15692</v>
      </c>
      <c r="F1089" s="1089" t="s">
        <v>15692</v>
      </c>
      <c r="G1089" s="1089" t="s">
        <v>15692</v>
      </c>
      <c r="H1089" s="1089" t="s">
        <v>15692</v>
      </c>
      <c r="I1089" s="1089" t="s">
        <v>15692</v>
      </c>
      <c r="J1089" s="1089" t="s">
        <v>15692</v>
      </c>
    </row>
    <row r="1091" spans="1:10" x14ac:dyDescent="0.25">
      <c r="A1091" s="1128">
        <v>20</v>
      </c>
      <c r="B1091" s="1134" t="s">
        <v>12628</v>
      </c>
      <c r="C1091" s="1134">
        <v>480</v>
      </c>
      <c r="D1091" s="1089">
        <v>480</v>
      </c>
      <c r="E1091" s="1089">
        <v>480</v>
      </c>
      <c r="F1091" s="1089">
        <v>448</v>
      </c>
      <c r="G1091" s="1089">
        <v>403</v>
      </c>
      <c r="H1091" s="1089">
        <v>367</v>
      </c>
      <c r="I1091" s="1089">
        <v>323</v>
      </c>
      <c r="J1091" s="1089">
        <v>285</v>
      </c>
    </row>
    <row r="1092" spans="1:10" x14ac:dyDescent="0.25">
      <c r="A1092" s="1128"/>
      <c r="B1092" s="1134" t="s">
        <v>15718</v>
      </c>
      <c r="C1092" s="1134">
        <v>480</v>
      </c>
      <c r="D1092" s="1089">
        <v>480</v>
      </c>
      <c r="E1092" s="1089">
        <v>480</v>
      </c>
      <c r="F1092" s="1089">
        <v>448</v>
      </c>
      <c r="G1092" s="1089">
        <v>403</v>
      </c>
      <c r="H1092" s="1089">
        <v>367</v>
      </c>
      <c r="I1092" s="1089">
        <v>323</v>
      </c>
      <c r="J1092" s="1089">
        <v>285</v>
      </c>
    </row>
    <row r="1093" spans="1:10" x14ac:dyDescent="0.25">
      <c r="A1093" s="1128">
        <v>21</v>
      </c>
      <c r="B1093" s="1134" t="s">
        <v>12628</v>
      </c>
      <c r="C1093" s="1134">
        <v>480</v>
      </c>
      <c r="D1093" s="1089">
        <v>480</v>
      </c>
      <c r="E1093" s="1089">
        <v>480</v>
      </c>
      <c r="F1093" s="1089">
        <v>448</v>
      </c>
      <c r="G1093" s="1089">
        <v>403</v>
      </c>
      <c r="H1093" s="1089">
        <v>367</v>
      </c>
      <c r="I1093" s="1089">
        <v>323</v>
      </c>
      <c r="J1093" s="1089">
        <v>256</v>
      </c>
    </row>
    <row r="1094" spans="1:10" ht="15" x14ac:dyDescent="0.25">
      <c r="A1094" s="1133"/>
      <c r="B1094" s="1134" t="s">
        <v>15718</v>
      </c>
      <c r="C1094" s="1134">
        <v>480</v>
      </c>
      <c r="D1094" s="1089">
        <v>480</v>
      </c>
      <c r="E1094" s="1089">
        <v>480</v>
      </c>
      <c r="F1094" s="1089">
        <v>448</v>
      </c>
      <c r="G1094" s="1089">
        <v>403</v>
      </c>
      <c r="H1094" s="1089">
        <v>367</v>
      </c>
      <c r="I1094" s="1089">
        <v>323</v>
      </c>
      <c r="J1094" s="1089">
        <v>256</v>
      </c>
    </row>
    <row r="1095" spans="1:10" ht="15" x14ac:dyDescent="0.25">
      <c r="A1095" s="1129">
        <v>22</v>
      </c>
      <c r="B1095" s="1134" t="s">
        <v>12628</v>
      </c>
      <c r="C1095" s="1134">
        <v>480</v>
      </c>
      <c r="D1095" s="1089">
        <v>480</v>
      </c>
      <c r="E1095" s="1089">
        <v>480</v>
      </c>
      <c r="F1095" s="1089">
        <v>448</v>
      </c>
      <c r="G1095" s="1089">
        <v>403</v>
      </c>
      <c r="H1095" s="1089">
        <v>367</v>
      </c>
      <c r="I1095" s="1089">
        <v>323</v>
      </c>
      <c r="J1095" s="1089">
        <v>234</v>
      </c>
    </row>
    <row r="1096" spans="1:10" ht="15" x14ac:dyDescent="0.25">
      <c r="A1096" s="1130"/>
      <c r="B1096" s="1134" t="s">
        <v>15718</v>
      </c>
      <c r="C1096" s="1134">
        <v>480</v>
      </c>
      <c r="D1096" s="1089">
        <v>480</v>
      </c>
      <c r="E1096" s="1089">
        <v>480</v>
      </c>
      <c r="F1096" s="1089">
        <v>448</v>
      </c>
      <c r="G1096" s="1089">
        <v>403</v>
      </c>
      <c r="H1096" s="1089">
        <v>367</v>
      </c>
      <c r="I1096" s="1089">
        <v>323</v>
      </c>
      <c r="J1096" s="1089">
        <v>186</v>
      </c>
    </row>
    <row r="1097" spans="1:10" ht="15" x14ac:dyDescent="0.25">
      <c r="A1097" s="1130">
        <v>23</v>
      </c>
      <c r="B1097" s="1134" t="s">
        <v>12628</v>
      </c>
      <c r="C1097" s="1134">
        <v>480</v>
      </c>
      <c r="D1097" s="1089">
        <v>480</v>
      </c>
      <c r="E1097" s="1089">
        <v>480</v>
      </c>
      <c r="F1097" s="1089">
        <v>448</v>
      </c>
      <c r="G1097" s="1089">
        <v>403</v>
      </c>
      <c r="H1097" s="1089">
        <v>367</v>
      </c>
      <c r="I1097" s="1089">
        <v>308</v>
      </c>
      <c r="J1097" s="1089">
        <v>227</v>
      </c>
    </row>
    <row r="1098" spans="1:10" ht="15" x14ac:dyDescent="0.25">
      <c r="A1098" s="1130"/>
      <c r="B1098" s="1134" t="s">
        <v>15718</v>
      </c>
      <c r="C1098" s="1134">
        <v>480</v>
      </c>
      <c r="D1098" s="1089">
        <v>480</v>
      </c>
      <c r="E1098" s="1089">
        <v>480</v>
      </c>
      <c r="F1098" s="1089">
        <v>448</v>
      </c>
      <c r="G1098" s="1089">
        <v>403</v>
      </c>
      <c r="H1098" s="1089">
        <v>367</v>
      </c>
      <c r="I1098" s="1089">
        <v>308</v>
      </c>
      <c r="J1098" s="1089">
        <v>126</v>
      </c>
    </row>
    <row r="1099" spans="1:10" ht="15" x14ac:dyDescent="0.25">
      <c r="A1099" s="1130">
        <v>24</v>
      </c>
      <c r="B1099" s="1134" t="s">
        <v>12628</v>
      </c>
      <c r="C1099" s="1134">
        <v>480</v>
      </c>
      <c r="D1099" s="1089">
        <v>480</v>
      </c>
      <c r="E1099" s="1089">
        <v>480</v>
      </c>
      <c r="F1099" s="1089">
        <v>448</v>
      </c>
      <c r="G1099" s="1089">
        <v>403</v>
      </c>
      <c r="H1099" s="1089">
        <v>367</v>
      </c>
      <c r="I1099" s="1089">
        <v>276</v>
      </c>
      <c r="J1099" s="1089">
        <v>220</v>
      </c>
    </row>
    <row r="1100" spans="1:10" ht="15" x14ac:dyDescent="0.25">
      <c r="A1100" s="1130"/>
      <c r="B1100" s="1134" t="s">
        <v>15718</v>
      </c>
      <c r="C1100" s="1134">
        <v>480</v>
      </c>
      <c r="D1100" s="1089">
        <v>480</v>
      </c>
      <c r="E1100" s="1089">
        <v>480</v>
      </c>
      <c r="F1100" s="1089">
        <v>448</v>
      </c>
      <c r="G1100" s="1089">
        <v>403</v>
      </c>
      <c r="H1100" s="1089">
        <v>367</v>
      </c>
      <c r="I1100" s="1089">
        <v>276</v>
      </c>
      <c r="J1100" s="1089">
        <v>97</v>
      </c>
    </row>
    <row r="1101" spans="1:10" x14ac:dyDescent="0.25">
      <c r="A1101" s="1128">
        <v>25</v>
      </c>
      <c r="B1101" s="1134" t="s">
        <v>12628</v>
      </c>
      <c r="C1101" s="1134">
        <v>480</v>
      </c>
      <c r="D1101" s="1089">
        <v>480</v>
      </c>
      <c r="E1101" s="1089">
        <v>480</v>
      </c>
      <c r="F1101" s="1089">
        <v>448</v>
      </c>
      <c r="G1101" s="1089">
        <v>403</v>
      </c>
      <c r="H1101" s="1089">
        <v>367</v>
      </c>
      <c r="I1101" s="1089">
        <v>247</v>
      </c>
      <c r="J1101" s="1089">
        <v>214</v>
      </c>
    </row>
    <row r="1102" spans="1:10" x14ac:dyDescent="0.25">
      <c r="A1102" s="1128"/>
      <c r="B1102" s="1134" t="s">
        <v>15718</v>
      </c>
      <c r="C1102" s="1134">
        <v>480</v>
      </c>
      <c r="D1102" s="1089">
        <v>480</v>
      </c>
      <c r="E1102" s="1089">
        <v>480</v>
      </c>
      <c r="F1102" s="1089">
        <v>448</v>
      </c>
      <c r="G1102" s="1089">
        <v>403</v>
      </c>
      <c r="H1102" s="1089">
        <v>367</v>
      </c>
      <c r="I1102" s="1089">
        <v>247</v>
      </c>
      <c r="J1102" s="1089">
        <v>78</v>
      </c>
    </row>
    <row r="1103" spans="1:10" x14ac:dyDescent="0.25">
      <c r="A1103" s="1128">
        <v>26</v>
      </c>
      <c r="B1103" s="1134" t="s">
        <v>12628</v>
      </c>
      <c r="C1103" s="1134">
        <v>480</v>
      </c>
      <c r="D1103" s="1089">
        <v>480</v>
      </c>
      <c r="E1103" s="1089">
        <v>480</v>
      </c>
      <c r="F1103" s="1089">
        <v>448</v>
      </c>
      <c r="G1103" s="1089">
        <v>403</v>
      </c>
      <c r="H1103" s="1089">
        <v>332</v>
      </c>
      <c r="I1103" s="1089">
        <v>239</v>
      </c>
      <c r="J1103" s="1089">
        <v>208</v>
      </c>
    </row>
    <row r="1104" spans="1:10" x14ac:dyDescent="0.25">
      <c r="A1104" s="1128"/>
      <c r="B1104" s="1134" t="s">
        <v>15718</v>
      </c>
      <c r="C1104" s="1134">
        <v>480</v>
      </c>
      <c r="D1104" s="1089">
        <v>480</v>
      </c>
      <c r="E1104" s="1089">
        <v>480</v>
      </c>
      <c r="F1104" s="1089">
        <v>448</v>
      </c>
      <c r="G1104" s="1089">
        <v>403</v>
      </c>
      <c r="H1104" s="1089">
        <v>332</v>
      </c>
      <c r="I1104" s="1089">
        <v>156</v>
      </c>
      <c r="J1104" s="1089">
        <v>65</v>
      </c>
    </row>
    <row r="1105" spans="1:10" x14ac:dyDescent="0.25">
      <c r="A1105" s="1128">
        <v>27</v>
      </c>
      <c r="B1105" s="1134" t="s">
        <v>12628</v>
      </c>
      <c r="C1105" s="1134">
        <v>480</v>
      </c>
      <c r="D1105" s="1089">
        <v>480</v>
      </c>
      <c r="E1105" s="1089">
        <v>480</v>
      </c>
      <c r="F1105" s="1089">
        <v>448</v>
      </c>
      <c r="G1105" s="1089">
        <v>389</v>
      </c>
      <c r="H1105" s="1089">
        <v>292</v>
      </c>
      <c r="I1105" s="1089">
        <v>232</v>
      </c>
      <c r="J1105" s="1089">
        <v>202</v>
      </c>
    </row>
    <row r="1106" spans="1:10" ht="15" x14ac:dyDescent="0.25">
      <c r="A1106" s="1130"/>
      <c r="B1106" s="1134" t="s">
        <v>15718</v>
      </c>
      <c r="C1106" s="1134">
        <v>480</v>
      </c>
      <c r="D1106" s="1089">
        <v>480</v>
      </c>
      <c r="E1106" s="1089">
        <v>480</v>
      </c>
      <c r="F1106" s="1089">
        <v>448</v>
      </c>
      <c r="G1106" s="1089">
        <v>389</v>
      </c>
      <c r="H1106" s="1089">
        <v>292</v>
      </c>
      <c r="I1106" s="1089">
        <v>109</v>
      </c>
      <c r="J1106" s="1089">
        <v>55</v>
      </c>
    </row>
    <row r="1107" spans="1:10" x14ac:dyDescent="0.25">
      <c r="A1107" s="1128">
        <v>28</v>
      </c>
      <c r="B1107" s="1134" t="s">
        <v>12628</v>
      </c>
      <c r="C1107" s="1134">
        <v>480</v>
      </c>
      <c r="D1107" s="1089">
        <v>480</v>
      </c>
      <c r="E1107" s="1089">
        <v>480</v>
      </c>
      <c r="F1107" s="1089">
        <v>448</v>
      </c>
      <c r="G1107" s="1089">
        <v>344</v>
      </c>
      <c r="H1107" s="1089">
        <v>262</v>
      </c>
      <c r="I1107" s="1089">
        <v>225</v>
      </c>
      <c r="J1107" s="1089">
        <v>197</v>
      </c>
    </row>
    <row r="1108" spans="1:10" x14ac:dyDescent="0.25">
      <c r="A1108" s="1128"/>
      <c r="B1108" s="1134" t="s">
        <v>15718</v>
      </c>
      <c r="C1108" s="1134">
        <v>480</v>
      </c>
      <c r="D1108" s="1089">
        <v>480</v>
      </c>
      <c r="E1108" s="1089">
        <v>480</v>
      </c>
      <c r="F1108" s="1089">
        <v>448</v>
      </c>
      <c r="G1108" s="1089">
        <v>344</v>
      </c>
      <c r="H1108" s="1089">
        <v>262</v>
      </c>
      <c r="I1108" s="1089">
        <v>83</v>
      </c>
      <c r="J1108" s="1089">
        <v>47</v>
      </c>
    </row>
    <row r="1109" spans="1:10" x14ac:dyDescent="0.25">
      <c r="A1109" s="1128">
        <v>29</v>
      </c>
      <c r="B1109" s="1134" t="s">
        <v>12628</v>
      </c>
      <c r="C1109" s="1134">
        <v>480</v>
      </c>
      <c r="D1109" s="1089">
        <v>480</v>
      </c>
      <c r="E1109" s="1089">
        <v>480</v>
      </c>
      <c r="F1109" s="1089">
        <v>403</v>
      </c>
      <c r="G1109" s="1089">
        <v>302</v>
      </c>
      <c r="H1109" s="1089">
        <v>253</v>
      </c>
      <c r="I1109" s="1089">
        <v>218</v>
      </c>
      <c r="J1109" s="1089">
        <v>192</v>
      </c>
    </row>
    <row r="1110" spans="1:10" x14ac:dyDescent="0.25">
      <c r="A1110" s="1128"/>
      <c r="B1110" s="1134" t="s">
        <v>15718</v>
      </c>
      <c r="C1110" s="1134">
        <v>480</v>
      </c>
      <c r="D1110" s="1089">
        <v>480</v>
      </c>
      <c r="E1110" s="1089">
        <v>480</v>
      </c>
      <c r="F1110" s="1089">
        <v>403</v>
      </c>
      <c r="G1110" s="1089">
        <v>302</v>
      </c>
      <c r="H1110" s="1089">
        <v>179</v>
      </c>
      <c r="I1110" s="1089">
        <v>68</v>
      </c>
      <c r="J1110" s="1089">
        <v>42</v>
      </c>
    </row>
    <row r="1111" spans="1:10" x14ac:dyDescent="0.25">
      <c r="A1111" s="1128">
        <v>30</v>
      </c>
      <c r="B1111" s="1134" t="s">
        <v>12628</v>
      </c>
      <c r="C1111" s="1134">
        <v>480</v>
      </c>
      <c r="D1111" s="1089">
        <v>480</v>
      </c>
      <c r="E1111" s="1089">
        <v>471</v>
      </c>
      <c r="F1111" s="1089">
        <v>356</v>
      </c>
      <c r="G1111" s="1089">
        <v>273</v>
      </c>
      <c r="H1111" s="1089">
        <v>245</v>
      </c>
      <c r="I1111" s="1089">
        <v>212</v>
      </c>
      <c r="J1111" s="1089">
        <v>187</v>
      </c>
    </row>
    <row r="1112" spans="1:10" ht="15" x14ac:dyDescent="0.25">
      <c r="A1112" s="1130"/>
      <c r="B1112" s="1134" t="s">
        <v>15718</v>
      </c>
      <c r="C1112" s="1134">
        <v>480</v>
      </c>
      <c r="D1112" s="1089">
        <v>480</v>
      </c>
      <c r="E1112" s="1089">
        <v>471</v>
      </c>
      <c r="F1112" s="1089">
        <v>356</v>
      </c>
      <c r="G1112" s="1089">
        <v>273</v>
      </c>
      <c r="H1112" s="1089">
        <v>120</v>
      </c>
      <c r="I1112" s="1089">
        <v>57</v>
      </c>
      <c r="J1112" s="1089">
        <v>37</v>
      </c>
    </row>
    <row r="1113" spans="1:10" ht="15" x14ac:dyDescent="0.25">
      <c r="A1113" s="1130">
        <v>31</v>
      </c>
      <c r="B1113" s="1134" t="s">
        <v>12628</v>
      </c>
      <c r="C1113" s="1134">
        <v>480</v>
      </c>
      <c r="D1113" s="1089">
        <v>480</v>
      </c>
      <c r="E1113" s="1089">
        <v>417</v>
      </c>
      <c r="F1113" s="1089">
        <v>307</v>
      </c>
      <c r="G1113" s="1089">
        <v>264</v>
      </c>
      <c r="H1113" s="1089">
        <v>237</v>
      </c>
      <c r="I1113" s="1089">
        <v>206</v>
      </c>
      <c r="J1113" s="1089">
        <v>182</v>
      </c>
    </row>
    <row r="1114" spans="1:10" x14ac:dyDescent="0.25">
      <c r="A1114" s="1128"/>
      <c r="B1114" s="1134" t="s">
        <v>15718</v>
      </c>
      <c r="C1114" s="1134">
        <v>480</v>
      </c>
      <c r="D1114" s="1089">
        <v>480</v>
      </c>
      <c r="E1114" s="1089">
        <v>417</v>
      </c>
      <c r="F1114" s="1089">
        <v>307</v>
      </c>
      <c r="G1114" s="1089">
        <v>200</v>
      </c>
      <c r="H1114" s="1089">
        <v>90</v>
      </c>
      <c r="I1114" s="1089">
        <v>49</v>
      </c>
      <c r="J1114" s="1089">
        <v>34</v>
      </c>
    </row>
    <row r="1115" spans="1:10" ht="15" x14ac:dyDescent="0.25">
      <c r="A1115" s="1130">
        <v>32</v>
      </c>
      <c r="B1115" s="1134" t="s">
        <v>12628</v>
      </c>
      <c r="C1115" s="1134">
        <v>480</v>
      </c>
      <c r="D1115" s="1089">
        <v>480</v>
      </c>
      <c r="E1115" s="1089">
        <v>362</v>
      </c>
      <c r="F1115" s="1089">
        <v>286</v>
      </c>
      <c r="G1115" s="1089">
        <v>255</v>
      </c>
      <c r="H1115" s="1089">
        <v>230</v>
      </c>
      <c r="I1115" s="1089">
        <v>201</v>
      </c>
      <c r="J1115" s="1089">
        <v>178</v>
      </c>
    </row>
    <row r="1116" spans="1:10" ht="15" x14ac:dyDescent="0.25">
      <c r="A1116" s="1135"/>
      <c r="B1116" s="1136" t="s">
        <v>15718</v>
      </c>
      <c r="C1116" s="1137">
        <v>480</v>
      </c>
      <c r="D1116" s="1089">
        <v>480</v>
      </c>
      <c r="E1116" s="1089">
        <v>362</v>
      </c>
      <c r="F1116" s="1089">
        <v>286</v>
      </c>
      <c r="G1116" s="1089">
        <v>125</v>
      </c>
      <c r="H1116" s="1089">
        <v>71</v>
      </c>
      <c r="I1116" s="1089">
        <v>43</v>
      </c>
      <c r="J1116" s="1089">
        <v>31</v>
      </c>
    </row>
    <row r="1117" spans="1:10" x14ac:dyDescent="0.25">
      <c r="A1117" s="1127">
        <v>33</v>
      </c>
      <c r="B1117" s="1138" t="s">
        <v>12628</v>
      </c>
      <c r="C1117" s="1139">
        <v>480</v>
      </c>
      <c r="D1117" s="1089">
        <v>425</v>
      </c>
      <c r="E1117" s="1089">
        <v>312</v>
      </c>
      <c r="F1117" s="1089">
        <v>276</v>
      </c>
      <c r="G1117" s="1089">
        <v>247</v>
      </c>
      <c r="H1117" s="1089">
        <v>223</v>
      </c>
      <c r="I1117" s="1089">
        <v>195</v>
      </c>
      <c r="J1117" s="1089">
        <v>174</v>
      </c>
    </row>
    <row r="1118" spans="1:10" x14ac:dyDescent="0.25">
      <c r="A1118" s="1127"/>
      <c r="B1118" s="1138" t="s">
        <v>15718</v>
      </c>
      <c r="C1118" s="1139">
        <v>480</v>
      </c>
      <c r="D1118" s="1089">
        <v>425</v>
      </c>
      <c r="E1118" s="1089">
        <v>312</v>
      </c>
      <c r="F1118" s="1089">
        <v>160</v>
      </c>
      <c r="G1118" s="1089">
        <v>84</v>
      </c>
      <c r="H1118" s="1089">
        <v>55</v>
      </c>
      <c r="I1118" s="1089">
        <v>37</v>
      </c>
      <c r="J1118" s="1089">
        <v>27</v>
      </c>
    </row>
    <row r="1119" spans="1:10" x14ac:dyDescent="0.25">
      <c r="A1119" s="1127">
        <v>34</v>
      </c>
      <c r="B1119" s="1138" t="s">
        <v>12628</v>
      </c>
      <c r="C1119" s="1139">
        <v>480</v>
      </c>
      <c r="D1119" s="1089">
        <v>346</v>
      </c>
      <c r="E1119" s="1089">
        <v>300</v>
      </c>
      <c r="F1119" s="1089">
        <v>266</v>
      </c>
      <c r="G1119" s="1089">
        <v>239</v>
      </c>
      <c r="H1119" s="1089">
        <v>217</v>
      </c>
      <c r="I1119" s="1089">
        <v>190</v>
      </c>
      <c r="J1119" s="1089">
        <v>169</v>
      </c>
    </row>
    <row r="1120" spans="1:10" x14ac:dyDescent="0.25">
      <c r="A1120" s="1127"/>
      <c r="B1120" s="1138" t="s">
        <v>15718</v>
      </c>
      <c r="C1120" s="1139">
        <v>480</v>
      </c>
      <c r="D1120" s="1089">
        <v>346</v>
      </c>
      <c r="E1120" s="1089">
        <v>190</v>
      </c>
      <c r="F1120" s="1089">
        <v>94</v>
      </c>
      <c r="G1120" s="1089">
        <v>61</v>
      </c>
      <c r="H1120" s="1089">
        <v>44</v>
      </c>
      <c r="I1120" s="1089">
        <v>31</v>
      </c>
      <c r="J1120" s="1089">
        <v>24</v>
      </c>
    </row>
    <row r="1121" spans="1:10" ht="15" x14ac:dyDescent="0.25">
      <c r="A1121" s="1129">
        <v>35</v>
      </c>
      <c r="B1121" s="1134" t="s">
        <v>12628</v>
      </c>
      <c r="C1121" s="1134">
        <v>414</v>
      </c>
      <c r="D1121" s="1089">
        <v>331</v>
      </c>
      <c r="E1121" s="1089">
        <v>289</v>
      </c>
      <c r="F1121" s="1089">
        <v>257</v>
      </c>
      <c r="G1121" s="1089">
        <v>232</v>
      </c>
      <c r="H1121" s="1089">
        <v>211</v>
      </c>
      <c r="I1121" s="1089">
        <v>185</v>
      </c>
      <c r="J1121" s="1089">
        <v>165</v>
      </c>
    </row>
    <row r="1122" spans="1:10" ht="15" x14ac:dyDescent="0.25">
      <c r="A1122" s="1129"/>
      <c r="B1122" s="1134" t="s">
        <v>15718</v>
      </c>
      <c r="C1122" s="1134">
        <v>414</v>
      </c>
      <c r="D1122" s="1089">
        <v>258</v>
      </c>
      <c r="E1122" s="1089">
        <v>107</v>
      </c>
      <c r="F1122" s="1089">
        <v>67</v>
      </c>
      <c r="G1122" s="1089">
        <v>48</v>
      </c>
      <c r="H1122" s="1089">
        <v>37</v>
      </c>
      <c r="I1122" s="1089">
        <v>28</v>
      </c>
      <c r="J1122" s="1089">
        <v>22</v>
      </c>
    </row>
    <row r="1123" spans="1:10" x14ac:dyDescent="0.25">
      <c r="A1123" s="1090">
        <v>36</v>
      </c>
      <c r="B1123" s="1089" t="s">
        <v>12628</v>
      </c>
      <c r="C1123" s="1089">
        <v>369</v>
      </c>
      <c r="D1123" s="1089">
        <v>318</v>
      </c>
      <c r="E1123" s="1089">
        <v>279</v>
      </c>
      <c r="F1123" s="1089">
        <v>249</v>
      </c>
      <c r="G1123" s="1089">
        <v>225</v>
      </c>
      <c r="H1123" s="1089">
        <v>205</v>
      </c>
      <c r="I1123" s="1089">
        <v>181</v>
      </c>
      <c r="J1123" s="1089">
        <v>162</v>
      </c>
    </row>
    <row r="1124" spans="1:10" x14ac:dyDescent="0.25">
      <c r="B1124" s="1089" t="s">
        <v>15718</v>
      </c>
      <c r="C1124" s="1089">
        <v>369</v>
      </c>
      <c r="D1124" s="1089">
        <v>126</v>
      </c>
      <c r="E1124" s="1089">
        <v>74</v>
      </c>
      <c r="F1124" s="1089">
        <v>52</v>
      </c>
      <c r="G1124" s="1089">
        <v>40</v>
      </c>
      <c r="H1124" s="1089">
        <v>32</v>
      </c>
      <c r="I1124" s="1089">
        <v>25</v>
      </c>
      <c r="J1124" s="1089">
        <v>20</v>
      </c>
    </row>
    <row r="1125" spans="1:10" x14ac:dyDescent="0.25">
      <c r="A1125" s="1090">
        <v>37</v>
      </c>
      <c r="B1125" s="1089" t="s">
        <v>12628</v>
      </c>
      <c r="C1125" s="1089">
        <v>353</v>
      </c>
      <c r="D1125" s="1089">
        <v>306</v>
      </c>
      <c r="E1125" s="1089">
        <v>270</v>
      </c>
      <c r="F1125" s="1089">
        <v>241</v>
      </c>
      <c r="G1125" s="1089">
        <v>218</v>
      </c>
      <c r="H1125" s="1089">
        <v>199</v>
      </c>
      <c r="I1125" s="1089">
        <v>176</v>
      </c>
      <c r="J1125" s="1089">
        <v>158</v>
      </c>
    </row>
    <row r="1126" spans="1:10" x14ac:dyDescent="0.25">
      <c r="B1126" s="1089" t="s">
        <v>15718</v>
      </c>
      <c r="C1126" s="1089">
        <v>151</v>
      </c>
      <c r="D1126" s="1089">
        <v>82</v>
      </c>
      <c r="E1126" s="1089">
        <v>56</v>
      </c>
      <c r="F1126" s="1089">
        <v>43</v>
      </c>
      <c r="G1126" s="1089">
        <v>34</v>
      </c>
      <c r="H1126" s="1089">
        <v>28</v>
      </c>
      <c r="I1126" s="1089">
        <v>22</v>
      </c>
      <c r="J1126" s="1089">
        <v>18</v>
      </c>
    </row>
    <row r="1127" spans="1:10" x14ac:dyDescent="0.25">
      <c r="A1127" s="1090">
        <v>38</v>
      </c>
      <c r="B1127" s="1089" t="s">
        <v>12628</v>
      </c>
      <c r="C1127" s="1089">
        <v>339</v>
      </c>
      <c r="D1127" s="1089">
        <v>295</v>
      </c>
      <c r="E1127" s="1089">
        <v>261</v>
      </c>
      <c r="F1127" s="1089">
        <v>234</v>
      </c>
      <c r="G1127" s="1089">
        <v>212</v>
      </c>
      <c r="H1127" s="1089">
        <v>194</v>
      </c>
      <c r="I1127" s="1089">
        <v>172</v>
      </c>
      <c r="J1127" s="1089">
        <v>154</v>
      </c>
    </row>
    <row r="1128" spans="1:10" x14ac:dyDescent="0.25">
      <c r="B1128" s="1089" t="s">
        <v>15718</v>
      </c>
      <c r="C1128" s="1089">
        <v>92</v>
      </c>
      <c r="D1128" s="1089">
        <v>60</v>
      </c>
      <c r="E1128" s="1089">
        <v>45</v>
      </c>
      <c r="F1128" s="1089">
        <v>36</v>
      </c>
      <c r="G1128" s="1089">
        <v>29</v>
      </c>
      <c r="H1128" s="1089">
        <v>25</v>
      </c>
      <c r="I1128" s="1089">
        <v>20</v>
      </c>
      <c r="J1128" s="1089">
        <v>17</v>
      </c>
    </row>
    <row r="1129" spans="1:10" x14ac:dyDescent="0.25">
      <c r="A1129" s="1090">
        <v>39</v>
      </c>
      <c r="B1129" s="1089" t="s">
        <v>12628</v>
      </c>
      <c r="C1129" s="1089">
        <v>325</v>
      </c>
      <c r="D1129" s="1089">
        <v>284</v>
      </c>
      <c r="E1129" s="1089">
        <v>252</v>
      </c>
      <c r="F1129" s="1089">
        <v>227</v>
      </c>
      <c r="G1129" s="1089">
        <v>206</v>
      </c>
      <c r="H1129" s="1089">
        <v>189</v>
      </c>
      <c r="I1129" s="1089">
        <v>168</v>
      </c>
      <c r="J1129" s="1089">
        <v>151</v>
      </c>
    </row>
    <row r="1130" spans="1:10" x14ac:dyDescent="0.25">
      <c r="B1130" s="1089" t="s">
        <v>15718</v>
      </c>
      <c r="C1130" s="1089">
        <v>65</v>
      </c>
      <c r="D1130" s="1089">
        <v>47</v>
      </c>
      <c r="E1130" s="1089">
        <v>37</v>
      </c>
      <c r="F1130" s="1089">
        <v>30</v>
      </c>
      <c r="G1130" s="1089">
        <v>26</v>
      </c>
      <c r="H1130" s="1089">
        <v>22</v>
      </c>
      <c r="I1130" s="1089">
        <v>18</v>
      </c>
      <c r="J1130" s="1089">
        <v>16</v>
      </c>
    </row>
    <row r="1131" spans="1:10" x14ac:dyDescent="0.25">
      <c r="A1131" s="1090">
        <v>40</v>
      </c>
      <c r="B1131" s="1089" t="s">
        <v>12628</v>
      </c>
      <c r="C1131" s="1089">
        <v>313</v>
      </c>
      <c r="D1131" s="1089">
        <v>274</v>
      </c>
      <c r="E1131" s="1089">
        <v>244</v>
      </c>
      <c r="F1131" s="1089">
        <v>220</v>
      </c>
      <c r="G1131" s="1089">
        <v>200</v>
      </c>
      <c r="H1131" s="1089">
        <v>184</v>
      </c>
      <c r="I1131" s="1089">
        <v>164</v>
      </c>
      <c r="J1131" s="1089">
        <v>148</v>
      </c>
    </row>
    <row r="1132" spans="1:10" x14ac:dyDescent="0.25">
      <c r="B1132" s="1089" t="s">
        <v>15718</v>
      </c>
      <c r="C1132" s="1089">
        <v>50</v>
      </c>
      <c r="D1132" s="1089">
        <v>39</v>
      </c>
      <c r="E1132" s="1089">
        <v>32</v>
      </c>
      <c r="F1132" s="1089">
        <v>27</v>
      </c>
      <c r="G1132" s="1089">
        <v>23</v>
      </c>
      <c r="H1132" s="1089">
        <v>20</v>
      </c>
      <c r="I1132" s="1089">
        <v>17</v>
      </c>
      <c r="J1132" s="1089">
        <v>14</v>
      </c>
    </row>
    <row r="1133" spans="1:10" x14ac:dyDescent="0.25">
      <c r="A1133" s="1090" t="s">
        <v>15622</v>
      </c>
    </row>
    <row r="1134" spans="1:10" x14ac:dyDescent="0.25">
      <c r="A1134" s="1090" t="s">
        <v>12638</v>
      </c>
    </row>
    <row r="1135" spans="1:10" x14ac:dyDescent="0.25">
      <c r="A1135" s="1090" t="s">
        <v>13595</v>
      </c>
      <c r="B1135" s="1089" t="s">
        <v>12640</v>
      </c>
      <c r="C1135" s="1089" t="s">
        <v>15751</v>
      </c>
    </row>
    <row r="1136" spans="1:10" x14ac:dyDescent="0.25">
      <c r="A1136" s="1090" t="s">
        <v>13596</v>
      </c>
      <c r="B1136" s="1089" t="s">
        <v>15752</v>
      </c>
      <c r="C1136" s="1089" t="s">
        <v>13622</v>
      </c>
    </row>
    <row r="1137" spans="1:10" x14ac:dyDescent="0.25">
      <c r="A1137" s="1090" t="s">
        <v>13598</v>
      </c>
      <c r="B1137" s="1089" t="s">
        <v>13599</v>
      </c>
      <c r="C1137" s="1089" t="s">
        <v>13600</v>
      </c>
    </row>
    <row r="1138" spans="1:10" x14ac:dyDescent="0.25">
      <c r="C1138" s="1089" t="s">
        <v>13601</v>
      </c>
      <c r="D1138" s="1089" t="s">
        <v>13619</v>
      </c>
      <c r="E1138" s="1089" t="s">
        <v>13603</v>
      </c>
      <c r="F1138" s="1089" t="s">
        <v>13604</v>
      </c>
      <c r="G1138" s="1089" t="s">
        <v>13605</v>
      </c>
      <c r="H1138" s="1089" t="s">
        <v>13606</v>
      </c>
      <c r="I1138" s="1089" t="s">
        <v>13607</v>
      </c>
      <c r="J1138" s="1089" t="s">
        <v>13608</v>
      </c>
    </row>
    <row r="1139" spans="1:10" x14ac:dyDescent="0.25">
      <c r="A1139" s="1090" t="s">
        <v>15753</v>
      </c>
      <c r="B1139" s="1089" t="s">
        <v>15754</v>
      </c>
      <c r="C1139" s="1089" t="s">
        <v>13609</v>
      </c>
      <c r="D1139" s="1089" t="s">
        <v>13610</v>
      </c>
      <c r="E1139" s="1089" t="s">
        <v>13611</v>
      </c>
      <c r="F1139" s="1089" t="s">
        <v>13612</v>
      </c>
      <c r="G1139" s="1089" t="s">
        <v>13613</v>
      </c>
      <c r="H1139" s="1089" t="s">
        <v>13614</v>
      </c>
      <c r="I1139" s="1089" t="s">
        <v>13615</v>
      </c>
      <c r="J1139" s="1089" t="s">
        <v>13616</v>
      </c>
    </row>
    <row r="1140" spans="1:10" x14ac:dyDescent="0.25">
      <c r="A1140" s="1090" t="s">
        <v>13617</v>
      </c>
      <c r="B1140" s="1089" t="s">
        <v>13618</v>
      </c>
      <c r="C1140" s="1089" t="s">
        <v>15692</v>
      </c>
      <c r="D1140" s="1089" t="s">
        <v>15692</v>
      </c>
      <c r="E1140" s="1089" t="s">
        <v>15692</v>
      </c>
      <c r="F1140" s="1089" t="s">
        <v>15692</v>
      </c>
      <c r="G1140" s="1089" t="s">
        <v>15692</v>
      </c>
      <c r="H1140" s="1089" t="s">
        <v>15692</v>
      </c>
      <c r="I1140" s="1089" t="s">
        <v>15692</v>
      </c>
      <c r="J1140" s="1089" t="s">
        <v>15692</v>
      </c>
    </row>
    <row r="1142" spans="1:10" x14ac:dyDescent="0.25">
      <c r="A1142" s="1090">
        <v>20</v>
      </c>
      <c r="B1142" s="1089" t="s">
        <v>12628</v>
      </c>
      <c r="C1142" s="1089">
        <v>480</v>
      </c>
      <c r="D1142" s="1089">
        <v>480</v>
      </c>
      <c r="E1142" s="1089">
        <v>480</v>
      </c>
      <c r="F1142" s="1089">
        <v>448</v>
      </c>
      <c r="G1142" s="1089">
        <v>403</v>
      </c>
      <c r="H1142" s="1089">
        <v>367</v>
      </c>
      <c r="I1142" s="1089">
        <v>323</v>
      </c>
      <c r="J1142" s="1089">
        <v>288</v>
      </c>
    </row>
    <row r="1143" spans="1:10" x14ac:dyDescent="0.25">
      <c r="B1143" s="1089" t="s">
        <v>15718</v>
      </c>
      <c r="C1143" s="1089">
        <v>480</v>
      </c>
      <c r="D1143" s="1089">
        <v>480</v>
      </c>
      <c r="E1143" s="1089">
        <v>480</v>
      </c>
      <c r="F1143" s="1089">
        <v>448</v>
      </c>
      <c r="G1143" s="1089">
        <v>403</v>
      </c>
      <c r="H1143" s="1089">
        <v>367</v>
      </c>
      <c r="I1143" s="1089">
        <v>323</v>
      </c>
      <c r="J1143" s="1089">
        <v>288</v>
      </c>
    </row>
    <row r="1144" spans="1:10" x14ac:dyDescent="0.25">
      <c r="A1144" s="1090">
        <v>21</v>
      </c>
      <c r="B1144" s="1089" t="s">
        <v>12628</v>
      </c>
      <c r="C1144" s="1089">
        <v>480</v>
      </c>
      <c r="D1144" s="1089">
        <v>480</v>
      </c>
      <c r="E1144" s="1089">
        <v>480</v>
      </c>
      <c r="F1144" s="1089">
        <v>448</v>
      </c>
      <c r="G1144" s="1089">
        <v>403</v>
      </c>
      <c r="H1144" s="1089">
        <v>367</v>
      </c>
      <c r="I1144" s="1089">
        <v>323</v>
      </c>
      <c r="J1144" s="1089">
        <v>276</v>
      </c>
    </row>
    <row r="1145" spans="1:10" x14ac:dyDescent="0.25">
      <c r="B1145" s="1089" t="s">
        <v>15718</v>
      </c>
      <c r="C1145" s="1089">
        <v>480</v>
      </c>
      <c r="D1145" s="1089">
        <v>480</v>
      </c>
      <c r="E1145" s="1089">
        <v>480</v>
      </c>
      <c r="F1145" s="1089">
        <v>448</v>
      </c>
      <c r="G1145" s="1089">
        <v>403</v>
      </c>
      <c r="H1145" s="1089">
        <v>367</v>
      </c>
      <c r="I1145" s="1089">
        <v>323</v>
      </c>
      <c r="J1145" s="1089">
        <v>276</v>
      </c>
    </row>
    <row r="1146" spans="1:10" x14ac:dyDescent="0.25">
      <c r="A1146" s="1090">
        <v>22</v>
      </c>
      <c r="B1146" s="1089" t="s">
        <v>12628</v>
      </c>
      <c r="C1146" s="1089">
        <v>480</v>
      </c>
      <c r="D1146" s="1089">
        <v>480</v>
      </c>
      <c r="E1146" s="1089">
        <v>480</v>
      </c>
      <c r="F1146" s="1089">
        <v>448</v>
      </c>
      <c r="G1146" s="1089">
        <v>403</v>
      </c>
      <c r="H1146" s="1089">
        <v>367</v>
      </c>
      <c r="I1146" s="1089">
        <v>323</v>
      </c>
      <c r="J1146" s="1089">
        <v>248</v>
      </c>
    </row>
    <row r="1147" spans="1:10" x14ac:dyDescent="0.25">
      <c r="B1147" s="1089" t="s">
        <v>15718</v>
      </c>
      <c r="C1147" s="1089">
        <v>480</v>
      </c>
      <c r="D1147" s="1089">
        <v>480</v>
      </c>
      <c r="E1147" s="1089">
        <v>480</v>
      </c>
      <c r="F1147" s="1089">
        <v>448</v>
      </c>
      <c r="G1147" s="1089">
        <v>403</v>
      </c>
      <c r="H1147" s="1089">
        <v>367</v>
      </c>
      <c r="I1147" s="1089">
        <v>323</v>
      </c>
      <c r="J1147" s="1089">
        <v>248</v>
      </c>
    </row>
    <row r="1148" spans="1:10" x14ac:dyDescent="0.25">
      <c r="A1148" s="1090">
        <v>23</v>
      </c>
      <c r="B1148" s="1089" t="s">
        <v>12628</v>
      </c>
      <c r="C1148" s="1089">
        <v>480</v>
      </c>
      <c r="D1148" s="1089">
        <v>480</v>
      </c>
      <c r="E1148" s="1089">
        <v>480</v>
      </c>
      <c r="F1148" s="1089">
        <v>448</v>
      </c>
      <c r="G1148" s="1089">
        <v>403</v>
      </c>
      <c r="H1148" s="1089">
        <v>367</v>
      </c>
      <c r="I1148" s="1089">
        <v>323</v>
      </c>
      <c r="J1148" s="1089">
        <v>229</v>
      </c>
    </row>
    <row r="1149" spans="1:10" x14ac:dyDescent="0.25">
      <c r="B1149" s="1089" t="s">
        <v>15718</v>
      </c>
      <c r="C1149" s="1089">
        <v>480</v>
      </c>
      <c r="D1149" s="1089">
        <v>480</v>
      </c>
      <c r="E1149" s="1089">
        <v>480</v>
      </c>
      <c r="F1149" s="1089">
        <v>448</v>
      </c>
      <c r="G1149" s="1089">
        <v>403</v>
      </c>
      <c r="H1149" s="1089">
        <v>367</v>
      </c>
      <c r="I1149" s="1089">
        <v>323</v>
      </c>
      <c r="J1149" s="1089">
        <v>152</v>
      </c>
    </row>
    <row r="1150" spans="1:10" x14ac:dyDescent="0.25">
      <c r="A1150" s="1090">
        <v>24</v>
      </c>
      <c r="B1150" s="1089" t="s">
        <v>12628</v>
      </c>
      <c r="C1150" s="1089">
        <v>480</v>
      </c>
      <c r="D1150" s="1089">
        <v>480</v>
      </c>
      <c r="E1150" s="1089">
        <v>480</v>
      </c>
      <c r="F1150" s="1089">
        <v>448</v>
      </c>
      <c r="G1150" s="1089">
        <v>403</v>
      </c>
      <c r="H1150" s="1089">
        <v>367</v>
      </c>
      <c r="I1150" s="1089">
        <v>293</v>
      </c>
      <c r="J1150" s="1089">
        <v>222</v>
      </c>
    </row>
    <row r="1151" spans="1:10" x14ac:dyDescent="0.25">
      <c r="B1151" s="1089" t="s">
        <v>15718</v>
      </c>
      <c r="C1151" s="1089">
        <v>480</v>
      </c>
      <c r="D1151" s="1089">
        <v>480</v>
      </c>
      <c r="E1151" s="1089">
        <v>480</v>
      </c>
      <c r="F1151" s="1089">
        <v>448</v>
      </c>
      <c r="G1151" s="1089">
        <v>403</v>
      </c>
      <c r="H1151" s="1089">
        <v>367</v>
      </c>
      <c r="I1151" s="1089">
        <v>293</v>
      </c>
      <c r="J1151" s="1089">
        <v>110</v>
      </c>
    </row>
    <row r="1152" spans="1:10" x14ac:dyDescent="0.25">
      <c r="A1152" s="1090">
        <v>25</v>
      </c>
      <c r="B1152" s="1089" t="s">
        <v>12628</v>
      </c>
      <c r="C1152" s="1089">
        <v>480</v>
      </c>
      <c r="D1152" s="1089">
        <v>480</v>
      </c>
      <c r="E1152" s="1089">
        <v>480</v>
      </c>
      <c r="F1152" s="1089">
        <v>448</v>
      </c>
      <c r="G1152" s="1089">
        <v>403</v>
      </c>
      <c r="H1152" s="1089">
        <v>367</v>
      </c>
      <c r="I1152" s="1089">
        <v>261</v>
      </c>
      <c r="J1152" s="1089">
        <v>215</v>
      </c>
    </row>
    <row r="1153" spans="1:10" x14ac:dyDescent="0.25">
      <c r="B1153" s="1089" t="s">
        <v>15718</v>
      </c>
      <c r="C1153" s="1089">
        <v>480</v>
      </c>
      <c r="D1153" s="1089">
        <v>480</v>
      </c>
      <c r="E1153" s="1089">
        <v>480</v>
      </c>
      <c r="F1153" s="1089">
        <v>448</v>
      </c>
      <c r="G1153" s="1089">
        <v>403</v>
      </c>
      <c r="H1153" s="1089">
        <v>367</v>
      </c>
      <c r="I1153" s="1089">
        <v>261</v>
      </c>
      <c r="J1153" s="1089">
        <v>86</v>
      </c>
    </row>
    <row r="1154" spans="1:10" x14ac:dyDescent="0.25">
      <c r="A1154" s="1090">
        <v>26</v>
      </c>
      <c r="B1154" s="1089" t="s">
        <v>12628</v>
      </c>
      <c r="C1154" s="1089">
        <v>480</v>
      </c>
      <c r="D1154" s="1089">
        <v>480</v>
      </c>
      <c r="E1154" s="1089">
        <v>480</v>
      </c>
      <c r="F1154" s="1089">
        <v>448</v>
      </c>
      <c r="G1154" s="1089">
        <v>403</v>
      </c>
      <c r="H1154" s="1089">
        <v>346</v>
      </c>
      <c r="I1154" s="1089">
        <v>240</v>
      </c>
      <c r="J1154" s="1089">
        <v>209</v>
      </c>
    </row>
    <row r="1155" spans="1:10" x14ac:dyDescent="0.25">
      <c r="B1155" s="1089" t="s">
        <v>15718</v>
      </c>
      <c r="C1155" s="1089">
        <v>480</v>
      </c>
      <c r="D1155" s="1089">
        <v>480</v>
      </c>
      <c r="E1155" s="1089">
        <v>480</v>
      </c>
      <c r="F1155" s="1089">
        <v>448</v>
      </c>
      <c r="G1155" s="1089">
        <v>403</v>
      </c>
      <c r="H1155" s="1089">
        <v>346</v>
      </c>
      <c r="I1155" s="1089">
        <v>185</v>
      </c>
      <c r="J1155" s="1089">
        <v>69</v>
      </c>
    </row>
    <row r="1156" spans="1:10" x14ac:dyDescent="0.25">
      <c r="A1156" s="1090">
        <v>27</v>
      </c>
      <c r="B1156" s="1089" t="s">
        <v>12628</v>
      </c>
      <c r="C1156" s="1089">
        <v>480</v>
      </c>
      <c r="D1156" s="1089">
        <v>480</v>
      </c>
      <c r="E1156" s="1089">
        <v>480</v>
      </c>
      <c r="F1156" s="1089">
        <v>448</v>
      </c>
      <c r="G1156" s="1089">
        <v>401</v>
      </c>
      <c r="H1156" s="1089">
        <v>305</v>
      </c>
      <c r="I1156" s="1089">
        <v>232</v>
      </c>
      <c r="J1156" s="1089">
        <v>203</v>
      </c>
    </row>
    <row r="1157" spans="1:10" x14ac:dyDescent="0.25">
      <c r="B1157" s="1089" t="s">
        <v>15718</v>
      </c>
      <c r="C1157" s="1089">
        <v>480</v>
      </c>
      <c r="D1157" s="1089">
        <v>480</v>
      </c>
      <c r="E1157" s="1089">
        <v>480</v>
      </c>
      <c r="F1157" s="1089">
        <v>448</v>
      </c>
      <c r="G1157" s="1089">
        <v>401</v>
      </c>
      <c r="H1157" s="1089">
        <v>305</v>
      </c>
      <c r="I1157" s="1089">
        <v>121</v>
      </c>
      <c r="J1157" s="1089">
        <v>58</v>
      </c>
    </row>
    <row r="1158" spans="1:10" x14ac:dyDescent="0.25">
      <c r="A1158" s="1090">
        <v>28</v>
      </c>
      <c r="B1158" s="1089" t="s">
        <v>12628</v>
      </c>
      <c r="C1158" s="1089">
        <v>480</v>
      </c>
      <c r="D1158" s="1089">
        <v>480</v>
      </c>
      <c r="E1158" s="1089">
        <v>480</v>
      </c>
      <c r="F1158" s="1089">
        <v>448</v>
      </c>
      <c r="G1158" s="1089">
        <v>355</v>
      </c>
      <c r="H1158" s="1089">
        <v>263</v>
      </c>
      <c r="I1158" s="1089">
        <v>225</v>
      </c>
      <c r="J1158" s="1089">
        <v>197</v>
      </c>
    </row>
    <row r="1159" spans="1:10" x14ac:dyDescent="0.25">
      <c r="B1159" s="1089" t="s">
        <v>15718</v>
      </c>
      <c r="C1159" s="1089">
        <v>480</v>
      </c>
      <c r="D1159" s="1089">
        <v>480</v>
      </c>
      <c r="E1159" s="1089">
        <v>480</v>
      </c>
      <c r="F1159" s="1089">
        <v>448</v>
      </c>
      <c r="G1159" s="1089">
        <v>355</v>
      </c>
      <c r="H1159" s="1089">
        <v>263</v>
      </c>
      <c r="I1159" s="1089">
        <v>89</v>
      </c>
      <c r="J1159" s="1089">
        <v>49</v>
      </c>
    </row>
    <row r="1160" spans="1:10" x14ac:dyDescent="0.25">
      <c r="A1160" s="1090">
        <v>29</v>
      </c>
      <c r="B1160" s="1089" t="s">
        <v>12628</v>
      </c>
      <c r="C1160" s="1089">
        <v>480</v>
      </c>
      <c r="D1160" s="1089">
        <v>480</v>
      </c>
      <c r="E1160" s="1089">
        <v>480</v>
      </c>
      <c r="F1160" s="1089">
        <v>414</v>
      </c>
      <c r="G1160" s="1089">
        <v>312</v>
      </c>
      <c r="H1160" s="1089">
        <v>253</v>
      </c>
      <c r="I1160" s="1089">
        <v>218</v>
      </c>
      <c r="J1160" s="1089">
        <v>192</v>
      </c>
    </row>
    <row r="1161" spans="1:10" x14ac:dyDescent="0.25">
      <c r="B1161" s="1089" t="s">
        <v>15718</v>
      </c>
      <c r="C1161" s="1089">
        <v>480</v>
      </c>
      <c r="D1161" s="1089">
        <v>480</v>
      </c>
      <c r="E1161" s="1089">
        <v>480</v>
      </c>
      <c r="F1161" s="1089">
        <v>414</v>
      </c>
      <c r="G1161" s="1089">
        <v>312</v>
      </c>
      <c r="H1161" s="1089">
        <v>204</v>
      </c>
      <c r="I1161" s="1089">
        <v>71</v>
      </c>
      <c r="J1161" s="1089">
        <v>43</v>
      </c>
    </row>
    <row r="1162" spans="1:10" x14ac:dyDescent="0.25">
      <c r="A1162" s="1090">
        <v>30</v>
      </c>
      <c r="B1162" s="1089" t="s">
        <v>12628</v>
      </c>
      <c r="C1162" s="1089">
        <v>480</v>
      </c>
      <c r="D1162" s="1089">
        <v>480</v>
      </c>
      <c r="E1162" s="1089">
        <v>480</v>
      </c>
      <c r="F1162" s="1089">
        <v>366</v>
      </c>
      <c r="G1162" s="1089">
        <v>272</v>
      </c>
      <c r="H1162" s="1089">
        <v>244</v>
      </c>
      <c r="I1162" s="1089">
        <v>212</v>
      </c>
      <c r="J1162" s="1089">
        <v>187</v>
      </c>
    </row>
    <row r="1163" spans="1:10" x14ac:dyDescent="0.25">
      <c r="B1163" s="1089" t="s">
        <v>15718</v>
      </c>
      <c r="C1163" s="1089">
        <v>480</v>
      </c>
      <c r="D1163" s="1089">
        <v>480</v>
      </c>
      <c r="E1163" s="1089">
        <v>480</v>
      </c>
      <c r="F1163" s="1089">
        <v>366</v>
      </c>
      <c r="G1163" s="1089">
        <v>272</v>
      </c>
      <c r="H1163" s="1089">
        <v>129</v>
      </c>
      <c r="I1163" s="1089">
        <v>59</v>
      </c>
      <c r="J1163" s="1089">
        <v>38</v>
      </c>
    </row>
    <row r="1164" spans="1:10" x14ac:dyDescent="0.25">
      <c r="A1164" s="1090">
        <v>31</v>
      </c>
      <c r="B1164" s="1089" t="s">
        <v>12628</v>
      </c>
      <c r="C1164" s="1089">
        <v>480</v>
      </c>
      <c r="D1164" s="1089">
        <v>480</v>
      </c>
      <c r="E1164" s="1089">
        <v>429</v>
      </c>
      <c r="F1164" s="1089">
        <v>317</v>
      </c>
      <c r="G1164" s="1089">
        <v>263</v>
      </c>
      <c r="H1164" s="1089">
        <v>236</v>
      </c>
      <c r="I1164" s="1089">
        <v>206</v>
      </c>
      <c r="J1164" s="1089">
        <v>182</v>
      </c>
    </row>
    <row r="1165" spans="1:10" x14ac:dyDescent="0.25">
      <c r="B1165" s="1089" t="s">
        <v>15718</v>
      </c>
      <c r="C1165" s="1089">
        <v>480</v>
      </c>
      <c r="D1165" s="1089">
        <v>480</v>
      </c>
      <c r="E1165" s="1089">
        <v>429</v>
      </c>
      <c r="F1165" s="1089">
        <v>317</v>
      </c>
      <c r="G1165" s="1089">
        <v>219</v>
      </c>
      <c r="H1165" s="1089">
        <v>94</v>
      </c>
      <c r="I1165" s="1089">
        <v>50</v>
      </c>
      <c r="J1165" s="1089">
        <v>34</v>
      </c>
    </row>
    <row r="1166" spans="1:10" x14ac:dyDescent="0.25">
      <c r="A1166" s="1090">
        <v>32</v>
      </c>
      <c r="B1166" s="1089" t="s">
        <v>12628</v>
      </c>
      <c r="C1166" s="1089">
        <v>480</v>
      </c>
      <c r="D1166" s="1089">
        <v>480</v>
      </c>
      <c r="E1166" s="1089">
        <v>373</v>
      </c>
      <c r="F1166" s="1089">
        <v>284</v>
      </c>
      <c r="G1166" s="1089">
        <v>254</v>
      </c>
      <c r="H1166" s="1089">
        <v>229</v>
      </c>
      <c r="I1166" s="1089">
        <v>200</v>
      </c>
      <c r="J1166" s="1089">
        <v>177</v>
      </c>
    </row>
    <row r="1167" spans="1:10" x14ac:dyDescent="0.25">
      <c r="B1167" s="1089" t="s">
        <v>15718</v>
      </c>
      <c r="C1167" s="1089">
        <v>480</v>
      </c>
      <c r="D1167" s="1089">
        <v>480</v>
      </c>
      <c r="E1167" s="1089">
        <v>373</v>
      </c>
      <c r="F1167" s="1089">
        <v>284</v>
      </c>
      <c r="G1167" s="1089">
        <v>132</v>
      </c>
      <c r="H1167" s="1089">
        <v>73</v>
      </c>
      <c r="I1167" s="1089">
        <v>44</v>
      </c>
      <c r="J1167" s="1089">
        <v>31</v>
      </c>
    </row>
    <row r="1168" spans="1:10" x14ac:dyDescent="0.25">
      <c r="A1168" s="1090">
        <v>33</v>
      </c>
      <c r="B1168" s="1089" t="s">
        <v>12628</v>
      </c>
      <c r="C1168" s="1089">
        <v>480</v>
      </c>
      <c r="D1168" s="1089">
        <v>438</v>
      </c>
      <c r="E1168" s="1089">
        <v>310</v>
      </c>
      <c r="F1168" s="1089">
        <v>274</v>
      </c>
      <c r="G1168" s="1089">
        <v>245</v>
      </c>
      <c r="H1168" s="1089">
        <v>222</v>
      </c>
      <c r="I1168" s="1089">
        <v>194</v>
      </c>
      <c r="J1168" s="1089">
        <v>173</v>
      </c>
    </row>
    <row r="1169" spans="1:10" x14ac:dyDescent="0.25">
      <c r="B1169" s="1089" t="s">
        <v>15718</v>
      </c>
      <c r="C1169" s="1089">
        <v>480</v>
      </c>
      <c r="D1169" s="1089">
        <v>438</v>
      </c>
      <c r="E1169" s="1089">
        <v>310</v>
      </c>
      <c r="F1169" s="1089">
        <v>178</v>
      </c>
      <c r="G1169" s="1089">
        <v>87</v>
      </c>
      <c r="H1169" s="1089">
        <v>57</v>
      </c>
      <c r="I1169" s="1089">
        <v>37</v>
      </c>
      <c r="J1169" s="1089">
        <v>28</v>
      </c>
    </row>
    <row r="1170" spans="1:10" x14ac:dyDescent="0.25">
      <c r="A1170" s="1090">
        <v>34</v>
      </c>
      <c r="B1170" s="1089" t="s">
        <v>12628</v>
      </c>
      <c r="C1170" s="1089">
        <v>480</v>
      </c>
      <c r="D1170" s="1089">
        <v>358</v>
      </c>
      <c r="E1170" s="1089">
        <v>297</v>
      </c>
      <c r="F1170" s="1089">
        <v>264</v>
      </c>
      <c r="G1170" s="1089">
        <v>237</v>
      </c>
      <c r="H1170" s="1089">
        <v>215</v>
      </c>
      <c r="I1170" s="1089">
        <v>189</v>
      </c>
      <c r="J1170" s="1089">
        <v>168</v>
      </c>
    </row>
    <row r="1171" spans="1:10" x14ac:dyDescent="0.25">
      <c r="B1171" s="1089" t="s">
        <v>15718</v>
      </c>
      <c r="C1171" s="1089">
        <v>480</v>
      </c>
      <c r="D1171" s="1089">
        <v>358</v>
      </c>
      <c r="E1171" s="1089">
        <v>220</v>
      </c>
      <c r="F1171" s="1089">
        <v>97</v>
      </c>
      <c r="G1171" s="1089">
        <v>62</v>
      </c>
      <c r="H1171" s="1089">
        <v>45</v>
      </c>
      <c r="I1171" s="1089">
        <v>32</v>
      </c>
      <c r="J1171" s="1089">
        <v>24</v>
      </c>
    </row>
    <row r="1172" spans="1:10" x14ac:dyDescent="0.25">
      <c r="A1172" s="1090">
        <v>35</v>
      </c>
      <c r="B1172" s="1089" t="s">
        <v>12628</v>
      </c>
      <c r="C1172" s="1089">
        <v>428</v>
      </c>
      <c r="D1172" s="1089">
        <v>326</v>
      </c>
      <c r="E1172" s="1089">
        <v>286</v>
      </c>
      <c r="F1172" s="1089">
        <v>255</v>
      </c>
      <c r="G1172" s="1089">
        <v>229</v>
      </c>
      <c r="H1172" s="1089">
        <v>209</v>
      </c>
      <c r="I1172" s="1089">
        <v>184</v>
      </c>
      <c r="J1172" s="1089">
        <v>164</v>
      </c>
    </row>
    <row r="1173" spans="1:10" x14ac:dyDescent="0.25">
      <c r="B1173" s="1089" t="s">
        <v>15718</v>
      </c>
      <c r="C1173" s="1089">
        <v>428</v>
      </c>
      <c r="D1173" s="1089">
        <v>326</v>
      </c>
      <c r="E1173" s="1089">
        <v>113</v>
      </c>
      <c r="F1173" s="1089">
        <v>68</v>
      </c>
      <c r="G1173" s="1089">
        <v>49</v>
      </c>
      <c r="H1173" s="1089">
        <v>37</v>
      </c>
      <c r="I1173" s="1089">
        <v>28</v>
      </c>
      <c r="J1173" s="1089">
        <v>22</v>
      </c>
    </row>
    <row r="1174" spans="1:10" x14ac:dyDescent="0.25">
      <c r="A1174" s="1090">
        <v>36</v>
      </c>
      <c r="B1174" s="1089" t="s">
        <v>12628</v>
      </c>
      <c r="C1174" s="1089">
        <v>363</v>
      </c>
      <c r="D1174" s="1089">
        <v>313</v>
      </c>
      <c r="E1174" s="1089">
        <v>276</v>
      </c>
      <c r="F1174" s="1089">
        <v>246</v>
      </c>
      <c r="G1174" s="1089">
        <v>222</v>
      </c>
      <c r="H1174" s="1089">
        <v>203</v>
      </c>
      <c r="I1174" s="1089">
        <v>179</v>
      </c>
      <c r="J1174" s="1089">
        <v>160</v>
      </c>
    </row>
    <row r="1175" spans="1:10" x14ac:dyDescent="0.25">
      <c r="B1175" s="1089" t="s">
        <v>15718</v>
      </c>
      <c r="C1175" s="1089">
        <v>363</v>
      </c>
      <c r="D1175" s="1089">
        <v>135</v>
      </c>
      <c r="E1175" s="1089">
        <v>75</v>
      </c>
      <c r="F1175" s="1089">
        <v>52</v>
      </c>
      <c r="G1175" s="1089">
        <v>40</v>
      </c>
      <c r="H1175" s="1089">
        <v>32</v>
      </c>
      <c r="I1175" s="1089">
        <v>25</v>
      </c>
      <c r="J1175" s="1089">
        <v>20</v>
      </c>
    </row>
    <row r="1176" spans="1:10" x14ac:dyDescent="0.25">
      <c r="A1176" s="1090">
        <v>37</v>
      </c>
      <c r="B1176" s="1089" t="s">
        <v>12628</v>
      </c>
      <c r="C1176" s="1089">
        <v>347</v>
      </c>
      <c r="D1176" s="1089">
        <v>301</v>
      </c>
      <c r="E1176" s="1089">
        <v>266</v>
      </c>
      <c r="F1176" s="1089">
        <v>238</v>
      </c>
      <c r="G1176" s="1089">
        <v>216</v>
      </c>
      <c r="H1176" s="1089">
        <v>197</v>
      </c>
      <c r="I1176" s="1089">
        <v>175</v>
      </c>
      <c r="J1176" s="1089">
        <v>157</v>
      </c>
    </row>
    <row r="1177" spans="1:10" x14ac:dyDescent="0.25">
      <c r="B1177" s="1089" t="s">
        <v>15718</v>
      </c>
      <c r="C1177" s="1089">
        <v>165</v>
      </c>
      <c r="D1177" s="1089">
        <v>84</v>
      </c>
      <c r="E1177" s="1089">
        <v>56</v>
      </c>
      <c r="F1177" s="1089">
        <v>42</v>
      </c>
      <c r="G1177" s="1089">
        <v>33</v>
      </c>
      <c r="H1177" s="1089">
        <v>28</v>
      </c>
      <c r="I1177" s="1089">
        <v>22</v>
      </c>
      <c r="J1177" s="1089">
        <v>18</v>
      </c>
    </row>
    <row r="1178" spans="1:10" x14ac:dyDescent="0.25">
      <c r="A1178" s="1090">
        <v>38</v>
      </c>
      <c r="B1178" s="1089" t="s">
        <v>12628</v>
      </c>
      <c r="C1178" s="1089">
        <v>332</v>
      </c>
      <c r="D1178" s="1089">
        <v>290</v>
      </c>
      <c r="E1178" s="1089">
        <v>257</v>
      </c>
      <c r="F1178" s="1089">
        <v>231</v>
      </c>
      <c r="G1178" s="1089">
        <v>209</v>
      </c>
      <c r="H1178" s="1089">
        <v>192</v>
      </c>
      <c r="I1178" s="1089">
        <v>170</v>
      </c>
      <c r="J1178" s="1089">
        <v>153</v>
      </c>
    </row>
    <row r="1179" spans="1:10" x14ac:dyDescent="0.25">
      <c r="B1179" s="1089" t="s">
        <v>15718</v>
      </c>
      <c r="C1179" s="1089">
        <v>94</v>
      </c>
      <c r="D1179" s="1089">
        <v>60</v>
      </c>
      <c r="E1179" s="1089">
        <v>44</v>
      </c>
      <c r="F1179" s="1089">
        <v>35</v>
      </c>
      <c r="G1179" s="1089">
        <v>29</v>
      </c>
      <c r="H1179" s="1089">
        <v>24</v>
      </c>
      <c r="I1179" s="1089">
        <v>20</v>
      </c>
      <c r="J1179" s="1089">
        <v>17</v>
      </c>
    </row>
    <row r="1180" spans="1:10" x14ac:dyDescent="0.25">
      <c r="A1180" s="1090">
        <v>39</v>
      </c>
      <c r="B1180" s="1089" t="s">
        <v>12628</v>
      </c>
      <c r="C1180" s="1089">
        <v>319</v>
      </c>
      <c r="D1180" s="1089">
        <v>279</v>
      </c>
      <c r="E1180" s="1089">
        <v>248</v>
      </c>
      <c r="F1180" s="1089">
        <v>224</v>
      </c>
      <c r="G1180" s="1089">
        <v>203</v>
      </c>
      <c r="H1180" s="1089">
        <v>187</v>
      </c>
      <c r="I1180" s="1089">
        <v>166</v>
      </c>
      <c r="J1180" s="1089">
        <v>150</v>
      </c>
    </row>
    <row r="1181" spans="1:10" x14ac:dyDescent="0.25">
      <c r="B1181" s="1089" t="s">
        <v>15718</v>
      </c>
      <c r="C1181" s="1089">
        <v>65</v>
      </c>
      <c r="D1181" s="1089">
        <v>47</v>
      </c>
      <c r="E1181" s="1089">
        <v>36</v>
      </c>
      <c r="F1181" s="1089">
        <v>30</v>
      </c>
      <c r="G1181" s="1089">
        <v>25</v>
      </c>
      <c r="H1181" s="1089">
        <v>22</v>
      </c>
      <c r="I1181" s="1089">
        <v>18</v>
      </c>
      <c r="J1181" s="1089">
        <v>15</v>
      </c>
    </row>
    <row r="1182" spans="1:10" x14ac:dyDescent="0.25">
      <c r="A1182" s="1090">
        <v>40</v>
      </c>
      <c r="B1182" s="1089" t="s">
        <v>12628</v>
      </c>
      <c r="C1182" s="1089">
        <v>306</v>
      </c>
      <c r="D1182" s="1089">
        <v>269</v>
      </c>
      <c r="E1182" s="1089">
        <v>240</v>
      </c>
      <c r="F1182" s="1089">
        <v>217</v>
      </c>
      <c r="G1182" s="1089">
        <v>198</v>
      </c>
      <c r="H1182" s="1089">
        <v>182</v>
      </c>
      <c r="I1182" s="1089">
        <v>162</v>
      </c>
      <c r="J1182" s="1089">
        <v>146</v>
      </c>
    </row>
    <row r="1183" spans="1:10" x14ac:dyDescent="0.25">
      <c r="B1183" s="1089" t="s">
        <v>15718</v>
      </c>
      <c r="C1183" s="1089">
        <v>49</v>
      </c>
      <c r="D1183" s="1089">
        <v>38</v>
      </c>
      <c r="E1183" s="1089">
        <v>31</v>
      </c>
      <c r="F1183" s="1089">
        <v>26</v>
      </c>
      <c r="G1183" s="1089">
        <v>22</v>
      </c>
      <c r="H1183" s="1089">
        <v>19</v>
      </c>
      <c r="I1183" s="1089">
        <v>16</v>
      </c>
      <c r="J1183" s="1089">
        <v>14</v>
      </c>
    </row>
    <row r="1184" spans="1:10" ht="15" x14ac:dyDescent="0.25">
      <c r="A1184" s="1129" t="s">
        <v>12611</v>
      </c>
    </row>
    <row r="1185" spans="1:10" x14ac:dyDescent="0.25">
      <c r="A1185" s="1090" t="s">
        <v>12638</v>
      </c>
    </row>
    <row r="1186" spans="1:10" x14ac:dyDescent="0.25">
      <c r="A1186" s="1090" t="s">
        <v>13595</v>
      </c>
      <c r="B1186" s="1089" t="s">
        <v>12640</v>
      </c>
      <c r="C1186" s="1089" t="s">
        <v>15751</v>
      </c>
    </row>
    <row r="1187" spans="1:10" x14ac:dyDescent="0.25">
      <c r="A1187" s="1090" t="s">
        <v>13596</v>
      </c>
      <c r="B1187" s="1089" t="s">
        <v>15752</v>
      </c>
      <c r="C1187" s="1089" t="s">
        <v>13623</v>
      </c>
    </row>
    <row r="1188" spans="1:10" x14ac:dyDescent="0.25">
      <c r="A1188" s="1090" t="s">
        <v>13598</v>
      </c>
      <c r="B1188" s="1089" t="s">
        <v>13599</v>
      </c>
      <c r="C1188" s="1089" t="s">
        <v>13600</v>
      </c>
    </row>
    <row r="1189" spans="1:10" x14ac:dyDescent="0.25">
      <c r="C1189" s="1089" t="s">
        <v>13601</v>
      </c>
      <c r="D1189" s="1089" t="s">
        <v>13619</v>
      </c>
      <c r="E1189" s="1089" t="s">
        <v>13624</v>
      </c>
      <c r="F1189" s="1089" t="s">
        <v>13604</v>
      </c>
      <c r="G1189" s="1089" t="s">
        <v>13605</v>
      </c>
      <c r="H1189" s="1089" t="s">
        <v>13606</v>
      </c>
      <c r="I1189" s="1089" t="s">
        <v>13607</v>
      </c>
      <c r="J1189" s="1089" t="s">
        <v>13608</v>
      </c>
    </row>
    <row r="1190" spans="1:10" x14ac:dyDescent="0.25">
      <c r="A1190" s="1090" t="s">
        <v>15753</v>
      </c>
      <c r="B1190" s="1089" t="s">
        <v>15754</v>
      </c>
      <c r="C1190" s="1089" t="s">
        <v>13609</v>
      </c>
      <c r="D1190" s="1089" t="s">
        <v>13610</v>
      </c>
      <c r="E1190" s="1089" t="s">
        <v>13611</v>
      </c>
      <c r="F1190" s="1089" t="s">
        <v>13612</v>
      </c>
      <c r="G1190" s="1089" t="s">
        <v>13613</v>
      </c>
      <c r="H1190" s="1089" t="s">
        <v>13614</v>
      </c>
      <c r="I1190" s="1089" t="s">
        <v>13615</v>
      </c>
      <c r="J1190" s="1089" t="s">
        <v>13616</v>
      </c>
    </row>
    <row r="1191" spans="1:10" x14ac:dyDescent="0.25">
      <c r="A1191" s="1090" t="s">
        <v>13617</v>
      </c>
      <c r="B1191" s="1089" t="s">
        <v>13618</v>
      </c>
      <c r="C1191" s="1089" t="s">
        <v>15692</v>
      </c>
      <c r="D1191" s="1089" t="s">
        <v>15692</v>
      </c>
      <c r="E1191" s="1089" t="s">
        <v>15692</v>
      </c>
      <c r="F1191" s="1089" t="s">
        <v>15692</v>
      </c>
      <c r="G1191" s="1089" t="s">
        <v>15692</v>
      </c>
      <c r="H1191" s="1089" t="s">
        <v>15692</v>
      </c>
      <c r="I1191" s="1089" t="s">
        <v>15692</v>
      </c>
      <c r="J1191" s="1089" t="s">
        <v>15692</v>
      </c>
    </row>
    <row r="1193" spans="1:10" x14ac:dyDescent="0.25">
      <c r="A1193" s="1090">
        <v>20</v>
      </c>
      <c r="B1193" s="1089" t="s">
        <v>12628</v>
      </c>
      <c r="C1193" s="1089">
        <v>480</v>
      </c>
      <c r="D1193" s="1089">
        <v>480</v>
      </c>
      <c r="E1193" s="1089">
        <v>480</v>
      </c>
      <c r="F1193" s="1089">
        <v>448</v>
      </c>
      <c r="G1193" s="1089">
        <v>403</v>
      </c>
      <c r="H1193" s="1089">
        <v>367</v>
      </c>
      <c r="I1193" s="1089">
        <v>323</v>
      </c>
      <c r="J1193" s="1089">
        <v>288</v>
      </c>
    </row>
    <row r="1194" spans="1:10" x14ac:dyDescent="0.25">
      <c r="B1194" s="1089" t="s">
        <v>15718</v>
      </c>
      <c r="C1194" s="1089">
        <v>480</v>
      </c>
      <c r="D1194" s="1089">
        <v>480</v>
      </c>
      <c r="E1194" s="1089">
        <v>480</v>
      </c>
      <c r="F1194" s="1089">
        <v>448</v>
      </c>
      <c r="G1194" s="1089">
        <v>403</v>
      </c>
      <c r="H1194" s="1089">
        <v>367</v>
      </c>
      <c r="I1194" s="1089">
        <v>323</v>
      </c>
      <c r="J1194" s="1089">
        <v>288</v>
      </c>
    </row>
    <row r="1195" spans="1:10" x14ac:dyDescent="0.25">
      <c r="A1195" s="1090">
        <v>21</v>
      </c>
      <c r="B1195" s="1089" t="s">
        <v>12628</v>
      </c>
      <c r="C1195" s="1089">
        <v>480</v>
      </c>
      <c r="D1195" s="1089">
        <v>480</v>
      </c>
      <c r="E1195" s="1089">
        <v>480</v>
      </c>
      <c r="F1195" s="1089">
        <v>448</v>
      </c>
      <c r="G1195" s="1089">
        <v>403</v>
      </c>
      <c r="H1195" s="1089">
        <v>367</v>
      </c>
      <c r="I1195" s="1089">
        <v>323</v>
      </c>
      <c r="J1195" s="1089">
        <v>282</v>
      </c>
    </row>
    <row r="1196" spans="1:10" x14ac:dyDescent="0.25">
      <c r="B1196" s="1089" t="s">
        <v>15718</v>
      </c>
      <c r="C1196" s="1089">
        <v>480</v>
      </c>
      <c r="D1196" s="1089">
        <v>480</v>
      </c>
      <c r="E1196" s="1089">
        <v>480</v>
      </c>
      <c r="F1196" s="1089">
        <v>448</v>
      </c>
      <c r="G1196" s="1089">
        <v>403</v>
      </c>
      <c r="H1196" s="1089">
        <v>367</v>
      </c>
      <c r="I1196" s="1089">
        <v>323</v>
      </c>
      <c r="J1196" s="1089">
        <v>282</v>
      </c>
    </row>
    <row r="1197" spans="1:10" x14ac:dyDescent="0.25">
      <c r="A1197" s="1090">
        <v>22</v>
      </c>
      <c r="B1197" s="1089" t="s">
        <v>12628</v>
      </c>
      <c r="C1197" s="1089">
        <v>480</v>
      </c>
      <c r="D1197" s="1089">
        <v>480</v>
      </c>
      <c r="E1197" s="1089">
        <v>480</v>
      </c>
      <c r="F1197" s="1089">
        <v>448</v>
      </c>
      <c r="G1197" s="1089">
        <v>403</v>
      </c>
      <c r="H1197" s="1089">
        <v>367</v>
      </c>
      <c r="I1197" s="1089">
        <v>323</v>
      </c>
      <c r="J1197" s="1089">
        <v>254</v>
      </c>
    </row>
    <row r="1198" spans="1:10" x14ac:dyDescent="0.25">
      <c r="B1198" s="1089" t="s">
        <v>15718</v>
      </c>
      <c r="C1198" s="1089">
        <v>480</v>
      </c>
      <c r="D1198" s="1089">
        <v>480</v>
      </c>
      <c r="E1198" s="1089">
        <v>480</v>
      </c>
      <c r="F1198" s="1089">
        <v>448</v>
      </c>
      <c r="G1198" s="1089">
        <v>403</v>
      </c>
      <c r="H1198" s="1089">
        <v>367</v>
      </c>
      <c r="I1198" s="1089">
        <v>323</v>
      </c>
      <c r="J1198" s="1089">
        <v>254</v>
      </c>
    </row>
    <row r="1199" spans="1:10" x14ac:dyDescent="0.25">
      <c r="A1199" s="1090">
        <v>23</v>
      </c>
      <c r="B1199" s="1089" t="s">
        <v>12628</v>
      </c>
      <c r="C1199" s="1089">
        <v>480</v>
      </c>
      <c r="D1199" s="1089">
        <v>480</v>
      </c>
      <c r="E1199" s="1089">
        <v>480</v>
      </c>
      <c r="F1199" s="1089">
        <v>448</v>
      </c>
      <c r="G1199" s="1089">
        <v>403</v>
      </c>
      <c r="H1199" s="1089">
        <v>367</v>
      </c>
      <c r="I1199" s="1089">
        <v>323</v>
      </c>
      <c r="J1199" s="1089">
        <v>229</v>
      </c>
    </row>
    <row r="1200" spans="1:10" x14ac:dyDescent="0.25">
      <c r="B1200" s="1089" t="s">
        <v>15718</v>
      </c>
      <c r="C1200" s="1089">
        <v>480</v>
      </c>
      <c r="D1200" s="1089">
        <v>480</v>
      </c>
      <c r="E1200" s="1089">
        <v>480</v>
      </c>
      <c r="F1200" s="1089">
        <v>448</v>
      </c>
      <c r="G1200" s="1089">
        <v>403</v>
      </c>
      <c r="H1200" s="1089">
        <v>367</v>
      </c>
      <c r="I1200" s="1089">
        <v>323</v>
      </c>
      <c r="J1200" s="1089">
        <v>162</v>
      </c>
    </row>
    <row r="1201" spans="1:10" x14ac:dyDescent="0.25">
      <c r="A1201" s="1090">
        <v>24</v>
      </c>
      <c r="B1201" s="1089" t="s">
        <v>12628</v>
      </c>
      <c r="C1201" s="1089">
        <v>480</v>
      </c>
      <c r="D1201" s="1089">
        <v>480</v>
      </c>
      <c r="E1201" s="1089">
        <v>480</v>
      </c>
      <c r="F1201" s="1089">
        <v>448</v>
      </c>
      <c r="G1201" s="1089">
        <v>403</v>
      </c>
      <c r="H1201" s="1089">
        <v>367</v>
      </c>
      <c r="I1201" s="1089">
        <v>297</v>
      </c>
      <c r="J1201" s="1089">
        <v>222</v>
      </c>
    </row>
    <row r="1202" spans="1:10" x14ac:dyDescent="0.25">
      <c r="B1202" s="1089" t="s">
        <v>15718</v>
      </c>
      <c r="C1202" s="1089">
        <v>480</v>
      </c>
      <c r="D1202" s="1089">
        <v>480</v>
      </c>
      <c r="E1202" s="1089">
        <v>480</v>
      </c>
      <c r="F1202" s="1089">
        <v>448</v>
      </c>
      <c r="G1202" s="1089">
        <v>403</v>
      </c>
      <c r="H1202" s="1089">
        <v>367</v>
      </c>
      <c r="I1202" s="1089">
        <v>297</v>
      </c>
      <c r="J1202" s="1089">
        <v>114</v>
      </c>
    </row>
    <row r="1203" spans="1:10" x14ac:dyDescent="0.25">
      <c r="A1203" s="1090">
        <v>25</v>
      </c>
      <c r="B1203" s="1089" t="s">
        <v>12628</v>
      </c>
      <c r="C1203" s="1089">
        <v>480</v>
      </c>
      <c r="D1203" s="1089">
        <v>480</v>
      </c>
      <c r="E1203" s="1089">
        <v>480</v>
      </c>
      <c r="F1203" s="1089">
        <v>448</v>
      </c>
      <c r="G1203" s="1089">
        <v>403</v>
      </c>
      <c r="H1203" s="1089">
        <v>367</v>
      </c>
      <c r="I1203" s="1089">
        <v>264</v>
      </c>
      <c r="J1203" s="1089">
        <v>215</v>
      </c>
    </row>
    <row r="1204" spans="1:10" x14ac:dyDescent="0.25">
      <c r="B1204" s="1089" t="s">
        <v>15718</v>
      </c>
      <c r="C1204" s="1089">
        <v>480</v>
      </c>
      <c r="D1204" s="1089">
        <v>480</v>
      </c>
      <c r="E1204" s="1089">
        <v>480</v>
      </c>
      <c r="F1204" s="1089">
        <v>448</v>
      </c>
      <c r="G1204" s="1089">
        <v>403</v>
      </c>
      <c r="H1204" s="1089">
        <v>367</v>
      </c>
      <c r="I1204" s="1089">
        <v>264</v>
      </c>
      <c r="J1204" s="1089">
        <v>88</v>
      </c>
    </row>
    <row r="1205" spans="1:10" x14ac:dyDescent="0.25">
      <c r="A1205" s="1090">
        <v>26</v>
      </c>
      <c r="B1205" s="1089" t="s">
        <v>12628</v>
      </c>
      <c r="C1205" s="1089">
        <v>480</v>
      </c>
      <c r="D1205" s="1089">
        <v>480</v>
      </c>
      <c r="E1205" s="1089">
        <v>480</v>
      </c>
      <c r="F1205" s="1089">
        <v>448</v>
      </c>
      <c r="G1205" s="1089">
        <v>403</v>
      </c>
      <c r="H1205" s="1089">
        <v>347</v>
      </c>
      <c r="I1205" s="1089">
        <v>240</v>
      </c>
      <c r="J1205" s="1089">
        <v>208</v>
      </c>
    </row>
    <row r="1206" spans="1:10" x14ac:dyDescent="0.25">
      <c r="B1206" s="1089" t="s">
        <v>15718</v>
      </c>
      <c r="C1206" s="1089">
        <v>480</v>
      </c>
      <c r="D1206" s="1089">
        <v>480</v>
      </c>
      <c r="E1206" s="1089">
        <v>480</v>
      </c>
      <c r="F1206" s="1089">
        <v>448</v>
      </c>
      <c r="G1206" s="1089">
        <v>403</v>
      </c>
      <c r="H1206" s="1089">
        <v>347</v>
      </c>
      <c r="I1206" s="1089">
        <v>190</v>
      </c>
      <c r="J1206" s="1089">
        <v>70</v>
      </c>
    </row>
    <row r="1207" spans="1:10" x14ac:dyDescent="0.25">
      <c r="A1207" s="1090">
        <v>27</v>
      </c>
      <c r="B1207" s="1089" t="s">
        <v>12628</v>
      </c>
      <c r="C1207" s="1089">
        <v>480</v>
      </c>
      <c r="D1207" s="1089">
        <v>480</v>
      </c>
      <c r="E1207" s="1089">
        <v>480</v>
      </c>
      <c r="F1207" s="1089">
        <v>448</v>
      </c>
      <c r="G1207" s="1089">
        <v>400</v>
      </c>
      <c r="H1207" s="1089">
        <v>306</v>
      </c>
      <c r="I1207" s="1089">
        <v>232</v>
      </c>
      <c r="J1207" s="1089">
        <v>202</v>
      </c>
    </row>
    <row r="1208" spans="1:10" x14ac:dyDescent="0.25">
      <c r="B1208" s="1089" t="s">
        <v>15718</v>
      </c>
      <c r="C1208" s="1089">
        <v>480</v>
      </c>
      <c r="D1208" s="1089">
        <v>480</v>
      </c>
      <c r="E1208" s="1089">
        <v>480</v>
      </c>
      <c r="F1208" s="1089">
        <v>448</v>
      </c>
      <c r="G1208" s="1089">
        <v>400</v>
      </c>
      <c r="H1208" s="1089">
        <v>306</v>
      </c>
      <c r="I1208" s="1089">
        <v>122</v>
      </c>
      <c r="J1208" s="1089">
        <v>58</v>
      </c>
    </row>
    <row r="1209" spans="1:10" x14ac:dyDescent="0.25">
      <c r="A1209" s="1090">
        <v>28</v>
      </c>
      <c r="B1209" s="1089" t="s">
        <v>12628</v>
      </c>
      <c r="C1209" s="1089">
        <v>480</v>
      </c>
      <c r="D1209" s="1089">
        <v>480</v>
      </c>
      <c r="E1209" s="1089">
        <v>480</v>
      </c>
      <c r="F1209" s="1089">
        <v>448</v>
      </c>
      <c r="G1209" s="1089">
        <v>354</v>
      </c>
      <c r="H1209" s="1089">
        <v>263</v>
      </c>
      <c r="I1209" s="1089">
        <v>224</v>
      </c>
      <c r="J1209" s="1089">
        <v>196</v>
      </c>
    </row>
    <row r="1210" spans="1:10" x14ac:dyDescent="0.25">
      <c r="B1210" s="1089" t="s">
        <v>15718</v>
      </c>
      <c r="C1210" s="1089">
        <v>480</v>
      </c>
      <c r="D1210" s="1089">
        <v>480</v>
      </c>
      <c r="E1210" s="1089">
        <v>480</v>
      </c>
      <c r="F1210" s="1089">
        <v>448</v>
      </c>
      <c r="G1210" s="1089">
        <v>354</v>
      </c>
      <c r="H1210" s="1089">
        <v>263</v>
      </c>
      <c r="I1210" s="1089">
        <v>89</v>
      </c>
      <c r="J1210" s="1089">
        <v>49</v>
      </c>
    </row>
    <row r="1211" spans="1:10" x14ac:dyDescent="0.25">
      <c r="A1211" s="1090">
        <v>29</v>
      </c>
      <c r="B1211" s="1089" t="s">
        <v>12628</v>
      </c>
      <c r="C1211" s="1089">
        <v>480</v>
      </c>
      <c r="D1211" s="1089">
        <v>480</v>
      </c>
      <c r="E1211" s="1089">
        <v>480</v>
      </c>
      <c r="F1211" s="1089">
        <v>412</v>
      </c>
      <c r="G1211" s="1089">
        <v>310</v>
      </c>
      <c r="H1211" s="1089">
        <v>252</v>
      </c>
      <c r="I1211" s="1089">
        <v>217</v>
      </c>
      <c r="J1211" s="1089">
        <v>191</v>
      </c>
    </row>
    <row r="1212" spans="1:10" x14ac:dyDescent="0.25">
      <c r="B1212" s="1089" t="s">
        <v>15718</v>
      </c>
      <c r="C1212" s="1089">
        <v>480</v>
      </c>
      <c r="D1212" s="1089">
        <v>480</v>
      </c>
      <c r="E1212" s="1089">
        <v>480</v>
      </c>
      <c r="F1212" s="1089">
        <v>412</v>
      </c>
      <c r="G1212" s="1089">
        <v>310</v>
      </c>
      <c r="H1212" s="1089">
        <v>198</v>
      </c>
      <c r="I1212" s="1089">
        <v>70</v>
      </c>
      <c r="J1212" s="1089">
        <v>43</v>
      </c>
    </row>
    <row r="1213" spans="1:10" x14ac:dyDescent="0.25">
      <c r="A1213" s="1090">
        <v>30</v>
      </c>
      <c r="B1213" s="1089" t="s">
        <v>12628</v>
      </c>
      <c r="C1213" s="1089">
        <v>480</v>
      </c>
      <c r="D1213" s="1089">
        <v>480</v>
      </c>
      <c r="E1213" s="1089">
        <v>480</v>
      </c>
      <c r="F1213" s="1089">
        <v>362</v>
      </c>
      <c r="G1213" s="1089">
        <v>271</v>
      </c>
      <c r="H1213" s="1089">
        <v>243</v>
      </c>
      <c r="I1213" s="1089">
        <v>211</v>
      </c>
      <c r="J1213" s="1089">
        <v>186</v>
      </c>
    </row>
    <row r="1214" spans="1:10" x14ac:dyDescent="0.25">
      <c r="B1214" s="1089" t="s">
        <v>15718</v>
      </c>
      <c r="C1214" s="1089">
        <v>480</v>
      </c>
      <c r="D1214" s="1089">
        <v>480</v>
      </c>
      <c r="E1214" s="1089">
        <v>480</v>
      </c>
      <c r="F1214" s="1089">
        <v>362</v>
      </c>
      <c r="G1214" s="1089">
        <v>271</v>
      </c>
      <c r="H1214" s="1089">
        <v>125</v>
      </c>
      <c r="I1214" s="1089">
        <v>58</v>
      </c>
      <c r="J1214" s="1089">
        <v>38</v>
      </c>
    </row>
    <row r="1215" spans="1:10" x14ac:dyDescent="0.25">
      <c r="A1215" s="1090">
        <v>31</v>
      </c>
      <c r="B1215" s="1089" t="s">
        <v>12628</v>
      </c>
      <c r="C1215" s="1089">
        <v>480</v>
      </c>
      <c r="D1215" s="1089">
        <v>480</v>
      </c>
      <c r="E1215" s="1089">
        <v>424</v>
      </c>
      <c r="F1215" s="1089">
        <v>312</v>
      </c>
      <c r="G1215" s="1089">
        <v>261</v>
      </c>
      <c r="H1215" s="1089">
        <v>235</v>
      </c>
      <c r="I1215" s="1089">
        <v>204</v>
      </c>
      <c r="J1215" s="1089">
        <v>181</v>
      </c>
    </row>
    <row r="1216" spans="1:10" x14ac:dyDescent="0.25">
      <c r="B1216" s="1089" t="s">
        <v>15718</v>
      </c>
      <c r="C1216" s="1089">
        <v>480</v>
      </c>
      <c r="D1216" s="1089">
        <v>480</v>
      </c>
      <c r="E1216" s="1089">
        <v>424</v>
      </c>
      <c r="F1216" s="1089">
        <v>312</v>
      </c>
      <c r="G1216" s="1089">
        <v>204</v>
      </c>
      <c r="H1216" s="1089">
        <v>91</v>
      </c>
      <c r="I1216" s="1089">
        <v>49</v>
      </c>
      <c r="J1216" s="1089">
        <v>34</v>
      </c>
    </row>
    <row r="1217" spans="1:10" x14ac:dyDescent="0.25">
      <c r="A1217" s="1090">
        <v>32</v>
      </c>
      <c r="B1217" s="1089" t="s">
        <v>12628</v>
      </c>
      <c r="C1217" s="1089">
        <v>480</v>
      </c>
      <c r="D1217" s="1089">
        <v>480</v>
      </c>
      <c r="E1217" s="1089">
        <v>368</v>
      </c>
      <c r="F1217" s="1089">
        <v>282</v>
      </c>
      <c r="G1217" s="1089">
        <v>252</v>
      </c>
      <c r="H1217" s="1089">
        <v>227</v>
      </c>
      <c r="I1217" s="1089">
        <v>199</v>
      </c>
      <c r="J1217" s="1089">
        <v>176</v>
      </c>
    </row>
    <row r="1218" spans="1:10" x14ac:dyDescent="0.25">
      <c r="B1218" s="1089" t="s">
        <v>15718</v>
      </c>
      <c r="C1218" s="1089">
        <v>480</v>
      </c>
      <c r="D1218" s="1089">
        <v>480</v>
      </c>
      <c r="E1218" s="1089">
        <v>368</v>
      </c>
      <c r="F1218" s="1089">
        <v>282</v>
      </c>
      <c r="G1218" s="1089">
        <v>125</v>
      </c>
      <c r="H1218" s="1089">
        <v>71</v>
      </c>
      <c r="I1218" s="1089">
        <v>43</v>
      </c>
      <c r="J1218" s="1089">
        <v>31</v>
      </c>
    </row>
    <row r="1219" spans="1:10" x14ac:dyDescent="0.25">
      <c r="A1219" s="1090">
        <v>33</v>
      </c>
      <c r="B1219" s="1089" t="s">
        <v>12628</v>
      </c>
      <c r="C1219" s="1089">
        <v>480</v>
      </c>
      <c r="D1219" s="1089">
        <v>430</v>
      </c>
      <c r="E1219" s="1089">
        <v>306</v>
      </c>
      <c r="F1219" s="1089">
        <v>271</v>
      </c>
      <c r="G1219" s="1089">
        <v>243</v>
      </c>
      <c r="H1219" s="1089">
        <v>220</v>
      </c>
      <c r="I1219" s="1089">
        <v>193</v>
      </c>
      <c r="J1219" s="1089">
        <v>172</v>
      </c>
    </row>
    <row r="1220" spans="1:10" x14ac:dyDescent="0.25">
      <c r="B1220" s="1089" t="s">
        <v>15718</v>
      </c>
      <c r="C1220" s="1089">
        <v>480</v>
      </c>
      <c r="D1220" s="1089">
        <v>430</v>
      </c>
      <c r="E1220" s="1089">
        <v>306</v>
      </c>
      <c r="F1220" s="1089">
        <v>164</v>
      </c>
      <c r="G1220" s="1089">
        <v>83</v>
      </c>
      <c r="H1220" s="1089">
        <v>55</v>
      </c>
      <c r="I1220" s="1089">
        <v>37</v>
      </c>
      <c r="J1220" s="1089">
        <v>27</v>
      </c>
    </row>
    <row r="1221" spans="1:10" x14ac:dyDescent="0.25">
      <c r="A1221" s="1090">
        <v>34</v>
      </c>
      <c r="B1221" s="1089" t="s">
        <v>12628</v>
      </c>
      <c r="C1221" s="1089">
        <v>480</v>
      </c>
      <c r="D1221" s="1089">
        <v>349</v>
      </c>
      <c r="E1221" s="1089">
        <v>294</v>
      </c>
      <c r="F1221" s="1089">
        <v>261</v>
      </c>
      <c r="G1221" s="1089">
        <v>235</v>
      </c>
      <c r="H1221" s="1089">
        <v>213</v>
      </c>
      <c r="I1221" s="1089">
        <v>188</v>
      </c>
      <c r="J1221" s="1089">
        <v>167</v>
      </c>
    </row>
    <row r="1222" spans="1:10" x14ac:dyDescent="0.25">
      <c r="B1222" s="1089" t="s">
        <v>15718</v>
      </c>
      <c r="C1222" s="1089">
        <v>480</v>
      </c>
      <c r="D1222" s="1089">
        <v>349</v>
      </c>
      <c r="E1222" s="1089">
        <v>198</v>
      </c>
      <c r="F1222" s="1089">
        <v>91</v>
      </c>
      <c r="G1222" s="1089">
        <v>59</v>
      </c>
      <c r="H1222" s="1089">
        <v>43</v>
      </c>
      <c r="I1222" s="1089">
        <v>31</v>
      </c>
      <c r="J1222" s="1089">
        <v>24</v>
      </c>
    </row>
    <row r="1223" spans="1:10" x14ac:dyDescent="0.25">
      <c r="A1223" s="1090">
        <v>35</v>
      </c>
      <c r="B1223" s="1089" t="s">
        <v>12628</v>
      </c>
      <c r="C1223" s="1089">
        <v>415</v>
      </c>
      <c r="D1223" s="1089">
        <v>322</v>
      </c>
      <c r="E1223" s="1089">
        <v>283</v>
      </c>
      <c r="F1223" s="1089">
        <v>252</v>
      </c>
      <c r="G1223" s="1089">
        <v>227</v>
      </c>
      <c r="H1223" s="1089">
        <v>207</v>
      </c>
      <c r="I1223" s="1089">
        <v>183</v>
      </c>
      <c r="J1223" s="1089">
        <v>163</v>
      </c>
    </row>
    <row r="1224" spans="1:10" x14ac:dyDescent="0.25">
      <c r="B1224" s="1089" t="s">
        <v>15718</v>
      </c>
      <c r="C1224" s="1089">
        <v>415</v>
      </c>
      <c r="D1224" s="1089">
        <v>279</v>
      </c>
      <c r="E1224" s="1089">
        <v>105</v>
      </c>
      <c r="F1224" s="1089">
        <v>65</v>
      </c>
      <c r="G1224" s="1089">
        <v>47</v>
      </c>
      <c r="H1224" s="1089">
        <v>36</v>
      </c>
      <c r="I1224" s="1089">
        <v>27</v>
      </c>
      <c r="J1224" s="1089">
        <v>22</v>
      </c>
    </row>
    <row r="1225" spans="1:10" x14ac:dyDescent="0.25">
      <c r="A1225" s="1090">
        <v>36</v>
      </c>
      <c r="B1225" s="1089" t="s">
        <v>12628</v>
      </c>
      <c r="C1225" s="1089">
        <v>356</v>
      </c>
      <c r="D1225" s="1089">
        <v>309</v>
      </c>
      <c r="E1225" s="1089">
        <v>272</v>
      </c>
      <c r="F1225" s="1089">
        <v>243</v>
      </c>
      <c r="G1225" s="1089">
        <v>220</v>
      </c>
      <c r="H1225" s="1089">
        <v>201</v>
      </c>
      <c r="I1225" s="1089">
        <v>178</v>
      </c>
      <c r="J1225" s="1089">
        <v>159</v>
      </c>
    </row>
    <row r="1226" spans="1:10" x14ac:dyDescent="0.25">
      <c r="B1226" s="1089" t="s">
        <v>15718</v>
      </c>
      <c r="C1226" s="1089">
        <v>356</v>
      </c>
      <c r="D1226" s="1089">
        <v>123</v>
      </c>
      <c r="E1226" s="1089">
        <v>71</v>
      </c>
      <c r="F1226" s="1089">
        <v>50</v>
      </c>
      <c r="G1226" s="1089">
        <v>38</v>
      </c>
      <c r="H1226" s="1089">
        <v>31</v>
      </c>
      <c r="I1226" s="1089">
        <v>24</v>
      </c>
      <c r="J1226" s="1089">
        <v>20</v>
      </c>
    </row>
    <row r="1227" spans="1:10" x14ac:dyDescent="0.25">
      <c r="A1227" s="1090">
        <v>37</v>
      </c>
      <c r="B1227" s="1089" t="s">
        <v>12628</v>
      </c>
      <c r="C1227" s="1089">
        <v>340</v>
      </c>
      <c r="D1227" s="1089">
        <v>296</v>
      </c>
      <c r="E1227" s="1089">
        <v>262</v>
      </c>
      <c r="F1227" s="1089">
        <v>235</v>
      </c>
      <c r="G1227" s="1089">
        <v>213</v>
      </c>
      <c r="H1227" s="1089">
        <v>195</v>
      </c>
      <c r="I1227" s="1089">
        <v>173</v>
      </c>
      <c r="J1227" s="1089">
        <v>156</v>
      </c>
    </row>
    <row r="1228" spans="1:10" x14ac:dyDescent="0.25">
      <c r="B1228" s="1089" t="s">
        <v>15718</v>
      </c>
      <c r="C1228" s="1089">
        <v>147</v>
      </c>
      <c r="D1228" s="1089">
        <v>78</v>
      </c>
      <c r="E1228" s="1089">
        <v>53</v>
      </c>
      <c r="F1228" s="1089">
        <v>40</v>
      </c>
      <c r="G1228" s="1089">
        <v>32</v>
      </c>
      <c r="H1228" s="1089">
        <v>27</v>
      </c>
      <c r="I1228" s="1089">
        <v>21</v>
      </c>
      <c r="J1228" s="1089">
        <v>18</v>
      </c>
    </row>
    <row r="1229" spans="1:10" x14ac:dyDescent="0.25">
      <c r="A1229" s="1090">
        <v>38</v>
      </c>
      <c r="B1229" s="1089" t="s">
        <v>12628</v>
      </c>
      <c r="C1229" s="1089">
        <v>326</v>
      </c>
      <c r="D1229" s="1089">
        <v>285</v>
      </c>
      <c r="E1229" s="1089">
        <v>253</v>
      </c>
      <c r="F1229" s="1089">
        <v>228</v>
      </c>
      <c r="G1229" s="1089">
        <v>207</v>
      </c>
      <c r="H1229" s="1089">
        <v>190</v>
      </c>
      <c r="I1229" s="1089">
        <v>169</v>
      </c>
      <c r="J1229" s="1089">
        <v>152</v>
      </c>
    </row>
    <row r="1230" spans="1:10" x14ac:dyDescent="0.25">
      <c r="B1230" s="1089" t="s">
        <v>15718</v>
      </c>
      <c r="C1230" s="1089">
        <v>86</v>
      </c>
      <c r="D1230" s="1089">
        <v>57</v>
      </c>
      <c r="E1230" s="1089">
        <v>42</v>
      </c>
      <c r="F1230" s="1089">
        <v>33</v>
      </c>
      <c r="G1230" s="1089">
        <v>28</v>
      </c>
      <c r="H1230" s="1089">
        <v>24</v>
      </c>
      <c r="I1230" s="1089">
        <v>19</v>
      </c>
      <c r="J1230" s="1089">
        <v>16</v>
      </c>
    </row>
    <row r="1231" spans="1:10" x14ac:dyDescent="0.25">
      <c r="A1231" s="1090">
        <v>39</v>
      </c>
      <c r="B1231" s="1089" t="s">
        <v>12628</v>
      </c>
      <c r="C1231" s="1089">
        <v>312</v>
      </c>
      <c r="D1231" s="1089">
        <v>274</v>
      </c>
      <c r="E1231" s="1089">
        <v>245</v>
      </c>
      <c r="F1231" s="1089">
        <v>221</v>
      </c>
      <c r="G1231" s="1089">
        <v>201</v>
      </c>
      <c r="H1231" s="1089">
        <v>185</v>
      </c>
      <c r="I1231" s="1089">
        <v>165</v>
      </c>
      <c r="J1231" s="1089">
        <v>148</v>
      </c>
    </row>
    <row r="1232" spans="1:10" x14ac:dyDescent="0.25">
      <c r="B1232" s="1089" t="s">
        <v>15718</v>
      </c>
      <c r="C1232" s="1089">
        <v>60</v>
      </c>
      <c r="D1232" s="1089">
        <v>44</v>
      </c>
      <c r="E1232" s="1089">
        <v>35</v>
      </c>
      <c r="F1232" s="1089">
        <v>29</v>
      </c>
      <c r="G1232" s="1089">
        <v>24</v>
      </c>
      <c r="H1232" s="1089">
        <v>21</v>
      </c>
      <c r="I1232" s="1089">
        <v>18</v>
      </c>
      <c r="J1232" s="1089">
        <v>15</v>
      </c>
    </row>
    <row r="1233" spans="1:10" x14ac:dyDescent="0.25">
      <c r="A1233" s="1090">
        <v>40</v>
      </c>
      <c r="B1233" s="1089" t="s">
        <v>12628</v>
      </c>
      <c r="C1233" s="1089">
        <v>300</v>
      </c>
      <c r="D1233" s="1089">
        <v>265</v>
      </c>
      <c r="E1233" s="1089">
        <v>237</v>
      </c>
      <c r="F1233" s="1089">
        <v>214</v>
      </c>
      <c r="G1233" s="1089">
        <v>195</v>
      </c>
      <c r="H1233" s="1089">
        <v>180</v>
      </c>
      <c r="I1233" s="1089">
        <v>161</v>
      </c>
      <c r="J1233" s="1089">
        <v>145</v>
      </c>
    </row>
    <row r="1234" spans="1:10" x14ac:dyDescent="0.25">
      <c r="B1234" s="1089" t="s">
        <v>15718</v>
      </c>
      <c r="C1234" s="1089">
        <v>46</v>
      </c>
      <c r="D1234" s="1089">
        <v>36</v>
      </c>
      <c r="E1234" s="1089">
        <v>29</v>
      </c>
      <c r="F1234" s="1089">
        <v>25</v>
      </c>
      <c r="G1234" s="1089">
        <v>21</v>
      </c>
      <c r="H1234" s="1089">
        <v>19</v>
      </c>
      <c r="I1234" s="1089">
        <v>16</v>
      </c>
      <c r="J1234" s="1089">
        <v>14</v>
      </c>
    </row>
    <row r="1235" spans="1:10" x14ac:dyDescent="0.25">
      <c r="A1235" s="1090" t="s">
        <v>12614</v>
      </c>
    </row>
    <row r="1236" spans="1:10" x14ac:dyDescent="0.25">
      <c r="A1236" s="1090" t="s">
        <v>12638</v>
      </c>
    </row>
    <row r="1237" spans="1:10" x14ac:dyDescent="0.25">
      <c r="A1237" s="1090" t="s">
        <v>13595</v>
      </c>
      <c r="B1237" s="1089" t="s">
        <v>12640</v>
      </c>
      <c r="C1237" s="1089" t="s">
        <v>15751</v>
      </c>
    </row>
    <row r="1238" spans="1:10" x14ac:dyDescent="0.25">
      <c r="A1238" s="1090" t="s">
        <v>13596</v>
      </c>
      <c r="B1238" s="1089" t="s">
        <v>15752</v>
      </c>
      <c r="C1238" s="1089" t="s">
        <v>13625</v>
      </c>
    </row>
    <row r="1239" spans="1:10" x14ac:dyDescent="0.25">
      <c r="A1239" s="1090" t="s">
        <v>13598</v>
      </c>
      <c r="B1239" s="1089" t="s">
        <v>13599</v>
      </c>
      <c r="C1239" s="1089" t="s">
        <v>13600</v>
      </c>
    </row>
    <row r="1240" spans="1:10" x14ac:dyDescent="0.25">
      <c r="C1240" s="1089" t="s">
        <v>13601</v>
      </c>
      <c r="D1240" s="1089" t="s">
        <v>13619</v>
      </c>
      <c r="E1240" s="1089" t="s">
        <v>13603</v>
      </c>
      <c r="F1240" s="1089" t="s">
        <v>13604</v>
      </c>
      <c r="G1240" s="1089" t="s">
        <v>13605</v>
      </c>
      <c r="H1240" s="1089" t="s">
        <v>13626</v>
      </c>
      <c r="I1240" s="1089" t="s">
        <v>13607</v>
      </c>
      <c r="J1240" s="1089" t="s">
        <v>13621</v>
      </c>
    </row>
    <row r="1241" spans="1:10" x14ac:dyDescent="0.25">
      <c r="A1241" s="1090" t="s">
        <v>15753</v>
      </c>
      <c r="B1241" s="1089" t="s">
        <v>15754</v>
      </c>
      <c r="C1241" s="1089" t="s">
        <v>13609</v>
      </c>
      <c r="D1241" s="1089" t="s">
        <v>13610</v>
      </c>
      <c r="E1241" s="1089" t="s">
        <v>13611</v>
      </c>
      <c r="F1241" s="1089" t="s">
        <v>13612</v>
      </c>
      <c r="G1241" s="1089" t="s">
        <v>13613</v>
      </c>
      <c r="H1241" s="1089" t="s">
        <v>13614</v>
      </c>
      <c r="I1241" s="1089" t="s">
        <v>13615</v>
      </c>
      <c r="J1241" s="1089" t="s">
        <v>13616</v>
      </c>
    </row>
    <row r="1242" spans="1:10" x14ac:dyDescent="0.25">
      <c r="A1242" s="1090" t="s">
        <v>13617</v>
      </c>
      <c r="B1242" s="1089" t="s">
        <v>13618</v>
      </c>
      <c r="C1242" s="1089" t="s">
        <v>15692</v>
      </c>
      <c r="D1242" s="1089" t="s">
        <v>15692</v>
      </c>
      <c r="E1242" s="1089" t="s">
        <v>15692</v>
      </c>
      <c r="F1242" s="1089" t="s">
        <v>15692</v>
      </c>
      <c r="G1242" s="1089" t="s">
        <v>15692</v>
      </c>
      <c r="H1242" s="1089" t="s">
        <v>15692</v>
      </c>
      <c r="I1242" s="1089" t="s">
        <v>15692</v>
      </c>
      <c r="J1242" s="1089" t="s">
        <v>15692</v>
      </c>
    </row>
    <row r="1244" spans="1:10" x14ac:dyDescent="0.25">
      <c r="A1244" s="1090">
        <v>20</v>
      </c>
      <c r="B1244" s="1089" t="s">
        <v>12628</v>
      </c>
      <c r="C1244" s="1089">
        <v>480</v>
      </c>
      <c r="D1244" s="1089">
        <v>480</v>
      </c>
      <c r="E1244" s="1089">
        <v>480</v>
      </c>
      <c r="F1244" s="1089">
        <v>448</v>
      </c>
      <c r="G1244" s="1089">
        <v>403</v>
      </c>
      <c r="H1244" s="1089">
        <v>367</v>
      </c>
      <c r="I1244" s="1089">
        <v>323</v>
      </c>
      <c r="J1244" s="1089">
        <v>288</v>
      </c>
    </row>
    <row r="1245" spans="1:10" x14ac:dyDescent="0.25">
      <c r="B1245" s="1089" t="s">
        <v>15718</v>
      </c>
      <c r="C1245" s="1089">
        <v>480</v>
      </c>
      <c r="D1245" s="1089">
        <v>480</v>
      </c>
      <c r="E1245" s="1089">
        <v>480</v>
      </c>
      <c r="F1245" s="1089">
        <v>448</v>
      </c>
      <c r="G1245" s="1089">
        <v>403</v>
      </c>
      <c r="H1245" s="1089">
        <v>367</v>
      </c>
      <c r="I1245" s="1089">
        <v>323</v>
      </c>
      <c r="J1245" s="1089">
        <v>288</v>
      </c>
    </row>
    <row r="1246" spans="1:10" x14ac:dyDescent="0.25">
      <c r="A1246" s="1090">
        <v>21</v>
      </c>
      <c r="B1246" s="1089" t="s">
        <v>12628</v>
      </c>
      <c r="C1246" s="1089">
        <v>480</v>
      </c>
      <c r="D1246" s="1089">
        <v>480</v>
      </c>
      <c r="E1246" s="1089">
        <v>480</v>
      </c>
      <c r="F1246" s="1089">
        <v>448</v>
      </c>
      <c r="G1246" s="1089">
        <v>403</v>
      </c>
      <c r="H1246" s="1089">
        <v>367</v>
      </c>
      <c r="I1246" s="1089">
        <v>323</v>
      </c>
      <c r="J1246" s="1089">
        <v>282</v>
      </c>
    </row>
    <row r="1247" spans="1:10" x14ac:dyDescent="0.25">
      <c r="B1247" s="1089" t="s">
        <v>15718</v>
      </c>
      <c r="C1247" s="1089">
        <v>480</v>
      </c>
      <c r="D1247" s="1089">
        <v>480</v>
      </c>
      <c r="E1247" s="1089">
        <v>480</v>
      </c>
      <c r="F1247" s="1089">
        <v>448</v>
      </c>
      <c r="G1247" s="1089">
        <v>403</v>
      </c>
      <c r="H1247" s="1089">
        <v>367</v>
      </c>
      <c r="I1247" s="1089">
        <v>323</v>
      </c>
      <c r="J1247" s="1089">
        <v>282</v>
      </c>
    </row>
    <row r="1248" spans="1:10" ht="15" x14ac:dyDescent="0.25">
      <c r="A1248" s="1129">
        <v>22</v>
      </c>
      <c r="B1248" s="1089" t="s">
        <v>12628</v>
      </c>
      <c r="C1248" s="1089">
        <v>480</v>
      </c>
      <c r="D1248" s="1089">
        <v>480</v>
      </c>
      <c r="E1248" s="1089">
        <v>480</v>
      </c>
      <c r="F1248" s="1089">
        <v>448</v>
      </c>
      <c r="G1248" s="1089">
        <v>403</v>
      </c>
      <c r="H1248" s="1089">
        <v>367</v>
      </c>
      <c r="I1248" s="1089">
        <v>323</v>
      </c>
      <c r="J1248" s="1089">
        <v>253</v>
      </c>
    </row>
    <row r="1249" spans="1:10" ht="15" x14ac:dyDescent="0.25">
      <c r="A1249" s="1129"/>
      <c r="B1249" s="1089" t="s">
        <v>15718</v>
      </c>
      <c r="C1249" s="1089">
        <v>480</v>
      </c>
      <c r="D1249" s="1089">
        <v>480</v>
      </c>
      <c r="E1249" s="1089">
        <v>480</v>
      </c>
      <c r="F1249" s="1089">
        <v>448</v>
      </c>
      <c r="G1249" s="1089">
        <v>403</v>
      </c>
      <c r="H1249" s="1089">
        <v>367</v>
      </c>
      <c r="I1249" s="1089">
        <v>323</v>
      </c>
      <c r="J1249" s="1089">
        <v>253</v>
      </c>
    </row>
    <row r="1250" spans="1:10" x14ac:dyDescent="0.25">
      <c r="A1250" s="1090">
        <v>23</v>
      </c>
      <c r="B1250" s="1089" t="s">
        <v>12628</v>
      </c>
      <c r="C1250" s="1089">
        <v>480</v>
      </c>
      <c r="D1250" s="1089">
        <v>480</v>
      </c>
      <c r="E1250" s="1089">
        <v>480</v>
      </c>
      <c r="F1250" s="1089">
        <v>448</v>
      </c>
      <c r="G1250" s="1089">
        <v>403</v>
      </c>
      <c r="H1250" s="1089">
        <v>367</v>
      </c>
      <c r="I1250" s="1089">
        <v>323</v>
      </c>
      <c r="J1250" s="1089">
        <v>229</v>
      </c>
    </row>
    <row r="1251" spans="1:10" x14ac:dyDescent="0.25">
      <c r="B1251" s="1089" t="s">
        <v>15718</v>
      </c>
      <c r="C1251" s="1089">
        <v>480</v>
      </c>
      <c r="D1251" s="1089">
        <v>480</v>
      </c>
      <c r="E1251" s="1089">
        <v>480</v>
      </c>
      <c r="F1251" s="1089">
        <v>448</v>
      </c>
      <c r="G1251" s="1089">
        <v>403</v>
      </c>
      <c r="H1251" s="1089">
        <v>367</v>
      </c>
      <c r="I1251" s="1089">
        <v>323</v>
      </c>
      <c r="J1251" s="1089">
        <v>158</v>
      </c>
    </row>
    <row r="1252" spans="1:10" x14ac:dyDescent="0.25">
      <c r="A1252" s="1090">
        <v>24</v>
      </c>
      <c r="B1252" s="1089" t="s">
        <v>12628</v>
      </c>
      <c r="C1252" s="1089">
        <v>480</v>
      </c>
      <c r="D1252" s="1089">
        <v>480</v>
      </c>
      <c r="E1252" s="1089">
        <v>480</v>
      </c>
      <c r="F1252" s="1089">
        <v>448</v>
      </c>
      <c r="G1252" s="1089">
        <v>403</v>
      </c>
      <c r="H1252" s="1089">
        <v>367</v>
      </c>
      <c r="I1252" s="1089">
        <v>294</v>
      </c>
      <c r="J1252" s="1089">
        <v>221</v>
      </c>
    </row>
    <row r="1253" spans="1:10" x14ac:dyDescent="0.25">
      <c r="B1253" s="1089" t="s">
        <v>15718</v>
      </c>
      <c r="C1253" s="1089">
        <v>480</v>
      </c>
      <c r="D1253" s="1089">
        <v>480</v>
      </c>
      <c r="E1253" s="1089">
        <v>480</v>
      </c>
      <c r="F1253" s="1089">
        <v>448</v>
      </c>
      <c r="G1253" s="1089">
        <v>403</v>
      </c>
      <c r="H1253" s="1089">
        <v>367</v>
      </c>
      <c r="I1253" s="1089">
        <v>294</v>
      </c>
      <c r="J1253" s="1089">
        <v>112</v>
      </c>
    </row>
    <row r="1254" spans="1:10" x14ac:dyDescent="0.25">
      <c r="A1254" s="1090">
        <v>25</v>
      </c>
      <c r="B1254" s="1089" t="s">
        <v>12628</v>
      </c>
      <c r="C1254" s="1089">
        <v>480</v>
      </c>
      <c r="D1254" s="1089">
        <v>480</v>
      </c>
      <c r="E1254" s="1089">
        <v>480</v>
      </c>
      <c r="F1254" s="1089">
        <v>448</v>
      </c>
      <c r="G1254" s="1089">
        <v>403</v>
      </c>
      <c r="H1254" s="1089">
        <v>367</v>
      </c>
      <c r="I1254" s="1089">
        <v>260</v>
      </c>
      <c r="J1254" s="1089">
        <v>214</v>
      </c>
    </row>
    <row r="1255" spans="1:10" x14ac:dyDescent="0.25">
      <c r="B1255" s="1089" t="s">
        <v>15718</v>
      </c>
      <c r="C1255" s="1089">
        <v>480</v>
      </c>
      <c r="D1255" s="1089">
        <v>480</v>
      </c>
      <c r="E1255" s="1089">
        <v>480</v>
      </c>
      <c r="F1255" s="1089">
        <v>448</v>
      </c>
      <c r="G1255" s="1089">
        <v>403</v>
      </c>
      <c r="H1255" s="1089">
        <v>367</v>
      </c>
      <c r="I1255" s="1089">
        <v>260</v>
      </c>
      <c r="J1255" s="1089">
        <v>86</v>
      </c>
    </row>
    <row r="1256" spans="1:10" x14ac:dyDescent="0.25">
      <c r="A1256" s="1090">
        <v>26</v>
      </c>
      <c r="B1256" s="1089" t="s">
        <v>12628</v>
      </c>
      <c r="C1256" s="1089">
        <v>480</v>
      </c>
      <c r="D1256" s="1089">
        <v>480</v>
      </c>
      <c r="E1256" s="1089">
        <v>480</v>
      </c>
      <c r="F1256" s="1089">
        <v>448</v>
      </c>
      <c r="G1256" s="1089">
        <v>403</v>
      </c>
      <c r="H1256" s="1089">
        <v>342</v>
      </c>
      <c r="I1256" s="1089">
        <v>239</v>
      </c>
      <c r="J1256" s="1089">
        <v>208</v>
      </c>
    </row>
    <row r="1257" spans="1:10" x14ac:dyDescent="0.25">
      <c r="B1257" s="1089" t="s">
        <v>15718</v>
      </c>
      <c r="C1257" s="1089">
        <v>480</v>
      </c>
      <c r="D1257" s="1089">
        <v>480</v>
      </c>
      <c r="E1257" s="1089">
        <v>480</v>
      </c>
      <c r="F1257" s="1089">
        <v>448</v>
      </c>
      <c r="G1257" s="1089">
        <v>403</v>
      </c>
      <c r="H1257" s="1089">
        <v>342</v>
      </c>
      <c r="I1257" s="1089">
        <v>178</v>
      </c>
      <c r="J1257" s="1089">
        <v>68</v>
      </c>
    </row>
    <row r="1258" spans="1:10" x14ac:dyDescent="0.25">
      <c r="A1258" s="1090">
        <v>27</v>
      </c>
      <c r="B1258" s="1089" t="s">
        <v>12628</v>
      </c>
      <c r="C1258" s="1089">
        <v>480</v>
      </c>
      <c r="D1258" s="1089">
        <v>480</v>
      </c>
      <c r="E1258" s="1089">
        <v>480</v>
      </c>
      <c r="F1258" s="1089">
        <v>448</v>
      </c>
      <c r="G1258" s="1089">
        <v>393</v>
      </c>
      <c r="H1258" s="1089">
        <v>300</v>
      </c>
      <c r="I1258" s="1089">
        <v>231</v>
      </c>
      <c r="J1258" s="1089">
        <v>202</v>
      </c>
    </row>
    <row r="1259" spans="1:10" x14ac:dyDescent="0.25">
      <c r="B1259" s="1089" t="s">
        <v>15718</v>
      </c>
      <c r="C1259" s="1089">
        <v>480</v>
      </c>
      <c r="D1259" s="1089">
        <v>480</v>
      </c>
      <c r="E1259" s="1089">
        <v>480</v>
      </c>
      <c r="F1259" s="1089">
        <v>448</v>
      </c>
      <c r="G1259" s="1089">
        <v>393</v>
      </c>
      <c r="H1259" s="1089">
        <v>300</v>
      </c>
      <c r="I1259" s="1089">
        <v>115</v>
      </c>
      <c r="J1259" s="1089">
        <v>56</v>
      </c>
    </row>
    <row r="1260" spans="1:10" x14ac:dyDescent="0.25">
      <c r="A1260" s="1090">
        <v>28</v>
      </c>
      <c r="B1260" s="1089" t="s">
        <v>12628</v>
      </c>
      <c r="C1260" s="1089">
        <v>480</v>
      </c>
      <c r="D1260" s="1089">
        <v>480</v>
      </c>
      <c r="E1260" s="1089">
        <v>480</v>
      </c>
      <c r="F1260" s="1089">
        <v>448</v>
      </c>
      <c r="G1260" s="1089">
        <v>346</v>
      </c>
      <c r="H1260" s="1089">
        <v>259</v>
      </c>
      <c r="I1260" s="1089">
        <v>223</v>
      </c>
      <c r="J1260" s="1089">
        <v>196</v>
      </c>
    </row>
    <row r="1261" spans="1:10" x14ac:dyDescent="0.25">
      <c r="B1261" s="1089" t="s">
        <v>15718</v>
      </c>
      <c r="C1261" s="1089">
        <v>480</v>
      </c>
      <c r="D1261" s="1089">
        <v>480</v>
      </c>
      <c r="E1261" s="1089">
        <v>480</v>
      </c>
      <c r="F1261" s="1089">
        <v>448</v>
      </c>
      <c r="G1261" s="1089">
        <v>346</v>
      </c>
      <c r="H1261" s="1089">
        <v>259</v>
      </c>
      <c r="I1261" s="1089">
        <v>85</v>
      </c>
      <c r="J1261" s="1089">
        <v>48</v>
      </c>
    </row>
    <row r="1262" spans="1:10" x14ac:dyDescent="0.25">
      <c r="A1262" s="1090">
        <v>29</v>
      </c>
      <c r="B1262" s="1089" t="s">
        <v>12628</v>
      </c>
      <c r="C1262" s="1089">
        <v>480</v>
      </c>
      <c r="D1262" s="1089">
        <v>480</v>
      </c>
      <c r="E1262" s="1089">
        <v>480</v>
      </c>
      <c r="F1262" s="1089">
        <v>402</v>
      </c>
      <c r="G1262" s="1089">
        <v>300</v>
      </c>
      <c r="H1262" s="1089">
        <v>250</v>
      </c>
      <c r="I1262" s="1089">
        <v>216</v>
      </c>
      <c r="J1262" s="1089">
        <v>190</v>
      </c>
    </row>
    <row r="1263" spans="1:10" x14ac:dyDescent="0.25">
      <c r="B1263" s="1089" t="s">
        <v>15718</v>
      </c>
      <c r="C1263" s="1089">
        <v>480</v>
      </c>
      <c r="D1263" s="1089">
        <v>480</v>
      </c>
      <c r="E1263" s="1089">
        <v>480</v>
      </c>
      <c r="F1263" s="1089">
        <v>402</v>
      </c>
      <c r="G1263" s="1089">
        <v>300</v>
      </c>
      <c r="H1263" s="1089">
        <v>177</v>
      </c>
      <c r="I1263" s="1089">
        <v>68</v>
      </c>
      <c r="J1263" s="1089">
        <v>42</v>
      </c>
    </row>
    <row r="1264" spans="1:10" x14ac:dyDescent="0.25">
      <c r="A1264" s="1090">
        <v>30</v>
      </c>
      <c r="B1264" s="1089" t="s">
        <v>12628</v>
      </c>
      <c r="C1264" s="1089">
        <v>480</v>
      </c>
      <c r="D1264" s="1089">
        <v>480</v>
      </c>
      <c r="E1264" s="1089">
        <v>469</v>
      </c>
      <c r="F1264" s="1089">
        <v>352</v>
      </c>
      <c r="G1264" s="1089">
        <v>269</v>
      </c>
      <c r="H1264" s="1089">
        <v>241</v>
      </c>
      <c r="I1264" s="1089">
        <v>209</v>
      </c>
      <c r="J1264" s="1089">
        <v>185</v>
      </c>
    </row>
    <row r="1265" spans="1:10" x14ac:dyDescent="0.25">
      <c r="B1265" s="1089" t="s">
        <v>15718</v>
      </c>
      <c r="C1265" s="1089">
        <v>480</v>
      </c>
      <c r="D1265" s="1089">
        <v>480</v>
      </c>
      <c r="E1265" s="1089">
        <v>469</v>
      </c>
      <c r="F1265" s="1089">
        <v>352</v>
      </c>
      <c r="G1265" s="1089">
        <v>269</v>
      </c>
      <c r="H1265" s="1089">
        <v>115</v>
      </c>
      <c r="I1265" s="1089">
        <v>56</v>
      </c>
      <c r="J1265" s="1089">
        <v>37</v>
      </c>
    </row>
    <row r="1266" spans="1:10" x14ac:dyDescent="0.25">
      <c r="A1266" s="1090">
        <v>31</v>
      </c>
      <c r="B1266" s="1089" t="s">
        <v>12628</v>
      </c>
      <c r="C1266" s="1089">
        <v>480</v>
      </c>
      <c r="D1266" s="1089">
        <v>480</v>
      </c>
      <c r="E1266" s="1089">
        <v>412</v>
      </c>
      <c r="F1266" s="1089">
        <v>300</v>
      </c>
      <c r="G1266" s="1089">
        <v>259</v>
      </c>
      <c r="H1266" s="1089">
        <v>233</v>
      </c>
      <c r="I1266" s="1089">
        <v>203</v>
      </c>
      <c r="J1266" s="1089">
        <v>180</v>
      </c>
    </row>
    <row r="1267" spans="1:10" x14ac:dyDescent="0.25">
      <c r="B1267" s="1089" t="s">
        <v>15718</v>
      </c>
      <c r="C1267" s="1089">
        <v>480</v>
      </c>
      <c r="D1267" s="1089">
        <v>480</v>
      </c>
      <c r="E1267" s="1089">
        <v>412</v>
      </c>
      <c r="F1267" s="1089">
        <v>300</v>
      </c>
      <c r="G1267" s="1089">
        <v>176</v>
      </c>
      <c r="H1267" s="1089">
        <v>85</v>
      </c>
      <c r="I1267" s="1089">
        <v>48</v>
      </c>
      <c r="J1267" s="1089">
        <v>33</v>
      </c>
    </row>
    <row r="1268" spans="1:10" x14ac:dyDescent="0.25">
      <c r="A1268" s="1090">
        <v>32</v>
      </c>
      <c r="B1268" s="1089" t="s">
        <v>12628</v>
      </c>
      <c r="C1268" s="1089">
        <v>480</v>
      </c>
      <c r="D1268" s="1089">
        <v>480</v>
      </c>
      <c r="E1268" s="1089">
        <v>353</v>
      </c>
      <c r="F1268" s="1089">
        <v>279</v>
      </c>
      <c r="G1268" s="1089">
        <v>249</v>
      </c>
      <c r="H1268" s="1089">
        <v>226</v>
      </c>
      <c r="I1268" s="1089">
        <v>197</v>
      </c>
      <c r="J1268" s="1089">
        <v>175</v>
      </c>
    </row>
    <row r="1269" spans="1:10" x14ac:dyDescent="0.25">
      <c r="B1269" s="1089" t="s">
        <v>15718</v>
      </c>
      <c r="C1269" s="1089">
        <v>480</v>
      </c>
      <c r="D1269" s="1089">
        <v>480</v>
      </c>
      <c r="E1269" s="1089">
        <v>353</v>
      </c>
      <c r="F1269" s="1089">
        <v>279</v>
      </c>
      <c r="G1269" s="1089">
        <v>113</v>
      </c>
      <c r="H1269" s="1089">
        <v>67</v>
      </c>
      <c r="I1269" s="1089">
        <v>41</v>
      </c>
      <c r="J1269" s="1089">
        <v>30</v>
      </c>
    </row>
    <row r="1270" spans="1:10" x14ac:dyDescent="0.25">
      <c r="A1270" s="1090">
        <v>33</v>
      </c>
      <c r="B1270" s="1089" t="s">
        <v>12628</v>
      </c>
      <c r="C1270" s="1089">
        <v>480</v>
      </c>
      <c r="D1270" s="1089">
        <v>413</v>
      </c>
      <c r="E1270" s="1089">
        <v>303</v>
      </c>
      <c r="F1270" s="1089">
        <v>268</v>
      </c>
      <c r="G1270" s="1089">
        <v>241</v>
      </c>
      <c r="H1270" s="1089">
        <v>218</v>
      </c>
      <c r="I1270" s="1089">
        <v>192</v>
      </c>
      <c r="J1270" s="1089">
        <v>171</v>
      </c>
    </row>
    <row r="1271" spans="1:10" x14ac:dyDescent="0.25">
      <c r="B1271" s="1089" t="s">
        <v>15718</v>
      </c>
      <c r="C1271" s="1089">
        <v>480</v>
      </c>
      <c r="D1271" s="1089">
        <v>413</v>
      </c>
      <c r="E1271" s="1089">
        <v>303</v>
      </c>
      <c r="F1271" s="1089">
        <v>139</v>
      </c>
      <c r="G1271" s="1089">
        <v>76</v>
      </c>
      <c r="H1271" s="1089">
        <v>52</v>
      </c>
      <c r="I1271" s="1089">
        <v>35</v>
      </c>
      <c r="J1271" s="1089">
        <v>27</v>
      </c>
    </row>
    <row r="1272" spans="1:10" x14ac:dyDescent="0.25">
      <c r="A1272" s="1090">
        <v>34</v>
      </c>
      <c r="B1272" s="1089" t="s">
        <v>12628</v>
      </c>
      <c r="C1272" s="1089">
        <v>480</v>
      </c>
      <c r="D1272" s="1089">
        <v>332</v>
      </c>
      <c r="E1272" s="1089">
        <v>291</v>
      </c>
      <c r="F1272" s="1089">
        <v>258</v>
      </c>
      <c r="G1272" s="1089">
        <v>233</v>
      </c>
      <c r="H1272" s="1089">
        <v>211</v>
      </c>
      <c r="I1272" s="1089">
        <v>186</v>
      </c>
      <c r="J1272" s="1089">
        <v>166</v>
      </c>
    </row>
    <row r="1273" spans="1:10" x14ac:dyDescent="0.25">
      <c r="B1273" s="1089" t="s">
        <v>15718</v>
      </c>
      <c r="C1273" s="1089">
        <v>480</v>
      </c>
      <c r="D1273" s="1089">
        <v>332</v>
      </c>
      <c r="E1273" s="1089">
        <v>162</v>
      </c>
      <c r="F1273" s="1089">
        <v>82</v>
      </c>
      <c r="G1273" s="1089">
        <v>55</v>
      </c>
      <c r="H1273" s="1089">
        <v>41</v>
      </c>
      <c r="I1273" s="1089">
        <v>30</v>
      </c>
      <c r="J1273" s="1089">
        <v>23</v>
      </c>
    </row>
    <row r="1274" spans="1:10" x14ac:dyDescent="0.25">
      <c r="A1274" s="1090">
        <v>35</v>
      </c>
      <c r="B1274" s="1089" t="s">
        <v>12628</v>
      </c>
      <c r="C1274" s="1089">
        <v>390</v>
      </c>
      <c r="D1274" s="1089">
        <v>317</v>
      </c>
      <c r="E1274" s="1089">
        <v>279</v>
      </c>
      <c r="F1274" s="1089">
        <v>249</v>
      </c>
      <c r="G1274" s="1089">
        <v>225</v>
      </c>
      <c r="H1274" s="1089">
        <v>205</v>
      </c>
      <c r="I1274" s="1089">
        <v>181</v>
      </c>
      <c r="J1274" s="1089">
        <v>162</v>
      </c>
    </row>
    <row r="1275" spans="1:10" x14ac:dyDescent="0.25">
      <c r="B1275" s="1089" t="s">
        <v>15718</v>
      </c>
      <c r="C1275" s="1089">
        <v>390</v>
      </c>
      <c r="D1275" s="1089">
        <v>210</v>
      </c>
      <c r="E1275" s="1089">
        <v>93</v>
      </c>
      <c r="F1275" s="1089">
        <v>60</v>
      </c>
      <c r="G1275" s="1089">
        <v>44</v>
      </c>
      <c r="H1275" s="1089">
        <v>34</v>
      </c>
      <c r="I1275" s="1089">
        <v>26</v>
      </c>
      <c r="J1275" s="1089">
        <v>21</v>
      </c>
    </row>
    <row r="1276" spans="1:10" x14ac:dyDescent="0.25">
      <c r="A1276" s="1090">
        <v>36</v>
      </c>
      <c r="B1276" s="1089" t="s">
        <v>12628</v>
      </c>
      <c r="C1276" s="1089">
        <v>350</v>
      </c>
      <c r="D1276" s="1089">
        <v>304</v>
      </c>
      <c r="E1276" s="1089">
        <v>269</v>
      </c>
      <c r="F1276" s="1089">
        <v>241</v>
      </c>
      <c r="G1276" s="1089">
        <v>218</v>
      </c>
      <c r="H1276" s="1089">
        <v>199</v>
      </c>
      <c r="I1276" s="1089">
        <v>176</v>
      </c>
      <c r="J1276" s="1089">
        <v>158</v>
      </c>
    </row>
    <row r="1277" spans="1:10" x14ac:dyDescent="0.25">
      <c r="B1277" s="1089" t="s">
        <v>15718</v>
      </c>
      <c r="C1277" s="1089">
        <v>296</v>
      </c>
      <c r="D1277" s="1089">
        <v>106</v>
      </c>
      <c r="E1277" s="1089">
        <v>65</v>
      </c>
      <c r="F1277" s="1089">
        <v>46</v>
      </c>
      <c r="G1277" s="1089">
        <v>36</v>
      </c>
      <c r="H1277" s="1089">
        <v>30</v>
      </c>
      <c r="I1277" s="1089">
        <v>23</v>
      </c>
      <c r="J1277" s="1089">
        <v>19</v>
      </c>
    </row>
    <row r="1278" spans="1:10" x14ac:dyDescent="0.25">
      <c r="A1278" s="1090">
        <v>37</v>
      </c>
      <c r="B1278" s="1089" t="s">
        <v>12628</v>
      </c>
      <c r="C1278" s="1089">
        <v>335</v>
      </c>
      <c r="D1278" s="1089">
        <v>292</v>
      </c>
      <c r="E1278" s="1089">
        <v>259</v>
      </c>
      <c r="F1278" s="1089">
        <v>232</v>
      </c>
      <c r="G1278" s="1089">
        <v>211</v>
      </c>
      <c r="H1278" s="1089">
        <v>193</v>
      </c>
      <c r="I1278" s="1089">
        <v>172</v>
      </c>
      <c r="J1278" s="1089">
        <v>154</v>
      </c>
    </row>
    <row r="1279" spans="1:10" x14ac:dyDescent="0.25">
      <c r="B1279" s="1089" t="s">
        <v>15718</v>
      </c>
      <c r="C1279" s="1089">
        <v>122</v>
      </c>
      <c r="D1279" s="1089">
        <v>70</v>
      </c>
      <c r="E1279" s="1089">
        <v>49</v>
      </c>
      <c r="F1279" s="1089">
        <v>38</v>
      </c>
      <c r="G1279" s="1089">
        <v>31</v>
      </c>
      <c r="H1279" s="1089">
        <v>26</v>
      </c>
      <c r="I1279" s="1089">
        <v>21</v>
      </c>
      <c r="J1279" s="1089">
        <v>17</v>
      </c>
    </row>
    <row r="1280" spans="1:10" x14ac:dyDescent="0.25">
      <c r="A1280" s="1090">
        <v>38</v>
      </c>
      <c r="B1280" s="1089" t="s">
        <v>12628</v>
      </c>
      <c r="C1280" s="1089">
        <v>320</v>
      </c>
      <c r="D1280" s="1089">
        <v>280</v>
      </c>
      <c r="E1280" s="1089">
        <v>250</v>
      </c>
      <c r="F1280" s="1089">
        <v>225</v>
      </c>
      <c r="G1280" s="1089">
        <v>205</v>
      </c>
      <c r="H1280" s="1089">
        <v>188</v>
      </c>
      <c r="I1280" s="1089">
        <v>167</v>
      </c>
      <c r="J1280" s="1089">
        <v>151</v>
      </c>
    </row>
    <row r="1281" spans="1:10" x14ac:dyDescent="0.25">
      <c r="B1281" s="1089" t="s">
        <v>15718</v>
      </c>
      <c r="C1281" s="1089">
        <v>76</v>
      </c>
      <c r="D1281" s="1089">
        <v>52</v>
      </c>
      <c r="E1281" s="1089">
        <v>39</v>
      </c>
      <c r="F1281" s="1089">
        <v>32</v>
      </c>
      <c r="G1281" s="1089">
        <v>26</v>
      </c>
      <c r="H1281" s="1089">
        <v>23</v>
      </c>
      <c r="I1281" s="1089">
        <v>19</v>
      </c>
      <c r="J1281" s="1089">
        <v>16</v>
      </c>
    </row>
    <row r="1282" spans="1:10" x14ac:dyDescent="0.25">
      <c r="A1282" s="1090">
        <v>39</v>
      </c>
      <c r="B1282" s="1089" t="s">
        <v>12628</v>
      </c>
      <c r="C1282" s="1089">
        <v>307</v>
      </c>
      <c r="D1282" s="1089">
        <v>270</v>
      </c>
      <c r="E1282" s="1089">
        <v>241</v>
      </c>
      <c r="F1282" s="1089">
        <v>218</v>
      </c>
      <c r="G1282" s="1089">
        <v>199</v>
      </c>
      <c r="H1282" s="1089">
        <v>183</v>
      </c>
      <c r="I1282" s="1089">
        <v>163</v>
      </c>
      <c r="J1282" s="1089">
        <v>147</v>
      </c>
    </row>
    <row r="1283" spans="1:10" x14ac:dyDescent="0.25">
      <c r="B1283" s="1089" t="s">
        <v>15718</v>
      </c>
      <c r="C1283" s="1089">
        <v>55</v>
      </c>
      <c r="D1283" s="1089">
        <v>41</v>
      </c>
      <c r="E1283" s="1089">
        <v>33</v>
      </c>
      <c r="F1283" s="1089">
        <v>27</v>
      </c>
      <c r="G1283" s="1089">
        <v>23</v>
      </c>
      <c r="H1283" s="1089">
        <v>20</v>
      </c>
      <c r="I1283" s="1089">
        <v>17</v>
      </c>
      <c r="J1283" s="1089">
        <v>15</v>
      </c>
    </row>
    <row r="1284" spans="1:10" x14ac:dyDescent="0.25">
      <c r="A1284" s="1090">
        <v>40</v>
      </c>
      <c r="B1284" s="1089" t="s">
        <v>12628</v>
      </c>
      <c r="C1284" s="1089">
        <v>294</v>
      </c>
      <c r="D1284" s="1089">
        <v>260</v>
      </c>
      <c r="E1284" s="1089">
        <v>233</v>
      </c>
      <c r="F1284" s="1089">
        <v>211</v>
      </c>
      <c r="G1284" s="1089">
        <v>193</v>
      </c>
      <c r="H1284" s="1089">
        <v>178</v>
      </c>
      <c r="I1284" s="1089">
        <v>159</v>
      </c>
      <c r="J1284" s="1089">
        <v>144</v>
      </c>
    </row>
    <row r="1285" spans="1:10" x14ac:dyDescent="0.25">
      <c r="B1285" s="1089" t="s">
        <v>15718</v>
      </c>
      <c r="C1285" s="1089">
        <v>43</v>
      </c>
      <c r="D1285" s="1089">
        <v>34</v>
      </c>
      <c r="E1285" s="1089">
        <v>28</v>
      </c>
      <c r="F1285" s="1089">
        <v>24</v>
      </c>
      <c r="G1285" s="1089">
        <v>21</v>
      </c>
      <c r="H1285" s="1089">
        <v>18</v>
      </c>
      <c r="I1285" s="1089">
        <v>15</v>
      </c>
      <c r="J1285" s="1089">
        <v>14</v>
      </c>
    </row>
    <row r="1286" spans="1:10" x14ac:dyDescent="0.25">
      <c r="A1286" s="1090" t="s">
        <v>12639</v>
      </c>
    </row>
    <row r="1287" spans="1:10" x14ac:dyDescent="0.25">
      <c r="A1287" s="1090" t="s">
        <v>12638</v>
      </c>
    </row>
    <row r="1288" spans="1:10" x14ac:dyDescent="0.25">
      <c r="A1288" s="1090" t="s">
        <v>13595</v>
      </c>
      <c r="B1288" s="1089" t="s">
        <v>12640</v>
      </c>
      <c r="C1288" s="1089" t="s">
        <v>13627</v>
      </c>
    </row>
    <row r="1289" spans="1:10" x14ac:dyDescent="0.25">
      <c r="A1289" s="1090" t="s">
        <v>13596</v>
      </c>
      <c r="B1289" s="1089" t="s">
        <v>15752</v>
      </c>
      <c r="C1289" s="1089" t="s">
        <v>13597</v>
      </c>
    </row>
    <row r="1290" spans="1:10" x14ac:dyDescent="0.25">
      <c r="A1290" s="1090" t="s">
        <v>13598</v>
      </c>
      <c r="B1290" s="1089" t="s">
        <v>13599</v>
      </c>
      <c r="C1290" s="1089" t="s">
        <v>13600</v>
      </c>
    </row>
    <row r="1291" spans="1:10" x14ac:dyDescent="0.25">
      <c r="C1291" s="1089" t="s">
        <v>13601</v>
      </c>
      <c r="D1291" s="1089" t="s">
        <v>13619</v>
      </c>
      <c r="E1291" s="1089" t="s">
        <v>13603</v>
      </c>
      <c r="F1291" s="1089" t="s">
        <v>13604</v>
      </c>
      <c r="G1291" s="1089" t="s">
        <v>13605</v>
      </c>
      <c r="H1291" s="1089" t="s">
        <v>13626</v>
      </c>
      <c r="I1291" s="1089" t="s">
        <v>13607</v>
      </c>
      <c r="J1291" s="1089" t="s">
        <v>13621</v>
      </c>
    </row>
    <row r="1292" spans="1:10" x14ac:dyDescent="0.25">
      <c r="A1292" s="1090" t="s">
        <v>15753</v>
      </c>
      <c r="B1292" s="1089" t="s">
        <v>15754</v>
      </c>
      <c r="C1292" s="1089" t="s">
        <v>13609</v>
      </c>
      <c r="D1292" s="1089" t="s">
        <v>13610</v>
      </c>
      <c r="E1292" s="1089" t="s">
        <v>13611</v>
      </c>
      <c r="F1292" s="1089" t="s">
        <v>13612</v>
      </c>
      <c r="G1292" s="1089" t="s">
        <v>13613</v>
      </c>
      <c r="H1292" s="1089" t="s">
        <v>13614</v>
      </c>
      <c r="I1292" s="1089" t="s">
        <v>13615</v>
      </c>
      <c r="J1292" s="1089" t="s">
        <v>13616</v>
      </c>
    </row>
    <row r="1293" spans="1:10" x14ac:dyDescent="0.25">
      <c r="A1293" s="1090" t="s">
        <v>13617</v>
      </c>
      <c r="B1293" s="1089" t="s">
        <v>13618</v>
      </c>
      <c r="C1293" s="1089" t="s">
        <v>15692</v>
      </c>
      <c r="D1293" s="1089" t="s">
        <v>15692</v>
      </c>
      <c r="E1293" s="1089" t="s">
        <v>15692</v>
      </c>
      <c r="F1293" s="1089" t="s">
        <v>15692</v>
      </c>
      <c r="G1293" s="1089" t="s">
        <v>15692</v>
      </c>
      <c r="H1293" s="1089" t="s">
        <v>15692</v>
      </c>
      <c r="I1293" s="1089" t="s">
        <v>15692</v>
      </c>
      <c r="J1293" s="1089" t="s">
        <v>15692</v>
      </c>
    </row>
    <row r="1295" spans="1:10" x14ac:dyDescent="0.25">
      <c r="A1295" s="1090">
        <v>20</v>
      </c>
      <c r="B1295" s="1089" t="s">
        <v>12628</v>
      </c>
      <c r="C1295" s="1089">
        <v>480</v>
      </c>
      <c r="D1295" s="1089">
        <v>480</v>
      </c>
      <c r="E1295" s="1089">
        <v>480</v>
      </c>
      <c r="F1295" s="1089">
        <v>448</v>
      </c>
      <c r="G1295" s="1089">
        <v>403</v>
      </c>
      <c r="H1295" s="1089">
        <v>367</v>
      </c>
      <c r="I1295" s="1089">
        <v>323</v>
      </c>
      <c r="J1295" s="1089">
        <v>246</v>
      </c>
    </row>
    <row r="1296" spans="1:10" x14ac:dyDescent="0.25">
      <c r="B1296" s="1089" t="s">
        <v>15718</v>
      </c>
      <c r="C1296" s="1089">
        <v>480</v>
      </c>
      <c r="D1296" s="1089">
        <v>480</v>
      </c>
      <c r="E1296" s="1089">
        <v>480</v>
      </c>
      <c r="F1296" s="1089">
        <v>448</v>
      </c>
      <c r="G1296" s="1089">
        <v>403</v>
      </c>
      <c r="H1296" s="1089">
        <v>367</v>
      </c>
      <c r="I1296" s="1089">
        <v>323</v>
      </c>
      <c r="J1296" s="1089">
        <v>246</v>
      </c>
    </row>
    <row r="1297" spans="1:10" x14ac:dyDescent="0.25">
      <c r="A1297" s="1090">
        <v>21</v>
      </c>
      <c r="B1297" s="1089" t="s">
        <v>12628</v>
      </c>
      <c r="C1297" s="1089">
        <v>480</v>
      </c>
      <c r="D1297" s="1089">
        <v>480</v>
      </c>
      <c r="E1297" s="1089">
        <v>480</v>
      </c>
      <c r="F1297" s="1089">
        <v>448</v>
      </c>
      <c r="G1297" s="1089">
        <v>403</v>
      </c>
      <c r="H1297" s="1089">
        <v>367</v>
      </c>
      <c r="I1297" s="1089">
        <v>323</v>
      </c>
      <c r="J1297" s="1089">
        <v>239</v>
      </c>
    </row>
    <row r="1298" spans="1:10" x14ac:dyDescent="0.25">
      <c r="B1298" s="1089" t="s">
        <v>15718</v>
      </c>
      <c r="C1298" s="1089">
        <v>480</v>
      </c>
      <c r="D1298" s="1089">
        <v>480</v>
      </c>
      <c r="E1298" s="1089">
        <v>480</v>
      </c>
      <c r="F1298" s="1089">
        <v>448</v>
      </c>
      <c r="G1298" s="1089">
        <v>403</v>
      </c>
      <c r="H1298" s="1089">
        <v>367</v>
      </c>
      <c r="I1298" s="1089">
        <v>323</v>
      </c>
      <c r="J1298" s="1089">
        <v>165</v>
      </c>
    </row>
    <row r="1299" spans="1:10" x14ac:dyDescent="0.25">
      <c r="A1299" s="1090">
        <v>22</v>
      </c>
      <c r="B1299" s="1089" t="s">
        <v>12628</v>
      </c>
      <c r="C1299" s="1089">
        <v>480</v>
      </c>
      <c r="D1299" s="1089">
        <v>480</v>
      </c>
      <c r="E1299" s="1089">
        <v>480</v>
      </c>
      <c r="F1299" s="1089">
        <v>448</v>
      </c>
      <c r="G1299" s="1089">
        <v>403</v>
      </c>
      <c r="H1299" s="1089">
        <v>367</v>
      </c>
      <c r="I1299" s="1089">
        <v>300</v>
      </c>
      <c r="J1299" s="1089">
        <v>232</v>
      </c>
    </row>
    <row r="1300" spans="1:10" x14ac:dyDescent="0.25">
      <c r="B1300" s="1089" t="s">
        <v>15718</v>
      </c>
      <c r="C1300" s="1089">
        <v>480</v>
      </c>
      <c r="D1300" s="1089">
        <v>480</v>
      </c>
      <c r="E1300" s="1089">
        <v>480</v>
      </c>
      <c r="F1300" s="1089">
        <v>448</v>
      </c>
      <c r="G1300" s="1089">
        <v>403</v>
      </c>
      <c r="H1300" s="1089">
        <v>367</v>
      </c>
      <c r="I1300" s="1089">
        <v>300</v>
      </c>
      <c r="J1300" s="1089">
        <v>118</v>
      </c>
    </row>
    <row r="1301" spans="1:10" x14ac:dyDescent="0.25">
      <c r="A1301" s="1090">
        <v>23</v>
      </c>
      <c r="B1301" s="1089" t="s">
        <v>12628</v>
      </c>
      <c r="C1301" s="1089">
        <v>480</v>
      </c>
      <c r="D1301" s="1089">
        <v>480</v>
      </c>
      <c r="E1301" s="1089">
        <v>480</v>
      </c>
      <c r="F1301" s="1089">
        <v>448</v>
      </c>
      <c r="G1301" s="1089">
        <v>403</v>
      </c>
      <c r="H1301" s="1089">
        <v>367</v>
      </c>
      <c r="I1301" s="1089">
        <v>265</v>
      </c>
      <c r="J1301" s="1089">
        <v>225</v>
      </c>
    </row>
    <row r="1302" spans="1:10" x14ac:dyDescent="0.25">
      <c r="B1302" s="1089" t="s">
        <v>15718</v>
      </c>
      <c r="C1302" s="1089">
        <v>480</v>
      </c>
      <c r="D1302" s="1089">
        <v>480</v>
      </c>
      <c r="E1302" s="1089">
        <v>480</v>
      </c>
      <c r="F1302" s="1089">
        <v>448</v>
      </c>
      <c r="G1302" s="1089">
        <v>403</v>
      </c>
      <c r="H1302" s="1089">
        <v>367</v>
      </c>
      <c r="I1302" s="1089">
        <v>265</v>
      </c>
      <c r="J1302" s="1089">
        <v>91</v>
      </c>
    </row>
    <row r="1303" spans="1:10" x14ac:dyDescent="0.25">
      <c r="A1303" s="1090">
        <v>24</v>
      </c>
      <c r="B1303" s="1089" t="s">
        <v>12628</v>
      </c>
      <c r="C1303" s="1089">
        <v>480</v>
      </c>
      <c r="D1303" s="1089">
        <v>480</v>
      </c>
      <c r="E1303" s="1089">
        <v>480</v>
      </c>
      <c r="F1303" s="1089">
        <v>448</v>
      </c>
      <c r="G1303" s="1089">
        <v>403</v>
      </c>
      <c r="H1303" s="1089">
        <v>365</v>
      </c>
      <c r="I1303" s="1089">
        <v>253</v>
      </c>
      <c r="J1303" s="1089">
        <v>219</v>
      </c>
    </row>
    <row r="1304" spans="1:10" x14ac:dyDescent="0.25">
      <c r="B1304" s="1089" t="s">
        <v>15718</v>
      </c>
      <c r="C1304" s="1089">
        <v>480</v>
      </c>
      <c r="D1304" s="1089">
        <v>480</v>
      </c>
      <c r="E1304" s="1089">
        <v>480</v>
      </c>
      <c r="F1304" s="1089">
        <v>448</v>
      </c>
      <c r="G1304" s="1089">
        <v>403</v>
      </c>
      <c r="H1304" s="1089">
        <v>365</v>
      </c>
      <c r="I1304" s="1089">
        <v>218</v>
      </c>
      <c r="J1304" s="1089">
        <v>74</v>
      </c>
    </row>
    <row r="1305" spans="1:10" x14ac:dyDescent="0.25">
      <c r="A1305" s="1090">
        <v>25</v>
      </c>
      <c r="B1305" s="1089" t="s">
        <v>12628</v>
      </c>
      <c r="C1305" s="1089">
        <v>480</v>
      </c>
      <c r="D1305" s="1089">
        <v>480</v>
      </c>
      <c r="E1305" s="1089">
        <v>480</v>
      </c>
      <c r="F1305" s="1089">
        <v>448</v>
      </c>
      <c r="G1305" s="1089">
        <v>403</v>
      </c>
      <c r="H1305" s="1089">
        <v>327</v>
      </c>
      <c r="I1305" s="1089">
        <v>245</v>
      </c>
      <c r="J1305" s="1089">
        <v>213</v>
      </c>
    </row>
    <row r="1306" spans="1:10" x14ac:dyDescent="0.25">
      <c r="B1306" s="1089" t="s">
        <v>15718</v>
      </c>
      <c r="C1306" s="1089">
        <v>480</v>
      </c>
      <c r="D1306" s="1089">
        <v>480</v>
      </c>
      <c r="E1306" s="1089">
        <v>480</v>
      </c>
      <c r="F1306" s="1089">
        <v>448</v>
      </c>
      <c r="G1306" s="1089">
        <v>403</v>
      </c>
      <c r="H1306" s="1089">
        <v>327</v>
      </c>
      <c r="I1306" s="1089">
        <v>143</v>
      </c>
      <c r="J1306" s="1089">
        <v>62</v>
      </c>
    </row>
    <row r="1307" spans="1:10" x14ac:dyDescent="0.25">
      <c r="A1307" s="1090">
        <v>26</v>
      </c>
      <c r="B1307" s="1089" t="s">
        <v>12628</v>
      </c>
      <c r="C1307" s="1089">
        <v>480</v>
      </c>
      <c r="D1307" s="1089">
        <v>480</v>
      </c>
      <c r="E1307" s="1089">
        <v>480</v>
      </c>
      <c r="F1307" s="1089">
        <v>448</v>
      </c>
      <c r="G1307" s="1089">
        <v>388</v>
      </c>
      <c r="H1307" s="1089">
        <v>284</v>
      </c>
      <c r="I1307" s="1089">
        <v>238</v>
      </c>
      <c r="J1307" s="1089">
        <v>207</v>
      </c>
    </row>
    <row r="1308" spans="1:10" x14ac:dyDescent="0.25">
      <c r="B1308" s="1089" t="s">
        <v>15718</v>
      </c>
      <c r="C1308" s="1089">
        <v>480</v>
      </c>
      <c r="D1308" s="1089">
        <v>480</v>
      </c>
      <c r="E1308" s="1089">
        <v>480</v>
      </c>
      <c r="F1308" s="1089">
        <v>448</v>
      </c>
      <c r="G1308" s="1089">
        <v>388</v>
      </c>
      <c r="H1308" s="1089">
        <v>284</v>
      </c>
      <c r="I1308" s="1089">
        <v>103</v>
      </c>
      <c r="J1308" s="1089">
        <v>53</v>
      </c>
    </row>
    <row r="1309" spans="1:10" x14ac:dyDescent="0.25">
      <c r="A1309" s="1090">
        <v>27</v>
      </c>
      <c r="B1309" s="1089" t="s">
        <v>12628</v>
      </c>
      <c r="C1309" s="1089">
        <v>480</v>
      </c>
      <c r="D1309" s="1089">
        <v>480</v>
      </c>
      <c r="E1309" s="1089">
        <v>480</v>
      </c>
      <c r="F1309" s="1089">
        <v>448</v>
      </c>
      <c r="G1309" s="1089">
        <v>341</v>
      </c>
      <c r="H1309" s="1089">
        <v>269</v>
      </c>
      <c r="I1309" s="1089">
        <v>230</v>
      </c>
      <c r="J1309" s="1089">
        <v>201</v>
      </c>
    </row>
    <row r="1310" spans="1:10" x14ac:dyDescent="0.25">
      <c r="B1310" s="1089" t="s">
        <v>15718</v>
      </c>
      <c r="C1310" s="1089">
        <v>480</v>
      </c>
      <c r="D1310" s="1089">
        <v>480</v>
      </c>
      <c r="E1310" s="1089">
        <v>480</v>
      </c>
      <c r="F1310" s="1089">
        <v>448</v>
      </c>
      <c r="G1310" s="1089">
        <v>341</v>
      </c>
      <c r="H1310" s="1089">
        <v>269</v>
      </c>
      <c r="I1310" s="1089">
        <v>80</v>
      </c>
      <c r="J1310" s="1089">
        <v>46</v>
      </c>
    </row>
    <row r="1311" spans="1:10" x14ac:dyDescent="0.25">
      <c r="A1311" s="1090">
        <v>28</v>
      </c>
      <c r="B1311" s="1089" t="s">
        <v>12628</v>
      </c>
      <c r="C1311" s="1089">
        <v>480</v>
      </c>
      <c r="D1311" s="1089">
        <v>480</v>
      </c>
      <c r="E1311" s="1089">
        <v>480</v>
      </c>
      <c r="F1311" s="1089">
        <v>399</v>
      </c>
      <c r="G1311" s="1089">
        <v>293</v>
      </c>
      <c r="H1311" s="1089">
        <v>261</v>
      </c>
      <c r="I1311" s="1089">
        <v>224</v>
      </c>
      <c r="J1311" s="1089">
        <v>196</v>
      </c>
    </row>
    <row r="1312" spans="1:10" ht="15" x14ac:dyDescent="0.25">
      <c r="A1312" s="1129"/>
      <c r="B1312" s="1089" t="s">
        <v>15718</v>
      </c>
      <c r="C1312" s="1089">
        <v>480</v>
      </c>
      <c r="D1312" s="1089">
        <v>480</v>
      </c>
      <c r="E1312" s="1089">
        <v>480</v>
      </c>
      <c r="F1312" s="1089">
        <v>399</v>
      </c>
      <c r="G1312" s="1089">
        <v>293</v>
      </c>
      <c r="H1312" s="1089">
        <v>162</v>
      </c>
      <c r="I1312" s="1089">
        <v>65</v>
      </c>
      <c r="J1312" s="1089">
        <v>41</v>
      </c>
    </row>
    <row r="1313" spans="1:10" x14ac:dyDescent="0.25">
      <c r="A1313" s="1090">
        <v>29</v>
      </c>
      <c r="B1313" s="1089" t="s">
        <v>12628</v>
      </c>
      <c r="C1313" s="1089">
        <v>480</v>
      </c>
      <c r="D1313" s="1089">
        <v>480</v>
      </c>
      <c r="E1313" s="1089">
        <v>466</v>
      </c>
      <c r="F1313" s="1089">
        <v>344</v>
      </c>
      <c r="G1313" s="1089">
        <v>282</v>
      </c>
      <c r="H1313" s="1089">
        <v>252</v>
      </c>
      <c r="I1313" s="1089">
        <v>217</v>
      </c>
      <c r="J1313" s="1089">
        <v>191</v>
      </c>
    </row>
    <row r="1314" spans="1:10" x14ac:dyDescent="0.25">
      <c r="B1314" s="1089" t="s">
        <v>15718</v>
      </c>
      <c r="C1314" s="1089">
        <v>480</v>
      </c>
      <c r="D1314" s="1089">
        <v>480</v>
      </c>
      <c r="E1314" s="1089">
        <v>466</v>
      </c>
      <c r="F1314" s="1089">
        <v>344</v>
      </c>
      <c r="G1314" s="1089">
        <v>282</v>
      </c>
      <c r="H1314" s="1089">
        <v>105</v>
      </c>
      <c r="I1314" s="1089">
        <v>54</v>
      </c>
      <c r="J1314" s="1089">
        <v>36</v>
      </c>
    </row>
    <row r="1315" spans="1:10" x14ac:dyDescent="0.25">
      <c r="A1315" s="1090">
        <v>30</v>
      </c>
      <c r="B1315" s="1089" t="s">
        <v>12628</v>
      </c>
      <c r="C1315" s="1089">
        <v>480</v>
      </c>
      <c r="D1315" s="1089">
        <v>480</v>
      </c>
      <c r="E1315" s="1089">
        <v>407</v>
      </c>
      <c r="F1315" s="1089">
        <v>308</v>
      </c>
      <c r="G1315" s="1089">
        <v>273</v>
      </c>
      <c r="H1315" s="1089">
        <v>244</v>
      </c>
      <c r="I1315" s="1089">
        <v>211</v>
      </c>
      <c r="J1315" s="1089">
        <v>186</v>
      </c>
    </row>
    <row r="1316" spans="1:10" x14ac:dyDescent="0.25">
      <c r="B1316" s="1089" t="s">
        <v>15718</v>
      </c>
      <c r="C1316" s="1089">
        <v>480</v>
      </c>
      <c r="D1316" s="1089">
        <v>480</v>
      </c>
      <c r="E1316" s="1089">
        <v>407</v>
      </c>
      <c r="F1316" s="1089">
        <v>308</v>
      </c>
      <c r="G1316" s="1089">
        <v>151</v>
      </c>
      <c r="H1316" s="1089">
        <v>79</v>
      </c>
      <c r="I1316" s="1089">
        <v>46</v>
      </c>
      <c r="J1316" s="1089">
        <v>32</v>
      </c>
    </row>
    <row r="1317" spans="1:10" x14ac:dyDescent="0.25">
      <c r="A1317" s="1090">
        <v>31</v>
      </c>
      <c r="B1317" s="1089" t="s">
        <v>12628</v>
      </c>
      <c r="C1317" s="1089">
        <v>480</v>
      </c>
      <c r="D1317" s="1089">
        <v>480</v>
      </c>
      <c r="E1317" s="1089">
        <v>341</v>
      </c>
      <c r="F1317" s="1089">
        <v>296</v>
      </c>
      <c r="G1317" s="1089">
        <v>263</v>
      </c>
      <c r="H1317" s="1089">
        <v>237</v>
      </c>
      <c r="I1317" s="1089">
        <v>206</v>
      </c>
      <c r="J1317" s="1089">
        <v>182</v>
      </c>
    </row>
    <row r="1318" spans="1:10" x14ac:dyDescent="0.25">
      <c r="B1318" s="1089" t="s">
        <v>15718</v>
      </c>
      <c r="C1318" s="1089">
        <v>480</v>
      </c>
      <c r="D1318" s="1089">
        <v>480</v>
      </c>
      <c r="E1318" s="1089">
        <v>341</v>
      </c>
      <c r="F1318" s="1089">
        <v>208</v>
      </c>
      <c r="G1318" s="1089">
        <v>98</v>
      </c>
      <c r="H1318" s="1089">
        <v>61</v>
      </c>
      <c r="I1318" s="1089">
        <v>39</v>
      </c>
      <c r="J1318" s="1089">
        <v>29</v>
      </c>
    </row>
    <row r="1319" spans="1:10" x14ac:dyDescent="0.25">
      <c r="A1319" s="1090">
        <v>32</v>
      </c>
      <c r="B1319" s="1089" t="s">
        <v>12628</v>
      </c>
      <c r="C1319" s="1089">
        <v>480</v>
      </c>
      <c r="D1319" s="1089">
        <v>404</v>
      </c>
      <c r="E1319" s="1089">
        <v>325</v>
      </c>
      <c r="F1319" s="1089">
        <v>286</v>
      </c>
      <c r="G1319" s="1089">
        <v>255</v>
      </c>
      <c r="H1319" s="1089">
        <v>230</v>
      </c>
      <c r="I1319" s="1089">
        <v>200</v>
      </c>
      <c r="J1319" s="1089">
        <v>177</v>
      </c>
    </row>
    <row r="1320" spans="1:10" x14ac:dyDescent="0.25">
      <c r="B1320" s="1089" t="s">
        <v>15718</v>
      </c>
      <c r="C1320" s="1089">
        <v>480</v>
      </c>
      <c r="D1320" s="1089">
        <v>404</v>
      </c>
      <c r="E1320" s="1089">
        <v>290</v>
      </c>
      <c r="F1320" s="1089">
        <v>118</v>
      </c>
      <c r="G1320" s="1089">
        <v>71</v>
      </c>
      <c r="H1320" s="1089">
        <v>50</v>
      </c>
      <c r="I1320" s="1089">
        <v>34</v>
      </c>
      <c r="J1320" s="1089">
        <v>26</v>
      </c>
    </row>
    <row r="1321" spans="1:10" x14ac:dyDescent="0.25">
      <c r="A1321" s="1090">
        <v>33</v>
      </c>
      <c r="B1321" s="1089" t="s">
        <v>12628</v>
      </c>
      <c r="C1321" s="1089">
        <v>480</v>
      </c>
      <c r="D1321" s="1089">
        <v>360</v>
      </c>
      <c r="E1321" s="1089">
        <v>313</v>
      </c>
      <c r="F1321" s="1089">
        <v>276</v>
      </c>
      <c r="G1321" s="1089">
        <v>247</v>
      </c>
      <c r="H1321" s="1089">
        <v>223</v>
      </c>
      <c r="I1321" s="1089">
        <v>195</v>
      </c>
      <c r="J1321" s="1089">
        <v>173</v>
      </c>
    </row>
    <row r="1322" spans="1:10" x14ac:dyDescent="0.25">
      <c r="B1322" s="1089" t="s">
        <v>15718</v>
      </c>
      <c r="C1322" s="1089">
        <v>480</v>
      </c>
      <c r="D1322" s="1089">
        <v>360</v>
      </c>
      <c r="E1322" s="1089">
        <v>139</v>
      </c>
      <c r="F1322" s="1089">
        <v>81</v>
      </c>
      <c r="G1322" s="1089">
        <v>56</v>
      </c>
      <c r="H1322" s="1089">
        <v>41</v>
      </c>
      <c r="I1322" s="1089">
        <v>30</v>
      </c>
      <c r="J1322" s="1089">
        <v>23</v>
      </c>
    </row>
    <row r="1323" spans="1:10" x14ac:dyDescent="0.25">
      <c r="A1323" s="1090">
        <v>34</v>
      </c>
      <c r="B1323" s="1089" t="s">
        <v>12628</v>
      </c>
      <c r="C1323" s="1089">
        <v>406</v>
      </c>
      <c r="D1323" s="1089">
        <v>346</v>
      </c>
      <c r="E1323" s="1089">
        <v>301</v>
      </c>
      <c r="F1323" s="1089">
        <v>267</v>
      </c>
      <c r="G1323" s="1089">
        <v>239</v>
      </c>
      <c r="H1323" s="1089">
        <v>217</v>
      </c>
      <c r="I1323" s="1089">
        <v>190</v>
      </c>
      <c r="J1323" s="1089">
        <v>169</v>
      </c>
    </row>
    <row r="1324" spans="1:10" x14ac:dyDescent="0.25">
      <c r="B1324" s="1089" t="s">
        <v>15718</v>
      </c>
      <c r="C1324" s="1089">
        <v>406</v>
      </c>
      <c r="D1324" s="1089">
        <v>171</v>
      </c>
      <c r="E1324" s="1089">
        <v>91</v>
      </c>
      <c r="F1324" s="1089">
        <v>61</v>
      </c>
      <c r="G1324" s="1089">
        <v>46</v>
      </c>
      <c r="H1324" s="1089">
        <v>36</v>
      </c>
      <c r="I1324" s="1089">
        <v>27</v>
      </c>
      <c r="J1324" s="1089">
        <v>21</v>
      </c>
    </row>
    <row r="1325" spans="1:10" x14ac:dyDescent="0.25">
      <c r="A1325" s="1090">
        <v>35</v>
      </c>
      <c r="B1325" s="1089" t="s">
        <v>12628</v>
      </c>
      <c r="C1325" s="1089">
        <v>388</v>
      </c>
      <c r="D1325" s="1089">
        <v>332</v>
      </c>
      <c r="E1325" s="1089">
        <v>290</v>
      </c>
      <c r="F1325" s="1089">
        <v>258</v>
      </c>
      <c r="G1325" s="1089">
        <v>232</v>
      </c>
      <c r="H1325" s="1089">
        <v>211</v>
      </c>
      <c r="I1325" s="1089">
        <v>185</v>
      </c>
      <c r="J1325" s="1089">
        <v>165</v>
      </c>
    </row>
    <row r="1326" spans="1:10" x14ac:dyDescent="0.25">
      <c r="B1326" s="1089" t="s">
        <v>15718</v>
      </c>
      <c r="C1326" s="1089">
        <v>220</v>
      </c>
      <c r="D1326" s="1089">
        <v>103</v>
      </c>
      <c r="E1326" s="1089">
        <v>67</v>
      </c>
      <c r="F1326" s="1089">
        <v>49</v>
      </c>
      <c r="G1326" s="1089">
        <v>38</v>
      </c>
      <c r="H1326" s="1089">
        <v>31</v>
      </c>
      <c r="I1326" s="1089">
        <v>24</v>
      </c>
      <c r="J1326" s="1089">
        <v>20</v>
      </c>
    </row>
    <row r="1327" spans="1:10" x14ac:dyDescent="0.25">
      <c r="A1327" s="1090">
        <v>36</v>
      </c>
      <c r="B1327" s="1089" t="s">
        <v>12628</v>
      </c>
      <c r="C1327" s="1089">
        <v>372</v>
      </c>
      <c r="D1327" s="1089">
        <v>320</v>
      </c>
      <c r="E1327" s="1089">
        <v>280</v>
      </c>
      <c r="F1327" s="1089">
        <v>250</v>
      </c>
      <c r="G1327" s="1089">
        <v>225</v>
      </c>
      <c r="H1327" s="1089">
        <v>205</v>
      </c>
      <c r="I1327" s="1089">
        <v>181</v>
      </c>
      <c r="J1327" s="1089">
        <v>162</v>
      </c>
    </row>
    <row r="1328" spans="1:10" x14ac:dyDescent="0.25">
      <c r="B1328" s="1089" t="s">
        <v>15718</v>
      </c>
      <c r="C1328" s="1089">
        <v>113</v>
      </c>
      <c r="D1328" s="1089">
        <v>71</v>
      </c>
      <c r="E1328" s="1089">
        <v>51</v>
      </c>
      <c r="F1328" s="1089">
        <v>40</v>
      </c>
      <c r="G1328" s="1089">
        <v>32</v>
      </c>
      <c r="H1328" s="1089">
        <v>27</v>
      </c>
      <c r="I1328" s="1089">
        <v>21</v>
      </c>
      <c r="J1328" s="1089">
        <v>18</v>
      </c>
    </row>
    <row r="1329" spans="1:10" x14ac:dyDescent="0.25">
      <c r="A1329" s="1090">
        <v>37</v>
      </c>
      <c r="B1329" s="1089" t="s">
        <v>12628</v>
      </c>
      <c r="C1329" s="1089">
        <v>356</v>
      </c>
      <c r="D1329" s="1089">
        <v>308</v>
      </c>
      <c r="E1329" s="1089">
        <v>271</v>
      </c>
      <c r="F1329" s="1089">
        <v>242</v>
      </c>
      <c r="G1329" s="1089">
        <v>219</v>
      </c>
      <c r="H1329" s="1089">
        <v>200</v>
      </c>
      <c r="I1329" s="1089">
        <v>176</v>
      </c>
      <c r="J1329" s="1089">
        <v>158</v>
      </c>
    </row>
    <row r="1330" spans="1:10" x14ac:dyDescent="0.25">
      <c r="B1330" s="1089" t="s">
        <v>15718</v>
      </c>
      <c r="C1330" s="1089">
        <v>81</v>
      </c>
      <c r="D1330" s="1089">
        <v>56</v>
      </c>
      <c r="E1330" s="1089">
        <v>43</v>
      </c>
      <c r="F1330" s="1089">
        <v>34</v>
      </c>
      <c r="G1330" s="1089">
        <v>29</v>
      </c>
      <c r="H1330" s="1089">
        <v>24</v>
      </c>
      <c r="I1330" s="1089">
        <v>20</v>
      </c>
      <c r="J1330" s="1089">
        <v>17</v>
      </c>
    </row>
    <row r="1331" spans="1:10" x14ac:dyDescent="0.25">
      <c r="A1331" s="1090">
        <v>38</v>
      </c>
      <c r="B1331" s="1089" t="s">
        <v>12628</v>
      </c>
      <c r="C1331" s="1089">
        <v>342</v>
      </c>
      <c r="D1331" s="1089">
        <v>297</v>
      </c>
      <c r="E1331" s="1089">
        <v>262</v>
      </c>
      <c r="F1331" s="1089">
        <v>235</v>
      </c>
      <c r="G1331" s="1089">
        <v>213</v>
      </c>
      <c r="H1331" s="1089">
        <v>194</v>
      </c>
      <c r="I1331" s="1089">
        <v>172</v>
      </c>
      <c r="J1331" s="1089">
        <v>155</v>
      </c>
    </row>
    <row r="1332" spans="1:10" x14ac:dyDescent="0.25">
      <c r="B1332" s="1089" t="s">
        <v>15718</v>
      </c>
      <c r="C1332" s="1089">
        <v>60</v>
      </c>
      <c r="D1332" s="1089">
        <v>45</v>
      </c>
      <c r="E1332" s="1089">
        <v>36</v>
      </c>
      <c r="F1332" s="1089">
        <v>30</v>
      </c>
      <c r="G1332" s="1089">
        <v>25</v>
      </c>
      <c r="H1332" s="1089">
        <v>22</v>
      </c>
      <c r="I1332" s="1089">
        <v>18</v>
      </c>
      <c r="J1332" s="1089">
        <v>15</v>
      </c>
    </row>
    <row r="1333" spans="1:10" x14ac:dyDescent="0.25">
      <c r="A1333" s="1090">
        <v>39</v>
      </c>
      <c r="B1333" s="1089" t="s">
        <v>12628</v>
      </c>
      <c r="C1333" s="1089">
        <v>329</v>
      </c>
      <c r="D1333" s="1089">
        <v>287</v>
      </c>
      <c r="E1333" s="1089">
        <v>254</v>
      </c>
      <c r="F1333" s="1089">
        <v>228</v>
      </c>
      <c r="G1333" s="1089">
        <v>207</v>
      </c>
      <c r="H1333" s="1089">
        <v>190</v>
      </c>
      <c r="I1333" s="1089">
        <v>168</v>
      </c>
      <c r="J1333" s="1089">
        <v>151</v>
      </c>
    </row>
    <row r="1334" spans="1:10" x14ac:dyDescent="0.25">
      <c r="B1334" s="1089" t="s">
        <v>15718</v>
      </c>
      <c r="C1334" s="1089">
        <v>48</v>
      </c>
      <c r="D1334" s="1089">
        <v>38</v>
      </c>
      <c r="E1334" s="1089">
        <v>31</v>
      </c>
      <c r="F1334" s="1089">
        <v>26</v>
      </c>
      <c r="G1334" s="1089">
        <v>23</v>
      </c>
      <c r="H1334" s="1089">
        <v>20</v>
      </c>
      <c r="I1334" s="1089">
        <v>17</v>
      </c>
      <c r="J1334" s="1089">
        <v>14</v>
      </c>
    </row>
    <row r="1335" spans="1:10" x14ac:dyDescent="0.25">
      <c r="A1335" s="1090">
        <v>40</v>
      </c>
      <c r="B1335" s="1089" t="s">
        <v>12628</v>
      </c>
      <c r="C1335" s="1089">
        <v>317</v>
      </c>
      <c r="D1335" s="1089">
        <v>277</v>
      </c>
      <c r="E1335" s="1089">
        <v>246</v>
      </c>
      <c r="F1335" s="1089">
        <v>222</v>
      </c>
      <c r="G1335" s="1089">
        <v>201</v>
      </c>
      <c r="H1335" s="1089">
        <v>185</v>
      </c>
      <c r="I1335" s="1089">
        <v>164</v>
      </c>
      <c r="J1335" s="1089">
        <v>148</v>
      </c>
    </row>
    <row r="1336" spans="1:10" x14ac:dyDescent="0.25">
      <c r="B1336" s="1089" t="s">
        <v>15718</v>
      </c>
      <c r="C1336" s="1089">
        <v>40</v>
      </c>
      <c r="D1336" s="1089">
        <v>32</v>
      </c>
      <c r="E1336" s="1089">
        <v>27</v>
      </c>
      <c r="F1336" s="1089">
        <v>23</v>
      </c>
      <c r="G1336" s="1089">
        <v>20</v>
      </c>
      <c r="H1336" s="1089">
        <v>18</v>
      </c>
      <c r="I1336" s="1089">
        <v>15</v>
      </c>
      <c r="J1336" s="1089">
        <v>13</v>
      </c>
    </row>
    <row r="1337" spans="1:10" x14ac:dyDescent="0.25">
      <c r="A1337" s="1090" t="s">
        <v>15755</v>
      </c>
    </row>
    <row r="1338" spans="1:10" x14ac:dyDescent="0.25">
      <c r="A1338" s="1090" t="s">
        <v>12638</v>
      </c>
    </row>
    <row r="1339" spans="1:10" x14ac:dyDescent="0.25">
      <c r="A1339" s="1090" t="s">
        <v>13595</v>
      </c>
      <c r="B1339" s="1089" t="s">
        <v>12640</v>
      </c>
      <c r="C1339" s="1089" t="s">
        <v>13627</v>
      </c>
    </row>
    <row r="1340" spans="1:10" x14ac:dyDescent="0.25">
      <c r="A1340" s="1090" t="s">
        <v>13596</v>
      </c>
      <c r="B1340" s="1089" t="s">
        <v>15752</v>
      </c>
      <c r="C1340" s="1089" t="s">
        <v>12641</v>
      </c>
    </row>
    <row r="1341" spans="1:10" x14ac:dyDescent="0.25">
      <c r="A1341" s="1090" t="s">
        <v>13598</v>
      </c>
      <c r="B1341" s="1089" t="s">
        <v>13599</v>
      </c>
      <c r="C1341" s="1089" t="s">
        <v>13600</v>
      </c>
    </row>
    <row r="1342" spans="1:10" x14ac:dyDescent="0.25">
      <c r="C1342" s="1089" t="s">
        <v>13601</v>
      </c>
      <c r="D1342" s="1089" t="s">
        <v>13619</v>
      </c>
      <c r="E1342" s="1089" t="s">
        <v>13624</v>
      </c>
      <c r="F1342" s="1089" t="s">
        <v>13604</v>
      </c>
      <c r="G1342" s="1089" t="s">
        <v>13605</v>
      </c>
      <c r="H1342" s="1089" t="s">
        <v>13606</v>
      </c>
      <c r="I1342" s="1089" t="s">
        <v>13607</v>
      </c>
      <c r="J1342" s="1089" t="s">
        <v>13608</v>
      </c>
    </row>
    <row r="1343" spans="1:10" x14ac:dyDescent="0.25">
      <c r="A1343" s="1090" t="s">
        <v>15753</v>
      </c>
      <c r="B1343" s="1089" t="s">
        <v>15754</v>
      </c>
      <c r="C1343" s="1089" t="s">
        <v>13609</v>
      </c>
      <c r="D1343" s="1089" t="s">
        <v>13610</v>
      </c>
      <c r="E1343" s="1089" t="s">
        <v>13611</v>
      </c>
      <c r="F1343" s="1089" t="s">
        <v>13612</v>
      </c>
      <c r="G1343" s="1089" t="s">
        <v>13613</v>
      </c>
      <c r="H1343" s="1089" t="s">
        <v>13614</v>
      </c>
      <c r="I1343" s="1089" t="s">
        <v>13615</v>
      </c>
      <c r="J1343" s="1089" t="s">
        <v>13616</v>
      </c>
    </row>
    <row r="1344" spans="1:10" x14ac:dyDescent="0.25">
      <c r="A1344" s="1090" t="s">
        <v>13617</v>
      </c>
      <c r="B1344" s="1089" t="s">
        <v>13618</v>
      </c>
      <c r="C1344" s="1089" t="s">
        <v>15692</v>
      </c>
      <c r="D1344" s="1089" t="s">
        <v>15692</v>
      </c>
      <c r="E1344" s="1089" t="s">
        <v>15692</v>
      </c>
      <c r="F1344" s="1089" t="s">
        <v>15692</v>
      </c>
      <c r="G1344" s="1089" t="s">
        <v>15692</v>
      </c>
      <c r="H1344" s="1089" t="s">
        <v>15692</v>
      </c>
      <c r="I1344" s="1089" t="s">
        <v>15692</v>
      </c>
      <c r="J1344" s="1089" t="s">
        <v>15692</v>
      </c>
    </row>
    <row r="1346" spans="1:10" x14ac:dyDescent="0.25">
      <c r="A1346" s="1090">
        <v>20</v>
      </c>
      <c r="B1346" s="1089" t="s">
        <v>12628</v>
      </c>
      <c r="C1346" s="1089">
        <v>480</v>
      </c>
      <c r="D1346" s="1089">
        <v>480</v>
      </c>
      <c r="E1346" s="1089">
        <v>480</v>
      </c>
      <c r="F1346" s="1089">
        <v>448</v>
      </c>
      <c r="G1346" s="1089">
        <v>403</v>
      </c>
      <c r="H1346" s="1089">
        <v>367</v>
      </c>
      <c r="I1346" s="1089">
        <v>323</v>
      </c>
      <c r="J1346" s="1089">
        <v>269</v>
      </c>
    </row>
    <row r="1347" spans="1:10" x14ac:dyDescent="0.25">
      <c r="B1347" s="1089" t="s">
        <v>15718</v>
      </c>
      <c r="C1347" s="1089">
        <v>480</v>
      </c>
      <c r="D1347" s="1089">
        <v>480</v>
      </c>
      <c r="E1347" s="1089">
        <v>480</v>
      </c>
      <c r="F1347" s="1089">
        <v>448</v>
      </c>
      <c r="G1347" s="1089">
        <v>403</v>
      </c>
      <c r="H1347" s="1089">
        <v>367</v>
      </c>
      <c r="I1347" s="1089">
        <v>323</v>
      </c>
      <c r="J1347" s="1089">
        <v>269</v>
      </c>
    </row>
    <row r="1348" spans="1:10" x14ac:dyDescent="0.25">
      <c r="A1348" s="1090">
        <v>21</v>
      </c>
      <c r="B1348" s="1089" t="s">
        <v>12628</v>
      </c>
      <c r="C1348" s="1089">
        <v>480</v>
      </c>
      <c r="D1348" s="1089">
        <v>480</v>
      </c>
      <c r="E1348" s="1089">
        <v>480</v>
      </c>
      <c r="F1348" s="1089">
        <v>448</v>
      </c>
      <c r="G1348" s="1089">
        <v>403</v>
      </c>
      <c r="H1348" s="1089">
        <v>367</v>
      </c>
      <c r="I1348" s="1089">
        <v>323</v>
      </c>
      <c r="J1348" s="1089">
        <v>241</v>
      </c>
    </row>
    <row r="1349" spans="1:10" x14ac:dyDescent="0.25">
      <c r="B1349" s="1089" t="s">
        <v>15718</v>
      </c>
      <c r="C1349" s="1089">
        <v>480</v>
      </c>
      <c r="D1349" s="1089">
        <v>480</v>
      </c>
      <c r="E1349" s="1089">
        <v>480</v>
      </c>
      <c r="F1349" s="1089">
        <v>448</v>
      </c>
      <c r="G1349" s="1089">
        <v>403</v>
      </c>
      <c r="H1349" s="1089">
        <v>367</v>
      </c>
      <c r="I1349" s="1089">
        <v>323</v>
      </c>
      <c r="J1349" s="1089">
        <v>237</v>
      </c>
    </row>
    <row r="1350" spans="1:10" x14ac:dyDescent="0.25">
      <c r="A1350" s="1090">
        <v>22</v>
      </c>
      <c r="B1350" s="1089" t="s">
        <v>12628</v>
      </c>
      <c r="C1350" s="1089">
        <v>480</v>
      </c>
      <c r="D1350" s="1089">
        <v>480</v>
      </c>
      <c r="E1350" s="1089">
        <v>480</v>
      </c>
      <c r="F1350" s="1089">
        <v>448</v>
      </c>
      <c r="G1350" s="1089">
        <v>403</v>
      </c>
      <c r="H1350" s="1089">
        <v>367</v>
      </c>
      <c r="I1350" s="1089">
        <v>323</v>
      </c>
      <c r="J1350" s="1089">
        <v>234</v>
      </c>
    </row>
    <row r="1351" spans="1:10" x14ac:dyDescent="0.25">
      <c r="B1351" s="1089" t="s">
        <v>15718</v>
      </c>
      <c r="C1351" s="1089">
        <v>480</v>
      </c>
      <c r="D1351" s="1089">
        <v>480</v>
      </c>
      <c r="E1351" s="1089">
        <v>480</v>
      </c>
      <c r="F1351" s="1089">
        <v>448</v>
      </c>
      <c r="G1351" s="1089">
        <v>403</v>
      </c>
      <c r="H1351" s="1089">
        <v>367</v>
      </c>
      <c r="I1351" s="1089">
        <v>323</v>
      </c>
      <c r="J1351" s="1089">
        <v>148</v>
      </c>
    </row>
    <row r="1352" spans="1:10" x14ac:dyDescent="0.25">
      <c r="A1352" s="1090">
        <v>23</v>
      </c>
      <c r="B1352" s="1089" t="s">
        <v>12628</v>
      </c>
      <c r="C1352" s="1089">
        <v>480</v>
      </c>
      <c r="D1352" s="1089">
        <v>480</v>
      </c>
      <c r="E1352" s="1089">
        <v>480</v>
      </c>
      <c r="F1352" s="1089">
        <v>448</v>
      </c>
      <c r="G1352" s="1089">
        <v>403</v>
      </c>
      <c r="H1352" s="1089">
        <v>367</v>
      </c>
      <c r="I1352" s="1089">
        <v>289</v>
      </c>
      <c r="J1352" s="1089">
        <v>227</v>
      </c>
    </row>
    <row r="1353" spans="1:10" x14ac:dyDescent="0.25">
      <c r="B1353" s="1089" t="s">
        <v>15718</v>
      </c>
      <c r="C1353" s="1089">
        <v>480</v>
      </c>
      <c r="D1353" s="1089">
        <v>480</v>
      </c>
      <c r="E1353" s="1089">
        <v>480</v>
      </c>
      <c r="F1353" s="1089">
        <v>448</v>
      </c>
      <c r="G1353" s="1089">
        <v>403</v>
      </c>
      <c r="H1353" s="1089">
        <v>367</v>
      </c>
      <c r="I1353" s="1089">
        <v>289</v>
      </c>
      <c r="J1353" s="1089">
        <v>107</v>
      </c>
    </row>
    <row r="1354" spans="1:10" x14ac:dyDescent="0.25">
      <c r="A1354" s="1090">
        <v>24</v>
      </c>
      <c r="B1354" s="1089" t="s">
        <v>12628</v>
      </c>
      <c r="C1354" s="1089">
        <v>480</v>
      </c>
      <c r="D1354" s="1089">
        <v>480</v>
      </c>
      <c r="E1354" s="1089">
        <v>480</v>
      </c>
      <c r="F1354" s="1089">
        <v>448</v>
      </c>
      <c r="G1354" s="1089">
        <v>403</v>
      </c>
      <c r="H1354" s="1089">
        <v>367</v>
      </c>
      <c r="I1354" s="1089">
        <v>255</v>
      </c>
      <c r="J1354" s="1089">
        <v>220</v>
      </c>
    </row>
    <row r="1355" spans="1:10" x14ac:dyDescent="0.25">
      <c r="B1355" s="1089" t="s">
        <v>15718</v>
      </c>
      <c r="C1355" s="1089">
        <v>480</v>
      </c>
      <c r="D1355" s="1089">
        <v>480</v>
      </c>
      <c r="E1355" s="1089">
        <v>480</v>
      </c>
      <c r="F1355" s="1089">
        <v>448</v>
      </c>
      <c r="G1355" s="1089">
        <v>403</v>
      </c>
      <c r="H1355" s="1089">
        <v>367</v>
      </c>
      <c r="I1355" s="1089">
        <v>255</v>
      </c>
      <c r="J1355" s="1089">
        <v>83</v>
      </c>
    </row>
    <row r="1356" spans="1:10" x14ac:dyDescent="0.25">
      <c r="A1356" s="1090">
        <v>25</v>
      </c>
      <c r="B1356" s="1089" t="s">
        <v>12628</v>
      </c>
      <c r="C1356" s="1089">
        <v>480</v>
      </c>
      <c r="D1356" s="1089">
        <v>480</v>
      </c>
      <c r="E1356" s="1089">
        <v>480</v>
      </c>
      <c r="F1356" s="1089">
        <v>448</v>
      </c>
      <c r="G1356" s="1089">
        <v>403</v>
      </c>
      <c r="H1356" s="1089">
        <v>349</v>
      </c>
      <c r="I1356" s="1089">
        <v>246</v>
      </c>
      <c r="J1356" s="1089">
        <v>214</v>
      </c>
    </row>
    <row r="1357" spans="1:10" x14ac:dyDescent="0.25">
      <c r="B1357" s="1089" t="s">
        <v>15718</v>
      </c>
      <c r="C1357" s="1089">
        <v>480</v>
      </c>
      <c r="D1357" s="1089">
        <v>480</v>
      </c>
      <c r="E1357" s="1089">
        <v>480</v>
      </c>
      <c r="F1357" s="1089">
        <v>448</v>
      </c>
      <c r="G1357" s="1089">
        <v>403</v>
      </c>
      <c r="H1357" s="1089">
        <v>349</v>
      </c>
      <c r="I1357" s="1089">
        <v>182</v>
      </c>
      <c r="J1357" s="1089">
        <v>69</v>
      </c>
    </row>
    <row r="1358" spans="1:10" x14ac:dyDescent="0.25">
      <c r="A1358" s="1090">
        <v>26</v>
      </c>
      <c r="B1358" s="1089" t="s">
        <v>12628</v>
      </c>
      <c r="C1358" s="1089">
        <v>480</v>
      </c>
      <c r="D1358" s="1089">
        <v>480</v>
      </c>
      <c r="E1358" s="1089">
        <v>480</v>
      </c>
      <c r="F1358" s="1089">
        <v>448</v>
      </c>
      <c r="G1358" s="1089">
        <v>403</v>
      </c>
      <c r="H1358" s="1089">
        <v>306</v>
      </c>
      <c r="I1358" s="1089">
        <v>239</v>
      </c>
      <c r="J1358" s="1089">
        <v>208</v>
      </c>
    </row>
    <row r="1359" spans="1:10" x14ac:dyDescent="0.25">
      <c r="B1359" s="1089" t="s">
        <v>15718</v>
      </c>
      <c r="C1359" s="1089">
        <v>480</v>
      </c>
      <c r="D1359" s="1089">
        <v>480</v>
      </c>
      <c r="E1359" s="1089">
        <v>480</v>
      </c>
      <c r="F1359" s="1089">
        <v>448</v>
      </c>
      <c r="G1359" s="1089">
        <v>403</v>
      </c>
      <c r="H1359" s="1089">
        <v>306</v>
      </c>
      <c r="I1359" s="1089">
        <v>121</v>
      </c>
      <c r="J1359" s="1089">
        <v>58</v>
      </c>
    </row>
    <row r="1360" spans="1:10" x14ac:dyDescent="0.25">
      <c r="A1360" s="1090">
        <v>27</v>
      </c>
      <c r="B1360" s="1089" t="s">
        <v>12628</v>
      </c>
      <c r="C1360" s="1089">
        <v>480</v>
      </c>
      <c r="D1360" s="1089">
        <v>480</v>
      </c>
      <c r="E1360" s="1089">
        <v>480</v>
      </c>
      <c r="F1360" s="1089">
        <v>448</v>
      </c>
      <c r="G1360" s="1089">
        <v>362</v>
      </c>
      <c r="H1360" s="1089">
        <v>270</v>
      </c>
      <c r="I1360" s="1089">
        <v>231</v>
      </c>
      <c r="J1360" s="1089">
        <v>202</v>
      </c>
    </row>
    <row r="1361" spans="1:10" x14ac:dyDescent="0.25">
      <c r="B1361" s="1089" t="s">
        <v>15718</v>
      </c>
      <c r="C1361" s="1089">
        <v>480</v>
      </c>
      <c r="D1361" s="1089">
        <v>480</v>
      </c>
      <c r="E1361" s="1089">
        <v>480</v>
      </c>
      <c r="F1361" s="1089">
        <v>448</v>
      </c>
      <c r="G1361" s="1089">
        <v>362</v>
      </c>
      <c r="H1361" s="1089">
        <v>270</v>
      </c>
      <c r="I1361" s="1089">
        <v>90</v>
      </c>
      <c r="J1361" s="1089">
        <v>49</v>
      </c>
    </row>
    <row r="1362" spans="1:10" x14ac:dyDescent="0.25">
      <c r="A1362" s="1090">
        <v>28</v>
      </c>
      <c r="B1362" s="1089" t="s">
        <v>12628</v>
      </c>
      <c r="C1362" s="1089">
        <v>480</v>
      </c>
      <c r="D1362" s="1089">
        <v>480</v>
      </c>
      <c r="E1362" s="1089">
        <v>480</v>
      </c>
      <c r="F1362" s="1089">
        <v>422</v>
      </c>
      <c r="G1362" s="1089">
        <v>313</v>
      </c>
      <c r="H1362" s="1089">
        <v>261</v>
      </c>
      <c r="I1362" s="1089">
        <v>224</v>
      </c>
      <c r="J1362" s="1089">
        <v>196</v>
      </c>
    </row>
    <row r="1363" spans="1:10" x14ac:dyDescent="0.25">
      <c r="B1363" s="1089" t="s">
        <v>15718</v>
      </c>
      <c r="C1363" s="1089">
        <v>480</v>
      </c>
      <c r="D1363" s="1089">
        <v>480</v>
      </c>
      <c r="E1363" s="1089">
        <v>480</v>
      </c>
      <c r="F1363" s="1089">
        <v>422</v>
      </c>
      <c r="G1363" s="1089">
        <v>313</v>
      </c>
      <c r="H1363" s="1089">
        <v>202</v>
      </c>
      <c r="I1363" s="1089">
        <v>71</v>
      </c>
      <c r="J1363" s="1089">
        <v>43</v>
      </c>
    </row>
    <row r="1364" spans="1:10" x14ac:dyDescent="0.25">
      <c r="A1364" s="1090">
        <v>29</v>
      </c>
      <c r="B1364" s="1089" t="s">
        <v>12628</v>
      </c>
      <c r="C1364" s="1089">
        <v>480</v>
      </c>
      <c r="D1364" s="1089">
        <v>480</v>
      </c>
      <c r="E1364" s="1089">
        <v>480</v>
      </c>
      <c r="F1364" s="1089">
        <v>366</v>
      </c>
      <c r="G1364" s="1089">
        <v>283</v>
      </c>
      <c r="H1364" s="1089">
        <v>252</v>
      </c>
      <c r="I1364" s="1089">
        <v>218</v>
      </c>
      <c r="J1364" s="1089">
        <v>191</v>
      </c>
    </row>
    <row r="1365" spans="1:10" x14ac:dyDescent="0.25">
      <c r="B1365" s="1089" t="s">
        <v>15718</v>
      </c>
      <c r="C1365" s="1089">
        <v>480</v>
      </c>
      <c r="D1365" s="1089">
        <v>480</v>
      </c>
      <c r="E1365" s="1089">
        <v>480</v>
      </c>
      <c r="F1365" s="1089">
        <v>366</v>
      </c>
      <c r="G1365" s="1089">
        <v>283</v>
      </c>
      <c r="H1365" s="1089">
        <v>125</v>
      </c>
      <c r="I1365" s="1089">
        <v>58</v>
      </c>
      <c r="J1365" s="1089">
        <v>38</v>
      </c>
    </row>
    <row r="1366" spans="1:10" x14ac:dyDescent="0.25">
      <c r="A1366" s="1090">
        <v>30</v>
      </c>
      <c r="B1366" s="1089" t="s">
        <v>12628</v>
      </c>
      <c r="C1366" s="1089">
        <v>480</v>
      </c>
      <c r="D1366" s="1089">
        <v>480</v>
      </c>
      <c r="E1366" s="1089">
        <v>432</v>
      </c>
      <c r="F1366" s="1089">
        <v>314</v>
      </c>
      <c r="G1366" s="1089">
        <v>273</v>
      </c>
      <c r="H1366" s="1089">
        <v>244</v>
      </c>
      <c r="I1366" s="1089">
        <v>211</v>
      </c>
      <c r="J1366" s="1089">
        <v>186</v>
      </c>
    </row>
    <row r="1367" spans="1:10" x14ac:dyDescent="0.25">
      <c r="B1367" s="1089" t="s">
        <v>15718</v>
      </c>
      <c r="C1367" s="1089">
        <v>480</v>
      </c>
      <c r="D1367" s="1089">
        <v>480</v>
      </c>
      <c r="E1367" s="1089">
        <v>432</v>
      </c>
      <c r="F1367" s="1089">
        <v>314</v>
      </c>
      <c r="G1367" s="1089">
        <v>196</v>
      </c>
      <c r="H1367" s="1089">
        <v>89</v>
      </c>
      <c r="I1367" s="1089">
        <v>49</v>
      </c>
      <c r="J1367" s="1089">
        <v>34</v>
      </c>
    </row>
    <row r="1368" spans="1:10" x14ac:dyDescent="0.25">
      <c r="A1368" s="1090">
        <v>31</v>
      </c>
      <c r="B1368" s="1089" t="s">
        <v>12628</v>
      </c>
      <c r="C1368" s="1089">
        <v>480</v>
      </c>
      <c r="D1368" s="1089">
        <v>480</v>
      </c>
      <c r="E1368" s="1089">
        <v>367</v>
      </c>
      <c r="F1368" s="1089">
        <v>296</v>
      </c>
      <c r="G1368" s="1089">
        <v>263</v>
      </c>
      <c r="H1368" s="1089">
        <v>237</v>
      </c>
      <c r="I1368" s="1089">
        <v>206</v>
      </c>
      <c r="J1368" s="1089">
        <v>182</v>
      </c>
    </row>
    <row r="1369" spans="1:10" x14ac:dyDescent="0.25">
      <c r="B1369" s="1089" t="s">
        <v>15718</v>
      </c>
      <c r="C1369" s="1089">
        <v>480</v>
      </c>
      <c r="D1369" s="1089">
        <v>480</v>
      </c>
      <c r="E1369" s="1089">
        <v>367</v>
      </c>
      <c r="F1369" s="1089">
        <v>296</v>
      </c>
      <c r="G1369" s="1089">
        <v>112</v>
      </c>
      <c r="H1369" s="1089">
        <v>67</v>
      </c>
      <c r="I1369" s="1089">
        <v>41</v>
      </c>
      <c r="J1369" s="1089">
        <v>30</v>
      </c>
    </row>
    <row r="1370" spans="1:10" x14ac:dyDescent="0.25">
      <c r="A1370" s="1090">
        <v>32</v>
      </c>
      <c r="B1370" s="1089" t="s">
        <v>12628</v>
      </c>
      <c r="C1370" s="1089">
        <v>480</v>
      </c>
      <c r="D1370" s="1089">
        <v>434</v>
      </c>
      <c r="E1370" s="1089">
        <v>324</v>
      </c>
      <c r="F1370" s="1089">
        <v>285</v>
      </c>
      <c r="G1370" s="1089">
        <v>254</v>
      </c>
      <c r="H1370" s="1089">
        <v>229</v>
      </c>
      <c r="I1370" s="1089">
        <v>200</v>
      </c>
      <c r="J1370" s="1089">
        <v>177</v>
      </c>
    </row>
    <row r="1371" spans="1:10" x14ac:dyDescent="0.25">
      <c r="B1371" s="1089" t="s">
        <v>15718</v>
      </c>
      <c r="C1371" s="1089">
        <v>480</v>
      </c>
      <c r="D1371" s="1089">
        <v>434</v>
      </c>
      <c r="E1371" s="1089">
        <v>324</v>
      </c>
      <c r="F1371" s="1089">
        <v>140</v>
      </c>
      <c r="G1371" s="1089">
        <v>78</v>
      </c>
      <c r="H1371" s="1089">
        <v>53</v>
      </c>
      <c r="I1371" s="1089">
        <v>35</v>
      </c>
      <c r="J1371" s="1089">
        <v>27</v>
      </c>
    </row>
    <row r="1372" spans="1:10" x14ac:dyDescent="0.25">
      <c r="A1372" s="1090">
        <v>33</v>
      </c>
      <c r="B1372" s="1089" t="s">
        <v>12628</v>
      </c>
      <c r="C1372" s="1089">
        <v>480</v>
      </c>
      <c r="D1372" s="1089">
        <v>359</v>
      </c>
      <c r="E1372" s="1089">
        <v>311</v>
      </c>
      <c r="F1372" s="1089">
        <v>275</v>
      </c>
      <c r="G1372" s="1089">
        <v>246</v>
      </c>
      <c r="H1372" s="1089">
        <v>223</v>
      </c>
      <c r="I1372" s="1089">
        <v>195</v>
      </c>
      <c r="J1372" s="1089">
        <v>173</v>
      </c>
    </row>
    <row r="1373" spans="1:10" ht="15" x14ac:dyDescent="0.25">
      <c r="A1373" s="1129"/>
      <c r="B1373" s="1089" t="s">
        <v>15718</v>
      </c>
      <c r="C1373" s="1089">
        <v>480</v>
      </c>
      <c r="D1373" s="1089">
        <v>359</v>
      </c>
      <c r="E1373" s="1089">
        <v>174</v>
      </c>
      <c r="F1373" s="1089">
        <v>89</v>
      </c>
      <c r="G1373" s="1089">
        <v>59</v>
      </c>
      <c r="H1373" s="1089">
        <v>43</v>
      </c>
      <c r="I1373" s="1089">
        <v>31</v>
      </c>
      <c r="J1373" s="1089">
        <v>24</v>
      </c>
    </row>
    <row r="1374" spans="1:10" ht="15" x14ac:dyDescent="0.25">
      <c r="A1374" s="1129">
        <v>34</v>
      </c>
      <c r="B1374" s="1089" t="s">
        <v>12628</v>
      </c>
      <c r="C1374" s="1089">
        <v>426</v>
      </c>
      <c r="D1374" s="1089">
        <v>344</v>
      </c>
      <c r="E1374" s="1089">
        <v>300</v>
      </c>
      <c r="F1374" s="1089">
        <v>265</v>
      </c>
      <c r="G1374" s="1089">
        <v>238</v>
      </c>
      <c r="H1374" s="1089">
        <v>216</v>
      </c>
      <c r="I1374" s="1089">
        <v>190</v>
      </c>
      <c r="J1374" s="1089">
        <v>169</v>
      </c>
    </row>
    <row r="1375" spans="1:10" ht="16" thickBot="1" x14ac:dyDescent="0.3">
      <c r="B1375" s="1089" t="s">
        <v>15718</v>
      </c>
      <c r="C1375" s="1089">
        <v>426</v>
      </c>
      <c r="D1375" s="1089">
        <v>230</v>
      </c>
      <c r="E1375" s="1089">
        <v>102</v>
      </c>
      <c r="F1375" s="1089">
        <v>65</v>
      </c>
      <c r="G1375" s="1089">
        <v>47</v>
      </c>
      <c r="H1375" s="1089">
        <v>37</v>
      </c>
      <c r="I1375" s="1089">
        <v>27</v>
      </c>
      <c r="J1375" s="1089">
        <v>22</v>
      </c>
    </row>
    <row r="1376" spans="1:10" ht="16" thickBot="1" x14ac:dyDescent="0.3">
      <c r="A1376" s="1140">
        <v>35</v>
      </c>
      <c r="B1376" s="1141" t="s">
        <v>12628</v>
      </c>
      <c r="C1376" s="1142">
        <v>385</v>
      </c>
      <c r="D1376" s="1089">
        <v>330</v>
      </c>
      <c r="E1376" s="1089">
        <v>289</v>
      </c>
      <c r="F1376" s="1089">
        <v>257</v>
      </c>
      <c r="G1376" s="1089">
        <v>231</v>
      </c>
      <c r="H1376" s="1089">
        <v>210</v>
      </c>
      <c r="I1376" s="1089">
        <v>185</v>
      </c>
      <c r="J1376" s="1089">
        <v>165</v>
      </c>
    </row>
    <row r="1377" spans="1:10" ht="16" thickBot="1" x14ac:dyDescent="0.3">
      <c r="A1377" s="1143"/>
      <c r="B1377" s="1144" t="s">
        <v>15718</v>
      </c>
      <c r="C1377" s="1145">
        <v>337</v>
      </c>
      <c r="D1377" s="1089">
        <v>118</v>
      </c>
      <c r="E1377" s="1089">
        <v>71</v>
      </c>
      <c r="F1377" s="1089">
        <v>51</v>
      </c>
      <c r="G1377" s="1089">
        <v>39</v>
      </c>
      <c r="H1377" s="1089">
        <v>32</v>
      </c>
      <c r="I1377" s="1089">
        <v>24</v>
      </c>
      <c r="J1377" s="1089">
        <v>20</v>
      </c>
    </row>
    <row r="1378" spans="1:10" x14ac:dyDescent="0.25">
      <c r="A1378" s="1090">
        <v>36</v>
      </c>
      <c r="B1378" s="1089" t="s">
        <v>12628</v>
      </c>
      <c r="C1378" s="1089">
        <v>368</v>
      </c>
      <c r="D1378" s="1089">
        <v>317</v>
      </c>
      <c r="E1378" s="1089">
        <v>278</v>
      </c>
      <c r="F1378" s="1089">
        <v>248</v>
      </c>
      <c r="G1378" s="1089">
        <v>224</v>
      </c>
      <c r="H1378" s="1089">
        <v>204</v>
      </c>
      <c r="I1378" s="1089">
        <v>180</v>
      </c>
      <c r="J1378" s="1089">
        <v>161</v>
      </c>
    </row>
    <row r="1379" spans="1:10" x14ac:dyDescent="0.25">
      <c r="B1379" s="1089" t="s">
        <v>15718</v>
      </c>
      <c r="C1379" s="1089">
        <v>132</v>
      </c>
      <c r="D1379" s="1089">
        <v>76</v>
      </c>
      <c r="E1379" s="1089">
        <v>53</v>
      </c>
      <c r="F1379" s="1089">
        <v>41</v>
      </c>
      <c r="G1379" s="1089">
        <v>33</v>
      </c>
      <c r="H1379" s="1089">
        <v>27</v>
      </c>
      <c r="I1379" s="1089">
        <v>22</v>
      </c>
      <c r="J1379" s="1089">
        <v>18</v>
      </c>
    </row>
    <row r="1380" spans="1:10" x14ac:dyDescent="0.25">
      <c r="A1380" s="1090">
        <v>37</v>
      </c>
      <c r="B1380" s="1089" t="s">
        <v>12628</v>
      </c>
      <c r="C1380" s="1089">
        <v>353</v>
      </c>
      <c r="D1380" s="1089">
        <v>305</v>
      </c>
      <c r="E1380" s="1089">
        <v>269</v>
      </c>
      <c r="F1380" s="1089">
        <v>240</v>
      </c>
      <c r="G1380" s="1089">
        <v>217</v>
      </c>
      <c r="H1380" s="1089">
        <v>198</v>
      </c>
      <c r="I1380" s="1089">
        <v>176</v>
      </c>
      <c r="J1380" s="1089">
        <v>157</v>
      </c>
    </row>
    <row r="1381" spans="1:10" x14ac:dyDescent="0.25">
      <c r="B1381" s="1089" t="s">
        <v>15718</v>
      </c>
      <c r="C1381" s="1089">
        <v>88</v>
      </c>
      <c r="D1381" s="1089">
        <v>59</v>
      </c>
      <c r="E1381" s="1089">
        <v>44</v>
      </c>
      <c r="F1381" s="1089">
        <v>35</v>
      </c>
      <c r="G1381" s="1089">
        <v>29</v>
      </c>
      <c r="H1381" s="1089">
        <v>24</v>
      </c>
      <c r="I1381" s="1089">
        <v>20</v>
      </c>
      <c r="J1381" s="1089">
        <v>17</v>
      </c>
    </row>
    <row r="1382" spans="1:10" x14ac:dyDescent="0.25">
      <c r="A1382" s="1090">
        <v>38</v>
      </c>
      <c r="B1382" s="1089" t="s">
        <v>12628</v>
      </c>
      <c r="C1382" s="1089">
        <v>338</v>
      </c>
      <c r="D1382" s="1089">
        <v>294</v>
      </c>
      <c r="E1382" s="1089">
        <v>260</v>
      </c>
      <c r="F1382" s="1089">
        <v>233</v>
      </c>
      <c r="G1382" s="1089">
        <v>211</v>
      </c>
      <c r="H1382" s="1089">
        <v>193</v>
      </c>
      <c r="I1382" s="1089">
        <v>171</v>
      </c>
      <c r="J1382" s="1089">
        <v>154</v>
      </c>
    </row>
    <row r="1383" spans="1:10" x14ac:dyDescent="0.25">
      <c r="B1383" s="1089" t="s">
        <v>15718</v>
      </c>
      <c r="C1383" s="1089">
        <v>63</v>
      </c>
      <c r="D1383" s="1089">
        <v>46</v>
      </c>
      <c r="E1383" s="1089">
        <v>36</v>
      </c>
      <c r="F1383" s="1089">
        <v>30</v>
      </c>
      <c r="G1383" s="1089">
        <v>25</v>
      </c>
      <c r="H1383" s="1089">
        <v>22</v>
      </c>
      <c r="I1383" s="1089">
        <v>18</v>
      </c>
      <c r="J1383" s="1089">
        <v>15</v>
      </c>
    </row>
    <row r="1384" spans="1:10" x14ac:dyDescent="0.25">
      <c r="A1384" s="1090">
        <v>39</v>
      </c>
      <c r="B1384" s="1089" t="s">
        <v>12628</v>
      </c>
      <c r="C1384" s="1089">
        <v>325</v>
      </c>
      <c r="D1384" s="1089">
        <v>284</v>
      </c>
      <c r="E1384" s="1089">
        <v>252</v>
      </c>
      <c r="F1384" s="1089">
        <v>226</v>
      </c>
      <c r="G1384" s="1089">
        <v>205</v>
      </c>
      <c r="H1384" s="1089">
        <v>188</v>
      </c>
      <c r="I1384" s="1089">
        <v>167</v>
      </c>
      <c r="J1384" s="1089">
        <v>151</v>
      </c>
    </row>
    <row r="1385" spans="1:10" x14ac:dyDescent="0.25">
      <c r="B1385" s="1089" t="s">
        <v>15718</v>
      </c>
      <c r="C1385" s="1089">
        <v>49</v>
      </c>
      <c r="D1385" s="1089">
        <v>38</v>
      </c>
      <c r="E1385" s="1089">
        <v>31</v>
      </c>
      <c r="F1385" s="1089">
        <v>26</v>
      </c>
      <c r="G1385" s="1089">
        <v>22</v>
      </c>
      <c r="H1385" s="1089">
        <v>20</v>
      </c>
      <c r="I1385" s="1089">
        <v>17</v>
      </c>
      <c r="J1385" s="1089">
        <v>14</v>
      </c>
    </row>
    <row r="1386" spans="1:10" x14ac:dyDescent="0.25">
      <c r="A1386" s="1090">
        <v>40</v>
      </c>
      <c r="B1386" s="1089" t="s">
        <v>12628</v>
      </c>
      <c r="C1386" s="1089">
        <v>313</v>
      </c>
      <c r="D1386" s="1089">
        <v>274</v>
      </c>
      <c r="E1386" s="1089">
        <v>244</v>
      </c>
      <c r="F1386" s="1089">
        <v>219</v>
      </c>
      <c r="G1386" s="1089">
        <v>200</v>
      </c>
      <c r="H1386" s="1089">
        <v>183</v>
      </c>
      <c r="I1386" s="1089">
        <v>163</v>
      </c>
      <c r="J1386" s="1089">
        <v>147</v>
      </c>
    </row>
    <row r="1387" spans="1:10" x14ac:dyDescent="0.25">
      <c r="B1387" s="1089" t="s">
        <v>15718</v>
      </c>
      <c r="C1387" s="1089">
        <v>40</v>
      </c>
      <c r="D1387" s="1089">
        <v>32</v>
      </c>
      <c r="E1387" s="1089">
        <v>27</v>
      </c>
      <c r="F1387" s="1089">
        <v>23</v>
      </c>
      <c r="G1387" s="1089">
        <v>20</v>
      </c>
      <c r="H1387" s="1089">
        <v>18</v>
      </c>
      <c r="I1387" s="1089">
        <v>15</v>
      </c>
      <c r="J1387" s="1089">
        <v>13</v>
      </c>
    </row>
    <row r="1388" spans="1:10" x14ac:dyDescent="0.25">
      <c r="A1388" s="1090" t="s">
        <v>12642</v>
      </c>
    </row>
    <row r="1389" spans="1:10" x14ac:dyDescent="0.25">
      <c r="A1389" s="1090" t="s">
        <v>12638</v>
      </c>
    </row>
    <row r="1390" spans="1:10" x14ac:dyDescent="0.25">
      <c r="A1390" s="1090" t="s">
        <v>13595</v>
      </c>
      <c r="B1390" s="1089" t="s">
        <v>12640</v>
      </c>
      <c r="C1390" s="1089" t="s">
        <v>13627</v>
      </c>
    </row>
    <row r="1391" spans="1:10" x14ac:dyDescent="0.25">
      <c r="A1391" s="1090" t="s">
        <v>13596</v>
      </c>
      <c r="B1391" s="1089" t="s">
        <v>15752</v>
      </c>
      <c r="C1391" s="1089" t="s">
        <v>13622</v>
      </c>
    </row>
    <row r="1392" spans="1:10" x14ac:dyDescent="0.25">
      <c r="A1392" s="1090" t="s">
        <v>13598</v>
      </c>
      <c r="B1392" s="1089" t="s">
        <v>13599</v>
      </c>
      <c r="C1392" s="1089" t="s">
        <v>13600</v>
      </c>
    </row>
    <row r="1393" spans="1:10" x14ac:dyDescent="0.25">
      <c r="C1393" s="1089" t="s">
        <v>13601</v>
      </c>
      <c r="D1393" s="1089" t="s">
        <v>13619</v>
      </c>
      <c r="E1393" s="1089" t="s">
        <v>13624</v>
      </c>
      <c r="F1393" s="1089" t="s">
        <v>13604</v>
      </c>
      <c r="G1393" s="1089" t="s">
        <v>13605</v>
      </c>
      <c r="H1393" s="1089" t="s">
        <v>13606</v>
      </c>
      <c r="I1393" s="1089" t="s">
        <v>13620</v>
      </c>
      <c r="J1393" s="1089" t="s">
        <v>13608</v>
      </c>
    </row>
    <row r="1394" spans="1:10" x14ac:dyDescent="0.25">
      <c r="A1394" s="1090" t="s">
        <v>15753</v>
      </c>
      <c r="B1394" s="1089" t="s">
        <v>15754</v>
      </c>
      <c r="C1394" s="1089" t="s">
        <v>13609</v>
      </c>
      <c r="D1394" s="1089" t="s">
        <v>13610</v>
      </c>
      <c r="E1394" s="1089" t="s">
        <v>13611</v>
      </c>
      <c r="F1394" s="1089" t="s">
        <v>13612</v>
      </c>
      <c r="G1394" s="1089" t="s">
        <v>13613</v>
      </c>
      <c r="H1394" s="1089" t="s">
        <v>13614</v>
      </c>
      <c r="I1394" s="1089" t="s">
        <v>13615</v>
      </c>
      <c r="J1394" s="1089" t="s">
        <v>13616</v>
      </c>
    </row>
    <row r="1395" spans="1:10" x14ac:dyDescent="0.25">
      <c r="A1395" s="1090" t="s">
        <v>13617</v>
      </c>
      <c r="B1395" s="1089" t="s">
        <v>13618</v>
      </c>
      <c r="C1395" s="1089" t="s">
        <v>15692</v>
      </c>
      <c r="D1395" s="1089" t="s">
        <v>15692</v>
      </c>
      <c r="E1395" s="1089" t="s">
        <v>15692</v>
      </c>
      <c r="F1395" s="1089" t="s">
        <v>15692</v>
      </c>
      <c r="G1395" s="1089" t="s">
        <v>15692</v>
      </c>
      <c r="H1395" s="1089" t="s">
        <v>15692</v>
      </c>
      <c r="I1395" s="1089" t="s">
        <v>15692</v>
      </c>
      <c r="J1395" s="1089" t="s">
        <v>15692</v>
      </c>
    </row>
    <row r="1397" spans="1:10" x14ac:dyDescent="0.25">
      <c r="A1397" s="1090">
        <v>20</v>
      </c>
      <c r="B1397" s="1089" t="s">
        <v>12628</v>
      </c>
      <c r="C1397" s="1089">
        <v>480</v>
      </c>
      <c r="D1397" s="1089">
        <v>480</v>
      </c>
      <c r="E1397" s="1089">
        <v>480</v>
      </c>
      <c r="F1397" s="1089">
        <v>448</v>
      </c>
      <c r="G1397" s="1089">
        <v>403</v>
      </c>
      <c r="H1397" s="1089">
        <v>367</v>
      </c>
      <c r="I1397" s="1089">
        <v>323</v>
      </c>
      <c r="J1397" s="1089">
        <v>288</v>
      </c>
    </row>
    <row r="1398" spans="1:10" x14ac:dyDescent="0.25">
      <c r="B1398" s="1089" t="s">
        <v>15718</v>
      </c>
      <c r="C1398" s="1089">
        <v>480</v>
      </c>
      <c r="D1398" s="1089">
        <v>480</v>
      </c>
      <c r="E1398" s="1089">
        <v>480</v>
      </c>
      <c r="F1398" s="1089">
        <v>448</v>
      </c>
      <c r="G1398" s="1089">
        <v>403</v>
      </c>
      <c r="H1398" s="1089">
        <v>367</v>
      </c>
      <c r="I1398" s="1089">
        <v>323</v>
      </c>
      <c r="J1398" s="1089">
        <v>288</v>
      </c>
    </row>
    <row r="1399" spans="1:10" x14ac:dyDescent="0.25">
      <c r="A1399" s="1090">
        <v>21</v>
      </c>
      <c r="B1399" s="1089" t="s">
        <v>12628</v>
      </c>
      <c r="C1399" s="1089">
        <v>480</v>
      </c>
      <c r="D1399" s="1089">
        <v>480</v>
      </c>
      <c r="E1399" s="1089">
        <v>480</v>
      </c>
      <c r="F1399" s="1089">
        <v>448</v>
      </c>
      <c r="G1399" s="1089">
        <v>403</v>
      </c>
      <c r="H1399" s="1089">
        <v>367</v>
      </c>
      <c r="I1399" s="1089">
        <v>323</v>
      </c>
      <c r="J1399" s="1089">
        <v>261</v>
      </c>
    </row>
    <row r="1400" spans="1:10" x14ac:dyDescent="0.25">
      <c r="B1400" s="1089" t="s">
        <v>15718</v>
      </c>
      <c r="C1400" s="1089">
        <v>480</v>
      </c>
      <c r="D1400" s="1089">
        <v>480</v>
      </c>
      <c r="E1400" s="1089">
        <v>480</v>
      </c>
      <c r="F1400" s="1089">
        <v>448</v>
      </c>
      <c r="G1400" s="1089">
        <v>403</v>
      </c>
      <c r="H1400" s="1089">
        <v>367</v>
      </c>
      <c r="I1400" s="1089">
        <v>323</v>
      </c>
      <c r="J1400" s="1089">
        <v>261</v>
      </c>
    </row>
    <row r="1401" spans="1:10" x14ac:dyDescent="0.25">
      <c r="A1401" s="1090">
        <v>22</v>
      </c>
      <c r="B1401" s="1089" t="s">
        <v>12628</v>
      </c>
      <c r="C1401" s="1089">
        <v>480</v>
      </c>
      <c r="D1401" s="1089">
        <v>480</v>
      </c>
      <c r="E1401" s="1089">
        <v>480</v>
      </c>
      <c r="F1401" s="1089">
        <v>448</v>
      </c>
      <c r="G1401" s="1089">
        <v>403</v>
      </c>
      <c r="H1401" s="1089">
        <v>367</v>
      </c>
      <c r="I1401" s="1089">
        <v>323</v>
      </c>
      <c r="J1401" s="1089">
        <v>236</v>
      </c>
    </row>
    <row r="1402" spans="1:10" x14ac:dyDescent="0.25">
      <c r="B1402" s="1089" t="s">
        <v>15718</v>
      </c>
      <c r="C1402" s="1089">
        <v>480</v>
      </c>
      <c r="D1402" s="1089">
        <v>480</v>
      </c>
      <c r="E1402" s="1089">
        <v>480</v>
      </c>
      <c r="F1402" s="1089">
        <v>448</v>
      </c>
      <c r="G1402" s="1089">
        <v>403</v>
      </c>
      <c r="H1402" s="1089">
        <v>367</v>
      </c>
      <c r="I1402" s="1089">
        <v>323</v>
      </c>
      <c r="J1402" s="1089">
        <v>188</v>
      </c>
    </row>
    <row r="1403" spans="1:10" x14ac:dyDescent="0.25">
      <c r="A1403" s="1090">
        <v>23</v>
      </c>
      <c r="B1403" s="1089" t="s">
        <v>12628</v>
      </c>
      <c r="C1403" s="1089">
        <v>480</v>
      </c>
      <c r="D1403" s="1089">
        <v>480</v>
      </c>
      <c r="E1403" s="1089">
        <v>480</v>
      </c>
      <c r="F1403" s="1089">
        <v>448</v>
      </c>
      <c r="G1403" s="1089">
        <v>403</v>
      </c>
      <c r="H1403" s="1089">
        <v>367</v>
      </c>
      <c r="I1403" s="1089">
        <v>307</v>
      </c>
      <c r="J1403" s="1089">
        <v>228</v>
      </c>
    </row>
    <row r="1404" spans="1:10" x14ac:dyDescent="0.25">
      <c r="B1404" s="1089" t="s">
        <v>15718</v>
      </c>
      <c r="C1404" s="1089">
        <v>480</v>
      </c>
      <c r="D1404" s="1089">
        <v>480</v>
      </c>
      <c r="E1404" s="1089">
        <v>480</v>
      </c>
      <c r="F1404" s="1089">
        <v>448</v>
      </c>
      <c r="G1404" s="1089">
        <v>403</v>
      </c>
      <c r="H1404" s="1089">
        <v>367</v>
      </c>
      <c r="I1404" s="1089">
        <v>307</v>
      </c>
      <c r="J1404" s="1089">
        <v>125</v>
      </c>
    </row>
    <row r="1405" spans="1:10" x14ac:dyDescent="0.25">
      <c r="A1405" s="1090">
        <v>24</v>
      </c>
      <c r="B1405" s="1089" t="s">
        <v>12628</v>
      </c>
      <c r="C1405" s="1089">
        <v>480</v>
      </c>
      <c r="D1405" s="1089">
        <v>480</v>
      </c>
      <c r="E1405" s="1089">
        <v>480</v>
      </c>
      <c r="F1405" s="1089">
        <v>448</v>
      </c>
      <c r="G1405" s="1089">
        <v>403</v>
      </c>
      <c r="H1405" s="1089">
        <v>367</v>
      </c>
      <c r="I1405" s="1089">
        <v>270</v>
      </c>
      <c r="J1405" s="1089">
        <v>221</v>
      </c>
    </row>
    <row r="1406" spans="1:10" x14ac:dyDescent="0.25">
      <c r="B1406" s="1089" t="s">
        <v>15718</v>
      </c>
      <c r="C1406" s="1089">
        <v>480</v>
      </c>
      <c r="D1406" s="1089">
        <v>480</v>
      </c>
      <c r="E1406" s="1089">
        <v>480</v>
      </c>
      <c r="F1406" s="1089">
        <v>448</v>
      </c>
      <c r="G1406" s="1089">
        <v>403</v>
      </c>
      <c r="H1406" s="1089">
        <v>367</v>
      </c>
      <c r="I1406" s="1089">
        <v>270</v>
      </c>
      <c r="J1406" s="1089">
        <v>93</v>
      </c>
    </row>
    <row r="1407" spans="1:10" x14ac:dyDescent="0.25">
      <c r="A1407" s="1090">
        <v>25</v>
      </c>
      <c r="B1407" s="1089" t="s">
        <v>12628</v>
      </c>
      <c r="C1407" s="1089">
        <v>480</v>
      </c>
      <c r="D1407" s="1089">
        <v>480</v>
      </c>
      <c r="E1407" s="1089">
        <v>480</v>
      </c>
      <c r="F1407" s="1089">
        <v>448</v>
      </c>
      <c r="G1407" s="1089">
        <v>403</v>
      </c>
      <c r="H1407" s="1089">
        <v>364</v>
      </c>
      <c r="I1407" s="1089">
        <v>247</v>
      </c>
      <c r="J1407" s="1089">
        <v>214</v>
      </c>
    </row>
    <row r="1408" spans="1:10" x14ac:dyDescent="0.25">
      <c r="B1408" s="1089" t="s">
        <v>15718</v>
      </c>
      <c r="C1408" s="1089">
        <v>480</v>
      </c>
      <c r="D1408" s="1089">
        <v>480</v>
      </c>
      <c r="E1408" s="1089">
        <v>480</v>
      </c>
      <c r="F1408" s="1089">
        <v>448</v>
      </c>
      <c r="G1408" s="1089">
        <v>403</v>
      </c>
      <c r="H1408" s="1089">
        <v>364</v>
      </c>
      <c r="I1408" s="1089">
        <v>228</v>
      </c>
      <c r="J1408" s="1089">
        <v>75</v>
      </c>
    </row>
    <row r="1409" spans="1:10" x14ac:dyDescent="0.25">
      <c r="A1409" s="1090">
        <v>26</v>
      </c>
      <c r="B1409" s="1089" t="s">
        <v>12628</v>
      </c>
      <c r="C1409" s="1089">
        <v>480</v>
      </c>
      <c r="D1409" s="1089">
        <v>480</v>
      </c>
      <c r="E1409" s="1089">
        <v>480</v>
      </c>
      <c r="F1409" s="1089">
        <v>448</v>
      </c>
      <c r="G1409" s="1089">
        <v>403</v>
      </c>
      <c r="H1409" s="1089">
        <v>321</v>
      </c>
      <c r="I1409" s="1089">
        <v>239</v>
      </c>
      <c r="J1409" s="1089">
        <v>208</v>
      </c>
    </row>
    <row r="1410" spans="1:10" x14ac:dyDescent="0.25">
      <c r="B1410" s="1089" t="s">
        <v>15718</v>
      </c>
      <c r="C1410" s="1089">
        <v>480</v>
      </c>
      <c r="D1410" s="1089">
        <v>480</v>
      </c>
      <c r="E1410" s="1089">
        <v>480</v>
      </c>
      <c r="F1410" s="1089">
        <v>448</v>
      </c>
      <c r="G1410" s="1089">
        <v>403</v>
      </c>
      <c r="H1410" s="1089">
        <v>321</v>
      </c>
      <c r="I1410" s="1089">
        <v>137</v>
      </c>
      <c r="J1410" s="1089">
        <v>61</v>
      </c>
    </row>
    <row r="1411" spans="1:10" x14ac:dyDescent="0.25">
      <c r="A1411" s="1090">
        <v>27</v>
      </c>
      <c r="B1411" s="1089" t="s">
        <v>12628</v>
      </c>
      <c r="C1411" s="1089">
        <v>480</v>
      </c>
      <c r="D1411" s="1089">
        <v>480</v>
      </c>
      <c r="E1411" s="1089">
        <v>480</v>
      </c>
      <c r="F1411" s="1089">
        <v>448</v>
      </c>
      <c r="G1411" s="1089">
        <v>374</v>
      </c>
      <c r="H1411" s="1089">
        <v>276</v>
      </c>
      <c r="I1411" s="1089">
        <v>231</v>
      </c>
      <c r="J1411" s="1089">
        <v>202</v>
      </c>
    </row>
    <row r="1412" spans="1:10" x14ac:dyDescent="0.25">
      <c r="B1412" s="1089" t="s">
        <v>15718</v>
      </c>
      <c r="C1412" s="1089">
        <v>480</v>
      </c>
      <c r="D1412" s="1089">
        <v>480</v>
      </c>
      <c r="E1412" s="1089">
        <v>480</v>
      </c>
      <c r="F1412" s="1089">
        <v>448</v>
      </c>
      <c r="G1412" s="1089">
        <v>374</v>
      </c>
      <c r="H1412" s="1089">
        <v>276</v>
      </c>
      <c r="I1412" s="1089">
        <v>97</v>
      </c>
      <c r="J1412" s="1089">
        <v>52</v>
      </c>
    </row>
    <row r="1413" spans="1:10" x14ac:dyDescent="0.25">
      <c r="A1413" s="1090">
        <v>28</v>
      </c>
      <c r="B1413" s="1089" t="s">
        <v>12628</v>
      </c>
      <c r="C1413" s="1089">
        <v>480</v>
      </c>
      <c r="D1413" s="1089">
        <v>480</v>
      </c>
      <c r="E1413" s="1089">
        <v>480</v>
      </c>
      <c r="F1413" s="1089">
        <v>434</v>
      </c>
      <c r="G1413" s="1089">
        <v>325</v>
      </c>
      <c r="H1413" s="1089">
        <v>261</v>
      </c>
      <c r="I1413" s="1089">
        <v>224</v>
      </c>
      <c r="J1413" s="1089">
        <v>196</v>
      </c>
    </row>
    <row r="1414" spans="1:10" x14ac:dyDescent="0.25">
      <c r="B1414" s="1089" t="s">
        <v>15718</v>
      </c>
      <c r="C1414" s="1089">
        <v>480</v>
      </c>
      <c r="D1414" s="1089">
        <v>480</v>
      </c>
      <c r="E1414" s="1089">
        <v>480</v>
      </c>
      <c r="F1414" s="1089">
        <v>434</v>
      </c>
      <c r="G1414" s="1089">
        <v>325</v>
      </c>
      <c r="H1414" s="1089">
        <v>237</v>
      </c>
      <c r="I1414" s="1089">
        <v>75</v>
      </c>
      <c r="J1414" s="1089">
        <v>44</v>
      </c>
    </row>
    <row r="1415" spans="1:10" x14ac:dyDescent="0.25">
      <c r="A1415" s="1090">
        <v>29</v>
      </c>
      <c r="B1415" s="1089" t="s">
        <v>12628</v>
      </c>
      <c r="C1415" s="1089">
        <v>480</v>
      </c>
      <c r="D1415" s="1089">
        <v>480</v>
      </c>
      <c r="E1415" s="1089">
        <v>480</v>
      </c>
      <c r="F1415" s="1089">
        <v>378</v>
      </c>
      <c r="G1415" s="1089">
        <v>282</v>
      </c>
      <c r="H1415" s="1089">
        <v>252</v>
      </c>
      <c r="I1415" s="1089">
        <v>217</v>
      </c>
      <c r="J1415" s="1089">
        <v>191</v>
      </c>
    </row>
    <row r="1416" spans="1:10" x14ac:dyDescent="0.25">
      <c r="B1416" s="1089" t="s">
        <v>15718</v>
      </c>
      <c r="C1416" s="1089">
        <v>480</v>
      </c>
      <c r="D1416" s="1089">
        <v>480</v>
      </c>
      <c r="E1416" s="1089">
        <v>480</v>
      </c>
      <c r="F1416" s="1089">
        <v>378</v>
      </c>
      <c r="G1416" s="1089">
        <v>282</v>
      </c>
      <c r="H1416" s="1089">
        <v>135</v>
      </c>
      <c r="I1416" s="1089">
        <v>60</v>
      </c>
      <c r="J1416" s="1089">
        <v>39</v>
      </c>
    </row>
    <row r="1417" spans="1:10" x14ac:dyDescent="0.25">
      <c r="A1417" s="1090">
        <v>30</v>
      </c>
      <c r="B1417" s="1089" t="s">
        <v>12628</v>
      </c>
      <c r="C1417" s="1089">
        <v>480</v>
      </c>
      <c r="D1417" s="1089">
        <v>480</v>
      </c>
      <c r="E1417" s="1089">
        <v>446</v>
      </c>
      <c r="F1417" s="1089">
        <v>325</v>
      </c>
      <c r="G1417" s="1089">
        <v>272</v>
      </c>
      <c r="H1417" s="1089">
        <v>244</v>
      </c>
      <c r="I1417" s="1089">
        <v>211</v>
      </c>
      <c r="J1417" s="1089">
        <v>186</v>
      </c>
    </row>
    <row r="1418" spans="1:10" x14ac:dyDescent="0.25">
      <c r="B1418" s="1089" t="s">
        <v>15718</v>
      </c>
      <c r="C1418" s="1089">
        <v>480</v>
      </c>
      <c r="D1418" s="1089">
        <v>480</v>
      </c>
      <c r="E1418" s="1089">
        <v>446</v>
      </c>
      <c r="F1418" s="1089">
        <v>325</v>
      </c>
      <c r="G1418" s="1089">
        <v>233</v>
      </c>
      <c r="H1418" s="1089">
        <v>96</v>
      </c>
      <c r="I1418" s="1089">
        <v>51</v>
      </c>
      <c r="J1418" s="1089">
        <v>35</v>
      </c>
    </row>
    <row r="1419" spans="1:10" x14ac:dyDescent="0.25">
      <c r="A1419" s="1090">
        <v>31</v>
      </c>
      <c r="B1419" s="1089" t="s">
        <v>12628</v>
      </c>
      <c r="C1419" s="1089">
        <v>480</v>
      </c>
      <c r="D1419" s="1089">
        <v>480</v>
      </c>
      <c r="E1419" s="1089">
        <v>380</v>
      </c>
      <c r="F1419" s="1089">
        <v>295</v>
      </c>
      <c r="G1419" s="1089">
        <v>262</v>
      </c>
      <c r="H1419" s="1089">
        <v>236</v>
      </c>
      <c r="I1419" s="1089">
        <v>205</v>
      </c>
      <c r="J1419" s="1089">
        <v>181</v>
      </c>
    </row>
    <row r="1420" spans="1:10" x14ac:dyDescent="0.25">
      <c r="B1420" s="1089" t="s">
        <v>15718</v>
      </c>
      <c r="C1420" s="1089">
        <v>480</v>
      </c>
      <c r="D1420" s="1089">
        <v>480</v>
      </c>
      <c r="E1420" s="1089">
        <v>380</v>
      </c>
      <c r="F1420" s="1089">
        <v>295</v>
      </c>
      <c r="G1420" s="1089">
        <v>120</v>
      </c>
      <c r="H1420" s="1089">
        <v>69</v>
      </c>
      <c r="I1420" s="1089">
        <v>42</v>
      </c>
      <c r="J1420" s="1089">
        <v>31</v>
      </c>
    </row>
    <row r="1421" spans="1:10" x14ac:dyDescent="0.25">
      <c r="A1421" s="1090">
        <v>32</v>
      </c>
      <c r="B1421" s="1089" t="s">
        <v>12628</v>
      </c>
      <c r="C1421" s="1089">
        <v>480</v>
      </c>
      <c r="D1421" s="1089">
        <v>449</v>
      </c>
      <c r="E1421" s="1089">
        <v>322</v>
      </c>
      <c r="F1421" s="1089">
        <v>283</v>
      </c>
      <c r="G1421" s="1089">
        <v>253</v>
      </c>
      <c r="H1421" s="1089">
        <v>228</v>
      </c>
      <c r="I1421" s="1089">
        <v>199</v>
      </c>
      <c r="J1421" s="1089">
        <v>177</v>
      </c>
    </row>
    <row r="1422" spans="1:10" x14ac:dyDescent="0.25">
      <c r="B1422" s="1089" t="s">
        <v>15718</v>
      </c>
      <c r="C1422" s="1089">
        <v>480</v>
      </c>
      <c r="D1422" s="1089">
        <v>449</v>
      </c>
      <c r="E1422" s="1089">
        <v>322</v>
      </c>
      <c r="F1422" s="1089">
        <v>152</v>
      </c>
      <c r="G1422" s="1089">
        <v>80</v>
      </c>
      <c r="H1422" s="1089">
        <v>54</v>
      </c>
      <c r="I1422" s="1089">
        <v>36</v>
      </c>
      <c r="J1422" s="1089">
        <v>27</v>
      </c>
    </row>
    <row r="1423" spans="1:10" x14ac:dyDescent="0.25">
      <c r="A1423" s="1090">
        <v>33</v>
      </c>
      <c r="B1423" s="1089" t="s">
        <v>12628</v>
      </c>
      <c r="C1423" s="1089">
        <v>480</v>
      </c>
      <c r="D1423" s="1089">
        <v>367</v>
      </c>
      <c r="E1423" s="1089">
        <v>309</v>
      </c>
      <c r="F1423" s="1089">
        <v>273</v>
      </c>
      <c r="G1423" s="1089">
        <v>244</v>
      </c>
      <c r="H1423" s="1089">
        <v>221</v>
      </c>
      <c r="I1423" s="1089">
        <v>194</v>
      </c>
      <c r="J1423" s="1089">
        <v>172</v>
      </c>
    </row>
    <row r="1424" spans="1:10" x14ac:dyDescent="0.25">
      <c r="B1424" s="1089" t="s">
        <v>15718</v>
      </c>
      <c r="C1424" s="1089">
        <v>480</v>
      </c>
      <c r="D1424" s="1089">
        <v>367</v>
      </c>
      <c r="E1424" s="1089">
        <v>198</v>
      </c>
      <c r="F1424" s="1089">
        <v>93</v>
      </c>
      <c r="G1424" s="1089">
        <v>60</v>
      </c>
      <c r="H1424" s="1089">
        <v>44</v>
      </c>
      <c r="I1424" s="1089">
        <v>31</v>
      </c>
      <c r="J1424" s="1089">
        <v>24</v>
      </c>
    </row>
    <row r="1425" spans="1:10" x14ac:dyDescent="0.25">
      <c r="A1425" s="1090">
        <v>34</v>
      </c>
      <c r="B1425" s="1089" t="s">
        <v>12628</v>
      </c>
      <c r="C1425" s="1089">
        <v>442</v>
      </c>
      <c r="D1425" s="1089">
        <v>340</v>
      </c>
      <c r="E1425" s="1089">
        <v>297</v>
      </c>
      <c r="F1425" s="1089">
        <v>263</v>
      </c>
      <c r="G1425" s="1089">
        <v>236</v>
      </c>
      <c r="H1425" s="1089">
        <v>214</v>
      </c>
      <c r="I1425" s="1089">
        <v>188</v>
      </c>
      <c r="J1425" s="1089">
        <v>168</v>
      </c>
    </row>
    <row r="1426" spans="1:10" x14ac:dyDescent="0.25">
      <c r="B1426" s="1089" t="s">
        <v>15718</v>
      </c>
      <c r="C1426" s="1089">
        <v>442</v>
      </c>
      <c r="D1426" s="1089">
        <v>280</v>
      </c>
      <c r="E1426" s="1089">
        <v>107</v>
      </c>
      <c r="F1426" s="1089">
        <v>66</v>
      </c>
      <c r="G1426" s="1089">
        <v>47</v>
      </c>
      <c r="H1426" s="1089">
        <v>37</v>
      </c>
      <c r="I1426" s="1089">
        <v>27</v>
      </c>
      <c r="J1426" s="1089">
        <v>22</v>
      </c>
    </row>
    <row r="1427" spans="1:10" x14ac:dyDescent="0.25">
      <c r="A1427" s="1090">
        <v>35</v>
      </c>
      <c r="B1427" s="1089" t="s">
        <v>12628</v>
      </c>
      <c r="C1427" s="1089">
        <v>380</v>
      </c>
      <c r="D1427" s="1089">
        <v>326</v>
      </c>
      <c r="E1427" s="1089">
        <v>285</v>
      </c>
      <c r="F1427" s="1089">
        <v>254</v>
      </c>
      <c r="G1427" s="1089">
        <v>229</v>
      </c>
      <c r="H1427" s="1089">
        <v>208</v>
      </c>
      <c r="I1427" s="1089">
        <v>183</v>
      </c>
      <c r="J1427" s="1089">
        <v>164</v>
      </c>
    </row>
    <row r="1428" spans="1:10" x14ac:dyDescent="0.25">
      <c r="B1428" s="1089" t="s">
        <v>15718</v>
      </c>
      <c r="C1428" s="1089">
        <v>380</v>
      </c>
      <c r="D1428" s="1089">
        <v>126</v>
      </c>
      <c r="E1428" s="1089">
        <v>72</v>
      </c>
      <c r="F1428" s="1089">
        <v>51</v>
      </c>
      <c r="G1428" s="1089">
        <v>39</v>
      </c>
      <c r="H1428" s="1089">
        <v>31</v>
      </c>
      <c r="I1428" s="1089">
        <v>24</v>
      </c>
      <c r="J1428" s="1089">
        <v>20</v>
      </c>
    </row>
    <row r="1429" spans="1:10" x14ac:dyDescent="0.25">
      <c r="A1429" s="1090">
        <v>36</v>
      </c>
      <c r="B1429" s="1089" t="s">
        <v>12628</v>
      </c>
      <c r="C1429" s="1089">
        <v>362</v>
      </c>
      <c r="D1429" s="1089">
        <v>313</v>
      </c>
      <c r="E1429" s="1089">
        <v>275</v>
      </c>
      <c r="F1429" s="1089">
        <v>245</v>
      </c>
      <c r="G1429" s="1089">
        <v>222</v>
      </c>
      <c r="H1429" s="1089">
        <v>202</v>
      </c>
      <c r="I1429" s="1089">
        <v>179</v>
      </c>
      <c r="J1429" s="1089">
        <v>160</v>
      </c>
    </row>
    <row r="1430" spans="1:10" x14ac:dyDescent="0.25">
      <c r="B1430" s="1089" t="s">
        <v>15718</v>
      </c>
      <c r="C1430" s="1089">
        <v>141</v>
      </c>
      <c r="D1430" s="1089">
        <v>77</v>
      </c>
      <c r="E1430" s="1089">
        <v>53</v>
      </c>
      <c r="F1430" s="1089">
        <v>40</v>
      </c>
      <c r="G1430" s="1089">
        <v>32</v>
      </c>
      <c r="H1430" s="1089">
        <v>27</v>
      </c>
      <c r="I1430" s="1089">
        <v>21</v>
      </c>
      <c r="J1430" s="1089">
        <v>18</v>
      </c>
    </row>
    <row r="1431" spans="1:10" x14ac:dyDescent="0.25">
      <c r="A1431" s="1090">
        <v>37</v>
      </c>
      <c r="B1431" s="1089" t="s">
        <v>12628</v>
      </c>
      <c r="C1431" s="1089">
        <v>346</v>
      </c>
      <c r="D1431" s="1089">
        <v>300</v>
      </c>
      <c r="E1431" s="1089">
        <v>265</v>
      </c>
      <c r="F1431" s="1089">
        <v>238</v>
      </c>
      <c r="G1431" s="1089">
        <v>215</v>
      </c>
      <c r="H1431" s="1089">
        <v>197</v>
      </c>
      <c r="I1431" s="1089">
        <v>174</v>
      </c>
      <c r="J1431" s="1089">
        <v>156</v>
      </c>
    </row>
    <row r="1432" spans="1:10" x14ac:dyDescent="0.25">
      <c r="B1432" s="1089" t="s">
        <v>15718</v>
      </c>
      <c r="C1432" s="1089">
        <v>89</v>
      </c>
      <c r="D1432" s="1089">
        <v>58</v>
      </c>
      <c r="E1432" s="1089">
        <v>43</v>
      </c>
      <c r="F1432" s="1089">
        <v>34</v>
      </c>
      <c r="G1432" s="1089">
        <v>28</v>
      </c>
      <c r="H1432" s="1089">
        <v>24</v>
      </c>
      <c r="I1432" s="1089">
        <v>20</v>
      </c>
      <c r="J1432" s="1089">
        <v>17</v>
      </c>
    </row>
    <row r="1433" spans="1:10" x14ac:dyDescent="0.25">
      <c r="A1433" s="1090">
        <v>38</v>
      </c>
      <c r="B1433" s="1089" t="s">
        <v>12628</v>
      </c>
      <c r="C1433" s="1089">
        <v>332</v>
      </c>
      <c r="D1433" s="1089">
        <v>289</v>
      </c>
      <c r="E1433" s="1089">
        <v>256</v>
      </c>
      <c r="F1433" s="1089">
        <v>230</v>
      </c>
      <c r="G1433" s="1089">
        <v>209</v>
      </c>
      <c r="H1433" s="1089">
        <v>191</v>
      </c>
      <c r="I1433" s="1089">
        <v>170</v>
      </c>
      <c r="J1433" s="1089">
        <v>153</v>
      </c>
    </row>
    <row r="1434" spans="1:10" x14ac:dyDescent="0.25">
      <c r="B1434" s="1089" t="s">
        <v>15718</v>
      </c>
      <c r="C1434" s="1089">
        <v>63</v>
      </c>
      <c r="D1434" s="1089">
        <v>45</v>
      </c>
      <c r="E1434" s="1089">
        <v>36</v>
      </c>
      <c r="F1434" s="1089">
        <v>29</v>
      </c>
      <c r="G1434" s="1089">
        <v>25</v>
      </c>
      <c r="H1434" s="1089">
        <v>21</v>
      </c>
      <c r="I1434" s="1089">
        <v>18</v>
      </c>
      <c r="J1434" s="1089">
        <v>15</v>
      </c>
    </row>
    <row r="1435" spans="1:10" x14ac:dyDescent="0.25">
      <c r="A1435" s="1090">
        <v>39</v>
      </c>
      <c r="B1435" s="1089" t="s">
        <v>12628</v>
      </c>
      <c r="C1435" s="1089">
        <v>318</v>
      </c>
      <c r="D1435" s="1089">
        <v>279</v>
      </c>
      <c r="E1435" s="1089">
        <v>248</v>
      </c>
      <c r="F1435" s="1089">
        <v>223</v>
      </c>
      <c r="G1435" s="1089">
        <v>203</v>
      </c>
      <c r="H1435" s="1089">
        <v>186</v>
      </c>
      <c r="I1435" s="1089">
        <v>166</v>
      </c>
      <c r="J1435" s="1089">
        <v>149</v>
      </c>
    </row>
    <row r="1436" spans="1:10" x14ac:dyDescent="0.25">
      <c r="B1436" s="1089" t="s">
        <v>15718</v>
      </c>
      <c r="C1436" s="1089">
        <v>48</v>
      </c>
      <c r="D1436" s="1089">
        <v>37</v>
      </c>
      <c r="E1436" s="1089">
        <v>30</v>
      </c>
      <c r="F1436" s="1089">
        <v>25</v>
      </c>
      <c r="G1436" s="1089">
        <v>22</v>
      </c>
      <c r="H1436" s="1089">
        <v>19</v>
      </c>
      <c r="I1436" s="1089">
        <v>16</v>
      </c>
      <c r="J1436" s="1089">
        <v>14</v>
      </c>
    </row>
    <row r="1437" spans="1:10" x14ac:dyDescent="0.25">
      <c r="A1437" s="1090">
        <v>40</v>
      </c>
      <c r="B1437" s="1089" t="s">
        <v>12628</v>
      </c>
      <c r="C1437" s="1089">
        <v>306</v>
      </c>
      <c r="D1437" s="1089">
        <v>269</v>
      </c>
      <c r="E1437" s="1089">
        <v>240</v>
      </c>
      <c r="F1437" s="1089">
        <v>216</v>
      </c>
      <c r="G1437" s="1089">
        <v>197</v>
      </c>
      <c r="H1437" s="1089">
        <v>181</v>
      </c>
      <c r="I1437" s="1089">
        <v>162</v>
      </c>
      <c r="J1437" s="1089">
        <v>146</v>
      </c>
    </row>
    <row r="1438" spans="1:10" x14ac:dyDescent="0.25">
      <c r="B1438" s="1089" t="s">
        <v>15718</v>
      </c>
      <c r="C1438" s="1089">
        <v>38</v>
      </c>
      <c r="D1438" s="1089">
        <v>31</v>
      </c>
      <c r="E1438" s="1089">
        <v>26</v>
      </c>
      <c r="F1438" s="1089">
        <v>22</v>
      </c>
      <c r="G1438" s="1089">
        <v>20</v>
      </c>
      <c r="H1438" s="1089">
        <v>17</v>
      </c>
      <c r="I1438" s="1089">
        <v>15</v>
      </c>
      <c r="J1438" s="1089">
        <v>13</v>
      </c>
    </row>
    <row r="1439" spans="1:10" x14ac:dyDescent="0.25">
      <c r="A1439" s="1090" t="s">
        <v>15756</v>
      </c>
    </row>
    <row r="1440" spans="1:10" x14ac:dyDescent="0.25">
      <c r="A1440" s="1090" t="s">
        <v>12638</v>
      </c>
    </row>
    <row r="1441" spans="1:10" x14ac:dyDescent="0.25">
      <c r="A1441" s="1090" t="s">
        <v>13595</v>
      </c>
      <c r="B1441" s="1089" t="s">
        <v>12640</v>
      </c>
      <c r="C1441" s="1089" t="s">
        <v>13627</v>
      </c>
    </row>
    <row r="1442" spans="1:10" x14ac:dyDescent="0.25">
      <c r="A1442" s="1090" t="s">
        <v>13596</v>
      </c>
      <c r="B1442" s="1089" t="s">
        <v>15752</v>
      </c>
      <c r="C1442" s="1089" t="s">
        <v>13623</v>
      </c>
    </row>
    <row r="1443" spans="1:10" x14ac:dyDescent="0.25">
      <c r="A1443" s="1090" t="s">
        <v>13598</v>
      </c>
      <c r="B1443" s="1089" t="s">
        <v>13599</v>
      </c>
      <c r="C1443" s="1089" t="s">
        <v>13600</v>
      </c>
    </row>
    <row r="1444" spans="1:10" x14ac:dyDescent="0.25">
      <c r="C1444" s="1089" t="s">
        <v>13601</v>
      </c>
      <c r="D1444" s="1089" t="s">
        <v>13619</v>
      </c>
      <c r="E1444" s="1089" t="s">
        <v>13603</v>
      </c>
      <c r="F1444" s="1089" t="s">
        <v>13604</v>
      </c>
      <c r="G1444" s="1089" t="s">
        <v>13605</v>
      </c>
      <c r="H1444" s="1089" t="s">
        <v>13626</v>
      </c>
      <c r="I1444" s="1089" t="s">
        <v>13620</v>
      </c>
      <c r="J1444" s="1089" t="s">
        <v>13621</v>
      </c>
    </row>
    <row r="1445" spans="1:10" x14ac:dyDescent="0.25">
      <c r="A1445" s="1090" t="s">
        <v>15753</v>
      </c>
      <c r="B1445" s="1089" t="s">
        <v>15754</v>
      </c>
      <c r="C1445" s="1089" t="s">
        <v>13609</v>
      </c>
      <c r="D1445" s="1089" t="s">
        <v>13610</v>
      </c>
      <c r="E1445" s="1089" t="s">
        <v>13611</v>
      </c>
      <c r="F1445" s="1089" t="s">
        <v>13612</v>
      </c>
      <c r="G1445" s="1089" t="s">
        <v>13613</v>
      </c>
      <c r="H1445" s="1089" t="s">
        <v>13614</v>
      </c>
      <c r="I1445" s="1089" t="s">
        <v>13615</v>
      </c>
      <c r="J1445" s="1089" t="s">
        <v>13616</v>
      </c>
    </row>
    <row r="1446" spans="1:10" x14ac:dyDescent="0.25">
      <c r="A1446" s="1090" t="s">
        <v>13617</v>
      </c>
      <c r="B1446" s="1089" t="s">
        <v>13618</v>
      </c>
      <c r="C1446" s="1089" t="s">
        <v>15692</v>
      </c>
      <c r="D1446" s="1089" t="s">
        <v>15692</v>
      </c>
      <c r="E1446" s="1089" t="s">
        <v>15692</v>
      </c>
      <c r="F1446" s="1089" t="s">
        <v>15692</v>
      </c>
      <c r="G1446" s="1089" t="s">
        <v>15692</v>
      </c>
      <c r="H1446" s="1089" t="s">
        <v>15692</v>
      </c>
      <c r="I1446" s="1089" t="s">
        <v>15692</v>
      </c>
      <c r="J1446" s="1089" t="s">
        <v>15692</v>
      </c>
    </row>
    <row r="1448" spans="1:10" x14ac:dyDescent="0.25">
      <c r="A1448" s="1090">
        <v>20</v>
      </c>
      <c r="B1448" s="1089" t="s">
        <v>12628</v>
      </c>
      <c r="C1448" s="1089">
        <v>480</v>
      </c>
      <c r="D1448" s="1089">
        <v>480</v>
      </c>
      <c r="E1448" s="1089">
        <v>480</v>
      </c>
      <c r="F1448" s="1089">
        <v>448</v>
      </c>
      <c r="G1448" s="1089">
        <v>403</v>
      </c>
      <c r="H1448" s="1089">
        <v>367</v>
      </c>
      <c r="I1448" s="1089">
        <v>323</v>
      </c>
      <c r="J1448" s="1089">
        <v>288</v>
      </c>
    </row>
    <row r="1449" spans="1:10" x14ac:dyDescent="0.25">
      <c r="B1449" s="1089" t="s">
        <v>15718</v>
      </c>
      <c r="C1449" s="1089">
        <v>480</v>
      </c>
      <c r="D1449" s="1089">
        <v>480</v>
      </c>
      <c r="E1449" s="1089">
        <v>480</v>
      </c>
      <c r="F1449" s="1089">
        <v>448</v>
      </c>
      <c r="G1449" s="1089">
        <v>403</v>
      </c>
      <c r="H1449" s="1089">
        <v>367</v>
      </c>
      <c r="I1449" s="1089">
        <v>323</v>
      </c>
      <c r="J1449" s="1089">
        <v>288</v>
      </c>
    </row>
    <row r="1450" spans="1:10" x14ac:dyDescent="0.25">
      <c r="A1450" s="1090">
        <v>21</v>
      </c>
      <c r="B1450" s="1089" t="s">
        <v>12628</v>
      </c>
      <c r="C1450" s="1089">
        <v>480</v>
      </c>
      <c r="D1450" s="1089">
        <v>480</v>
      </c>
      <c r="E1450" s="1089">
        <v>480</v>
      </c>
      <c r="F1450" s="1089">
        <v>448</v>
      </c>
      <c r="G1450" s="1089">
        <v>403</v>
      </c>
      <c r="H1450" s="1089">
        <v>367</v>
      </c>
      <c r="I1450" s="1089">
        <v>323</v>
      </c>
      <c r="J1450" s="1089">
        <v>268</v>
      </c>
    </row>
    <row r="1451" spans="1:10" x14ac:dyDescent="0.25">
      <c r="B1451" s="1089" t="s">
        <v>15718</v>
      </c>
      <c r="C1451" s="1089">
        <v>480</v>
      </c>
      <c r="D1451" s="1089">
        <v>480</v>
      </c>
      <c r="E1451" s="1089">
        <v>480</v>
      </c>
      <c r="F1451" s="1089">
        <v>448</v>
      </c>
      <c r="G1451" s="1089">
        <v>403</v>
      </c>
      <c r="H1451" s="1089">
        <v>367</v>
      </c>
      <c r="I1451" s="1089">
        <v>323</v>
      </c>
      <c r="J1451" s="1089">
        <v>268</v>
      </c>
    </row>
    <row r="1452" spans="1:10" x14ac:dyDescent="0.25">
      <c r="A1452" s="1090">
        <v>22</v>
      </c>
      <c r="B1452" s="1089" t="s">
        <v>12628</v>
      </c>
      <c r="C1452" s="1089">
        <v>480</v>
      </c>
      <c r="D1452" s="1089">
        <v>480</v>
      </c>
      <c r="E1452" s="1089">
        <v>480</v>
      </c>
      <c r="F1452" s="1089">
        <v>448</v>
      </c>
      <c r="G1452" s="1089">
        <v>403</v>
      </c>
      <c r="H1452" s="1089">
        <v>367</v>
      </c>
      <c r="I1452" s="1089">
        <v>323</v>
      </c>
      <c r="J1452" s="1089">
        <v>236</v>
      </c>
    </row>
    <row r="1453" spans="1:10" x14ac:dyDescent="0.25">
      <c r="B1453" s="1089" t="s">
        <v>15718</v>
      </c>
      <c r="C1453" s="1089">
        <v>480</v>
      </c>
      <c r="D1453" s="1089">
        <v>480</v>
      </c>
      <c r="E1453" s="1089">
        <v>480</v>
      </c>
      <c r="F1453" s="1089">
        <v>448</v>
      </c>
      <c r="G1453" s="1089">
        <v>403</v>
      </c>
      <c r="H1453" s="1089">
        <v>367</v>
      </c>
      <c r="I1453" s="1089">
        <v>323</v>
      </c>
      <c r="J1453" s="1089">
        <v>205</v>
      </c>
    </row>
    <row r="1454" spans="1:10" x14ac:dyDescent="0.25">
      <c r="A1454" s="1090">
        <v>23</v>
      </c>
      <c r="B1454" s="1089" t="s">
        <v>12628</v>
      </c>
      <c r="C1454" s="1089">
        <v>480</v>
      </c>
      <c r="D1454" s="1089">
        <v>480</v>
      </c>
      <c r="E1454" s="1089">
        <v>480</v>
      </c>
      <c r="F1454" s="1089">
        <v>448</v>
      </c>
      <c r="G1454" s="1089">
        <v>403</v>
      </c>
      <c r="H1454" s="1089">
        <v>367</v>
      </c>
      <c r="I1454" s="1089">
        <v>311</v>
      </c>
      <c r="J1454" s="1089">
        <v>228</v>
      </c>
    </row>
    <row r="1455" spans="1:10" x14ac:dyDescent="0.25">
      <c r="B1455" s="1089" t="s">
        <v>15718</v>
      </c>
      <c r="C1455" s="1089">
        <v>480</v>
      </c>
      <c r="D1455" s="1089">
        <v>480</v>
      </c>
      <c r="E1455" s="1089">
        <v>480</v>
      </c>
      <c r="F1455" s="1089">
        <v>448</v>
      </c>
      <c r="G1455" s="1089">
        <v>403</v>
      </c>
      <c r="H1455" s="1089">
        <v>367</v>
      </c>
      <c r="I1455" s="1089">
        <v>311</v>
      </c>
      <c r="J1455" s="1089">
        <v>130</v>
      </c>
    </row>
    <row r="1456" spans="1:10" x14ac:dyDescent="0.25">
      <c r="A1456" s="1090">
        <v>24</v>
      </c>
      <c r="B1456" s="1089" t="s">
        <v>12628</v>
      </c>
      <c r="C1456" s="1089">
        <v>480</v>
      </c>
      <c r="D1456" s="1089">
        <v>480</v>
      </c>
      <c r="E1456" s="1089">
        <v>480</v>
      </c>
      <c r="F1456" s="1089">
        <v>448</v>
      </c>
      <c r="G1456" s="1089">
        <v>403</v>
      </c>
      <c r="H1456" s="1089">
        <v>367</v>
      </c>
      <c r="I1456" s="1089">
        <v>273</v>
      </c>
      <c r="J1456" s="1089">
        <v>221</v>
      </c>
    </row>
    <row r="1457" spans="1:10" x14ac:dyDescent="0.25">
      <c r="B1457" s="1089" t="s">
        <v>15718</v>
      </c>
      <c r="C1457" s="1089">
        <v>480</v>
      </c>
      <c r="D1457" s="1089">
        <v>480</v>
      </c>
      <c r="E1457" s="1089">
        <v>480</v>
      </c>
      <c r="F1457" s="1089">
        <v>448</v>
      </c>
      <c r="G1457" s="1089">
        <v>403</v>
      </c>
      <c r="H1457" s="1089">
        <v>367</v>
      </c>
      <c r="I1457" s="1089">
        <v>273</v>
      </c>
      <c r="J1457" s="1089">
        <v>95</v>
      </c>
    </row>
    <row r="1458" spans="1:10" x14ac:dyDescent="0.25">
      <c r="A1458" s="1090">
        <v>25</v>
      </c>
      <c r="B1458" s="1089" t="s">
        <v>12628</v>
      </c>
      <c r="C1458" s="1089">
        <v>480</v>
      </c>
      <c r="D1458" s="1089">
        <v>480</v>
      </c>
      <c r="E1458" s="1089">
        <v>480</v>
      </c>
      <c r="F1458" s="1089">
        <v>448</v>
      </c>
      <c r="G1458" s="1089">
        <v>403</v>
      </c>
      <c r="H1458" s="1089">
        <v>366</v>
      </c>
      <c r="I1458" s="1089">
        <v>247</v>
      </c>
      <c r="J1458" s="1089">
        <v>214</v>
      </c>
    </row>
    <row r="1459" spans="1:10" x14ac:dyDescent="0.25">
      <c r="B1459" s="1089" t="s">
        <v>15718</v>
      </c>
      <c r="C1459" s="1089">
        <v>480</v>
      </c>
      <c r="D1459" s="1089">
        <v>480</v>
      </c>
      <c r="E1459" s="1089">
        <v>480</v>
      </c>
      <c r="F1459" s="1089">
        <v>448</v>
      </c>
      <c r="G1459" s="1089">
        <v>403</v>
      </c>
      <c r="H1459" s="1089">
        <v>366</v>
      </c>
      <c r="I1459" s="1089">
        <v>238</v>
      </c>
      <c r="J1459" s="1089">
        <v>76</v>
      </c>
    </row>
    <row r="1460" spans="1:10" x14ac:dyDescent="0.25">
      <c r="A1460" s="1090">
        <v>26</v>
      </c>
      <c r="B1460" s="1089" t="s">
        <v>12628</v>
      </c>
      <c r="C1460" s="1089">
        <v>480</v>
      </c>
      <c r="D1460" s="1089">
        <v>480</v>
      </c>
      <c r="E1460" s="1089">
        <v>480</v>
      </c>
      <c r="F1460" s="1089">
        <v>448</v>
      </c>
      <c r="G1460" s="1089">
        <v>403</v>
      </c>
      <c r="H1460" s="1089">
        <v>322</v>
      </c>
      <c r="I1460" s="1089">
        <v>239</v>
      </c>
      <c r="J1460" s="1089">
        <v>208</v>
      </c>
    </row>
    <row r="1461" spans="1:10" x14ac:dyDescent="0.25">
      <c r="B1461" s="1089" t="s">
        <v>15718</v>
      </c>
      <c r="C1461" s="1089">
        <v>480</v>
      </c>
      <c r="D1461" s="1089">
        <v>480</v>
      </c>
      <c r="E1461" s="1089">
        <v>480</v>
      </c>
      <c r="F1461" s="1089">
        <v>448</v>
      </c>
      <c r="G1461" s="1089">
        <v>403</v>
      </c>
      <c r="H1461" s="1089">
        <v>322</v>
      </c>
      <c r="I1461" s="1089">
        <v>139</v>
      </c>
      <c r="J1461" s="1089">
        <v>62</v>
      </c>
    </row>
    <row r="1462" spans="1:10" x14ac:dyDescent="0.25">
      <c r="A1462" s="1090">
        <v>27</v>
      </c>
      <c r="B1462" s="1089" t="s">
        <v>12628</v>
      </c>
      <c r="C1462" s="1089">
        <v>480</v>
      </c>
      <c r="D1462" s="1089">
        <v>480</v>
      </c>
      <c r="E1462" s="1089">
        <v>480</v>
      </c>
      <c r="F1462" s="1089">
        <v>448</v>
      </c>
      <c r="G1462" s="1089">
        <v>374</v>
      </c>
      <c r="H1462" s="1089">
        <v>276</v>
      </c>
      <c r="I1462" s="1089">
        <v>231</v>
      </c>
      <c r="J1462" s="1089">
        <v>202</v>
      </c>
    </row>
    <row r="1463" spans="1:10" x14ac:dyDescent="0.25">
      <c r="B1463" s="1089" t="s">
        <v>15718</v>
      </c>
      <c r="C1463" s="1089">
        <v>480</v>
      </c>
      <c r="D1463" s="1089">
        <v>480</v>
      </c>
      <c r="E1463" s="1089">
        <v>480</v>
      </c>
      <c r="F1463" s="1089">
        <v>448</v>
      </c>
      <c r="G1463" s="1089">
        <v>374</v>
      </c>
      <c r="H1463" s="1089">
        <v>276</v>
      </c>
      <c r="I1463" s="1089">
        <v>97</v>
      </c>
      <c r="J1463" s="1089">
        <v>52</v>
      </c>
    </row>
    <row r="1464" spans="1:10" x14ac:dyDescent="0.25">
      <c r="A1464" s="1090">
        <v>28</v>
      </c>
      <c r="B1464" s="1089" t="s">
        <v>12628</v>
      </c>
      <c r="C1464" s="1089">
        <v>480</v>
      </c>
      <c r="D1464" s="1089">
        <v>480</v>
      </c>
      <c r="E1464" s="1089">
        <v>480</v>
      </c>
      <c r="F1464" s="1089">
        <v>433</v>
      </c>
      <c r="G1464" s="1089">
        <v>323</v>
      </c>
      <c r="H1464" s="1089">
        <v>260</v>
      </c>
      <c r="I1464" s="1089">
        <v>224</v>
      </c>
      <c r="J1464" s="1089">
        <v>196</v>
      </c>
    </row>
    <row r="1465" spans="1:10" x14ac:dyDescent="0.25">
      <c r="B1465" s="1089" t="s">
        <v>15718</v>
      </c>
      <c r="C1465" s="1089">
        <v>480</v>
      </c>
      <c r="D1465" s="1089">
        <v>480</v>
      </c>
      <c r="E1465" s="1089">
        <v>480</v>
      </c>
      <c r="F1465" s="1089">
        <v>433</v>
      </c>
      <c r="G1465" s="1089">
        <v>323</v>
      </c>
      <c r="H1465" s="1089">
        <v>231</v>
      </c>
      <c r="I1465" s="1089">
        <v>74</v>
      </c>
      <c r="J1465" s="1089">
        <v>44</v>
      </c>
    </row>
    <row r="1466" spans="1:10" x14ac:dyDescent="0.25">
      <c r="A1466" s="1090">
        <v>29</v>
      </c>
      <c r="B1466" s="1089" t="s">
        <v>12628</v>
      </c>
      <c r="C1466" s="1089">
        <v>480</v>
      </c>
      <c r="D1466" s="1089">
        <v>480</v>
      </c>
      <c r="E1466" s="1089">
        <v>480</v>
      </c>
      <c r="F1466" s="1089">
        <v>375</v>
      </c>
      <c r="G1466" s="1089">
        <v>281</v>
      </c>
      <c r="H1466" s="1089">
        <v>251</v>
      </c>
      <c r="I1466" s="1089">
        <v>217</v>
      </c>
      <c r="J1466" s="1089">
        <v>190</v>
      </c>
    </row>
    <row r="1467" spans="1:10" x14ac:dyDescent="0.25">
      <c r="B1467" s="1089" t="s">
        <v>15718</v>
      </c>
      <c r="C1467" s="1089">
        <v>480</v>
      </c>
      <c r="D1467" s="1089">
        <v>480</v>
      </c>
      <c r="E1467" s="1089">
        <v>480</v>
      </c>
      <c r="F1467" s="1089">
        <v>375</v>
      </c>
      <c r="G1467" s="1089">
        <v>281</v>
      </c>
      <c r="H1467" s="1089">
        <v>132</v>
      </c>
      <c r="I1467" s="1089">
        <v>60</v>
      </c>
      <c r="J1467" s="1089">
        <v>39</v>
      </c>
    </row>
    <row r="1468" spans="1:10" x14ac:dyDescent="0.25">
      <c r="A1468" s="1090">
        <v>30</v>
      </c>
      <c r="B1468" s="1089" t="s">
        <v>12628</v>
      </c>
      <c r="C1468" s="1089">
        <v>480</v>
      </c>
      <c r="D1468" s="1089">
        <v>480</v>
      </c>
      <c r="E1468" s="1089">
        <v>442</v>
      </c>
      <c r="F1468" s="1089">
        <v>320</v>
      </c>
      <c r="G1468" s="1089">
        <v>270</v>
      </c>
      <c r="H1468" s="1089">
        <v>242</v>
      </c>
      <c r="I1468" s="1089">
        <v>210</v>
      </c>
      <c r="J1468" s="1089">
        <v>185</v>
      </c>
    </row>
    <row r="1469" spans="1:10" x14ac:dyDescent="0.25">
      <c r="B1469" s="1089" t="s">
        <v>15718</v>
      </c>
      <c r="C1469" s="1089">
        <v>480</v>
      </c>
      <c r="D1469" s="1089">
        <v>480</v>
      </c>
      <c r="E1469" s="1089">
        <v>442</v>
      </c>
      <c r="F1469" s="1089">
        <v>320</v>
      </c>
      <c r="G1469" s="1089">
        <v>217</v>
      </c>
      <c r="H1469" s="1089">
        <v>94</v>
      </c>
      <c r="I1469" s="1089">
        <v>50</v>
      </c>
      <c r="J1469" s="1089">
        <v>34</v>
      </c>
    </row>
    <row r="1470" spans="1:10" x14ac:dyDescent="0.25">
      <c r="A1470" s="1090">
        <v>31</v>
      </c>
      <c r="B1470" s="1089" t="s">
        <v>12628</v>
      </c>
      <c r="C1470" s="1089">
        <v>480</v>
      </c>
      <c r="D1470" s="1089">
        <v>480</v>
      </c>
      <c r="E1470" s="1089">
        <v>374</v>
      </c>
      <c r="F1470" s="1089">
        <v>292</v>
      </c>
      <c r="G1470" s="1089">
        <v>260</v>
      </c>
      <c r="H1470" s="1089">
        <v>234</v>
      </c>
      <c r="I1470" s="1089">
        <v>204</v>
      </c>
      <c r="J1470" s="1089">
        <v>180</v>
      </c>
    </row>
    <row r="1471" spans="1:10" x14ac:dyDescent="0.25">
      <c r="B1471" s="1089" t="s">
        <v>15718</v>
      </c>
      <c r="C1471" s="1089">
        <v>480</v>
      </c>
      <c r="D1471" s="1089">
        <v>480</v>
      </c>
      <c r="E1471" s="1089">
        <v>374</v>
      </c>
      <c r="F1471" s="1089">
        <v>292</v>
      </c>
      <c r="G1471" s="1089">
        <v>114</v>
      </c>
      <c r="H1471" s="1089">
        <v>67</v>
      </c>
      <c r="I1471" s="1089">
        <v>42</v>
      </c>
      <c r="J1471" s="1089">
        <v>30</v>
      </c>
    </row>
    <row r="1472" spans="1:10" x14ac:dyDescent="0.25">
      <c r="A1472" s="1090">
        <v>32</v>
      </c>
      <c r="B1472" s="1089" t="s">
        <v>12628</v>
      </c>
      <c r="C1472" s="1089">
        <v>480</v>
      </c>
      <c r="D1472" s="1089">
        <v>441</v>
      </c>
      <c r="E1472" s="1089">
        <v>319</v>
      </c>
      <c r="F1472" s="1089">
        <v>281</v>
      </c>
      <c r="G1472" s="1089">
        <v>251</v>
      </c>
      <c r="H1472" s="1089">
        <v>227</v>
      </c>
      <c r="I1472" s="1089">
        <v>198</v>
      </c>
      <c r="J1472" s="1089">
        <v>176</v>
      </c>
    </row>
    <row r="1473" spans="1:10" x14ac:dyDescent="0.25">
      <c r="B1473" s="1089" t="s">
        <v>15718</v>
      </c>
      <c r="C1473" s="1089">
        <v>480</v>
      </c>
      <c r="D1473" s="1089">
        <v>441</v>
      </c>
      <c r="E1473" s="1089">
        <v>319</v>
      </c>
      <c r="F1473" s="1089">
        <v>141</v>
      </c>
      <c r="G1473" s="1089">
        <v>77</v>
      </c>
      <c r="H1473" s="1089">
        <v>52</v>
      </c>
      <c r="I1473" s="1089">
        <v>35</v>
      </c>
      <c r="J1473" s="1089">
        <v>27</v>
      </c>
    </row>
    <row r="1474" spans="1:10" x14ac:dyDescent="0.25">
      <c r="A1474" s="1090">
        <v>33</v>
      </c>
      <c r="B1474" s="1089" t="s">
        <v>12628</v>
      </c>
      <c r="C1474" s="1089">
        <v>480</v>
      </c>
      <c r="D1474" s="1089">
        <v>357</v>
      </c>
      <c r="E1474" s="1089">
        <v>306</v>
      </c>
      <c r="F1474" s="1089">
        <v>270</v>
      </c>
      <c r="G1474" s="1089">
        <v>242</v>
      </c>
      <c r="H1474" s="1089">
        <v>219</v>
      </c>
      <c r="I1474" s="1089">
        <v>192</v>
      </c>
      <c r="J1474" s="1089">
        <v>171</v>
      </c>
    </row>
    <row r="1475" spans="1:10" x14ac:dyDescent="0.25">
      <c r="B1475" s="1089" t="s">
        <v>15718</v>
      </c>
      <c r="C1475" s="1089">
        <v>480</v>
      </c>
      <c r="D1475" s="1089">
        <v>357</v>
      </c>
      <c r="E1475" s="1089">
        <v>180</v>
      </c>
      <c r="F1475" s="1089">
        <v>87</v>
      </c>
      <c r="G1475" s="1089">
        <v>57</v>
      </c>
      <c r="H1475" s="1089">
        <v>42</v>
      </c>
      <c r="I1475" s="1089">
        <v>30</v>
      </c>
      <c r="J1475" s="1089">
        <v>24</v>
      </c>
    </row>
    <row r="1476" spans="1:10" x14ac:dyDescent="0.25">
      <c r="A1476" s="1090">
        <v>34</v>
      </c>
      <c r="B1476" s="1089" t="s">
        <v>12628</v>
      </c>
      <c r="C1476" s="1089">
        <v>428</v>
      </c>
      <c r="D1476" s="1089">
        <v>336</v>
      </c>
      <c r="E1476" s="1089">
        <v>293</v>
      </c>
      <c r="F1476" s="1089">
        <v>261</v>
      </c>
      <c r="G1476" s="1089">
        <v>234</v>
      </c>
      <c r="H1476" s="1089">
        <v>213</v>
      </c>
      <c r="I1476" s="1089">
        <v>187</v>
      </c>
      <c r="J1476" s="1089">
        <v>167</v>
      </c>
    </row>
    <row r="1477" spans="1:10" x14ac:dyDescent="0.25">
      <c r="B1477" s="1089" t="s">
        <v>15718</v>
      </c>
      <c r="C1477" s="1089">
        <v>428</v>
      </c>
      <c r="D1477" s="1089">
        <v>243</v>
      </c>
      <c r="E1477" s="1089">
        <v>100</v>
      </c>
      <c r="F1477" s="1089">
        <v>63</v>
      </c>
      <c r="G1477" s="1089">
        <v>45</v>
      </c>
      <c r="H1477" s="1089">
        <v>35</v>
      </c>
      <c r="I1477" s="1089">
        <v>27</v>
      </c>
      <c r="J1477" s="1089">
        <v>21</v>
      </c>
    </row>
    <row r="1478" spans="1:10" x14ac:dyDescent="0.25">
      <c r="A1478" s="1090">
        <v>35</v>
      </c>
      <c r="B1478" s="1089" t="s">
        <v>12628</v>
      </c>
      <c r="C1478" s="1089">
        <v>374</v>
      </c>
      <c r="D1478" s="1089">
        <v>321</v>
      </c>
      <c r="E1478" s="1089">
        <v>282</v>
      </c>
      <c r="F1478" s="1089">
        <v>251</v>
      </c>
      <c r="G1478" s="1089">
        <v>227</v>
      </c>
      <c r="H1478" s="1089">
        <v>206</v>
      </c>
      <c r="I1478" s="1089">
        <v>182</v>
      </c>
      <c r="J1478" s="1089">
        <v>163</v>
      </c>
    </row>
    <row r="1479" spans="1:10" x14ac:dyDescent="0.25">
      <c r="B1479" s="1089" t="s">
        <v>15718</v>
      </c>
      <c r="C1479" s="1089">
        <v>370</v>
      </c>
      <c r="D1479" s="1089">
        <v>115</v>
      </c>
      <c r="E1479" s="1089">
        <v>68</v>
      </c>
      <c r="F1479" s="1089">
        <v>48</v>
      </c>
      <c r="G1479" s="1089">
        <v>37</v>
      </c>
      <c r="H1479" s="1089">
        <v>30</v>
      </c>
      <c r="I1479" s="1089">
        <v>24</v>
      </c>
      <c r="J1479" s="1089">
        <v>19</v>
      </c>
    </row>
    <row r="1480" spans="1:10" x14ac:dyDescent="0.25">
      <c r="A1480" s="1090">
        <v>36</v>
      </c>
      <c r="B1480" s="1089" t="s">
        <v>12628</v>
      </c>
      <c r="C1480" s="1089">
        <v>356</v>
      </c>
      <c r="D1480" s="1089">
        <v>308</v>
      </c>
      <c r="E1480" s="1089">
        <v>271</v>
      </c>
      <c r="F1480" s="1089">
        <v>243</v>
      </c>
      <c r="G1480" s="1089">
        <v>219</v>
      </c>
      <c r="H1480" s="1089">
        <v>200</v>
      </c>
      <c r="I1480" s="1089">
        <v>177</v>
      </c>
      <c r="J1480" s="1089">
        <v>159</v>
      </c>
    </row>
    <row r="1481" spans="1:10" x14ac:dyDescent="0.25">
      <c r="B1481" s="1089" t="s">
        <v>15718</v>
      </c>
      <c r="C1481" s="1089">
        <v>127</v>
      </c>
      <c r="D1481" s="1089">
        <v>72</v>
      </c>
      <c r="E1481" s="1089">
        <v>50</v>
      </c>
      <c r="F1481" s="1089">
        <v>38</v>
      </c>
      <c r="G1481" s="1089">
        <v>31</v>
      </c>
      <c r="H1481" s="1089">
        <v>26</v>
      </c>
      <c r="I1481" s="1089">
        <v>21</v>
      </c>
      <c r="J1481" s="1089">
        <v>17</v>
      </c>
    </row>
    <row r="1482" spans="1:10" x14ac:dyDescent="0.25">
      <c r="A1482" s="1090">
        <v>37</v>
      </c>
      <c r="B1482" s="1089" t="s">
        <v>12628</v>
      </c>
      <c r="C1482" s="1089">
        <v>340</v>
      </c>
      <c r="D1482" s="1089">
        <v>296</v>
      </c>
      <c r="E1482" s="1089">
        <v>262</v>
      </c>
      <c r="F1482" s="1089">
        <v>235</v>
      </c>
      <c r="G1482" s="1089">
        <v>213</v>
      </c>
      <c r="H1482" s="1089">
        <v>195</v>
      </c>
      <c r="I1482" s="1089">
        <v>173</v>
      </c>
      <c r="J1482" s="1089">
        <v>155</v>
      </c>
    </row>
    <row r="1483" spans="1:10" x14ac:dyDescent="0.25">
      <c r="B1483" s="1089" t="s">
        <v>15718</v>
      </c>
      <c r="C1483" s="1089">
        <v>82</v>
      </c>
      <c r="D1483" s="1089">
        <v>55</v>
      </c>
      <c r="E1483" s="1089">
        <v>41</v>
      </c>
      <c r="F1483" s="1089">
        <v>33</v>
      </c>
      <c r="G1483" s="1089">
        <v>27</v>
      </c>
      <c r="H1483" s="1089">
        <v>23</v>
      </c>
      <c r="I1483" s="1089">
        <v>19</v>
      </c>
      <c r="J1483" s="1089">
        <v>16</v>
      </c>
    </row>
    <row r="1484" spans="1:10" x14ac:dyDescent="0.25">
      <c r="A1484" s="1090">
        <v>38</v>
      </c>
      <c r="B1484" s="1089" t="s">
        <v>12628</v>
      </c>
      <c r="C1484" s="1089">
        <v>326</v>
      </c>
      <c r="D1484" s="1089">
        <v>284</v>
      </c>
      <c r="E1484" s="1089">
        <v>253</v>
      </c>
      <c r="F1484" s="1089">
        <v>227</v>
      </c>
      <c r="G1484" s="1089">
        <v>206</v>
      </c>
      <c r="H1484" s="1089">
        <v>189</v>
      </c>
      <c r="I1484" s="1089">
        <v>168</v>
      </c>
      <c r="J1484" s="1089">
        <v>151</v>
      </c>
    </row>
    <row r="1485" spans="1:10" x14ac:dyDescent="0.25">
      <c r="B1485" s="1089" t="s">
        <v>15718</v>
      </c>
      <c r="C1485" s="1089">
        <v>58</v>
      </c>
      <c r="D1485" s="1089">
        <v>43</v>
      </c>
      <c r="E1485" s="1089">
        <v>34</v>
      </c>
      <c r="F1485" s="1089">
        <v>28</v>
      </c>
      <c r="G1485" s="1089">
        <v>24</v>
      </c>
      <c r="H1485" s="1089">
        <v>21</v>
      </c>
      <c r="I1485" s="1089">
        <v>17</v>
      </c>
      <c r="J1485" s="1089">
        <v>15</v>
      </c>
    </row>
    <row r="1486" spans="1:10" x14ac:dyDescent="0.25">
      <c r="A1486" s="1090">
        <v>39</v>
      </c>
      <c r="B1486" s="1089" t="s">
        <v>12628</v>
      </c>
      <c r="C1486" s="1089">
        <v>312</v>
      </c>
      <c r="D1486" s="1089">
        <v>274</v>
      </c>
      <c r="E1486" s="1089">
        <v>244</v>
      </c>
      <c r="F1486" s="1089">
        <v>220</v>
      </c>
      <c r="G1486" s="1089">
        <v>200</v>
      </c>
      <c r="H1486" s="1089">
        <v>184</v>
      </c>
      <c r="I1486" s="1089">
        <v>164</v>
      </c>
      <c r="J1486" s="1089">
        <v>148</v>
      </c>
    </row>
    <row r="1487" spans="1:10" x14ac:dyDescent="0.25">
      <c r="B1487" s="1089" t="s">
        <v>15718</v>
      </c>
      <c r="C1487" s="1089">
        <v>45</v>
      </c>
      <c r="D1487" s="1089">
        <v>35</v>
      </c>
      <c r="E1487" s="1089">
        <v>29</v>
      </c>
      <c r="F1487" s="1089">
        <v>24</v>
      </c>
      <c r="G1487" s="1089">
        <v>21</v>
      </c>
      <c r="H1487" s="1089">
        <v>19</v>
      </c>
      <c r="I1487" s="1089">
        <v>16</v>
      </c>
      <c r="J1487" s="1089">
        <v>14</v>
      </c>
    </row>
    <row r="1488" spans="1:10" x14ac:dyDescent="0.25">
      <c r="A1488" s="1090">
        <v>40</v>
      </c>
      <c r="B1488" s="1089" t="s">
        <v>12628</v>
      </c>
      <c r="C1488" s="1089">
        <v>300</v>
      </c>
      <c r="D1488" s="1089">
        <v>264</v>
      </c>
      <c r="E1488" s="1089">
        <v>236</v>
      </c>
      <c r="F1488" s="1089">
        <v>213</v>
      </c>
      <c r="G1488" s="1089">
        <v>195</v>
      </c>
      <c r="H1488" s="1089">
        <v>179</v>
      </c>
      <c r="I1488" s="1089">
        <v>160</v>
      </c>
      <c r="J1488" s="1089">
        <v>145</v>
      </c>
    </row>
    <row r="1489" spans="1:10" x14ac:dyDescent="0.25">
      <c r="B1489" s="1089" t="s">
        <v>15718</v>
      </c>
      <c r="C1489" s="1089">
        <v>36</v>
      </c>
      <c r="D1489" s="1089">
        <v>29</v>
      </c>
      <c r="E1489" s="1089">
        <v>25</v>
      </c>
      <c r="F1489" s="1089">
        <v>21</v>
      </c>
      <c r="G1489" s="1089">
        <v>19</v>
      </c>
      <c r="H1489" s="1089">
        <v>17</v>
      </c>
      <c r="I1489" s="1089">
        <v>15</v>
      </c>
      <c r="J1489" s="1089">
        <v>13</v>
      </c>
    </row>
    <row r="1490" spans="1:10" x14ac:dyDescent="0.25">
      <c r="A1490" s="1090" t="s">
        <v>12643</v>
      </c>
    </row>
    <row r="1491" spans="1:10" x14ac:dyDescent="0.25">
      <c r="A1491" s="1090" t="s">
        <v>12638</v>
      </c>
    </row>
    <row r="1492" spans="1:10" x14ac:dyDescent="0.25">
      <c r="A1492" s="1090" t="s">
        <v>13595</v>
      </c>
      <c r="B1492" s="1089" t="s">
        <v>12640</v>
      </c>
      <c r="C1492" s="1089" t="s">
        <v>13627</v>
      </c>
    </row>
    <row r="1493" spans="1:10" x14ac:dyDescent="0.25">
      <c r="A1493" s="1090" t="s">
        <v>13596</v>
      </c>
      <c r="B1493" s="1089" t="s">
        <v>15752</v>
      </c>
      <c r="C1493" s="1089" t="s">
        <v>13625</v>
      </c>
    </row>
    <row r="1494" spans="1:10" x14ac:dyDescent="0.25">
      <c r="A1494" s="1090" t="s">
        <v>13598</v>
      </c>
      <c r="B1494" s="1089" t="s">
        <v>13599</v>
      </c>
      <c r="C1494" s="1089" t="s">
        <v>13600</v>
      </c>
    </row>
    <row r="1495" spans="1:10" x14ac:dyDescent="0.25">
      <c r="C1495" s="1089" t="s">
        <v>13601</v>
      </c>
      <c r="D1495" s="1089" t="s">
        <v>13619</v>
      </c>
      <c r="E1495" s="1089" t="s">
        <v>13624</v>
      </c>
      <c r="F1495" s="1089" t="s">
        <v>13604</v>
      </c>
      <c r="G1495" s="1089" t="s">
        <v>13605</v>
      </c>
      <c r="H1495" s="1089" t="s">
        <v>13606</v>
      </c>
      <c r="I1495" s="1089" t="s">
        <v>13607</v>
      </c>
      <c r="J1495" s="1089" t="s">
        <v>13608</v>
      </c>
    </row>
    <row r="1496" spans="1:10" x14ac:dyDescent="0.25">
      <c r="A1496" s="1090" t="s">
        <v>15753</v>
      </c>
      <c r="B1496" s="1089" t="s">
        <v>15754</v>
      </c>
      <c r="C1496" s="1089" t="s">
        <v>13609</v>
      </c>
      <c r="D1496" s="1089" t="s">
        <v>13610</v>
      </c>
      <c r="E1496" s="1089" t="s">
        <v>13611</v>
      </c>
      <c r="F1496" s="1089" t="s">
        <v>13612</v>
      </c>
      <c r="G1496" s="1089" t="s">
        <v>13613</v>
      </c>
      <c r="H1496" s="1089" t="s">
        <v>13614</v>
      </c>
      <c r="I1496" s="1089" t="s">
        <v>13615</v>
      </c>
      <c r="J1496" s="1089" t="s">
        <v>13616</v>
      </c>
    </row>
    <row r="1497" spans="1:10" x14ac:dyDescent="0.25">
      <c r="A1497" s="1090" t="s">
        <v>13617</v>
      </c>
      <c r="B1497" s="1089" t="s">
        <v>13618</v>
      </c>
      <c r="C1497" s="1089" t="s">
        <v>15692</v>
      </c>
      <c r="D1497" s="1089" t="s">
        <v>15692</v>
      </c>
      <c r="E1497" s="1089" t="s">
        <v>15692</v>
      </c>
      <c r="F1497" s="1089" t="s">
        <v>15692</v>
      </c>
      <c r="G1497" s="1089" t="s">
        <v>15692</v>
      </c>
      <c r="H1497" s="1089" t="s">
        <v>15692</v>
      </c>
      <c r="I1497" s="1089" t="s">
        <v>15692</v>
      </c>
      <c r="J1497" s="1089" t="s">
        <v>15692</v>
      </c>
    </row>
    <row r="1499" spans="1:10" x14ac:dyDescent="0.25">
      <c r="A1499" s="1090">
        <v>20</v>
      </c>
      <c r="B1499" s="1089" t="s">
        <v>12628</v>
      </c>
      <c r="C1499" s="1089">
        <v>480</v>
      </c>
      <c r="D1499" s="1089">
        <v>480</v>
      </c>
      <c r="E1499" s="1089">
        <v>480</v>
      </c>
      <c r="F1499" s="1089">
        <v>448</v>
      </c>
      <c r="G1499" s="1089">
        <v>403</v>
      </c>
      <c r="H1499" s="1089">
        <v>367</v>
      </c>
      <c r="I1499" s="1089">
        <v>323</v>
      </c>
      <c r="J1499" s="1089">
        <v>288</v>
      </c>
    </row>
    <row r="1500" spans="1:10" x14ac:dyDescent="0.25">
      <c r="B1500" s="1089" t="s">
        <v>15718</v>
      </c>
      <c r="C1500" s="1089">
        <v>480</v>
      </c>
      <c r="D1500" s="1089">
        <v>480</v>
      </c>
      <c r="E1500" s="1089">
        <v>480</v>
      </c>
      <c r="F1500" s="1089">
        <v>448</v>
      </c>
      <c r="G1500" s="1089">
        <v>403</v>
      </c>
      <c r="H1500" s="1089">
        <v>367</v>
      </c>
      <c r="I1500" s="1089">
        <v>323</v>
      </c>
      <c r="J1500" s="1089">
        <v>288</v>
      </c>
    </row>
    <row r="1501" spans="1:10" ht="15" x14ac:dyDescent="0.25">
      <c r="A1501" s="1129">
        <v>21</v>
      </c>
      <c r="B1501" s="1089" t="s">
        <v>12628</v>
      </c>
      <c r="C1501" s="1089">
        <v>480</v>
      </c>
      <c r="D1501" s="1089">
        <v>480</v>
      </c>
      <c r="E1501" s="1089">
        <v>480</v>
      </c>
      <c r="F1501" s="1089">
        <v>448</v>
      </c>
      <c r="G1501" s="1089">
        <v>403</v>
      </c>
      <c r="H1501" s="1089">
        <v>367</v>
      </c>
      <c r="I1501" s="1089">
        <v>323</v>
      </c>
      <c r="J1501" s="1089">
        <v>267</v>
      </c>
    </row>
    <row r="1502" spans="1:10" ht="15" x14ac:dyDescent="0.25">
      <c r="A1502" s="1129"/>
      <c r="B1502" s="1089" t="s">
        <v>15718</v>
      </c>
      <c r="C1502" s="1089">
        <v>480</v>
      </c>
      <c r="D1502" s="1089">
        <v>480</v>
      </c>
      <c r="E1502" s="1089">
        <v>480</v>
      </c>
      <c r="F1502" s="1089">
        <v>448</v>
      </c>
      <c r="G1502" s="1089">
        <v>403</v>
      </c>
      <c r="H1502" s="1089">
        <v>367</v>
      </c>
      <c r="I1502" s="1089">
        <v>323</v>
      </c>
      <c r="J1502" s="1089">
        <v>267</v>
      </c>
    </row>
    <row r="1503" spans="1:10" x14ac:dyDescent="0.25">
      <c r="A1503" s="1090">
        <v>22</v>
      </c>
      <c r="B1503" s="1089" t="s">
        <v>12628</v>
      </c>
      <c r="C1503" s="1089">
        <v>480</v>
      </c>
      <c r="D1503" s="1089">
        <v>480</v>
      </c>
      <c r="E1503" s="1089">
        <v>480</v>
      </c>
      <c r="F1503" s="1089">
        <v>448</v>
      </c>
      <c r="G1503" s="1089">
        <v>403</v>
      </c>
      <c r="H1503" s="1089">
        <v>367</v>
      </c>
      <c r="I1503" s="1089">
        <v>323</v>
      </c>
      <c r="J1503" s="1089">
        <v>236</v>
      </c>
    </row>
    <row r="1504" spans="1:10" x14ac:dyDescent="0.25">
      <c r="B1504" s="1089" t="s">
        <v>15718</v>
      </c>
      <c r="C1504" s="1089">
        <v>480</v>
      </c>
      <c r="D1504" s="1089">
        <v>480</v>
      </c>
      <c r="E1504" s="1089">
        <v>480</v>
      </c>
      <c r="F1504" s="1089">
        <v>448</v>
      </c>
      <c r="G1504" s="1089">
        <v>403</v>
      </c>
      <c r="H1504" s="1089">
        <v>367</v>
      </c>
      <c r="I1504" s="1089">
        <v>323</v>
      </c>
      <c r="J1504" s="1089">
        <v>201</v>
      </c>
    </row>
    <row r="1505" spans="1:10" x14ac:dyDescent="0.25">
      <c r="A1505" s="1090">
        <v>23</v>
      </c>
      <c r="B1505" s="1089" t="s">
        <v>12628</v>
      </c>
      <c r="C1505" s="1089">
        <v>480</v>
      </c>
      <c r="D1505" s="1089">
        <v>480</v>
      </c>
      <c r="E1505" s="1089">
        <v>480</v>
      </c>
      <c r="F1505" s="1089">
        <v>448</v>
      </c>
      <c r="G1505" s="1089">
        <v>403</v>
      </c>
      <c r="H1505" s="1089">
        <v>367</v>
      </c>
      <c r="I1505" s="1089">
        <v>309</v>
      </c>
      <c r="J1505" s="1089">
        <v>228</v>
      </c>
    </row>
    <row r="1506" spans="1:10" x14ac:dyDescent="0.25">
      <c r="B1506" s="1089" t="s">
        <v>15718</v>
      </c>
      <c r="C1506" s="1089">
        <v>480</v>
      </c>
      <c r="D1506" s="1089">
        <v>480</v>
      </c>
      <c r="E1506" s="1089">
        <v>480</v>
      </c>
      <c r="F1506" s="1089">
        <v>448</v>
      </c>
      <c r="G1506" s="1089">
        <v>403</v>
      </c>
      <c r="H1506" s="1089">
        <v>367</v>
      </c>
      <c r="I1506" s="1089">
        <v>309</v>
      </c>
      <c r="J1506" s="1089">
        <v>128</v>
      </c>
    </row>
    <row r="1507" spans="1:10" x14ac:dyDescent="0.25">
      <c r="A1507" s="1090">
        <v>24</v>
      </c>
      <c r="B1507" s="1089" t="s">
        <v>12628</v>
      </c>
      <c r="C1507" s="1089">
        <v>480</v>
      </c>
      <c r="D1507" s="1089">
        <v>480</v>
      </c>
      <c r="E1507" s="1089">
        <v>480</v>
      </c>
      <c r="F1507" s="1089">
        <v>448</v>
      </c>
      <c r="G1507" s="1089">
        <v>403</v>
      </c>
      <c r="H1507" s="1089">
        <v>367</v>
      </c>
      <c r="I1507" s="1089">
        <v>270</v>
      </c>
      <c r="J1507" s="1089">
        <v>221</v>
      </c>
    </row>
    <row r="1508" spans="1:10" x14ac:dyDescent="0.25">
      <c r="B1508" s="1089" t="s">
        <v>15718</v>
      </c>
      <c r="C1508" s="1089">
        <v>480</v>
      </c>
      <c r="D1508" s="1089">
        <v>480</v>
      </c>
      <c r="E1508" s="1089">
        <v>480</v>
      </c>
      <c r="F1508" s="1089">
        <v>448</v>
      </c>
      <c r="G1508" s="1089">
        <v>403</v>
      </c>
      <c r="H1508" s="1089">
        <v>367</v>
      </c>
      <c r="I1508" s="1089">
        <v>270</v>
      </c>
      <c r="J1508" s="1089">
        <v>93</v>
      </c>
    </row>
    <row r="1509" spans="1:10" x14ac:dyDescent="0.25">
      <c r="A1509" s="1090">
        <v>25</v>
      </c>
      <c r="B1509" s="1089" t="s">
        <v>12628</v>
      </c>
      <c r="C1509" s="1089">
        <v>480</v>
      </c>
      <c r="D1509" s="1089">
        <v>480</v>
      </c>
      <c r="E1509" s="1089">
        <v>480</v>
      </c>
      <c r="F1509" s="1089">
        <v>448</v>
      </c>
      <c r="G1509" s="1089">
        <v>403</v>
      </c>
      <c r="H1509" s="1089">
        <v>361</v>
      </c>
      <c r="I1509" s="1089">
        <v>247</v>
      </c>
      <c r="J1509" s="1089">
        <v>214</v>
      </c>
    </row>
    <row r="1510" spans="1:10" x14ac:dyDescent="0.25">
      <c r="B1510" s="1089" t="s">
        <v>15718</v>
      </c>
      <c r="C1510" s="1089">
        <v>480</v>
      </c>
      <c r="D1510" s="1089">
        <v>480</v>
      </c>
      <c r="E1510" s="1089">
        <v>480</v>
      </c>
      <c r="F1510" s="1089">
        <v>448</v>
      </c>
      <c r="G1510" s="1089">
        <v>403</v>
      </c>
      <c r="H1510" s="1089">
        <v>361</v>
      </c>
      <c r="I1510" s="1089">
        <v>221</v>
      </c>
      <c r="J1510" s="1089">
        <v>74</v>
      </c>
    </row>
    <row r="1511" spans="1:10" x14ac:dyDescent="0.25">
      <c r="A1511" s="1090">
        <v>26</v>
      </c>
      <c r="B1511" s="1089" t="s">
        <v>12628</v>
      </c>
      <c r="C1511" s="1089">
        <v>480</v>
      </c>
      <c r="D1511" s="1089">
        <v>480</v>
      </c>
      <c r="E1511" s="1089">
        <v>480</v>
      </c>
      <c r="F1511" s="1089">
        <v>448</v>
      </c>
      <c r="G1511" s="1089">
        <v>403</v>
      </c>
      <c r="H1511" s="1089">
        <v>316</v>
      </c>
      <c r="I1511" s="1089">
        <v>238</v>
      </c>
      <c r="J1511" s="1089">
        <v>207</v>
      </c>
    </row>
    <row r="1512" spans="1:10" x14ac:dyDescent="0.25">
      <c r="B1512" s="1089" t="s">
        <v>15718</v>
      </c>
      <c r="C1512" s="1089">
        <v>480</v>
      </c>
      <c r="D1512" s="1089">
        <v>480</v>
      </c>
      <c r="E1512" s="1089">
        <v>480</v>
      </c>
      <c r="F1512" s="1089">
        <v>448</v>
      </c>
      <c r="G1512" s="1089">
        <v>403</v>
      </c>
      <c r="H1512" s="1089">
        <v>316</v>
      </c>
      <c r="I1512" s="1089">
        <v>132</v>
      </c>
      <c r="J1512" s="1089">
        <v>60</v>
      </c>
    </row>
    <row r="1513" spans="1:10" x14ac:dyDescent="0.25">
      <c r="A1513" s="1090">
        <v>27</v>
      </c>
      <c r="B1513" s="1089" t="s">
        <v>12628</v>
      </c>
      <c r="C1513" s="1089">
        <v>480</v>
      </c>
      <c r="D1513" s="1089">
        <v>480</v>
      </c>
      <c r="E1513" s="1089">
        <v>480</v>
      </c>
      <c r="F1513" s="1089">
        <v>448</v>
      </c>
      <c r="G1513" s="1089">
        <v>366</v>
      </c>
      <c r="H1513" s="1089">
        <v>269</v>
      </c>
      <c r="I1513" s="1089">
        <v>230</v>
      </c>
      <c r="J1513" s="1089">
        <v>201</v>
      </c>
    </row>
    <row r="1514" spans="1:10" x14ac:dyDescent="0.25">
      <c r="B1514" s="1089" t="s">
        <v>15718</v>
      </c>
      <c r="C1514" s="1089">
        <v>480</v>
      </c>
      <c r="D1514" s="1089">
        <v>480</v>
      </c>
      <c r="E1514" s="1089">
        <v>480</v>
      </c>
      <c r="F1514" s="1089">
        <v>448</v>
      </c>
      <c r="G1514" s="1089">
        <v>366</v>
      </c>
      <c r="H1514" s="1089">
        <v>269</v>
      </c>
      <c r="I1514" s="1089">
        <v>93</v>
      </c>
      <c r="J1514" s="1089">
        <v>50</v>
      </c>
    </row>
    <row r="1515" spans="1:10" x14ac:dyDescent="0.25">
      <c r="A1515" s="1090">
        <v>28</v>
      </c>
      <c r="B1515" s="1089" t="s">
        <v>12628</v>
      </c>
      <c r="C1515" s="1089">
        <v>480</v>
      </c>
      <c r="D1515" s="1089">
        <v>480</v>
      </c>
      <c r="E1515" s="1089">
        <v>480</v>
      </c>
      <c r="F1515" s="1089">
        <v>423</v>
      </c>
      <c r="G1515" s="1089">
        <v>313</v>
      </c>
      <c r="H1515" s="1089">
        <v>259</v>
      </c>
      <c r="I1515" s="1089">
        <v>222</v>
      </c>
      <c r="J1515" s="1089">
        <v>195</v>
      </c>
    </row>
    <row r="1516" spans="1:10" x14ac:dyDescent="0.25">
      <c r="B1516" s="1089" t="s">
        <v>15718</v>
      </c>
      <c r="C1516" s="1089">
        <v>480</v>
      </c>
      <c r="D1516" s="1089">
        <v>480</v>
      </c>
      <c r="E1516" s="1089">
        <v>480</v>
      </c>
      <c r="F1516" s="1089">
        <v>423</v>
      </c>
      <c r="G1516" s="1089">
        <v>313</v>
      </c>
      <c r="H1516" s="1089">
        <v>204</v>
      </c>
      <c r="I1516" s="1089">
        <v>71</v>
      </c>
      <c r="J1516" s="1089">
        <v>43</v>
      </c>
    </row>
    <row r="1517" spans="1:10" x14ac:dyDescent="0.25">
      <c r="A1517" s="1090">
        <v>29</v>
      </c>
      <c r="B1517" s="1089" t="s">
        <v>12628</v>
      </c>
      <c r="C1517" s="1089">
        <v>480</v>
      </c>
      <c r="D1517" s="1089">
        <v>480</v>
      </c>
      <c r="E1517" s="1089">
        <v>480</v>
      </c>
      <c r="F1517" s="1089">
        <v>364</v>
      </c>
      <c r="G1517" s="1089">
        <v>279</v>
      </c>
      <c r="H1517" s="1089">
        <v>249</v>
      </c>
      <c r="I1517" s="1089">
        <v>215</v>
      </c>
      <c r="J1517" s="1089">
        <v>190</v>
      </c>
    </row>
    <row r="1518" spans="1:10" x14ac:dyDescent="0.25">
      <c r="B1518" s="1089" t="s">
        <v>15718</v>
      </c>
      <c r="C1518" s="1089">
        <v>480</v>
      </c>
      <c r="D1518" s="1089">
        <v>480</v>
      </c>
      <c r="E1518" s="1089">
        <v>480</v>
      </c>
      <c r="F1518" s="1089">
        <v>364</v>
      </c>
      <c r="G1518" s="1089">
        <v>279</v>
      </c>
      <c r="H1518" s="1089">
        <v>121</v>
      </c>
      <c r="I1518" s="1089">
        <v>57</v>
      </c>
      <c r="J1518" s="1089">
        <v>38</v>
      </c>
    </row>
    <row r="1519" spans="1:10" x14ac:dyDescent="0.25">
      <c r="A1519" s="1090">
        <v>30</v>
      </c>
      <c r="B1519" s="1089" t="s">
        <v>12628</v>
      </c>
      <c r="C1519" s="1089">
        <v>480</v>
      </c>
      <c r="D1519" s="1089">
        <v>480</v>
      </c>
      <c r="E1519" s="1089">
        <v>429</v>
      </c>
      <c r="F1519" s="1089">
        <v>307</v>
      </c>
      <c r="G1519" s="1089">
        <v>268</v>
      </c>
      <c r="H1519" s="1089">
        <v>241</v>
      </c>
      <c r="I1519" s="1089">
        <v>209</v>
      </c>
      <c r="J1519" s="1089">
        <v>184</v>
      </c>
    </row>
    <row r="1520" spans="1:10" x14ac:dyDescent="0.25">
      <c r="B1520" s="1089" t="s">
        <v>15718</v>
      </c>
      <c r="C1520" s="1089">
        <v>480</v>
      </c>
      <c r="D1520" s="1089">
        <v>480</v>
      </c>
      <c r="E1520" s="1089">
        <v>429</v>
      </c>
      <c r="F1520" s="1089">
        <v>307</v>
      </c>
      <c r="G1520" s="1089">
        <v>181</v>
      </c>
      <c r="H1520" s="1089">
        <v>86</v>
      </c>
      <c r="I1520" s="1089">
        <v>48</v>
      </c>
      <c r="J1520" s="1089">
        <v>34</v>
      </c>
    </row>
    <row r="1521" spans="1:10" x14ac:dyDescent="0.25">
      <c r="A1521" s="1090">
        <v>31</v>
      </c>
      <c r="B1521" s="1089" t="s">
        <v>12628</v>
      </c>
      <c r="C1521" s="1089">
        <v>480</v>
      </c>
      <c r="D1521" s="1089">
        <v>480</v>
      </c>
      <c r="E1521" s="1089">
        <v>359</v>
      </c>
      <c r="F1521" s="1089">
        <v>290</v>
      </c>
      <c r="G1521" s="1089">
        <v>258</v>
      </c>
      <c r="H1521" s="1089">
        <v>232</v>
      </c>
      <c r="I1521" s="1089">
        <v>202</v>
      </c>
      <c r="J1521" s="1089">
        <v>179</v>
      </c>
    </row>
    <row r="1522" spans="1:10" x14ac:dyDescent="0.25">
      <c r="B1522" s="1089" t="s">
        <v>15718</v>
      </c>
      <c r="C1522" s="1089">
        <v>480</v>
      </c>
      <c r="D1522" s="1089">
        <v>480</v>
      </c>
      <c r="E1522" s="1089">
        <v>359</v>
      </c>
      <c r="F1522" s="1089">
        <v>262</v>
      </c>
      <c r="G1522" s="1089">
        <v>102</v>
      </c>
      <c r="H1522" s="1089">
        <v>63</v>
      </c>
      <c r="I1522" s="1089">
        <v>40</v>
      </c>
      <c r="J1522" s="1089">
        <v>29</v>
      </c>
    </row>
    <row r="1523" spans="1:10" x14ac:dyDescent="0.25">
      <c r="A1523" s="1090">
        <v>32</v>
      </c>
      <c r="B1523" s="1089" t="s">
        <v>12628</v>
      </c>
      <c r="C1523" s="1089">
        <v>480</v>
      </c>
      <c r="D1523" s="1089">
        <v>423</v>
      </c>
      <c r="E1523" s="1089">
        <v>316</v>
      </c>
      <c r="F1523" s="1089">
        <v>278</v>
      </c>
      <c r="G1523" s="1089">
        <v>249</v>
      </c>
      <c r="H1523" s="1089">
        <v>225</v>
      </c>
      <c r="I1523" s="1089">
        <v>197</v>
      </c>
      <c r="J1523" s="1089">
        <v>175</v>
      </c>
    </row>
    <row r="1524" spans="1:10" x14ac:dyDescent="0.25">
      <c r="B1524" s="1089" t="s">
        <v>15718</v>
      </c>
      <c r="C1524" s="1089">
        <v>480</v>
      </c>
      <c r="D1524" s="1089">
        <v>423</v>
      </c>
      <c r="E1524" s="1089">
        <v>316</v>
      </c>
      <c r="F1524" s="1089">
        <v>122</v>
      </c>
      <c r="G1524" s="1089">
        <v>71</v>
      </c>
      <c r="H1524" s="1089">
        <v>49</v>
      </c>
      <c r="I1524" s="1089">
        <v>34</v>
      </c>
      <c r="J1524" s="1089">
        <v>26</v>
      </c>
    </row>
    <row r="1525" spans="1:10" x14ac:dyDescent="0.25">
      <c r="A1525" s="1090">
        <v>33</v>
      </c>
      <c r="B1525" s="1089" t="s">
        <v>12628</v>
      </c>
      <c r="C1525" s="1089">
        <v>480</v>
      </c>
      <c r="D1525" s="1089">
        <v>347</v>
      </c>
      <c r="E1525" s="1089">
        <v>302</v>
      </c>
      <c r="F1525" s="1089">
        <v>268</v>
      </c>
      <c r="G1525" s="1089">
        <v>240</v>
      </c>
      <c r="H1525" s="1089">
        <v>218</v>
      </c>
      <c r="I1525" s="1089">
        <v>191</v>
      </c>
      <c r="J1525" s="1089">
        <v>170</v>
      </c>
    </row>
    <row r="1526" spans="1:10" x14ac:dyDescent="0.25">
      <c r="B1526" s="1089" t="s">
        <v>15718</v>
      </c>
      <c r="C1526" s="1089">
        <v>480</v>
      </c>
      <c r="D1526" s="1089">
        <v>347</v>
      </c>
      <c r="E1526" s="1089">
        <v>149</v>
      </c>
      <c r="F1526" s="1089">
        <v>79</v>
      </c>
      <c r="G1526" s="1089">
        <v>53</v>
      </c>
      <c r="H1526" s="1089">
        <v>40</v>
      </c>
      <c r="I1526" s="1089">
        <v>29</v>
      </c>
      <c r="J1526" s="1089">
        <v>23</v>
      </c>
    </row>
    <row r="1527" spans="1:10" x14ac:dyDescent="0.25">
      <c r="A1527" s="1090">
        <v>34</v>
      </c>
      <c r="B1527" s="1089" t="s">
        <v>12628</v>
      </c>
      <c r="C1527" s="1089">
        <v>401</v>
      </c>
      <c r="D1527" s="1089">
        <v>331</v>
      </c>
      <c r="E1527" s="1089">
        <v>290</v>
      </c>
      <c r="F1527" s="1089">
        <v>258</v>
      </c>
      <c r="G1527" s="1089">
        <v>232</v>
      </c>
      <c r="H1527" s="1089">
        <v>211</v>
      </c>
      <c r="I1527" s="1089">
        <v>186</v>
      </c>
      <c r="J1527" s="1089">
        <v>166</v>
      </c>
    </row>
    <row r="1528" spans="1:10" x14ac:dyDescent="0.25">
      <c r="B1528" s="1089" t="s">
        <v>15718</v>
      </c>
      <c r="C1528" s="1089">
        <v>401</v>
      </c>
      <c r="D1528" s="1089">
        <v>189</v>
      </c>
      <c r="E1528" s="1089">
        <v>89</v>
      </c>
      <c r="F1528" s="1089">
        <v>58</v>
      </c>
      <c r="G1528" s="1089">
        <v>43</v>
      </c>
      <c r="H1528" s="1089">
        <v>34</v>
      </c>
      <c r="I1528" s="1089">
        <v>26</v>
      </c>
      <c r="J1528" s="1089">
        <v>21</v>
      </c>
    </row>
    <row r="1529" spans="1:10" x14ac:dyDescent="0.25">
      <c r="A1529" s="1090">
        <v>35</v>
      </c>
      <c r="B1529" s="1089" t="s">
        <v>12628</v>
      </c>
      <c r="C1529" s="1089">
        <v>367</v>
      </c>
      <c r="D1529" s="1089">
        <v>317</v>
      </c>
      <c r="E1529" s="1089">
        <v>279</v>
      </c>
      <c r="F1529" s="1089">
        <v>249</v>
      </c>
      <c r="G1529" s="1089">
        <v>224</v>
      </c>
      <c r="H1529" s="1089">
        <v>204</v>
      </c>
      <c r="I1529" s="1089">
        <v>180</v>
      </c>
      <c r="J1529" s="1089">
        <v>162</v>
      </c>
    </row>
    <row r="1530" spans="1:10" x14ac:dyDescent="0.25">
      <c r="B1530" s="1089" t="s">
        <v>15718</v>
      </c>
      <c r="C1530" s="1089">
        <v>254</v>
      </c>
      <c r="D1530" s="1089">
        <v>100</v>
      </c>
      <c r="E1530" s="1089">
        <v>62</v>
      </c>
      <c r="F1530" s="1089">
        <v>45</v>
      </c>
      <c r="G1530" s="1089">
        <v>35</v>
      </c>
      <c r="H1530" s="1089">
        <v>29</v>
      </c>
      <c r="I1530" s="1089">
        <v>23</v>
      </c>
      <c r="J1530" s="1089">
        <v>19</v>
      </c>
    </row>
    <row r="1531" spans="1:10" x14ac:dyDescent="0.25">
      <c r="A1531" s="1090">
        <v>36</v>
      </c>
      <c r="B1531" s="1089" t="s">
        <v>12628</v>
      </c>
      <c r="C1531" s="1089">
        <v>350</v>
      </c>
      <c r="D1531" s="1089">
        <v>304</v>
      </c>
      <c r="E1531" s="1089">
        <v>268</v>
      </c>
      <c r="F1531" s="1089">
        <v>240</v>
      </c>
      <c r="G1531" s="1089">
        <v>217</v>
      </c>
      <c r="H1531" s="1089">
        <v>198</v>
      </c>
      <c r="I1531" s="1089">
        <v>176</v>
      </c>
      <c r="J1531" s="1089">
        <v>158</v>
      </c>
    </row>
    <row r="1532" spans="1:10" x14ac:dyDescent="0.25">
      <c r="B1532" s="1089" t="s">
        <v>15718</v>
      </c>
      <c r="C1532" s="1089">
        <v>108</v>
      </c>
      <c r="D1532" s="1089">
        <v>65</v>
      </c>
      <c r="E1532" s="1089">
        <v>46</v>
      </c>
      <c r="F1532" s="1089">
        <v>36</v>
      </c>
      <c r="G1532" s="1089">
        <v>30</v>
      </c>
      <c r="H1532" s="1089">
        <v>25</v>
      </c>
      <c r="I1532" s="1089">
        <v>20</v>
      </c>
      <c r="J1532" s="1089">
        <v>17</v>
      </c>
    </row>
    <row r="1533" spans="1:10" x14ac:dyDescent="0.25">
      <c r="A1533" s="1090">
        <v>37</v>
      </c>
      <c r="B1533" s="1089" t="s">
        <v>12628</v>
      </c>
      <c r="C1533" s="1089">
        <v>334</v>
      </c>
      <c r="D1533" s="1089">
        <v>291</v>
      </c>
      <c r="E1533" s="1089">
        <v>258</v>
      </c>
      <c r="F1533" s="1089">
        <v>232</v>
      </c>
      <c r="G1533" s="1089">
        <v>211</v>
      </c>
      <c r="H1533" s="1089">
        <v>193</v>
      </c>
      <c r="I1533" s="1089">
        <v>171</v>
      </c>
      <c r="J1533" s="1089">
        <v>154</v>
      </c>
    </row>
    <row r="1534" spans="1:10" x14ac:dyDescent="0.25">
      <c r="B1534" s="1089" t="s">
        <v>15718</v>
      </c>
      <c r="C1534" s="1089">
        <v>73</v>
      </c>
      <c r="D1534" s="1089">
        <v>50</v>
      </c>
      <c r="E1534" s="1089">
        <v>38</v>
      </c>
      <c r="F1534" s="1089">
        <v>31</v>
      </c>
      <c r="G1534" s="1089">
        <v>26</v>
      </c>
      <c r="H1534" s="1089">
        <v>22</v>
      </c>
      <c r="I1534" s="1089">
        <v>18</v>
      </c>
      <c r="J1534" s="1089">
        <v>16</v>
      </c>
    </row>
    <row r="1535" spans="1:10" x14ac:dyDescent="0.25">
      <c r="A1535" s="1090">
        <v>38</v>
      </c>
      <c r="B1535" s="1089" t="s">
        <v>12628</v>
      </c>
      <c r="C1535" s="1089">
        <v>320</v>
      </c>
      <c r="D1535" s="1089">
        <v>280</v>
      </c>
      <c r="E1535" s="1089">
        <v>249</v>
      </c>
      <c r="F1535" s="1089">
        <v>224</v>
      </c>
      <c r="G1535" s="1089">
        <v>204</v>
      </c>
      <c r="H1535" s="1089">
        <v>187</v>
      </c>
      <c r="I1535" s="1089">
        <v>167</v>
      </c>
      <c r="J1535" s="1089">
        <v>150</v>
      </c>
    </row>
    <row r="1536" spans="1:10" x14ac:dyDescent="0.25">
      <c r="B1536" s="1089" t="s">
        <v>15718</v>
      </c>
      <c r="C1536" s="1089">
        <v>53</v>
      </c>
      <c r="D1536" s="1089">
        <v>40</v>
      </c>
      <c r="E1536" s="1089">
        <v>32</v>
      </c>
      <c r="F1536" s="1089">
        <v>27</v>
      </c>
      <c r="G1536" s="1089">
        <v>23</v>
      </c>
      <c r="H1536" s="1089">
        <v>20</v>
      </c>
      <c r="I1536" s="1089">
        <v>17</v>
      </c>
      <c r="J1536" s="1089">
        <v>14</v>
      </c>
    </row>
    <row r="1537" spans="1:10" x14ac:dyDescent="0.25">
      <c r="A1537" s="1090">
        <v>39</v>
      </c>
      <c r="B1537" s="1089" t="s">
        <v>12628</v>
      </c>
      <c r="C1537" s="1089">
        <v>306</v>
      </c>
      <c r="D1537" s="1089">
        <v>270</v>
      </c>
      <c r="E1537" s="1089">
        <v>241</v>
      </c>
      <c r="F1537" s="1089">
        <v>217</v>
      </c>
      <c r="G1537" s="1089">
        <v>198</v>
      </c>
      <c r="H1537" s="1089">
        <v>182</v>
      </c>
      <c r="I1537" s="1089">
        <v>163</v>
      </c>
      <c r="J1537" s="1089">
        <v>147</v>
      </c>
    </row>
    <row r="1538" spans="1:10" x14ac:dyDescent="0.25">
      <c r="B1538" s="1089" t="s">
        <v>15718</v>
      </c>
      <c r="C1538" s="1089">
        <v>41</v>
      </c>
      <c r="D1538" s="1089">
        <v>33</v>
      </c>
      <c r="E1538" s="1089">
        <v>27</v>
      </c>
      <c r="F1538" s="1089">
        <v>23</v>
      </c>
      <c r="G1538" s="1089">
        <v>20</v>
      </c>
      <c r="H1538" s="1089">
        <v>18</v>
      </c>
      <c r="I1538" s="1089">
        <v>15</v>
      </c>
      <c r="J1538" s="1089">
        <v>13</v>
      </c>
    </row>
    <row r="1539" spans="1:10" x14ac:dyDescent="0.25">
      <c r="A1539" s="1090">
        <v>40</v>
      </c>
      <c r="B1539" s="1089" t="s">
        <v>12628</v>
      </c>
      <c r="C1539" s="1089">
        <v>294</v>
      </c>
      <c r="D1539" s="1089">
        <v>260</v>
      </c>
      <c r="E1539" s="1089">
        <v>233</v>
      </c>
      <c r="F1539" s="1089">
        <v>211</v>
      </c>
      <c r="G1539" s="1089">
        <v>193</v>
      </c>
      <c r="H1539" s="1089">
        <v>177</v>
      </c>
      <c r="I1539" s="1089">
        <v>159</v>
      </c>
      <c r="J1539" s="1089">
        <v>143</v>
      </c>
    </row>
    <row r="1540" spans="1:10" x14ac:dyDescent="0.25">
      <c r="B1540" s="1089" t="s">
        <v>15718</v>
      </c>
      <c r="C1540" s="1089">
        <v>34</v>
      </c>
      <c r="D1540" s="1089">
        <v>28</v>
      </c>
      <c r="E1540" s="1089">
        <v>24</v>
      </c>
      <c r="F1540" s="1089">
        <v>21</v>
      </c>
      <c r="G1540" s="1089">
        <v>18</v>
      </c>
      <c r="H1540" s="1089">
        <v>16</v>
      </c>
      <c r="I1540" s="1089">
        <v>14</v>
      </c>
      <c r="J1540" s="1089">
        <v>12</v>
      </c>
    </row>
    <row r="1541" spans="1:10" x14ac:dyDescent="0.25">
      <c r="A1541" s="1090" t="s">
        <v>12644</v>
      </c>
    </row>
    <row r="1542" spans="1:10" x14ac:dyDescent="0.25">
      <c r="A1542" s="1090" t="s">
        <v>12638</v>
      </c>
    </row>
    <row r="1543" spans="1:10" x14ac:dyDescent="0.25">
      <c r="A1543" s="1090" t="s">
        <v>13595</v>
      </c>
      <c r="B1543" s="1089" t="s">
        <v>12640</v>
      </c>
      <c r="C1543" s="1089" t="s">
        <v>12647</v>
      </c>
    </row>
    <row r="1544" spans="1:10" x14ac:dyDescent="0.25">
      <c r="A1544" s="1090" t="s">
        <v>13596</v>
      </c>
      <c r="B1544" s="1089" t="s">
        <v>15752</v>
      </c>
      <c r="C1544" s="1089" t="s">
        <v>13597</v>
      </c>
    </row>
    <row r="1545" spans="1:10" x14ac:dyDescent="0.25">
      <c r="A1545" s="1090" t="s">
        <v>13598</v>
      </c>
      <c r="B1545" s="1089" t="s">
        <v>13599</v>
      </c>
      <c r="C1545" s="1089" t="s">
        <v>13600</v>
      </c>
    </row>
    <row r="1546" spans="1:10" x14ac:dyDescent="0.25">
      <c r="C1546" s="1089" t="s">
        <v>13601</v>
      </c>
      <c r="D1546" s="1089" t="s">
        <v>13602</v>
      </c>
      <c r="E1546" s="1089" t="s">
        <v>13603</v>
      </c>
      <c r="F1546" s="1089" t="s">
        <v>13604</v>
      </c>
      <c r="G1546" s="1089" t="s">
        <v>13605</v>
      </c>
      <c r="H1546" s="1089" t="s">
        <v>13606</v>
      </c>
      <c r="I1546" s="1089" t="s">
        <v>13607</v>
      </c>
      <c r="J1546" s="1089" t="s">
        <v>13608</v>
      </c>
    </row>
    <row r="1547" spans="1:10" x14ac:dyDescent="0.25">
      <c r="A1547" s="1090" t="s">
        <v>15753</v>
      </c>
      <c r="B1547" s="1089" t="s">
        <v>15754</v>
      </c>
      <c r="C1547" s="1089" t="s">
        <v>13609</v>
      </c>
      <c r="D1547" s="1089" t="s">
        <v>13610</v>
      </c>
      <c r="E1547" s="1089" t="s">
        <v>13611</v>
      </c>
      <c r="F1547" s="1089" t="s">
        <v>13612</v>
      </c>
      <c r="G1547" s="1089" t="s">
        <v>13613</v>
      </c>
      <c r="H1547" s="1089" t="s">
        <v>13614</v>
      </c>
      <c r="I1547" s="1089" t="s">
        <v>13615</v>
      </c>
      <c r="J1547" s="1089" t="s">
        <v>13616</v>
      </c>
    </row>
    <row r="1548" spans="1:10" x14ac:dyDescent="0.25">
      <c r="A1548" s="1090" t="s">
        <v>13617</v>
      </c>
      <c r="B1548" s="1089" t="s">
        <v>13618</v>
      </c>
      <c r="C1548" s="1089" t="s">
        <v>15692</v>
      </c>
      <c r="D1548" s="1089" t="s">
        <v>15692</v>
      </c>
      <c r="E1548" s="1089" t="s">
        <v>15692</v>
      </c>
      <c r="F1548" s="1089" t="s">
        <v>15692</v>
      </c>
      <c r="G1548" s="1089" t="s">
        <v>15692</v>
      </c>
      <c r="H1548" s="1089" t="s">
        <v>15692</v>
      </c>
      <c r="I1548" s="1089" t="s">
        <v>15692</v>
      </c>
      <c r="J1548" s="1089" t="s">
        <v>15692</v>
      </c>
    </row>
    <row r="1550" spans="1:10" x14ac:dyDescent="0.25">
      <c r="A1550" s="1090">
        <v>20</v>
      </c>
      <c r="B1550" s="1089" t="s">
        <v>12628</v>
      </c>
      <c r="C1550" s="1089">
        <v>480</v>
      </c>
      <c r="D1550" s="1089">
        <v>480</v>
      </c>
      <c r="E1550" s="1089">
        <v>480</v>
      </c>
      <c r="F1550" s="1089">
        <v>448</v>
      </c>
      <c r="G1550" s="1089">
        <v>403</v>
      </c>
      <c r="H1550" s="1089">
        <v>367</v>
      </c>
      <c r="I1550" s="1089">
        <v>323</v>
      </c>
      <c r="J1550" s="1089">
        <v>246</v>
      </c>
    </row>
    <row r="1551" spans="1:10" x14ac:dyDescent="0.25">
      <c r="B1551" s="1089" t="s">
        <v>15718</v>
      </c>
      <c r="C1551" s="1089">
        <v>480</v>
      </c>
      <c r="D1551" s="1089">
        <v>480</v>
      </c>
      <c r="E1551" s="1089">
        <v>480</v>
      </c>
      <c r="F1551" s="1089">
        <v>448</v>
      </c>
      <c r="G1551" s="1089">
        <v>403</v>
      </c>
      <c r="H1551" s="1089">
        <v>367</v>
      </c>
      <c r="I1551" s="1089">
        <v>323</v>
      </c>
      <c r="J1551" s="1089">
        <v>194</v>
      </c>
    </row>
    <row r="1552" spans="1:10" x14ac:dyDescent="0.25">
      <c r="A1552" s="1090">
        <v>21</v>
      </c>
      <c r="B1552" s="1089" t="s">
        <v>12628</v>
      </c>
      <c r="C1552" s="1089">
        <v>480</v>
      </c>
      <c r="D1552" s="1089">
        <v>480</v>
      </c>
      <c r="E1552" s="1089">
        <v>480</v>
      </c>
      <c r="F1552" s="1089">
        <v>448</v>
      </c>
      <c r="G1552" s="1089">
        <v>403</v>
      </c>
      <c r="H1552" s="1089">
        <v>367</v>
      </c>
      <c r="I1552" s="1089">
        <v>317</v>
      </c>
      <c r="J1552" s="1089">
        <v>238</v>
      </c>
    </row>
    <row r="1553" spans="1:11" x14ac:dyDescent="0.25">
      <c r="B1553" s="1089" t="s">
        <v>15718</v>
      </c>
      <c r="C1553" s="1089">
        <v>480</v>
      </c>
      <c r="D1553" s="1089">
        <v>480</v>
      </c>
      <c r="E1553" s="1089">
        <v>480</v>
      </c>
      <c r="F1553" s="1089">
        <v>448</v>
      </c>
      <c r="G1553" s="1089">
        <v>403</v>
      </c>
      <c r="H1553" s="1089">
        <v>367</v>
      </c>
      <c r="I1553" s="1089">
        <v>317</v>
      </c>
      <c r="J1553" s="1089">
        <v>135</v>
      </c>
    </row>
    <row r="1554" spans="1:11" x14ac:dyDescent="0.25">
      <c r="A1554" s="1090">
        <v>22</v>
      </c>
      <c r="B1554" s="1089" t="s">
        <v>12628</v>
      </c>
      <c r="C1554" s="1089">
        <v>480</v>
      </c>
      <c r="D1554" s="1089">
        <v>480</v>
      </c>
      <c r="E1554" s="1089">
        <v>480</v>
      </c>
      <c r="F1554" s="1089">
        <v>448</v>
      </c>
      <c r="G1554" s="1089">
        <v>403</v>
      </c>
      <c r="H1554" s="1089">
        <v>367</v>
      </c>
      <c r="I1554" s="1089">
        <v>280</v>
      </c>
      <c r="J1554" s="1089">
        <v>231</v>
      </c>
    </row>
    <row r="1555" spans="1:11" x14ac:dyDescent="0.25">
      <c r="B1555" s="1089" t="s">
        <v>15718</v>
      </c>
      <c r="C1555" s="1089">
        <v>480</v>
      </c>
      <c r="D1555" s="1089">
        <v>480</v>
      </c>
      <c r="E1555" s="1089">
        <v>480</v>
      </c>
      <c r="F1555" s="1089">
        <v>448</v>
      </c>
      <c r="G1555" s="1089">
        <v>403</v>
      </c>
      <c r="H1555" s="1089">
        <v>367</v>
      </c>
      <c r="I1555" s="1089">
        <v>280</v>
      </c>
      <c r="J1555" s="1089">
        <v>101</v>
      </c>
    </row>
    <row r="1556" spans="1:11" x14ac:dyDescent="0.25">
      <c r="A1556" s="1090">
        <v>23</v>
      </c>
      <c r="B1556" s="1089" t="s">
        <v>12628</v>
      </c>
      <c r="C1556" s="1089">
        <v>480</v>
      </c>
      <c r="D1556" s="1089">
        <v>480</v>
      </c>
      <c r="E1556" s="1089">
        <v>480</v>
      </c>
      <c r="F1556" s="1089">
        <v>448</v>
      </c>
      <c r="G1556" s="1089">
        <v>403</v>
      </c>
      <c r="H1556" s="1089">
        <v>367</v>
      </c>
      <c r="I1556" s="1089">
        <v>261</v>
      </c>
      <c r="J1556" s="1089">
        <v>224</v>
      </c>
    </row>
    <row r="1557" spans="1:11" x14ac:dyDescent="0.25">
      <c r="B1557" s="1089" t="s">
        <v>15718</v>
      </c>
      <c r="C1557" s="1089">
        <v>480</v>
      </c>
      <c r="D1557" s="1089">
        <v>480</v>
      </c>
      <c r="E1557" s="1089">
        <v>480</v>
      </c>
      <c r="F1557" s="1089">
        <v>448</v>
      </c>
      <c r="G1557" s="1089">
        <v>403</v>
      </c>
      <c r="H1557" s="1089">
        <v>367</v>
      </c>
      <c r="I1557" s="1089">
        <v>261</v>
      </c>
      <c r="J1557" s="1089">
        <v>80</v>
      </c>
    </row>
    <row r="1558" spans="1:11" x14ac:dyDescent="0.25">
      <c r="A1558" s="1090">
        <v>24</v>
      </c>
      <c r="B1558" s="1089" t="s">
        <v>12628</v>
      </c>
      <c r="C1558" s="1089">
        <v>480</v>
      </c>
      <c r="D1558" s="1089">
        <v>480</v>
      </c>
      <c r="E1558" s="1089">
        <v>480</v>
      </c>
      <c r="F1558" s="1089">
        <v>448</v>
      </c>
      <c r="G1558" s="1089">
        <v>403</v>
      </c>
      <c r="H1558" s="1089">
        <v>343</v>
      </c>
      <c r="I1558" s="1089">
        <v>252</v>
      </c>
      <c r="J1558" s="1089">
        <v>218</v>
      </c>
    </row>
    <row r="1559" spans="1:11" x14ac:dyDescent="0.25">
      <c r="B1559" s="1089" t="s">
        <v>15718</v>
      </c>
      <c r="C1559" s="1089">
        <v>480</v>
      </c>
      <c r="D1559" s="1089">
        <v>480</v>
      </c>
      <c r="E1559" s="1089">
        <v>480</v>
      </c>
      <c r="F1559" s="1089">
        <v>448</v>
      </c>
      <c r="G1559" s="1089">
        <v>403</v>
      </c>
      <c r="H1559" s="1089">
        <v>343</v>
      </c>
      <c r="I1559" s="1089">
        <v>163</v>
      </c>
      <c r="J1559" s="1089">
        <v>66</v>
      </c>
    </row>
    <row r="1560" spans="1:11" x14ac:dyDescent="0.25">
      <c r="A1560" s="1090">
        <v>25</v>
      </c>
      <c r="B1560" s="1089" t="s">
        <v>12628</v>
      </c>
      <c r="C1560" s="1089">
        <v>480</v>
      </c>
      <c r="D1560" s="1089">
        <v>480</v>
      </c>
      <c r="E1560" s="1089">
        <v>480</v>
      </c>
      <c r="F1560" s="1089">
        <v>448</v>
      </c>
      <c r="G1560" s="1089">
        <v>403</v>
      </c>
      <c r="H1560" s="1089">
        <v>298</v>
      </c>
      <c r="I1560" s="1089">
        <v>244</v>
      </c>
      <c r="J1560" s="1089">
        <v>212</v>
      </c>
    </row>
    <row r="1561" spans="1:11" x14ac:dyDescent="0.25">
      <c r="B1561" s="1089" t="s">
        <v>15718</v>
      </c>
      <c r="C1561" s="1089">
        <v>480</v>
      </c>
      <c r="D1561" s="1089">
        <v>480</v>
      </c>
      <c r="E1561" s="1089">
        <v>480</v>
      </c>
      <c r="F1561" s="1089">
        <v>448</v>
      </c>
      <c r="G1561" s="1089">
        <v>403</v>
      </c>
      <c r="H1561" s="1089">
        <v>298</v>
      </c>
      <c r="I1561" s="1089">
        <v>113</v>
      </c>
      <c r="J1561" s="1089">
        <v>56</v>
      </c>
    </row>
    <row r="1562" spans="1:11" x14ac:dyDescent="0.25">
      <c r="A1562" s="1090">
        <v>26</v>
      </c>
      <c r="B1562" s="1089" t="s">
        <v>12628</v>
      </c>
      <c r="C1562" s="1089">
        <v>480</v>
      </c>
      <c r="D1562" s="1089">
        <v>480</v>
      </c>
      <c r="E1562" s="1089">
        <v>480</v>
      </c>
      <c r="F1562" s="1089">
        <v>448</v>
      </c>
      <c r="G1562" s="1089">
        <v>359</v>
      </c>
      <c r="H1562" s="1089">
        <v>278</v>
      </c>
      <c r="I1562" s="1089">
        <v>237</v>
      </c>
      <c r="J1562" s="1089">
        <v>206</v>
      </c>
    </row>
    <row r="1563" spans="1:11" x14ac:dyDescent="0.25">
      <c r="B1563" s="1089" t="s">
        <v>15718</v>
      </c>
      <c r="C1563" s="1089">
        <v>480</v>
      </c>
      <c r="D1563" s="1089">
        <v>480</v>
      </c>
      <c r="E1563" s="1089">
        <v>480</v>
      </c>
      <c r="F1563" s="1089">
        <v>448</v>
      </c>
      <c r="G1563" s="1089">
        <v>359</v>
      </c>
      <c r="H1563" s="1089">
        <v>278</v>
      </c>
      <c r="I1563" s="1089">
        <v>86</v>
      </c>
      <c r="J1563" s="1089">
        <v>48</v>
      </c>
    </row>
    <row r="1564" spans="1:11" x14ac:dyDescent="0.25">
      <c r="A1564" s="1090">
        <v>27</v>
      </c>
      <c r="B1564" s="1089" t="s">
        <v>12628</v>
      </c>
      <c r="C1564" s="1089">
        <v>480</v>
      </c>
      <c r="D1564" s="1089">
        <v>480</v>
      </c>
      <c r="E1564" s="1089">
        <v>480</v>
      </c>
      <c r="F1564" s="1089">
        <v>422</v>
      </c>
      <c r="G1564" s="1089">
        <v>307</v>
      </c>
      <c r="H1564" s="1089">
        <v>269</v>
      </c>
      <c r="I1564" s="1089">
        <v>230</v>
      </c>
      <c r="J1564" s="1089">
        <v>201</v>
      </c>
    </row>
    <row r="1565" spans="1:11" thickBot="1" x14ac:dyDescent="0.3">
      <c r="A1565" s="1129"/>
      <c r="B1565" s="1125" t="s">
        <v>15718</v>
      </c>
      <c r="C1565" s="1125">
        <v>480</v>
      </c>
      <c r="D1565" s="1125">
        <v>480</v>
      </c>
      <c r="E1565" s="1125">
        <v>480</v>
      </c>
      <c r="F1565" s="1125">
        <v>422</v>
      </c>
      <c r="G1565" s="1125">
        <v>307</v>
      </c>
      <c r="H1565" s="1125">
        <v>175</v>
      </c>
      <c r="I1565" s="1125">
        <v>68</v>
      </c>
      <c r="J1565" s="1125">
        <v>42</v>
      </c>
      <c r="K1565" s="1125"/>
    </row>
    <row r="1566" spans="1:11" ht="16" thickBot="1" x14ac:dyDescent="0.3">
      <c r="A1566" s="1140">
        <v>28</v>
      </c>
      <c r="B1566" s="1141" t="s">
        <v>12628</v>
      </c>
      <c r="C1566" s="1146">
        <v>480</v>
      </c>
      <c r="D1566" s="1142">
        <v>480</v>
      </c>
      <c r="E1566" s="1125">
        <v>480</v>
      </c>
      <c r="F1566" s="1125">
        <v>363</v>
      </c>
      <c r="G1566" s="1125">
        <v>292</v>
      </c>
      <c r="H1566" s="1125">
        <v>260</v>
      </c>
      <c r="I1566" s="1125">
        <v>223</v>
      </c>
      <c r="J1566" s="1125">
        <v>196</v>
      </c>
      <c r="K1566" s="1125"/>
    </row>
    <row r="1567" spans="1:11" ht="19.149999999999999" customHeight="1" thickBot="1" x14ac:dyDescent="0.3">
      <c r="A1567" s="1143"/>
      <c r="B1567" s="1144" t="s">
        <v>15718</v>
      </c>
      <c r="C1567" s="1146">
        <v>480</v>
      </c>
      <c r="D1567" s="1142">
        <v>480</v>
      </c>
      <c r="E1567" s="1125">
        <v>480</v>
      </c>
      <c r="F1567" s="1125">
        <v>363</v>
      </c>
      <c r="G1567" s="1125">
        <v>292</v>
      </c>
      <c r="H1567" s="1125">
        <v>109</v>
      </c>
      <c r="I1567" s="1125">
        <v>55</v>
      </c>
      <c r="J1567" s="1125">
        <v>37</v>
      </c>
      <c r="K1567" s="1125"/>
    </row>
    <row r="1568" spans="1:11" ht="16.149999999999999" customHeight="1" thickBot="1" x14ac:dyDescent="0.3">
      <c r="A1568" s="1147">
        <v>29</v>
      </c>
      <c r="B1568" s="1148" t="s">
        <v>12628</v>
      </c>
      <c r="C1568" s="1149">
        <v>480</v>
      </c>
      <c r="D1568" s="1150">
        <v>480</v>
      </c>
      <c r="E1568" s="1150">
        <v>426</v>
      </c>
      <c r="F1568" s="1150">
        <v>319</v>
      </c>
      <c r="G1568" s="1150">
        <v>281</v>
      </c>
      <c r="H1568" s="1150">
        <v>251</v>
      </c>
      <c r="I1568" s="1150">
        <v>217</v>
      </c>
      <c r="J1568" s="1150">
        <v>191</v>
      </c>
      <c r="K1568" s="1145"/>
    </row>
    <row r="1569" spans="1:11" thickBot="1" x14ac:dyDescent="0.3">
      <c r="A1569" s="1143"/>
      <c r="B1569" s="1151" t="s">
        <v>15718</v>
      </c>
      <c r="C1569" s="1145">
        <v>480</v>
      </c>
      <c r="D1569" s="1146">
        <v>480</v>
      </c>
      <c r="E1569" s="1142">
        <v>426</v>
      </c>
      <c r="F1569" s="1145">
        <v>319</v>
      </c>
      <c r="G1569" s="1145">
        <v>151</v>
      </c>
      <c r="H1569" s="1145">
        <v>79</v>
      </c>
      <c r="I1569" s="1145">
        <v>46</v>
      </c>
      <c r="J1569" s="1145">
        <v>32</v>
      </c>
      <c r="K1569" s="1145"/>
    </row>
    <row r="1570" spans="1:11" thickBot="1" x14ac:dyDescent="0.3">
      <c r="A1570" s="1143">
        <v>30</v>
      </c>
      <c r="B1570" s="1145" t="s">
        <v>12628</v>
      </c>
      <c r="C1570" s="1145">
        <v>480</v>
      </c>
      <c r="D1570" s="1146">
        <v>480</v>
      </c>
      <c r="E1570" s="1142">
        <v>354</v>
      </c>
      <c r="F1570" s="1145">
        <v>307</v>
      </c>
      <c r="G1570" s="1145">
        <v>272</v>
      </c>
      <c r="H1570" s="1145">
        <v>244</v>
      </c>
      <c r="I1570" s="1145">
        <v>211</v>
      </c>
      <c r="J1570" s="1145">
        <v>186</v>
      </c>
      <c r="K1570" s="1145"/>
    </row>
    <row r="1571" spans="1:11" thickBot="1" x14ac:dyDescent="0.3">
      <c r="A1571" s="1143"/>
      <c r="B1571" s="1145" t="s">
        <v>15718</v>
      </c>
      <c r="C1571" s="1145">
        <v>480</v>
      </c>
      <c r="D1571" s="1146">
        <v>480</v>
      </c>
      <c r="E1571" s="1142">
        <v>354</v>
      </c>
      <c r="F1571" s="1145">
        <v>208</v>
      </c>
      <c r="G1571" s="1145">
        <v>97</v>
      </c>
      <c r="H1571" s="1145">
        <v>61</v>
      </c>
      <c r="I1571" s="1145">
        <v>39</v>
      </c>
      <c r="J1571" s="1145">
        <v>29</v>
      </c>
      <c r="K1571" s="1145"/>
    </row>
    <row r="1572" spans="1:11" ht="13.5" thickBot="1" x14ac:dyDescent="0.3">
      <c r="A1572" s="1152">
        <v>31</v>
      </c>
      <c r="B1572" s="1153" t="s">
        <v>12628</v>
      </c>
      <c r="C1572" s="1153">
        <v>480</v>
      </c>
      <c r="D1572" s="1153">
        <v>423</v>
      </c>
      <c r="E1572" s="1153">
        <v>337</v>
      </c>
      <c r="F1572" s="1153">
        <v>295</v>
      </c>
      <c r="G1572" s="1153">
        <v>263</v>
      </c>
      <c r="H1572" s="1153">
        <v>236</v>
      </c>
      <c r="I1572" s="1153">
        <v>205</v>
      </c>
      <c r="J1572" s="1153">
        <v>181</v>
      </c>
      <c r="K1572" s="1154"/>
    </row>
    <row r="1573" spans="1:11" ht="16" thickBot="1" x14ac:dyDescent="0.3">
      <c r="A1573" s="1155"/>
      <c r="B1573" s="1144" t="s">
        <v>15718</v>
      </c>
      <c r="C1573" s="1144">
        <v>480</v>
      </c>
      <c r="D1573" s="1156">
        <v>423</v>
      </c>
      <c r="E1573" s="1141">
        <v>291</v>
      </c>
      <c r="F1573" s="1144">
        <v>117</v>
      </c>
      <c r="G1573" s="1144">
        <v>71</v>
      </c>
      <c r="H1573" s="1144">
        <v>50</v>
      </c>
      <c r="I1573" s="1144">
        <v>34</v>
      </c>
      <c r="J1573" s="1144">
        <v>26</v>
      </c>
      <c r="K1573" s="1144"/>
    </row>
    <row r="1574" spans="1:11" ht="16" thickBot="1" x14ac:dyDescent="0.3">
      <c r="A1574" s="1157">
        <v>32</v>
      </c>
      <c r="B1574" s="1144" t="s">
        <v>12628</v>
      </c>
      <c r="C1574" s="1144">
        <v>480</v>
      </c>
      <c r="D1574" s="1156">
        <v>376</v>
      </c>
      <c r="E1574" s="1141">
        <v>324</v>
      </c>
      <c r="F1574" s="1144">
        <v>285</v>
      </c>
      <c r="G1574" s="1144">
        <v>254</v>
      </c>
      <c r="H1574" s="1144">
        <v>229</v>
      </c>
      <c r="I1574" s="1144">
        <v>200</v>
      </c>
      <c r="J1574" s="1144">
        <v>177</v>
      </c>
      <c r="K1574" s="1144"/>
    </row>
    <row r="1575" spans="1:11" ht="16" thickBot="1" x14ac:dyDescent="0.3">
      <c r="A1575" s="1155"/>
      <c r="B1575" s="1144" t="s">
        <v>15718</v>
      </c>
      <c r="C1575" s="1144">
        <v>480</v>
      </c>
      <c r="D1575" s="1156">
        <v>376</v>
      </c>
      <c r="E1575" s="1141">
        <v>139</v>
      </c>
      <c r="F1575" s="1144">
        <v>81</v>
      </c>
      <c r="G1575" s="1144">
        <v>56</v>
      </c>
      <c r="H1575" s="1144">
        <v>41</v>
      </c>
      <c r="I1575" s="1144">
        <v>30</v>
      </c>
      <c r="J1575" s="1144">
        <v>23</v>
      </c>
      <c r="K1575" s="1144"/>
    </row>
    <row r="1576" spans="1:11" ht="16" thickBot="1" x14ac:dyDescent="0.3">
      <c r="A1576" s="1157">
        <v>33</v>
      </c>
      <c r="B1576" s="1144" t="s">
        <v>12628</v>
      </c>
      <c r="C1576" s="1144">
        <v>425</v>
      </c>
      <c r="D1576" s="1156">
        <v>360</v>
      </c>
      <c r="E1576" s="1141">
        <v>312</v>
      </c>
      <c r="F1576" s="1144">
        <v>275</v>
      </c>
      <c r="G1576" s="1144">
        <v>246</v>
      </c>
      <c r="H1576" s="1144">
        <v>222</v>
      </c>
      <c r="I1576" s="1144">
        <v>194</v>
      </c>
      <c r="J1576" s="1144">
        <v>173</v>
      </c>
      <c r="K1576" s="1144"/>
    </row>
    <row r="1577" spans="1:11" ht="16" thickBot="1" x14ac:dyDescent="0.3">
      <c r="A1577" s="1155"/>
      <c r="B1577" s="1144" t="s">
        <v>15718</v>
      </c>
      <c r="C1577" s="1144">
        <v>425</v>
      </c>
      <c r="D1577" s="1156">
        <v>171</v>
      </c>
      <c r="E1577" s="1141">
        <v>91</v>
      </c>
      <c r="F1577" s="1144">
        <v>61</v>
      </c>
      <c r="G1577" s="1144">
        <v>46</v>
      </c>
      <c r="H1577" s="1144">
        <v>35</v>
      </c>
      <c r="I1577" s="1144">
        <v>27</v>
      </c>
      <c r="J1577" s="1144">
        <v>21</v>
      </c>
      <c r="K1577" s="1144"/>
    </row>
    <row r="1578" spans="1:11" ht="16" thickBot="1" x14ac:dyDescent="0.3">
      <c r="A1578" s="1157">
        <v>34</v>
      </c>
      <c r="B1578" s="1144" t="s">
        <v>12628</v>
      </c>
      <c r="C1578" s="1144">
        <v>405</v>
      </c>
      <c r="D1578" s="1156">
        <v>345</v>
      </c>
      <c r="E1578" s="1141">
        <v>300</v>
      </c>
      <c r="F1578" s="1144">
        <v>266</v>
      </c>
      <c r="G1578" s="1144">
        <v>238</v>
      </c>
      <c r="H1578" s="1144">
        <v>216</v>
      </c>
      <c r="I1578" s="1144">
        <v>189</v>
      </c>
      <c r="J1578" s="1144">
        <v>169</v>
      </c>
      <c r="K1578" s="1144"/>
    </row>
    <row r="1579" spans="1:11" ht="16" thickBot="1" x14ac:dyDescent="0.3">
      <c r="A1579" s="1155"/>
      <c r="B1579" s="1144" t="s">
        <v>15718</v>
      </c>
      <c r="C1579" s="1144">
        <v>203</v>
      </c>
      <c r="D1579" s="1156">
        <v>99</v>
      </c>
      <c r="E1579" s="1141">
        <v>65</v>
      </c>
      <c r="F1579" s="1144">
        <v>48</v>
      </c>
      <c r="G1579" s="1144">
        <v>38</v>
      </c>
      <c r="H1579" s="1144">
        <v>30</v>
      </c>
      <c r="I1579" s="1144">
        <v>24</v>
      </c>
      <c r="J1579" s="1144">
        <v>19</v>
      </c>
      <c r="K1579" s="1144"/>
    </row>
    <row r="1580" spans="1:11" ht="16" thickBot="1" x14ac:dyDescent="0.3">
      <c r="A1580" s="1157">
        <v>35</v>
      </c>
      <c r="B1580" s="1144" t="s">
        <v>12628</v>
      </c>
      <c r="C1580" s="1144">
        <v>387</v>
      </c>
      <c r="D1580" s="1156">
        <v>331</v>
      </c>
      <c r="E1580" s="1141">
        <v>290</v>
      </c>
      <c r="F1580" s="1144">
        <v>257</v>
      </c>
      <c r="G1580" s="1144">
        <v>231</v>
      </c>
      <c r="H1580" s="1144">
        <v>210</v>
      </c>
      <c r="I1580" s="1144">
        <v>185</v>
      </c>
      <c r="J1580" s="1144">
        <v>165</v>
      </c>
      <c r="K1580" s="1144"/>
    </row>
    <row r="1581" spans="1:11" ht="16" thickBot="1" x14ac:dyDescent="0.3">
      <c r="A1581" s="1155"/>
      <c r="B1581" s="1144" t="s">
        <v>15718</v>
      </c>
      <c r="C1581" s="1144">
        <v>113</v>
      </c>
      <c r="D1581" s="1156">
        <v>71</v>
      </c>
      <c r="E1581" s="1141">
        <v>51</v>
      </c>
      <c r="F1581" s="1144">
        <v>40</v>
      </c>
      <c r="G1581" s="1144">
        <v>32</v>
      </c>
      <c r="H1581" s="1144">
        <v>27</v>
      </c>
      <c r="I1581" s="1144">
        <v>21</v>
      </c>
      <c r="J1581" s="1144">
        <v>18</v>
      </c>
      <c r="K1581" s="1144"/>
    </row>
    <row r="1582" spans="1:11" ht="16" thickBot="1" x14ac:dyDescent="0.3">
      <c r="A1582" s="1157">
        <v>36</v>
      </c>
      <c r="B1582" s="1144" t="s">
        <v>12628</v>
      </c>
      <c r="C1582" s="1144">
        <v>371</v>
      </c>
      <c r="D1582" s="1156">
        <v>319</v>
      </c>
      <c r="E1582" s="1141">
        <v>280</v>
      </c>
      <c r="F1582" s="1144">
        <v>249</v>
      </c>
      <c r="G1582" s="1144">
        <v>225</v>
      </c>
      <c r="H1582" s="1144">
        <v>204</v>
      </c>
      <c r="I1582" s="1144">
        <v>180</v>
      </c>
      <c r="J1582" s="1144">
        <v>161</v>
      </c>
      <c r="K1582" s="1144"/>
    </row>
    <row r="1583" spans="1:11" ht="16" thickBot="1" x14ac:dyDescent="0.3">
      <c r="A1583" s="1155"/>
      <c r="B1583" s="1144" t="s">
        <v>15718</v>
      </c>
      <c r="C1583" s="1144">
        <v>78</v>
      </c>
      <c r="D1583" s="1156">
        <v>55</v>
      </c>
      <c r="E1583" s="1141">
        <v>42</v>
      </c>
      <c r="F1583" s="1144">
        <v>34</v>
      </c>
      <c r="G1583" s="1144">
        <v>28</v>
      </c>
      <c r="H1583" s="1144">
        <v>24</v>
      </c>
      <c r="I1583" s="1144">
        <v>20</v>
      </c>
      <c r="J1583" s="1144">
        <v>16</v>
      </c>
      <c r="K1583" s="1144"/>
    </row>
    <row r="1584" spans="1:11" ht="16" thickBot="1" x14ac:dyDescent="0.3">
      <c r="A1584" s="1157">
        <v>37</v>
      </c>
      <c r="B1584" s="1144" t="s">
        <v>12628</v>
      </c>
      <c r="C1584" s="1144">
        <v>356</v>
      </c>
      <c r="D1584" s="1156">
        <v>307</v>
      </c>
      <c r="E1584" s="1141">
        <v>270</v>
      </c>
      <c r="F1584" s="1144">
        <v>241</v>
      </c>
      <c r="G1584" s="1144">
        <v>218</v>
      </c>
      <c r="H1584" s="1144">
        <v>199</v>
      </c>
      <c r="I1584" s="1144">
        <v>176</v>
      </c>
      <c r="J1584" s="1144">
        <v>158</v>
      </c>
      <c r="K1584" s="1144"/>
    </row>
    <row r="1585" spans="1:11" ht="16" thickBot="1" x14ac:dyDescent="0.3">
      <c r="A1585" s="1155"/>
      <c r="B1585" s="1144" t="s">
        <v>15718</v>
      </c>
      <c r="C1585" s="1144">
        <v>59</v>
      </c>
      <c r="D1585" s="1156">
        <v>44</v>
      </c>
      <c r="E1585" s="1141">
        <v>35</v>
      </c>
      <c r="F1585" s="1144">
        <v>29</v>
      </c>
      <c r="G1585" s="1144">
        <v>25</v>
      </c>
      <c r="H1585" s="1144">
        <v>22</v>
      </c>
      <c r="I1585" s="1144">
        <v>18</v>
      </c>
      <c r="J1585" s="1144">
        <v>15</v>
      </c>
      <c r="K1585" s="1144"/>
    </row>
    <row r="1586" spans="1:11" ht="16" thickBot="1" x14ac:dyDescent="0.3">
      <c r="A1586" s="1157">
        <v>38</v>
      </c>
      <c r="B1586" s="1144" t="s">
        <v>12628</v>
      </c>
      <c r="C1586" s="1144">
        <v>342</v>
      </c>
      <c r="D1586" s="1156">
        <v>296</v>
      </c>
      <c r="E1586" s="1141">
        <v>262</v>
      </c>
      <c r="F1586" s="1144">
        <v>234</v>
      </c>
      <c r="G1586" s="1144">
        <v>212</v>
      </c>
      <c r="H1586" s="1144">
        <v>194</v>
      </c>
      <c r="I1586" s="1144">
        <v>172</v>
      </c>
      <c r="J1586" s="1144">
        <v>154</v>
      </c>
      <c r="K1586" s="1144"/>
    </row>
    <row r="1587" spans="1:11" ht="16" thickBot="1" x14ac:dyDescent="0.3">
      <c r="A1587" s="1155"/>
      <c r="B1587" s="1144" t="s">
        <v>15718</v>
      </c>
      <c r="C1587" s="1144">
        <v>47</v>
      </c>
      <c r="D1587" s="1156">
        <v>37</v>
      </c>
      <c r="E1587" s="1141">
        <v>30</v>
      </c>
      <c r="F1587" s="1144">
        <v>26</v>
      </c>
      <c r="G1587" s="1144">
        <v>22</v>
      </c>
      <c r="H1587" s="1144">
        <v>20</v>
      </c>
      <c r="I1587" s="1144">
        <v>16</v>
      </c>
      <c r="J1587" s="1144">
        <v>14</v>
      </c>
      <c r="K1587" s="1144"/>
    </row>
    <row r="1588" spans="1:11" ht="16" thickBot="1" x14ac:dyDescent="0.3">
      <c r="A1588" s="1157">
        <v>39</v>
      </c>
      <c r="B1588" s="1144" t="s">
        <v>12628</v>
      </c>
      <c r="C1588" s="1144">
        <v>329</v>
      </c>
      <c r="D1588" s="1156">
        <v>286</v>
      </c>
      <c r="E1588" s="1141">
        <v>253</v>
      </c>
      <c r="F1588" s="1144">
        <v>227</v>
      </c>
      <c r="G1588" s="1144">
        <v>206</v>
      </c>
      <c r="H1588" s="1144">
        <v>189</v>
      </c>
      <c r="I1588" s="1144">
        <v>168</v>
      </c>
      <c r="J1588" s="1144">
        <v>151</v>
      </c>
      <c r="K1588" s="1144"/>
    </row>
    <row r="1589" spans="1:11" ht="16" thickBot="1" x14ac:dyDescent="0.3">
      <c r="A1589" s="1155"/>
      <c r="B1589" s="1144" t="s">
        <v>15718</v>
      </c>
      <c r="C1589" s="1144">
        <v>39</v>
      </c>
      <c r="D1589" s="1156">
        <v>32</v>
      </c>
      <c r="E1589" s="1141">
        <v>27</v>
      </c>
      <c r="F1589" s="1144">
        <v>23</v>
      </c>
      <c r="G1589" s="1144">
        <v>20</v>
      </c>
      <c r="H1589" s="1144">
        <v>18</v>
      </c>
      <c r="I1589" s="1144">
        <v>15</v>
      </c>
      <c r="J1589" s="1144">
        <v>13</v>
      </c>
      <c r="K1589" s="1144"/>
    </row>
    <row r="1590" spans="1:11" ht="16" thickBot="1" x14ac:dyDescent="0.3">
      <c r="A1590" s="1157">
        <v>40</v>
      </c>
      <c r="B1590" s="1144" t="s">
        <v>12628</v>
      </c>
      <c r="C1590" s="1144">
        <v>317</v>
      </c>
      <c r="D1590" s="1156">
        <v>277</v>
      </c>
      <c r="E1590" s="1141">
        <v>246</v>
      </c>
      <c r="F1590" s="1144">
        <v>221</v>
      </c>
      <c r="G1590" s="1144">
        <v>201</v>
      </c>
      <c r="H1590" s="1144">
        <v>184</v>
      </c>
      <c r="I1590" s="1144">
        <v>164</v>
      </c>
      <c r="J1590" s="1144">
        <v>148</v>
      </c>
      <c r="K1590" s="1144"/>
    </row>
    <row r="1591" spans="1:11" ht="16" thickBot="1" x14ac:dyDescent="0.3">
      <c r="A1591" s="1155"/>
      <c r="B1591" s="1144" t="s">
        <v>15718</v>
      </c>
      <c r="C1591" s="1144">
        <v>33</v>
      </c>
      <c r="D1591" s="1156">
        <v>27</v>
      </c>
      <c r="E1591" s="1141">
        <v>24</v>
      </c>
      <c r="F1591" s="1144">
        <v>21</v>
      </c>
      <c r="G1591" s="1144">
        <v>18</v>
      </c>
      <c r="H1591" s="1144">
        <v>16</v>
      </c>
      <c r="I1591" s="1144">
        <v>14</v>
      </c>
      <c r="J1591" s="1144">
        <v>12</v>
      </c>
      <c r="K1591" s="1144"/>
    </row>
    <row r="1592" spans="1:11" ht="16" thickBot="1" x14ac:dyDescent="0.3">
      <c r="A1592" s="1157" t="s">
        <v>12645</v>
      </c>
      <c r="B1592" s="1144"/>
      <c r="C1592" s="1144"/>
      <c r="D1592" s="1156"/>
      <c r="E1592" s="1141"/>
      <c r="F1592" s="1144"/>
      <c r="G1592" s="1144"/>
      <c r="H1592" s="1144"/>
      <c r="I1592" s="1144"/>
      <c r="J1592" s="1144"/>
      <c r="K1592" s="1144"/>
    </row>
    <row r="1593" spans="1:11" ht="16" thickBot="1" x14ac:dyDescent="0.3">
      <c r="A1593" s="1155" t="s">
        <v>12638</v>
      </c>
      <c r="B1593" s="1144"/>
      <c r="C1593" s="1144"/>
      <c r="D1593" s="1156"/>
      <c r="E1593" s="1141"/>
      <c r="F1593" s="1144"/>
      <c r="G1593" s="1144"/>
      <c r="H1593" s="1144"/>
      <c r="I1593" s="1144"/>
      <c r="J1593" s="1144"/>
      <c r="K1593" s="1144"/>
    </row>
    <row r="1594" spans="1:11" ht="16" thickBot="1" x14ac:dyDescent="0.3">
      <c r="A1594" s="1157" t="s">
        <v>13595</v>
      </c>
      <c r="B1594" s="1144" t="s">
        <v>12640</v>
      </c>
      <c r="C1594" s="1144" t="s">
        <v>12647</v>
      </c>
      <c r="D1594" s="1156"/>
      <c r="E1594" s="1141"/>
      <c r="F1594" s="1144"/>
      <c r="G1594" s="1144"/>
      <c r="H1594" s="1144"/>
      <c r="I1594" s="1144"/>
      <c r="J1594" s="1144"/>
      <c r="K1594" s="1144"/>
    </row>
    <row r="1595" spans="1:11" ht="16" thickBot="1" x14ac:dyDescent="0.3">
      <c r="A1595" s="1155" t="s">
        <v>13596</v>
      </c>
      <c r="B1595" s="1144" t="s">
        <v>15752</v>
      </c>
      <c r="C1595" s="1144" t="s">
        <v>12641</v>
      </c>
      <c r="D1595" s="1156"/>
      <c r="E1595" s="1141"/>
      <c r="F1595" s="1144"/>
      <c r="G1595" s="1144"/>
      <c r="H1595" s="1144"/>
      <c r="I1595" s="1144"/>
      <c r="J1595" s="1144"/>
      <c r="K1595" s="1144"/>
    </row>
    <row r="1596" spans="1:11" ht="109" thickBot="1" x14ac:dyDescent="0.3">
      <c r="A1596" s="1157" t="s">
        <v>13598</v>
      </c>
      <c r="B1596" s="1144" t="s">
        <v>13599</v>
      </c>
      <c r="C1596" s="1144" t="s">
        <v>13600</v>
      </c>
      <c r="D1596" s="1156"/>
      <c r="E1596" s="1141"/>
      <c r="F1596" s="1144"/>
      <c r="G1596" s="1144"/>
      <c r="H1596" s="1144"/>
      <c r="I1596" s="1144"/>
      <c r="J1596" s="1144"/>
      <c r="K1596" s="1144"/>
    </row>
    <row r="1597" spans="1:11" ht="16" thickBot="1" x14ac:dyDescent="0.3">
      <c r="A1597" s="1155"/>
      <c r="B1597" s="1144"/>
      <c r="C1597" s="1144" t="s">
        <v>13601</v>
      </c>
      <c r="D1597" s="1156" t="s">
        <v>13619</v>
      </c>
      <c r="E1597" s="1141" t="s">
        <v>13603</v>
      </c>
      <c r="F1597" s="1144" t="s">
        <v>13604</v>
      </c>
      <c r="G1597" s="1144" t="s">
        <v>13605</v>
      </c>
      <c r="H1597" s="1144" t="s">
        <v>13626</v>
      </c>
      <c r="I1597" s="1144" t="s">
        <v>13620</v>
      </c>
      <c r="J1597" s="1144" t="s">
        <v>13621</v>
      </c>
      <c r="K1597" s="1144"/>
    </row>
    <row r="1598" spans="1:11" ht="16" thickBot="1" x14ac:dyDescent="0.3">
      <c r="A1598" s="1157" t="s">
        <v>15753</v>
      </c>
      <c r="B1598" s="1144" t="s">
        <v>15754</v>
      </c>
      <c r="C1598" s="1144" t="s">
        <v>13609</v>
      </c>
      <c r="D1598" s="1156" t="s">
        <v>13610</v>
      </c>
      <c r="E1598" s="1141" t="s">
        <v>13611</v>
      </c>
      <c r="F1598" s="1144" t="s">
        <v>13612</v>
      </c>
      <c r="G1598" s="1144" t="s">
        <v>13613</v>
      </c>
      <c r="H1598" s="1144" t="s">
        <v>13614</v>
      </c>
      <c r="I1598" s="1144" t="s">
        <v>13615</v>
      </c>
      <c r="J1598" s="1144" t="s">
        <v>13616</v>
      </c>
      <c r="K1598" s="1144"/>
    </row>
    <row r="1599" spans="1:11" ht="16" thickBot="1" x14ac:dyDescent="0.3">
      <c r="A1599" s="1155" t="s">
        <v>13617</v>
      </c>
      <c r="B1599" s="1144" t="s">
        <v>13618</v>
      </c>
      <c r="C1599" s="1144" t="s">
        <v>15692</v>
      </c>
      <c r="D1599" s="1156" t="s">
        <v>15692</v>
      </c>
      <c r="E1599" s="1141" t="s">
        <v>15692</v>
      </c>
      <c r="F1599" s="1144" t="s">
        <v>15692</v>
      </c>
      <c r="G1599" s="1144" t="s">
        <v>15692</v>
      </c>
      <c r="H1599" s="1144" t="s">
        <v>15692</v>
      </c>
      <c r="I1599" s="1144" t="s">
        <v>15692</v>
      </c>
      <c r="J1599" s="1144" t="s">
        <v>15692</v>
      </c>
      <c r="K1599" s="1144"/>
    </row>
    <row r="1600" spans="1:11" ht="16" thickBot="1" x14ac:dyDescent="0.3">
      <c r="A1600" s="1157"/>
      <c r="B1600" s="1144"/>
      <c r="C1600" s="1144"/>
      <c r="D1600" s="1156"/>
      <c r="E1600" s="1141"/>
      <c r="F1600" s="1144"/>
      <c r="G1600" s="1144"/>
      <c r="H1600" s="1144"/>
      <c r="I1600" s="1144"/>
      <c r="J1600" s="1144"/>
      <c r="K1600" s="1144"/>
    </row>
    <row r="1601" spans="1:11" ht="16" thickBot="1" x14ac:dyDescent="0.3">
      <c r="A1601" s="1155">
        <v>20</v>
      </c>
      <c r="B1601" s="1144" t="s">
        <v>12628</v>
      </c>
      <c r="C1601" s="1144">
        <v>480</v>
      </c>
      <c r="D1601" s="1156">
        <v>480</v>
      </c>
      <c r="E1601" s="1141">
        <v>480</v>
      </c>
      <c r="F1601" s="1144">
        <v>448</v>
      </c>
      <c r="G1601" s="1144">
        <v>403</v>
      </c>
      <c r="H1601" s="1144">
        <v>367</v>
      </c>
      <c r="I1601" s="1144">
        <v>323</v>
      </c>
      <c r="J1601" s="1144">
        <v>251</v>
      </c>
      <c r="K1601" s="1144"/>
    </row>
    <row r="1602" spans="1:11" ht="16" thickBot="1" x14ac:dyDescent="0.3">
      <c r="A1602" s="1157"/>
      <c r="B1602" s="1144" t="s">
        <v>15718</v>
      </c>
      <c r="C1602" s="1144">
        <v>480</v>
      </c>
      <c r="D1602" s="1156">
        <v>480</v>
      </c>
      <c r="E1602" s="1141">
        <v>480</v>
      </c>
      <c r="F1602" s="1144">
        <v>448</v>
      </c>
      <c r="G1602" s="1144">
        <v>403</v>
      </c>
      <c r="H1602" s="1144">
        <v>367</v>
      </c>
      <c r="I1602" s="1144">
        <v>323</v>
      </c>
      <c r="J1602" s="1144">
        <v>251</v>
      </c>
      <c r="K1602" s="1144"/>
    </row>
    <row r="1603" spans="1:11" ht="16" thickBot="1" x14ac:dyDescent="0.3">
      <c r="A1603" s="1155">
        <v>21</v>
      </c>
      <c r="B1603" s="1144" t="s">
        <v>12628</v>
      </c>
      <c r="C1603" s="1144">
        <v>480</v>
      </c>
      <c r="D1603" s="1156">
        <v>480</v>
      </c>
      <c r="E1603" s="1141">
        <v>480</v>
      </c>
      <c r="F1603" s="1144">
        <v>448</v>
      </c>
      <c r="G1603" s="1144">
        <v>403</v>
      </c>
      <c r="H1603" s="1144">
        <v>367</v>
      </c>
      <c r="I1603" s="1144">
        <v>323</v>
      </c>
      <c r="J1603" s="1144">
        <v>241</v>
      </c>
      <c r="K1603" s="1144"/>
    </row>
    <row r="1604" spans="1:11" ht="16" thickBot="1" x14ac:dyDescent="0.3">
      <c r="A1604" s="1157"/>
      <c r="B1604" s="1144" t="s">
        <v>15718</v>
      </c>
      <c r="C1604" s="1144">
        <v>480</v>
      </c>
      <c r="D1604" s="1156">
        <v>480</v>
      </c>
      <c r="E1604" s="1141">
        <v>480</v>
      </c>
      <c r="F1604" s="1144">
        <v>448</v>
      </c>
      <c r="G1604" s="1144">
        <v>403</v>
      </c>
      <c r="H1604" s="1144">
        <v>367</v>
      </c>
      <c r="I1604" s="1144">
        <v>323</v>
      </c>
      <c r="J1604" s="1144">
        <v>179</v>
      </c>
      <c r="K1604" s="1144"/>
    </row>
    <row r="1605" spans="1:11" ht="16" thickBot="1" x14ac:dyDescent="0.3">
      <c r="A1605" s="1155">
        <v>22</v>
      </c>
      <c r="B1605" s="1144" t="s">
        <v>12628</v>
      </c>
      <c r="C1605" s="1144">
        <v>480</v>
      </c>
      <c r="D1605" s="1156">
        <v>480</v>
      </c>
      <c r="E1605" s="1141">
        <v>480</v>
      </c>
      <c r="F1605" s="1144">
        <v>448</v>
      </c>
      <c r="G1605" s="1144">
        <v>403</v>
      </c>
      <c r="H1605" s="1144">
        <v>367</v>
      </c>
      <c r="I1605" s="1144">
        <v>305</v>
      </c>
      <c r="J1605" s="1144">
        <v>233</v>
      </c>
      <c r="K1605" s="1144"/>
    </row>
    <row r="1606" spans="1:11" ht="16" thickBot="1" x14ac:dyDescent="0.3">
      <c r="A1606" s="1157"/>
      <c r="B1606" s="1144" t="s">
        <v>15718</v>
      </c>
      <c r="C1606" s="1144">
        <v>480</v>
      </c>
      <c r="D1606" s="1156">
        <v>480</v>
      </c>
      <c r="E1606" s="1141">
        <v>480</v>
      </c>
      <c r="F1606" s="1144">
        <v>448</v>
      </c>
      <c r="G1606" s="1144">
        <v>403</v>
      </c>
      <c r="H1606" s="1144">
        <v>367</v>
      </c>
      <c r="I1606" s="1144">
        <v>305</v>
      </c>
      <c r="J1606" s="1144">
        <v>122</v>
      </c>
      <c r="K1606" s="1144"/>
    </row>
    <row r="1607" spans="1:11" ht="16" thickBot="1" x14ac:dyDescent="0.3">
      <c r="A1607" s="1155">
        <v>23</v>
      </c>
      <c r="B1607" s="1144" t="s">
        <v>12628</v>
      </c>
      <c r="C1607" s="1144">
        <v>480</v>
      </c>
      <c r="D1607" s="1156">
        <v>480</v>
      </c>
      <c r="E1607" s="1141">
        <v>480</v>
      </c>
      <c r="F1607" s="1144">
        <v>448</v>
      </c>
      <c r="G1607" s="1144">
        <v>403</v>
      </c>
      <c r="H1607" s="1144">
        <v>367</v>
      </c>
      <c r="I1607" s="1144">
        <v>267</v>
      </c>
      <c r="J1607" s="1144">
        <v>226</v>
      </c>
      <c r="K1607" s="1144"/>
    </row>
    <row r="1608" spans="1:11" ht="16" thickBot="1" x14ac:dyDescent="0.3">
      <c r="A1608" s="1157"/>
      <c r="B1608" s="1144" t="s">
        <v>15718</v>
      </c>
      <c r="C1608" s="1144">
        <v>480</v>
      </c>
      <c r="D1608" s="1156">
        <v>480</v>
      </c>
      <c r="E1608" s="1141">
        <v>480</v>
      </c>
      <c r="F1608" s="1144">
        <v>448</v>
      </c>
      <c r="G1608" s="1144">
        <v>403</v>
      </c>
      <c r="H1608" s="1144">
        <v>367</v>
      </c>
      <c r="I1608" s="1144">
        <v>267</v>
      </c>
      <c r="J1608" s="1144">
        <v>92</v>
      </c>
      <c r="K1608" s="1144"/>
    </row>
    <row r="1609" spans="1:11" ht="16" thickBot="1" x14ac:dyDescent="0.3">
      <c r="A1609" s="1155">
        <v>24</v>
      </c>
      <c r="B1609" s="1144" t="s">
        <v>12628</v>
      </c>
      <c r="C1609" s="1144">
        <v>480</v>
      </c>
      <c r="D1609" s="1156">
        <v>480</v>
      </c>
      <c r="E1609" s="1141">
        <v>480</v>
      </c>
      <c r="F1609" s="1144">
        <v>448</v>
      </c>
      <c r="G1609" s="1144">
        <v>403</v>
      </c>
      <c r="H1609" s="1144">
        <v>366</v>
      </c>
      <c r="I1609" s="1144">
        <v>254</v>
      </c>
      <c r="J1609" s="1144">
        <v>219</v>
      </c>
      <c r="K1609" s="1144"/>
    </row>
    <row r="1610" spans="1:11" ht="16" thickBot="1" x14ac:dyDescent="0.3">
      <c r="A1610" s="1157"/>
      <c r="B1610" s="1144" t="s">
        <v>15718</v>
      </c>
      <c r="C1610" s="1144">
        <v>480</v>
      </c>
      <c r="D1610" s="1156">
        <v>480</v>
      </c>
      <c r="E1610" s="1141">
        <v>480</v>
      </c>
      <c r="F1610" s="1144">
        <v>448</v>
      </c>
      <c r="G1610" s="1144">
        <v>403</v>
      </c>
      <c r="H1610" s="1144">
        <v>366</v>
      </c>
      <c r="I1610" s="1144">
        <v>219</v>
      </c>
      <c r="J1610" s="1144">
        <v>74</v>
      </c>
      <c r="K1610" s="1144"/>
    </row>
    <row r="1611" spans="1:11" ht="16" thickBot="1" x14ac:dyDescent="0.3">
      <c r="A1611" s="1155">
        <v>25</v>
      </c>
      <c r="B1611" s="1144" t="s">
        <v>12628</v>
      </c>
      <c r="C1611" s="1144">
        <v>480</v>
      </c>
      <c r="D1611" s="1156">
        <v>480</v>
      </c>
      <c r="E1611" s="1141">
        <v>480</v>
      </c>
      <c r="F1611" s="1144">
        <v>448</v>
      </c>
      <c r="G1611" s="1144">
        <v>403</v>
      </c>
      <c r="H1611" s="1144">
        <v>322</v>
      </c>
      <c r="I1611" s="1144">
        <v>246</v>
      </c>
      <c r="J1611" s="1144">
        <v>213</v>
      </c>
      <c r="K1611" s="1144"/>
    </row>
    <row r="1612" spans="1:11" ht="16" thickBot="1" x14ac:dyDescent="0.3">
      <c r="A1612" s="1157"/>
      <c r="B1612" s="1144" t="s">
        <v>15718</v>
      </c>
      <c r="C1612" s="1144">
        <v>480</v>
      </c>
      <c r="D1612" s="1156">
        <v>480</v>
      </c>
      <c r="E1612" s="1141">
        <v>480</v>
      </c>
      <c r="F1612" s="1144">
        <v>448</v>
      </c>
      <c r="G1612" s="1144">
        <v>403</v>
      </c>
      <c r="H1612" s="1144">
        <v>322</v>
      </c>
      <c r="I1612" s="1144">
        <v>136</v>
      </c>
      <c r="J1612" s="1144">
        <v>61</v>
      </c>
      <c r="K1612" s="1144"/>
    </row>
    <row r="1613" spans="1:11" ht="16" thickBot="1" x14ac:dyDescent="0.3">
      <c r="A1613" s="1155">
        <v>26</v>
      </c>
      <c r="B1613" s="1144" t="s">
        <v>12628</v>
      </c>
      <c r="C1613" s="1144">
        <v>480</v>
      </c>
      <c r="D1613" s="1156">
        <v>480</v>
      </c>
      <c r="E1613" s="1141">
        <v>480</v>
      </c>
      <c r="F1613" s="1144">
        <v>448</v>
      </c>
      <c r="G1613" s="1144">
        <v>381</v>
      </c>
      <c r="H1613" s="1144">
        <v>280</v>
      </c>
      <c r="I1613" s="1144">
        <v>238</v>
      </c>
      <c r="J1613" s="1144">
        <v>207</v>
      </c>
      <c r="K1613" s="1144"/>
    </row>
    <row r="1614" spans="1:11" ht="16" thickBot="1" x14ac:dyDescent="0.3">
      <c r="A1614" s="1157"/>
      <c r="B1614" s="1144" t="s">
        <v>15718</v>
      </c>
      <c r="C1614" s="1144">
        <v>480</v>
      </c>
      <c r="D1614" s="1156">
        <v>480</v>
      </c>
      <c r="E1614" s="1141">
        <v>480</v>
      </c>
      <c r="F1614" s="1144">
        <v>448</v>
      </c>
      <c r="G1614" s="1144">
        <v>381</v>
      </c>
      <c r="H1614" s="1144">
        <v>280</v>
      </c>
      <c r="I1614" s="1144">
        <v>98</v>
      </c>
      <c r="J1614" s="1144">
        <v>52</v>
      </c>
      <c r="K1614" s="1144"/>
    </row>
    <row r="1615" spans="1:11" x14ac:dyDescent="0.25">
      <c r="A1615" s="1090">
        <v>27</v>
      </c>
      <c r="B1615" s="1089" t="s">
        <v>12628</v>
      </c>
      <c r="C1615" s="1089">
        <v>480</v>
      </c>
      <c r="D1615" s="1089">
        <v>480</v>
      </c>
      <c r="E1615" s="1089">
        <v>480</v>
      </c>
      <c r="F1615" s="1089">
        <v>446</v>
      </c>
      <c r="G1615" s="1089">
        <v>330</v>
      </c>
      <c r="H1615" s="1089">
        <v>270</v>
      </c>
      <c r="I1615" s="1089">
        <v>231</v>
      </c>
      <c r="J1615" s="1089">
        <v>201</v>
      </c>
    </row>
    <row r="1616" spans="1:11" ht="15" x14ac:dyDescent="0.25">
      <c r="A1616" s="1129"/>
      <c r="B1616" s="1125" t="s">
        <v>15718</v>
      </c>
      <c r="C1616" s="1125">
        <v>480</v>
      </c>
      <c r="D1616" s="1125">
        <v>480</v>
      </c>
      <c r="E1616" s="1125">
        <v>480</v>
      </c>
      <c r="F1616" s="1125">
        <v>446</v>
      </c>
      <c r="G1616" s="1125">
        <v>330</v>
      </c>
      <c r="H1616" s="1125">
        <v>244</v>
      </c>
      <c r="I1616" s="1125">
        <v>76</v>
      </c>
      <c r="J1616" s="1125">
        <v>45</v>
      </c>
      <c r="K1616" s="1125"/>
    </row>
    <row r="1617" spans="1:11" thickBot="1" x14ac:dyDescent="0.3">
      <c r="A1617" s="1129">
        <v>28</v>
      </c>
      <c r="B1617" s="1125" t="s">
        <v>12628</v>
      </c>
      <c r="C1617" s="1125">
        <v>480</v>
      </c>
      <c r="D1617" s="1125">
        <v>480</v>
      </c>
      <c r="E1617" s="1125">
        <v>480</v>
      </c>
      <c r="F1617" s="1125">
        <v>387</v>
      </c>
      <c r="G1617" s="1125">
        <v>293</v>
      </c>
      <c r="H1617" s="1125">
        <v>261</v>
      </c>
      <c r="I1617" s="1125">
        <v>224</v>
      </c>
      <c r="J1617" s="1125">
        <v>196</v>
      </c>
      <c r="K1617" s="1125"/>
    </row>
    <row r="1618" spans="1:11" ht="16" thickBot="1" x14ac:dyDescent="0.3">
      <c r="A1618" s="1140"/>
      <c r="B1618" s="1141" t="s">
        <v>15718</v>
      </c>
      <c r="C1618" s="1146">
        <v>480</v>
      </c>
      <c r="D1618" s="1142">
        <v>480</v>
      </c>
      <c r="E1618" s="1125">
        <v>480</v>
      </c>
      <c r="F1618" s="1125">
        <v>387</v>
      </c>
      <c r="G1618" s="1125">
        <v>293</v>
      </c>
      <c r="H1618" s="1125">
        <v>133</v>
      </c>
      <c r="I1618" s="1125">
        <v>60</v>
      </c>
      <c r="J1618" s="1125">
        <v>39</v>
      </c>
      <c r="K1618" s="1125"/>
    </row>
    <row r="1619" spans="1:11" ht="16" thickBot="1" x14ac:dyDescent="0.3">
      <c r="A1619" s="1143">
        <v>29</v>
      </c>
      <c r="B1619" s="1144" t="s">
        <v>12628</v>
      </c>
      <c r="C1619" s="1146">
        <v>480</v>
      </c>
      <c r="D1619" s="1142">
        <v>480</v>
      </c>
      <c r="E1619" s="1125">
        <v>454</v>
      </c>
      <c r="F1619" s="1125">
        <v>326</v>
      </c>
      <c r="G1619" s="1125">
        <v>282</v>
      </c>
      <c r="H1619" s="1125">
        <v>252</v>
      </c>
      <c r="I1619" s="1125">
        <v>217</v>
      </c>
      <c r="J1619" s="1125">
        <v>191</v>
      </c>
      <c r="K1619" s="1125"/>
    </row>
    <row r="1620" spans="1:11" ht="16.149999999999999" customHeight="1" thickBot="1" x14ac:dyDescent="0.3">
      <c r="A1620" s="1147"/>
      <c r="B1620" s="1148" t="s">
        <v>15718</v>
      </c>
      <c r="C1620" s="1149">
        <v>480</v>
      </c>
      <c r="D1620" s="1150">
        <v>480</v>
      </c>
      <c r="E1620" s="1150">
        <v>454</v>
      </c>
      <c r="F1620" s="1150">
        <v>326</v>
      </c>
      <c r="G1620" s="1150">
        <v>195</v>
      </c>
      <c r="H1620" s="1150">
        <v>89</v>
      </c>
      <c r="I1620" s="1150">
        <v>49</v>
      </c>
      <c r="J1620" s="1150">
        <v>34</v>
      </c>
      <c r="K1620" s="1145"/>
    </row>
    <row r="1621" spans="1:11" thickBot="1" x14ac:dyDescent="0.3">
      <c r="A1621" s="1143">
        <v>30</v>
      </c>
      <c r="B1621" s="1151" t="s">
        <v>12628</v>
      </c>
      <c r="C1621" s="1145">
        <v>480</v>
      </c>
      <c r="D1621" s="1146">
        <v>480</v>
      </c>
      <c r="E1621" s="1142">
        <v>383</v>
      </c>
      <c r="F1621" s="1145">
        <v>307</v>
      </c>
      <c r="G1621" s="1145">
        <v>272</v>
      </c>
      <c r="H1621" s="1145">
        <v>244</v>
      </c>
      <c r="I1621" s="1145">
        <v>211</v>
      </c>
      <c r="J1621" s="1145">
        <v>186</v>
      </c>
      <c r="K1621" s="1145"/>
    </row>
    <row r="1622" spans="1:11" thickBot="1" x14ac:dyDescent="0.3">
      <c r="A1622" s="1143"/>
      <c r="B1622" s="1145" t="s">
        <v>15718</v>
      </c>
      <c r="C1622" s="1145">
        <v>480</v>
      </c>
      <c r="D1622" s="1146">
        <v>480</v>
      </c>
      <c r="E1622" s="1142">
        <v>383</v>
      </c>
      <c r="F1622" s="1145">
        <v>303</v>
      </c>
      <c r="G1622" s="1145">
        <v>112</v>
      </c>
      <c r="H1622" s="1145">
        <v>66</v>
      </c>
      <c r="I1622" s="1145">
        <v>41</v>
      </c>
      <c r="J1622" s="1145">
        <v>30</v>
      </c>
      <c r="K1622" s="1145"/>
    </row>
    <row r="1623" spans="1:11" thickBot="1" x14ac:dyDescent="0.3">
      <c r="A1623" s="1143">
        <v>31</v>
      </c>
      <c r="B1623" s="1145" t="s">
        <v>12628</v>
      </c>
      <c r="C1623" s="1145">
        <v>480</v>
      </c>
      <c r="D1623" s="1146">
        <v>456</v>
      </c>
      <c r="E1623" s="1142">
        <v>337</v>
      </c>
      <c r="F1623" s="1145">
        <v>295</v>
      </c>
      <c r="G1623" s="1145">
        <v>262</v>
      </c>
      <c r="H1623" s="1145">
        <v>236</v>
      </c>
      <c r="I1623" s="1145">
        <v>205</v>
      </c>
      <c r="J1623" s="1145">
        <v>181</v>
      </c>
      <c r="K1623" s="1145"/>
    </row>
    <row r="1624" spans="1:11" ht="13.5" thickBot="1" x14ac:dyDescent="0.3">
      <c r="A1624" s="1152"/>
      <c r="B1624" s="1153" t="s">
        <v>15718</v>
      </c>
      <c r="C1624" s="1153">
        <v>480</v>
      </c>
      <c r="D1624" s="1153">
        <v>456</v>
      </c>
      <c r="E1624" s="1153">
        <v>337</v>
      </c>
      <c r="F1624" s="1153">
        <v>139</v>
      </c>
      <c r="G1624" s="1153">
        <v>78</v>
      </c>
      <c r="H1624" s="1153">
        <v>53</v>
      </c>
      <c r="I1624" s="1153">
        <v>35</v>
      </c>
      <c r="J1624" s="1153">
        <v>27</v>
      </c>
      <c r="K1624" s="1154"/>
    </row>
    <row r="1625" spans="1:11" ht="16" thickBot="1" x14ac:dyDescent="0.3">
      <c r="A1625" s="1155">
        <v>32</v>
      </c>
      <c r="B1625" s="1144" t="s">
        <v>12628</v>
      </c>
      <c r="C1625" s="1144">
        <v>480</v>
      </c>
      <c r="D1625" s="1156">
        <v>375</v>
      </c>
      <c r="E1625" s="1141">
        <v>323</v>
      </c>
      <c r="F1625" s="1144">
        <v>284</v>
      </c>
      <c r="G1625" s="1144">
        <v>254</v>
      </c>
      <c r="H1625" s="1144">
        <v>229</v>
      </c>
      <c r="I1625" s="1144">
        <v>199</v>
      </c>
      <c r="J1625" s="1144">
        <v>177</v>
      </c>
      <c r="K1625" s="1144"/>
    </row>
    <row r="1626" spans="1:11" ht="16" thickBot="1" x14ac:dyDescent="0.3">
      <c r="A1626" s="1157"/>
      <c r="B1626" s="1144" t="s">
        <v>15718</v>
      </c>
      <c r="C1626" s="1144">
        <v>480</v>
      </c>
      <c r="D1626" s="1156">
        <v>375</v>
      </c>
      <c r="E1626" s="1141">
        <v>174</v>
      </c>
      <c r="F1626" s="1144">
        <v>89</v>
      </c>
      <c r="G1626" s="1144">
        <v>59</v>
      </c>
      <c r="H1626" s="1144">
        <v>43</v>
      </c>
      <c r="I1626" s="1144">
        <v>31</v>
      </c>
      <c r="J1626" s="1144">
        <v>24</v>
      </c>
      <c r="K1626" s="1144"/>
    </row>
    <row r="1627" spans="1:11" ht="16" thickBot="1" x14ac:dyDescent="0.3">
      <c r="A1627" s="1155">
        <v>33</v>
      </c>
      <c r="B1627" s="1144" t="s">
        <v>12628</v>
      </c>
      <c r="C1627" s="1144">
        <v>447</v>
      </c>
      <c r="D1627" s="1156">
        <v>358</v>
      </c>
      <c r="E1627" s="1141">
        <v>311</v>
      </c>
      <c r="F1627" s="1144">
        <v>274</v>
      </c>
      <c r="G1627" s="1144">
        <v>245</v>
      </c>
      <c r="H1627" s="1144">
        <v>222</v>
      </c>
      <c r="I1627" s="1144">
        <v>194</v>
      </c>
      <c r="J1627" s="1144">
        <v>172</v>
      </c>
      <c r="K1627" s="1144"/>
    </row>
    <row r="1628" spans="1:11" ht="16" thickBot="1" x14ac:dyDescent="0.3">
      <c r="A1628" s="1157"/>
      <c r="B1628" s="1144" t="s">
        <v>15718</v>
      </c>
      <c r="C1628" s="1144">
        <v>447</v>
      </c>
      <c r="D1628" s="1156">
        <v>229</v>
      </c>
      <c r="E1628" s="1141">
        <v>102</v>
      </c>
      <c r="F1628" s="1144">
        <v>65</v>
      </c>
      <c r="G1628" s="1144">
        <v>47</v>
      </c>
      <c r="H1628" s="1144">
        <v>37</v>
      </c>
      <c r="I1628" s="1144">
        <v>27</v>
      </c>
      <c r="J1628" s="1144">
        <v>22</v>
      </c>
      <c r="K1628" s="1144"/>
    </row>
    <row r="1629" spans="1:11" ht="16" thickBot="1" x14ac:dyDescent="0.3">
      <c r="A1629" s="1155">
        <v>34</v>
      </c>
      <c r="B1629" s="1144" t="s">
        <v>12628</v>
      </c>
      <c r="C1629" s="1144">
        <v>403</v>
      </c>
      <c r="D1629" s="1156">
        <v>343</v>
      </c>
      <c r="E1629" s="1141">
        <v>299</v>
      </c>
      <c r="F1629" s="1144">
        <v>265</v>
      </c>
      <c r="G1629" s="1144">
        <v>238</v>
      </c>
      <c r="H1629" s="1144">
        <v>215</v>
      </c>
      <c r="I1629" s="1144">
        <v>189</v>
      </c>
      <c r="J1629" s="1144">
        <v>168</v>
      </c>
      <c r="K1629" s="1144"/>
    </row>
    <row r="1630" spans="1:11" ht="16" thickBot="1" x14ac:dyDescent="0.3">
      <c r="A1630" s="1157"/>
      <c r="B1630" s="1144" t="s">
        <v>15718</v>
      </c>
      <c r="C1630" s="1144">
        <v>291</v>
      </c>
      <c r="D1630" s="1156">
        <v>112</v>
      </c>
      <c r="E1630" s="1141">
        <v>69</v>
      </c>
      <c r="F1630" s="1144">
        <v>50</v>
      </c>
      <c r="G1630" s="1144">
        <v>38</v>
      </c>
      <c r="H1630" s="1144">
        <v>31</v>
      </c>
      <c r="I1630" s="1144">
        <v>24</v>
      </c>
      <c r="J1630" s="1144">
        <v>20</v>
      </c>
      <c r="K1630" s="1144"/>
    </row>
    <row r="1631" spans="1:11" ht="16" thickBot="1" x14ac:dyDescent="0.3">
      <c r="A1631" s="1155">
        <v>35</v>
      </c>
      <c r="B1631" s="1144" t="s">
        <v>12628</v>
      </c>
      <c r="C1631" s="1144">
        <v>384</v>
      </c>
      <c r="D1631" s="1156">
        <v>329</v>
      </c>
      <c r="E1631" s="1141">
        <v>288</v>
      </c>
      <c r="F1631" s="1144">
        <v>256</v>
      </c>
      <c r="G1631" s="1144">
        <v>230</v>
      </c>
      <c r="H1631" s="1144">
        <v>209</v>
      </c>
      <c r="I1631" s="1144">
        <v>184</v>
      </c>
      <c r="J1631" s="1144">
        <v>164</v>
      </c>
      <c r="K1631" s="1144"/>
    </row>
    <row r="1632" spans="1:11" ht="16" thickBot="1" x14ac:dyDescent="0.3">
      <c r="A1632" s="1157"/>
      <c r="B1632" s="1144" t="s">
        <v>15718</v>
      </c>
      <c r="C1632" s="1144">
        <v>132</v>
      </c>
      <c r="D1632" s="1156">
        <v>76</v>
      </c>
      <c r="E1632" s="1141">
        <v>53</v>
      </c>
      <c r="F1632" s="1144">
        <v>41</v>
      </c>
      <c r="G1632" s="1144">
        <v>33</v>
      </c>
      <c r="H1632" s="1144">
        <v>27</v>
      </c>
      <c r="I1632" s="1144">
        <v>22</v>
      </c>
      <c r="J1632" s="1144">
        <v>18</v>
      </c>
      <c r="K1632" s="1144"/>
    </row>
    <row r="1633" spans="1:11" ht="16" thickBot="1" x14ac:dyDescent="0.3">
      <c r="A1633" s="1155">
        <v>36</v>
      </c>
      <c r="B1633" s="1144" t="s">
        <v>12628</v>
      </c>
      <c r="C1633" s="1144">
        <v>368</v>
      </c>
      <c r="D1633" s="1156">
        <v>316</v>
      </c>
      <c r="E1633" s="1141">
        <v>278</v>
      </c>
      <c r="F1633" s="1144">
        <v>248</v>
      </c>
      <c r="G1633" s="1144">
        <v>223</v>
      </c>
      <c r="H1633" s="1144">
        <v>203</v>
      </c>
      <c r="I1633" s="1144">
        <v>179</v>
      </c>
      <c r="J1633" s="1144">
        <v>160</v>
      </c>
      <c r="K1633" s="1144"/>
    </row>
    <row r="1634" spans="1:11" ht="16" thickBot="1" x14ac:dyDescent="0.3">
      <c r="A1634" s="1157"/>
      <c r="B1634" s="1144" t="s">
        <v>15718</v>
      </c>
      <c r="C1634" s="1144">
        <v>84</v>
      </c>
      <c r="D1634" s="1156">
        <v>57</v>
      </c>
      <c r="E1634" s="1141">
        <v>43</v>
      </c>
      <c r="F1634" s="1144">
        <v>34</v>
      </c>
      <c r="G1634" s="1144">
        <v>28</v>
      </c>
      <c r="H1634" s="1144">
        <v>24</v>
      </c>
      <c r="I1634" s="1144">
        <v>20</v>
      </c>
      <c r="J1634" s="1144">
        <v>17</v>
      </c>
      <c r="K1634" s="1144"/>
    </row>
    <row r="1635" spans="1:11" ht="16" thickBot="1" x14ac:dyDescent="0.3">
      <c r="A1635" s="1155">
        <v>37</v>
      </c>
      <c r="B1635" s="1144" t="s">
        <v>12628</v>
      </c>
      <c r="C1635" s="1144">
        <v>352</v>
      </c>
      <c r="D1635" s="1156">
        <v>304</v>
      </c>
      <c r="E1635" s="1141">
        <v>268</v>
      </c>
      <c r="F1635" s="1144">
        <v>240</v>
      </c>
      <c r="G1635" s="1144">
        <v>217</v>
      </c>
      <c r="H1635" s="1144">
        <v>198</v>
      </c>
      <c r="I1635" s="1144">
        <v>175</v>
      </c>
      <c r="J1635" s="1144">
        <v>157</v>
      </c>
      <c r="K1635" s="1144"/>
    </row>
    <row r="1636" spans="1:11" ht="16" thickBot="1" x14ac:dyDescent="0.3">
      <c r="A1636" s="1157"/>
      <c r="B1636" s="1144" t="s">
        <v>15718</v>
      </c>
      <c r="C1636" s="1144">
        <v>61</v>
      </c>
      <c r="D1636" s="1156">
        <v>45</v>
      </c>
      <c r="E1636" s="1141">
        <v>36</v>
      </c>
      <c r="F1636" s="1144">
        <v>29</v>
      </c>
      <c r="G1636" s="1144">
        <v>25</v>
      </c>
      <c r="H1636" s="1144">
        <v>22</v>
      </c>
      <c r="I1636" s="1144">
        <v>18</v>
      </c>
      <c r="J1636" s="1144">
        <v>15</v>
      </c>
      <c r="K1636" s="1144"/>
    </row>
    <row r="1637" spans="1:11" ht="16" thickBot="1" x14ac:dyDescent="0.3">
      <c r="A1637" s="1155">
        <v>38</v>
      </c>
      <c r="B1637" s="1144" t="s">
        <v>12628</v>
      </c>
      <c r="C1637" s="1144">
        <v>338</v>
      </c>
      <c r="D1637" s="1156">
        <v>293</v>
      </c>
      <c r="E1637" s="1141">
        <v>259</v>
      </c>
      <c r="F1637" s="1144">
        <v>232</v>
      </c>
      <c r="G1637" s="1144">
        <v>211</v>
      </c>
      <c r="H1637" s="1144">
        <v>193</v>
      </c>
      <c r="I1637" s="1144">
        <v>171</v>
      </c>
      <c r="J1637" s="1144">
        <v>153</v>
      </c>
      <c r="K1637" s="1144"/>
    </row>
    <row r="1638" spans="1:11" ht="16" thickBot="1" x14ac:dyDescent="0.3">
      <c r="A1638" s="1157"/>
      <c r="B1638" s="1144" t="s">
        <v>15718</v>
      </c>
      <c r="C1638" s="1144">
        <v>48</v>
      </c>
      <c r="D1638" s="1156">
        <v>37</v>
      </c>
      <c r="E1638" s="1141">
        <v>30</v>
      </c>
      <c r="F1638" s="1144">
        <v>26</v>
      </c>
      <c r="G1638" s="1144">
        <v>22</v>
      </c>
      <c r="H1638" s="1144">
        <v>19</v>
      </c>
      <c r="I1638" s="1144">
        <v>16</v>
      </c>
      <c r="J1638" s="1144">
        <v>14</v>
      </c>
      <c r="K1638" s="1144"/>
    </row>
    <row r="1639" spans="1:11" ht="16" thickBot="1" x14ac:dyDescent="0.3">
      <c r="A1639" s="1155">
        <v>39</v>
      </c>
      <c r="B1639" s="1144" t="s">
        <v>12628</v>
      </c>
      <c r="C1639" s="1144">
        <v>324</v>
      </c>
      <c r="D1639" s="1156">
        <v>283</v>
      </c>
      <c r="E1639" s="1141">
        <v>251</v>
      </c>
      <c r="F1639" s="1144">
        <v>225</v>
      </c>
      <c r="G1639" s="1144">
        <v>205</v>
      </c>
      <c r="H1639" s="1144">
        <v>188</v>
      </c>
      <c r="I1639" s="1144">
        <v>167</v>
      </c>
      <c r="J1639" s="1144">
        <v>150</v>
      </c>
      <c r="K1639" s="1144"/>
    </row>
    <row r="1640" spans="1:11" ht="16" thickBot="1" x14ac:dyDescent="0.3">
      <c r="A1640" s="1157"/>
      <c r="B1640" s="1144" t="s">
        <v>15718</v>
      </c>
      <c r="C1640" s="1144">
        <v>39</v>
      </c>
      <c r="D1640" s="1156">
        <v>31</v>
      </c>
      <c r="E1640" s="1141">
        <v>26</v>
      </c>
      <c r="F1640" s="1144">
        <v>23</v>
      </c>
      <c r="G1640" s="1144">
        <v>20</v>
      </c>
      <c r="H1640" s="1144">
        <v>18</v>
      </c>
      <c r="I1640" s="1144">
        <v>15</v>
      </c>
      <c r="J1640" s="1144">
        <v>13</v>
      </c>
      <c r="K1640" s="1144"/>
    </row>
    <row r="1641" spans="1:11" ht="16" thickBot="1" x14ac:dyDescent="0.3">
      <c r="A1641" s="1155">
        <v>40</v>
      </c>
      <c r="B1641" s="1144" t="s">
        <v>12628</v>
      </c>
      <c r="C1641" s="1144">
        <v>312</v>
      </c>
      <c r="D1641" s="1156">
        <v>273</v>
      </c>
      <c r="E1641" s="1141">
        <v>243</v>
      </c>
      <c r="F1641" s="1144">
        <v>219</v>
      </c>
      <c r="G1641" s="1144">
        <v>199</v>
      </c>
      <c r="H1641" s="1144">
        <v>183</v>
      </c>
      <c r="I1641" s="1144">
        <v>163</v>
      </c>
      <c r="J1641" s="1144">
        <v>147</v>
      </c>
      <c r="K1641" s="1144"/>
    </row>
    <row r="1642" spans="1:11" ht="16" thickBot="1" x14ac:dyDescent="0.3">
      <c r="A1642" s="1157"/>
      <c r="B1642" s="1144" t="s">
        <v>15718</v>
      </c>
      <c r="C1642" s="1144">
        <v>33</v>
      </c>
      <c r="D1642" s="1156">
        <v>27</v>
      </c>
      <c r="E1642" s="1141">
        <v>23</v>
      </c>
      <c r="F1642" s="1144">
        <v>20</v>
      </c>
      <c r="G1642" s="1144">
        <v>18</v>
      </c>
      <c r="H1642" s="1144">
        <v>16</v>
      </c>
      <c r="I1642" s="1144">
        <v>14</v>
      </c>
      <c r="J1642" s="1144">
        <v>12</v>
      </c>
      <c r="K1642" s="1144"/>
    </row>
    <row r="1643" spans="1:11" ht="16" thickBot="1" x14ac:dyDescent="0.3">
      <c r="A1643" s="1155" t="s">
        <v>12646</v>
      </c>
      <c r="B1643" s="1144"/>
      <c r="C1643" s="1144"/>
      <c r="D1643" s="1156"/>
      <c r="E1643" s="1141"/>
      <c r="F1643" s="1144"/>
      <c r="G1643" s="1144"/>
      <c r="H1643" s="1144"/>
      <c r="I1643" s="1144"/>
      <c r="J1643" s="1144"/>
      <c r="K1643" s="1144"/>
    </row>
    <row r="1644" spans="1:11" ht="16" thickBot="1" x14ac:dyDescent="0.3">
      <c r="A1644" s="1157" t="s">
        <v>12638</v>
      </c>
      <c r="B1644" s="1144"/>
      <c r="C1644" s="1144"/>
      <c r="D1644" s="1156"/>
      <c r="E1644" s="1141"/>
      <c r="F1644" s="1144"/>
      <c r="G1644" s="1144"/>
      <c r="H1644" s="1144"/>
      <c r="I1644" s="1144"/>
      <c r="J1644" s="1144"/>
      <c r="K1644" s="1144"/>
    </row>
    <row r="1645" spans="1:11" ht="16" thickBot="1" x14ac:dyDescent="0.3">
      <c r="A1645" s="1155" t="s">
        <v>13595</v>
      </c>
      <c r="B1645" s="1144" t="s">
        <v>12640</v>
      </c>
      <c r="C1645" s="1144" t="s">
        <v>12647</v>
      </c>
      <c r="D1645" s="1156"/>
      <c r="E1645" s="1141"/>
      <c r="F1645" s="1144"/>
      <c r="G1645" s="1144"/>
      <c r="H1645" s="1144"/>
      <c r="I1645" s="1144"/>
      <c r="J1645" s="1144"/>
      <c r="K1645" s="1144"/>
    </row>
    <row r="1646" spans="1:11" ht="16" thickBot="1" x14ac:dyDescent="0.3">
      <c r="A1646" s="1157" t="s">
        <v>13596</v>
      </c>
      <c r="B1646" s="1144" t="s">
        <v>15752</v>
      </c>
      <c r="C1646" s="1144" t="s">
        <v>13622</v>
      </c>
      <c r="D1646" s="1156"/>
      <c r="E1646" s="1141"/>
      <c r="F1646" s="1144"/>
      <c r="G1646" s="1144"/>
      <c r="H1646" s="1144"/>
      <c r="I1646" s="1144"/>
      <c r="J1646" s="1144"/>
      <c r="K1646" s="1144"/>
    </row>
    <row r="1647" spans="1:11" ht="109" thickBot="1" x14ac:dyDescent="0.3">
      <c r="A1647" s="1155" t="s">
        <v>13598</v>
      </c>
      <c r="B1647" s="1144" t="s">
        <v>13599</v>
      </c>
      <c r="C1647" s="1144" t="s">
        <v>13600</v>
      </c>
      <c r="D1647" s="1156"/>
      <c r="E1647" s="1141"/>
      <c r="F1647" s="1144"/>
      <c r="G1647" s="1144"/>
      <c r="H1647" s="1144"/>
      <c r="I1647" s="1144"/>
      <c r="J1647" s="1144"/>
      <c r="K1647" s="1144"/>
    </row>
    <row r="1648" spans="1:11" ht="16" thickBot="1" x14ac:dyDescent="0.3">
      <c r="A1648" s="1157"/>
      <c r="B1648" s="1144"/>
      <c r="C1648" s="1144" t="s">
        <v>13601</v>
      </c>
      <c r="D1648" s="1156" t="s">
        <v>13619</v>
      </c>
      <c r="E1648" s="1141" t="s">
        <v>13603</v>
      </c>
      <c r="F1648" s="1144" t="s">
        <v>13604</v>
      </c>
      <c r="G1648" s="1144" t="s">
        <v>13605</v>
      </c>
      <c r="H1648" s="1144" t="s">
        <v>13626</v>
      </c>
      <c r="I1648" s="1144" t="s">
        <v>13620</v>
      </c>
      <c r="J1648" s="1144" t="s">
        <v>13621</v>
      </c>
      <c r="K1648" s="1144"/>
    </row>
    <row r="1649" spans="1:11" ht="16" thickBot="1" x14ac:dyDescent="0.3">
      <c r="A1649" s="1155" t="s">
        <v>15753</v>
      </c>
      <c r="B1649" s="1144" t="s">
        <v>15754</v>
      </c>
      <c r="C1649" s="1144" t="s">
        <v>13609</v>
      </c>
      <c r="D1649" s="1156" t="s">
        <v>13610</v>
      </c>
      <c r="E1649" s="1141" t="s">
        <v>13611</v>
      </c>
      <c r="F1649" s="1144" t="s">
        <v>13612</v>
      </c>
      <c r="G1649" s="1144" t="s">
        <v>13613</v>
      </c>
      <c r="H1649" s="1144" t="s">
        <v>13614</v>
      </c>
      <c r="I1649" s="1144" t="s">
        <v>13615</v>
      </c>
      <c r="J1649" s="1144" t="s">
        <v>13616</v>
      </c>
      <c r="K1649" s="1144"/>
    </row>
    <row r="1650" spans="1:11" ht="16" thickBot="1" x14ac:dyDescent="0.3">
      <c r="A1650" s="1157" t="s">
        <v>13617</v>
      </c>
      <c r="B1650" s="1144" t="s">
        <v>13618</v>
      </c>
      <c r="C1650" s="1144" t="s">
        <v>15692</v>
      </c>
      <c r="D1650" s="1156" t="s">
        <v>15692</v>
      </c>
      <c r="E1650" s="1141" t="s">
        <v>15692</v>
      </c>
      <c r="F1650" s="1144" t="s">
        <v>15692</v>
      </c>
      <c r="G1650" s="1144" t="s">
        <v>15692</v>
      </c>
      <c r="H1650" s="1144" t="s">
        <v>15692</v>
      </c>
      <c r="I1650" s="1144" t="s">
        <v>15692</v>
      </c>
      <c r="J1650" s="1144" t="s">
        <v>15692</v>
      </c>
      <c r="K1650" s="1144"/>
    </row>
    <row r="1651" spans="1:11" ht="16" thickBot="1" x14ac:dyDescent="0.3">
      <c r="A1651" s="1155"/>
      <c r="B1651" s="1144"/>
      <c r="C1651" s="1144"/>
      <c r="D1651" s="1156"/>
      <c r="E1651" s="1141"/>
      <c r="F1651" s="1144"/>
      <c r="G1651" s="1144"/>
      <c r="H1651" s="1144"/>
      <c r="I1651" s="1144"/>
      <c r="J1651" s="1144"/>
      <c r="K1651" s="1144"/>
    </row>
    <row r="1652" spans="1:11" ht="16" thickBot="1" x14ac:dyDescent="0.3">
      <c r="A1652" s="1157">
        <v>20</v>
      </c>
      <c r="B1652" s="1144" t="s">
        <v>12628</v>
      </c>
      <c r="C1652" s="1144">
        <v>480</v>
      </c>
      <c r="D1652" s="1156">
        <v>480</v>
      </c>
      <c r="E1652" s="1141">
        <v>480</v>
      </c>
      <c r="F1652" s="1144">
        <v>448</v>
      </c>
      <c r="G1652" s="1144">
        <v>403</v>
      </c>
      <c r="H1652" s="1144">
        <v>367</v>
      </c>
      <c r="I1652" s="1144">
        <v>323</v>
      </c>
      <c r="J1652" s="1144">
        <v>273</v>
      </c>
      <c r="K1652" s="1144"/>
    </row>
    <row r="1653" spans="1:11" ht="16" thickBot="1" x14ac:dyDescent="0.3">
      <c r="A1653" s="1155"/>
      <c r="B1653" s="1144" t="s">
        <v>15718</v>
      </c>
      <c r="C1653" s="1144">
        <v>480</v>
      </c>
      <c r="D1653" s="1156">
        <v>480</v>
      </c>
      <c r="E1653" s="1141">
        <v>480</v>
      </c>
      <c r="F1653" s="1144">
        <v>448</v>
      </c>
      <c r="G1653" s="1144">
        <v>403</v>
      </c>
      <c r="H1653" s="1144">
        <v>367</v>
      </c>
      <c r="I1653" s="1144">
        <v>323</v>
      </c>
      <c r="J1653" s="1144">
        <v>273</v>
      </c>
      <c r="K1653" s="1144"/>
    </row>
    <row r="1654" spans="1:11" ht="16" thickBot="1" x14ac:dyDescent="0.3">
      <c r="A1654" s="1157">
        <v>21</v>
      </c>
      <c r="B1654" s="1144" t="s">
        <v>12628</v>
      </c>
      <c r="C1654" s="1144">
        <v>480</v>
      </c>
      <c r="D1654" s="1156">
        <v>480</v>
      </c>
      <c r="E1654" s="1141">
        <v>480</v>
      </c>
      <c r="F1654" s="1144">
        <v>448</v>
      </c>
      <c r="G1654" s="1144">
        <v>403</v>
      </c>
      <c r="H1654" s="1144">
        <v>367</v>
      </c>
      <c r="I1654" s="1144">
        <v>323</v>
      </c>
      <c r="J1654" s="1144">
        <v>243</v>
      </c>
      <c r="K1654" s="1144"/>
    </row>
    <row r="1655" spans="1:11" ht="16" thickBot="1" x14ac:dyDescent="0.3">
      <c r="A1655" s="1155"/>
      <c r="B1655" s="1144" t="s">
        <v>15718</v>
      </c>
      <c r="C1655" s="1144">
        <v>480</v>
      </c>
      <c r="D1655" s="1156">
        <v>480</v>
      </c>
      <c r="E1655" s="1141">
        <v>480</v>
      </c>
      <c r="F1655" s="1144">
        <v>448</v>
      </c>
      <c r="G1655" s="1144">
        <v>403</v>
      </c>
      <c r="H1655" s="1144">
        <v>367</v>
      </c>
      <c r="I1655" s="1144">
        <v>323</v>
      </c>
      <c r="J1655" s="1144">
        <v>243</v>
      </c>
      <c r="K1655" s="1144"/>
    </row>
    <row r="1656" spans="1:11" ht="16" thickBot="1" x14ac:dyDescent="0.3">
      <c r="A1656" s="1157">
        <v>22</v>
      </c>
      <c r="B1656" s="1144" t="s">
        <v>12628</v>
      </c>
      <c r="C1656" s="1144">
        <v>480</v>
      </c>
      <c r="D1656" s="1156">
        <v>480</v>
      </c>
      <c r="E1656" s="1141">
        <v>480</v>
      </c>
      <c r="F1656" s="1144">
        <v>448</v>
      </c>
      <c r="G1656" s="1144">
        <v>403</v>
      </c>
      <c r="H1656" s="1144">
        <v>367</v>
      </c>
      <c r="I1656" s="1144">
        <v>323</v>
      </c>
      <c r="J1656" s="1144">
        <v>235</v>
      </c>
      <c r="K1656" s="1144"/>
    </row>
    <row r="1657" spans="1:11" ht="16" thickBot="1" x14ac:dyDescent="0.3">
      <c r="A1657" s="1155"/>
      <c r="B1657" s="1144" t="s">
        <v>15718</v>
      </c>
      <c r="C1657" s="1144">
        <v>480</v>
      </c>
      <c r="D1657" s="1156">
        <v>480</v>
      </c>
      <c r="E1657" s="1141">
        <v>480</v>
      </c>
      <c r="F1657" s="1144">
        <v>448</v>
      </c>
      <c r="G1657" s="1144">
        <v>403</v>
      </c>
      <c r="H1657" s="1144">
        <v>367</v>
      </c>
      <c r="I1657" s="1144">
        <v>323</v>
      </c>
      <c r="J1657" s="1144">
        <v>147</v>
      </c>
      <c r="K1657" s="1144"/>
    </row>
    <row r="1658" spans="1:11" ht="16" thickBot="1" x14ac:dyDescent="0.3">
      <c r="A1658" s="1157">
        <v>23</v>
      </c>
      <c r="B1658" s="1144" t="s">
        <v>12628</v>
      </c>
      <c r="C1658" s="1144">
        <v>480</v>
      </c>
      <c r="D1658" s="1156">
        <v>480</v>
      </c>
      <c r="E1658" s="1141">
        <v>480</v>
      </c>
      <c r="F1658" s="1144">
        <v>448</v>
      </c>
      <c r="G1658" s="1144">
        <v>403</v>
      </c>
      <c r="H1658" s="1144">
        <v>367</v>
      </c>
      <c r="I1658" s="1144">
        <v>286</v>
      </c>
      <c r="J1658" s="1144">
        <v>228</v>
      </c>
      <c r="K1658" s="1144"/>
    </row>
    <row r="1659" spans="1:11" ht="16" thickBot="1" x14ac:dyDescent="0.3">
      <c r="A1659" s="1155"/>
      <c r="B1659" s="1144" t="s">
        <v>15718</v>
      </c>
      <c r="C1659" s="1144">
        <v>480</v>
      </c>
      <c r="D1659" s="1156">
        <v>480</v>
      </c>
      <c r="E1659" s="1141">
        <v>480</v>
      </c>
      <c r="F1659" s="1144">
        <v>448</v>
      </c>
      <c r="G1659" s="1144">
        <v>403</v>
      </c>
      <c r="H1659" s="1144">
        <v>367</v>
      </c>
      <c r="I1659" s="1144">
        <v>286</v>
      </c>
      <c r="J1659" s="1144">
        <v>105</v>
      </c>
      <c r="K1659" s="1144"/>
    </row>
    <row r="1660" spans="1:11" ht="16" thickBot="1" x14ac:dyDescent="0.3">
      <c r="A1660" s="1157">
        <v>24</v>
      </c>
      <c r="B1660" s="1144" t="s">
        <v>12628</v>
      </c>
      <c r="C1660" s="1144">
        <v>480</v>
      </c>
      <c r="D1660" s="1156">
        <v>480</v>
      </c>
      <c r="E1660" s="1141">
        <v>480</v>
      </c>
      <c r="F1660" s="1144">
        <v>448</v>
      </c>
      <c r="G1660" s="1144">
        <v>403</v>
      </c>
      <c r="H1660" s="1144">
        <v>367</v>
      </c>
      <c r="I1660" s="1144">
        <v>256</v>
      </c>
      <c r="J1660" s="1144">
        <v>220</v>
      </c>
      <c r="K1660" s="1144"/>
    </row>
    <row r="1661" spans="1:11" ht="16" thickBot="1" x14ac:dyDescent="0.3">
      <c r="A1661" s="1155"/>
      <c r="B1661" s="1144" t="s">
        <v>15718</v>
      </c>
      <c r="C1661" s="1144">
        <v>480</v>
      </c>
      <c r="D1661" s="1156">
        <v>480</v>
      </c>
      <c r="E1661" s="1141">
        <v>480</v>
      </c>
      <c r="F1661" s="1144">
        <v>448</v>
      </c>
      <c r="G1661" s="1144">
        <v>403</v>
      </c>
      <c r="H1661" s="1144">
        <v>367</v>
      </c>
      <c r="I1661" s="1144">
        <v>256</v>
      </c>
      <c r="J1661" s="1144">
        <v>81</v>
      </c>
      <c r="K1661" s="1144"/>
    </row>
    <row r="1662" spans="1:11" ht="16" thickBot="1" x14ac:dyDescent="0.3">
      <c r="A1662" s="1157">
        <v>25</v>
      </c>
      <c r="B1662" s="1144" t="s">
        <v>12628</v>
      </c>
      <c r="C1662" s="1144">
        <v>480</v>
      </c>
      <c r="D1662" s="1156">
        <v>480</v>
      </c>
      <c r="E1662" s="1141">
        <v>480</v>
      </c>
      <c r="F1662" s="1144">
        <v>448</v>
      </c>
      <c r="G1662" s="1144">
        <v>403</v>
      </c>
      <c r="H1662" s="1144">
        <v>338</v>
      </c>
      <c r="I1662" s="1144">
        <v>247</v>
      </c>
      <c r="J1662" s="1144">
        <v>214</v>
      </c>
      <c r="K1662" s="1144"/>
    </row>
    <row r="1663" spans="1:11" ht="16" thickBot="1" x14ac:dyDescent="0.3">
      <c r="A1663" s="1155"/>
      <c r="B1663" s="1144" t="s">
        <v>15718</v>
      </c>
      <c r="C1663" s="1144">
        <v>480</v>
      </c>
      <c r="D1663" s="1156">
        <v>480</v>
      </c>
      <c r="E1663" s="1141">
        <v>480</v>
      </c>
      <c r="F1663" s="1144">
        <v>448</v>
      </c>
      <c r="G1663" s="1144">
        <v>403</v>
      </c>
      <c r="H1663" s="1144">
        <v>338</v>
      </c>
      <c r="I1663" s="1144">
        <v>159</v>
      </c>
      <c r="J1663" s="1144">
        <v>65</v>
      </c>
      <c r="K1663" s="1144"/>
    </row>
    <row r="1664" spans="1:11" ht="16" thickBot="1" x14ac:dyDescent="0.3">
      <c r="A1664" s="1157">
        <v>26</v>
      </c>
      <c r="B1664" s="1144" t="s">
        <v>12628</v>
      </c>
      <c r="C1664" s="1144">
        <v>480</v>
      </c>
      <c r="D1664" s="1156">
        <v>480</v>
      </c>
      <c r="E1664" s="1141">
        <v>480</v>
      </c>
      <c r="F1664" s="1144">
        <v>448</v>
      </c>
      <c r="G1664" s="1144">
        <v>396</v>
      </c>
      <c r="H1664" s="1144">
        <v>290</v>
      </c>
      <c r="I1664" s="1144">
        <v>239</v>
      </c>
      <c r="J1664" s="1144">
        <v>208</v>
      </c>
      <c r="K1664" s="1144"/>
    </row>
    <row r="1665" spans="1:11" ht="16" thickBot="1" x14ac:dyDescent="0.3">
      <c r="A1665" s="1155"/>
      <c r="B1665" s="1144" t="s">
        <v>15718</v>
      </c>
      <c r="C1665" s="1144">
        <v>480</v>
      </c>
      <c r="D1665" s="1156">
        <v>480</v>
      </c>
      <c r="E1665" s="1141">
        <v>480</v>
      </c>
      <c r="F1665" s="1144">
        <v>448</v>
      </c>
      <c r="G1665" s="1144">
        <v>396</v>
      </c>
      <c r="H1665" s="1144">
        <v>290</v>
      </c>
      <c r="I1665" s="1144">
        <v>107</v>
      </c>
      <c r="J1665" s="1144">
        <v>54</v>
      </c>
      <c r="K1665" s="1144"/>
    </row>
    <row r="1666" spans="1:11" ht="16" thickBot="1" x14ac:dyDescent="0.3">
      <c r="A1666" s="1157">
        <v>27</v>
      </c>
      <c r="B1666" s="1144" t="s">
        <v>12628</v>
      </c>
      <c r="C1666" s="1144">
        <v>480</v>
      </c>
      <c r="D1666" s="1156">
        <v>480</v>
      </c>
      <c r="E1666" s="1141">
        <v>480</v>
      </c>
      <c r="F1666" s="1144">
        <v>448</v>
      </c>
      <c r="G1666" s="1144">
        <v>343</v>
      </c>
      <c r="H1666" s="1144">
        <v>270</v>
      </c>
      <c r="I1666" s="1144">
        <v>231</v>
      </c>
      <c r="J1666" s="1144">
        <v>202</v>
      </c>
      <c r="K1666" s="1144"/>
    </row>
    <row r="1667" spans="1:11" x14ac:dyDescent="0.25">
      <c r="B1667" s="1089" t="s">
        <v>15718</v>
      </c>
      <c r="C1667" s="1089">
        <v>480</v>
      </c>
      <c r="D1667" s="1089">
        <v>480</v>
      </c>
      <c r="E1667" s="1089">
        <v>480</v>
      </c>
      <c r="F1667" s="1089">
        <v>448</v>
      </c>
      <c r="G1667" s="1089">
        <v>343</v>
      </c>
      <c r="H1667" s="1089">
        <v>270</v>
      </c>
      <c r="I1667" s="1089">
        <v>81</v>
      </c>
      <c r="J1667" s="1089">
        <v>46</v>
      </c>
    </row>
    <row r="1668" spans="1:11" ht="15" x14ac:dyDescent="0.25">
      <c r="A1668" s="1129">
        <v>28</v>
      </c>
      <c r="B1668" s="1125" t="s">
        <v>12628</v>
      </c>
      <c r="C1668" s="1125">
        <v>480</v>
      </c>
      <c r="D1668" s="1125">
        <v>480</v>
      </c>
      <c r="E1668" s="1125">
        <v>480</v>
      </c>
      <c r="F1668" s="1125">
        <v>401</v>
      </c>
      <c r="G1668" s="1125">
        <v>293</v>
      </c>
      <c r="H1668" s="1125">
        <v>260</v>
      </c>
      <c r="I1668" s="1125">
        <v>224</v>
      </c>
      <c r="J1668" s="1125">
        <v>196</v>
      </c>
    </row>
    <row r="1669" spans="1:11" thickBot="1" x14ac:dyDescent="0.3">
      <c r="A1669" s="1129"/>
      <c r="B1669" s="1125" t="s">
        <v>15718</v>
      </c>
      <c r="C1669" s="1125">
        <v>480</v>
      </c>
      <c r="D1669" s="1125">
        <v>480</v>
      </c>
      <c r="E1669" s="1125">
        <v>480</v>
      </c>
      <c r="F1669" s="1125">
        <v>401</v>
      </c>
      <c r="G1669" s="1125">
        <v>293</v>
      </c>
      <c r="H1669" s="1125">
        <v>154</v>
      </c>
      <c r="I1669" s="1125">
        <v>64</v>
      </c>
      <c r="J1669" s="1125">
        <v>40</v>
      </c>
    </row>
    <row r="1670" spans="1:11" ht="16" thickBot="1" x14ac:dyDescent="0.3">
      <c r="A1670" s="1140">
        <v>29</v>
      </c>
      <c r="B1670" s="1141" t="s">
        <v>12628</v>
      </c>
      <c r="C1670" s="1142">
        <v>480</v>
      </c>
      <c r="D1670" s="1125">
        <v>480</v>
      </c>
      <c r="E1670" s="1125">
        <v>470</v>
      </c>
      <c r="F1670" s="1125">
        <v>338</v>
      </c>
      <c r="G1670" s="1125">
        <v>281</v>
      </c>
      <c r="H1670" s="1125">
        <v>251</v>
      </c>
      <c r="I1670" s="1125">
        <v>217</v>
      </c>
      <c r="J1670" s="1125">
        <v>191</v>
      </c>
    </row>
    <row r="1671" spans="1:11" ht="16" thickBot="1" x14ac:dyDescent="0.3">
      <c r="A1671" s="1143"/>
      <c r="B1671" s="1144" t="s">
        <v>15718</v>
      </c>
      <c r="C1671" s="1145">
        <v>480</v>
      </c>
      <c r="D1671" s="1125">
        <v>480</v>
      </c>
      <c r="E1671" s="1125">
        <v>470</v>
      </c>
      <c r="F1671" s="1125">
        <v>338</v>
      </c>
      <c r="G1671" s="1125">
        <v>231</v>
      </c>
      <c r="H1671" s="1125">
        <v>96</v>
      </c>
      <c r="I1671" s="1125">
        <v>51</v>
      </c>
      <c r="J1671" s="1125">
        <v>35</v>
      </c>
    </row>
    <row r="1672" spans="1:11" ht="16.149999999999999" customHeight="1" thickBot="1" x14ac:dyDescent="0.3">
      <c r="A1672" s="1147">
        <v>30</v>
      </c>
      <c r="B1672" s="1148" t="s">
        <v>12628</v>
      </c>
      <c r="C1672" s="1149">
        <v>480</v>
      </c>
      <c r="D1672" s="1150">
        <v>480</v>
      </c>
      <c r="E1672" s="1150">
        <v>398</v>
      </c>
      <c r="F1672" s="1150">
        <v>306</v>
      </c>
      <c r="G1672" s="1150">
        <v>271</v>
      </c>
      <c r="H1672" s="1150">
        <v>243</v>
      </c>
      <c r="I1672" s="1150">
        <v>210</v>
      </c>
      <c r="J1672" s="1145">
        <v>185</v>
      </c>
    </row>
    <row r="1673" spans="1:11" thickBot="1" x14ac:dyDescent="0.3">
      <c r="A1673" s="1143"/>
      <c r="B1673" s="1151" t="s">
        <v>15718</v>
      </c>
      <c r="C1673" s="1145">
        <v>480</v>
      </c>
      <c r="D1673" s="1145">
        <v>480</v>
      </c>
      <c r="E1673" s="1145">
        <v>398</v>
      </c>
      <c r="F1673" s="1145">
        <v>306</v>
      </c>
      <c r="G1673" s="1145">
        <v>120</v>
      </c>
      <c r="H1673" s="1145">
        <v>69</v>
      </c>
      <c r="I1673" s="1145">
        <v>42</v>
      </c>
      <c r="J1673" s="1145">
        <v>31</v>
      </c>
    </row>
    <row r="1674" spans="1:11" thickBot="1" x14ac:dyDescent="0.3">
      <c r="A1674" s="1143">
        <v>31</v>
      </c>
      <c r="B1674" s="1145" t="s">
        <v>12628</v>
      </c>
      <c r="C1674" s="1145">
        <v>480</v>
      </c>
      <c r="D1674" s="1145">
        <v>474</v>
      </c>
      <c r="E1674" s="1145">
        <v>336</v>
      </c>
      <c r="F1674" s="1145">
        <v>294</v>
      </c>
      <c r="G1674" s="1145">
        <v>261</v>
      </c>
      <c r="H1674" s="1145">
        <v>235</v>
      </c>
      <c r="I1674" s="1145">
        <v>204</v>
      </c>
      <c r="J1674" s="1145">
        <v>181</v>
      </c>
    </row>
    <row r="1675" spans="1:11" thickBot="1" x14ac:dyDescent="0.3">
      <c r="A1675" s="1143"/>
      <c r="B1675" s="1145" t="s">
        <v>15718</v>
      </c>
      <c r="C1675" s="1145">
        <v>480</v>
      </c>
      <c r="D1675" s="1145">
        <v>474</v>
      </c>
      <c r="E1675" s="1145">
        <v>336</v>
      </c>
      <c r="F1675" s="1145">
        <v>152</v>
      </c>
      <c r="G1675" s="1145">
        <v>80</v>
      </c>
      <c r="H1675" s="1145">
        <v>54</v>
      </c>
      <c r="I1675" s="1145">
        <v>36</v>
      </c>
      <c r="J1675" s="1145">
        <v>27</v>
      </c>
    </row>
    <row r="1676" spans="1:11" ht="13.5" thickBot="1" x14ac:dyDescent="0.3">
      <c r="A1676" s="1152">
        <v>32</v>
      </c>
      <c r="B1676" s="1153" t="s">
        <v>12628</v>
      </c>
      <c r="C1676" s="1153">
        <v>480</v>
      </c>
      <c r="D1676" s="1153">
        <v>384</v>
      </c>
      <c r="E1676" s="1153">
        <v>321</v>
      </c>
      <c r="F1676" s="1153">
        <v>283</v>
      </c>
      <c r="G1676" s="1153">
        <v>252</v>
      </c>
      <c r="H1676" s="1153">
        <v>228</v>
      </c>
      <c r="I1676" s="1153">
        <v>198</v>
      </c>
      <c r="J1676" s="1154">
        <v>176</v>
      </c>
    </row>
    <row r="1677" spans="1:11" ht="16" thickBot="1" x14ac:dyDescent="0.3">
      <c r="A1677" s="1155"/>
      <c r="B1677" s="1144" t="s">
        <v>15718</v>
      </c>
      <c r="C1677" s="1144">
        <v>480</v>
      </c>
      <c r="D1677" s="1144">
        <v>384</v>
      </c>
      <c r="E1677" s="1144">
        <v>197</v>
      </c>
      <c r="F1677" s="1144">
        <v>92</v>
      </c>
      <c r="G1677" s="1144">
        <v>60</v>
      </c>
      <c r="H1677" s="1144">
        <v>44</v>
      </c>
      <c r="I1677" s="1144">
        <v>31</v>
      </c>
      <c r="J1677" s="1144">
        <v>24</v>
      </c>
    </row>
    <row r="1678" spans="1:11" ht="16" thickBot="1" x14ac:dyDescent="0.3">
      <c r="A1678" s="1157">
        <v>33</v>
      </c>
      <c r="B1678" s="1144" t="s">
        <v>12628</v>
      </c>
      <c r="C1678" s="1144">
        <v>466</v>
      </c>
      <c r="D1678" s="1144">
        <v>355</v>
      </c>
      <c r="E1678" s="1144">
        <v>308</v>
      </c>
      <c r="F1678" s="1144">
        <v>272</v>
      </c>
      <c r="G1678" s="1144">
        <v>244</v>
      </c>
      <c r="H1678" s="1144">
        <v>221</v>
      </c>
      <c r="I1678" s="1144">
        <v>193</v>
      </c>
      <c r="J1678" s="1144">
        <v>172</v>
      </c>
    </row>
    <row r="1679" spans="1:11" ht="16" thickBot="1" x14ac:dyDescent="0.3">
      <c r="A1679" s="1155"/>
      <c r="B1679" s="1144" t="s">
        <v>15718</v>
      </c>
      <c r="C1679" s="1144">
        <v>466</v>
      </c>
      <c r="D1679" s="1144">
        <v>277</v>
      </c>
      <c r="E1679" s="1144">
        <v>106</v>
      </c>
      <c r="F1679" s="1144">
        <v>66</v>
      </c>
      <c r="G1679" s="1144">
        <v>47</v>
      </c>
      <c r="H1679" s="1144">
        <v>37</v>
      </c>
      <c r="I1679" s="1144">
        <v>27</v>
      </c>
      <c r="J1679" s="1144">
        <v>22</v>
      </c>
    </row>
    <row r="1680" spans="1:11" ht="16" thickBot="1" x14ac:dyDescent="0.3">
      <c r="A1680" s="1157">
        <v>34</v>
      </c>
      <c r="B1680" s="1144" t="s">
        <v>12628</v>
      </c>
      <c r="C1680" s="1144">
        <v>398</v>
      </c>
      <c r="D1680" s="1144">
        <v>340</v>
      </c>
      <c r="E1680" s="1144">
        <v>296</v>
      </c>
      <c r="F1680" s="1144">
        <v>262</v>
      </c>
      <c r="G1680" s="1144">
        <v>236</v>
      </c>
      <c r="H1680" s="1144">
        <v>214</v>
      </c>
      <c r="I1680" s="1144">
        <v>188</v>
      </c>
      <c r="J1680" s="1144">
        <v>167</v>
      </c>
    </row>
    <row r="1681" spans="1:10" ht="16" thickBot="1" x14ac:dyDescent="0.3">
      <c r="A1681" s="1155"/>
      <c r="B1681" s="1144" t="s">
        <v>15718</v>
      </c>
      <c r="C1681" s="1144">
        <v>374</v>
      </c>
      <c r="D1681" s="1144">
        <v>118</v>
      </c>
      <c r="E1681" s="1144">
        <v>70</v>
      </c>
      <c r="F1681" s="1144">
        <v>49</v>
      </c>
      <c r="G1681" s="1144">
        <v>38</v>
      </c>
      <c r="H1681" s="1144">
        <v>31</v>
      </c>
      <c r="I1681" s="1144">
        <v>24</v>
      </c>
      <c r="J1681" s="1144">
        <v>20</v>
      </c>
    </row>
    <row r="1682" spans="1:10" ht="16" thickBot="1" x14ac:dyDescent="0.3">
      <c r="A1682" s="1157">
        <v>35</v>
      </c>
      <c r="B1682" s="1144" t="s">
        <v>12628</v>
      </c>
      <c r="C1682" s="1144">
        <v>379</v>
      </c>
      <c r="D1682" s="1144">
        <v>325</v>
      </c>
      <c r="E1682" s="1144">
        <v>285</v>
      </c>
      <c r="F1682" s="1144">
        <v>253</v>
      </c>
      <c r="G1682" s="1144">
        <v>228</v>
      </c>
      <c r="H1682" s="1144">
        <v>208</v>
      </c>
      <c r="I1682" s="1144">
        <v>183</v>
      </c>
      <c r="J1682" s="1144">
        <v>163</v>
      </c>
    </row>
    <row r="1683" spans="1:10" ht="16" thickBot="1" x14ac:dyDescent="0.3">
      <c r="A1683" s="1155"/>
      <c r="B1683" s="1144" t="s">
        <v>15718</v>
      </c>
      <c r="C1683" s="1144">
        <v>140</v>
      </c>
      <c r="D1683" s="1144">
        <v>77</v>
      </c>
      <c r="E1683" s="1144">
        <v>53</v>
      </c>
      <c r="F1683" s="1144">
        <v>40</v>
      </c>
      <c r="G1683" s="1144">
        <v>32</v>
      </c>
      <c r="H1683" s="1144">
        <v>27</v>
      </c>
      <c r="I1683" s="1144">
        <v>21</v>
      </c>
      <c r="J1683" s="1144">
        <v>18</v>
      </c>
    </row>
    <row r="1684" spans="1:10" ht="16" thickBot="1" x14ac:dyDescent="0.3">
      <c r="A1684" s="1157">
        <v>36</v>
      </c>
      <c r="B1684" s="1144" t="s">
        <v>12628</v>
      </c>
      <c r="C1684" s="1144">
        <v>362</v>
      </c>
      <c r="D1684" s="1144">
        <v>312</v>
      </c>
      <c r="E1684" s="1144">
        <v>274</v>
      </c>
      <c r="F1684" s="1144">
        <v>245</v>
      </c>
      <c r="G1684" s="1144">
        <v>221</v>
      </c>
      <c r="H1684" s="1144">
        <v>202</v>
      </c>
      <c r="I1684" s="1144">
        <v>178</v>
      </c>
      <c r="J1684" s="1144">
        <v>159</v>
      </c>
    </row>
    <row r="1685" spans="1:10" ht="16" thickBot="1" x14ac:dyDescent="0.3">
      <c r="A1685" s="1155"/>
      <c r="B1685" s="1144" t="s">
        <v>15718</v>
      </c>
      <c r="C1685" s="1144">
        <v>85</v>
      </c>
      <c r="D1685" s="1144">
        <v>56</v>
      </c>
      <c r="E1685" s="1144">
        <v>42</v>
      </c>
      <c r="F1685" s="1144">
        <v>34</v>
      </c>
      <c r="G1685" s="1144">
        <v>28</v>
      </c>
      <c r="H1685" s="1144">
        <v>24</v>
      </c>
      <c r="I1685" s="1144">
        <v>19</v>
      </c>
      <c r="J1685" s="1144">
        <v>16</v>
      </c>
    </row>
    <row r="1686" spans="1:10" ht="16" thickBot="1" x14ac:dyDescent="0.3">
      <c r="A1686" s="1157">
        <v>37</v>
      </c>
      <c r="B1686" s="1144" t="s">
        <v>12628</v>
      </c>
      <c r="C1686" s="1144">
        <v>346</v>
      </c>
      <c r="D1686" s="1144">
        <v>300</v>
      </c>
      <c r="E1686" s="1144">
        <v>265</v>
      </c>
      <c r="F1686" s="1144">
        <v>237</v>
      </c>
      <c r="G1686" s="1144">
        <v>214</v>
      </c>
      <c r="H1686" s="1144">
        <v>196</v>
      </c>
      <c r="I1686" s="1144">
        <v>173</v>
      </c>
      <c r="J1686" s="1144">
        <v>156</v>
      </c>
    </row>
    <row r="1687" spans="1:10" ht="16" thickBot="1" x14ac:dyDescent="0.3">
      <c r="A1687" s="1155"/>
      <c r="B1687" s="1144" t="s">
        <v>15718</v>
      </c>
      <c r="C1687" s="1144">
        <v>60</v>
      </c>
      <c r="D1687" s="1144">
        <v>44</v>
      </c>
      <c r="E1687" s="1144">
        <v>35</v>
      </c>
      <c r="F1687" s="1144">
        <v>29</v>
      </c>
      <c r="G1687" s="1144">
        <v>24</v>
      </c>
      <c r="H1687" s="1144">
        <v>21</v>
      </c>
      <c r="I1687" s="1144">
        <v>18</v>
      </c>
      <c r="J1687" s="1144">
        <v>15</v>
      </c>
    </row>
    <row r="1688" spans="1:10" ht="16" thickBot="1" x14ac:dyDescent="0.3">
      <c r="A1688" s="1157">
        <v>38</v>
      </c>
      <c r="B1688" s="1144" t="s">
        <v>12628</v>
      </c>
      <c r="C1688" s="1144">
        <v>331</v>
      </c>
      <c r="D1688" s="1144">
        <v>289</v>
      </c>
      <c r="E1688" s="1144">
        <v>256</v>
      </c>
      <c r="F1688" s="1144">
        <v>229</v>
      </c>
      <c r="G1688" s="1144">
        <v>208</v>
      </c>
      <c r="H1688" s="1144">
        <v>191</v>
      </c>
      <c r="I1688" s="1144">
        <v>169</v>
      </c>
      <c r="J1688" s="1144">
        <v>152</v>
      </c>
    </row>
    <row r="1689" spans="1:10" ht="16" thickBot="1" x14ac:dyDescent="0.3">
      <c r="A1689" s="1155"/>
      <c r="B1689" s="1144" t="s">
        <v>15718</v>
      </c>
      <c r="C1689" s="1144">
        <v>47</v>
      </c>
      <c r="D1689" s="1144">
        <v>36</v>
      </c>
      <c r="E1689" s="1144">
        <v>30</v>
      </c>
      <c r="F1689" s="1144">
        <v>25</v>
      </c>
      <c r="G1689" s="1144">
        <v>22</v>
      </c>
      <c r="H1689" s="1144">
        <v>19</v>
      </c>
      <c r="I1689" s="1144">
        <v>16</v>
      </c>
      <c r="J1689" s="1144">
        <v>14</v>
      </c>
    </row>
    <row r="1690" spans="1:10" ht="16" thickBot="1" x14ac:dyDescent="0.3">
      <c r="A1690" s="1157">
        <v>39</v>
      </c>
      <c r="B1690" s="1144" t="s">
        <v>12628</v>
      </c>
      <c r="C1690" s="1144">
        <v>318</v>
      </c>
      <c r="D1690" s="1144">
        <v>278</v>
      </c>
      <c r="E1690" s="1144">
        <v>247</v>
      </c>
      <c r="F1690" s="1144">
        <v>222</v>
      </c>
      <c r="G1690" s="1144">
        <v>202</v>
      </c>
      <c r="H1690" s="1144">
        <v>185</v>
      </c>
      <c r="I1690" s="1144">
        <v>165</v>
      </c>
      <c r="J1690" s="1144">
        <v>149</v>
      </c>
    </row>
    <row r="1691" spans="1:10" ht="16" thickBot="1" x14ac:dyDescent="0.3">
      <c r="A1691" s="1155"/>
      <c r="B1691" s="1144" t="s">
        <v>15718</v>
      </c>
      <c r="C1691" s="1144">
        <v>38</v>
      </c>
      <c r="D1691" s="1144">
        <v>30</v>
      </c>
      <c r="E1691" s="1144">
        <v>26</v>
      </c>
      <c r="F1691" s="1144">
        <v>22</v>
      </c>
      <c r="G1691" s="1144">
        <v>19</v>
      </c>
      <c r="H1691" s="1144">
        <v>17</v>
      </c>
      <c r="I1691" s="1144">
        <v>15</v>
      </c>
      <c r="J1691" s="1144">
        <v>13</v>
      </c>
    </row>
    <row r="1692" spans="1:10" ht="16" thickBot="1" x14ac:dyDescent="0.3">
      <c r="A1692" s="1157">
        <v>40</v>
      </c>
      <c r="B1692" s="1144" t="s">
        <v>12628</v>
      </c>
      <c r="C1692" s="1144">
        <v>305</v>
      </c>
      <c r="D1692" s="1144">
        <v>268</v>
      </c>
      <c r="E1692" s="1144">
        <v>239</v>
      </c>
      <c r="F1692" s="1144">
        <v>216</v>
      </c>
      <c r="G1692" s="1144">
        <v>197</v>
      </c>
      <c r="H1692" s="1144">
        <v>181</v>
      </c>
      <c r="I1692" s="1144">
        <v>161</v>
      </c>
      <c r="J1692" s="1144">
        <v>145</v>
      </c>
    </row>
    <row r="1693" spans="1:10" ht="16" thickBot="1" x14ac:dyDescent="0.3">
      <c r="A1693" s="1155"/>
      <c r="B1693" s="1144" t="s">
        <v>15718</v>
      </c>
      <c r="C1693" s="1144">
        <v>31</v>
      </c>
      <c r="D1693" s="1144">
        <v>26</v>
      </c>
      <c r="E1693" s="1144">
        <v>22</v>
      </c>
      <c r="F1693" s="1144">
        <v>20</v>
      </c>
      <c r="G1693" s="1144">
        <v>17</v>
      </c>
      <c r="H1693" s="1144">
        <v>16</v>
      </c>
      <c r="I1693" s="1144">
        <v>14</v>
      </c>
      <c r="J1693" s="1144">
        <v>12</v>
      </c>
    </row>
    <row r="1694" spans="1:10" ht="16" thickBot="1" x14ac:dyDescent="0.3">
      <c r="A1694" s="1157" t="s">
        <v>12648</v>
      </c>
      <c r="B1694" s="1144"/>
      <c r="C1694" s="1144"/>
      <c r="D1694" s="1144"/>
      <c r="E1694" s="1144"/>
      <c r="F1694" s="1144"/>
      <c r="G1694" s="1144"/>
      <c r="H1694" s="1144"/>
      <c r="I1694" s="1144"/>
      <c r="J1694" s="1144"/>
    </row>
    <row r="1695" spans="1:10" ht="16" thickBot="1" x14ac:dyDescent="0.3">
      <c r="A1695" s="1155" t="s">
        <v>12638</v>
      </c>
      <c r="B1695" s="1144"/>
      <c r="C1695" s="1144"/>
      <c r="D1695" s="1144"/>
      <c r="E1695" s="1144"/>
      <c r="F1695" s="1144"/>
      <c r="G1695" s="1144"/>
      <c r="H1695" s="1144"/>
      <c r="I1695" s="1144"/>
      <c r="J1695" s="1144"/>
    </row>
    <row r="1696" spans="1:10" ht="16" thickBot="1" x14ac:dyDescent="0.3">
      <c r="A1696" s="1157" t="s">
        <v>13595</v>
      </c>
      <c r="B1696" s="1144" t="s">
        <v>12640</v>
      </c>
      <c r="C1696" s="1144" t="s">
        <v>12647</v>
      </c>
      <c r="D1696" s="1144"/>
      <c r="E1696" s="1144"/>
      <c r="F1696" s="1144"/>
      <c r="G1696" s="1144"/>
      <c r="H1696" s="1144"/>
      <c r="I1696" s="1144"/>
      <c r="J1696" s="1144"/>
    </row>
    <row r="1697" spans="1:10" ht="16" thickBot="1" x14ac:dyDescent="0.3">
      <c r="A1697" s="1155" t="s">
        <v>13596</v>
      </c>
      <c r="B1697" s="1144" t="s">
        <v>15752</v>
      </c>
      <c r="C1697" s="1144" t="s">
        <v>13623</v>
      </c>
      <c r="D1697" s="1144"/>
      <c r="E1697" s="1144"/>
      <c r="F1697" s="1144"/>
      <c r="G1697" s="1144"/>
      <c r="H1697" s="1144"/>
      <c r="I1697" s="1144"/>
      <c r="J1697" s="1144"/>
    </row>
    <row r="1698" spans="1:10" ht="109" thickBot="1" x14ac:dyDescent="0.3">
      <c r="A1698" s="1157" t="s">
        <v>13598</v>
      </c>
      <c r="B1698" s="1144" t="s">
        <v>13599</v>
      </c>
      <c r="C1698" s="1144" t="s">
        <v>13600</v>
      </c>
      <c r="D1698" s="1144"/>
      <c r="E1698" s="1144"/>
      <c r="F1698" s="1144"/>
      <c r="G1698" s="1144"/>
      <c r="H1698" s="1144"/>
      <c r="I1698" s="1144"/>
      <c r="J1698" s="1144"/>
    </row>
    <row r="1699" spans="1:10" ht="16" thickBot="1" x14ac:dyDescent="0.3">
      <c r="A1699" s="1155"/>
      <c r="B1699" s="1144"/>
      <c r="C1699" s="1144" t="s">
        <v>13601</v>
      </c>
      <c r="D1699" s="1144" t="s">
        <v>13619</v>
      </c>
      <c r="E1699" s="1144" t="s">
        <v>13603</v>
      </c>
      <c r="F1699" s="1144" t="s">
        <v>13604</v>
      </c>
      <c r="G1699" s="1144" t="s">
        <v>13605</v>
      </c>
      <c r="H1699" s="1144" t="s">
        <v>13626</v>
      </c>
      <c r="I1699" s="1144" t="s">
        <v>13607</v>
      </c>
      <c r="J1699" s="1144" t="s">
        <v>13608</v>
      </c>
    </row>
    <row r="1700" spans="1:10" ht="16" thickBot="1" x14ac:dyDescent="0.3">
      <c r="A1700" s="1157" t="s">
        <v>15753</v>
      </c>
      <c r="B1700" s="1144" t="s">
        <v>15754</v>
      </c>
      <c r="C1700" s="1144" t="s">
        <v>13609</v>
      </c>
      <c r="D1700" s="1144" t="s">
        <v>13610</v>
      </c>
      <c r="E1700" s="1144" t="s">
        <v>13611</v>
      </c>
      <c r="F1700" s="1144" t="s">
        <v>13612</v>
      </c>
      <c r="G1700" s="1144" t="s">
        <v>13613</v>
      </c>
      <c r="H1700" s="1144" t="s">
        <v>13614</v>
      </c>
      <c r="I1700" s="1144" t="s">
        <v>13615</v>
      </c>
      <c r="J1700" s="1144" t="s">
        <v>13616</v>
      </c>
    </row>
    <row r="1701" spans="1:10" ht="16" thickBot="1" x14ac:dyDescent="0.3">
      <c r="A1701" s="1155" t="s">
        <v>13617</v>
      </c>
      <c r="B1701" s="1144" t="s">
        <v>13618</v>
      </c>
      <c r="C1701" s="1144" t="s">
        <v>15757</v>
      </c>
      <c r="D1701" s="1144" t="s">
        <v>15757</v>
      </c>
      <c r="E1701" s="1144" t="s">
        <v>15757</v>
      </c>
      <c r="F1701" s="1144" t="s">
        <v>15757</v>
      </c>
      <c r="G1701" s="1144" t="s">
        <v>15692</v>
      </c>
      <c r="H1701" s="1144" t="s">
        <v>15692</v>
      </c>
      <c r="I1701" s="1144" t="s">
        <v>15692</v>
      </c>
      <c r="J1701" s="1144" t="s">
        <v>15692</v>
      </c>
    </row>
    <row r="1702" spans="1:10" ht="16" thickBot="1" x14ac:dyDescent="0.3">
      <c r="A1702" s="1157"/>
      <c r="B1702" s="1144"/>
      <c r="C1702" s="1144"/>
      <c r="D1702" s="1144"/>
      <c r="E1702" s="1144"/>
      <c r="F1702" s="1144"/>
      <c r="G1702" s="1144"/>
      <c r="H1702" s="1144"/>
      <c r="I1702" s="1144"/>
      <c r="J1702" s="1144"/>
    </row>
    <row r="1703" spans="1:10" ht="16" thickBot="1" x14ac:dyDescent="0.3">
      <c r="A1703" s="1155">
        <v>20</v>
      </c>
      <c r="B1703" s="1144" t="s">
        <v>12628</v>
      </c>
      <c r="C1703" s="1144">
        <v>480</v>
      </c>
      <c r="D1703" s="1144">
        <v>480</v>
      </c>
      <c r="E1703" s="1144">
        <v>480</v>
      </c>
      <c r="F1703" s="1144">
        <v>448</v>
      </c>
      <c r="G1703" s="1144">
        <v>403</v>
      </c>
      <c r="H1703" s="1144">
        <v>367</v>
      </c>
      <c r="I1703" s="1144">
        <v>323</v>
      </c>
      <c r="J1703" s="1144">
        <v>280</v>
      </c>
    </row>
    <row r="1704" spans="1:10" ht="16" thickBot="1" x14ac:dyDescent="0.3">
      <c r="A1704" s="1157"/>
      <c r="B1704" s="1144" t="s">
        <v>15718</v>
      </c>
      <c r="C1704" s="1144">
        <v>480</v>
      </c>
      <c r="D1704" s="1144">
        <v>480</v>
      </c>
      <c r="E1704" s="1144">
        <v>480</v>
      </c>
      <c r="F1704" s="1144">
        <v>448</v>
      </c>
      <c r="G1704" s="1144">
        <v>403</v>
      </c>
      <c r="H1704" s="1144">
        <v>367</v>
      </c>
      <c r="I1704" s="1144">
        <v>323</v>
      </c>
      <c r="J1704" s="1144">
        <v>280</v>
      </c>
    </row>
    <row r="1705" spans="1:10" ht="16" thickBot="1" x14ac:dyDescent="0.3">
      <c r="A1705" s="1155">
        <v>21</v>
      </c>
      <c r="B1705" s="1144" t="s">
        <v>12628</v>
      </c>
      <c r="C1705" s="1144">
        <v>480</v>
      </c>
      <c r="D1705" s="1144">
        <v>480</v>
      </c>
      <c r="E1705" s="1144">
        <v>480</v>
      </c>
      <c r="F1705" s="1144">
        <v>448</v>
      </c>
      <c r="G1705" s="1144">
        <v>403</v>
      </c>
      <c r="H1705" s="1144">
        <v>367</v>
      </c>
      <c r="I1705" s="1144">
        <v>323</v>
      </c>
      <c r="J1705" s="1144">
        <v>249</v>
      </c>
    </row>
    <row r="1706" spans="1:10" ht="16" thickBot="1" x14ac:dyDescent="0.3">
      <c r="A1706" s="1157"/>
      <c r="B1706" s="1144" t="s">
        <v>15718</v>
      </c>
      <c r="C1706" s="1144">
        <v>480</v>
      </c>
      <c r="D1706" s="1144">
        <v>480</v>
      </c>
      <c r="E1706" s="1144">
        <v>480</v>
      </c>
      <c r="F1706" s="1144">
        <v>448</v>
      </c>
      <c r="G1706" s="1144">
        <v>403</v>
      </c>
      <c r="H1706" s="1144">
        <v>367</v>
      </c>
      <c r="I1706" s="1144">
        <v>323</v>
      </c>
      <c r="J1706" s="1144">
        <v>249</v>
      </c>
    </row>
    <row r="1707" spans="1:10" ht="16" thickBot="1" x14ac:dyDescent="0.3">
      <c r="A1707" s="1155">
        <v>22</v>
      </c>
      <c r="B1707" s="1144" t="s">
        <v>12628</v>
      </c>
      <c r="C1707" s="1144">
        <v>480</v>
      </c>
      <c r="D1707" s="1144">
        <v>480</v>
      </c>
      <c r="E1707" s="1144">
        <v>480</v>
      </c>
      <c r="F1707" s="1144">
        <v>448</v>
      </c>
      <c r="G1707" s="1144">
        <v>403</v>
      </c>
      <c r="H1707" s="1144">
        <v>367</v>
      </c>
      <c r="I1707" s="1144">
        <v>323</v>
      </c>
      <c r="J1707" s="1144">
        <v>236</v>
      </c>
    </row>
    <row r="1708" spans="1:10" ht="16" thickBot="1" x14ac:dyDescent="0.3">
      <c r="A1708" s="1157"/>
      <c r="B1708" s="1144" t="s">
        <v>15718</v>
      </c>
      <c r="C1708" s="1144">
        <v>480</v>
      </c>
      <c r="D1708" s="1144">
        <v>480</v>
      </c>
      <c r="E1708" s="1144">
        <v>480</v>
      </c>
      <c r="F1708" s="1144">
        <v>448</v>
      </c>
      <c r="G1708" s="1144">
        <v>403</v>
      </c>
      <c r="H1708" s="1144">
        <v>367</v>
      </c>
      <c r="I1708" s="1144">
        <v>323</v>
      </c>
      <c r="J1708" s="1144">
        <v>157</v>
      </c>
    </row>
    <row r="1709" spans="1:10" ht="16" thickBot="1" x14ac:dyDescent="0.3">
      <c r="A1709" s="1155">
        <v>23</v>
      </c>
      <c r="B1709" s="1144" t="s">
        <v>12628</v>
      </c>
      <c r="C1709" s="1144">
        <v>480</v>
      </c>
      <c r="D1709" s="1144">
        <v>480</v>
      </c>
      <c r="E1709" s="1144">
        <v>480</v>
      </c>
      <c r="F1709" s="1144">
        <v>448</v>
      </c>
      <c r="G1709" s="1144">
        <v>403</v>
      </c>
      <c r="H1709" s="1144">
        <v>367</v>
      </c>
      <c r="I1709" s="1144">
        <v>290</v>
      </c>
      <c r="J1709" s="1144">
        <v>228</v>
      </c>
    </row>
    <row r="1710" spans="1:10" ht="16" thickBot="1" x14ac:dyDescent="0.3">
      <c r="A1710" s="1157"/>
      <c r="B1710" s="1144" t="s">
        <v>15718</v>
      </c>
      <c r="C1710" s="1144">
        <v>480</v>
      </c>
      <c r="D1710" s="1144">
        <v>480</v>
      </c>
      <c r="E1710" s="1144">
        <v>480</v>
      </c>
      <c r="F1710" s="1144">
        <v>448</v>
      </c>
      <c r="G1710" s="1144">
        <v>403</v>
      </c>
      <c r="H1710" s="1144">
        <v>367</v>
      </c>
      <c r="I1710" s="1144">
        <v>290</v>
      </c>
      <c r="J1710" s="1144">
        <v>108</v>
      </c>
    </row>
    <row r="1711" spans="1:10" ht="16" thickBot="1" x14ac:dyDescent="0.3">
      <c r="A1711" s="1155">
        <v>24</v>
      </c>
      <c r="B1711" s="1144" t="s">
        <v>12628</v>
      </c>
      <c r="C1711" s="1144">
        <v>480</v>
      </c>
      <c r="D1711" s="1144">
        <v>480</v>
      </c>
      <c r="E1711" s="1144">
        <v>480</v>
      </c>
      <c r="F1711" s="1144">
        <v>448</v>
      </c>
      <c r="G1711" s="1144">
        <v>403</v>
      </c>
      <c r="H1711" s="1144">
        <v>367</v>
      </c>
      <c r="I1711" s="1144">
        <v>256</v>
      </c>
      <c r="J1711" s="1144">
        <v>221</v>
      </c>
    </row>
    <row r="1712" spans="1:10" ht="16" thickBot="1" x14ac:dyDescent="0.3">
      <c r="A1712" s="1157"/>
      <c r="B1712" s="1144" t="s">
        <v>15718</v>
      </c>
      <c r="C1712" s="1144">
        <v>480</v>
      </c>
      <c r="D1712" s="1144">
        <v>480</v>
      </c>
      <c r="E1712" s="1144">
        <v>480</v>
      </c>
      <c r="F1712" s="1144">
        <v>448</v>
      </c>
      <c r="G1712" s="1144">
        <v>403</v>
      </c>
      <c r="H1712" s="1144">
        <v>367</v>
      </c>
      <c r="I1712" s="1144">
        <v>256</v>
      </c>
      <c r="J1712" s="1144">
        <v>82</v>
      </c>
    </row>
    <row r="1713" spans="1:11" ht="16" thickBot="1" x14ac:dyDescent="0.3">
      <c r="A1713" s="1155">
        <v>25</v>
      </c>
      <c r="B1713" s="1144" t="s">
        <v>12628</v>
      </c>
      <c r="C1713" s="1144">
        <v>480</v>
      </c>
      <c r="D1713" s="1144">
        <v>480</v>
      </c>
      <c r="E1713" s="1144">
        <v>480</v>
      </c>
      <c r="F1713" s="1144">
        <v>448</v>
      </c>
      <c r="G1713" s="1144">
        <v>403</v>
      </c>
      <c r="H1713" s="1144">
        <v>339</v>
      </c>
      <c r="I1713" s="1144">
        <v>247</v>
      </c>
      <c r="J1713" s="1144">
        <v>214</v>
      </c>
    </row>
    <row r="1714" spans="1:11" ht="16" thickBot="1" x14ac:dyDescent="0.3">
      <c r="A1714" s="1157"/>
      <c r="B1714" s="1144" t="s">
        <v>15718</v>
      </c>
      <c r="C1714" s="1144">
        <v>480</v>
      </c>
      <c r="D1714" s="1144">
        <v>480</v>
      </c>
      <c r="E1714" s="1144">
        <v>480</v>
      </c>
      <c r="F1714" s="1144">
        <v>448</v>
      </c>
      <c r="G1714" s="1144">
        <v>403</v>
      </c>
      <c r="H1714" s="1144">
        <v>339</v>
      </c>
      <c r="I1714" s="1144">
        <v>162</v>
      </c>
      <c r="J1714" s="1144">
        <v>66</v>
      </c>
    </row>
    <row r="1715" spans="1:11" ht="16" thickBot="1" x14ac:dyDescent="0.3">
      <c r="A1715" s="1155">
        <v>26</v>
      </c>
      <c r="B1715" s="1144" t="s">
        <v>12628</v>
      </c>
      <c r="C1715" s="1144">
        <v>480</v>
      </c>
      <c r="D1715" s="1144">
        <v>480</v>
      </c>
      <c r="E1715" s="1144">
        <v>480</v>
      </c>
      <c r="F1715" s="1144">
        <v>448</v>
      </c>
      <c r="G1715" s="1144">
        <v>396</v>
      </c>
      <c r="H1715" s="1144">
        <v>291</v>
      </c>
      <c r="I1715" s="1144">
        <v>238</v>
      </c>
      <c r="J1715" s="1144">
        <v>207</v>
      </c>
    </row>
    <row r="1716" spans="1:11" ht="16" thickBot="1" x14ac:dyDescent="0.3">
      <c r="A1716" s="1157"/>
      <c r="B1716" s="1144" t="s">
        <v>15718</v>
      </c>
      <c r="C1716" s="1144">
        <v>480</v>
      </c>
      <c r="D1716" s="1144">
        <v>480</v>
      </c>
      <c r="E1716" s="1144">
        <v>480</v>
      </c>
      <c r="F1716" s="1144">
        <v>448</v>
      </c>
      <c r="G1716" s="1144">
        <v>396</v>
      </c>
      <c r="H1716" s="1144">
        <v>291</v>
      </c>
      <c r="I1716" s="1144">
        <v>108</v>
      </c>
      <c r="J1716" s="1144">
        <v>54</v>
      </c>
    </row>
    <row r="1717" spans="1:11" ht="16" thickBot="1" x14ac:dyDescent="0.3">
      <c r="A1717" s="1155">
        <v>27</v>
      </c>
      <c r="B1717" s="1144" t="s">
        <v>12628</v>
      </c>
      <c r="C1717" s="1144">
        <v>480</v>
      </c>
      <c r="D1717" s="1144">
        <v>480</v>
      </c>
      <c r="E1717" s="1144">
        <v>480</v>
      </c>
      <c r="F1717" s="1144">
        <v>448</v>
      </c>
      <c r="G1717" s="1144">
        <v>341</v>
      </c>
      <c r="H1717" s="1144">
        <v>269</v>
      </c>
      <c r="I1717" s="1144">
        <v>230</v>
      </c>
      <c r="J1717" s="1144">
        <v>201</v>
      </c>
    </row>
    <row r="1718" spans="1:11" ht="16" thickBot="1" x14ac:dyDescent="0.3">
      <c r="A1718" s="1157"/>
      <c r="B1718" s="1144" t="s">
        <v>15718</v>
      </c>
      <c r="C1718" s="1144">
        <v>480</v>
      </c>
      <c r="D1718" s="1144">
        <v>480</v>
      </c>
      <c r="E1718" s="1144">
        <v>480</v>
      </c>
      <c r="F1718" s="1144">
        <v>448</v>
      </c>
      <c r="G1718" s="1144">
        <v>341</v>
      </c>
      <c r="H1718" s="1144">
        <v>269</v>
      </c>
      <c r="I1718" s="1144">
        <v>80</v>
      </c>
      <c r="J1718" s="1144">
        <v>46</v>
      </c>
    </row>
    <row r="1719" spans="1:11" x14ac:dyDescent="0.25">
      <c r="A1719" s="1090">
        <v>28</v>
      </c>
      <c r="B1719" s="1089" t="s">
        <v>12628</v>
      </c>
      <c r="C1719" s="1089">
        <v>480</v>
      </c>
      <c r="D1719" s="1089">
        <v>480</v>
      </c>
      <c r="E1719" s="1089">
        <v>480</v>
      </c>
      <c r="F1719" s="1089">
        <v>398</v>
      </c>
      <c r="G1719" s="1089">
        <v>291</v>
      </c>
      <c r="H1719" s="1089">
        <v>260</v>
      </c>
      <c r="I1719" s="1089">
        <v>223</v>
      </c>
      <c r="J1719" s="1089">
        <v>195</v>
      </c>
    </row>
    <row r="1720" spans="1:11" ht="15" x14ac:dyDescent="0.25">
      <c r="A1720" s="1129"/>
      <c r="B1720" s="1125" t="s">
        <v>15718</v>
      </c>
      <c r="C1720" s="1125">
        <v>480</v>
      </c>
      <c r="D1720" s="1125">
        <v>480</v>
      </c>
      <c r="E1720" s="1125">
        <v>480</v>
      </c>
      <c r="F1720" s="1125">
        <v>398</v>
      </c>
      <c r="G1720" s="1125">
        <v>291</v>
      </c>
      <c r="H1720" s="1125">
        <v>150</v>
      </c>
      <c r="I1720" s="1125">
        <v>63</v>
      </c>
      <c r="J1720" s="1125">
        <v>40</v>
      </c>
      <c r="K1720" s="1125"/>
    </row>
    <row r="1721" spans="1:11" thickBot="1" x14ac:dyDescent="0.3">
      <c r="A1721" s="1129">
        <v>29</v>
      </c>
      <c r="B1721" s="1125" t="s">
        <v>12628</v>
      </c>
      <c r="C1721" s="1125">
        <v>480</v>
      </c>
      <c r="D1721" s="1125">
        <v>480</v>
      </c>
      <c r="E1721" s="1125">
        <v>466</v>
      </c>
      <c r="F1721" s="1125">
        <v>334</v>
      </c>
      <c r="G1721" s="1125">
        <v>280</v>
      </c>
      <c r="H1721" s="1125">
        <v>250</v>
      </c>
      <c r="I1721" s="1125">
        <v>216</v>
      </c>
      <c r="J1721" s="1125">
        <v>190</v>
      </c>
      <c r="K1721" s="1125"/>
    </row>
    <row r="1722" spans="1:11" ht="16" thickBot="1" x14ac:dyDescent="0.3">
      <c r="A1722" s="1140"/>
      <c r="B1722" s="1141" t="s">
        <v>15718</v>
      </c>
      <c r="C1722" s="1146">
        <v>480</v>
      </c>
      <c r="D1722" s="1142">
        <v>480</v>
      </c>
      <c r="E1722" s="1125">
        <v>466</v>
      </c>
      <c r="F1722" s="1125">
        <v>334</v>
      </c>
      <c r="G1722" s="1125">
        <v>216</v>
      </c>
      <c r="H1722" s="1125">
        <v>93</v>
      </c>
      <c r="I1722" s="1125">
        <v>50</v>
      </c>
      <c r="J1722" s="1125">
        <v>35</v>
      </c>
      <c r="K1722" s="1125"/>
    </row>
    <row r="1723" spans="1:11" ht="16" thickBot="1" x14ac:dyDescent="0.3">
      <c r="A1723" s="1143">
        <v>30</v>
      </c>
      <c r="B1723" s="1144" t="s">
        <v>12628</v>
      </c>
      <c r="C1723" s="1146">
        <v>480</v>
      </c>
      <c r="D1723" s="1142">
        <v>480</v>
      </c>
      <c r="E1723" s="1125">
        <v>393</v>
      </c>
      <c r="F1723" s="1125">
        <v>304</v>
      </c>
      <c r="G1723" s="1125">
        <v>269</v>
      </c>
      <c r="H1723" s="1125">
        <v>242</v>
      </c>
      <c r="I1723" s="1125">
        <v>209</v>
      </c>
      <c r="J1723" s="1125">
        <v>185</v>
      </c>
      <c r="K1723" s="1125"/>
    </row>
    <row r="1724" spans="1:11" ht="16.149999999999999" customHeight="1" thickBot="1" x14ac:dyDescent="0.3">
      <c r="A1724" s="1147"/>
      <c r="B1724" s="1148" t="s">
        <v>15718</v>
      </c>
      <c r="C1724" s="1149">
        <v>480</v>
      </c>
      <c r="D1724" s="1150">
        <v>480</v>
      </c>
      <c r="E1724" s="1150">
        <v>393</v>
      </c>
      <c r="F1724" s="1150">
        <v>304</v>
      </c>
      <c r="G1724" s="1150">
        <v>114</v>
      </c>
      <c r="H1724" s="1150">
        <v>67</v>
      </c>
      <c r="I1724" s="1150">
        <v>42</v>
      </c>
      <c r="J1724" s="1150">
        <v>30</v>
      </c>
      <c r="K1724" s="1145"/>
    </row>
    <row r="1725" spans="1:11" thickBot="1" x14ac:dyDescent="0.3">
      <c r="A1725" s="1143">
        <v>31</v>
      </c>
      <c r="B1725" s="1151" t="s">
        <v>12628</v>
      </c>
      <c r="C1725" s="1145">
        <v>480</v>
      </c>
      <c r="D1725" s="1146">
        <v>466</v>
      </c>
      <c r="E1725" s="1142">
        <v>333</v>
      </c>
      <c r="F1725" s="1145">
        <v>292</v>
      </c>
      <c r="G1725" s="1145">
        <v>259</v>
      </c>
      <c r="H1725" s="1145">
        <v>234</v>
      </c>
      <c r="I1725" s="1145">
        <v>203</v>
      </c>
      <c r="J1725" s="1145">
        <v>180</v>
      </c>
      <c r="K1725" s="1145"/>
    </row>
    <row r="1726" spans="1:11" thickBot="1" x14ac:dyDescent="0.3">
      <c r="A1726" s="1143"/>
      <c r="B1726" s="1145" t="s">
        <v>15718</v>
      </c>
      <c r="C1726" s="1145">
        <v>480</v>
      </c>
      <c r="D1726" s="1146">
        <v>466</v>
      </c>
      <c r="E1726" s="1142">
        <v>333</v>
      </c>
      <c r="F1726" s="1145">
        <v>141</v>
      </c>
      <c r="G1726" s="1145">
        <v>77</v>
      </c>
      <c r="H1726" s="1145">
        <v>52</v>
      </c>
      <c r="I1726" s="1145">
        <v>35</v>
      </c>
      <c r="J1726" s="1145">
        <v>27</v>
      </c>
      <c r="K1726" s="1145"/>
    </row>
    <row r="1727" spans="1:11" thickBot="1" x14ac:dyDescent="0.3">
      <c r="A1727" s="1143">
        <v>32</v>
      </c>
      <c r="B1727" s="1145" t="s">
        <v>12628</v>
      </c>
      <c r="C1727" s="1145">
        <v>480</v>
      </c>
      <c r="D1727" s="1146">
        <v>374</v>
      </c>
      <c r="E1727" s="1142">
        <v>318</v>
      </c>
      <c r="F1727" s="1145">
        <v>280</v>
      </c>
      <c r="G1727" s="1145">
        <v>250</v>
      </c>
      <c r="H1727" s="1145">
        <v>226</v>
      </c>
      <c r="I1727" s="1145">
        <v>197</v>
      </c>
      <c r="J1727" s="1145">
        <v>175</v>
      </c>
      <c r="K1727" s="1145"/>
    </row>
    <row r="1728" spans="1:11" ht="13.5" thickBot="1" x14ac:dyDescent="0.3">
      <c r="A1728" s="1152"/>
      <c r="B1728" s="1153" t="s">
        <v>15718</v>
      </c>
      <c r="C1728" s="1153">
        <v>480</v>
      </c>
      <c r="D1728" s="1153">
        <v>374</v>
      </c>
      <c r="E1728" s="1153">
        <v>179</v>
      </c>
      <c r="F1728" s="1153">
        <v>87</v>
      </c>
      <c r="G1728" s="1153">
        <v>57</v>
      </c>
      <c r="H1728" s="1153">
        <v>42</v>
      </c>
      <c r="I1728" s="1153">
        <v>30</v>
      </c>
      <c r="J1728" s="1153">
        <v>24</v>
      </c>
      <c r="K1728" s="1154"/>
    </row>
    <row r="1729" spans="1:11" ht="16" thickBot="1" x14ac:dyDescent="0.3">
      <c r="A1729" s="1155">
        <v>33</v>
      </c>
      <c r="B1729" s="1144" t="s">
        <v>12628</v>
      </c>
      <c r="C1729" s="1144">
        <v>452</v>
      </c>
      <c r="D1729" s="1156">
        <v>351</v>
      </c>
      <c r="E1729" s="1141">
        <v>305</v>
      </c>
      <c r="F1729" s="1144">
        <v>270</v>
      </c>
      <c r="G1729" s="1144">
        <v>242</v>
      </c>
      <c r="H1729" s="1144">
        <v>219</v>
      </c>
      <c r="I1729" s="1144">
        <v>192</v>
      </c>
      <c r="J1729" s="1144">
        <v>171</v>
      </c>
      <c r="K1729" s="1144"/>
    </row>
    <row r="1730" spans="1:11" ht="16" thickBot="1" x14ac:dyDescent="0.3">
      <c r="A1730" s="1157"/>
      <c r="B1730" s="1144" t="s">
        <v>15718</v>
      </c>
      <c r="C1730" s="1144">
        <v>452</v>
      </c>
      <c r="D1730" s="1156">
        <v>241</v>
      </c>
      <c r="E1730" s="1141">
        <v>99</v>
      </c>
      <c r="F1730" s="1144">
        <v>62</v>
      </c>
      <c r="G1730" s="1144">
        <v>45</v>
      </c>
      <c r="H1730" s="1144">
        <v>35</v>
      </c>
      <c r="I1730" s="1144">
        <v>27</v>
      </c>
      <c r="J1730" s="1144">
        <v>21</v>
      </c>
      <c r="K1730" s="1144"/>
    </row>
    <row r="1731" spans="1:11" ht="16" thickBot="1" x14ac:dyDescent="0.3">
      <c r="A1731" s="1155">
        <v>34</v>
      </c>
      <c r="B1731" s="1144" t="s">
        <v>12628</v>
      </c>
      <c r="C1731" s="1144">
        <v>392</v>
      </c>
      <c r="D1731" s="1156">
        <v>335</v>
      </c>
      <c r="E1731" s="1141">
        <v>293</v>
      </c>
      <c r="F1731" s="1144">
        <v>260</v>
      </c>
      <c r="G1731" s="1144">
        <v>234</v>
      </c>
      <c r="H1731" s="1144">
        <v>212</v>
      </c>
      <c r="I1731" s="1144">
        <v>186</v>
      </c>
      <c r="J1731" s="1144">
        <v>166</v>
      </c>
      <c r="K1731" s="1144"/>
    </row>
    <row r="1732" spans="1:11" ht="16" thickBot="1" x14ac:dyDescent="0.3">
      <c r="A1732" s="1157"/>
      <c r="B1732" s="1144" t="s">
        <v>15718</v>
      </c>
      <c r="C1732" s="1144">
        <v>307</v>
      </c>
      <c r="D1732" s="1156">
        <v>108</v>
      </c>
      <c r="E1732" s="1141">
        <v>66</v>
      </c>
      <c r="F1732" s="1144">
        <v>47</v>
      </c>
      <c r="G1732" s="1144">
        <v>37</v>
      </c>
      <c r="H1732" s="1144">
        <v>30</v>
      </c>
      <c r="I1732" s="1144">
        <v>23</v>
      </c>
      <c r="J1732" s="1144">
        <v>19</v>
      </c>
      <c r="K1732" s="1144"/>
    </row>
    <row r="1733" spans="1:11" ht="16" thickBot="1" x14ac:dyDescent="0.3">
      <c r="A1733" s="1155">
        <v>35</v>
      </c>
      <c r="B1733" s="1144" t="s">
        <v>12628</v>
      </c>
      <c r="C1733" s="1144">
        <v>373</v>
      </c>
      <c r="D1733" s="1156">
        <v>321</v>
      </c>
      <c r="E1733" s="1141">
        <v>281</v>
      </c>
      <c r="F1733" s="1144">
        <v>251</v>
      </c>
      <c r="G1733" s="1144">
        <v>226</v>
      </c>
      <c r="H1733" s="1144">
        <v>206</v>
      </c>
      <c r="I1733" s="1144">
        <v>181</v>
      </c>
      <c r="J1733" s="1144">
        <v>162</v>
      </c>
      <c r="K1733" s="1144"/>
    </row>
    <row r="1734" spans="1:11" ht="16" thickBot="1" x14ac:dyDescent="0.3">
      <c r="A1734" s="1157"/>
      <c r="B1734" s="1144" t="s">
        <v>15718</v>
      </c>
      <c r="C1734" s="1144">
        <v>126</v>
      </c>
      <c r="D1734" s="1156">
        <v>72</v>
      </c>
      <c r="E1734" s="1141">
        <v>50</v>
      </c>
      <c r="F1734" s="1144">
        <v>38</v>
      </c>
      <c r="G1734" s="1144">
        <v>31</v>
      </c>
      <c r="H1734" s="1144">
        <v>26</v>
      </c>
      <c r="I1734" s="1144">
        <v>21</v>
      </c>
      <c r="J1734" s="1144">
        <v>17</v>
      </c>
      <c r="K1734" s="1144"/>
    </row>
    <row r="1735" spans="1:11" ht="16" thickBot="1" x14ac:dyDescent="0.3">
      <c r="A1735" s="1155">
        <v>36</v>
      </c>
      <c r="B1735" s="1144" t="s">
        <v>12628</v>
      </c>
      <c r="C1735" s="1144">
        <v>356</v>
      </c>
      <c r="D1735" s="1156">
        <v>308</v>
      </c>
      <c r="E1735" s="1141">
        <v>271</v>
      </c>
      <c r="F1735" s="1144">
        <v>242</v>
      </c>
      <c r="G1735" s="1144">
        <v>219</v>
      </c>
      <c r="H1735" s="1144">
        <v>200</v>
      </c>
      <c r="I1735" s="1144">
        <v>177</v>
      </c>
      <c r="J1735" s="1144">
        <v>158</v>
      </c>
      <c r="K1735" s="1144"/>
    </row>
    <row r="1736" spans="1:11" ht="16" thickBot="1" x14ac:dyDescent="0.3">
      <c r="A1736" s="1157"/>
      <c r="B1736" s="1144" t="s">
        <v>15718</v>
      </c>
      <c r="C1736" s="1144">
        <v>78</v>
      </c>
      <c r="D1736" s="1156">
        <v>53</v>
      </c>
      <c r="E1736" s="1141">
        <v>40</v>
      </c>
      <c r="F1736" s="1144">
        <v>32</v>
      </c>
      <c r="G1736" s="1144">
        <v>27</v>
      </c>
      <c r="H1736" s="1144">
        <v>23</v>
      </c>
      <c r="I1736" s="1144">
        <v>19</v>
      </c>
      <c r="J1736" s="1144">
        <v>16</v>
      </c>
      <c r="K1736" s="1144"/>
    </row>
    <row r="1737" spans="1:11" ht="16" thickBot="1" x14ac:dyDescent="0.3">
      <c r="A1737" s="1155">
        <v>37</v>
      </c>
      <c r="B1737" s="1144" t="s">
        <v>12628</v>
      </c>
      <c r="C1737" s="1144">
        <v>340</v>
      </c>
      <c r="D1737" s="1156">
        <v>295</v>
      </c>
      <c r="E1737" s="1141">
        <v>261</v>
      </c>
      <c r="F1737" s="1144">
        <v>234</v>
      </c>
      <c r="G1737" s="1144">
        <v>212</v>
      </c>
      <c r="H1737" s="1144">
        <v>194</v>
      </c>
      <c r="I1737" s="1144">
        <v>172</v>
      </c>
      <c r="J1737" s="1144">
        <v>154</v>
      </c>
      <c r="K1737" s="1144"/>
    </row>
    <row r="1738" spans="1:11" ht="16" thickBot="1" x14ac:dyDescent="0.3">
      <c r="A1738" s="1157"/>
      <c r="B1738" s="1144" t="s">
        <v>15718</v>
      </c>
      <c r="C1738" s="1144">
        <v>56</v>
      </c>
      <c r="D1738" s="1156">
        <v>42</v>
      </c>
      <c r="E1738" s="1141">
        <v>33</v>
      </c>
      <c r="F1738" s="1144">
        <v>28</v>
      </c>
      <c r="G1738" s="1144">
        <v>23</v>
      </c>
      <c r="H1738" s="1144">
        <v>20</v>
      </c>
      <c r="I1738" s="1144">
        <v>17</v>
      </c>
      <c r="J1738" s="1144">
        <v>15</v>
      </c>
      <c r="K1738" s="1144"/>
    </row>
    <row r="1739" spans="1:11" ht="16" thickBot="1" x14ac:dyDescent="0.3">
      <c r="A1739" s="1155">
        <v>38</v>
      </c>
      <c r="B1739" s="1144" t="s">
        <v>12628</v>
      </c>
      <c r="C1739" s="1144">
        <v>325</v>
      </c>
      <c r="D1739" s="1156">
        <v>284</v>
      </c>
      <c r="E1739" s="1141">
        <v>252</v>
      </c>
      <c r="F1739" s="1144">
        <v>227</v>
      </c>
      <c r="G1739" s="1144">
        <v>206</v>
      </c>
      <c r="H1739" s="1144">
        <v>189</v>
      </c>
      <c r="I1739" s="1144">
        <v>168</v>
      </c>
      <c r="J1739" s="1144">
        <v>151</v>
      </c>
      <c r="K1739" s="1144"/>
    </row>
    <row r="1740" spans="1:11" ht="16" thickBot="1" x14ac:dyDescent="0.3">
      <c r="A1740" s="1157"/>
      <c r="B1740" s="1144" t="s">
        <v>15718</v>
      </c>
      <c r="C1740" s="1144">
        <v>44</v>
      </c>
      <c r="D1740" s="1156">
        <v>34</v>
      </c>
      <c r="E1740" s="1141">
        <v>28</v>
      </c>
      <c r="F1740" s="1144">
        <v>24</v>
      </c>
      <c r="G1740" s="1144">
        <v>21</v>
      </c>
      <c r="H1740" s="1144">
        <v>18</v>
      </c>
      <c r="I1740" s="1144">
        <v>16</v>
      </c>
      <c r="J1740" s="1144">
        <v>14</v>
      </c>
      <c r="K1740" s="1144"/>
    </row>
    <row r="1741" spans="1:11" ht="16" thickBot="1" x14ac:dyDescent="0.3">
      <c r="A1741" s="1155">
        <v>39</v>
      </c>
      <c r="B1741" s="1144" t="s">
        <v>12628</v>
      </c>
      <c r="C1741" s="1144">
        <v>312</v>
      </c>
      <c r="D1741" s="1156">
        <v>273</v>
      </c>
      <c r="E1741" s="1141">
        <v>244</v>
      </c>
      <c r="F1741" s="1144">
        <v>220</v>
      </c>
      <c r="G1741" s="1144">
        <v>200</v>
      </c>
      <c r="H1741" s="1144">
        <v>184</v>
      </c>
      <c r="I1741" s="1144">
        <v>163</v>
      </c>
      <c r="J1741" s="1144">
        <v>147</v>
      </c>
      <c r="K1741" s="1144"/>
    </row>
    <row r="1742" spans="1:11" ht="16" thickBot="1" x14ac:dyDescent="0.3">
      <c r="A1742" s="1157"/>
      <c r="B1742" s="1144" t="s">
        <v>15718</v>
      </c>
      <c r="C1742" s="1144">
        <v>35</v>
      </c>
      <c r="D1742" s="1156">
        <v>29</v>
      </c>
      <c r="E1742" s="1141">
        <v>24</v>
      </c>
      <c r="F1742" s="1144">
        <v>21</v>
      </c>
      <c r="G1742" s="1144">
        <v>19</v>
      </c>
      <c r="H1742" s="1144">
        <v>17</v>
      </c>
      <c r="I1742" s="1144">
        <v>14</v>
      </c>
      <c r="J1742" s="1144">
        <v>13</v>
      </c>
      <c r="K1742" s="1144"/>
    </row>
    <row r="1743" spans="1:11" ht="16" thickBot="1" x14ac:dyDescent="0.3">
      <c r="A1743" s="1155">
        <v>40</v>
      </c>
      <c r="B1743" s="1144" t="s">
        <v>12628</v>
      </c>
      <c r="C1743" s="1144">
        <v>299</v>
      </c>
      <c r="D1743" s="1156">
        <v>264</v>
      </c>
      <c r="E1743" s="1141">
        <v>236</v>
      </c>
      <c r="F1743" s="1144">
        <v>213</v>
      </c>
      <c r="G1743" s="1144">
        <v>194</v>
      </c>
      <c r="H1743" s="1144">
        <v>179</v>
      </c>
      <c r="I1743" s="1144">
        <v>159</v>
      </c>
      <c r="J1743" s="1144">
        <v>144</v>
      </c>
      <c r="K1743" s="1144"/>
    </row>
    <row r="1744" spans="1:11" ht="16" thickBot="1" x14ac:dyDescent="0.3">
      <c r="A1744" s="1157"/>
      <c r="B1744" s="1144" t="s">
        <v>15718</v>
      </c>
      <c r="C1744" s="1144">
        <v>30</v>
      </c>
      <c r="D1744" s="1156">
        <v>25</v>
      </c>
      <c r="E1744" s="1141">
        <v>21</v>
      </c>
      <c r="F1744" s="1144">
        <v>19</v>
      </c>
      <c r="G1744" s="1144">
        <v>17</v>
      </c>
      <c r="H1744" s="1144">
        <v>15</v>
      </c>
      <c r="I1744" s="1144">
        <v>13</v>
      </c>
      <c r="J1744" s="1144">
        <v>12</v>
      </c>
      <c r="K1744" s="1144"/>
    </row>
    <row r="1745" spans="1:11" ht="16" thickBot="1" x14ac:dyDescent="0.3">
      <c r="A1745" s="1155" t="s">
        <v>12649</v>
      </c>
      <c r="B1745" s="1144"/>
      <c r="C1745" s="1144"/>
      <c r="D1745" s="1156"/>
      <c r="E1745" s="1141"/>
      <c r="F1745" s="1144"/>
      <c r="G1745" s="1144"/>
      <c r="H1745" s="1144"/>
      <c r="I1745" s="1144"/>
      <c r="J1745" s="1144"/>
      <c r="K1745" s="1144"/>
    </row>
    <row r="1746" spans="1:11" ht="16" thickBot="1" x14ac:dyDescent="0.3">
      <c r="A1746" s="1157" t="s">
        <v>12638</v>
      </c>
      <c r="B1746" s="1144"/>
      <c r="C1746" s="1144"/>
      <c r="D1746" s="1156"/>
      <c r="E1746" s="1141"/>
      <c r="F1746" s="1144"/>
      <c r="G1746" s="1144"/>
      <c r="H1746" s="1144"/>
      <c r="I1746" s="1144"/>
      <c r="J1746" s="1144"/>
      <c r="K1746" s="1144"/>
    </row>
    <row r="1747" spans="1:11" ht="16" thickBot="1" x14ac:dyDescent="0.3">
      <c r="A1747" s="1155" t="s">
        <v>13595</v>
      </c>
      <c r="B1747" s="1144" t="s">
        <v>12640</v>
      </c>
      <c r="C1747" s="1144" t="s">
        <v>12647</v>
      </c>
      <c r="D1747" s="1156"/>
      <c r="E1747" s="1141"/>
      <c r="F1747" s="1144"/>
      <c r="G1747" s="1144"/>
      <c r="H1747" s="1144"/>
      <c r="I1747" s="1144"/>
      <c r="J1747" s="1144"/>
      <c r="K1747" s="1144"/>
    </row>
    <row r="1748" spans="1:11" ht="16" thickBot="1" x14ac:dyDescent="0.3">
      <c r="A1748" s="1157" t="s">
        <v>13596</v>
      </c>
      <c r="B1748" s="1144" t="s">
        <v>15752</v>
      </c>
      <c r="C1748" s="1144" t="s">
        <v>13625</v>
      </c>
      <c r="D1748" s="1156"/>
      <c r="E1748" s="1141"/>
      <c r="F1748" s="1144"/>
      <c r="G1748" s="1144"/>
      <c r="H1748" s="1144"/>
      <c r="I1748" s="1144"/>
      <c r="J1748" s="1144"/>
      <c r="K1748" s="1144"/>
    </row>
    <row r="1749" spans="1:11" ht="109" thickBot="1" x14ac:dyDescent="0.3">
      <c r="A1749" s="1155" t="s">
        <v>13598</v>
      </c>
      <c r="B1749" s="1144" t="s">
        <v>13599</v>
      </c>
      <c r="C1749" s="1144" t="s">
        <v>13600</v>
      </c>
      <c r="D1749" s="1156"/>
      <c r="E1749" s="1141"/>
      <c r="F1749" s="1144"/>
      <c r="G1749" s="1144"/>
      <c r="H1749" s="1144"/>
      <c r="I1749" s="1144"/>
      <c r="J1749" s="1144"/>
      <c r="K1749" s="1144"/>
    </row>
    <row r="1750" spans="1:11" ht="16" thickBot="1" x14ac:dyDescent="0.3">
      <c r="A1750" s="1157"/>
      <c r="B1750" s="1144"/>
      <c r="C1750" s="1144" t="s">
        <v>13601</v>
      </c>
      <c r="D1750" s="1156" t="s">
        <v>13619</v>
      </c>
      <c r="E1750" s="1141" t="s">
        <v>13603</v>
      </c>
      <c r="F1750" s="1144" t="s">
        <v>13604</v>
      </c>
      <c r="G1750" s="1144" t="s">
        <v>13605</v>
      </c>
      <c r="H1750" s="1144" t="s">
        <v>13606</v>
      </c>
      <c r="I1750" s="1144" t="s">
        <v>13620</v>
      </c>
      <c r="J1750" s="1144" t="s">
        <v>13621</v>
      </c>
      <c r="K1750" s="1144"/>
    </row>
    <row r="1751" spans="1:11" ht="16" thickBot="1" x14ac:dyDescent="0.3">
      <c r="A1751" s="1155" t="s">
        <v>15753</v>
      </c>
      <c r="B1751" s="1144" t="s">
        <v>15754</v>
      </c>
      <c r="C1751" s="1144" t="s">
        <v>13609</v>
      </c>
      <c r="D1751" s="1156" t="s">
        <v>13610</v>
      </c>
      <c r="E1751" s="1141" t="s">
        <v>13611</v>
      </c>
      <c r="F1751" s="1144" t="s">
        <v>13612</v>
      </c>
      <c r="G1751" s="1144" t="s">
        <v>13613</v>
      </c>
      <c r="H1751" s="1144" t="s">
        <v>13614</v>
      </c>
      <c r="I1751" s="1144" t="s">
        <v>13615</v>
      </c>
      <c r="J1751" s="1144" t="s">
        <v>13616</v>
      </c>
      <c r="K1751" s="1144"/>
    </row>
    <row r="1752" spans="1:11" ht="16" thickBot="1" x14ac:dyDescent="0.3">
      <c r="A1752" s="1157" t="s">
        <v>13617</v>
      </c>
      <c r="B1752" s="1144" t="s">
        <v>13618</v>
      </c>
      <c r="C1752" s="1144" t="s">
        <v>15692</v>
      </c>
      <c r="D1752" s="1156" t="s">
        <v>15692</v>
      </c>
      <c r="E1752" s="1141" t="s">
        <v>15692</v>
      </c>
      <c r="F1752" s="1144" t="s">
        <v>15692</v>
      </c>
      <c r="G1752" s="1144" t="s">
        <v>15692</v>
      </c>
      <c r="H1752" s="1144" t="s">
        <v>15692</v>
      </c>
      <c r="I1752" s="1144" t="s">
        <v>15692</v>
      </c>
      <c r="J1752" s="1144" t="s">
        <v>15692</v>
      </c>
      <c r="K1752" s="1144"/>
    </row>
    <row r="1753" spans="1:11" ht="16" thickBot="1" x14ac:dyDescent="0.3">
      <c r="A1753" s="1155"/>
      <c r="B1753" s="1144"/>
      <c r="C1753" s="1144"/>
      <c r="D1753" s="1156"/>
      <c r="E1753" s="1141"/>
      <c r="F1753" s="1144"/>
      <c r="G1753" s="1144"/>
      <c r="H1753" s="1144"/>
      <c r="I1753" s="1144"/>
      <c r="J1753" s="1144"/>
      <c r="K1753" s="1144"/>
    </row>
    <row r="1754" spans="1:11" ht="16" thickBot="1" x14ac:dyDescent="0.3">
      <c r="A1754" s="1157">
        <v>20</v>
      </c>
      <c r="B1754" s="1144" t="s">
        <v>12628</v>
      </c>
      <c r="C1754" s="1144">
        <v>480</v>
      </c>
      <c r="D1754" s="1156">
        <v>480</v>
      </c>
      <c r="E1754" s="1141">
        <v>480</v>
      </c>
      <c r="F1754" s="1144">
        <v>448</v>
      </c>
      <c r="G1754" s="1144">
        <v>403</v>
      </c>
      <c r="H1754" s="1144">
        <v>367</v>
      </c>
      <c r="I1754" s="1144">
        <v>323</v>
      </c>
      <c r="J1754" s="1144">
        <v>280</v>
      </c>
      <c r="K1754" s="1144"/>
    </row>
    <row r="1755" spans="1:11" ht="16" thickBot="1" x14ac:dyDescent="0.3">
      <c r="A1755" s="1155"/>
      <c r="B1755" s="1144" t="s">
        <v>15718</v>
      </c>
      <c r="C1755" s="1144">
        <v>480</v>
      </c>
      <c r="D1755" s="1156">
        <v>480</v>
      </c>
      <c r="E1755" s="1141">
        <v>480</v>
      </c>
      <c r="F1755" s="1144">
        <v>448</v>
      </c>
      <c r="G1755" s="1144">
        <v>403</v>
      </c>
      <c r="H1755" s="1144">
        <v>367</v>
      </c>
      <c r="I1755" s="1144">
        <v>323</v>
      </c>
      <c r="J1755" s="1144">
        <v>280</v>
      </c>
      <c r="K1755" s="1144"/>
    </row>
    <row r="1756" spans="1:11" ht="16" thickBot="1" x14ac:dyDescent="0.3">
      <c r="A1756" s="1157">
        <v>21</v>
      </c>
      <c r="B1756" s="1144" t="s">
        <v>12628</v>
      </c>
      <c r="C1756" s="1144">
        <v>480</v>
      </c>
      <c r="D1756" s="1156">
        <v>480</v>
      </c>
      <c r="E1756" s="1141">
        <v>480</v>
      </c>
      <c r="F1756" s="1144">
        <v>448</v>
      </c>
      <c r="G1756" s="1144">
        <v>403</v>
      </c>
      <c r="H1756" s="1144">
        <v>367</v>
      </c>
      <c r="I1756" s="1144">
        <v>323</v>
      </c>
      <c r="J1756" s="1144">
        <v>248</v>
      </c>
      <c r="K1756" s="1144"/>
    </row>
    <row r="1757" spans="1:11" ht="16" thickBot="1" x14ac:dyDescent="0.3">
      <c r="A1757" s="1155"/>
      <c r="B1757" s="1144" t="s">
        <v>15718</v>
      </c>
      <c r="C1757" s="1144">
        <v>480</v>
      </c>
      <c r="D1757" s="1156">
        <v>480</v>
      </c>
      <c r="E1757" s="1141">
        <v>480</v>
      </c>
      <c r="F1757" s="1144">
        <v>448</v>
      </c>
      <c r="G1757" s="1144">
        <v>403</v>
      </c>
      <c r="H1757" s="1144">
        <v>367</v>
      </c>
      <c r="I1757" s="1144">
        <v>323</v>
      </c>
      <c r="J1757" s="1144">
        <v>248</v>
      </c>
      <c r="K1757" s="1144"/>
    </row>
    <row r="1758" spans="1:11" ht="16" thickBot="1" x14ac:dyDescent="0.3">
      <c r="A1758" s="1157">
        <v>22</v>
      </c>
      <c r="B1758" s="1144" t="s">
        <v>12628</v>
      </c>
      <c r="C1758" s="1144">
        <v>480</v>
      </c>
      <c r="D1758" s="1156">
        <v>480</v>
      </c>
      <c r="E1758" s="1141">
        <v>480</v>
      </c>
      <c r="F1758" s="1144">
        <v>448</v>
      </c>
      <c r="G1758" s="1144">
        <v>403</v>
      </c>
      <c r="H1758" s="1144">
        <v>367</v>
      </c>
      <c r="I1758" s="1144">
        <v>323</v>
      </c>
      <c r="J1758" s="1144">
        <v>236</v>
      </c>
      <c r="K1758" s="1144"/>
    </row>
    <row r="1759" spans="1:11" ht="16" thickBot="1" x14ac:dyDescent="0.3">
      <c r="A1759" s="1155"/>
      <c r="B1759" s="1144" t="s">
        <v>15718</v>
      </c>
      <c r="C1759" s="1144">
        <v>480</v>
      </c>
      <c r="D1759" s="1156">
        <v>480</v>
      </c>
      <c r="E1759" s="1141">
        <v>480</v>
      </c>
      <c r="F1759" s="1144">
        <v>448</v>
      </c>
      <c r="G1759" s="1144">
        <v>403</v>
      </c>
      <c r="H1759" s="1144">
        <v>367</v>
      </c>
      <c r="I1759" s="1144">
        <v>323</v>
      </c>
      <c r="J1759" s="1144">
        <v>154</v>
      </c>
      <c r="K1759" s="1144"/>
    </row>
    <row r="1760" spans="1:11" ht="16" thickBot="1" x14ac:dyDescent="0.3">
      <c r="A1760" s="1157">
        <v>23</v>
      </c>
      <c r="B1760" s="1144" t="s">
        <v>12628</v>
      </c>
      <c r="C1760" s="1144">
        <v>480</v>
      </c>
      <c r="D1760" s="1156">
        <v>480</v>
      </c>
      <c r="E1760" s="1141">
        <v>480</v>
      </c>
      <c r="F1760" s="1144">
        <v>448</v>
      </c>
      <c r="G1760" s="1144">
        <v>403</v>
      </c>
      <c r="H1760" s="1144">
        <v>367</v>
      </c>
      <c r="I1760" s="1144">
        <v>287</v>
      </c>
      <c r="J1760" s="1144">
        <v>228</v>
      </c>
      <c r="K1760" s="1144"/>
    </row>
    <row r="1761" spans="1:11" ht="16" thickBot="1" x14ac:dyDescent="0.3">
      <c r="A1761" s="1155"/>
      <c r="B1761" s="1144" t="s">
        <v>15718</v>
      </c>
      <c r="C1761" s="1144">
        <v>480</v>
      </c>
      <c r="D1761" s="1156">
        <v>480</v>
      </c>
      <c r="E1761" s="1141">
        <v>480</v>
      </c>
      <c r="F1761" s="1144">
        <v>448</v>
      </c>
      <c r="G1761" s="1144">
        <v>403</v>
      </c>
      <c r="H1761" s="1144">
        <v>367</v>
      </c>
      <c r="I1761" s="1144">
        <v>287</v>
      </c>
      <c r="J1761" s="1144">
        <v>106</v>
      </c>
      <c r="K1761" s="1144"/>
    </row>
    <row r="1762" spans="1:11" ht="16" thickBot="1" x14ac:dyDescent="0.3">
      <c r="A1762" s="1157">
        <v>24</v>
      </c>
      <c r="B1762" s="1144" t="s">
        <v>12628</v>
      </c>
      <c r="C1762" s="1144">
        <v>480</v>
      </c>
      <c r="D1762" s="1156">
        <v>480</v>
      </c>
      <c r="E1762" s="1141">
        <v>480</v>
      </c>
      <c r="F1762" s="1144">
        <v>448</v>
      </c>
      <c r="G1762" s="1144">
        <v>403</v>
      </c>
      <c r="H1762" s="1144">
        <v>367</v>
      </c>
      <c r="I1762" s="1144">
        <v>255</v>
      </c>
      <c r="J1762" s="1144">
        <v>220</v>
      </c>
      <c r="K1762" s="1144"/>
    </row>
    <row r="1763" spans="1:11" ht="16" thickBot="1" x14ac:dyDescent="0.3">
      <c r="A1763" s="1155"/>
      <c r="B1763" s="1144" t="s">
        <v>15718</v>
      </c>
      <c r="C1763" s="1144">
        <v>480</v>
      </c>
      <c r="D1763" s="1156">
        <v>480</v>
      </c>
      <c r="E1763" s="1141">
        <v>480</v>
      </c>
      <c r="F1763" s="1144">
        <v>448</v>
      </c>
      <c r="G1763" s="1144">
        <v>403</v>
      </c>
      <c r="H1763" s="1144">
        <v>367</v>
      </c>
      <c r="I1763" s="1144">
        <v>255</v>
      </c>
      <c r="J1763" s="1144">
        <v>80</v>
      </c>
      <c r="K1763" s="1144"/>
    </row>
    <row r="1764" spans="1:11" ht="16" thickBot="1" x14ac:dyDescent="0.3">
      <c r="A1764" s="1157">
        <v>25</v>
      </c>
      <c r="B1764" s="1144" t="s">
        <v>12628</v>
      </c>
      <c r="C1764" s="1144">
        <v>480</v>
      </c>
      <c r="D1764" s="1156">
        <v>480</v>
      </c>
      <c r="E1764" s="1141">
        <v>480</v>
      </c>
      <c r="F1764" s="1144">
        <v>448</v>
      </c>
      <c r="G1764" s="1144">
        <v>403</v>
      </c>
      <c r="H1764" s="1144">
        <v>334</v>
      </c>
      <c r="I1764" s="1144">
        <v>246</v>
      </c>
      <c r="J1764" s="1144">
        <v>213</v>
      </c>
      <c r="K1764" s="1144"/>
    </row>
    <row r="1765" spans="1:11" ht="16" thickBot="1" x14ac:dyDescent="0.3">
      <c r="A1765" s="1155"/>
      <c r="B1765" s="1144" t="s">
        <v>15718</v>
      </c>
      <c r="C1765" s="1144">
        <v>480</v>
      </c>
      <c r="D1765" s="1156">
        <v>480</v>
      </c>
      <c r="E1765" s="1141">
        <v>480</v>
      </c>
      <c r="F1765" s="1144">
        <v>448</v>
      </c>
      <c r="G1765" s="1144">
        <v>403</v>
      </c>
      <c r="H1765" s="1144">
        <v>334</v>
      </c>
      <c r="I1765" s="1144">
        <v>153</v>
      </c>
      <c r="J1765" s="1144">
        <v>64</v>
      </c>
      <c r="K1765" s="1144"/>
    </row>
    <row r="1766" spans="1:11" ht="16" thickBot="1" x14ac:dyDescent="0.3">
      <c r="A1766" s="1157">
        <v>26</v>
      </c>
      <c r="B1766" s="1144" t="s">
        <v>12628</v>
      </c>
      <c r="C1766" s="1144">
        <v>480</v>
      </c>
      <c r="D1766" s="1156">
        <v>480</v>
      </c>
      <c r="E1766" s="1141">
        <v>480</v>
      </c>
      <c r="F1766" s="1144">
        <v>448</v>
      </c>
      <c r="G1766" s="1144">
        <v>388</v>
      </c>
      <c r="H1766" s="1144">
        <v>284</v>
      </c>
      <c r="I1766" s="1144">
        <v>237</v>
      </c>
      <c r="J1766" s="1144">
        <v>207</v>
      </c>
      <c r="K1766" s="1144"/>
    </row>
    <row r="1767" spans="1:11" ht="16" thickBot="1" x14ac:dyDescent="0.3">
      <c r="A1767" s="1155"/>
      <c r="B1767" s="1144" t="s">
        <v>15718</v>
      </c>
      <c r="C1767" s="1144">
        <v>480</v>
      </c>
      <c r="D1767" s="1156">
        <v>480</v>
      </c>
      <c r="E1767" s="1141">
        <v>480</v>
      </c>
      <c r="F1767" s="1144">
        <v>448</v>
      </c>
      <c r="G1767" s="1144">
        <v>388</v>
      </c>
      <c r="H1767" s="1144">
        <v>284</v>
      </c>
      <c r="I1767" s="1144">
        <v>103</v>
      </c>
      <c r="J1767" s="1144">
        <v>53</v>
      </c>
      <c r="K1767" s="1144"/>
    </row>
    <row r="1768" spans="1:11" ht="16" thickBot="1" x14ac:dyDescent="0.3">
      <c r="A1768" s="1157">
        <v>27</v>
      </c>
      <c r="B1768" s="1144" t="s">
        <v>12628</v>
      </c>
      <c r="C1768" s="1144">
        <v>480</v>
      </c>
      <c r="D1768" s="1156">
        <v>480</v>
      </c>
      <c r="E1768" s="1141">
        <v>480</v>
      </c>
      <c r="F1768" s="1144">
        <v>448</v>
      </c>
      <c r="G1768" s="1144">
        <v>332</v>
      </c>
      <c r="H1768" s="1144">
        <v>268</v>
      </c>
      <c r="I1768" s="1144">
        <v>229</v>
      </c>
      <c r="J1768" s="1144">
        <v>200</v>
      </c>
      <c r="K1768" s="1144"/>
    </row>
    <row r="1769" spans="1:11" ht="16" thickBot="1" x14ac:dyDescent="0.3">
      <c r="A1769" s="1155"/>
      <c r="B1769" s="1144" t="s">
        <v>15718</v>
      </c>
      <c r="C1769" s="1144">
        <v>480</v>
      </c>
      <c r="D1769" s="1156">
        <v>480</v>
      </c>
      <c r="E1769" s="1141">
        <v>480</v>
      </c>
      <c r="F1769" s="1144">
        <v>448</v>
      </c>
      <c r="G1769" s="1144">
        <v>332</v>
      </c>
      <c r="H1769" s="1144">
        <v>256</v>
      </c>
      <c r="I1769" s="1144">
        <v>77</v>
      </c>
      <c r="J1769" s="1144">
        <v>45</v>
      </c>
      <c r="K1769" s="1144"/>
    </row>
    <row r="1770" spans="1:11" ht="16" thickBot="1" x14ac:dyDescent="0.3">
      <c r="A1770" s="1157">
        <v>28</v>
      </c>
      <c r="B1770" s="1144" t="s">
        <v>12628</v>
      </c>
      <c r="C1770" s="1144">
        <v>480</v>
      </c>
      <c r="D1770" s="1156">
        <v>480</v>
      </c>
      <c r="E1770" s="1141">
        <v>480</v>
      </c>
      <c r="F1770" s="1144">
        <v>387</v>
      </c>
      <c r="G1770" s="1144">
        <v>290</v>
      </c>
      <c r="H1770" s="1144">
        <v>258</v>
      </c>
      <c r="I1770" s="1144">
        <v>222</v>
      </c>
      <c r="J1770" s="1144">
        <v>195</v>
      </c>
      <c r="K1770" s="1144"/>
    </row>
    <row r="1771" spans="1:11" ht="13" x14ac:dyDescent="0.25">
      <c r="A1771" s="1158"/>
      <c r="B1771" s="1138" t="s">
        <v>15718</v>
      </c>
      <c r="C1771" s="1138">
        <v>480</v>
      </c>
      <c r="D1771" s="1138">
        <v>480</v>
      </c>
      <c r="E1771" s="1138">
        <v>480</v>
      </c>
      <c r="F1771" s="1138">
        <v>387</v>
      </c>
      <c r="G1771" s="1138">
        <v>290</v>
      </c>
      <c r="H1771" s="1138">
        <v>134</v>
      </c>
      <c r="I1771" s="1138">
        <v>60</v>
      </c>
      <c r="J1771" s="1138">
        <v>39</v>
      </c>
      <c r="K1771" s="1138"/>
    </row>
    <row r="1772" spans="1:11" ht="15" x14ac:dyDescent="0.25">
      <c r="A1772" s="1129">
        <v>29</v>
      </c>
      <c r="B1772" s="1125" t="s">
        <v>12628</v>
      </c>
      <c r="C1772" s="1125">
        <v>480</v>
      </c>
      <c r="D1772" s="1125">
        <v>480</v>
      </c>
      <c r="E1772" s="1125">
        <v>453</v>
      </c>
      <c r="F1772" s="1125">
        <v>320</v>
      </c>
      <c r="G1772" s="1125">
        <v>278</v>
      </c>
      <c r="H1772" s="1125">
        <v>249</v>
      </c>
      <c r="I1772" s="1125">
        <v>215</v>
      </c>
      <c r="J1772" s="1125">
        <v>189</v>
      </c>
      <c r="K1772" s="1125"/>
    </row>
    <row r="1773" spans="1:11" thickBot="1" x14ac:dyDescent="0.3">
      <c r="A1773" s="1129"/>
      <c r="B1773" s="1125" t="s">
        <v>15718</v>
      </c>
      <c r="C1773" s="1125">
        <v>480</v>
      </c>
      <c r="D1773" s="1125">
        <v>480</v>
      </c>
      <c r="E1773" s="1125">
        <v>453</v>
      </c>
      <c r="F1773" s="1125">
        <v>320</v>
      </c>
      <c r="G1773" s="1125">
        <v>181</v>
      </c>
      <c r="H1773" s="1125">
        <v>86</v>
      </c>
      <c r="I1773" s="1125">
        <v>48</v>
      </c>
      <c r="J1773" s="1125">
        <v>34</v>
      </c>
      <c r="K1773" s="1125"/>
    </row>
    <row r="1774" spans="1:11" ht="16" thickBot="1" x14ac:dyDescent="0.3">
      <c r="A1774" s="1140">
        <v>30</v>
      </c>
      <c r="B1774" s="1141" t="s">
        <v>12628</v>
      </c>
      <c r="C1774" s="1146">
        <v>480</v>
      </c>
      <c r="D1774" s="1142">
        <v>480</v>
      </c>
      <c r="E1774" s="1125">
        <v>377</v>
      </c>
      <c r="F1774" s="1125">
        <v>301</v>
      </c>
      <c r="G1774" s="1125">
        <v>267</v>
      </c>
      <c r="H1774" s="1125">
        <v>240</v>
      </c>
      <c r="I1774" s="1125">
        <v>208</v>
      </c>
      <c r="J1774" s="1125">
        <v>184</v>
      </c>
      <c r="K1774" s="1125"/>
    </row>
    <row r="1775" spans="1:11" ht="16" thickBot="1" x14ac:dyDescent="0.3">
      <c r="A1775" s="1143"/>
      <c r="B1775" s="1144" t="s">
        <v>15718</v>
      </c>
      <c r="C1775" s="1146">
        <v>480</v>
      </c>
      <c r="D1775" s="1142">
        <v>480</v>
      </c>
      <c r="E1775" s="1125">
        <v>377</v>
      </c>
      <c r="F1775" s="1125">
        <v>262</v>
      </c>
      <c r="G1775" s="1125">
        <v>102</v>
      </c>
      <c r="H1775" s="1125">
        <v>63</v>
      </c>
      <c r="I1775" s="1125">
        <v>40</v>
      </c>
      <c r="J1775" s="1125">
        <v>29</v>
      </c>
      <c r="K1775" s="1125"/>
    </row>
    <row r="1776" spans="1:11" ht="16.149999999999999" customHeight="1" thickBot="1" x14ac:dyDescent="0.3">
      <c r="A1776" s="1147">
        <v>31</v>
      </c>
      <c r="B1776" s="1148" t="s">
        <v>12628</v>
      </c>
      <c r="C1776" s="1149">
        <v>480</v>
      </c>
      <c r="D1776" s="1150">
        <v>447</v>
      </c>
      <c r="E1776" s="1150">
        <v>330</v>
      </c>
      <c r="F1776" s="1150">
        <v>289</v>
      </c>
      <c r="G1776" s="1150">
        <v>257</v>
      </c>
      <c r="H1776" s="1150">
        <v>232</v>
      </c>
      <c r="I1776" s="1150">
        <v>202</v>
      </c>
      <c r="J1776" s="1150">
        <v>179</v>
      </c>
      <c r="K1776" s="1145"/>
    </row>
    <row r="1777" spans="1:11" thickBot="1" x14ac:dyDescent="0.3">
      <c r="A1777" s="1143"/>
      <c r="B1777" s="1151" t="s">
        <v>15718</v>
      </c>
      <c r="C1777" s="1145">
        <v>480</v>
      </c>
      <c r="D1777" s="1146">
        <v>447</v>
      </c>
      <c r="E1777" s="1142">
        <v>330</v>
      </c>
      <c r="F1777" s="1145">
        <v>122</v>
      </c>
      <c r="G1777" s="1145">
        <v>71</v>
      </c>
      <c r="H1777" s="1145">
        <v>49</v>
      </c>
      <c r="I1777" s="1145">
        <v>34</v>
      </c>
      <c r="J1777" s="1145">
        <v>26</v>
      </c>
      <c r="K1777" s="1145"/>
    </row>
    <row r="1778" spans="1:11" thickBot="1" x14ac:dyDescent="0.3">
      <c r="A1778" s="1143">
        <v>32</v>
      </c>
      <c r="B1778" s="1145" t="s">
        <v>12628</v>
      </c>
      <c r="C1778" s="1145">
        <v>480</v>
      </c>
      <c r="D1778" s="1146">
        <v>364</v>
      </c>
      <c r="E1778" s="1142">
        <v>315</v>
      </c>
      <c r="F1778" s="1145">
        <v>278</v>
      </c>
      <c r="G1778" s="1145">
        <v>248</v>
      </c>
      <c r="H1778" s="1145">
        <v>224</v>
      </c>
      <c r="I1778" s="1145">
        <v>196</v>
      </c>
      <c r="J1778" s="1145">
        <v>174</v>
      </c>
      <c r="K1778" s="1145"/>
    </row>
    <row r="1779" spans="1:11" thickBot="1" x14ac:dyDescent="0.3">
      <c r="A1779" s="1143"/>
      <c r="B1779" s="1145" t="s">
        <v>15718</v>
      </c>
      <c r="C1779" s="1145">
        <v>480</v>
      </c>
      <c r="D1779" s="1146">
        <v>364</v>
      </c>
      <c r="E1779" s="1142">
        <v>149</v>
      </c>
      <c r="F1779" s="1145">
        <v>79</v>
      </c>
      <c r="G1779" s="1145">
        <v>53</v>
      </c>
      <c r="H1779" s="1145">
        <v>40</v>
      </c>
      <c r="I1779" s="1145">
        <v>29</v>
      </c>
      <c r="J1779" s="1145">
        <v>23</v>
      </c>
      <c r="K1779" s="1145"/>
    </row>
    <row r="1780" spans="1:11" ht="13.5" thickBot="1" x14ac:dyDescent="0.3">
      <c r="A1780" s="1152">
        <v>33</v>
      </c>
      <c r="B1780" s="1153" t="s">
        <v>12628</v>
      </c>
      <c r="C1780" s="1153">
        <v>423</v>
      </c>
      <c r="D1780" s="1153">
        <v>347</v>
      </c>
      <c r="E1780" s="1153">
        <v>302</v>
      </c>
      <c r="F1780" s="1153">
        <v>267</v>
      </c>
      <c r="G1780" s="1153">
        <v>239</v>
      </c>
      <c r="H1780" s="1153">
        <v>217</v>
      </c>
      <c r="I1780" s="1153">
        <v>190</v>
      </c>
      <c r="J1780" s="1153">
        <v>169</v>
      </c>
      <c r="K1780" s="1154"/>
    </row>
    <row r="1781" spans="1:11" ht="16" thickBot="1" x14ac:dyDescent="0.3">
      <c r="A1781" s="1155"/>
      <c r="B1781" s="1144" t="s">
        <v>15718</v>
      </c>
      <c r="C1781" s="1144">
        <v>423</v>
      </c>
      <c r="D1781" s="1156">
        <v>188</v>
      </c>
      <c r="E1781" s="1141">
        <v>88</v>
      </c>
      <c r="F1781" s="1144">
        <v>58</v>
      </c>
      <c r="G1781" s="1144">
        <v>43</v>
      </c>
      <c r="H1781" s="1144">
        <v>34</v>
      </c>
      <c r="I1781" s="1144">
        <v>26</v>
      </c>
      <c r="J1781" s="1144">
        <v>21</v>
      </c>
      <c r="K1781" s="1144"/>
    </row>
    <row r="1782" spans="1:11" ht="16" thickBot="1" x14ac:dyDescent="0.3">
      <c r="A1782" s="1157">
        <v>34</v>
      </c>
      <c r="B1782" s="1144" t="s">
        <v>12628</v>
      </c>
      <c r="C1782" s="1144">
        <v>386</v>
      </c>
      <c r="D1782" s="1156">
        <v>331</v>
      </c>
      <c r="E1782" s="1141">
        <v>289</v>
      </c>
      <c r="F1782" s="1144">
        <v>257</v>
      </c>
      <c r="G1782" s="1144">
        <v>231</v>
      </c>
      <c r="H1782" s="1144">
        <v>210</v>
      </c>
      <c r="I1782" s="1144">
        <v>185</v>
      </c>
      <c r="J1782" s="1144">
        <v>165</v>
      </c>
      <c r="K1782" s="1144"/>
    </row>
    <row r="1783" spans="1:11" ht="16" thickBot="1" x14ac:dyDescent="0.3">
      <c r="A1783" s="1155"/>
      <c r="B1783" s="1144" t="s">
        <v>15718</v>
      </c>
      <c r="C1783" s="1144">
        <v>223</v>
      </c>
      <c r="D1783" s="1156">
        <v>95</v>
      </c>
      <c r="E1783" s="1141">
        <v>60</v>
      </c>
      <c r="F1783" s="1144">
        <v>44</v>
      </c>
      <c r="G1783" s="1144">
        <v>35</v>
      </c>
      <c r="H1783" s="1144">
        <v>29</v>
      </c>
      <c r="I1783" s="1144">
        <v>23</v>
      </c>
      <c r="J1783" s="1144">
        <v>19</v>
      </c>
      <c r="K1783" s="1144"/>
    </row>
    <row r="1784" spans="1:11" ht="16" thickBot="1" x14ac:dyDescent="0.3">
      <c r="A1784" s="1157">
        <v>35</v>
      </c>
      <c r="B1784" s="1144" t="s">
        <v>12628</v>
      </c>
      <c r="C1784" s="1144">
        <v>367</v>
      </c>
      <c r="D1784" s="1156">
        <v>316</v>
      </c>
      <c r="E1784" s="1141">
        <v>278</v>
      </c>
      <c r="F1784" s="1144">
        <v>248</v>
      </c>
      <c r="G1784" s="1144">
        <v>224</v>
      </c>
      <c r="H1784" s="1144">
        <v>204</v>
      </c>
      <c r="I1784" s="1144">
        <v>180</v>
      </c>
      <c r="J1784" s="1144">
        <v>161</v>
      </c>
      <c r="K1784" s="1144"/>
    </row>
    <row r="1785" spans="1:11" ht="16" thickBot="1" x14ac:dyDescent="0.3">
      <c r="A1785" s="1155"/>
      <c r="B1785" s="1144" t="s">
        <v>15718</v>
      </c>
      <c r="C1785" s="1144">
        <v>107</v>
      </c>
      <c r="D1785" s="1156">
        <v>65</v>
      </c>
      <c r="E1785" s="1141">
        <v>46</v>
      </c>
      <c r="F1785" s="1144">
        <v>36</v>
      </c>
      <c r="G1785" s="1144">
        <v>30</v>
      </c>
      <c r="H1785" s="1144">
        <v>25</v>
      </c>
      <c r="I1785" s="1144">
        <v>20</v>
      </c>
      <c r="J1785" s="1144">
        <v>17</v>
      </c>
      <c r="K1785" s="1144"/>
    </row>
    <row r="1786" spans="1:11" ht="16" thickBot="1" x14ac:dyDescent="0.3">
      <c r="A1786" s="1157">
        <v>36</v>
      </c>
      <c r="B1786" s="1144" t="s">
        <v>12628</v>
      </c>
      <c r="C1786" s="1144">
        <v>350</v>
      </c>
      <c r="D1786" s="1156">
        <v>303</v>
      </c>
      <c r="E1786" s="1141">
        <v>268</v>
      </c>
      <c r="F1786" s="1144">
        <v>239</v>
      </c>
      <c r="G1786" s="1144">
        <v>217</v>
      </c>
      <c r="H1786" s="1144">
        <v>198</v>
      </c>
      <c r="I1786" s="1144">
        <v>175</v>
      </c>
      <c r="J1786" s="1144">
        <v>157</v>
      </c>
      <c r="K1786" s="1144"/>
    </row>
    <row r="1787" spans="1:11" ht="16" thickBot="1" x14ac:dyDescent="0.3">
      <c r="A1787" s="1155"/>
      <c r="B1787" s="1144" t="s">
        <v>15718</v>
      </c>
      <c r="C1787" s="1144">
        <v>70</v>
      </c>
      <c r="D1787" s="1156">
        <v>49</v>
      </c>
      <c r="E1787" s="1141">
        <v>38</v>
      </c>
      <c r="F1787" s="1144">
        <v>30</v>
      </c>
      <c r="G1787" s="1144">
        <v>26</v>
      </c>
      <c r="H1787" s="1144">
        <v>22</v>
      </c>
      <c r="I1787" s="1144">
        <v>18</v>
      </c>
      <c r="J1787" s="1144">
        <v>16</v>
      </c>
      <c r="K1787" s="1144"/>
    </row>
    <row r="1788" spans="1:11" ht="16" thickBot="1" x14ac:dyDescent="0.3">
      <c r="A1788" s="1157">
        <v>37</v>
      </c>
      <c r="B1788" s="1144" t="s">
        <v>12628</v>
      </c>
      <c r="C1788" s="1144">
        <v>334</v>
      </c>
      <c r="D1788" s="1156">
        <v>291</v>
      </c>
      <c r="E1788" s="1141">
        <v>258</v>
      </c>
      <c r="F1788" s="1144">
        <v>231</v>
      </c>
      <c r="G1788" s="1144">
        <v>210</v>
      </c>
      <c r="H1788" s="1144">
        <v>192</v>
      </c>
      <c r="I1788" s="1144">
        <v>171</v>
      </c>
      <c r="J1788" s="1144">
        <v>153</v>
      </c>
      <c r="K1788" s="1144"/>
    </row>
    <row r="1789" spans="1:11" ht="16" thickBot="1" x14ac:dyDescent="0.3">
      <c r="A1789" s="1155"/>
      <c r="B1789" s="1144" t="s">
        <v>15718</v>
      </c>
      <c r="C1789" s="1144">
        <v>51</v>
      </c>
      <c r="D1789" s="1156">
        <v>39</v>
      </c>
      <c r="E1789" s="1141">
        <v>31</v>
      </c>
      <c r="F1789" s="1144">
        <v>26</v>
      </c>
      <c r="G1789" s="1144">
        <v>22</v>
      </c>
      <c r="H1789" s="1144">
        <v>20</v>
      </c>
      <c r="I1789" s="1144">
        <v>17</v>
      </c>
      <c r="J1789" s="1144">
        <v>14</v>
      </c>
      <c r="K1789" s="1144"/>
    </row>
    <row r="1790" spans="1:11" ht="16" thickBot="1" x14ac:dyDescent="0.3">
      <c r="A1790" s="1157">
        <v>38</v>
      </c>
      <c r="B1790" s="1144" t="s">
        <v>12628</v>
      </c>
      <c r="C1790" s="1144">
        <v>319</v>
      </c>
      <c r="D1790" s="1156">
        <v>280</v>
      </c>
      <c r="E1790" s="1141">
        <v>249</v>
      </c>
      <c r="F1790" s="1144">
        <v>224</v>
      </c>
      <c r="G1790" s="1144">
        <v>204</v>
      </c>
      <c r="H1790" s="1144">
        <v>187</v>
      </c>
      <c r="I1790" s="1144">
        <v>166</v>
      </c>
      <c r="J1790" s="1144">
        <v>150</v>
      </c>
      <c r="K1790" s="1144"/>
    </row>
    <row r="1791" spans="1:11" ht="16" thickBot="1" x14ac:dyDescent="0.3">
      <c r="A1791" s="1155"/>
      <c r="B1791" s="1144" t="s">
        <v>15718</v>
      </c>
      <c r="C1791" s="1144">
        <v>40</v>
      </c>
      <c r="D1791" s="1156">
        <v>32</v>
      </c>
      <c r="E1791" s="1141">
        <v>27</v>
      </c>
      <c r="F1791" s="1144">
        <v>23</v>
      </c>
      <c r="G1791" s="1144">
        <v>20</v>
      </c>
      <c r="H1791" s="1144">
        <v>18</v>
      </c>
      <c r="I1791" s="1144">
        <v>15</v>
      </c>
      <c r="J1791" s="1144">
        <v>13</v>
      </c>
      <c r="K1791" s="1144"/>
    </row>
    <row r="1792" spans="1:11" ht="16" thickBot="1" x14ac:dyDescent="0.3">
      <c r="A1792" s="1157">
        <v>39</v>
      </c>
      <c r="B1792" s="1144" t="s">
        <v>12628</v>
      </c>
      <c r="C1792" s="1144">
        <v>306</v>
      </c>
      <c r="D1792" s="1156">
        <v>269</v>
      </c>
      <c r="E1792" s="1141">
        <v>240</v>
      </c>
      <c r="F1792" s="1144">
        <v>217</v>
      </c>
      <c r="G1792" s="1144">
        <v>198</v>
      </c>
      <c r="H1792" s="1144">
        <v>182</v>
      </c>
      <c r="I1792" s="1144">
        <v>162</v>
      </c>
      <c r="J1792" s="1144">
        <v>146</v>
      </c>
      <c r="K1792" s="1144"/>
    </row>
    <row r="1793" spans="1:11" ht="16" thickBot="1" x14ac:dyDescent="0.3">
      <c r="A1793" s="1155"/>
      <c r="B1793" s="1144" t="s">
        <v>15718</v>
      </c>
      <c r="C1793" s="1144">
        <v>33</v>
      </c>
      <c r="D1793" s="1156">
        <v>27</v>
      </c>
      <c r="E1793" s="1141">
        <v>23</v>
      </c>
      <c r="F1793" s="1144">
        <v>20</v>
      </c>
      <c r="G1793" s="1144">
        <v>18</v>
      </c>
      <c r="H1793" s="1144">
        <v>16</v>
      </c>
      <c r="I1793" s="1144">
        <v>14</v>
      </c>
      <c r="J1793" s="1144">
        <v>12</v>
      </c>
      <c r="K1793" s="1144"/>
    </row>
    <row r="1794" spans="1:11" ht="16" thickBot="1" x14ac:dyDescent="0.3">
      <c r="A1794" s="1157">
        <v>40</v>
      </c>
      <c r="B1794" s="1144" t="s">
        <v>12628</v>
      </c>
      <c r="C1794" s="1144">
        <v>294</v>
      </c>
      <c r="D1794" s="1156">
        <v>259</v>
      </c>
      <c r="E1794" s="1141">
        <v>232</v>
      </c>
      <c r="F1794" s="1144">
        <v>210</v>
      </c>
      <c r="G1794" s="1144">
        <v>192</v>
      </c>
      <c r="H1794" s="1144">
        <v>177</v>
      </c>
      <c r="I1794" s="1144">
        <v>158</v>
      </c>
      <c r="J1794" s="1144">
        <v>143</v>
      </c>
      <c r="K1794" s="1144"/>
    </row>
    <row r="1795" spans="1:11" ht="16" thickBot="1" x14ac:dyDescent="0.3">
      <c r="A1795" s="1155"/>
      <c r="B1795" s="1144" t="s">
        <v>15718</v>
      </c>
      <c r="C1795" s="1144">
        <v>28</v>
      </c>
      <c r="D1795" s="1156">
        <v>24</v>
      </c>
      <c r="E1795" s="1141">
        <v>20</v>
      </c>
      <c r="F1795" s="1144">
        <v>18</v>
      </c>
      <c r="G1795" s="1144">
        <v>16</v>
      </c>
      <c r="H1795" s="1144">
        <v>15</v>
      </c>
      <c r="I1795" s="1144">
        <v>13</v>
      </c>
      <c r="J1795" s="1144">
        <v>11</v>
      </c>
      <c r="K1795" s="1144"/>
    </row>
    <row r="1796" spans="1:11" ht="16" thickBot="1" x14ac:dyDescent="0.3">
      <c r="A1796" s="1157" t="s">
        <v>12650</v>
      </c>
      <c r="B1796" s="1144"/>
      <c r="C1796" s="1144"/>
      <c r="D1796" s="1156"/>
      <c r="E1796" s="1141"/>
      <c r="F1796" s="1144"/>
      <c r="G1796" s="1144"/>
      <c r="H1796" s="1144"/>
      <c r="I1796" s="1144"/>
      <c r="J1796" s="1144"/>
      <c r="K1796" s="1144"/>
    </row>
    <row r="1797" spans="1:11" ht="16" thickBot="1" x14ac:dyDescent="0.3">
      <c r="A1797" s="1155" t="s">
        <v>12638</v>
      </c>
      <c r="B1797" s="1144"/>
      <c r="C1797" s="1144"/>
      <c r="D1797" s="1156"/>
      <c r="E1797" s="1141"/>
      <c r="F1797" s="1144"/>
      <c r="G1797" s="1144"/>
      <c r="H1797" s="1144"/>
      <c r="I1797" s="1144"/>
      <c r="J1797" s="1144"/>
      <c r="K1797" s="1144"/>
    </row>
    <row r="1798" spans="1:11" ht="16" thickBot="1" x14ac:dyDescent="0.3">
      <c r="A1798" s="1157" t="s">
        <v>13595</v>
      </c>
      <c r="B1798" s="1144" t="s">
        <v>12640</v>
      </c>
      <c r="C1798" s="1144" t="s">
        <v>13628</v>
      </c>
      <c r="D1798" s="1156"/>
      <c r="E1798" s="1141"/>
      <c r="F1798" s="1144"/>
      <c r="G1798" s="1144"/>
      <c r="H1798" s="1144"/>
      <c r="I1798" s="1144"/>
      <c r="J1798" s="1144"/>
      <c r="K1798" s="1144"/>
    </row>
    <row r="1799" spans="1:11" ht="16" thickBot="1" x14ac:dyDescent="0.3">
      <c r="A1799" s="1155" t="s">
        <v>13596</v>
      </c>
      <c r="B1799" s="1144" t="s">
        <v>15752</v>
      </c>
      <c r="C1799" s="1144" t="s">
        <v>13597</v>
      </c>
      <c r="D1799" s="1156"/>
      <c r="E1799" s="1141"/>
      <c r="F1799" s="1144"/>
      <c r="G1799" s="1144"/>
      <c r="H1799" s="1144"/>
      <c r="I1799" s="1144"/>
      <c r="J1799" s="1144"/>
      <c r="K1799" s="1144"/>
    </row>
    <row r="1800" spans="1:11" ht="109" thickBot="1" x14ac:dyDescent="0.3">
      <c r="A1800" s="1157" t="s">
        <v>13598</v>
      </c>
      <c r="B1800" s="1144" t="s">
        <v>13599</v>
      </c>
      <c r="C1800" s="1144" t="s">
        <v>13600</v>
      </c>
      <c r="D1800" s="1156"/>
      <c r="E1800" s="1141"/>
      <c r="F1800" s="1144"/>
      <c r="G1800" s="1144"/>
      <c r="H1800" s="1144"/>
      <c r="I1800" s="1144"/>
      <c r="J1800" s="1144"/>
      <c r="K1800" s="1144"/>
    </row>
    <row r="1801" spans="1:11" ht="16" thickBot="1" x14ac:dyDescent="0.3">
      <c r="A1801" s="1155"/>
      <c r="B1801" s="1144"/>
      <c r="C1801" s="1144" t="s">
        <v>13601</v>
      </c>
      <c r="D1801" s="1156" t="s">
        <v>13619</v>
      </c>
      <c r="E1801" s="1141" t="s">
        <v>13603</v>
      </c>
      <c r="F1801" s="1144" t="s">
        <v>13604</v>
      </c>
      <c r="G1801" s="1144" t="s">
        <v>13605</v>
      </c>
      <c r="H1801" s="1144" t="s">
        <v>13606</v>
      </c>
      <c r="I1801" s="1144" t="s">
        <v>13620</v>
      </c>
      <c r="J1801" s="1144" t="s">
        <v>13621</v>
      </c>
      <c r="K1801" s="1144"/>
    </row>
    <row r="1802" spans="1:11" ht="16" thickBot="1" x14ac:dyDescent="0.3">
      <c r="A1802" s="1157" t="s">
        <v>15753</v>
      </c>
      <c r="B1802" s="1144" t="s">
        <v>15754</v>
      </c>
      <c r="C1802" s="1144" t="s">
        <v>13609</v>
      </c>
      <c r="D1802" s="1156" t="s">
        <v>13610</v>
      </c>
      <c r="E1802" s="1141" t="s">
        <v>13611</v>
      </c>
      <c r="F1802" s="1144" t="s">
        <v>13612</v>
      </c>
      <c r="G1802" s="1144" t="s">
        <v>13613</v>
      </c>
      <c r="H1802" s="1144" t="s">
        <v>13614</v>
      </c>
      <c r="I1802" s="1144" t="s">
        <v>13615</v>
      </c>
      <c r="J1802" s="1144" t="s">
        <v>13616</v>
      </c>
      <c r="K1802" s="1144"/>
    </row>
    <row r="1803" spans="1:11" ht="16" thickBot="1" x14ac:dyDescent="0.3">
      <c r="A1803" s="1155" t="s">
        <v>13617</v>
      </c>
      <c r="B1803" s="1144" t="s">
        <v>13618</v>
      </c>
      <c r="C1803" s="1144" t="s">
        <v>15692</v>
      </c>
      <c r="D1803" s="1156" t="s">
        <v>15692</v>
      </c>
      <c r="E1803" s="1141" t="s">
        <v>15692</v>
      </c>
      <c r="F1803" s="1144" t="s">
        <v>15692</v>
      </c>
      <c r="G1803" s="1144" t="s">
        <v>15692</v>
      </c>
      <c r="H1803" s="1144" t="s">
        <v>15692</v>
      </c>
      <c r="I1803" s="1144" t="s">
        <v>15692</v>
      </c>
      <c r="J1803" s="1144" t="s">
        <v>15692</v>
      </c>
      <c r="K1803" s="1144"/>
    </row>
    <row r="1804" spans="1:11" ht="16" thickBot="1" x14ac:dyDescent="0.3">
      <c r="A1804" s="1157"/>
      <c r="B1804" s="1144"/>
      <c r="C1804" s="1144"/>
      <c r="D1804" s="1156"/>
      <c r="E1804" s="1141"/>
      <c r="F1804" s="1144"/>
      <c r="G1804" s="1144"/>
      <c r="H1804" s="1144"/>
      <c r="I1804" s="1144"/>
      <c r="J1804" s="1144"/>
      <c r="K1804" s="1144"/>
    </row>
    <row r="1805" spans="1:11" ht="16" thickBot="1" x14ac:dyDescent="0.3">
      <c r="A1805" s="1155">
        <v>20</v>
      </c>
      <c r="B1805" s="1144" t="s">
        <v>12628</v>
      </c>
      <c r="C1805" s="1144">
        <v>480</v>
      </c>
      <c r="D1805" s="1156">
        <v>480</v>
      </c>
      <c r="E1805" s="1141">
        <v>480</v>
      </c>
      <c r="F1805" s="1144">
        <v>448</v>
      </c>
      <c r="G1805" s="1144">
        <v>403</v>
      </c>
      <c r="H1805" s="1144">
        <v>367</v>
      </c>
      <c r="I1805" s="1144">
        <v>323</v>
      </c>
      <c r="J1805" s="1144">
        <v>245</v>
      </c>
      <c r="K1805" s="1144"/>
    </row>
    <row r="1806" spans="1:11" ht="16" thickBot="1" x14ac:dyDescent="0.3">
      <c r="A1806" s="1157"/>
      <c r="B1806" s="1144" t="s">
        <v>15718</v>
      </c>
      <c r="C1806" s="1144">
        <v>480</v>
      </c>
      <c r="D1806" s="1156">
        <v>480</v>
      </c>
      <c r="E1806" s="1141">
        <v>480</v>
      </c>
      <c r="F1806" s="1144">
        <v>448</v>
      </c>
      <c r="G1806" s="1144">
        <v>403</v>
      </c>
      <c r="H1806" s="1144">
        <v>367</v>
      </c>
      <c r="I1806" s="1144">
        <v>323</v>
      </c>
      <c r="J1806" s="1144">
        <v>158</v>
      </c>
      <c r="K1806" s="1144"/>
    </row>
    <row r="1807" spans="1:11" ht="16" thickBot="1" x14ac:dyDescent="0.3">
      <c r="A1807" s="1155">
        <v>21</v>
      </c>
      <c r="B1807" s="1144" t="s">
        <v>12628</v>
      </c>
      <c r="C1807" s="1144">
        <v>480</v>
      </c>
      <c r="D1807" s="1156">
        <v>480</v>
      </c>
      <c r="E1807" s="1141">
        <v>480</v>
      </c>
      <c r="F1807" s="1144">
        <v>448</v>
      </c>
      <c r="G1807" s="1144">
        <v>403</v>
      </c>
      <c r="H1807" s="1144">
        <v>367</v>
      </c>
      <c r="I1807" s="1144">
        <v>296</v>
      </c>
      <c r="J1807" s="1144">
        <v>238</v>
      </c>
      <c r="K1807" s="1144"/>
    </row>
    <row r="1808" spans="1:11" ht="16" thickBot="1" x14ac:dyDescent="0.3">
      <c r="A1808" s="1157"/>
      <c r="B1808" s="1144" t="s">
        <v>15718</v>
      </c>
      <c r="C1808" s="1144">
        <v>480</v>
      </c>
      <c r="D1808" s="1156">
        <v>480</v>
      </c>
      <c r="E1808" s="1141">
        <v>480</v>
      </c>
      <c r="F1808" s="1144">
        <v>448</v>
      </c>
      <c r="G1808" s="1144">
        <v>403</v>
      </c>
      <c r="H1808" s="1144">
        <v>367</v>
      </c>
      <c r="I1808" s="1144">
        <v>296</v>
      </c>
      <c r="J1808" s="1144">
        <v>113</v>
      </c>
      <c r="K1808" s="1144"/>
    </row>
    <row r="1809" spans="1:11" ht="16" thickBot="1" x14ac:dyDescent="0.3">
      <c r="A1809" s="1155">
        <v>22</v>
      </c>
      <c r="B1809" s="1144" t="s">
        <v>12628</v>
      </c>
      <c r="C1809" s="1144">
        <v>480</v>
      </c>
      <c r="D1809" s="1156">
        <v>480</v>
      </c>
      <c r="E1809" s="1141">
        <v>480</v>
      </c>
      <c r="F1809" s="1144">
        <v>448</v>
      </c>
      <c r="G1809" s="1144">
        <v>403</v>
      </c>
      <c r="H1809" s="1144">
        <v>367</v>
      </c>
      <c r="I1809" s="1144">
        <v>269</v>
      </c>
      <c r="J1809" s="1144">
        <v>231</v>
      </c>
      <c r="K1809" s="1144"/>
    </row>
    <row r="1810" spans="1:11" ht="16" thickBot="1" x14ac:dyDescent="0.3">
      <c r="A1810" s="1157"/>
      <c r="B1810" s="1144" t="s">
        <v>15718</v>
      </c>
      <c r="C1810" s="1144">
        <v>480</v>
      </c>
      <c r="D1810" s="1156">
        <v>480</v>
      </c>
      <c r="E1810" s="1141">
        <v>480</v>
      </c>
      <c r="F1810" s="1144">
        <v>448</v>
      </c>
      <c r="G1810" s="1144">
        <v>403</v>
      </c>
      <c r="H1810" s="1144">
        <v>367</v>
      </c>
      <c r="I1810" s="1144">
        <v>269</v>
      </c>
      <c r="J1810" s="1144">
        <v>88</v>
      </c>
      <c r="K1810" s="1144"/>
    </row>
    <row r="1811" spans="1:11" ht="16" thickBot="1" x14ac:dyDescent="0.3">
      <c r="A1811" s="1155">
        <v>23</v>
      </c>
      <c r="B1811" s="1144" t="s">
        <v>12628</v>
      </c>
      <c r="C1811" s="1144">
        <v>480</v>
      </c>
      <c r="D1811" s="1156">
        <v>480</v>
      </c>
      <c r="E1811" s="1141">
        <v>480</v>
      </c>
      <c r="F1811" s="1144">
        <v>448</v>
      </c>
      <c r="G1811" s="1144">
        <v>403</v>
      </c>
      <c r="H1811" s="1144">
        <v>363</v>
      </c>
      <c r="I1811" s="1144">
        <v>260</v>
      </c>
      <c r="J1811" s="1144">
        <v>224</v>
      </c>
      <c r="K1811" s="1144"/>
    </row>
    <row r="1812" spans="1:11" ht="16" thickBot="1" x14ac:dyDescent="0.3">
      <c r="A1812" s="1157"/>
      <c r="B1812" s="1144" t="s">
        <v>15718</v>
      </c>
      <c r="C1812" s="1144">
        <v>480</v>
      </c>
      <c r="D1812" s="1156">
        <v>480</v>
      </c>
      <c r="E1812" s="1141">
        <v>480</v>
      </c>
      <c r="F1812" s="1144">
        <v>448</v>
      </c>
      <c r="G1812" s="1144">
        <v>403</v>
      </c>
      <c r="H1812" s="1144">
        <v>363</v>
      </c>
      <c r="I1812" s="1144">
        <v>198</v>
      </c>
      <c r="J1812" s="1144">
        <v>71</v>
      </c>
      <c r="K1812" s="1144"/>
    </row>
    <row r="1813" spans="1:11" ht="16" thickBot="1" x14ac:dyDescent="0.3">
      <c r="A1813" s="1155">
        <v>24</v>
      </c>
      <c r="B1813" s="1144" t="s">
        <v>12628</v>
      </c>
      <c r="C1813" s="1144">
        <v>480</v>
      </c>
      <c r="D1813" s="1156">
        <v>480</v>
      </c>
      <c r="E1813" s="1141">
        <v>480</v>
      </c>
      <c r="F1813" s="1144">
        <v>448</v>
      </c>
      <c r="G1813" s="1144">
        <v>403</v>
      </c>
      <c r="H1813" s="1144">
        <v>317</v>
      </c>
      <c r="I1813" s="1144">
        <v>252</v>
      </c>
      <c r="J1813" s="1144">
        <v>217</v>
      </c>
      <c r="K1813" s="1144"/>
    </row>
    <row r="1814" spans="1:11" ht="16" thickBot="1" x14ac:dyDescent="0.3">
      <c r="A1814" s="1157"/>
      <c r="B1814" s="1144" t="s">
        <v>15718</v>
      </c>
      <c r="C1814" s="1144">
        <v>480</v>
      </c>
      <c r="D1814" s="1156">
        <v>480</v>
      </c>
      <c r="E1814" s="1141">
        <v>480</v>
      </c>
      <c r="F1814" s="1144">
        <v>448</v>
      </c>
      <c r="G1814" s="1144">
        <v>403</v>
      </c>
      <c r="H1814" s="1144">
        <v>317</v>
      </c>
      <c r="I1814" s="1144">
        <v>129</v>
      </c>
      <c r="J1814" s="1144">
        <v>60</v>
      </c>
      <c r="K1814" s="1144"/>
    </row>
    <row r="1815" spans="1:11" ht="16" thickBot="1" x14ac:dyDescent="0.3">
      <c r="A1815" s="1155">
        <v>25</v>
      </c>
      <c r="B1815" s="1144" t="s">
        <v>12628</v>
      </c>
      <c r="C1815" s="1144">
        <v>480</v>
      </c>
      <c r="D1815" s="1156">
        <v>480</v>
      </c>
      <c r="E1815" s="1141">
        <v>480</v>
      </c>
      <c r="F1815" s="1144">
        <v>448</v>
      </c>
      <c r="G1815" s="1144">
        <v>383</v>
      </c>
      <c r="H1815" s="1144">
        <v>288</v>
      </c>
      <c r="I1815" s="1144">
        <v>244</v>
      </c>
      <c r="J1815" s="1144">
        <v>211</v>
      </c>
      <c r="K1815" s="1144"/>
    </row>
    <row r="1816" spans="1:11" ht="16" thickBot="1" x14ac:dyDescent="0.3">
      <c r="A1816" s="1157"/>
      <c r="B1816" s="1144" t="s">
        <v>15718</v>
      </c>
      <c r="C1816" s="1144">
        <v>480</v>
      </c>
      <c r="D1816" s="1156">
        <v>480</v>
      </c>
      <c r="E1816" s="1141">
        <v>480</v>
      </c>
      <c r="F1816" s="1144">
        <v>448</v>
      </c>
      <c r="G1816" s="1144">
        <v>383</v>
      </c>
      <c r="H1816" s="1144">
        <v>288</v>
      </c>
      <c r="I1816" s="1144">
        <v>94</v>
      </c>
      <c r="J1816" s="1144">
        <v>51</v>
      </c>
      <c r="K1816" s="1144"/>
    </row>
    <row r="1817" spans="1:11" ht="16" thickBot="1" x14ac:dyDescent="0.3">
      <c r="A1817" s="1155">
        <v>26</v>
      </c>
      <c r="B1817" s="1144" t="s">
        <v>12628</v>
      </c>
      <c r="C1817" s="1144">
        <v>480</v>
      </c>
      <c r="D1817" s="1156">
        <v>480</v>
      </c>
      <c r="E1817" s="1141">
        <v>480</v>
      </c>
      <c r="F1817" s="1144">
        <v>447</v>
      </c>
      <c r="G1817" s="1144">
        <v>324</v>
      </c>
      <c r="H1817" s="1144">
        <v>277</v>
      </c>
      <c r="I1817" s="1144">
        <v>236</v>
      </c>
      <c r="J1817" s="1144">
        <v>206</v>
      </c>
      <c r="K1817" s="1144"/>
    </row>
    <row r="1818" spans="1:11" ht="16" thickBot="1" x14ac:dyDescent="0.3">
      <c r="A1818" s="1157"/>
      <c r="B1818" s="1144" t="s">
        <v>15718</v>
      </c>
      <c r="C1818" s="1144">
        <v>480</v>
      </c>
      <c r="D1818" s="1156">
        <v>480</v>
      </c>
      <c r="E1818" s="1141">
        <v>480</v>
      </c>
      <c r="F1818" s="1144">
        <v>447</v>
      </c>
      <c r="G1818" s="1144">
        <v>324</v>
      </c>
      <c r="H1818" s="1144">
        <v>188</v>
      </c>
      <c r="I1818" s="1144">
        <v>70</v>
      </c>
      <c r="J1818" s="1144">
        <v>43</v>
      </c>
      <c r="K1818" s="1144"/>
    </row>
    <row r="1819" spans="1:11" ht="16" thickBot="1" x14ac:dyDescent="0.3">
      <c r="A1819" s="1155">
        <v>27</v>
      </c>
      <c r="B1819" s="1144" t="s">
        <v>12628</v>
      </c>
      <c r="C1819" s="1144">
        <v>480</v>
      </c>
      <c r="D1819" s="1156">
        <v>480</v>
      </c>
      <c r="E1819" s="1141">
        <v>480</v>
      </c>
      <c r="F1819" s="1144">
        <v>384</v>
      </c>
      <c r="G1819" s="1144">
        <v>302</v>
      </c>
      <c r="H1819" s="1144">
        <v>268</v>
      </c>
      <c r="I1819" s="1144">
        <v>229</v>
      </c>
      <c r="J1819" s="1144">
        <v>200</v>
      </c>
      <c r="K1819" s="1144"/>
    </row>
    <row r="1820" spans="1:11" ht="16" thickBot="1" x14ac:dyDescent="0.3">
      <c r="A1820" s="1157"/>
      <c r="B1820" s="1144" t="s">
        <v>15718</v>
      </c>
      <c r="C1820" s="1144">
        <v>480</v>
      </c>
      <c r="D1820" s="1156">
        <v>480</v>
      </c>
      <c r="E1820" s="1141">
        <v>480</v>
      </c>
      <c r="F1820" s="1144">
        <v>384</v>
      </c>
      <c r="G1820" s="1144">
        <v>302</v>
      </c>
      <c r="H1820" s="1144">
        <v>114</v>
      </c>
      <c r="I1820" s="1144">
        <v>56</v>
      </c>
      <c r="J1820" s="1144">
        <v>37</v>
      </c>
      <c r="K1820" s="1144"/>
    </row>
    <row r="1821" spans="1:11" ht="16" thickBot="1" x14ac:dyDescent="0.3">
      <c r="A1821" s="1155">
        <v>28</v>
      </c>
      <c r="B1821" s="1144" t="s">
        <v>12628</v>
      </c>
      <c r="C1821" s="1144">
        <v>480</v>
      </c>
      <c r="D1821" s="1156">
        <v>480</v>
      </c>
      <c r="E1821" s="1141">
        <v>453</v>
      </c>
      <c r="F1821" s="1144">
        <v>331</v>
      </c>
      <c r="G1821" s="1144">
        <v>291</v>
      </c>
      <c r="H1821" s="1144">
        <v>259</v>
      </c>
      <c r="I1821" s="1144">
        <v>223</v>
      </c>
      <c r="J1821" s="1144">
        <v>195</v>
      </c>
      <c r="K1821" s="1144"/>
    </row>
    <row r="1822" spans="1:11" ht="16" thickBot="1" x14ac:dyDescent="0.3">
      <c r="A1822" s="1157"/>
      <c r="B1822" s="1144" t="s">
        <v>15718</v>
      </c>
      <c r="C1822" s="1144">
        <v>480</v>
      </c>
      <c r="D1822" s="1156">
        <v>480</v>
      </c>
      <c r="E1822" s="1141">
        <v>453</v>
      </c>
      <c r="F1822" s="1144">
        <v>331</v>
      </c>
      <c r="G1822" s="1144">
        <v>161</v>
      </c>
      <c r="H1822" s="1144">
        <v>81</v>
      </c>
      <c r="I1822" s="1144">
        <v>47</v>
      </c>
      <c r="J1822" s="1144">
        <v>33</v>
      </c>
      <c r="K1822" s="1144"/>
    </row>
    <row r="1823" spans="1:11" x14ac:dyDescent="0.25">
      <c r="A1823" s="1090">
        <v>29</v>
      </c>
      <c r="B1823" s="1089" t="s">
        <v>12628</v>
      </c>
      <c r="C1823" s="1089">
        <v>480</v>
      </c>
      <c r="D1823" s="1089">
        <v>480</v>
      </c>
      <c r="E1823" s="1089">
        <v>376</v>
      </c>
      <c r="F1823" s="1089">
        <v>318</v>
      </c>
      <c r="G1823" s="1089">
        <v>281</v>
      </c>
      <c r="H1823" s="1089">
        <v>251</v>
      </c>
      <c r="I1823" s="1089">
        <v>216</v>
      </c>
      <c r="J1823" s="1089">
        <v>190</v>
      </c>
    </row>
    <row r="1824" spans="1:11" ht="15" x14ac:dyDescent="0.25">
      <c r="A1824" s="1129"/>
      <c r="B1824" s="1125" t="s">
        <v>15718</v>
      </c>
      <c r="C1824" s="1125">
        <v>480</v>
      </c>
      <c r="D1824" s="1125">
        <v>480</v>
      </c>
      <c r="E1824" s="1125">
        <v>376</v>
      </c>
      <c r="F1824" s="1125">
        <v>227</v>
      </c>
      <c r="G1824" s="1125">
        <v>101</v>
      </c>
      <c r="H1824" s="1125">
        <v>63</v>
      </c>
      <c r="I1824" s="1125">
        <v>40</v>
      </c>
      <c r="J1824" s="1125">
        <v>29</v>
      </c>
      <c r="K1824" s="1125"/>
    </row>
    <row r="1825" spans="1:11" thickBot="1" x14ac:dyDescent="0.3">
      <c r="A1825" s="1129">
        <v>30</v>
      </c>
      <c r="B1825" s="1125" t="s">
        <v>12628</v>
      </c>
      <c r="C1825" s="1125">
        <v>480</v>
      </c>
      <c r="D1825" s="1125">
        <v>444</v>
      </c>
      <c r="E1825" s="1125">
        <v>351</v>
      </c>
      <c r="F1825" s="1125">
        <v>306</v>
      </c>
      <c r="G1825" s="1125">
        <v>271</v>
      </c>
      <c r="H1825" s="1125">
        <v>243</v>
      </c>
      <c r="I1825" s="1125">
        <v>210</v>
      </c>
      <c r="J1825" s="1125">
        <v>185</v>
      </c>
      <c r="K1825" s="1125"/>
    </row>
    <row r="1826" spans="1:11" ht="16" thickBot="1" x14ac:dyDescent="0.3">
      <c r="A1826" s="1140"/>
      <c r="B1826" s="1141" t="s">
        <v>15718</v>
      </c>
      <c r="C1826" s="1146">
        <v>480</v>
      </c>
      <c r="D1826" s="1142">
        <v>444</v>
      </c>
      <c r="E1826" s="1125">
        <v>291</v>
      </c>
      <c r="F1826" s="1125">
        <v>117</v>
      </c>
      <c r="G1826" s="1125">
        <v>71</v>
      </c>
      <c r="H1826" s="1125">
        <v>50</v>
      </c>
      <c r="I1826" s="1125">
        <v>34</v>
      </c>
      <c r="J1826" s="1125">
        <v>26</v>
      </c>
      <c r="K1826" s="1125"/>
    </row>
    <row r="1827" spans="1:11" ht="16" thickBot="1" x14ac:dyDescent="0.3">
      <c r="A1827" s="1143">
        <v>31</v>
      </c>
      <c r="B1827" s="1144" t="s">
        <v>12628</v>
      </c>
      <c r="C1827" s="1146">
        <v>480</v>
      </c>
      <c r="D1827" s="1142">
        <v>392</v>
      </c>
      <c r="E1827" s="1125">
        <v>337</v>
      </c>
      <c r="F1827" s="1125">
        <v>295</v>
      </c>
      <c r="G1827" s="1125">
        <v>262</v>
      </c>
      <c r="H1827" s="1125">
        <v>236</v>
      </c>
      <c r="I1827" s="1125">
        <v>204</v>
      </c>
      <c r="J1827" s="1125">
        <v>181</v>
      </c>
      <c r="K1827" s="1125"/>
    </row>
    <row r="1828" spans="1:11" ht="16.149999999999999" customHeight="1" thickBot="1" x14ac:dyDescent="0.3">
      <c r="A1828" s="1147"/>
      <c r="B1828" s="1148" t="s">
        <v>15718</v>
      </c>
      <c r="C1828" s="1149">
        <v>480</v>
      </c>
      <c r="D1828" s="1150">
        <v>392</v>
      </c>
      <c r="E1828" s="1150">
        <v>148</v>
      </c>
      <c r="F1828" s="1150">
        <v>84</v>
      </c>
      <c r="G1828" s="1150">
        <v>57</v>
      </c>
      <c r="H1828" s="1150">
        <v>42</v>
      </c>
      <c r="I1828" s="1150">
        <v>30</v>
      </c>
      <c r="J1828" s="1150">
        <v>24</v>
      </c>
      <c r="K1828" s="1145"/>
    </row>
    <row r="1829" spans="1:11" thickBot="1" x14ac:dyDescent="0.3">
      <c r="A1829" s="1143">
        <v>32</v>
      </c>
      <c r="B1829" s="1151" t="s">
        <v>12628</v>
      </c>
      <c r="C1829" s="1145">
        <v>446</v>
      </c>
      <c r="D1829" s="1146">
        <v>375</v>
      </c>
      <c r="E1829" s="1142">
        <v>323</v>
      </c>
      <c r="F1829" s="1145">
        <v>284</v>
      </c>
      <c r="G1829" s="1145">
        <v>253</v>
      </c>
      <c r="H1829" s="1145">
        <v>228</v>
      </c>
      <c r="I1829" s="1145">
        <v>199</v>
      </c>
      <c r="J1829" s="1145">
        <v>176</v>
      </c>
      <c r="K1829" s="1145"/>
    </row>
    <row r="1830" spans="1:11" thickBot="1" x14ac:dyDescent="0.3">
      <c r="A1830" s="1143"/>
      <c r="B1830" s="1145" t="s">
        <v>15718</v>
      </c>
      <c r="C1830" s="1145">
        <v>446</v>
      </c>
      <c r="D1830" s="1146">
        <v>185</v>
      </c>
      <c r="E1830" s="1142">
        <v>94</v>
      </c>
      <c r="F1830" s="1145">
        <v>63</v>
      </c>
      <c r="G1830" s="1145">
        <v>46</v>
      </c>
      <c r="H1830" s="1145">
        <v>36</v>
      </c>
      <c r="I1830" s="1145">
        <v>27</v>
      </c>
      <c r="J1830" s="1145">
        <v>22</v>
      </c>
      <c r="K1830" s="1145"/>
    </row>
    <row r="1831" spans="1:11" thickBot="1" x14ac:dyDescent="0.3">
      <c r="A1831" s="1143">
        <v>33</v>
      </c>
      <c r="B1831" s="1145" t="s">
        <v>12628</v>
      </c>
      <c r="C1831" s="1145">
        <v>424</v>
      </c>
      <c r="D1831" s="1146">
        <v>359</v>
      </c>
      <c r="E1831" s="1142">
        <v>311</v>
      </c>
      <c r="F1831" s="1145">
        <v>274</v>
      </c>
      <c r="G1831" s="1145">
        <v>245</v>
      </c>
      <c r="H1831" s="1145">
        <v>222</v>
      </c>
      <c r="I1831" s="1145">
        <v>194</v>
      </c>
      <c r="J1831" s="1145">
        <v>172</v>
      </c>
      <c r="K1831" s="1145"/>
    </row>
    <row r="1832" spans="1:11" ht="13.5" thickBot="1" x14ac:dyDescent="0.3">
      <c r="A1832" s="1152"/>
      <c r="B1832" s="1153" t="s">
        <v>15718</v>
      </c>
      <c r="C1832" s="1153">
        <v>246</v>
      </c>
      <c r="D1832" s="1153">
        <v>108</v>
      </c>
      <c r="E1832" s="1153">
        <v>69</v>
      </c>
      <c r="F1832" s="1153">
        <v>50</v>
      </c>
      <c r="G1832" s="1153">
        <v>39</v>
      </c>
      <c r="H1832" s="1153">
        <v>31</v>
      </c>
      <c r="I1832" s="1153">
        <v>24</v>
      </c>
      <c r="J1832" s="1153">
        <v>20</v>
      </c>
      <c r="K1832" s="1154"/>
    </row>
    <row r="1833" spans="1:11" ht="16" thickBot="1" x14ac:dyDescent="0.3">
      <c r="A1833" s="1155">
        <v>34</v>
      </c>
      <c r="B1833" s="1144" t="s">
        <v>12628</v>
      </c>
      <c r="C1833" s="1144">
        <v>405</v>
      </c>
      <c r="D1833" s="1156">
        <v>344</v>
      </c>
      <c r="E1833" s="1141">
        <v>300</v>
      </c>
      <c r="F1833" s="1144">
        <v>265</v>
      </c>
      <c r="G1833" s="1144">
        <v>238</v>
      </c>
      <c r="H1833" s="1144">
        <v>216</v>
      </c>
      <c r="I1833" s="1144">
        <v>189</v>
      </c>
      <c r="J1833" s="1144">
        <v>168</v>
      </c>
      <c r="K1833" s="1144"/>
    </row>
    <row r="1834" spans="1:11" ht="16" thickBot="1" x14ac:dyDescent="0.3">
      <c r="A1834" s="1157"/>
      <c r="B1834" s="1144" t="s">
        <v>15718</v>
      </c>
      <c r="C1834" s="1144">
        <v>126</v>
      </c>
      <c r="D1834" s="1156">
        <v>75</v>
      </c>
      <c r="E1834" s="1141">
        <v>54</v>
      </c>
      <c r="F1834" s="1144">
        <v>41</v>
      </c>
      <c r="G1834" s="1144">
        <v>33</v>
      </c>
      <c r="H1834" s="1144">
        <v>28</v>
      </c>
      <c r="I1834" s="1144">
        <v>22</v>
      </c>
      <c r="J1834" s="1144">
        <v>18</v>
      </c>
      <c r="K1834" s="1144"/>
    </row>
    <row r="1835" spans="1:11" ht="16" thickBot="1" x14ac:dyDescent="0.3">
      <c r="A1835" s="1155">
        <v>35</v>
      </c>
      <c r="B1835" s="1144" t="s">
        <v>12628</v>
      </c>
      <c r="C1835" s="1144">
        <v>387</v>
      </c>
      <c r="D1835" s="1156">
        <v>331</v>
      </c>
      <c r="E1835" s="1141">
        <v>289</v>
      </c>
      <c r="F1835" s="1144">
        <v>257</v>
      </c>
      <c r="G1835" s="1144">
        <v>231</v>
      </c>
      <c r="H1835" s="1144">
        <v>210</v>
      </c>
      <c r="I1835" s="1144">
        <v>184</v>
      </c>
      <c r="J1835" s="1144">
        <v>164</v>
      </c>
      <c r="K1835" s="1144"/>
    </row>
    <row r="1836" spans="1:11" ht="16" thickBot="1" x14ac:dyDescent="0.3">
      <c r="A1836" s="1157"/>
      <c r="B1836" s="1144" t="s">
        <v>15718</v>
      </c>
      <c r="C1836" s="1144">
        <v>81</v>
      </c>
      <c r="D1836" s="1156">
        <v>56</v>
      </c>
      <c r="E1836" s="1141">
        <v>43</v>
      </c>
      <c r="F1836" s="1144">
        <v>34</v>
      </c>
      <c r="G1836" s="1144">
        <v>29</v>
      </c>
      <c r="H1836" s="1144">
        <v>24</v>
      </c>
      <c r="I1836" s="1144">
        <v>20</v>
      </c>
      <c r="J1836" s="1144">
        <v>17</v>
      </c>
      <c r="K1836" s="1144"/>
    </row>
    <row r="1837" spans="1:11" ht="16" thickBot="1" x14ac:dyDescent="0.3">
      <c r="A1837" s="1155">
        <v>36</v>
      </c>
      <c r="B1837" s="1144" t="s">
        <v>12628</v>
      </c>
      <c r="C1837" s="1144">
        <v>370</v>
      </c>
      <c r="D1837" s="1156">
        <v>318</v>
      </c>
      <c r="E1837" s="1141">
        <v>279</v>
      </c>
      <c r="F1837" s="1144">
        <v>248</v>
      </c>
      <c r="G1837" s="1144">
        <v>224</v>
      </c>
      <c r="H1837" s="1144">
        <v>204</v>
      </c>
      <c r="I1837" s="1144">
        <v>180</v>
      </c>
      <c r="J1837" s="1144">
        <v>160</v>
      </c>
      <c r="K1837" s="1144"/>
    </row>
    <row r="1838" spans="1:11" ht="16" thickBot="1" x14ac:dyDescent="0.3">
      <c r="A1838" s="1157"/>
      <c r="B1838" s="1144" t="s">
        <v>15718</v>
      </c>
      <c r="C1838" s="1144">
        <v>59</v>
      </c>
      <c r="D1838" s="1156">
        <v>44</v>
      </c>
      <c r="E1838" s="1141">
        <v>35</v>
      </c>
      <c r="F1838" s="1144">
        <v>29</v>
      </c>
      <c r="G1838" s="1144">
        <v>25</v>
      </c>
      <c r="H1838" s="1144">
        <v>22</v>
      </c>
      <c r="I1838" s="1144">
        <v>18</v>
      </c>
      <c r="J1838" s="1144">
        <v>15</v>
      </c>
      <c r="K1838" s="1144"/>
    </row>
    <row r="1839" spans="1:11" ht="16" thickBot="1" x14ac:dyDescent="0.3">
      <c r="A1839" s="1155">
        <v>37</v>
      </c>
      <c r="B1839" s="1144" t="s">
        <v>12628</v>
      </c>
      <c r="C1839" s="1144">
        <v>355</v>
      </c>
      <c r="D1839" s="1156">
        <v>307</v>
      </c>
      <c r="E1839" s="1141">
        <v>270</v>
      </c>
      <c r="F1839" s="1144">
        <v>241</v>
      </c>
      <c r="G1839" s="1144">
        <v>217</v>
      </c>
      <c r="H1839" s="1144">
        <v>198</v>
      </c>
      <c r="I1839" s="1144">
        <v>175</v>
      </c>
      <c r="J1839" s="1144">
        <v>157</v>
      </c>
      <c r="K1839" s="1144"/>
    </row>
    <row r="1840" spans="1:11" ht="16" thickBot="1" x14ac:dyDescent="0.3">
      <c r="A1840" s="1157"/>
      <c r="B1840" s="1144" t="s">
        <v>15718</v>
      </c>
      <c r="C1840" s="1144">
        <v>47</v>
      </c>
      <c r="D1840" s="1156">
        <v>37</v>
      </c>
      <c r="E1840" s="1141">
        <v>30</v>
      </c>
      <c r="F1840" s="1144">
        <v>26</v>
      </c>
      <c r="G1840" s="1144">
        <v>22</v>
      </c>
      <c r="H1840" s="1144">
        <v>20</v>
      </c>
      <c r="I1840" s="1144">
        <v>16</v>
      </c>
      <c r="J1840" s="1144">
        <v>14</v>
      </c>
      <c r="K1840" s="1144"/>
    </row>
    <row r="1841" spans="1:11" ht="16" thickBot="1" x14ac:dyDescent="0.3">
      <c r="A1841" s="1155">
        <v>38</v>
      </c>
      <c r="B1841" s="1144" t="s">
        <v>12628</v>
      </c>
      <c r="C1841" s="1144">
        <v>341</v>
      </c>
      <c r="D1841" s="1156">
        <v>296</v>
      </c>
      <c r="E1841" s="1141">
        <v>261</v>
      </c>
      <c r="F1841" s="1144">
        <v>234</v>
      </c>
      <c r="G1841" s="1144">
        <v>211</v>
      </c>
      <c r="H1841" s="1144">
        <v>193</v>
      </c>
      <c r="I1841" s="1144">
        <v>171</v>
      </c>
      <c r="J1841" s="1144">
        <v>154</v>
      </c>
      <c r="K1841" s="1144"/>
    </row>
    <row r="1842" spans="1:11" ht="16" thickBot="1" x14ac:dyDescent="0.3">
      <c r="A1842" s="1157"/>
      <c r="B1842" s="1144" t="s">
        <v>15718</v>
      </c>
      <c r="C1842" s="1144">
        <v>39</v>
      </c>
      <c r="D1842" s="1156">
        <v>32</v>
      </c>
      <c r="E1842" s="1141">
        <v>27</v>
      </c>
      <c r="F1842" s="1144">
        <v>23</v>
      </c>
      <c r="G1842" s="1144">
        <v>20</v>
      </c>
      <c r="H1842" s="1144">
        <v>18</v>
      </c>
      <c r="I1842" s="1144">
        <v>15</v>
      </c>
      <c r="J1842" s="1144">
        <v>13</v>
      </c>
      <c r="K1842" s="1144"/>
    </row>
    <row r="1843" spans="1:11" ht="16" thickBot="1" x14ac:dyDescent="0.3">
      <c r="A1843" s="1155">
        <v>39</v>
      </c>
      <c r="B1843" s="1144" t="s">
        <v>12628</v>
      </c>
      <c r="C1843" s="1144">
        <v>328</v>
      </c>
      <c r="D1843" s="1156">
        <v>286</v>
      </c>
      <c r="E1843" s="1141">
        <v>253</v>
      </c>
      <c r="F1843" s="1144">
        <v>227</v>
      </c>
      <c r="G1843" s="1144">
        <v>206</v>
      </c>
      <c r="H1843" s="1144">
        <v>188</v>
      </c>
      <c r="I1843" s="1144">
        <v>167</v>
      </c>
      <c r="J1843" s="1144">
        <v>150</v>
      </c>
      <c r="K1843" s="1144"/>
    </row>
    <row r="1844" spans="1:11" ht="16" thickBot="1" x14ac:dyDescent="0.3">
      <c r="A1844" s="1157"/>
      <c r="B1844" s="1144" t="s">
        <v>15718</v>
      </c>
      <c r="C1844" s="1144">
        <v>33</v>
      </c>
      <c r="D1844" s="1156">
        <v>27</v>
      </c>
      <c r="E1844" s="1141">
        <v>24</v>
      </c>
      <c r="F1844" s="1144">
        <v>21</v>
      </c>
      <c r="G1844" s="1144">
        <v>18</v>
      </c>
      <c r="H1844" s="1144">
        <v>16</v>
      </c>
      <c r="I1844" s="1144">
        <v>14</v>
      </c>
      <c r="J1844" s="1144">
        <v>12</v>
      </c>
      <c r="K1844" s="1144"/>
    </row>
    <row r="1845" spans="1:11" ht="16" thickBot="1" x14ac:dyDescent="0.3">
      <c r="A1845" s="1155">
        <v>40</v>
      </c>
      <c r="B1845" s="1144" t="s">
        <v>12628</v>
      </c>
      <c r="C1845" s="1144">
        <v>316</v>
      </c>
      <c r="D1845" s="1156">
        <v>276</v>
      </c>
      <c r="E1845" s="1141">
        <v>245</v>
      </c>
      <c r="F1845" s="1144">
        <v>220</v>
      </c>
      <c r="G1845" s="1144">
        <v>200</v>
      </c>
      <c r="H1845" s="1144">
        <v>184</v>
      </c>
      <c r="I1845" s="1144">
        <v>163</v>
      </c>
      <c r="J1845" s="1144">
        <v>147</v>
      </c>
      <c r="K1845" s="1144"/>
    </row>
    <row r="1846" spans="1:11" ht="16" thickBot="1" x14ac:dyDescent="0.3">
      <c r="A1846" s="1157"/>
      <c r="B1846" s="1144" t="s">
        <v>15718</v>
      </c>
      <c r="C1846" s="1144">
        <v>29</v>
      </c>
      <c r="D1846" s="1156">
        <v>24</v>
      </c>
      <c r="E1846" s="1141">
        <v>21</v>
      </c>
      <c r="F1846" s="1144">
        <v>19</v>
      </c>
      <c r="G1846" s="1144">
        <v>17</v>
      </c>
      <c r="H1846" s="1144">
        <v>15</v>
      </c>
      <c r="I1846" s="1144">
        <v>13</v>
      </c>
      <c r="J1846" s="1144">
        <v>12</v>
      </c>
      <c r="K1846" s="1144"/>
    </row>
    <row r="1847" spans="1:11" ht="16" thickBot="1" x14ac:dyDescent="0.3">
      <c r="A1847" s="1155" t="s">
        <v>12651</v>
      </c>
      <c r="B1847" s="1144"/>
      <c r="C1847" s="1144"/>
      <c r="D1847" s="1156"/>
      <c r="E1847" s="1141"/>
      <c r="F1847" s="1144"/>
      <c r="G1847" s="1144"/>
      <c r="H1847" s="1144"/>
      <c r="I1847" s="1144"/>
      <c r="J1847" s="1144"/>
      <c r="K1847" s="1144"/>
    </row>
    <row r="1848" spans="1:11" ht="16" thickBot="1" x14ac:dyDescent="0.3">
      <c r="A1848" s="1157" t="s">
        <v>12638</v>
      </c>
      <c r="B1848" s="1144"/>
      <c r="C1848" s="1144"/>
      <c r="D1848" s="1156"/>
      <c r="E1848" s="1141"/>
      <c r="F1848" s="1144"/>
      <c r="G1848" s="1144"/>
      <c r="H1848" s="1144"/>
      <c r="I1848" s="1144"/>
      <c r="J1848" s="1144"/>
      <c r="K1848" s="1144"/>
    </row>
    <row r="1849" spans="1:11" ht="16" thickBot="1" x14ac:dyDescent="0.3">
      <c r="A1849" s="1155" t="s">
        <v>13595</v>
      </c>
      <c r="B1849" s="1144" t="s">
        <v>12640</v>
      </c>
      <c r="C1849" s="1144" t="s">
        <v>13628</v>
      </c>
      <c r="D1849" s="1156"/>
      <c r="E1849" s="1141"/>
      <c r="F1849" s="1144"/>
      <c r="G1849" s="1144"/>
      <c r="H1849" s="1144"/>
      <c r="I1849" s="1144"/>
      <c r="J1849" s="1144"/>
      <c r="K1849" s="1144"/>
    </row>
    <row r="1850" spans="1:11" ht="16" thickBot="1" x14ac:dyDescent="0.3">
      <c r="A1850" s="1157" t="s">
        <v>13596</v>
      </c>
      <c r="B1850" s="1144" t="s">
        <v>15752</v>
      </c>
      <c r="C1850" s="1144" t="s">
        <v>12641</v>
      </c>
      <c r="D1850" s="1156"/>
      <c r="E1850" s="1141"/>
      <c r="F1850" s="1144"/>
      <c r="G1850" s="1144"/>
      <c r="H1850" s="1144"/>
      <c r="I1850" s="1144"/>
      <c r="J1850" s="1144"/>
      <c r="K1850" s="1144"/>
    </row>
    <row r="1851" spans="1:11" ht="109" thickBot="1" x14ac:dyDescent="0.3">
      <c r="A1851" s="1155" t="s">
        <v>13598</v>
      </c>
      <c r="B1851" s="1144" t="s">
        <v>13599</v>
      </c>
      <c r="C1851" s="1144" t="s">
        <v>13600</v>
      </c>
      <c r="D1851" s="1156"/>
      <c r="E1851" s="1141"/>
      <c r="F1851" s="1144"/>
      <c r="G1851" s="1144"/>
      <c r="H1851" s="1144"/>
      <c r="I1851" s="1144"/>
      <c r="J1851" s="1144"/>
      <c r="K1851" s="1144"/>
    </row>
    <row r="1852" spans="1:11" ht="16" thickBot="1" x14ac:dyDescent="0.3">
      <c r="A1852" s="1157"/>
      <c r="B1852" s="1144"/>
      <c r="C1852" s="1144" t="s">
        <v>13601</v>
      </c>
      <c r="D1852" s="1156" t="s">
        <v>13602</v>
      </c>
      <c r="E1852" s="1141" t="s">
        <v>13603</v>
      </c>
      <c r="F1852" s="1144" t="s">
        <v>13604</v>
      </c>
      <c r="G1852" s="1144" t="s">
        <v>13605</v>
      </c>
      <c r="H1852" s="1144" t="s">
        <v>13606</v>
      </c>
      <c r="I1852" s="1144" t="s">
        <v>13607</v>
      </c>
      <c r="J1852" s="1144" t="s">
        <v>13608</v>
      </c>
      <c r="K1852" s="1144"/>
    </row>
    <row r="1853" spans="1:11" ht="16" thickBot="1" x14ac:dyDescent="0.3">
      <c r="A1853" s="1155" t="s">
        <v>15753</v>
      </c>
      <c r="B1853" s="1144" t="s">
        <v>15754</v>
      </c>
      <c r="C1853" s="1144" t="s">
        <v>13609</v>
      </c>
      <c r="D1853" s="1156" t="s">
        <v>13610</v>
      </c>
      <c r="E1853" s="1141" t="s">
        <v>13611</v>
      </c>
      <c r="F1853" s="1144" t="s">
        <v>13612</v>
      </c>
      <c r="G1853" s="1144" t="s">
        <v>13613</v>
      </c>
      <c r="H1853" s="1144" t="s">
        <v>13614</v>
      </c>
      <c r="I1853" s="1144" t="s">
        <v>13615</v>
      </c>
      <c r="J1853" s="1144" t="s">
        <v>13616</v>
      </c>
      <c r="K1853" s="1144"/>
    </row>
    <row r="1854" spans="1:11" ht="16" thickBot="1" x14ac:dyDescent="0.3">
      <c r="A1854" s="1157" t="s">
        <v>13617</v>
      </c>
      <c r="B1854" s="1144" t="s">
        <v>13618</v>
      </c>
      <c r="C1854" s="1144" t="s">
        <v>15692</v>
      </c>
      <c r="D1854" s="1156" t="s">
        <v>15692</v>
      </c>
      <c r="E1854" s="1141" t="s">
        <v>15692</v>
      </c>
      <c r="F1854" s="1144" t="s">
        <v>15692</v>
      </c>
      <c r="G1854" s="1144" t="s">
        <v>15692</v>
      </c>
      <c r="H1854" s="1144" t="s">
        <v>15692</v>
      </c>
      <c r="I1854" s="1144" t="s">
        <v>15692</v>
      </c>
      <c r="J1854" s="1144" t="s">
        <v>15692</v>
      </c>
      <c r="K1854" s="1144"/>
    </row>
    <row r="1855" spans="1:11" ht="16" thickBot="1" x14ac:dyDescent="0.3">
      <c r="A1855" s="1155"/>
      <c r="B1855" s="1144"/>
      <c r="C1855" s="1144"/>
      <c r="D1855" s="1156"/>
      <c r="E1855" s="1141"/>
      <c r="F1855" s="1144"/>
      <c r="G1855" s="1144"/>
      <c r="H1855" s="1144"/>
      <c r="I1855" s="1144"/>
      <c r="J1855" s="1144"/>
      <c r="K1855" s="1144"/>
    </row>
    <row r="1856" spans="1:11" ht="16" thickBot="1" x14ac:dyDescent="0.3">
      <c r="A1856" s="1157">
        <v>20</v>
      </c>
      <c r="B1856" s="1144" t="s">
        <v>12628</v>
      </c>
      <c r="C1856" s="1144">
        <v>480</v>
      </c>
      <c r="D1856" s="1156">
        <v>480</v>
      </c>
      <c r="E1856" s="1141">
        <v>480</v>
      </c>
      <c r="F1856" s="1144">
        <v>448</v>
      </c>
      <c r="G1856" s="1144">
        <v>403</v>
      </c>
      <c r="H1856" s="1144">
        <v>367</v>
      </c>
      <c r="I1856" s="1144">
        <v>323</v>
      </c>
      <c r="J1856" s="1144">
        <v>248</v>
      </c>
      <c r="K1856" s="1144"/>
    </row>
    <row r="1857" spans="1:11" ht="16" thickBot="1" x14ac:dyDescent="0.3">
      <c r="A1857" s="1155"/>
      <c r="B1857" s="1144" t="s">
        <v>15718</v>
      </c>
      <c r="C1857" s="1144">
        <v>480</v>
      </c>
      <c r="D1857" s="1156">
        <v>480</v>
      </c>
      <c r="E1857" s="1141">
        <v>480</v>
      </c>
      <c r="F1857" s="1144">
        <v>448</v>
      </c>
      <c r="G1857" s="1144">
        <v>403</v>
      </c>
      <c r="H1857" s="1144">
        <v>367</v>
      </c>
      <c r="I1857" s="1144">
        <v>323</v>
      </c>
      <c r="J1857" s="1144">
        <v>225</v>
      </c>
      <c r="K1857" s="1144"/>
    </row>
    <row r="1858" spans="1:11" ht="16" thickBot="1" x14ac:dyDescent="0.3">
      <c r="A1858" s="1157">
        <v>21</v>
      </c>
      <c r="B1858" s="1144" t="s">
        <v>12628</v>
      </c>
      <c r="C1858" s="1144">
        <v>480</v>
      </c>
      <c r="D1858" s="1156">
        <v>480</v>
      </c>
      <c r="E1858" s="1141">
        <v>480</v>
      </c>
      <c r="F1858" s="1144">
        <v>448</v>
      </c>
      <c r="G1858" s="1144">
        <v>403</v>
      </c>
      <c r="H1858" s="1144">
        <v>367</v>
      </c>
      <c r="I1858" s="1144">
        <v>323</v>
      </c>
      <c r="J1858" s="1144">
        <v>240</v>
      </c>
      <c r="K1858" s="1144"/>
    </row>
    <row r="1859" spans="1:11" ht="16" thickBot="1" x14ac:dyDescent="0.3">
      <c r="A1859" s="1155"/>
      <c r="B1859" s="1144" t="s">
        <v>15718</v>
      </c>
      <c r="C1859" s="1144">
        <v>480</v>
      </c>
      <c r="D1859" s="1156">
        <v>480</v>
      </c>
      <c r="E1859" s="1141">
        <v>480</v>
      </c>
      <c r="F1859" s="1144">
        <v>448</v>
      </c>
      <c r="G1859" s="1144">
        <v>403</v>
      </c>
      <c r="H1859" s="1144">
        <v>367</v>
      </c>
      <c r="I1859" s="1144">
        <v>323</v>
      </c>
      <c r="J1859" s="1144">
        <v>142</v>
      </c>
      <c r="K1859" s="1144"/>
    </row>
    <row r="1860" spans="1:11" ht="16" thickBot="1" x14ac:dyDescent="0.3">
      <c r="A1860" s="1157">
        <v>22</v>
      </c>
      <c r="B1860" s="1144" t="s">
        <v>12628</v>
      </c>
      <c r="C1860" s="1144">
        <v>480</v>
      </c>
      <c r="D1860" s="1156">
        <v>480</v>
      </c>
      <c r="E1860" s="1141">
        <v>480</v>
      </c>
      <c r="F1860" s="1144">
        <v>448</v>
      </c>
      <c r="G1860" s="1144">
        <v>403</v>
      </c>
      <c r="H1860" s="1144">
        <v>367</v>
      </c>
      <c r="I1860" s="1144">
        <v>283</v>
      </c>
      <c r="J1860" s="1144">
        <v>233</v>
      </c>
      <c r="K1860" s="1144"/>
    </row>
    <row r="1861" spans="1:11" ht="16" thickBot="1" x14ac:dyDescent="0.3">
      <c r="A1861" s="1155"/>
      <c r="B1861" s="1144" t="s">
        <v>15718</v>
      </c>
      <c r="C1861" s="1144">
        <v>480</v>
      </c>
      <c r="D1861" s="1156">
        <v>480</v>
      </c>
      <c r="E1861" s="1141">
        <v>480</v>
      </c>
      <c r="F1861" s="1144">
        <v>448</v>
      </c>
      <c r="G1861" s="1144">
        <v>403</v>
      </c>
      <c r="H1861" s="1144">
        <v>367</v>
      </c>
      <c r="I1861" s="1144">
        <v>283</v>
      </c>
      <c r="J1861" s="1144">
        <v>103</v>
      </c>
      <c r="K1861" s="1144"/>
    </row>
    <row r="1862" spans="1:11" ht="16" thickBot="1" x14ac:dyDescent="0.3">
      <c r="A1862" s="1157">
        <v>23</v>
      </c>
      <c r="B1862" s="1144" t="s">
        <v>12628</v>
      </c>
      <c r="C1862" s="1144">
        <v>480</v>
      </c>
      <c r="D1862" s="1156">
        <v>480</v>
      </c>
      <c r="E1862" s="1141">
        <v>480</v>
      </c>
      <c r="F1862" s="1144">
        <v>448</v>
      </c>
      <c r="G1862" s="1144">
        <v>403</v>
      </c>
      <c r="H1862" s="1144">
        <v>367</v>
      </c>
      <c r="I1862" s="1144">
        <v>262</v>
      </c>
      <c r="J1862" s="1144">
        <v>226</v>
      </c>
      <c r="K1862" s="1144"/>
    </row>
    <row r="1863" spans="1:11" ht="16" thickBot="1" x14ac:dyDescent="0.3">
      <c r="A1863" s="1155"/>
      <c r="B1863" s="1144" t="s">
        <v>15718</v>
      </c>
      <c r="C1863" s="1144">
        <v>480</v>
      </c>
      <c r="D1863" s="1156">
        <v>480</v>
      </c>
      <c r="E1863" s="1141">
        <v>480</v>
      </c>
      <c r="F1863" s="1144">
        <v>448</v>
      </c>
      <c r="G1863" s="1144">
        <v>403</v>
      </c>
      <c r="H1863" s="1144">
        <v>367</v>
      </c>
      <c r="I1863" s="1144">
        <v>262</v>
      </c>
      <c r="J1863" s="1144">
        <v>80</v>
      </c>
      <c r="K1863" s="1144"/>
    </row>
    <row r="1864" spans="1:11" ht="16" thickBot="1" x14ac:dyDescent="0.3">
      <c r="A1864" s="1157">
        <v>24</v>
      </c>
      <c r="B1864" s="1144" t="s">
        <v>12628</v>
      </c>
      <c r="C1864" s="1144">
        <v>480</v>
      </c>
      <c r="D1864" s="1156">
        <v>480</v>
      </c>
      <c r="E1864" s="1141">
        <v>480</v>
      </c>
      <c r="F1864" s="1144">
        <v>448</v>
      </c>
      <c r="G1864" s="1144">
        <v>403</v>
      </c>
      <c r="H1864" s="1144">
        <v>342</v>
      </c>
      <c r="I1864" s="1144">
        <v>253</v>
      </c>
      <c r="J1864" s="1144">
        <v>219</v>
      </c>
      <c r="K1864" s="1144"/>
    </row>
    <row r="1865" spans="1:11" ht="16" thickBot="1" x14ac:dyDescent="0.3">
      <c r="A1865" s="1155"/>
      <c r="B1865" s="1144" t="s">
        <v>15718</v>
      </c>
      <c r="C1865" s="1144">
        <v>480</v>
      </c>
      <c r="D1865" s="1156">
        <v>480</v>
      </c>
      <c r="E1865" s="1141">
        <v>480</v>
      </c>
      <c r="F1865" s="1144">
        <v>448</v>
      </c>
      <c r="G1865" s="1144">
        <v>403</v>
      </c>
      <c r="H1865" s="1144">
        <v>342</v>
      </c>
      <c r="I1865" s="1144">
        <v>161</v>
      </c>
      <c r="J1865" s="1144">
        <v>65</v>
      </c>
      <c r="K1865" s="1144"/>
    </row>
    <row r="1866" spans="1:11" ht="16" thickBot="1" x14ac:dyDescent="0.3">
      <c r="A1866" s="1157">
        <v>25</v>
      </c>
      <c r="B1866" s="1144" t="s">
        <v>12628</v>
      </c>
      <c r="C1866" s="1144">
        <v>480</v>
      </c>
      <c r="D1866" s="1156">
        <v>480</v>
      </c>
      <c r="E1866" s="1141">
        <v>480</v>
      </c>
      <c r="F1866" s="1144">
        <v>448</v>
      </c>
      <c r="G1866" s="1144">
        <v>403</v>
      </c>
      <c r="H1866" s="1144">
        <v>293</v>
      </c>
      <c r="I1866" s="1144">
        <v>245</v>
      </c>
      <c r="J1866" s="1144">
        <v>213</v>
      </c>
      <c r="K1866" s="1144"/>
    </row>
    <row r="1867" spans="1:11" ht="16" thickBot="1" x14ac:dyDescent="0.3">
      <c r="A1867" s="1155"/>
      <c r="B1867" s="1144" t="s">
        <v>15718</v>
      </c>
      <c r="C1867" s="1144">
        <v>480</v>
      </c>
      <c r="D1867" s="1156">
        <v>480</v>
      </c>
      <c r="E1867" s="1141">
        <v>480</v>
      </c>
      <c r="F1867" s="1144">
        <v>448</v>
      </c>
      <c r="G1867" s="1144">
        <v>403</v>
      </c>
      <c r="H1867" s="1144">
        <v>293</v>
      </c>
      <c r="I1867" s="1144">
        <v>110</v>
      </c>
      <c r="J1867" s="1144">
        <v>55</v>
      </c>
      <c r="K1867" s="1144"/>
    </row>
    <row r="1868" spans="1:11" ht="16" thickBot="1" x14ac:dyDescent="0.3">
      <c r="A1868" s="1157">
        <v>26</v>
      </c>
      <c r="B1868" s="1144" t="s">
        <v>12628</v>
      </c>
      <c r="C1868" s="1144">
        <v>480</v>
      </c>
      <c r="D1868" s="1156">
        <v>480</v>
      </c>
      <c r="E1868" s="1141">
        <v>480</v>
      </c>
      <c r="F1868" s="1144">
        <v>448</v>
      </c>
      <c r="G1868" s="1144">
        <v>348</v>
      </c>
      <c r="H1868" s="1144">
        <v>279</v>
      </c>
      <c r="I1868" s="1144">
        <v>237</v>
      </c>
      <c r="J1868" s="1144">
        <v>206</v>
      </c>
      <c r="K1868" s="1144"/>
    </row>
    <row r="1869" spans="1:11" ht="16" thickBot="1" x14ac:dyDescent="0.3">
      <c r="A1869" s="1155"/>
      <c r="B1869" s="1144" t="s">
        <v>15718</v>
      </c>
      <c r="C1869" s="1144">
        <v>480</v>
      </c>
      <c r="D1869" s="1156">
        <v>480</v>
      </c>
      <c r="E1869" s="1141">
        <v>480</v>
      </c>
      <c r="F1869" s="1144">
        <v>448</v>
      </c>
      <c r="G1869" s="1144">
        <v>348</v>
      </c>
      <c r="H1869" s="1144">
        <v>279</v>
      </c>
      <c r="I1869" s="1144">
        <v>80</v>
      </c>
      <c r="J1869" s="1144">
        <v>46</v>
      </c>
      <c r="K1869" s="1144"/>
    </row>
    <row r="1870" spans="1:11" ht="16" thickBot="1" x14ac:dyDescent="0.3">
      <c r="A1870" s="1157">
        <v>27</v>
      </c>
      <c r="B1870" s="1144" t="s">
        <v>12628</v>
      </c>
      <c r="C1870" s="1144">
        <v>480</v>
      </c>
      <c r="D1870" s="1156">
        <v>480</v>
      </c>
      <c r="E1870" s="1141">
        <v>480</v>
      </c>
      <c r="F1870" s="1144">
        <v>410</v>
      </c>
      <c r="G1870" s="1144">
        <v>304</v>
      </c>
      <c r="H1870" s="1144">
        <v>269</v>
      </c>
      <c r="I1870" s="1144">
        <v>230</v>
      </c>
      <c r="J1870" s="1144">
        <v>201</v>
      </c>
      <c r="K1870" s="1144"/>
    </row>
    <row r="1871" spans="1:11" ht="16" thickBot="1" x14ac:dyDescent="0.3">
      <c r="A1871" s="1155"/>
      <c r="B1871" s="1144" t="s">
        <v>15718</v>
      </c>
      <c r="C1871" s="1144">
        <v>480</v>
      </c>
      <c r="D1871" s="1156">
        <v>480</v>
      </c>
      <c r="E1871" s="1141">
        <v>480</v>
      </c>
      <c r="F1871" s="1144">
        <v>410</v>
      </c>
      <c r="G1871" s="1144">
        <v>304</v>
      </c>
      <c r="H1871" s="1144">
        <v>141</v>
      </c>
      <c r="I1871" s="1144">
        <v>62</v>
      </c>
      <c r="J1871" s="1144">
        <v>40</v>
      </c>
      <c r="K1871" s="1144"/>
    </row>
    <row r="1872" spans="1:11" ht="16" thickBot="1" x14ac:dyDescent="0.3">
      <c r="A1872" s="1157">
        <v>28</v>
      </c>
      <c r="B1872" s="1144" t="s">
        <v>12628</v>
      </c>
      <c r="C1872" s="1144">
        <v>480</v>
      </c>
      <c r="D1872" s="1156">
        <v>480</v>
      </c>
      <c r="E1872" s="1141">
        <v>480</v>
      </c>
      <c r="F1872" s="1144">
        <v>345</v>
      </c>
      <c r="G1872" s="1144">
        <v>292</v>
      </c>
      <c r="H1872" s="1144">
        <v>260</v>
      </c>
      <c r="I1872" s="1144">
        <v>223</v>
      </c>
      <c r="J1872" s="1144">
        <v>195</v>
      </c>
      <c r="K1872" s="1144"/>
    </row>
    <row r="1873" spans="1:11" ht="16" thickBot="1" x14ac:dyDescent="0.3">
      <c r="A1873" s="1155"/>
      <c r="B1873" s="1144" t="s">
        <v>15718</v>
      </c>
      <c r="C1873" s="1144">
        <v>480</v>
      </c>
      <c r="D1873" s="1156">
        <v>480</v>
      </c>
      <c r="E1873" s="1141">
        <v>480</v>
      </c>
      <c r="F1873" s="1144">
        <v>345</v>
      </c>
      <c r="G1873" s="1144">
        <v>212</v>
      </c>
      <c r="H1873" s="1144">
        <v>92</v>
      </c>
      <c r="I1873" s="1144">
        <v>50</v>
      </c>
      <c r="J1873" s="1144">
        <v>34</v>
      </c>
      <c r="K1873" s="1144"/>
    </row>
    <row r="1874" spans="1:11" ht="16" thickBot="1" x14ac:dyDescent="0.3">
      <c r="A1874" s="1157">
        <v>29</v>
      </c>
      <c r="B1874" s="1144" t="s">
        <v>12628</v>
      </c>
      <c r="C1874" s="1144">
        <v>480</v>
      </c>
      <c r="D1874" s="1156">
        <v>480</v>
      </c>
      <c r="E1874" s="1141">
        <v>408</v>
      </c>
      <c r="F1874" s="1144">
        <v>319</v>
      </c>
      <c r="G1874" s="1144">
        <v>281</v>
      </c>
      <c r="H1874" s="1144">
        <v>251</v>
      </c>
      <c r="I1874" s="1144">
        <v>216</v>
      </c>
      <c r="J1874" s="1144">
        <v>190</v>
      </c>
      <c r="K1874" s="1144"/>
    </row>
    <row r="1875" spans="1:11" ht="13" x14ac:dyDescent="0.25">
      <c r="A1875" s="1158"/>
      <c r="B1875" s="1138" t="s">
        <v>15718</v>
      </c>
      <c r="C1875" s="1138">
        <v>480</v>
      </c>
      <c r="D1875" s="1138">
        <v>480</v>
      </c>
      <c r="E1875" s="1138">
        <v>408</v>
      </c>
      <c r="F1875" s="1138">
        <v>319</v>
      </c>
      <c r="G1875" s="1138">
        <v>117</v>
      </c>
      <c r="H1875" s="1138">
        <v>68</v>
      </c>
      <c r="I1875" s="1138">
        <v>42</v>
      </c>
      <c r="J1875" s="1138">
        <v>30</v>
      </c>
      <c r="K1875" s="1138"/>
    </row>
    <row r="1876" spans="1:11" ht="15" x14ac:dyDescent="0.25">
      <c r="A1876" s="1129">
        <v>30</v>
      </c>
      <c r="B1876" s="1125" t="s">
        <v>12628</v>
      </c>
      <c r="C1876" s="1125">
        <v>480</v>
      </c>
      <c r="D1876" s="1125">
        <v>480</v>
      </c>
      <c r="E1876" s="1125">
        <v>351</v>
      </c>
      <c r="F1876" s="1125">
        <v>306</v>
      </c>
      <c r="G1876" s="1125">
        <v>271</v>
      </c>
      <c r="H1876" s="1125">
        <v>243</v>
      </c>
      <c r="I1876" s="1125">
        <v>210</v>
      </c>
      <c r="J1876" s="1125">
        <v>185</v>
      </c>
      <c r="K1876" s="1125"/>
    </row>
    <row r="1877" spans="1:11" thickBot="1" x14ac:dyDescent="0.3">
      <c r="A1877" s="1129"/>
      <c r="B1877" s="1125" t="s">
        <v>15718</v>
      </c>
      <c r="C1877" s="1125">
        <v>480</v>
      </c>
      <c r="D1877" s="1125">
        <v>480</v>
      </c>
      <c r="E1877" s="1125">
        <v>351</v>
      </c>
      <c r="F1877" s="1125">
        <v>139</v>
      </c>
      <c r="G1877" s="1125">
        <v>77</v>
      </c>
      <c r="H1877" s="1125">
        <v>52</v>
      </c>
      <c r="I1877" s="1125">
        <v>35</v>
      </c>
      <c r="J1877" s="1125">
        <v>27</v>
      </c>
      <c r="K1877" s="1125"/>
    </row>
    <row r="1878" spans="1:11" ht="16" thickBot="1" x14ac:dyDescent="0.3">
      <c r="A1878" s="1140">
        <v>31</v>
      </c>
      <c r="B1878" s="1141" t="s">
        <v>12628</v>
      </c>
      <c r="C1878" s="1146">
        <v>480</v>
      </c>
      <c r="D1878" s="1142">
        <v>393</v>
      </c>
      <c r="E1878" s="1125">
        <v>336</v>
      </c>
      <c r="F1878" s="1125">
        <v>295</v>
      </c>
      <c r="G1878" s="1125">
        <v>262</v>
      </c>
      <c r="H1878" s="1125">
        <v>235</v>
      </c>
      <c r="I1878" s="1125">
        <v>204</v>
      </c>
      <c r="J1878" s="1125">
        <v>181</v>
      </c>
      <c r="K1878" s="1125"/>
    </row>
    <row r="1879" spans="1:11" ht="16" thickBot="1" x14ac:dyDescent="0.3">
      <c r="A1879" s="1143"/>
      <c r="B1879" s="1144" t="s">
        <v>15718</v>
      </c>
      <c r="C1879" s="1146">
        <v>480</v>
      </c>
      <c r="D1879" s="1142">
        <v>393</v>
      </c>
      <c r="E1879" s="1125">
        <v>188</v>
      </c>
      <c r="F1879" s="1125">
        <v>93</v>
      </c>
      <c r="G1879" s="1125">
        <v>61</v>
      </c>
      <c r="H1879" s="1125">
        <v>44</v>
      </c>
      <c r="I1879" s="1125">
        <v>31</v>
      </c>
      <c r="J1879" s="1125">
        <v>24</v>
      </c>
      <c r="K1879" s="1125"/>
    </row>
    <row r="1880" spans="1:11" ht="16.149999999999999" customHeight="1" thickBot="1" x14ac:dyDescent="0.3">
      <c r="A1880" s="1147">
        <v>32</v>
      </c>
      <c r="B1880" s="1148" t="s">
        <v>12628</v>
      </c>
      <c r="C1880" s="1149">
        <v>480</v>
      </c>
      <c r="D1880" s="1150">
        <v>374</v>
      </c>
      <c r="E1880" s="1150">
        <v>323</v>
      </c>
      <c r="F1880" s="1150">
        <v>284</v>
      </c>
      <c r="G1880" s="1150">
        <v>253</v>
      </c>
      <c r="H1880" s="1150">
        <v>228</v>
      </c>
      <c r="I1880" s="1150">
        <v>199</v>
      </c>
      <c r="J1880" s="1150">
        <v>176</v>
      </c>
      <c r="K1880" s="1145"/>
    </row>
    <row r="1881" spans="1:11" thickBot="1" x14ac:dyDescent="0.3">
      <c r="A1881" s="1143"/>
      <c r="B1881" s="1151" t="s">
        <v>15718</v>
      </c>
      <c r="C1881" s="1145">
        <v>480</v>
      </c>
      <c r="D1881" s="1146">
        <v>254</v>
      </c>
      <c r="E1881" s="1142">
        <v>107</v>
      </c>
      <c r="F1881" s="1145">
        <v>67</v>
      </c>
      <c r="G1881" s="1145">
        <v>48</v>
      </c>
      <c r="H1881" s="1145">
        <v>37</v>
      </c>
      <c r="I1881" s="1145">
        <v>28</v>
      </c>
      <c r="J1881" s="1145">
        <v>22</v>
      </c>
      <c r="K1881" s="1145"/>
    </row>
    <row r="1882" spans="1:11" thickBot="1" x14ac:dyDescent="0.3">
      <c r="A1882" s="1143">
        <v>33</v>
      </c>
      <c r="B1882" s="1145" t="s">
        <v>12628</v>
      </c>
      <c r="C1882" s="1145">
        <v>423</v>
      </c>
      <c r="D1882" s="1146">
        <v>358</v>
      </c>
      <c r="E1882" s="1142">
        <v>310</v>
      </c>
      <c r="F1882" s="1145">
        <v>274</v>
      </c>
      <c r="G1882" s="1145">
        <v>245</v>
      </c>
      <c r="H1882" s="1145">
        <v>221</v>
      </c>
      <c r="I1882" s="1145">
        <v>193</v>
      </c>
      <c r="J1882" s="1145">
        <v>172</v>
      </c>
      <c r="K1882" s="1145"/>
    </row>
    <row r="1883" spans="1:11" thickBot="1" x14ac:dyDescent="0.3">
      <c r="A1883" s="1143"/>
      <c r="B1883" s="1145" t="s">
        <v>15718</v>
      </c>
      <c r="C1883" s="1145">
        <v>394</v>
      </c>
      <c r="D1883" s="1146">
        <v>125</v>
      </c>
      <c r="E1883" s="1142">
        <v>74</v>
      </c>
      <c r="F1883" s="1145">
        <v>52</v>
      </c>
      <c r="G1883" s="1145">
        <v>40</v>
      </c>
      <c r="H1883" s="1145">
        <v>32</v>
      </c>
      <c r="I1883" s="1145">
        <v>25</v>
      </c>
      <c r="J1883" s="1145">
        <v>20</v>
      </c>
      <c r="K1883" s="1145"/>
    </row>
    <row r="1884" spans="1:11" ht="13.5" thickBot="1" x14ac:dyDescent="0.3">
      <c r="A1884" s="1152">
        <v>34</v>
      </c>
      <c r="B1884" s="1153" t="s">
        <v>12628</v>
      </c>
      <c r="C1884" s="1153">
        <v>402</v>
      </c>
      <c r="D1884" s="1153">
        <v>343</v>
      </c>
      <c r="E1884" s="1153">
        <v>298</v>
      </c>
      <c r="F1884" s="1153">
        <v>264</v>
      </c>
      <c r="G1884" s="1153">
        <v>237</v>
      </c>
      <c r="H1884" s="1153">
        <v>215</v>
      </c>
      <c r="I1884" s="1153">
        <v>188</v>
      </c>
      <c r="J1884" s="1153">
        <v>168</v>
      </c>
      <c r="K1884" s="1154"/>
    </row>
    <row r="1885" spans="1:11" ht="16" thickBot="1" x14ac:dyDescent="0.3">
      <c r="A1885" s="1155"/>
      <c r="B1885" s="1144" t="s">
        <v>15718</v>
      </c>
      <c r="C1885" s="1144">
        <v>150</v>
      </c>
      <c r="D1885" s="1156">
        <v>82</v>
      </c>
      <c r="E1885" s="1141">
        <v>56</v>
      </c>
      <c r="F1885" s="1144">
        <v>42</v>
      </c>
      <c r="G1885" s="1144">
        <v>34</v>
      </c>
      <c r="H1885" s="1144">
        <v>28</v>
      </c>
      <c r="I1885" s="1144">
        <v>22</v>
      </c>
      <c r="J1885" s="1144">
        <v>18</v>
      </c>
      <c r="K1885" s="1144"/>
    </row>
    <row r="1886" spans="1:11" ht="16" thickBot="1" x14ac:dyDescent="0.3">
      <c r="A1886" s="1157">
        <v>35</v>
      </c>
      <c r="B1886" s="1144" t="s">
        <v>12628</v>
      </c>
      <c r="C1886" s="1144">
        <v>384</v>
      </c>
      <c r="D1886" s="1156">
        <v>329</v>
      </c>
      <c r="E1886" s="1141">
        <v>287</v>
      </c>
      <c r="F1886" s="1144">
        <v>255</v>
      </c>
      <c r="G1886" s="1144">
        <v>230</v>
      </c>
      <c r="H1886" s="1144">
        <v>209</v>
      </c>
      <c r="I1886" s="1144">
        <v>183</v>
      </c>
      <c r="J1886" s="1144">
        <v>164</v>
      </c>
      <c r="K1886" s="1144"/>
    </row>
    <row r="1887" spans="1:11" ht="16" thickBot="1" x14ac:dyDescent="0.3">
      <c r="A1887" s="1155"/>
      <c r="B1887" s="1144" t="s">
        <v>15718</v>
      </c>
      <c r="C1887" s="1144">
        <v>88</v>
      </c>
      <c r="D1887" s="1156">
        <v>58</v>
      </c>
      <c r="E1887" s="1141">
        <v>44</v>
      </c>
      <c r="F1887" s="1144">
        <v>35</v>
      </c>
      <c r="G1887" s="1144">
        <v>29</v>
      </c>
      <c r="H1887" s="1144">
        <v>24</v>
      </c>
      <c r="I1887" s="1144">
        <v>20</v>
      </c>
      <c r="J1887" s="1144">
        <v>17</v>
      </c>
      <c r="K1887" s="1144"/>
    </row>
    <row r="1888" spans="1:11" ht="16" thickBot="1" x14ac:dyDescent="0.3">
      <c r="A1888" s="1157">
        <v>36</v>
      </c>
      <c r="B1888" s="1144" t="s">
        <v>12628</v>
      </c>
      <c r="C1888" s="1144">
        <v>367</v>
      </c>
      <c r="D1888" s="1156">
        <v>316</v>
      </c>
      <c r="E1888" s="1141">
        <v>277</v>
      </c>
      <c r="F1888" s="1144">
        <v>247</v>
      </c>
      <c r="G1888" s="1144">
        <v>223</v>
      </c>
      <c r="H1888" s="1144">
        <v>203</v>
      </c>
      <c r="I1888" s="1144">
        <v>179</v>
      </c>
      <c r="J1888" s="1144">
        <v>160</v>
      </c>
      <c r="K1888" s="1144"/>
    </row>
    <row r="1889" spans="1:11" ht="16" thickBot="1" x14ac:dyDescent="0.3">
      <c r="A1889" s="1155"/>
      <c r="B1889" s="1144" t="s">
        <v>15718</v>
      </c>
      <c r="C1889" s="1144">
        <v>61</v>
      </c>
      <c r="D1889" s="1156">
        <v>45</v>
      </c>
      <c r="E1889" s="1141">
        <v>36</v>
      </c>
      <c r="F1889" s="1144">
        <v>29</v>
      </c>
      <c r="G1889" s="1144">
        <v>25</v>
      </c>
      <c r="H1889" s="1144">
        <v>22</v>
      </c>
      <c r="I1889" s="1144">
        <v>18</v>
      </c>
      <c r="J1889" s="1144">
        <v>15</v>
      </c>
      <c r="K1889" s="1144"/>
    </row>
    <row r="1890" spans="1:11" ht="16" thickBot="1" x14ac:dyDescent="0.3">
      <c r="A1890" s="1157">
        <v>37</v>
      </c>
      <c r="B1890" s="1144" t="s">
        <v>12628</v>
      </c>
      <c r="C1890" s="1144">
        <v>351</v>
      </c>
      <c r="D1890" s="1156">
        <v>304</v>
      </c>
      <c r="E1890" s="1141">
        <v>268</v>
      </c>
      <c r="F1890" s="1144">
        <v>239</v>
      </c>
      <c r="G1890" s="1144">
        <v>216</v>
      </c>
      <c r="H1890" s="1144">
        <v>197</v>
      </c>
      <c r="I1890" s="1144">
        <v>174</v>
      </c>
      <c r="J1890" s="1144">
        <v>156</v>
      </c>
      <c r="K1890" s="1144"/>
    </row>
    <row r="1891" spans="1:11" ht="16" thickBot="1" x14ac:dyDescent="0.3">
      <c r="A1891" s="1155"/>
      <c r="B1891" s="1144" t="s">
        <v>15718</v>
      </c>
      <c r="C1891" s="1144">
        <v>48</v>
      </c>
      <c r="D1891" s="1156">
        <v>37</v>
      </c>
      <c r="E1891" s="1141">
        <v>30</v>
      </c>
      <c r="F1891" s="1144">
        <v>26</v>
      </c>
      <c r="G1891" s="1144">
        <v>22</v>
      </c>
      <c r="H1891" s="1144">
        <v>19</v>
      </c>
      <c r="I1891" s="1144">
        <v>16</v>
      </c>
      <c r="J1891" s="1144">
        <v>14</v>
      </c>
      <c r="K1891" s="1144"/>
    </row>
    <row r="1892" spans="1:11" ht="16" thickBot="1" x14ac:dyDescent="0.3">
      <c r="A1892" s="1157">
        <v>38</v>
      </c>
      <c r="B1892" s="1144" t="s">
        <v>12628</v>
      </c>
      <c r="C1892" s="1144">
        <v>337</v>
      </c>
      <c r="D1892" s="1156">
        <v>293</v>
      </c>
      <c r="E1892" s="1141">
        <v>259</v>
      </c>
      <c r="F1892" s="1144">
        <v>232</v>
      </c>
      <c r="G1892" s="1144">
        <v>210</v>
      </c>
      <c r="H1892" s="1144">
        <v>192</v>
      </c>
      <c r="I1892" s="1144">
        <v>170</v>
      </c>
      <c r="J1892" s="1144">
        <v>153</v>
      </c>
      <c r="K1892" s="1144"/>
    </row>
    <row r="1893" spans="1:11" ht="16" thickBot="1" x14ac:dyDescent="0.3">
      <c r="A1893" s="1155"/>
      <c r="B1893" s="1144" t="s">
        <v>15718</v>
      </c>
      <c r="C1893" s="1144">
        <v>39</v>
      </c>
      <c r="D1893" s="1156">
        <v>31</v>
      </c>
      <c r="E1893" s="1141">
        <v>26</v>
      </c>
      <c r="F1893" s="1144">
        <v>23</v>
      </c>
      <c r="G1893" s="1144">
        <v>20</v>
      </c>
      <c r="H1893" s="1144">
        <v>18</v>
      </c>
      <c r="I1893" s="1144">
        <v>15</v>
      </c>
      <c r="J1893" s="1144">
        <v>13</v>
      </c>
      <c r="K1893" s="1144"/>
    </row>
    <row r="1894" spans="1:11" ht="16" thickBot="1" x14ac:dyDescent="0.3">
      <c r="A1894" s="1157">
        <v>39</v>
      </c>
      <c r="B1894" s="1144" t="s">
        <v>12628</v>
      </c>
      <c r="C1894" s="1144">
        <v>324</v>
      </c>
      <c r="D1894" s="1156">
        <v>282</v>
      </c>
      <c r="E1894" s="1141">
        <v>250</v>
      </c>
      <c r="F1894" s="1144">
        <v>225</v>
      </c>
      <c r="G1894" s="1144">
        <v>204</v>
      </c>
      <c r="H1894" s="1144">
        <v>187</v>
      </c>
      <c r="I1894" s="1144">
        <v>166</v>
      </c>
      <c r="J1894" s="1144">
        <v>149</v>
      </c>
      <c r="K1894" s="1144"/>
    </row>
    <row r="1895" spans="1:11" ht="16" thickBot="1" x14ac:dyDescent="0.3">
      <c r="A1895" s="1155"/>
      <c r="B1895" s="1144" t="s">
        <v>15718</v>
      </c>
      <c r="C1895" s="1144">
        <v>33</v>
      </c>
      <c r="D1895" s="1156">
        <v>27</v>
      </c>
      <c r="E1895" s="1141">
        <v>23</v>
      </c>
      <c r="F1895" s="1144">
        <v>20</v>
      </c>
      <c r="G1895" s="1144">
        <v>18</v>
      </c>
      <c r="H1895" s="1144">
        <v>16</v>
      </c>
      <c r="I1895" s="1144">
        <v>14</v>
      </c>
      <c r="J1895" s="1144">
        <v>12</v>
      </c>
      <c r="K1895" s="1144"/>
    </row>
    <row r="1896" spans="1:11" ht="16" thickBot="1" x14ac:dyDescent="0.3">
      <c r="A1896" s="1157">
        <v>40</v>
      </c>
      <c r="B1896" s="1144" t="s">
        <v>12628</v>
      </c>
      <c r="C1896" s="1144">
        <v>312</v>
      </c>
      <c r="D1896" s="1156">
        <v>273</v>
      </c>
      <c r="E1896" s="1141">
        <v>242</v>
      </c>
      <c r="F1896" s="1144">
        <v>218</v>
      </c>
      <c r="G1896" s="1144">
        <v>199</v>
      </c>
      <c r="H1896" s="1144">
        <v>182</v>
      </c>
      <c r="I1896" s="1144">
        <v>162</v>
      </c>
      <c r="J1896" s="1144">
        <v>146</v>
      </c>
      <c r="K1896" s="1144"/>
    </row>
    <row r="1897" spans="1:11" ht="16" thickBot="1" x14ac:dyDescent="0.3">
      <c r="A1897" s="1155"/>
      <c r="B1897" s="1144" t="s">
        <v>15718</v>
      </c>
      <c r="C1897" s="1144">
        <v>28</v>
      </c>
      <c r="D1897" s="1156">
        <v>24</v>
      </c>
      <c r="E1897" s="1141">
        <v>21</v>
      </c>
      <c r="F1897" s="1144">
        <v>18</v>
      </c>
      <c r="G1897" s="1144">
        <v>16</v>
      </c>
      <c r="H1897" s="1144">
        <v>15</v>
      </c>
      <c r="I1897" s="1144">
        <v>13</v>
      </c>
      <c r="J1897" s="1144">
        <v>11</v>
      </c>
      <c r="K1897" s="1144"/>
    </row>
    <row r="1898" spans="1:11" ht="16" thickBot="1" x14ac:dyDescent="0.3">
      <c r="A1898" s="1157" t="s">
        <v>12652</v>
      </c>
      <c r="B1898" s="1144"/>
      <c r="C1898" s="1144"/>
      <c r="D1898" s="1156"/>
      <c r="E1898" s="1141"/>
      <c r="F1898" s="1144"/>
      <c r="G1898" s="1144"/>
      <c r="H1898" s="1144"/>
      <c r="I1898" s="1144"/>
      <c r="J1898" s="1144"/>
      <c r="K1898" s="1144"/>
    </row>
    <row r="1899" spans="1:11" ht="16" thickBot="1" x14ac:dyDescent="0.3">
      <c r="A1899" s="1155" t="s">
        <v>12638</v>
      </c>
      <c r="B1899" s="1144"/>
      <c r="C1899" s="1144"/>
      <c r="D1899" s="1156"/>
      <c r="E1899" s="1141"/>
      <c r="F1899" s="1144"/>
      <c r="G1899" s="1144"/>
      <c r="H1899" s="1144"/>
      <c r="I1899" s="1144"/>
      <c r="J1899" s="1144"/>
      <c r="K1899" s="1144"/>
    </row>
    <row r="1900" spans="1:11" ht="16" thickBot="1" x14ac:dyDescent="0.3">
      <c r="A1900" s="1157" t="s">
        <v>13595</v>
      </c>
      <c r="B1900" s="1144" t="s">
        <v>12640</v>
      </c>
      <c r="C1900" s="1144" t="s">
        <v>13628</v>
      </c>
      <c r="D1900" s="1156"/>
      <c r="E1900" s="1141"/>
      <c r="F1900" s="1144"/>
      <c r="G1900" s="1144"/>
      <c r="H1900" s="1144"/>
      <c r="I1900" s="1144"/>
      <c r="J1900" s="1144"/>
      <c r="K1900" s="1144"/>
    </row>
    <row r="1901" spans="1:11" ht="16" thickBot="1" x14ac:dyDescent="0.3">
      <c r="A1901" s="1155" t="s">
        <v>13596</v>
      </c>
      <c r="B1901" s="1144" t="s">
        <v>15752</v>
      </c>
      <c r="C1901" s="1144" t="s">
        <v>13622</v>
      </c>
      <c r="D1901" s="1156"/>
      <c r="E1901" s="1141"/>
      <c r="F1901" s="1144"/>
      <c r="G1901" s="1144"/>
      <c r="H1901" s="1144"/>
      <c r="I1901" s="1144"/>
      <c r="J1901" s="1144"/>
      <c r="K1901" s="1144"/>
    </row>
    <row r="1902" spans="1:11" ht="109" thickBot="1" x14ac:dyDescent="0.3">
      <c r="A1902" s="1157" t="s">
        <v>13598</v>
      </c>
      <c r="B1902" s="1144" t="s">
        <v>13599</v>
      </c>
      <c r="C1902" s="1144" t="s">
        <v>13600</v>
      </c>
      <c r="D1902" s="1156"/>
      <c r="E1902" s="1141"/>
      <c r="F1902" s="1144"/>
      <c r="G1902" s="1144"/>
      <c r="H1902" s="1144"/>
      <c r="I1902" s="1144"/>
      <c r="J1902" s="1144"/>
      <c r="K1902" s="1144"/>
    </row>
    <row r="1903" spans="1:11" ht="16" thickBot="1" x14ac:dyDescent="0.3">
      <c r="A1903" s="1155"/>
      <c r="B1903" s="1144"/>
      <c r="C1903" s="1144" t="s">
        <v>13601</v>
      </c>
      <c r="D1903" s="1156" t="s">
        <v>13619</v>
      </c>
      <c r="E1903" s="1141" t="s">
        <v>13624</v>
      </c>
      <c r="F1903" s="1144" t="s">
        <v>13604</v>
      </c>
      <c r="G1903" s="1144" t="s">
        <v>13605</v>
      </c>
      <c r="H1903" s="1144" t="s">
        <v>13606</v>
      </c>
      <c r="I1903" s="1144" t="s">
        <v>13607</v>
      </c>
      <c r="J1903" s="1144" t="s">
        <v>13621</v>
      </c>
      <c r="K1903" s="1144"/>
    </row>
    <row r="1904" spans="1:11" ht="16" thickBot="1" x14ac:dyDescent="0.3">
      <c r="A1904" s="1157" t="s">
        <v>15753</v>
      </c>
      <c r="B1904" s="1144" t="s">
        <v>15754</v>
      </c>
      <c r="C1904" s="1144" t="s">
        <v>13609</v>
      </c>
      <c r="D1904" s="1156" t="s">
        <v>13610</v>
      </c>
      <c r="E1904" s="1141" t="s">
        <v>13611</v>
      </c>
      <c r="F1904" s="1144" t="s">
        <v>13612</v>
      </c>
      <c r="G1904" s="1144" t="s">
        <v>13613</v>
      </c>
      <c r="H1904" s="1144" t="s">
        <v>13614</v>
      </c>
      <c r="I1904" s="1144" t="s">
        <v>13615</v>
      </c>
      <c r="J1904" s="1144" t="s">
        <v>13616</v>
      </c>
      <c r="K1904" s="1144"/>
    </row>
    <row r="1905" spans="1:11" ht="16" thickBot="1" x14ac:dyDescent="0.3">
      <c r="A1905" s="1155" t="s">
        <v>13617</v>
      </c>
      <c r="B1905" s="1144" t="s">
        <v>13618</v>
      </c>
      <c r="C1905" s="1144" t="s">
        <v>15692</v>
      </c>
      <c r="D1905" s="1156" t="s">
        <v>15692</v>
      </c>
      <c r="E1905" s="1141" t="s">
        <v>15692</v>
      </c>
      <c r="F1905" s="1144" t="s">
        <v>15692</v>
      </c>
      <c r="G1905" s="1144" t="s">
        <v>15692</v>
      </c>
      <c r="H1905" s="1144" t="s">
        <v>15692</v>
      </c>
      <c r="I1905" s="1144" t="s">
        <v>15692</v>
      </c>
      <c r="J1905" s="1144" t="s">
        <v>15692</v>
      </c>
      <c r="K1905" s="1144"/>
    </row>
    <row r="1906" spans="1:11" ht="16" thickBot="1" x14ac:dyDescent="0.3">
      <c r="A1906" s="1157"/>
      <c r="B1906" s="1144"/>
      <c r="C1906" s="1144"/>
      <c r="D1906" s="1156"/>
      <c r="E1906" s="1141"/>
      <c r="F1906" s="1144"/>
      <c r="G1906" s="1144"/>
      <c r="H1906" s="1144"/>
      <c r="I1906" s="1144"/>
      <c r="J1906" s="1144"/>
      <c r="K1906" s="1144"/>
    </row>
    <row r="1907" spans="1:11" ht="16" thickBot="1" x14ac:dyDescent="0.3">
      <c r="A1907" s="1155">
        <v>20</v>
      </c>
      <c r="B1907" s="1144" t="s">
        <v>12628</v>
      </c>
      <c r="C1907" s="1144">
        <v>480</v>
      </c>
      <c r="D1907" s="1156">
        <v>480</v>
      </c>
      <c r="E1907" s="1141">
        <v>480</v>
      </c>
      <c r="F1907" s="1144">
        <v>448</v>
      </c>
      <c r="G1907" s="1144">
        <v>403</v>
      </c>
      <c r="H1907" s="1144">
        <v>367</v>
      </c>
      <c r="I1907" s="1144">
        <v>323</v>
      </c>
      <c r="J1907" s="1144">
        <v>256</v>
      </c>
      <c r="K1907" s="1144"/>
    </row>
    <row r="1908" spans="1:11" ht="16" thickBot="1" x14ac:dyDescent="0.3">
      <c r="A1908" s="1157"/>
      <c r="B1908" s="1144" t="s">
        <v>15718</v>
      </c>
      <c r="C1908" s="1144">
        <v>480</v>
      </c>
      <c r="D1908" s="1156">
        <v>480</v>
      </c>
      <c r="E1908" s="1141">
        <v>480</v>
      </c>
      <c r="F1908" s="1144">
        <v>448</v>
      </c>
      <c r="G1908" s="1144">
        <v>403</v>
      </c>
      <c r="H1908" s="1144">
        <v>367</v>
      </c>
      <c r="I1908" s="1144">
        <v>323</v>
      </c>
      <c r="J1908" s="1144">
        <v>256</v>
      </c>
      <c r="K1908" s="1144"/>
    </row>
    <row r="1909" spans="1:11" ht="16" thickBot="1" x14ac:dyDescent="0.3">
      <c r="A1909" s="1155">
        <v>21</v>
      </c>
      <c r="B1909" s="1144" t="s">
        <v>12628</v>
      </c>
      <c r="C1909" s="1144">
        <v>480</v>
      </c>
      <c r="D1909" s="1156">
        <v>480</v>
      </c>
      <c r="E1909" s="1141">
        <v>480</v>
      </c>
      <c r="F1909" s="1144">
        <v>448</v>
      </c>
      <c r="G1909" s="1144">
        <v>403</v>
      </c>
      <c r="H1909" s="1144">
        <v>367</v>
      </c>
      <c r="I1909" s="1144">
        <v>323</v>
      </c>
      <c r="J1909" s="1144">
        <v>242</v>
      </c>
      <c r="K1909" s="1144"/>
    </row>
    <row r="1910" spans="1:11" ht="16" thickBot="1" x14ac:dyDescent="0.3">
      <c r="A1910" s="1157"/>
      <c r="B1910" s="1144" t="s">
        <v>15718</v>
      </c>
      <c r="C1910" s="1144">
        <v>480</v>
      </c>
      <c r="D1910" s="1156">
        <v>480</v>
      </c>
      <c r="E1910" s="1141">
        <v>480</v>
      </c>
      <c r="F1910" s="1144">
        <v>448</v>
      </c>
      <c r="G1910" s="1144">
        <v>403</v>
      </c>
      <c r="H1910" s="1144">
        <v>367</v>
      </c>
      <c r="I1910" s="1144">
        <v>323</v>
      </c>
      <c r="J1910" s="1144">
        <v>179</v>
      </c>
      <c r="K1910" s="1144"/>
    </row>
    <row r="1911" spans="1:11" ht="16" thickBot="1" x14ac:dyDescent="0.3">
      <c r="A1911" s="1155">
        <v>22</v>
      </c>
      <c r="B1911" s="1144" t="s">
        <v>12628</v>
      </c>
      <c r="C1911" s="1144">
        <v>480</v>
      </c>
      <c r="D1911" s="1156">
        <v>480</v>
      </c>
      <c r="E1911" s="1141">
        <v>480</v>
      </c>
      <c r="F1911" s="1144">
        <v>448</v>
      </c>
      <c r="G1911" s="1144">
        <v>403</v>
      </c>
      <c r="H1911" s="1144">
        <v>367</v>
      </c>
      <c r="I1911" s="1144">
        <v>303</v>
      </c>
      <c r="J1911" s="1144">
        <v>234</v>
      </c>
      <c r="K1911" s="1144"/>
    </row>
    <row r="1912" spans="1:11" ht="16" thickBot="1" x14ac:dyDescent="0.3">
      <c r="A1912" s="1157"/>
      <c r="B1912" s="1144" t="s">
        <v>15718</v>
      </c>
      <c r="C1912" s="1144">
        <v>480</v>
      </c>
      <c r="D1912" s="1156">
        <v>480</v>
      </c>
      <c r="E1912" s="1141">
        <v>480</v>
      </c>
      <c r="F1912" s="1144">
        <v>448</v>
      </c>
      <c r="G1912" s="1144">
        <v>403</v>
      </c>
      <c r="H1912" s="1144">
        <v>367</v>
      </c>
      <c r="I1912" s="1144">
        <v>303</v>
      </c>
      <c r="J1912" s="1144">
        <v>120</v>
      </c>
      <c r="K1912" s="1144"/>
    </row>
    <row r="1913" spans="1:11" ht="16" thickBot="1" x14ac:dyDescent="0.3">
      <c r="A1913" s="1155">
        <v>23</v>
      </c>
      <c r="B1913" s="1144" t="s">
        <v>12628</v>
      </c>
      <c r="C1913" s="1144">
        <v>480</v>
      </c>
      <c r="D1913" s="1156">
        <v>480</v>
      </c>
      <c r="E1913" s="1141">
        <v>480</v>
      </c>
      <c r="F1913" s="1144">
        <v>448</v>
      </c>
      <c r="G1913" s="1144">
        <v>403</v>
      </c>
      <c r="H1913" s="1144">
        <v>367</v>
      </c>
      <c r="I1913" s="1144">
        <v>264</v>
      </c>
      <c r="J1913" s="1144">
        <v>227</v>
      </c>
      <c r="K1913" s="1144"/>
    </row>
    <row r="1914" spans="1:11" ht="16" thickBot="1" x14ac:dyDescent="0.3">
      <c r="A1914" s="1157"/>
      <c r="B1914" s="1144" t="s">
        <v>15718</v>
      </c>
      <c r="C1914" s="1144">
        <v>480</v>
      </c>
      <c r="D1914" s="1156">
        <v>480</v>
      </c>
      <c r="E1914" s="1141">
        <v>480</v>
      </c>
      <c r="F1914" s="1144">
        <v>448</v>
      </c>
      <c r="G1914" s="1144">
        <v>403</v>
      </c>
      <c r="H1914" s="1144">
        <v>367</v>
      </c>
      <c r="I1914" s="1144">
        <v>264</v>
      </c>
      <c r="J1914" s="1144">
        <v>89</v>
      </c>
      <c r="K1914" s="1144"/>
    </row>
    <row r="1915" spans="1:11" ht="16" thickBot="1" x14ac:dyDescent="0.3">
      <c r="A1915" s="1155">
        <v>24</v>
      </c>
      <c r="B1915" s="1144" t="s">
        <v>12628</v>
      </c>
      <c r="C1915" s="1144">
        <v>480</v>
      </c>
      <c r="D1915" s="1156">
        <v>480</v>
      </c>
      <c r="E1915" s="1141">
        <v>480</v>
      </c>
      <c r="F1915" s="1144">
        <v>448</v>
      </c>
      <c r="G1915" s="1144">
        <v>403</v>
      </c>
      <c r="H1915" s="1144">
        <v>360</v>
      </c>
      <c r="I1915" s="1144">
        <v>255</v>
      </c>
      <c r="J1915" s="1144">
        <v>220</v>
      </c>
      <c r="K1915" s="1144"/>
    </row>
    <row r="1916" spans="1:11" ht="16" thickBot="1" x14ac:dyDescent="0.3">
      <c r="A1916" s="1157"/>
      <c r="B1916" s="1144" t="s">
        <v>15718</v>
      </c>
      <c r="C1916" s="1144">
        <v>480</v>
      </c>
      <c r="D1916" s="1156">
        <v>480</v>
      </c>
      <c r="E1916" s="1141">
        <v>480</v>
      </c>
      <c r="F1916" s="1144">
        <v>448</v>
      </c>
      <c r="G1916" s="1144">
        <v>403</v>
      </c>
      <c r="H1916" s="1144">
        <v>360</v>
      </c>
      <c r="I1916" s="1144">
        <v>196</v>
      </c>
      <c r="J1916" s="1144">
        <v>71</v>
      </c>
      <c r="K1916" s="1144"/>
    </row>
    <row r="1917" spans="1:11" ht="16" thickBot="1" x14ac:dyDescent="0.3">
      <c r="A1917" s="1155">
        <v>25</v>
      </c>
      <c r="B1917" s="1144" t="s">
        <v>12628</v>
      </c>
      <c r="C1917" s="1144">
        <v>480</v>
      </c>
      <c r="D1917" s="1156">
        <v>480</v>
      </c>
      <c r="E1917" s="1141">
        <v>480</v>
      </c>
      <c r="F1917" s="1144">
        <v>448</v>
      </c>
      <c r="G1917" s="1144">
        <v>403</v>
      </c>
      <c r="H1917" s="1144">
        <v>310</v>
      </c>
      <c r="I1917" s="1144">
        <v>246</v>
      </c>
      <c r="J1917" s="1144">
        <v>213</v>
      </c>
      <c r="K1917" s="1144"/>
    </row>
    <row r="1918" spans="1:11" ht="16" thickBot="1" x14ac:dyDescent="0.3">
      <c r="A1918" s="1157"/>
      <c r="B1918" s="1144" t="s">
        <v>15718</v>
      </c>
      <c r="C1918" s="1144">
        <v>480</v>
      </c>
      <c r="D1918" s="1156">
        <v>480</v>
      </c>
      <c r="E1918" s="1141">
        <v>480</v>
      </c>
      <c r="F1918" s="1144">
        <v>448</v>
      </c>
      <c r="G1918" s="1144">
        <v>403</v>
      </c>
      <c r="H1918" s="1144">
        <v>310</v>
      </c>
      <c r="I1918" s="1144">
        <v>123</v>
      </c>
      <c r="J1918" s="1144">
        <v>58</v>
      </c>
      <c r="K1918" s="1144"/>
    </row>
    <row r="1919" spans="1:11" ht="16" thickBot="1" x14ac:dyDescent="0.3">
      <c r="A1919" s="1155">
        <v>26</v>
      </c>
      <c r="B1919" s="1144" t="s">
        <v>12628</v>
      </c>
      <c r="C1919" s="1144">
        <v>480</v>
      </c>
      <c r="D1919" s="1156">
        <v>480</v>
      </c>
      <c r="E1919" s="1141">
        <v>480</v>
      </c>
      <c r="F1919" s="1144">
        <v>448</v>
      </c>
      <c r="G1919" s="1144">
        <v>362</v>
      </c>
      <c r="H1919" s="1144">
        <v>280</v>
      </c>
      <c r="I1919" s="1144">
        <v>238</v>
      </c>
      <c r="J1919" s="1144">
        <v>207</v>
      </c>
      <c r="K1919" s="1144"/>
    </row>
    <row r="1920" spans="1:11" ht="16" thickBot="1" x14ac:dyDescent="0.3">
      <c r="A1920" s="1157"/>
      <c r="B1920" s="1144" t="s">
        <v>15718</v>
      </c>
      <c r="C1920" s="1144">
        <v>480</v>
      </c>
      <c r="D1920" s="1156">
        <v>480</v>
      </c>
      <c r="E1920" s="1141">
        <v>480</v>
      </c>
      <c r="F1920" s="1144">
        <v>448</v>
      </c>
      <c r="G1920" s="1144">
        <v>362</v>
      </c>
      <c r="H1920" s="1144">
        <v>280</v>
      </c>
      <c r="I1920" s="1144">
        <v>87</v>
      </c>
      <c r="J1920" s="1144">
        <v>49</v>
      </c>
      <c r="K1920" s="1144"/>
    </row>
    <row r="1921" spans="1:11" ht="16" thickBot="1" x14ac:dyDescent="0.3">
      <c r="A1921" s="1155">
        <v>27</v>
      </c>
      <c r="B1921" s="1144" t="s">
        <v>12628</v>
      </c>
      <c r="C1921" s="1144">
        <v>480</v>
      </c>
      <c r="D1921" s="1156">
        <v>480</v>
      </c>
      <c r="E1921" s="1141">
        <v>480</v>
      </c>
      <c r="F1921" s="1144">
        <v>426</v>
      </c>
      <c r="G1921" s="1144">
        <v>304</v>
      </c>
      <c r="H1921" s="1144">
        <v>269</v>
      </c>
      <c r="I1921" s="1144">
        <v>230</v>
      </c>
      <c r="J1921" s="1144">
        <v>201</v>
      </c>
      <c r="K1921" s="1144"/>
    </row>
    <row r="1922" spans="1:11" ht="16" thickBot="1" x14ac:dyDescent="0.3">
      <c r="A1922" s="1157"/>
      <c r="B1922" s="1144" t="s">
        <v>15718</v>
      </c>
      <c r="C1922" s="1144">
        <v>480</v>
      </c>
      <c r="D1922" s="1156">
        <v>480</v>
      </c>
      <c r="E1922" s="1141">
        <v>480</v>
      </c>
      <c r="F1922" s="1144">
        <v>426</v>
      </c>
      <c r="G1922" s="1144">
        <v>304</v>
      </c>
      <c r="H1922" s="1144">
        <v>164</v>
      </c>
      <c r="I1922" s="1144">
        <v>66</v>
      </c>
      <c r="J1922" s="1144">
        <v>41</v>
      </c>
      <c r="K1922" s="1144"/>
    </row>
    <row r="1923" spans="1:11" ht="16" thickBot="1" x14ac:dyDescent="0.3">
      <c r="A1923" s="1155">
        <v>28</v>
      </c>
      <c r="B1923" s="1144" t="s">
        <v>12628</v>
      </c>
      <c r="C1923" s="1144">
        <v>480</v>
      </c>
      <c r="D1923" s="1156">
        <v>480</v>
      </c>
      <c r="E1923" s="1141">
        <v>480</v>
      </c>
      <c r="F1923" s="1144">
        <v>359</v>
      </c>
      <c r="G1923" s="1144">
        <v>292</v>
      </c>
      <c r="H1923" s="1144">
        <v>260</v>
      </c>
      <c r="I1923" s="1144">
        <v>223</v>
      </c>
      <c r="J1923" s="1144">
        <v>195</v>
      </c>
      <c r="K1923" s="1144"/>
    </row>
    <row r="1924" spans="1:11" ht="16" thickBot="1" x14ac:dyDescent="0.3">
      <c r="A1924" s="1157"/>
      <c r="B1924" s="1144" t="s">
        <v>15718</v>
      </c>
      <c r="C1924" s="1144">
        <v>480</v>
      </c>
      <c r="D1924" s="1156">
        <v>480</v>
      </c>
      <c r="E1924" s="1141">
        <v>480</v>
      </c>
      <c r="F1924" s="1144">
        <v>359</v>
      </c>
      <c r="G1924" s="1144">
        <v>256</v>
      </c>
      <c r="H1924" s="1144">
        <v>100</v>
      </c>
      <c r="I1924" s="1144">
        <v>52</v>
      </c>
      <c r="J1924" s="1144">
        <v>35</v>
      </c>
      <c r="K1924" s="1144"/>
    </row>
    <row r="1925" spans="1:11" ht="16" thickBot="1" x14ac:dyDescent="0.3">
      <c r="A1925" s="1155">
        <v>29</v>
      </c>
      <c r="B1925" s="1144" t="s">
        <v>12628</v>
      </c>
      <c r="C1925" s="1144">
        <v>480</v>
      </c>
      <c r="D1925" s="1156">
        <v>480</v>
      </c>
      <c r="E1925" s="1141">
        <v>425</v>
      </c>
      <c r="F1925" s="1144">
        <v>318</v>
      </c>
      <c r="G1925" s="1144">
        <v>281</v>
      </c>
      <c r="H1925" s="1144">
        <v>251</v>
      </c>
      <c r="I1925" s="1144">
        <v>216</v>
      </c>
      <c r="J1925" s="1144">
        <v>190</v>
      </c>
      <c r="K1925" s="1144"/>
    </row>
    <row r="1926" spans="1:11" ht="16" thickBot="1" x14ac:dyDescent="0.3">
      <c r="A1926" s="1157"/>
      <c r="B1926" s="1144" t="s">
        <v>15718</v>
      </c>
      <c r="C1926" s="1144">
        <v>480</v>
      </c>
      <c r="D1926" s="1156">
        <v>480</v>
      </c>
      <c r="E1926" s="1141">
        <v>425</v>
      </c>
      <c r="F1926" s="1144">
        <v>318</v>
      </c>
      <c r="G1926" s="1144">
        <v>127</v>
      </c>
      <c r="H1926" s="1144">
        <v>71</v>
      </c>
      <c r="I1926" s="1144">
        <v>43</v>
      </c>
      <c r="J1926" s="1144">
        <v>31</v>
      </c>
      <c r="K1926" s="1144"/>
    </row>
    <row r="1927" spans="1:11" ht="13" x14ac:dyDescent="0.25">
      <c r="A1927" s="1158">
        <v>30</v>
      </c>
      <c r="B1927" s="1138" t="s">
        <v>12628</v>
      </c>
      <c r="C1927" s="1138">
        <v>480</v>
      </c>
      <c r="D1927" s="1138">
        <v>480</v>
      </c>
      <c r="E1927" s="1138">
        <v>350</v>
      </c>
      <c r="F1927" s="1138">
        <v>305</v>
      </c>
      <c r="G1927" s="1138">
        <v>270</v>
      </c>
      <c r="H1927" s="1138">
        <v>242</v>
      </c>
      <c r="I1927" s="1138">
        <v>210</v>
      </c>
      <c r="J1927" s="1138">
        <v>185</v>
      </c>
      <c r="K1927" s="1138"/>
    </row>
    <row r="1928" spans="1:11" ht="15" x14ac:dyDescent="0.25">
      <c r="A1928" s="1129"/>
      <c r="B1928" s="1125" t="s">
        <v>15718</v>
      </c>
      <c r="C1928" s="1125">
        <v>480</v>
      </c>
      <c r="D1928" s="1125">
        <v>480</v>
      </c>
      <c r="E1928" s="1125">
        <v>350</v>
      </c>
      <c r="F1928" s="1125">
        <v>151</v>
      </c>
      <c r="G1928" s="1125">
        <v>80</v>
      </c>
      <c r="H1928" s="1125">
        <v>54</v>
      </c>
      <c r="I1928" s="1125">
        <v>36</v>
      </c>
      <c r="J1928" s="1125">
        <v>27</v>
      </c>
      <c r="K1928" s="1125"/>
    </row>
    <row r="1929" spans="1:11" thickBot="1" x14ac:dyDescent="0.3">
      <c r="A1929" s="1129">
        <v>31</v>
      </c>
      <c r="B1929" s="1125" t="s">
        <v>12628</v>
      </c>
      <c r="C1929" s="1125">
        <v>480</v>
      </c>
      <c r="D1929" s="1125">
        <v>412</v>
      </c>
      <c r="E1929" s="1125">
        <v>335</v>
      </c>
      <c r="F1929" s="1125">
        <v>293</v>
      </c>
      <c r="G1929" s="1125">
        <v>261</v>
      </c>
      <c r="H1929" s="1125">
        <v>234</v>
      </c>
      <c r="I1929" s="1125">
        <v>204</v>
      </c>
      <c r="J1929" s="1125">
        <v>180</v>
      </c>
      <c r="K1929" s="1125"/>
    </row>
    <row r="1930" spans="1:11" ht="16" thickBot="1" x14ac:dyDescent="0.3">
      <c r="A1930" s="1140"/>
      <c r="B1930" s="1141" t="s">
        <v>15718</v>
      </c>
      <c r="C1930" s="1142">
        <v>480</v>
      </c>
      <c r="D1930" s="1125">
        <v>412</v>
      </c>
      <c r="E1930" s="1125">
        <v>215</v>
      </c>
      <c r="F1930" s="1125">
        <v>96</v>
      </c>
      <c r="G1930" s="1125">
        <v>61</v>
      </c>
      <c r="H1930" s="1125">
        <v>45</v>
      </c>
      <c r="I1930" s="1125">
        <v>32</v>
      </c>
      <c r="J1930" s="1125">
        <v>24</v>
      </c>
      <c r="K1930" s="1125"/>
    </row>
    <row r="1931" spans="1:11" ht="16" thickBot="1" x14ac:dyDescent="0.3">
      <c r="A1931" s="1143">
        <v>32</v>
      </c>
      <c r="B1931" s="1144" t="s">
        <v>12628</v>
      </c>
      <c r="C1931" s="1145">
        <v>480</v>
      </c>
      <c r="D1931" s="1125">
        <v>372</v>
      </c>
      <c r="E1931" s="1125">
        <v>321</v>
      </c>
      <c r="F1931" s="1125">
        <v>282</v>
      </c>
      <c r="G1931" s="1125">
        <v>252</v>
      </c>
      <c r="H1931" s="1125">
        <v>227</v>
      </c>
      <c r="I1931" s="1125">
        <v>198</v>
      </c>
      <c r="J1931" s="1125">
        <v>175</v>
      </c>
      <c r="K1931" s="1125"/>
    </row>
    <row r="1932" spans="1:11" ht="16.149999999999999" customHeight="1" thickBot="1" x14ac:dyDescent="0.3">
      <c r="A1932" s="1147"/>
      <c r="B1932" s="1148" t="s">
        <v>15718</v>
      </c>
      <c r="C1932" s="1149">
        <v>480</v>
      </c>
      <c r="D1932" s="1150">
        <v>316</v>
      </c>
      <c r="E1932" s="1150">
        <v>112</v>
      </c>
      <c r="F1932" s="1150">
        <v>68</v>
      </c>
      <c r="G1932" s="1150">
        <v>48</v>
      </c>
      <c r="H1932" s="1150">
        <v>37</v>
      </c>
      <c r="I1932" s="1150">
        <v>28</v>
      </c>
      <c r="J1932" s="1145">
        <v>22</v>
      </c>
      <c r="K1932" s="1125"/>
    </row>
    <row r="1933" spans="1:11" thickBot="1" x14ac:dyDescent="0.3">
      <c r="A1933" s="1143">
        <v>33</v>
      </c>
      <c r="B1933" s="1151" t="s">
        <v>12628</v>
      </c>
      <c r="C1933" s="1145">
        <v>419</v>
      </c>
      <c r="D1933" s="1145">
        <v>355</v>
      </c>
      <c r="E1933" s="1145">
        <v>308</v>
      </c>
      <c r="F1933" s="1145">
        <v>272</v>
      </c>
      <c r="G1933" s="1145">
        <v>243</v>
      </c>
      <c r="H1933" s="1145">
        <v>220</v>
      </c>
      <c r="I1933" s="1145">
        <v>192</v>
      </c>
      <c r="J1933" s="1145">
        <v>171</v>
      </c>
      <c r="K1933" s="1125"/>
    </row>
    <row r="1934" spans="1:11" thickBot="1" x14ac:dyDescent="0.3">
      <c r="A1934" s="1143"/>
      <c r="B1934" s="1145" t="s">
        <v>15718</v>
      </c>
      <c r="C1934" s="1145">
        <v>419</v>
      </c>
      <c r="D1934" s="1145">
        <v>133</v>
      </c>
      <c r="E1934" s="1145">
        <v>75</v>
      </c>
      <c r="F1934" s="1145">
        <v>52</v>
      </c>
      <c r="G1934" s="1145">
        <v>40</v>
      </c>
      <c r="H1934" s="1145">
        <v>32</v>
      </c>
      <c r="I1934" s="1145">
        <v>24</v>
      </c>
      <c r="J1934" s="1145">
        <v>20</v>
      </c>
      <c r="K1934" s="1125"/>
    </row>
    <row r="1935" spans="1:11" thickBot="1" x14ac:dyDescent="0.3">
      <c r="A1935" s="1143">
        <v>34</v>
      </c>
      <c r="B1935" s="1145" t="s">
        <v>12628</v>
      </c>
      <c r="C1935" s="1145">
        <v>398</v>
      </c>
      <c r="D1935" s="1145">
        <v>339</v>
      </c>
      <c r="E1935" s="1145">
        <v>296</v>
      </c>
      <c r="F1935" s="1145">
        <v>262</v>
      </c>
      <c r="G1935" s="1145">
        <v>235</v>
      </c>
      <c r="H1935" s="1145">
        <v>213</v>
      </c>
      <c r="I1935" s="1145">
        <v>187</v>
      </c>
      <c r="J1935" s="1145">
        <v>167</v>
      </c>
      <c r="K1935" s="1125"/>
    </row>
    <row r="1936" spans="1:11" ht="13.5" thickBot="1" x14ac:dyDescent="0.3">
      <c r="A1936" s="1152"/>
      <c r="B1936" s="1153" t="s">
        <v>15718</v>
      </c>
      <c r="C1936" s="1153">
        <v>162</v>
      </c>
      <c r="D1936" s="1153">
        <v>83</v>
      </c>
      <c r="E1936" s="1153">
        <v>56</v>
      </c>
      <c r="F1936" s="1153">
        <v>42</v>
      </c>
      <c r="G1936" s="1153">
        <v>33</v>
      </c>
      <c r="H1936" s="1153">
        <v>28</v>
      </c>
      <c r="I1936" s="1153">
        <v>22</v>
      </c>
      <c r="J1936" s="1154">
        <v>18</v>
      </c>
      <c r="K1936" s="1125"/>
    </row>
    <row r="1937" spans="1:11" ht="16" thickBot="1" x14ac:dyDescent="0.3">
      <c r="A1937" s="1155">
        <v>35</v>
      </c>
      <c r="B1937" s="1144" t="s">
        <v>12628</v>
      </c>
      <c r="C1937" s="1144">
        <v>379</v>
      </c>
      <c r="D1937" s="1144">
        <v>325</v>
      </c>
      <c r="E1937" s="1144">
        <v>284</v>
      </c>
      <c r="F1937" s="1144">
        <v>253</v>
      </c>
      <c r="G1937" s="1144">
        <v>228</v>
      </c>
      <c r="H1937" s="1144">
        <v>207</v>
      </c>
      <c r="I1937" s="1144">
        <v>182</v>
      </c>
      <c r="J1937" s="1144">
        <v>163</v>
      </c>
      <c r="K1937" s="1125"/>
    </row>
    <row r="1938" spans="1:11" ht="16" thickBot="1" x14ac:dyDescent="0.3">
      <c r="A1938" s="1157"/>
      <c r="B1938" s="1144" t="s">
        <v>15718</v>
      </c>
      <c r="C1938" s="1144">
        <v>89</v>
      </c>
      <c r="D1938" s="1144">
        <v>58</v>
      </c>
      <c r="E1938" s="1144">
        <v>43</v>
      </c>
      <c r="F1938" s="1144">
        <v>34</v>
      </c>
      <c r="G1938" s="1144">
        <v>28</v>
      </c>
      <c r="H1938" s="1144">
        <v>24</v>
      </c>
      <c r="I1938" s="1144">
        <v>20</v>
      </c>
      <c r="J1938" s="1144">
        <v>17</v>
      </c>
      <c r="K1938" s="1125"/>
    </row>
    <row r="1939" spans="1:11" ht="16" thickBot="1" x14ac:dyDescent="0.3">
      <c r="A1939" s="1155">
        <v>36</v>
      </c>
      <c r="B1939" s="1144" t="s">
        <v>12628</v>
      </c>
      <c r="C1939" s="1144">
        <v>361</v>
      </c>
      <c r="D1939" s="1144">
        <v>311</v>
      </c>
      <c r="E1939" s="1144">
        <v>274</v>
      </c>
      <c r="F1939" s="1144">
        <v>244</v>
      </c>
      <c r="G1939" s="1144">
        <v>221</v>
      </c>
      <c r="H1939" s="1144">
        <v>201</v>
      </c>
      <c r="I1939" s="1144">
        <v>177</v>
      </c>
      <c r="J1939" s="1144">
        <v>159</v>
      </c>
      <c r="K1939" s="1125"/>
    </row>
    <row r="1940" spans="1:11" ht="16" thickBot="1" x14ac:dyDescent="0.3">
      <c r="A1940" s="1157"/>
      <c r="B1940" s="1144" t="s">
        <v>15718</v>
      </c>
      <c r="C1940" s="1144">
        <v>60</v>
      </c>
      <c r="D1940" s="1144">
        <v>44</v>
      </c>
      <c r="E1940" s="1144">
        <v>35</v>
      </c>
      <c r="F1940" s="1144">
        <v>29</v>
      </c>
      <c r="G1940" s="1144">
        <v>24</v>
      </c>
      <c r="H1940" s="1144">
        <v>21</v>
      </c>
      <c r="I1940" s="1144">
        <v>18</v>
      </c>
      <c r="J1940" s="1144">
        <v>15</v>
      </c>
      <c r="K1940" s="1125"/>
    </row>
    <row r="1941" spans="1:11" ht="16" thickBot="1" x14ac:dyDescent="0.3">
      <c r="A1941" s="1155">
        <v>37</v>
      </c>
      <c r="B1941" s="1144" t="s">
        <v>12628</v>
      </c>
      <c r="C1941" s="1144">
        <v>345</v>
      </c>
      <c r="D1941" s="1144">
        <v>299</v>
      </c>
      <c r="E1941" s="1144">
        <v>264</v>
      </c>
      <c r="F1941" s="1144">
        <v>236</v>
      </c>
      <c r="G1941" s="1144">
        <v>214</v>
      </c>
      <c r="H1941" s="1144">
        <v>195</v>
      </c>
      <c r="I1941" s="1144">
        <v>173</v>
      </c>
      <c r="J1941" s="1144">
        <v>155</v>
      </c>
      <c r="K1941" s="1125"/>
    </row>
    <row r="1942" spans="1:11" ht="16" thickBot="1" x14ac:dyDescent="0.3">
      <c r="A1942" s="1157"/>
      <c r="B1942" s="1144" t="s">
        <v>15718</v>
      </c>
      <c r="C1942" s="1144">
        <v>46</v>
      </c>
      <c r="D1942" s="1144">
        <v>36</v>
      </c>
      <c r="E1942" s="1144">
        <v>30</v>
      </c>
      <c r="F1942" s="1144">
        <v>25</v>
      </c>
      <c r="G1942" s="1144">
        <v>22</v>
      </c>
      <c r="H1942" s="1144">
        <v>19</v>
      </c>
      <c r="I1942" s="1144">
        <v>16</v>
      </c>
      <c r="J1942" s="1144">
        <v>14</v>
      </c>
      <c r="K1942" s="1125"/>
    </row>
    <row r="1943" spans="1:11" ht="16" thickBot="1" x14ac:dyDescent="0.3">
      <c r="A1943" s="1155">
        <v>38</v>
      </c>
      <c r="B1943" s="1144" t="s">
        <v>12628</v>
      </c>
      <c r="C1943" s="1144">
        <v>331</v>
      </c>
      <c r="D1943" s="1144">
        <v>288</v>
      </c>
      <c r="E1943" s="1144">
        <v>255</v>
      </c>
      <c r="F1943" s="1144">
        <v>229</v>
      </c>
      <c r="G1943" s="1144">
        <v>208</v>
      </c>
      <c r="H1943" s="1144">
        <v>190</v>
      </c>
      <c r="I1943" s="1144">
        <v>169</v>
      </c>
      <c r="J1943" s="1144">
        <v>152</v>
      </c>
      <c r="K1943" s="1125"/>
    </row>
    <row r="1944" spans="1:11" ht="16" thickBot="1" x14ac:dyDescent="0.3">
      <c r="A1944" s="1157"/>
      <c r="B1944" s="1144" t="s">
        <v>15718</v>
      </c>
      <c r="C1944" s="1144">
        <v>37</v>
      </c>
      <c r="D1944" s="1144">
        <v>30</v>
      </c>
      <c r="E1944" s="1144">
        <v>26</v>
      </c>
      <c r="F1944" s="1144">
        <v>22</v>
      </c>
      <c r="G1944" s="1144">
        <v>19</v>
      </c>
      <c r="H1944" s="1144">
        <v>17</v>
      </c>
      <c r="I1944" s="1144">
        <v>15</v>
      </c>
      <c r="J1944" s="1144">
        <v>13</v>
      </c>
      <c r="K1944" s="1125"/>
    </row>
    <row r="1945" spans="1:11" ht="16" thickBot="1" x14ac:dyDescent="0.3">
      <c r="A1945" s="1155">
        <v>39</v>
      </c>
      <c r="B1945" s="1144" t="s">
        <v>12628</v>
      </c>
      <c r="C1945" s="1144">
        <v>317</v>
      </c>
      <c r="D1945" s="1144">
        <v>278</v>
      </c>
      <c r="E1945" s="1144">
        <v>247</v>
      </c>
      <c r="F1945" s="1144">
        <v>222</v>
      </c>
      <c r="G1945" s="1144">
        <v>202</v>
      </c>
      <c r="H1945" s="1144">
        <v>185</v>
      </c>
      <c r="I1945" s="1144">
        <v>164</v>
      </c>
      <c r="J1945" s="1144">
        <v>148</v>
      </c>
      <c r="K1945" s="1125"/>
    </row>
    <row r="1946" spans="1:11" ht="16" thickBot="1" x14ac:dyDescent="0.3">
      <c r="A1946" s="1157"/>
      <c r="B1946" s="1144" t="s">
        <v>15718</v>
      </c>
      <c r="C1946" s="1144">
        <v>31</v>
      </c>
      <c r="D1946" s="1144">
        <v>26</v>
      </c>
      <c r="E1946" s="1144">
        <v>22</v>
      </c>
      <c r="F1946" s="1144">
        <v>20</v>
      </c>
      <c r="G1946" s="1144">
        <v>17</v>
      </c>
      <c r="H1946" s="1144">
        <v>16</v>
      </c>
      <c r="I1946" s="1144">
        <v>14</v>
      </c>
      <c r="J1946" s="1144">
        <v>12</v>
      </c>
      <c r="K1946" s="1125"/>
    </row>
    <row r="1947" spans="1:11" ht="16" thickBot="1" x14ac:dyDescent="0.3">
      <c r="A1947" s="1155">
        <v>40</v>
      </c>
      <c r="B1947" s="1144" t="s">
        <v>12628</v>
      </c>
      <c r="C1947" s="1144">
        <v>305</v>
      </c>
      <c r="D1947" s="1144">
        <v>268</v>
      </c>
      <c r="E1947" s="1144">
        <v>239</v>
      </c>
      <c r="F1947" s="1144">
        <v>215</v>
      </c>
      <c r="G1947" s="1144">
        <v>196</v>
      </c>
      <c r="H1947" s="1144">
        <v>180</v>
      </c>
      <c r="I1947" s="1144">
        <v>161</v>
      </c>
      <c r="J1947" s="1144">
        <v>145</v>
      </c>
      <c r="K1947" s="1125"/>
    </row>
    <row r="1948" spans="1:11" ht="16" thickBot="1" x14ac:dyDescent="0.3">
      <c r="A1948" s="1157"/>
      <c r="B1948" s="1144" t="s">
        <v>15718</v>
      </c>
      <c r="C1948" s="1144">
        <v>27</v>
      </c>
      <c r="D1948" s="1144">
        <v>23</v>
      </c>
      <c r="E1948" s="1144">
        <v>20</v>
      </c>
      <c r="F1948" s="1144">
        <v>18</v>
      </c>
      <c r="G1948" s="1144">
        <v>16</v>
      </c>
      <c r="H1948" s="1144">
        <v>14</v>
      </c>
      <c r="I1948" s="1144">
        <v>13</v>
      </c>
      <c r="J1948" s="1144">
        <v>11</v>
      </c>
      <c r="K1948" s="1125"/>
    </row>
    <row r="1949" spans="1:11" ht="16" thickBot="1" x14ac:dyDescent="0.3">
      <c r="A1949" s="1155" t="s">
        <v>12653</v>
      </c>
      <c r="B1949" s="1144"/>
      <c r="C1949" s="1144"/>
      <c r="D1949" s="1144"/>
      <c r="E1949" s="1144"/>
      <c r="F1949" s="1144"/>
      <c r="G1949" s="1144"/>
      <c r="H1949" s="1144"/>
      <c r="I1949" s="1144"/>
      <c r="J1949" s="1144"/>
      <c r="K1949" s="1125"/>
    </row>
    <row r="1950" spans="1:11" ht="16" thickBot="1" x14ac:dyDescent="0.3">
      <c r="A1950" s="1157" t="s">
        <v>12638</v>
      </c>
      <c r="B1950" s="1144"/>
      <c r="C1950" s="1144"/>
      <c r="D1950" s="1144"/>
      <c r="E1950" s="1144"/>
      <c r="F1950" s="1144"/>
      <c r="G1950" s="1144"/>
      <c r="H1950" s="1144"/>
      <c r="I1950" s="1144"/>
      <c r="J1950" s="1144"/>
      <c r="K1950" s="1125"/>
    </row>
    <row r="1951" spans="1:11" ht="16" thickBot="1" x14ac:dyDescent="0.3">
      <c r="A1951" s="1155" t="s">
        <v>13595</v>
      </c>
      <c r="B1951" s="1144" t="s">
        <v>12640</v>
      </c>
      <c r="C1951" s="1144" t="s">
        <v>13628</v>
      </c>
      <c r="D1951" s="1144"/>
      <c r="E1951" s="1144"/>
      <c r="F1951" s="1144"/>
      <c r="G1951" s="1144"/>
      <c r="H1951" s="1144"/>
      <c r="I1951" s="1144"/>
      <c r="J1951" s="1144"/>
      <c r="K1951" s="1125"/>
    </row>
    <row r="1952" spans="1:11" ht="16" thickBot="1" x14ac:dyDescent="0.3">
      <c r="A1952" s="1157" t="s">
        <v>13596</v>
      </c>
      <c r="B1952" s="1144" t="s">
        <v>15752</v>
      </c>
      <c r="C1952" s="1144" t="s">
        <v>13623</v>
      </c>
      <c r="D1952" s="1144"/>
      <c r="E1952" s="1144"/>
      <c r="F1952" s="1144"/>
      <c r="G1952" s="1144"/>
      <c r="H1952" s="1144"/>
      <c r="I1952" s="1144"/>
      <c r="J1952" s="1144"/>
      <c r="K1952" s="1125"/>
    </row>
    <row r="1953" spans="1:11" ht="109" thickBot="1" x14ac:dyDescent="0.3">
      <c r="A1953" s="1155" t="s">
        <v>13598</v>
      </c>
      <c r="B1953" s="1144" t="s">
        <v>13599</v>
      </c>
      <c r="C1953" s="1144" t="s">
        <v>13600</v>
      </c>
      <c r="D1953" s="1144"/>
      <c r="E1953" s="1144"/>
      <c r="F1953" s="1144"/>
      <c r="G1953" s="1144"/>
      <c r="H1953" s="1144"/>
      <c r="I1953" s="1144"/>
      <c r="J1953" s="1144"/>
      <c r="K1953" s="1125"/>
    </row>
    <row r="1954" spans="1:11" ht="16" thickBot="1" x14ac:dyDescent="0.3">
      <c r="A1954" s="1157"/>
      <c r="B1954" s="1144"/>
      <c r="C1954" s="1144" t="s">
        <v>13601</v>
      </c>
      <c r="D1954" s="1144" t="s">
        <v>13619</v>
      </c>
      <c r="E1954" s="1144" t="s">
        <v>13603</v>
      </c>
      <c r="F1954" s="1144" t="s">
        <v>13604</v>
      </c>
      <c r="G1954" s="1144" t="s">
        <v>13605</v>
      </c>
      <c r="H1954" s="1144" t="s">
        <v>13606</v>
      </c>
      <c r="I1954" s="1144" t="s">
        <v>13620</v>
      </c>
      <c r="J1954" s="1144" t="s">
        <v>13621</v>
      </c>
      <c r="K1954" s="1125"/>
    </row>
    <row r="1955" spans="1:11" ht="16" thickBot="1" x14ac:dyDescent="0.3">
      <c r="A1955" s="1155" t="s">
        <v>15753</v>
      </c>
      <c r="B1955" s="1144" t="s">
        <v>15754</v>
      </c>
      <c r="C1955" s="1144" t="s">
        <v>13609</v>
      </c>
      <c r="D1955" s="1144" t="s">
        <v>13610</v>
      </c>
      <c r="E1955" s="1144" t="s">
        <v>13611</v>
      </c>
      <c r="F1955" s="1144" t="s">
        <v>13612</v>
      </c>
      <c r="G1955" s="1144" t="s">
        <v>13613</v>
      </c>
      <c r="H1955" s="1144" t="s">
        <v>13614</v>
      </c>
      <c r="I1955" s="1144" t="s">
        <v>13615</v>
      </c>
      <c r="J1955" s="1144" t="s">
        <v>13616</v>
      </c>
      <c r="K1955" s="1125"/>
    </row>
    <row r="1956" spans="1:11" ht="16" thickBot="1" x14ac:dyDescent="0.3">
      <c r="A1956" s="1157" t="s">
        <v>13617</v>
      </c>
      <c r="B1956" s="1144" t="s">
        <v>13618</v>
      </c>
      <c r="C1956" s="1144" t="s">
        <v>15692</v>
      </c>
      <c r="D1956" s="1144" t="s">
        <v>15692</v>
      </c>
      <c r="E1956" s="1144" t="s">
        <v>15692</v>
      </c>
      <c r="F1956" s="1144" t="s">
        <v>15692</v>
      </c>
      <c r="G1956" s="1144" t="s">
        <v>15692</v>
      </c>
      <c r="H1956" s="1144" t="s">
        <v>15692</v>
      </c>
      <c r="I1956" s="1144" t="s">
        <v>15692</v>
      </c>
      <c r="J1956" s="1144" t="s">
        <v>15692</v>
      </c>
      <c r="K1956" s="1125"/>
    </row>
    <row r="1957" spans="1:11" ht="16" thickBot="1" x14ac:dyDescent="0.3">
      <c r="A1957" s="1155"/>
      <c r="B1957" s="1144"/>
      <c r="C1957" s="1144"/>
      <c r="D1957" s="1144"/>
      <c r="E1957" s="1144"/>
      <c r="F1957" s="1144"/>
      <c r="G1957" s="1144"/>
      <c r="H1957" s="1144"/>
      <c r="I1957" s="1144"/>
      <c r="J1957" s="1144"/>
      <c r="K1957" s="1125"/>
    </row>
    <row r="1958" spans="1:11" ht="16" thickBot="1" x14ac:dyDescent="0.3">
      <c r="A1958" s="1157">
        <v>20</v>
      </c>
      <c r="B1958" s="1144" t="s">
        <v>12628</v>
      </c>
      <c r="C1958" s="1144">
        <v>480</v>
      </c>
      <c r="D1958" s="1144">
        <v>480</v>
      </c>
      <c r="E1958" s="1144">
        <v>480</v>
      </c>
      <c r="F1958" s="1144">
        <v>448</v>
      </c>
      <c r="G1958" s="1144">
        <v>403</v>
      </c>
      <c r="H1958" s="1144">
        <v>367</v>
      </c>
      <c r="I1958" s="1144">
        <v>323</v>
      </c>
      <c r="J1958" s="1144">
        <v>263</v>
      </c>
      <c r="K1958" s="1125"/>
    </row>
    <row r="1959" spans="1:11" ht="16" thickBot="1" x14ac:dyDescent="0.3">
      <c r="A1959" s="1155"/>
      <c r="B1959" s="1144" t="s">
        <v>15718</v>
      </c>
      <c r="C1959" s="1144">
        <v>480</v>
      </c>
      <c r="D1959" s="1144">
        <v>480</v>
      </c>
      <c r="E1959" s="1144">
        <v>480</v>
      </c>
      <c r="F1959" s="1144">
        <v>448</v>
      </c>
      <c r="G1959" s="1144">
        <v>403</v>
      </c>
      <c r="H1959" s="1144">
        <v>367</v>
      </c>
      <c r="I1959" s="1144">
        <v>323</v>
      </c>
      <c r="J1959" s="1144">
        <v>263</v>
      </c>
      <c r="K1959" s="1125"/>
    </row>
    <row r="1960" spans="1:11" ht="16" thickBot="1" x14ac:dyDescent="0.3">
      <c r="A1960" s="1157">
        <v>21</v>
      </c>
      <c r="B1960" s="1144" t="s">
        <v>12628</v>
      </c>
      <c r="C1960" s="1144">
        <v>480</v>
      </c>
      <c r="D1960" s="1144">
        <v>480</v>
      </c>
      <c r="E1960" s="1144">
        <v>480</v>
      </c>
      <c r="F1960" s="1144">
        <v>448</v>
      </c>
      <c r="G1960" s="1144">
        <v>403</v>
      </c>
      <c r="H1960" s="1144">
        <v>367</v>
      </c>
      <c r="I1960" s="1144">
        <v>323</v>
      </c>
      <c r="J1960" s="1144">
        <v>243</v>
      </c>
      <c r="K1960" s="1125"/>
    </row>
    <row r="1961" spans="1:11" ht="16" thickBot="1" x14ac:dyDescent="0.3">
      <c r="A1961" s="1155"/>
      <c r="B1961" s="1144" t="s">
        <v>15718</v>
      </c>
      <c r="C1961" s="1144">
        <v>480</v>
      </c>
      <c r="D1961" s="1144">
        <v>480</v>
      </c>
      <c r="E1961" s="1144">
        <v>480</v>
      </c>
      <c r="F1961" s="1144">
        <v>448</v>
      </c>
      <c r="G1961" s="1144">
        <v>403</v>
      </c>
      <c r="H1961" s="1144">
        <v>367</v>
      </c>
      <c r="I1961" s="1144">
        <v>323</v>
      </c>
      <c r="J1961" s="1144">
        <v>196</v>
      </c>
      <c r="K1961" s="1125"/>
    </row>
    <row r="1962" spans="1:11" ht="16" thickBot="1" x14ac:dyDescent="0.3">
      <c r="A1962" s="1157">
        <v>22</v>
      </c>
      <c r="B1962" s="1144" t="s">
        <v>12628</v>
      </c>
      <c r="C1962" s="1144">
        <v>480</v>
      </c>
      <c r="D1962" s="1144">
        <v>480</v>
      </c>
      <c r="E1962" s="1144">
        <v>480</v>
      </c>
      <c r="F1962" s="1144">
        <v>448</v>
      </c>
      <c r="G1962" s="1144">
        <v>403</v>
      </c>
      <c r="H1962" s="1144">
        <v>367</v>
      </c>
      <c r="I1962" s="1144">
        <v>309</v>
      </c>
      <c r="J1962" s="1144">
        <v>235</v>
      </c>
      <c r="K1962" s="1125"/>
    </row>
    <row r="1963" spans="1:11" ht="16" thickBot="1" x14ac:dyDescent="0.3">
      <c r="A1963" s="1155"/>
      <c r="B1963" s="1144" t="s">
        <v>15718</v>
      </c>
      <c r="C1963" s="1144">
        <v>480</v>
      </c>
      <c r="D1963" s="1144">
        <v>480</v>
      </c>
      <c r="E1963" s="1144">
        <v>480</v>
      </c>
      <c r="F1963" s="1144">
        <v>448</v>
      </c>
      <c r="G1963" s="1144">
        <v>403</v>
      </c>
      <c r="H1963" s="1144">
        <v>367</v>
      </c>
      <c r="I1963" s="1144">
        <v>309</v>
      </c>
      <c r="J1963" s="1144">
        <v>125</v>
      </c>
      <c r="K1963" s="1125"/>
    </row>
    <row r="1964" spans="1:11" ht="16" thickBot="1" x14ac:dyDescent="0.3">
      <c r="A1964" s="1157">
        <v>23</v>
      </c>
      <c r="B1964" s="1144" t="s">
        <v>12628</v>
      </c>
      <c r="C1964" s="1144">
        <v>480</v>
      </c>
      <c r="D1964" s="1144">
        <v>480</v>
      </c>
      <c r="E1964" s="1144">
        <v>480</v>
      </c>
      <c r="F1964" s="1144">
        <v>448</v>
      </c>
      <c r="G1964" s="1144">
        <v>403</v>
      </c>
      <c r="H1964" s="1144">
        <v>367</v>
      </c>
      <c r="I1964" s="1144">
        <v>266</v>
      </c>
      <c r="J1964" s="1144">
        <v>227</v>
      </c>
      <c r="K1964" s="1125"/>
    </row>
    <row r="1965" spans="1:11" ht="16" thickBot="1" x14ac:dyDescent="0.3">
      <c r="A1965" s="1155"/>
      <c r="B1965" s="1144" t="s">
        <v>15718</v>
      </c>
      <c r="C1965" s="1144">
        <v>480</v>
      </c>
      <c r="D1965" s="1144">
        <v>480</v>
      </c>
      <c r="E1965" s="1144">
        <v>480</v>
      </c>
      <c r="F1965" s="1144">
        <v>448</v>
      </c>
      <c r="G1965" s="1144">
        <v>403</v>
      </c>
      <c r="H1965" s="1144">
        <v>367</v>
      </c>
      <c r="I1965" s="1144">
        <v>266</v>
      </c>
      <c r="J1965" s="1144">
        <v>92</v>
      </c>
      <c r="K1965" s="1125"/>
    </row>
    <row r="1966" spans="1:11" ht="16" thickBot="1" x14ac:dyDescent="0.3">
      <c r="A1966" s="1157">
        <v>24</v>
      </c>
      <c r="B1966" s="1144" t="s">
        <v>12628</v>
      </c>
      <c r="C1966" s="1144">
        <v>480</v>
      </c>
      <c r="D1966" s="1144">
        <v>480</v>
      </c>
      <c r="E1966" s="1144">
        <v>480</v>
      </c>
      <c r="F1966" s="1144">
        <v>448</v>
      </c>
      <c r="G1966" s="1144">
        <v>403</v>
      </c>
      <c r="H1966" s="1144">
        <v>362</v>
      </c>
      <c r="I1966" s="1144">
        <v>255</v>
      </c>
      <c r="J1966" s="1144">
        <v>220</v>
      </c>
      <c r="K1966" s="1125"/>
    </row>
    <row r="1967" spans="1:11" ht="16" thickBot="1" x14ac:dyDescent="0.3">
      <c r="A1967" s="1155"/>
      <c r="B1967" s="1144" t="s">
        <v>15718</v>
      </c>
      <c r="C1967" s="1144">
        <v>480</v>
      </c>
      <c r="D1967" s="1144">
        <v>480</v>
      </c>
      <c r="E1967" s="1144">
        <v>480</v>
      </c>
      <c r="F1967" s="1144">
        <v>448</v>
      </c>
      <c r="G1967" s="1144">
        <v>403</v>
      </c>
      <c r="H1967" s="1144">
        <v>362</v>
      </c>
      <c r="I1967" s="1144">
        <v>203</v>
      </c>
      <c r="J1967" s="1144">
        <v>72</v>
      </c>
      <c r="K1967" s="1125"/>
    </row>
    <row r="1968" spans="1:11" ht="16" thickBot="1" x14ac:dyDescent="0.3">
      <c r="A1968" s="1157">
        <v>25</v>
      </c>
      <c r="B1968" s="1144" t="s">
        <v>12628</v>
      </c>
      <c r="C1968" s="1144">
        <v>480</v>
      </c>
      <c r="D1968" s="1144">
        <v>480</v>
      </c>
      <c r="E1968" s="1144">
        <v>480</v>
      </c>
      <c r="F1968" s="1144">
        <v>448</v>
      </c>
      <c r="G1968" s="1144">
        <v>403</v>
      </c>
      <c r="H1968" s="1144">
        <v>311</v>
      </c>
      <c r="I1968" s="1144">
        <v>246</v>
      </c>
      <c r="J1968" s="1144">
        <v>213</v>
      </c>
      <c r="K1968" s="1125"/>
    </row>
    <row r="1969" spans="1:11" ht="16" thickBot="1" x14ac:dyDescent="0.3">
      <c r="A1969" s="1155"/>
      <c r="B1969" s="1144" t="s">
        <v>15718</v>
      </c>
      <c r="C1969" s="1144">
        <v>480</v>
      </c>
      <c r="D1969" s="1144">
        <v>480</v>
      </c>
      <c r="E1969" s="1144">
        <v>480</v>
      </c>
      <c r="F1969" s="1144">
        <v>448</v>
      </c>
      <c r="G1969" s="1144">
        <v>403</v>
      </c>
      <c r="H1969" s="1144">
        <v>311</v>
      </c>
      <c r="I1969" s="1144">
        <v>125</v>
      </c>
      <c r="J1969" s="1144">
        <v>59</v>
      </c>
      <c r="K1969" s="1125"/>
    </row>
    <row r="1970" spans="1:11" ht="16" thickBot="1" x14ac:dyDescent="0.3">
      <c r="A1970" s="1157">
        <v>26</v>
      </c>
      <c r="B1970" s="1144" t="s">
        <v>12628</v>
      </c>
      <c r="C1970" s="1144">
        <v>480</v>
      </c>
      <c r="D1970" s="1144">
        <v>480</v>
      </c>
      <c r="E1970" s="1144">
        <v>480</v>
      </c>
      <c r="F1970" s="1144">
        <v>448</v>
      </c>
      <c r="G1970" s="1144">
        <v>362</v>
      </c>
      <c r="H1970" s="1144">
        <v>279</v>
      </c>
      <c r="I1970" s="1144">
        <v>238</v>
      </c>
      <c r="J1970" s="1144">
        <v>207</v>
      </c>
      <c r="K1970" s="1125"/>
    </row>
    <row r="1971" spans="1:11" ht="16" thickBot="1" x14ac:dyDescent="0.3">
      <c r="A1971" s="1155"/>
      <c r="B1971" s="1144" t="s">
        <v>15718</v>
      </c>
      <c r="C1971" s="1144">
        <v>480</v>
      </c>
      <c r="D1971" s="1144">
        <v>480</v>
      </c>
      <c r="E1971" s="1144">
        <v>480</v>
      </c>
      <c r="F1971" s="1144">
        <v>448</v>
      </c>
      <c r="G1971" s="1144">
        <v>362</v>
      </c>
      <c r="H1971" s="1144">
        <v>279</v>
      </c>
      <c r="I1971" s="1144">
        <v>87</v>
      </c>
      <c r="J1971" s="1144">
        <v>48</v>
      </c>
      <c r="K1971" s="1125"/>
    </row>
    <row r="1972" spans="1:11" ht="16" thickBot="1" x14ac:dyDescent="0.3">
      <c r="A1972" s="1157">
        <v>27</v>
      </c>
      <c r="B1972" s="1144" t="s">
        <v>12628</v>
      </c>
      <c r="C1972" s="1144">
        <v>480</v>
      </c>
      <c r="D1972" s="1144">
        <v>480</v>
      </c>
      <c r="E1972" s="1144">
        <v>480</v>
      </c>
      <c r="F1972" s="1144">
        <v>424</v>
      </c>
      <c r="G1972" s="1144">
        <v>303</v>
      </c>
      <c r="H1972" s="1144">
        <v>269</v>
      </c>
      <c r="I1972" s="1144">
        <v>230</v>
      </c>
      <c r="J1972" s="1144">
        <v>201</v>
      </c>
      <c r="K1972" s="1125"/>
    </row>
    <row r="1973" spans="1:11" ht="16" thickBot="1" x14ac:dyDescent="0.3">
      <c r="A1973" s="1155"/>
      <c r="B1973" s="1144" t="s">
        <v>15718</v>
      </c>
      <c r="C1973" s="1144">
        <v>480</v>
      </c>
      <c r="D1973" s="1144">
        <v>480</v>
      </c>
      <c r="E1973" s="1144">
        <v>480</v>
      </c>
      <c r="F1973" s="1144">
        <v>424</v>
      </c>
      <c r="G1973" s="1144">
        <v>303</v>
      </c>
      <c r="H1973" s="1144">
        <v>161</v>
      </c>
      <c r="I1973" s="1144">
        <v>65</v>
      </c>
      <c r="J1973" s="1144">
        <v>41</v>
      </c>
      <c r="K1973" s="1125"/>
    </row>
    <row r="1974" spans="1:11" ht="16" thickBot="1" x14ac:dyDescent="0.3">
      <c r="A1974" s="1157">
        <v>28</v>
      </c>
      <c r="B1974" s="1144" t="s">
        <v>12628</v>
      </c>
      <c r="C1974" s="1144">
        <v>480</v>
      </c>
      <c r="D1974" s="1144">
        <v>480</v>
      </c>
      <c r="E1974" s="1144">
        <v>480</v>
      </c>
      <c r="F1974" s="1144">
        <v>355</v>
      </c>
      <c r="G1974" s="1144">
        <v>291</v>
      </c>
      <c r="H1974" s="1144">
        <v>259</v>
      </c>
      <c r="I1974" s="1144">
        <v>222</v>
      </c>
      <c r="J1974" s="1144">
        <v>195</v>
      </c>
      <c r="K1974" s="1125"/>
    </row>
    <row r="1975" spans="1:11" ht="16" thickBot="1" x14ac:dyDescent="0.3">
      <c r="A1975" s="1155"/>
      <c r="B1975" s="1144" t="s">
        <v>15718</v>
      </c>
      <c r="C1975" s="1144">
        <v>480</v>
      </c>
      <c r="D1975" s="1144">
        <v>480</v>
      </c>
      <c r="E1975" s="1144">
        <v>480</v>
      </c>
      <c r="F1975" s="1144">
        <v>355</v>
      </c>
      <c r="G1975" s="1144">
        <v>239</v>
      </c>
      <c r="H1975" s="1144">
        <v>98</v>
      </c>
      <c r="I1975" s="1144">
        <v>52</v>
      </c>
      <c r="J1975" s="1144">
        <v>35</v>
      </c>
      <c r="K1975" s="1125"/>
    </row>
    <row r="1976" spans="1:11" ht="16" thickBot="1" x14ac:dyDescent="0.3">
      <c r="A1976" s="1157">
        <v>29</v>
      </c>
      <c r="B1976" s="1144" t="s">
        <v>12628</v>
      </c>
      <c r="C1976" s="1144">
        <v>480</v>
      </c>
      <c r="D1976" s="1144">
        <v>480</v>
      </c>
      <c r="E1976" s="1144">
        <v>420</v>
      </c>
      <c r="F1976" s="1144">
        <v>317</v>
      </c>
      <c r="G1976" s="1144">
        <v>279</v>
      </c>
      <c r="H1976" s="1144">
        <v>250</v>
      </c>
      <c r="I1976" s="1144">
        <v>215</v>
      </c>
      <c r="J1976" s="1144">
        <v>189</v>
      </c>
      <c r="K1976" s="1125"/>
    </row>
    <row r="1977" spans="1:11" ht="16" thickBot="1" x14ac:dyDescent="0.3">
      <c r="A1977" s="1155"/>
      <c r="B1977" s="1144" t="s">
        <v>15718</v>
      </c>
      <c r="C1977" s="1144">
        <v>480</v>
      </c>
      <c r="D1977" s="1144">
        <v>480</v>
      </c>
      <c r="E1977" s="1144">
        <v>420</v>
      </c>
      <c r="F1977" s="1144">
        <v>317</v>
      </c>
      <c r="G1977" s="1144">
        <v>120</v>
      </c>
      <c r="H1977" s="1144">
        <v>69</v>
      </c>
      <c r="I1977" s="1144">
        <v>42</v>
      </c>
      <c r="J1977" s="1144">
        <v>31</v>
      </c>
      <c r="K1977" s="1125"/>
    </row>
    <row r="1978" spans="1:11" ht="16" thickBot="1" x14ac:dyDescent="0.3">
      <c r="A1978" s="1157">
        <v>30</v>
      </c>
      <c r="B1978" s="1144" t="s">
        <v>12628</v>
      </c>
      <c r="C1978" s="1144">
        <v>480</v>
      </c>
      <c r="D1978" s="1144">
        <v>480</v>
      </c>
      <c r="E1978" s="1144">
        <v>348</v>
      </c>
      <c r="F1978" s="1144">
        <v>303</v>
      </c>
      <c r="G1978" s="1144">
        <v>269</v>
      </c>
      <c r="H1978" s="1144">
        <v>241</v>
      </c>
      <c r="I1978" s="1144">
        <v>209</v>
      </c>
      <c r="J1978" s="1144">
        <v>184</v>
      </c>
      <c r="K1978" s="1125"/>
    </row>
    <row r="1979" spans="1:11" x14ac:dyDescent="0.25">
      <c r="B1979" s="1089" t="s">
        <v>15718</v>
      </c>
      <c r="C1979" s="1089">
        <v>480</v>
      </c>
      <c r="D1979" s="1089">
        <v>480</v>
      </c>
      <c r="E1979" s="1089">
        <v>348</v>
      </c>
      <c r="F1979" s="1089">
        <v>141</v>
      </c>
      <c r="G1979" s="1089">
        <v>77</v>
      </c>
      <c r="H1979" s="1089">
        <v>52</v>
      </c>
      <c r="I1979" s="1089">
        <v>35</v>
      </c>
      <c r="J1979" s="1089">
        <v>27</v>
      </c>
    </row>
    <row r="1980" spans="1:11" ht="15" x14ac:dyDescent="0.25">
      <c r="A1980" s="1129">
        <v>31</v>
      </c>
      <c r="B1980" s="1125" t="s">
        <v>12628</v>
      </c>
      <c r="C1980" s="1125">
        <v>480</v>
      </c>
      <c r="D1980" s="1125">
        <v>402</v>
      </c>
      <c r="E1980" s="1125">
        <v>332</v>
      </c>
      <c r="F1980" s="1125">
        <v>291</v>
      </c>
      <c r="G1980" s="1125">
        <v>259</v>
      </c>
      <c r="H1980" s="1125">
        <v>233</v>
      </c>
      <c r="I1980" s="1125">
        <v>203</v>
      </c>
      <c r="J1980" s="1125">
        <v>179</v>
      </c>
      <c r="K1980" s="1125"/>
    </row>
    <row r="1981" spans="1:11" thickBot="1" x14ac:dyDescent="0.3">
      <c r="A1981" s="1129"/>
      <c r="B1981" s="1125" t="s">
        <v>15718</v>
      </c>
      <c r="C1981" s="1125">
        <v>480</v>
      </c>
      <c r="D1981" s="1125">
        <v>402</v>
      </c>
      <c r="E1981" s="1125">
        <v>195</v>
      </c>
      <c r="F1981" s="1125">
        <v>91</v>
      </c>
      <c r="G1981" s="1125">
        <v>59</v>
      </c>
      <c r="H1981" s="1125">
        <v>43</v>
      </c>
      <c r="I1981" s="1125">
        <v>31</v>
      </c>
      <c r="J1981" s="1125">
        <v>24</v>
      </c>
      <c r="K1981" s="1125"/>
    </row>
    <row r="1982" spans="1:11" ht="16" thickBot="1" x14ac:dyDescent="0.3">
      <c r="A1982" s="1140">
        <v>32</v>
      </c>
      <c r="B1982" s="1141" t="s">
        <v>12628</v>
      </c>
      <c r="C1982" s="1146">
        <v>480</v>
      </c>
      <c r="D1982" s="1142">
        <v>368</v>
      </c>
      <c r="E1982" s="1125">
        <v>318</v>
      </c>
      <c r="F1982" s="1125">
        <v>280</v>
      </c>
      <c r="G1982" s="1125">
        <v>250</v>
      </c>
      <c r="H1982" s="1125">
        <v>225</v>
      </c>
      <c r="I1982" s="1125">
        <v>197</v>
      </c>
      <c r="J1982" s="1125">
        <v>175</v>
      </c>
      <c r="K1982" s="1125"/>
    </row>
    <row r="1983" spans="1:11" ht="16" thickBot="1" x14ac:dyDescent="0.3">
      <c r="A1983" s="1143"/>
      <c r="B1983" s="1144" t="s">
        <v>15718</v>
      </c>
      <c r="C1983" s="1146">
        <v>480</v>
      </c>
      <c r="D1983" s="1142">
        <v>272</v>
      </c>
      <c r="E1983" s="1125">
        <v>104</v>
      </c>
      <c r="F1983" s="1125">
        <v>64</v>
      </c>
      <c r="G1983" s="1125">
        <v>46</v>
      </c>
      <c r="H1983" s="1125">
        <v>36</v>
      </c>
      <c r="I1983" s="1125">
        <v>27</v>
      </c>
      <c r="J1983" s="1125">
        <v>22</v>
      </c>
      <c r="K1983" s="1125"/>
    </row>
    <row r="1984" spans="1:11" ht="16.149999999999999" customHeight="1" thickBot="1" x14ac:dyDescent="0.3">
      <c r="A1984" s="1147">
        <v>33</v>
      </c>
      <c r="B1984" s="1148" t="s">
        <v>12628</v>
      </c>
      <c r="C1984" s="1149">
        <v>413</v>
      </c>
      <c r="D1984" s="1150">
        <v>351</v>
      </c>
      <c r="E1984" s="1150">
        <v>305</v>
      </c>
      <c r="F1984" s="1150">
        <v>269</v>
      </c>
      <c r="G1984" s="1150">
        <v>241</v>
      </c>
      <c r="H1984" s="1150">
        <v>218</v>
      </c>
      <c r="I1984" s="1150">
        <v>191</v>
      </c>
      <c r="J1984" s="1150">
        <v>170</v>
      </c>
      <c r="K1984" s="1145"/>
    </row>
    <row r="1985" spans="1:11" thickBot="1" x14ac:dyDescent="0.3">
      <c r="A1985" s="1143"/>
      <c r="B1985" s="1151" t="s">
        <v>15718</v>
      </c>
      <c r="C1985" s="1145">
        <v>413</v>
      </c>
      <c r="D1985" s="1146">
        <v>122</v>
      </c>
      <c r="E1985" s="1142">
        <v>70</v>
      </c>
      <c r="F1985" s="1145">
        <v>50</v>
      </c>
      <c r="G1985" s="1145">
        <v>38</v>
      </c>
      <c r="H1985" s="1145">
        <v>31</v>
      </c>
      <c r="I1985" s="1145">
        <v>24</v>
      </c>
      <c r="J1985" s="1145">
        <v>20</v>
      </c>
      <c r="K1985" s="1145"/>
    </row>
    <row r="1986" spans="1:11" thickBot="1" x14ac:dyDescent="0.3">
      <c r="A1986" s="1143">
        <v>34</v>
      </c>
      <c r="B1986" s="1145" t="s">
        <v>12628</v>
      </c>
      <c r="C1986" s="1145">
        <v>392</v>
      </c>
      <c r="D1986" s="1146">
        <v>335</v>
      </c>
      <c r="E1986" s="1142">
        <v>292</v>
      </c>
      <c r="F1986" s="1145">
        <v>259</v>
      </c>
      <c r="G1986" s="1145">
        <v>233</v>
      </c>
      <c r="H1986" s="1145">
        <v>212</v>
      </c>
      <c r="I1986" s="1145">
        <v>186</v>
      </c>
      <c r="J1986" s="1145">
        <v>166</v>
      </c>
      <c r="K1986" s="1145"/>
    </row>
    <row r="1987" spans="1:11" thickBot="1" x14ac:dyDescent="0.3">
      <c r="A1987" s="1143"/>
      <c r="B1987" s="1145" t="s">
        <v>15718</v>
      </c>
      <c r="C1987" s="1145">
        <v>145</v>
      </c>
      <c r="D1987" s="1146">
        <v>77</v>
      </c>
      <c r="E1987" s="1142">
        <v>53</v>
      </c>
      <c r="F1987" s="1145">
        <v>40</v>
      </c>
      <c r="G1987" s="1145">
        <v>32</v>
      </c>
      <c r="H1987" s="1145">
        <v>27</v>
      </c>
      <c r="I1987" s="1145">
        <v>21</v>
      </c>
      <c r="J1987" s="1145">
        <v>18</v>
      </c>
      <c r="K1987" s="1145"/>
    </row>
    <row r="1988" spans="1:11" ht="13.5" thickBot="1" x14ac:dyDescent="0.3">
      <c r="A1988" s="1152">
        <v>35</v>
      </c>
      <c r="B1988" s="1153" t="s">
        <v>12628</v>
      </c>
      <c r="C1988" s="1153">
        <v>373</v>
      </c>
      <c r="D1988" s="1153">
        <v>320</v>
      </c>
      <c r="E1988" s="1153">
        <v>281</v>
      </c>
      <c r="F1988" s="1153">
        <v>250</v>
      </c>
      <c r="G1988" s="1153">
        <v>225</v>
      </c>
      <c r="H1988" s="1153">
        <v>205</v>
      </c>
      <c r="I1988" s="1153">
        <v>181</v>
      </c>
      <c r="J1988" s="1153">
        <v>162</v>
      </c>
      <c r="K1988" s="1154"/>
    </row>
    <row r="1989" spans="1:11" ht="16" thickBot="1" x14ac:dyDescent="0.3">
      <c r="A1989" s="1155"/>
      <c r="B1989" s="1144" t="s">
        <v>15718</v>
      </c>
      <c r="C1989" s="1144">
        <v>82</v>
      </c>
      <c r="D1989" s="1156">
        <v>54</v>
      </c>
      <c r="E1989" s="1141">
        <v>41</v>
      </c>
      <c r="F1989" s="1144">
        <v>33</v>
      </c>
      <c r="G1989" s="1144">
        <v>27</v>
      </c>
      <c r="H1989" s="1144">
        <v>23</v>
      </c>
      <c r="I1989" s="1144">
        <v>19</v>
      </c>
      <c r="J1989" s="1144">
        <v>16</v>
      </c>
      <c r="K1989" s="1144"/>
    </row>
    <row r="1990" spans="1:11" ht="16" thickBot="1" x14ac:dyDescent="0.3">
      <c r="A1990" s="1157">
        <v>36</v>
      </c>
      <c r="B1990" s="1144" t="s">
        <v>12628</v>
      </c>
      <c r="C1990" s="1144">
        <v>355</v>
      </c>
      <c r="D1990" s="1156">
        <v>307</v>
      </c>
      <c r="E1990" s="1141">
        <v>270</v>
      </c>
      <c r="F1990" s="1144">
        <v>242</v>
      </c>
      <c r="G1990" s="1144">
        <v>218</v>
      </c>
      <c r="H1990" s="1144">
        <v>199</v>
      </c>
      <c r="I1990" s="1144">
        <v>176</v>
      </c>
      <c r="J1990" s="1144">
        <v>158</v>
      </c>
      <c r="K1990" s="1144"/>
    </row>
    <row r="1991" spans="1:11" ht="16" thickBot="1" x14ac:dyDescent="0.3">
      <c r="A1991" s="1155"/>
      <c r="B1991" s="1144" t="s">
        <v>15718</v>
      </c>
      <c r="C1991" s="1144">
        <v>56</v>
      </c>
      <c r="D1991" s="1156">
        <v>42</v>
      </c>
      <c r="E1991" s="1141">
        <v>33</v>
      </c>
      <c r="F1991" s="1144">
        <v>27</v>
      </c>
      <c r="G1991" s="1144">
        <v>23</v>
      </c>
      <c r="H1991" s="1144">
        <v>20</v>
      </c>
      <c r="I1991" s="1144">
        <v>17</v>
      </c>
      <c r="J1991" s="1144">
        <v>15</v>
      </c>
      <c r="K1991" s="1144"/>
    </row>
    <row r="1992" spans="1:11" ht="16" thickBot="1" x14ac:dyDescent="0.3">
      <c r="A1992" s="1157">
        <v>37</v>
      </c>
      <c r="B1992" s="1144" t="s">
        <v>12628</v>
      </c>
      <c r="C1992" s="1144">
        <v>339</v>
      </c>
      <c r="D1992" s="1156">
        <v>295</v>
      </c>
      <c r="E1992" s="1141">
        <v>261</v>
      </c>
      <c r="F1992" s="1144">
        <v>234</v>
      </c>
      <c r="G1992" s="1144">
        <v>212</v>
      </c>
      <c r="H1992" s="1144">
        <v>193</v>
      </c>
      <c r="I1992" s="1144">
        <v>171</v>
      </c>
      <c r="J1992" s="1144">
        <v>154</v>
      </c>
      <c r="K1992" s="1144"/>
    </row>
    <row r="1993" spans="1:11" ht="16" thickBot="1" x14ac:dyDescent="0.3">
      <c r="A1993" s="1155"/>
      <c r="B1993" s="1144" t="s">
        <v>15718</v>
      </c>
      <c r="C1993" s="1144">
        <v>43</v>
      </c>
      <c r="D1993" s="1156">
        <v>34</v>
      </c>
      <c r="E1993" s="1141">
        <v>28</v>
      </c>
      <c r="F1993" s="1144">
        <v>24</v>
      </c>
      <c r="G1993" s="1144">
        <v>21</v>
      </c>
      <c r="H1993" s="1144">
        <v>18</v>
      </c>
      <c r="I1993" s="1144">
        <v>16</v>
      </c>
      <c r="J1993" s="1144">
        <v>14</v>
      </c>
      <c r="K1993" s="1144"/>
    </row>
    <row r="1994" spans="1:11" ht="16" thickBot="1" x14ac:dyDescent="0.3">
      <c r="A1994" s="1157">
        <v>38</v>
      </c>
      <c r="B1994" s="1144" t="s">
        <v>12628</v>
      </c>
      <c r="C1994" s="1144">
        <v>325</v>
      </c>
      <c r="D1994" s="1156">
        <v>284</v>
      </c>
      <c r="E1994" s="1141">
        <v>252</v>
      </c>
      <c r="F1994" s="1144">
        <v>226</v>
      </c>
      <c r="G1994" s="1144">
        <v>205</v>
      </c>
      <c r="H1994" s="1144">
        <v>188</v>
      </c>
      <c r="I1994" s="1144">
        <v>167</v>
      </c>
      <c r="J1994" s="1144">
        <v>150</v>
      </c>
      <c r="K1994" s="1144"/>
    </row>
    <row r="1995" spans="1:11" ht="16" thickBot="1" x14ac:dyDescent="0.3">
      <c r="A1995" s="1155"/>
      <c r="B1995" s="1144" t="s">
        <v>15718</v>
      </c>
      <c r="C1995" s="1144">
        <v>35</v>
      </c>
      <c r="D1995" s="1156">
        <v>29</v>
      </c>
      <c r="E1995" s="1141">
        <v>24</v>
      </c>
      <c r="F1995" s="1144">
        <v>21</v>
      </c>
      <c r="G1995" s="1144">
        <v>19</v>
      </c>
      <c r="H1995" s="1144">
        <v>17</v>
      </c>
      <c r="I1995" s="1144">
        <v>14</v>
      </c>
      <c r="J1995" s="1144">
        <v>13</v>
      </c>
      <c r="K1995" s="1144"/>
    </row>
    <row r="1996" spans="1:11" ht="16" thickBot="1" x14ac:dyDescent="0.3">
      <c r="A1996" s="1157">
        <v>39</v>
      </c>
      <c r="B1996" s="1144" t="s">
        <v>12628</v>
      </c>
      <c r="C1996" s="1144">
        <v>311</v>
      </c>
      <c r="D1996" s="1156">
        <v>273</v>
      </c>
      <c r="E1996" s="1141">
        <v>243</v>
      </c>
      <c r="F1996" s="1144">
        <v>219</v>
      </c>
      <c r="G1996" s="1144">
        <v>199</v>
      </c>
      <c r="H1996" s="1144">
        <v>183</v>
      </c>
      <c r="I1996" s="1144">
        <v>163</v>
      </c>
      <c r="J1996" s="1144">
        <v>147</v>
      </c>
      <c r="K1996" s="1144"/>
    </row>
    <row r="1997" spans="1:11" ht="16" thickBot="1" x14ac:dyDescent="0.3">
      <c r="A1997" s="1155"/>
      <c r="B1997" s="1144" t="s">
        <v>15718</v>
      </c>
      <c r="C1997" s="1144">
        <v>29</v>
      </c>
      <c r="D1997" s="1156">
        <v>25</v>
      </c>
      <c r="E1997" s="1141">
        <v>21</v>
      </c>
      <c r="F1997" s="1144">
        <v>19</v>
      </c>
      <c r="G1997" s="1144">
        <v>17</v>
      </c>
      <c r="H1997" s="1144">
        <v>15</v>
      </c>
      <c r="I1997" s="1144">
        <v>13</v>
      </c>
      <c r="J1997" s="1144">
        <v>12</v>
      </c>
      <c r="K1997" s="1144"/>
    </row>
    <row r="1998" spans="1:11" ht="16" thickBot="1" x14ac:dyDescent="0.3">
      <c r="A1998" s="1157">
        <v>40</v>
      </c>
      <c r="B1998" s="1144" t="s">
        <v>12628</v>
      </c>
      <c r="C1998" s="1144">
        <v>299</v>
      </c>
      <c r="D1998" s="1156">
        <v>263</v>
      </c>
      <c r="E1998" s="1141">
        <v>235</v>
      </c>
      <c r="F1998" s="1144">
        <v>212</v>
      </c>
      <c r="G1998" s="1144">
        <v>194</v>
      </c>
      <c r="H1998" s="1144">
        <v>178</v>
      </c>
      <c r="I1998" s="1144">
        <v>159</v>
      </c>
      <c r="J1998" s="1144">
        <v>144</v>
      </c>
      <c r="K1998" s="1144"/>
    </row>
    <row r="1999" spans="1:11" ht="16" thickBot="1" x14ac:dyDescent="0.3">
      <c r="A1999" s="1155"/>
      <c r="B1999" s="1144" t="s">
        <v>15718</v>
      </c>
      <c r="C1999" s="1144">
        <v>25</v>
      </c>
      <c r="D1999" s="1156">
        <v>22</v>
      </c>
      <c r="E1999" s="1141">
        <v>19</v>
      </c>
      <c r="F1999" s="1144">
        <v>17</v>
      </c>
      <c r="G1999" s="1144">
        <v>15</v>
      </c>
      <c r="H1999" s="1144">
        <v>14</v>
      </c>
      <c r="I1999" s="1144">
        <v>12</v>
      </c>
      <c r="J1999" s="1144">
        <v>11</v>
      </c>
      <c r="K1999" s="1144"/>
    </row>
    <row r="2000" spans="1:11" ht="16" thickBot="1" x14ac:dyDescent="0.3">
      <c r="A2000" s="1157" t="s">
        <v>12654</v>
      </c>
      <c r="B2000" s="1144"/>
      <c r="C2000" s="1144"/>
      <c r="D2000" s="1156"/>
      <c r="E2000" s="1141"/>
      <c r="F2000" s="1144"/>
      <c r="G2000" s="1144"/>
      <c r="H2000" s="1144"/>
      <c r="I2000" s="1144"/>
      <c r="J2000" s="1144"/>
      <c r="K2000" s="1144"/>
    </row>
    <row r="2001" spans="1:11" ht="16" thickBot="1" x14ac:dyDescent="0.3">
      <c r="A2001" s="1155" t="s">
        <v>12638</v>
      </c>
      <c r="B2001" s="1144"/>
      <c r="C2001" s="1144"/>
      <c r="D2001" s="1156"/>
      <c r="E2001" s="1141"/>
      <c r="F2001" s="1144"/>
      <c r="G2001" s="1144"/>
      <c r="H2001" s="1144"/>
      <c r="I2001" s="1144"/>
      <c r="J2001" s="1144"/>
      <c r="K2001" s="1144"/>
    </row>
    <row r="2002" spans="1:11" ht="16" thickBot="1" x14ac:dyDescent="0.3">
      <c r="A2002" s="1157" t="s">
        <v>13595</v>
      </c>
      <c r="B2002" s="1144" t="s">
        <v>12640</v>
      </c>
      <c r="C2002" s="1144" t="s">
        <v>13628</v>
      </c>
      <c r="D2002" s="1156"/>
      <c r="E2002" s="1141"/>
      <c r="F2002" s="1144"/>
      <c r="G2002" s="1144"/>
      <c r="H2002" s="1144"/>
      <c r="I2002" s="1144"/>
      <c r="J2002" s="1144"/>
      <c r="K2002" s="1144"/>
    </row>
    <row r="2003" spans="1:11" ht="16" thickBot="1" x14ac:dyDescent="0.3">
      <c r="A2003" s="1155" t="s">
        <v>13596</v>
      </c>
      <c r="B2003" s="1144" t="s">
        <v>15752</v>
      </c>
      <c r="C2003" s="1144" t="s">
        <v>13625</v>
      </c>
      <c r="D2003" s="1156"/>
      <c r="E2003" s="1141"/>
      <c r="F2003" s="1144"/>
      <c r="G2003" s="1144"/>
      <c r="H2003" s="1144"/>
      <c r="I2003" s="1144"/>
      <c r="J2003" s="1144"/>
      <c r="K2003" s="1144"/>
    </row>
    <row r="2004" spans="1:11" ht="109" thickBot="1" x14ac:dyDescent="0.3">
      <c r="A2004" s="1157" t="s">
        <v>13598</v>
      </c>
      <c r="B2004" s="1144" t="s">
        <v>13599</v>
      </c>
      <c r="C2004" s="1144" t="s">
        <v>13600</v>
      </c>
      <c r="D2004" s="1156"/>
      <c r="E2004" s="1141"/>
      <c r="F2004" s="1144"/>
      <c r="G2004" s="1144"/>
      <c r="H2004" s="1144"/>
      <c r="I2004" s="1144"/>
      <c r="J2004" s="1144"/>
      <c r="K2004" s="1144"/>
    </row>
    <row r="2005" spans="1:11" ht="16" thickBot="1" x14ac:dyDescent="0.3">
      <c r="A2005" s="1155"/>
      <c r="B2005" s="1144"/>
      <c r="C2005" s="1144" t="s">
        <v>13601</v>
      </c>
      <c r="D2005" s="1156" t="s">
        <v>13602</v>
      </c>
      <c r="E2005" s="1141" t="s">
        <v>13603</v>
      </c>
      <c r="F2005" s="1144" t="s">
        <v>13604</v>
      </c>
      <c r="G2005" s="1144" t="s">
        <v>13605</v>
      </c>
      <c r="H2005" s="1144" t="s">
        <v>13606</v>
      </c>
      <c r="I2005" s="1144" t="s">
        <v>13607</v>
      </c>
      <c r="J2005" s="1144" t="s">
        <v>13608</v>
      </c>
      <c r="K2005" s="1144"/>
    </row>
    <row r="2006" spans="1:11" ht="16" thickBot="1" x14ac:dyDescent="0.3">
      <c r="A2006" s="1157" t="s">
        <v>15753</v>
      </c>
      <c r="B2006" s="1144" t="s">
        <v>15754</v>
      </c>
      <c r="C2006" s="1144" t="s">
        <v>13609</v>
      </c>
      <c r="D2006" s="1156" t="s">
        <v>13610</v>
      </c>
      <c r="E2006" s="1141" t="s">
        <v>13611</v>
      </c>
      <c r="F2006" s="1144" t="s">
        <v>13612</v>
      </c>
      <c r="G2006" s="1144" t="s">
        <v>13613</v>
      </c>
      <c r="H2006" s="1144" t="s">
        <v>13614</v>
      </c>
      <c r="I2006" s="1144" t="s">
        <v>13615</v>
      </c>
      <c r="J2006" s="1144" t="s">
        <v>13616</v>
      </c>
      <c r="K2006" s="1144"/>
    </row>
    <row r="2007" spans="1:11" ht="16" thickBot="1" x14ac:dyDescent="0.3">
      <c r="A2007" s="1155" t="s">
        <v>13617</v>
      </c>
      <c r="B2007" s="1144" t="s">
        <v>13618</v>
      </c>
      <c r="C2007" s="1144" t="s">
        <v>15692</v>
      </c>
      <c r="D2007" s="1156" t="s">
        <v>15692</v>
      </c>
      <c r="E2007" s="1141" t="s">
        <v>15692</v>
      </c>
      <c r="F2007" s="1144" t="s">
        <v>15692</v>
      </c>
      <c r="G2007" s="1144" t="s">
        <v>15692</v>
      </c>
      <c r="H2007" s="1144" t="s">
        <v>15692</v>
      </c>
      <c r="I2007" s="1144" t="s">
        <v>15692</v>
      </c>
      <c r="J2007" s="1144" t="s">
        <v>15692</v>
      </c>
      <c r="K2007" s="1144"/>
    </row>
    <row r="2008" spans="1:11" ht="16" thickBot="1" x14ac:dyDescent="0.3">
      <c r="A2008" s="1157"/>
      <c r="B2008" s="1144"/>
      <c r="C2008" s="1144"/>
      <c r="D2008" s="1156"/>
      <c r="E2008" s="1141"/>
      <c r="F2008" s="1144"/>
      <c r="G2008" s="1144"/>
      <c r="H2008" s="1144"/>
      <c r="I2008" s="1144"/>
      <c r="J2008" s="1144"/>
      <c r="K2008" s="1144"/>
    </row>
    <row r="2009" spans="1:11" ht="16" thickBot="1" x14ac:dyDescent="0.3">
      <c r="A2009" s="1155">
        <v>20</v>
      </c>
      <c r="B2009" s="1144" t="s">
        <v>12628</v>
      </c>
      <c r="C2009" s="1144">
        <v>480</v>
      </c>
      <c r="D2009" s="1156">
        <v>480</v>
      </c>
      <c r="E2009" s="1141">
        <v>480</v>
      </c>
      <c r="F2009" s="1144">
        <v>448</v>
      </c>
      <c r="G2009" s="1144">
        <v>403</v>
      </c>
      <c r="H2009" s="1144">
        <v>367</v>
      </c>
      <c r="I2009" s="1144">
        <v>323</v>
      </c>
      <c r="J2009" s="1144">
        <v>263</v>
      </c>
      <c r="K2009" s="1144"/>
    </row>
    <row r="2010" spans="1:11" ht="16" thickBot="1" x14ac:dyDescent="0.3">
      <c r="A2010" s="1157"/>
      <c r="B2010" s="1144" t="s">
        <v>15718</v>
      </c>
      <c r="C2010" s="1144">
        <v>480</v>
      </c>
      <c r="D2010" s="1156">
        <v>480</v>
      </c>
      <c r="E2010" s="1141">
        <v>480</v>
      </c>
      <c r="F2010" s="1144">
        <v>448</v>
      </c>
      <c r="G2010" s="1144">
        <v>403</v>
      </c>
      <c r="H2010" s="1144">
        <v>367</v>
      </c>
      <c r="I2010" s="1144">
        <v>323</v>
      </c>
      <c r="J2010" s="1144">
        <v>263</v>
      </c>
      <c r="K2010" s="1144"/>
    </row>
    <row r="2011" spans="1:11" ht="16" thickBot="1" x14ac:dyDescent="0.3">
      <c r="A2011" s="1155">
        <v>21</v>
      </c>
      <c r="B2011" s="1144" t="s">
        <v>12628</v>
      </c>
      <c r="C2011" s="1144">
        <v>480</v>
      </c>
      <c r="D2011" s="1156">
        <v>480</v>
      </c>
      <c r="E2011" s="1141">
        <v>480</v>
      </c>
      <c r="F2011" s="1144">
        <v>448</v>
      </c>
      <c r="G2011" s="1144">
        <v>403</v>
      </c>
      <c r="H2011" s="1144">
        <v>367</v>
      </c>
      <c r="I2011" s="1144">
        <v>323</v>
      </c>
      <c r="J2011" s="1144">
        <v>244</v>
      </c>
      <c r="K2011" s="1144"/>
    </row>
    <row r="2012" spans="1:11" ht="16" thickBot="1" x14ac:dyDescent="0.3">
      <c r="A2012" s="1157"/>
      <c r="B2012" s="1144" t="s">
        <v>15718</v>
      </c>
      <c r="C2012" s="1144">
        <v>480</v>
      </c>
      <c r="D2012" s="1156">
        <v>480</v>
      </c>
      <c r="E2012" s="1141">
        <v>480</v>
      </c>
      <c r="F2012" s="1144">
        <v>448</v>
      </c>
      <c r="G2012" s="1144">
        <v>403</v>
      </c>
      <c r="H2012" s="1144">
        <v>367</v>
      </c>
      <c r="I2012" s="1144">
        <v>323</v>
      </c>
      <c r="J2012" s="1144">
        <v>192</v>
      </c>
      <c r="K2012" s="1144"/>
    </row>
    <row r="2013" spans="1:11" ht="16" thickBot="1" x14ac:dyDescent="0.3">
      <c r="A2013" s="1155">
        <v>22</v>
      </c>
      <c r="B2013" s="1144" t="s">
        <v>12628</v>
      </c>
      <c r="C2013" s="1144">
        <v>480</v>
      </c>
      <c r="D2013" s="1156">
        <v>480</v>
      </c>
      <c r="E2013" s="1141">
        <v>480</v>
      </c>
      <c r="F2013" s="1144">
        <v>448</v>
      </c>
      <c r="G2013" s="1144">
        <v>403</v>
      </c>
      <c r="H2013" s="1144">
        <v>367</v>
      </c>
      <c r="I2013" s="1144">
        <v>306</v>
      </c>
      <c r="J2013" s="1144">
        <v>235</v>
      </c>
      <c r="K2013" s="1144"/>
    </row>
    <row r="2014" spans="1:11" ht="16" thickBot="1" x14ac:dyDescent="0.3">
      <c r="A2014" s="1157"/>
      <c r="B2014" s="1144" t="s">
        <v>15718</v>
      </c>
      <c r="C2014" s="1144">
        <v>480</v>
      </c>
      <c r="D2014" s="1156">
        <v>480</v>
      </c>
      <c r="E2014" s="1141">
        <v>480</v>
      </c>
      <c r="F2014" s="1144">
        <v>448</v>
      </c>
      <c r="G2014" s="1144">
        <v>403</v>
      </c>
      <c r="H2014" s="1144">
        <v>367</v>
      </c>
      <c r="I2014" s="1144">
        <v>306</v>
      </c>
      <c r="J2014" s="1144">
        <v>123</v>
      </c>
      <c r="K2014" s="1144"/>
    </row>
    <row r="2015" spans="1:11" ht="16" thickBot="1" x14ac:dyDescent="0.3">
      <c r="A2015" s="1155">
        <v>23</v>
      </c>
      <c r="B2015" s="1144" t="s">
        <v>12628</v>
      </c>
      <c r="C2015" s="1144">
        <v>480</v>
      </c>
      <c r="D2015" s="1156">
        <v>480</v>
      </c>
      <c r="E2015" s="1141">
        <v>480</v>
      </c>
      <c r="F2015" s="1144">
        <v>448</v>
      </c>
      <c r="G2015" s="1144">
        <v>403</v>
      </c>
      <c r="H2015" s="1144">
        <v>367</v>
      </c>
      <c r="I2015" s="1144">
        <v>264</v>
      </c>
      <c r="J2015" s="1144">
        <v>227</v>
      </c>
      <c r="K2015" s="1144"/>
    </row>
    <row r="2016" spans="1:11" ht="16" thickBot="1" x14ac:dyDescent="0.3">
      <c r="A2016" s="1157"/>
      <c r="B2016" s="1144" t="s">
        <v>15718</v>
      </c>
      <c r="C2016" s="1144">
        <v>480</v>
      </c>
      <c r="D2016" s="1156">
        <v>480</v>
      </c>
      <c r="E2016" s="1141">
        <v>480</v>
      </c>
      <c r="F2016" s="1144">
        <v>448</v>
      </c>
      <c r="G2016" s="1144">
        <v>403</v>
      </c>
      <c r="H2016" s="1144">
        <v>367</v>
      </c>
      <c r="I2016" s="1144">
        <v>264</v>
      </c>
      <c r="J2016" s="1144">
        <v>90</v>
      </c>
      <c r="K2016" s="1144"/>
    </row>
    <row r="2017" spans="1:11" ht="16" thickBot="1" x14ac:dyDescent="0.3">
      <c r="A2017" s="1155">
        <v>24</v>
      </c>
      <c r="B2017" s="1144" t="s">
        <v>12628</v>
      </c>
      <c r="C2017" s="1144">
        <v>480</v>
      </c>
      <c r="D2017" s="1156">
        <v>480</v>
      </c>
      <c r="E2017" s="1141">
        <v>480</v>
      </c>
      <c r="F2017" s="1144">
        <v>448</v>
      </c>
      <c r="G2017" s="1144">
        <v>403</v>
      </c>
      <c r="H2017" s="1144">
        <v>357</v>
      </c>
      <c r="I2017" s="1144">
        <v>255</v>
      </c>
      <c r="J2017" s="1144">
        <v>220</v>
      </c>
      <c r="K2017" s="1144"/>
    </row>
    <row r="2018" spans="1:11" ht="16" thickBot="1" x14ac:dyDescent="0.3">
      <c r="A2018" s="1157"/>
      <c r="B2018" s="1144" t="s">
        <v>15718</v>
      </c>
      <c r="C2018" s="1144">
        <v>480</v>
      </c>
      <c r="D2018" s="1156">
        <v>480</v>
      </c>
      <c r="E2018" s="1141">
        <v>480</v>
      </c>
      <c r="F2018" s="1144">
        <v>448</v>
      </c>
      <c r="G2018" s="1144">
        <v>403</v>
      </c>
      <c r="H2018" s="1144">
        <v>357</v>
      </c>
      <c r="I2018" s="1144">
        <v>190</v>
      </c>
      <c r="J2018" s="1144">
        <v>70</v>
      </c>
      <c r="K2018" s="1144"/>
    </row>
    <row r="2019" spans="1:11" ht="16" thickBot="1" x14ac:dyDescent="0.3">
      <c r="A2019" s="1155">
        <v>25</v>
      </c>
      <c r="B2019" s="1144" t="s">
        <v>12628</v>
      </c>
      <c r="C2019" s="1144">
        <v>480</v>
      </c>
      <c r="D2019" s="1156">
        <v>480</v>
      </c>
      <c r="E2019" s="1141">
        <v>480</v>
      </c>
      <c r="F2019" s="1144">
        <v>448</v>
      </c>
      <c r="G2019" s="1144">
        <v>403</v>
      </c>
      <c r="H2019" s="1144">
        <v>304</v>
      </c>
      <c r="I2019" s="1144">
        <v>245</v>
      </c>
      <c r="J2019" s="1144">
        <v>213</v>
      </c>
      <c r="K2019" s="1144"/>
    </row>
    <row r="2020" spans="1:11" ht="16" thickBot="1" x14ac:dyDescent="0.3">
      <c r="A2020" s="1157"/>
      <c r="B2020" s="1144" t="s">
        <v>15718</v>
      </c>
      <c r="C2020" s="1144">
        <v>480</v>
      </c>
      <c r="D2020" s="1156">
        <v>480</v>
      </c>
      <c r="E2020" s="1141">
        <v>480</v>
      </c>
      <c r="F2020" s="1144">
        <v>448</v>
      </c>
      <c r="G2020" s="1144">
        <v>403</v>
      </c>
      <c r="H2020" s="1144">
        <v>304</v>
      </c>
      <c r="I2020" s="1144">
        <v>119</v>
      </c>
      <c r="J2020" s="1144">
        <v>57</v>
      </c>
      <c r="K2020" s="1144"/>
    </row>
    <row r="2021" spans="1:11" ht="16" thickBot="1" x14ac:dyDescent="0.3">
      <c r="A2021" s="1155">
        <v>26</v>
      </c>
      <c r="B2021" s="1144" t="s">
        <v>12628</v>
      </c>
      <c r="C2021" s="1144">
        <v>480</v>
      </c>
      <c r="D2021" s="1156">
        <v>480</v>
      </c>
      <c r="E2021" s="1141">
        <v>480</v>
      </c>
      <c r="F2021" s="1144">
        <v>448</v>
      </c>
      <c r="G2021" s="1144">
        <v>352</v>
      </c>
      <c r="H2021" s="1144">
        <v>278</v>
      </c>
      <c r="I2021" s="1144">
        <v>237</v>
      </c>
      <c r="J2021" s="1144">
        <v>206</v>
      </c>
      <c r="K2021" s="1144"/>
    </row>
    <row r="2022" spans="1:11" ht="16" thickBot="1" x14ac:dyDescent="0.3">
      <c r="A2022" s="1157"/>
      <c r="B2022" s="1144" t="s">
        <v>15718</v>
      </c>
      <c r="C2022" s="1144">
        <v>480</v>
      </c>
      <c r="D2022" s="1156">
        <v>480</v>
      </c>
      <c r="E2022" s="1141">
        <v>480</v>
      </c>
      <c r="F2022" s="1144">
        <v>448</v>
      </c>
      <c r="G2022" s="1144">
        <v>352</v>
      </c>
      <c r="H2022" s="1144">
        <v>278</v>
      </c>
      <c r="I2022" s="1144">
        <v>83</v>
      </c>
      <c r="J2022" s="1144">
        <v>47</v>
      </c>
      <c r="K2022" s="1144"/>
    </row>
    <row r="2023" spans="1:11" ht="16" thickBot="1" x14ac:dyDescent="0.3">
      <c r="A2023" s="1155">
        <v>27</v>
      </c>
      <c r="B2023" s="1144" t="s">
        <v>12628</v>
      </c>
      <c r="C2023" s="1144">
        <v>480</v>
      </c>
      <c r="D2023" s="1156">
        <v>480</v>
      </c>
      <c r="E2023" s="1141">
        <v>480</v>
      </c>
      <c r="F2023" s="1144">
        <v>413</v>
      </c>
      <c r="G2023" s="1144">
        <v>301</v>
      </c>
      <c r="H2023" s="1144">
        <v>268</v>
      </c>
      <c r="I2023" s="1144">
        <v>229</v>
      </c>
      <c r="J2023" s="1144">
        <v>200</v>
      </c>
      <c r="K2023" s="1144"/>
    </row>
    <row r="2024" spans="1:11" ht="16" thickBot="1" x14ac:dyDescent="0.3">
      <c r="A2024" s="1157"/>
      <c r="B2024" s="1144" t="s">
        <v>15718</v>
      </c>
      <c r="C2024" s="1144">
        <v>480</v>
      </c>
      <c r="D2024" s="1156">
        <v>480</v>
      </c>
      <c r="E2024" s="1141">
        <v>480</v>
      </c>
      <c r="F2024" s="1144">
        <v>413</v>
      </c>
      <c r="G2024" s="1144">
        <v>301</v>
      </c>
      <c r="H2024" s="1144">
        <v>143</v>
      </c>
      <c r="I2024" s="1144">
        <v>62</v>
      </c>
      <c r="J2024" s="1144">
        <v>40</v>
      </c>
      <c r="K2024" s="1144"/>
    </row>
    <row r="2025" spans="1:11" ht="16" thickBot="1" x14ac:dyDescent="0.3">
      <c r="A2025" s="1155">
        <v>28</v>
      </c>
      <c r="B2025" s="1144" t="s">
        <v>12628</v>
      </c>
      <c r="C2025" s="1144">
        <v>480</v>
      </c>
      <c r="D2025" s="1156">
        <v>480</v>
      </c>
      <c r="E2025" s="1141">
        <v>480</v>
      </c>
      <c r="F2025" s="1144">
        <v>341</v>
      </c>
      <c r="G2025" s="1144">
        <v>289</v>
      </c>
      <c r="H2025" s="1144">
        <v>257</v>
      </c>
      <c r="I2025" s="1144">
        <v>221</v>
      </c>
      <c r="J2025" s="1144">
        <v>194</v>
      </c>
      <c r="K2025" s="1144"/>
    </row>
    <row r="2026" spans="1:11" ht="16" thickBot="1" x14ac:dyDescent="0.3">
      <c r="A2026" s="1157"/>
      <c r="B2026" s="1144" t="s">
        <v>15718</v>
      </c>
      <c r="C2026" s="1144">
        <v>480</v>
      </c>
      <c r="D2026" s="1156">
        <v>480</v>
      </c>
      <c r="E2026" s="1141">
        <v>480</v>
      </c>
      <c r="F2026" s="1144">
        <v>341</v>
      </c>
      <c r="G2026" s="1144">
        <v>198</v>
      </c>
      <c r="H2026" s="1144">
        <v>90</v>
      </c>
      <c r="I2026" s="1144">
        <v>49</v>
      </c>
      <c r="J2026" s="1144">
        <v>34</v>
      </c>
      <c r="K2026" s="1144"/>
    </row>
    <row r="2027" spans="1:11" ht="16" thickBot="1" x14ac:dyDescent="0.3">
      <c r="A2027" s="1155">
        <v>29</v>
      </c>
      <c r="B2027" s="1144" t="s">
        <v>12628</v>
      </c>
      <c r="C2027" s="1144">
        <v>480</v>
      </c>
      <c r="D2027" s="1156">
        <v>480</v>
      </c>
      <c r="E2027" s="1141">
        <v>403</v>
      </c>
      <c r="F2027" s="1144">
        <v>314</v>
      </c>
      <c r="G2027" s="1144">
        <v>277</v>
      </c>
      <c r="H2027" s="1144">
        <v>248</v>
      </c>
      <c r="I2027" s="1144">
        <v>214</v>
      </c>
      <c r="J2027" s="1144">
        <v>189</v>
      </c>
      <c r="K2027" s="1144"/>
    </row>
    <row r="2028" spans="1:11" ht="16" thickBot="1" x14ac:dyDescent="0.3">
      <c r="A2028" s="1157"/>
      <c r="B2028" s="1144" t="s">
        <v>15718</v>
      </c>
      <c r="C2028" s="1144">
        <v>480</v>
      </c>
      <c r="D2028" s="1156">
        <v>480</v>
      </c>
      <c r="E2028" s="1141">
        <v>403</v>
      </c>
      <c r="F2028" s="1144">
        <v>299</v>
      </c>
      <c r="G2028" s="1144">
        <v>108</v>
      </c>
      <c r="H2028" s="1144">
        <v>65</v>
      </c>
      <c r="I2028" s="1144">
        <v>41</v>
      </c>
      <c r="J2028" s="1144">
        <v>30</v>
      </c>
      <c r="K2028" s="1144"/>
    </row>
    <row r="2029" spans="1:11" ht="16" thickBot="1" x14ac:dyDescent="0.3">
      <c r="A2029" s="1155">
        <v>30</v>
      </c>
      <c r="B2029" s="1144" t="s">
        <v>12628</v>
      </c>
      <c r="C2029" s="1144">
        <v>480</v>
      </c>
      <c r="D2029" s="1156">
        <v>474</v>
      </c>
      <c r="E2029" s="1141">
        <v>345</v>
      </c>
      <c r="F2029" s="1144">
        <v>301</v>
      </c>
      <c r="G2029" s="1144">
        <v>267</v>
      </c>
      <c r="H2029" s="1144">
        <v>239</v>
      </c>
      <c r="I2029" s="1144">
        <v>208</v>
      </c>
      <c r="J2029" s="1144">
        <v>183</v>
      </c>
      <c r="K2029" s="1144"/>
    </row>
    <row r="2030" spans="1:11" ht="16" thickBot="1" x14ac:dyDescent="0.3">
      <c r="A2030" s="1157"/>
      <c r="B2030" s="1144" t="s">
        <v>15718</v>
      </c>
      <c r="C2030" s="1144">
        <v>480</v>
      </c>
      <c r="D2030" s="1156">
        <v>474</v>
      </c>
      <c r="E2030" s="1141">
        <v>345</v>
      </c>
      <c r="F2030" s="1144">
        <v>122</v>
      </c>
      <c r="G2030" s="1144">
        <v>71</v>
      </c>
      <c r="H2030" s="1144">
        <v>49</v>
      </c>
      <c r="I2030" s="1144">
        <v>34</v>
      </c>
      <c r="J2030" s="1144">
        <v>26</v>
      </c>
      <c r="K2030" s="1144"/>
    </row>
    <row r="2031" spans="1:11" ht="13" x14ac:dyDescent="0.25">
      <c r="A2031" s="1158">
        <v>31</v>
      </c>
      <c r="B2031" s="1138" t="s">
        <v>12628</v>
      </c>
      <c r="C2031" s="1138">
        <v>480</v>
      </c>
      <c r="D2031" s="1138">
        <v>383</v>
      </c>
      <c r="E2031" s="1138">
        <v>329</v>
      </c>
      <c r="F2031" s="1138">
        <v>288</v>
      </c>
      <c r="G2031" s="1138">
        <v>257</v>
      </c>
      <c r="H2031" s="1138">
        <v>231</v>
      </c>
      <c r="I2031" s="1138">
        <v>201</v>
      </c>
      <c r="J2031" s="1138">
        <v>178</v>
      </c>
      <c r="K2031" s="1138"/>
    </row>
    <row r="2032" spans="1:11" ht="15" x14ac:dyDescent="0.25">
      <c r="A2032" s="1129"/>
      <c r="B2032" s="1125" t="s">
        <v>15718</v>
      </c>
      <c r="C2032" s="1125">
        <v>480</v>
      </c>
      <c r="D2032" s="1125">
        <v>383</v>
      </c>
      <c r="E2032" s="1125">
        <v>161</v>
      </c>
      <c r="F2032" s="1125">
        <v>82</v>
      </c>
      <c r="G2032" s="1125">
        <v>55</v>
      </c>
      <c r="H2032" s="1125">
        <v>41</v>
      </c>
      <c r="I2032" s="1125">
        <v>30</v>
      </c>
      <c r="J2032" s="1125">
        <v>23</v>
      </c>
      <c r="K2032" s="1125"/>
    </row>
    <row r="2033" spans="1:11" thickBot="1" x14ac:dyDescent="0.3">
      <c r="A2033" s="1129">
        <v>32</v>
      </c>
      <c r="B2033" s="1125" t="s">
        <v>12628</v>
      </c>
      <c r="C2033" s="1125">
        <v>459</v>
      </c>
      <c r="D2033" s="1125">
        <v>364</v>
      </c>
      <c r="E2033" s="1125">
        <v>314</v>
      </c>
      <c r="F2033" s="1125">
        <v>277</v>
      </c>
      <c r="G2033" s="1125">
        <v>248</v>
      </c>
      <c r="H2033" s="1125">
        <v>224</v>
      </c>
      <c r="I2033" s="1125">
        <v>195</v>
      </c>
      <c r="J2033" s="1125">
        <v>174</v>
      </c>
      <c r="K2033" s="1125"/>
    </row>
    <row r="2034" spans="1:11" ht="16" thickBot="1" x14ac:dyDescent="0.3">
      <c r="A2034" s="1140"/>
      <c r="B2034" s="1141" t="s">
        <v>15718</v>
      </c>
      <c r="C2034" s="1146">
        <v>459</v>
      </c>
      <c r="D2034" s="1142">
        <v>208</v>
      </c>
      <c r="E2034" s="1125">
        <v>93</v>
      </c>
      <c r="F2034" s="1125">
        <v>59</v>
      </c>
      <c r="G2034" s="1125">
        <v>44</v>
      </c>
      <c r="H2034" s="1125">
        <v>34</v>
      </c>
      <c r="I2034" s="1125">
        <v>26</v>
      </c>
      <c r="J2034" s="1125">
        <v>21</v>
      </c>
      <c r="K2034" s="1125"/>
    </row>
    <row r="2035" spans="1:11" ht="16" thickBot="1" x14ac:dyDescent="0.3">
      <c r="A2035" s="1143">
        <v>33</v>
      </c>
      <c r="B2035" s="1144" t="s">
        <v>12628</v>
      </c>
      <c r="C2035" s="1146">
        <v>407</v>
      </c>
      <c r="D2035" s="1142">
        <v>346</v>
      </c>
      <c r="E2035" s="1125">
        <v>301</v>
      </c>
      <c r="F2035" s="1125">
        <v>266</v>
      </c>
      <c r="G2035" s="1125">
        <v>239</v>
      </c>
      <c r="H2035" s="1125">
        <v>217</v>
      </c>
      <c r="I2035" s="1125">
        <v>190</v>
      </c>
      <c r="J2035" s="1125">
        <v>169</v>
      </c>
      <c r="K2035" s="1125"/>
    </row>
    <row r="2036" spans="1:11" ht="16.149999999999999" customHeight="1" thickBot="1" x14ac:dyDescent="0.3">
      <c r="A2036" s="1147"/>
      <c r="B2036" s="1148" t="s">
        <v>15718</v>
      </c>
      <c r="C2036" s="1149">
        <v>289</v>
      </c>
      <c r="D2036" s="1150">
        <v>105</v>
      </c>
      <c r="E2036" s="1150">
        <v>64</v>
      </c>
      <c r="F2036" s="1150">
        <v>46</v>
      </c>
      <c r="G2036" s="1150">
        <v>36</v>
      </c>
      <c r="H2036" s="1150">
        <v>29</v>
      </c>
      <c r="I2036" s="1150">
        <v>23</v>
      </c>
      <c r="J2036" s="1150">
        <v>19</v>
      </c>
      <c r="K2036" s="1145"/>
    </row>
    <row r="2037" spans="1:11" thickBot="1" x14ac:dyDescent="0.3">
      <c r="A2037" s="1143">
        <v>34</v>
      </c>
      <c r="B2037" s="1151" t="s">
        <v>12628</v>
      </c>
      <c r="C2037" s="1145">
        <v>386</v>
      </c>
      <c r="D2037" s="1146">
        <v>330</v>
      </c>
      <c r="E2037" s="1142">
        <v>289</v>
      </c>
      <c r="F2037" s="1145">
        <v>257</v>
      </c>
      <c r="G2037" s="1145">
        <v>231</v>
      </c>
      <c r="H2037" s="1145">
        <v>210</v>
      </c>
      <c r="I2037" s="1145">
        <v>185</v>
      </c>
      <c r="J2037" s="1145">
        <v>165</v>
      </c>
      <c r="K2037" s="1145"/>
    </row>
    <row r="2038" spans="1:11" thickBot="1" x14ac:dyDescent="0.3">
      <c r="A2038" s="1143"/>
      <c r="B2038" s="1145" t="s">
        <v>15718</v>
      </c>
      <c r="C2038" s="1145">
        <v>121</v>
      </c>
      <c r="D2038" s="1146">
        <v>70</v>
      </c>
      <c r="E2038" s="1142">
        <v>49</v>
      </c>
      <c r="F2038" s="1145">
        <v>38</v>
      </c>
      <c r="G2038" s="1145">
        <v>31</v>
      </c>
      <c r="H2038" s="1145">
        <v>26</v>
      </c>
      <c r="I2038" s="1145">
        <v>21</v>
      </c>
      <c r="J2038" s="1145">
        <v>17</v>
      </c>
      <c r="K2038" s="1145"/>
    </row>
    <row r="2039" spans="1:11" thickBot="1" x14ac:dyDescent="0.3">
      <c r="A2039" s="1143">
        <v>35</v>
      </c>
      <c r="B2039" s="1145" t="s">
        <v>12628</v>
      </c>
      <c r="C2039" s="1145">
        <v>367</v>
      </c>
      <c r="D2039" s="1146">
        <v>316</v>
      </c>
      <c r="E2039" s="1142">
        <v>278</v>
      </c>
      <c r="F2039" s="1145">
        <v>247</v>
      </c>
      <c r="G2039" s="1145">
        <v>223</v>
      </c>
      <c r="H2039" s="1145">
        <v>203</v>
      </c>
      <c r="I2039" s="1145">
        <v>179</v>
      </c>
      <c r="J2039" s="1145">
        <v>161</v>
      </c>
      <c r="K2039" s="1145"/>
    </row>
    <row r="2040" spans="1:11" ht="13.5" thickBot="1" x14ac:dyDescent="0.3">
      <c r="A2040" s="1152"/>
      <c r="B2040" s="1153" t="s">
        <v>15718</v>
      </c>
      <c r="C2040" s="1153">
        <v>73</v>
      </c>
      <c r="D2040" s="1153">
        <v>50</v>
      </c>
      <c r="E2040" s="1153">
        <v>38</v>
      </c>
      <c r="F2040" s="1153">
        <v>31</v>
      </c>
      <c r="G2040" s="1153">
        <v>26</v>
      </c>
      <c r="H2040" s="1153">
        <v>22</v>
      </c>
      <c r="I2040" s="1153">
        <v>18</v>
      </c>
      <c r="J2040" s="1153">
        <v>16</v>
      </c>
      <c r="K2040" s="1154"/>
    </row>
    <row r="2041" spans="1:11" ht="16" thickBot="1" x14ac:dyDescent="0.3">
      <c r="A2041" s="1155">
        <v>36</v>
      </c>
      <c r="B2041" s="1144" t="s">
        <v>12628</v>
      </c>
      <c r="C2041" s="1144">
        <v>349</v>
      </c>
      <c r="D2041" s="1156">
        <v>303</v>
      </c>
      <c r="E2041" s="1141">
        <v>267</v>
      </c>
      <c r="F2041" s="1144">
        <v>239</v>
      </c>
      <c r="G2041" s="1144">
        <v>216</v>
      </c>
      <c r="H2041" s="1144">
        <v>197</v>
      </c>
      <c r="I2041" s="1144">
        <v>175</v>
      </c>
      <c r="J2041" s="1144">
        <v>157</v>
      </c>
      <c r="K2041" s="1144"/>
    </row>
    <row r="2042" spans="1:11" ht="16" thickBot="1" x14ac:dyDescent="0.3">
      <c r="A2042" s="1157"/>
      <c r="B2042" s="1144" t="s">
        <v>15718</v>
      </c>
      <c r="C2042" s="1144">
        <v>51</v>
      </c>
      <c r="D2042" s="1156">
        <v>39</v>
      </c>
      <c r="E2042" s="1141">
        <v>31</v>
      </c>
      <c r="F2042" s="1144">
        <v>26</v>
      </c>
      <c r="G2042" s="1144">
        <v>22</v>
      </c>
      <c r="H2042" s="1144">
        <v>20</v>
      </c>
      <c r="I2042" s="1144">
        <v>17</v>
      </c>
      <c r="J2042" s="1144">
        <v>14</v>
      </c>
      <c r="K2042" s="1144"/>
    </row>
    <row r="2043" spans="1:11" ht="16" thickBot="1" x14ac:dyDescent="0.3">
      <c r="A2043" s="1155">
        <v>37</v>
      </c>
      <c r="B2043" s="1144" t="s">
        <v>12628</v>
      </c>
      <c r="C2043" s="1144">
        <v>334</v>
      </c>
      <c r="D2043" s="1156">
        <v>291</v>
      </c>
      <c r="E2043" s="1141">
        <v>257</v>
      </c>
      <c r="F2043" s="1144">
        <v>231</v>
      </c>
      <c r="G2043" s="1144">
        <v>209</v>
      </c>
      <c r="H2043" s="1144">
        <v>192</v>
      </c>
      <c r="I2043" s="1144">
        <v>170</v>
      </c>
      <c r="J2043" s="1144">
        <v>153</v>
      </c>
      <c r="K2043" s="1144"/>
    </row>
    <row r="2044" spans="1:11" ht="16" thickBot="1" x14ac:dyDescent="0.3">
      <c r="A2044" s="1157"/>
      <c r="B2044" s="1144" t="s">
        <v>15718</v>
      </c>
      <c r="C2044" s="1144">
        <v>40</v>
      </c>
      <c r="D2044" s="1156">
        <v>32</v>
      </c>
      <c r="E2044" s="1141">
        <v>27</v>
      </c>
      <c r="F2044" s="1144">
        <v>23</v>
      </c>
      <c r="G2044" s="1144">
        <v>20</v>
      </c>
      <c r="H2044" s="1144">
        <v>18</v>
      </c>
      <c r="I2044" s="1144">
        <v>15</v>
      </c>
      <c r="J2044" s="1144">
        <v>13</v>
      </c>
      <c r="K2044" s="1144"/>
    </row>
    <row r="2045" spans="1:11" ht="16" thickBot="1" x14ac:dyDescent="0.3">
      <c r="A2045" s="1155">
        <v>38</v>
      </c>
      <c r="B2045" s="1144" t="s">
        <v>12628</v>
      </c>
      <c r="C2045" s="1144">
        <v>319</v>
      </c>
      <c r="D2045" s="1156">
        <v>279</v>
      </c>
      <c r="E2045" s="1141">
        <v>248</v>
      </c>
      <c r="F2045" s="1144">
        <v>223</v>
      </c>
      <c r="G2045" s="1144">
        <v>203</v>
      </c>
      <c r="H2045" s="1144">
        <v>186</v>
      </c>
      <c r="I2045" s="1144">
        <v>166</v>
      </c>
      <c r="J2045" s="1144">
        <v>149</v>
      </c>
      <c r="K2045" s="1144"/>
    </row>
    <row r="2046" spans="1:11" ht="16" thickBot="1" x14ac:dyDescent="0.3">
      <c r="A2046" s="1157"/>
      <c r="B2046" s="1144" t="s">
        <v>15718</v>
      </c>
      <c r="C2046" s="1144">
        <v>33</v>
      </c>
      <c r="D2046" s="1156">
        <v>27</v>
      </c>
      <c r="E2046" s="1141">
        <v>23</v>
      </c>
      <c r="F2046" s="1144">
        <v>20</v>
      </c>
      <c r="G2046" s="1144">
        <v>18</v>
      </c>
      <c r="H2046" s="1144">
        <v>16</v>
      </c>
      <c r="I2046" s="1144">
        <v>14</v>
      </c>
      <c r="J2046" s="1144">
        <v>12</v>
      </c>
      <c r="K2046" s="1144"/>
    </row>
    <row r="2047" spans="1:11" ht="16" thickBot="1" x14ac:dyDescent="0.3">
      <c r="A2047" s="1155">
        <v>39</v>
      </c>
      <c r="B2047" s="1144" t="s">
        <v>12628</v>
      </c>
      <c r="C2047" s="1144">
        <v>306</v>
      </c>
      <c r="D2047" s="1156">
        <v>269</v>
      </c>
      <c r="E2047" s="1141">
        <v>240</v>
      </c>
      <c r="F2047" s="1144">
        <v>216</v>
      </c>
      <c r="G2047" s="1144">
        <v>197</v>
      </c>
      <c r="H2047" s="1144">
        <v>181</v>
      </c>
      <c r="I2047" s="1144">
        <v>161</v>
      </c>
      <c r="J2047" s="1144">
        <v>146</v>
      </c>
      <c r="K2047" s="1144"/>
    </row>
    <row r="2048" spans="1:11" ht="16" thickBot="1" x14ac:dyDescent="0.3">
      <c r="A2048" s="1157"/>
      <c r="B2048" s="1144" t="s">
        <v>15718</v>
      </c>
      <c r="C2048" s="1144">
        <v>28</v>
      </c>
      <c r="D2048" s="1156">
        <v>24</v>
      </c>
      <c r="E2048" s="1141">
        <v>20</v>
      </c>
      <c r="F2048" s="1144">
        <v>18</v>
      </c>
      <c r="G2048" s="1144">
        <v>16</v>
      </c>
      <c r="H2048" s="1144">
        <v>15</v>
      </c>
      <c r="I2048" s="1144">
        <v>13</v>
      </c>
      <c r="J2048" s="1144">
        <v>11</v>
      </c>
      <c r="K2048" s="1144"/>
    </row>
    <row r="2049" spans="1:11" ht="16" thickBot="1" x14ac:dyDescent="0.3">
      <c r="A2049" s="1155">
        <v>40</v>
      </c>
      <c r="B2049" s="1144" t="s">
        <v>12628</v>
      </c>
      <c r="C2049" s="1144">
        <v>294</v>
      </c>
      <c r="D2049" s="1156">
        <v>259</v>
      </c>
      <c r="E2049" s="1141">
        <v>232</v>
      </c>
      <c r="F2049" s="1144">
        <v>210</v>
      </c>
      <c r="G2049" s="1144">
        <v>192</v>
      </c>
      <c r="H2049" s="1144">
        <v>176</v>
      </c>
      <c r="I2049" s="1144">
        <v>157</v>
      </c>
      <c r="J2049" s="1144">
        <v>142</v>
      </c>
      <c r="K2049" s="1144"/>
    </row>
    <row r="2050" spans="1:11" ht="16" thickBot="1" x14ac:dyDescent="0.3">
      <c r="A2050" s="1157"/>
      <c r="B2050" s="1144" t="s">
        <v>15718</v>
      </c>
      <c r="C2050" s="1144">
        <v>24</v>
      </c>
      <c r="D2050" s="1156">
        <v>21</v>
      </c>
      <c r="E2050" s="1141">
        <v>18</v>
      </c>
      <c r="F2050" s="1144">
        <v>16</v>
      </c>
      <c r="G2050" s="1144">
        <v>15</v>
      </c>
      <c r="H2050" s="1144">
        <v>13</v>
      </c>
      <c r="I2050" s="1144">
        <v>12</v>
      </c>
      <c r="J2050" s="1144">
        <v>11</v>
      </c>
      <c r="K2050" s="1144"/>
    </row>
    <row r="2051" spans="1:11" ht="16" thickBot="1" x14ac:dyDescent="0.3">
      <c r="A2051" s="1155" t="s">
        <v>12655</v>
      </c>
      <c r="B2051" s="1144"/>
      <c r="C2051" s="1144"/>
      <c r="D2051" s="1156"/>
      <c r="E2051" s="1141"/>
      <c r="F2051" s="1144"/>
      <c r="G2051" s="1144"/>
      <c r="H2051" s="1144"/>
      <c r="I2051" s="1144"/>
      <c r="J2051" s="1144"/>
      <c r="K2051" s="1144"/>
    </row>
    <row r="2052" spans="1:11" ht="16" thickBot="1" x14ac:dyDescent="0.3">
      <c r="A2052" s="1157" t="s">
        <v>12638</v>
      </c>
      <c r="B2052" s="1144"/>
      <c r="C2052" s="1144"/>
      <c r="D2052" s="1156"/>
      <c r="E2052" s="1141"/>
      <c r="F2052" s="1144"/>
      <c r="G2052" s="1144"/>
      <c r="H2052" s="1144"/>
      <c r="I2052" s="1144"/>
      <c r="J2052" s="1144"/>
      <c r="K2052" s="1144"/>
    </row>
    <row r="2053" spans="1:11" ht="16" thickBot="1" x14ac:dyDescent="0.3">
      <c r="A2053" s="1155" t="s">
        <v>13595</v>
      </c>
      <c r="B2053" s="1144" t="s">
        <v>12640</v>
      </c>
      <c r="C2053" s="1144" t="s">
        <v>12659</v>
      </c>
      <c r="D2053" s="1156"/>
      <c r="E2053" s="1141"/>
      <c r="F2053" s="1144"/>
      <c r="G2053" s="1144"/>
      <c r="H2053" s="1144"/>
      <c r="I2053" s="1144"/>
      <c r="J2053" s="1144"/>
      <c r="K2053" s="1144"/>
    </row>
    <row r="2054" spans="1:11" ht="16" thickBot="1" x14ac:dyDescent="0.3">
      <c r="A2054" s="1157" t="s">
        <v>13596</v>
      </c>
      <c r="B2054" s="1144" t="s">
        <v>15752</v>
      </c>
      <c r="C2054" s="1144" t="s">
        <v>13597</v>
      </c>
      <c r="D2054" s="1156"/>
      <c r="E2054" s="1141"/>
      <c r="F2054" s="1144"/>
      <c r="G2054" s="1144"/>
      <c r="H2054" s="1144"/>
      <c r="I2054" s="1144"/>
      <c r="J2054" s="1144"/>
      <c r="K2054" s="1144"/>
    </row>
    <row r="2055" spans="1:11" ht="109" thickBot="1" x14ac:dyDescent="0.3">
      <c r="A2055" s="1155" t="s">
        <v>13598</v>
      </c>
      <c r="B2055" s="1144" t="s">
        <v>13599</v>
      </c>
      <c r="C2055" s="1144" t="s">
        <v>13600</v>
      </c>
      <c r="D2055" s="1156"/>
      <c r="E2055" s="1141"/>
      <c r="F2055" s="1144"/>
      <c r="G2055" s="1144"/>
      <c r="H2055" s="1144"/>
      <c r="I2055" s="1144"/>
      <c r="J2055" s="1144"/>
      <c r="K2055" s="1144"/>
    </row>
    <row r="2056" spans="1:11" ht="16" thickBot="1" x14ac:dyDescent="0.3">
      <c r="A2056" s="1157"/>
      <c r="B2056" s="1144"/>
      <c r="C2056" s="1144" t="s">
        <v>13601</v>
      </c>
      <c r="D2056" s="1156" t="s">
        <v>13619</v>
      </c>
      <c r="E2056" s="1141" t="s">
        <v>13603</v>
      </c>
      <c r="F2056" s="1144" t="s">
        <v>13604</v>
      </c>
      <c r="G2056" s="1144" t="s">
        <v>13605</v>
      </c>
      <c r="H2056" s="1144" t="s">
        <v>13626</v>
      </c>
      <c r="I2056" s="1144" t="s">
        <v>13620</v>
      </c>
      <c r="J2056" s="1144" t="s">
        <v>13608</v>
      </c>
      <c r="K2056" s="1144"/>
    </row>
    <row r="2057" spans="1:11" ht="16" thickBot="1" x14ac:dyDescent="0.3">
      <c r="A2057" s="1155" t="s">
        <v>15753</v>
      </c>
      <c r="B2057" s="1144" t="s">
        <v>15754</v>
      </c>
      <c r="C2057" s="1144" t="s">
        <v>13609</v>
      </c>
      <c r="D2057" s="1156" t="s">
        <v>13610</v>
      </c>
      <c r="E2057" s="1141" t="s">
        <v>13611</v>
      </c>
      <c r="F2057" s="1144" t="s">
        <v>13612</v>
      </c>
      <c r="G2057" s="1144" t="s">
        <v>13613</v>
      </c>
      <c r="H2057" s="1144" t="s">
        <v>13614</v>
      </c>
      <c r="I2057" s="1144" t="s">
        <v>13615</v>
      </c>
      <c r="J2057" s="1144" t="s">
        <v>13616</v>
      </c>
      <c r="K2057" s="1144"/>
    </row>
    <row r="2058" spans="1:11" ht="16" thickBot="1" x14ac:dyDescent="0.3">
      <c r="A2058" s="1157" t="s">
        <v>13617</v>
      </c>
      <c r="B2058" s="1144" t="s">
        <v>13618</v>
      </c>
      <c r="C2058" s="1144" t="s">
        <v>15692</v>
      </c>
      <c r="D2058" s="1156" t="s">
        <v>15692</v>
      </c>
      <c r="E2058" s="1141" t="s">
        <v>15692</v>
      </c>
      <c r="F2058" s="1144" t="s">
        <v>15692</v>
      </c>
      <c r="G2058" s="1144" t="s">
        <v>15692</v>
      </c>
      <c r="H2058" s="1144" t="s">
        <v>15692</v>
      </c>
      <c r="I2058" s="1144" t="s">
        <v>15692</v>
      </c>
      <c r="J2058" s="1144" t="s">
        <v>15692</v>
      </c>
      <c r="K2058" s="1144"/>
    </row>
    <row r="2059" spans="1:11" ht="16" thickBot="1" x14ac:dyDescent="0.3">
      <c r="A2059" s="1155"/>
      <c r="B2059" s="1144"/>
      <c r="C2059" s="1144"/>
      <c r="D2059" s="1156"/>
      <c r="E2059" s="1141"/>
      <c r="F2059" s="1144"/>
      <c r="G2059" s="1144"/>
      <c r="H2059" s="1144"/>
      <c r="I2059" s="1144"/>
      <c r="J2059" s="1144"/>
      <c r="K2059" s="1144"/>
    </row>
    <row r="2060" spans="1:11" ht="16" thickBot="1" x14ac:dyDescent="0.3">
      <c r="A2060" s="1157">
        <v>20</v>
      </c>
      <c r="B2060" s="1144" t="s">
        <v>12628</v>
      </c>
      <c r="C2060" s="1144">
        <v>480</v>
      </c>
      <c r="D2060" s="1156">
        <v>480</v>
      </c>
      <c r="E2060" s="1141">
        <v>480</v>
      </c>
      <c r="F2060" s="1144">
        <v>448</v>
      </c>
      <c r="G2060" s="1144">
        <v>403</v>
      </c>
      <c r="H2060" s="1144">
        <v>367</v>
      </c>
      <c r="I2060" s="1144">
        <v>319</v>
      </c>
      <c r="J2060" s="1144">
        <v>245</v>
      </c>
      <c r="K2060" s="1144"/>
    </row>
    <row r="2061" spans="1:11" ht="16" thickBot="1" x14ac:dyDescent="0.3">
      <c r="A2061" s="1155"/>
      <c r="B2061" s="1144" t="s">
        <v>15718</v>
      </c>
      <c r="C2061" s="1144">
        <v>480</v>
      </c>
      <c r="D2061" s="1156">
        <v>480</v>
      </c>
      <c r="E2061" s="1141">
        <v>480</v>
      </c>
      <c r="F2061" s="1144">
        <v>448</v>
      </c>
      <c r="G2061" s="1144">
        <v>403</v>
      </c>
      <c r="H2061" s="1144">
        <v>367</v>
      </c>
      <c r="I2061" s="1144">
        <v>319</v>
      </c>
      <c r="J2061" s="1144">
        <v>136</v>
      </c>
      <c r="K2061" s="1144"/>
    </row>
    <row r="2062" spans="1:11" ht="16" thickBot="1" x14ac:dyDescent="0.3">
      <c r="A2062" s="1157">
        <v>21</v>
      </c>
      <c r="B2062" s="1144" t="s">
        <v>12628</v>
      </c>
      <c r="C2062" s="1144">
        <v>480</v>
      </c>
      <c r="D2062" s="1156">
        <v>480</v>
      </c>
      <c r="E2062" s="1141">
        <v>480</v>
      </c>
      <c r="F2062" s="1144">
        <v>448</v>
      </c>
      <c r="G2062" s="1144">
        <v>403</v>
      </c>
      <c r="H2062" s="1144">
        <v>367</v>
      </c>
      <c r="I2062" s="1144">
        <v>279</v>
      </c>
      <c r="J2062" s="1144">
        <v>237</v>
      </c>
      <c r="K2062" s="1144"/>
    </row>
    <row r="2063" spans="1:11" ht="16" thickBot="1" x14ac:dyDescent="0.3">
      <c r="A2063" s="1155"/>
      <c r="B2063" s="1144" t="s">
        <v>15718</v>
      </c>
      <c r="C2063" s="1144">
        <v>480</v>
      </c>
      <c r="D2063" s="1156">
        <v>480</v>
      </c>
      <c r="E2063" s="1141">
        <v>480</v>
      </c>
      <c r="F2063" s="1144">
        <v>448</v>
      </c>
      <c r="G2063" s="1144">
        <v>403</v>
      </c>
      <c r="H2063" s="1144">
        <v>367</v>
      </c>
      <c r="I2063" s="1144">
        <v>279</v>
      </c>
      <c r="J2063" s="1144">
        <v>101</v>
      </c>
      <c r="K2063" s="1144"/>
    </row>
    <row r="2064" spans="1:11" ht="16" thickBot="1" x14ac:dyDescent="0.3">
      <c r="A2064" s="1157">
        <v>22</v>
      </c>
      <c r="B2064" s="1144" t="s">
        <v>12628</v>
      </c>
      <c r="C2064" s="1144">
        <v>480</v>
      </c>
      <c r="D2064" s="1156">
        <v>480</v>
      </c>
      <c r="E2064" s="1141">
        <v>480</v>
      </c>
      <c r="F2064" s="1144">
        <v>448</v>
      </c>
      <c r="G2064" s="1144">
        <v>403</v>
      </c>
      <c r="H2064" s="1144">
        <v>367</v>
      </c>
      <c r="I2064" s="1144">
        <v>268</v>
      </c>
      <c r="J2064" s="1144">
        <v>230</v>
      </c>
      <c r="K2064" s="1144"/>
    </row>
    <row r="2065" spans="1:11" ht="16" thickBot="1" x14ac:dyDescent="0.3">
      <c r="A2065" s="1155"/>
      <c r="B2065" s="1144" t="s">
        <v>15718</v>
      </c>
      <c r="C2065" s="1144">
        <v>480</v>
      </c>
      <c r="D2065" s="1156">
        <v>480</v>
      </c>
      <c r="E2065" s="1141">
        <v>480</v>
      </c>
      <c r="F2065" s="1144">
        <v>448</v>
      </c>
      <c r="G2065" s="1144">
        <v>403</v>
      </c>
      <c r="H2065" s="1144">
        <v>367</v>
      </c>
      <c r="I2065" s="1144">
        <v>266</v>
      </c>
      <c r="J2065" s="1144">
        <v>78</v>
      </c>
      <c r="K2065" s="1144"/>
    </row>
    <row r="2066" spans="1:11" ht="16" thickBot="1" x14ac:dyDescent="0.3">
      <c r="A2066" s="1157">
        <v>23</v>
      </c>
      <c r="B2066" s="1144" t="s">
        <v>12628</v>
      </c>
      <c r="C2066" s="1144">
        <v>480</v>
      </c>
      <c r="D2066" s="1156">
        <v>480</v>
      </c>
      <c r="E2066" s="1141">
        <v>480</v>
      </c>
      <c r="F2066" s="1144">
        <v>448</v>
      </c>
      <c r="G2066" s="1144">
        <v>403</v>
      </c>
      <c r="H2066" s="1144">
        <v>341</v>
      </c>
      <c r="I2066" s="1144">
        <v>259</v>
      </c>
      <c r="J2066" s="1144">
        <v>223</v>
      </c>
      <c r="K2066" s="1144"/>
    </row>
    <row r="2067" spans="1:11" ht="16" thickBot="1" x14ac:dyDescent="0.3">
      <c r="A2067" s="1155"/>
      <c r="B2067" s="1144" t="s">
        <v>15718</v>
      </c>
      <c r="C2067" s="1144">
        <v>480</v>
      </c>
      <c r="D2067" s="1156">
        <v>480</v>
      </c>
      <c r="E2067" s="1141">
        <v>480</v>
      </c>
      <c r="F2067" s="1144">
        <v>448</v>
      </c>
      <c r="G2067" s="1144">
        <v>403</v>
      </c>
      <c r="H2067" s="1144">
        <v>341</v>
      </c>
      <c r="I2067" s="1144">
        <v>155</v>
      </c>
      <c r="J2067" s="1144">
        <v>65</v>
      </c>
      <c r="K2067" s="1144"/>
    </row>
    <row r="2068" spans="1:11" ht="16" thickBot="1" x14ac:dyDescent="0.3">
      <c r="A2068" s="1157">
        <v>24</v>
      </c>
      <c r="B2068" s="1144" t="s">
        <v>12628</v>
      </c>
      <c r="C2068" s="1144">
        <v>480</v>
      </c>
      <c r="D2068" s="1156">
        <v>480</v>
      </c>
      <c r="E2068" s="1141">
        <v>480</v>
      </c>
      <c r="F2068" s="1144">
        <v>448</v>
      </c>
      <c r="G2068" s="1144">
        <v>403</v>
      </c>
      <c r="H2068" s="1144">
        <v>298</v>
      </c>
      <c r="I2068" s="1144">
        <v>251</v>
      </c>
      <c r="J2068" s="1144">
        <v>217</v>
      </c>
      <c r="K2068" s="1144"/>
    </row>
    <row r="2069" spans="1:11" ht="16" thickBot="1" x14ac:dyDescent="0.3">
      <c r="A2069" s="1155"/>
      <c r="B2069" s="1144" t="s">
        <v>15718</v>
      </c>
      <c r="C2069" s="1144">
        <v>480</v>
      </c>
      <c r="D2069" s="1156">
        <v>480</v>
      </c>
      <c r="E2069" s="1141">
        <v>480</v>
      </c>
      <c r="F2069" s="1144">
        <v>448</v>
      </c>
      <c r="G2069" s="1144">
        <v>403</v>
      </c>
      <c r="H2069" s="1144">
        <v>298</v>
      </c>
      <c r="I2069" s="1144">
        <v>105</v>
      </c>
      <c r="J2069" s="1144">
        <v>54</v>
      </c>
      <c r="K2069" s="1144"/>
    </row>
    <row r="2070" spans="1:11" ht="16" thickBot="1" x14ac:dyDescent="0.3">
      <c r="A2070" s="1157">
        <v>25</v>
      </c>
      <c r="B2070" s="1144" t="s">
        <v>12628</v>
      </c>
      <c r="C2070" s="1144">
        <v>480</v>
      </c>
      <c r="D2070" s="1156">
        <v>480</v>
      </c>
      <c r="E2070" s="1141">
        <v>480</v>
      </c>
      <c r="F2070" s="1144">
        <v>448</v>
      </c>
      <c r="G2070" s="1144">
        <v>351</v>
      </c>
      <c r="H2070" s="1144">
        <v>287</v>
      </c>
      <c r="I2070" s="1144">
        <v>243</v>
      </c>
      <c r="J2070" s="1144">
        <v>211</v>
      </c>
      <c r="K2070" s="1144"/>
    </row>
    <row r="2071" spans="1:11" ht="16" thickBot="1" x14ac:dyDescent="0.3">
      <c r="A2071" s="1155"/>
      <c r="B2071" s="1144" t="s">
        <v>15718</v>
      </c>
      <c r="C2071" s="1144">
        <v>480</v>
      </c>
      <c r="D2071" s="1156">
        <v>480</v>
      </c>
      <c r="E2071" s="1141">
        <v>480</v>
      </c>
      <c r="F2071" s="1144">
        <v>448</v>
      </c>
      <c r="G2071" s="1144">
        <v>351</v>
      </c>
      <c r="H2071" s="1144">
        <v>238</v>
      </c>
      <c r="I2071" s="1144">
        <v>75</v>
      </c>
      <c r="J2071" s="1144">
        <v>45</v>
      </c>
      <c r="K2071" s="1144"/>
    </row>
    <row r="2072" spans="1:11" ht="16" thickBot="1" x14ac:dyDescent="0.3">
      <c r="A2072" s="1157">
        <v>26</v>
      </c>
      <c r="B2072" s="1144" t="s">
        <v>12628</v>
      </c>
      <c r="C2072" s="1144">
        <v>480</v>
      </c>
      <c r="D2072" s="1156">
        <v>480</v>
      </c>
      <c r="E2072" s="1141">
        <v>480</v>
      </c>
      <c r="F2072" s="1144">
        <v>413</v>
      </c>
      <c r="G2072" s="1144">
        <v>313</v>
      </c>
      <c r="H2072" s="1144">
        <v>277</v>
      </c>
      <c r="I2072" s="1144">
        <v>236</v>
      </c>
      <c r="J2072" s="1144">
        <v>205</v>
      </c>
      <c r="K2072" s="1144"/>
    </row>
    <row r="2073" spans="1:11" ht="16" thickBot="1" x14ac:dyDescent="0.3">
      <c r="A2073" s="1155"/>
      <c r="B2073" s="1144" t="s">
        <v>15718</v>
      </c>
      <c r="C2073" s="1144">
        <v>480</v>
      </c>
      <c r="D2073" s="1156">
        <v>480</v>
      </c>
      <c r="E2073" s="1141">
        <v>480</v>
      </c>
      <c r="F2073" s="1144">
        <v>413</v>
      </c>
      <c r="G2073" s="1144">
        <v>313</v>
      </c>
      <c r="H2073" s="1144">
        <v>125</v>
      </c>
      <c r="I2073" s="1144">
        <v>59</v>
      </c>
      <c r="J2073" s="1144">
        <v>38</v>
      </c>
      <c r="K2073" s="1144"/>
    </row>
    <row r="2074" spans="1:11" ht="16" thickBot="1" x14ac:dyDescent="0.3">
      <c r="A2074" s="1157">
        <v>27</v>
      </c>
      <c r="B2074" s="1144" t="s">
        <v>12628</v>
      </c>
      <c r="C2074" s="1144">
        <v>480</v>
      </c>
      <c r="D2074" s="1156">
        <v>480</v>
      </c>
      <c r="E2074" s="1141">
        <v>480</v>
      </c>
      <c r="F2074" s="1144">
        <v>344</v>
      </c>
      <c r="G2074" s="1144">
        <v>301</v>
      </c>
      <c r="H2074" s="1144">
        <v>267</v>
      </c>
      <c r="I2074" s="1144">
        <v>229</v>
      </c>
      <c r="J2074" s="1144">
        <v>200</v>
      </c>
      <c r="K2074" s="1144"/>
    </row>
    <row r="2075" spans="1:11" ht="16" thickBot="1" x14ac:dyDescent="0.3">
      <c r="A2075" s="1155"/>
      <c r="B2075" s="1144" t="s">
        <v>15718</v>
      </c>
      <c r="C2075" s="1144">
        <v>480</v>
      </c>
      <c r="D2075" s="1156">
        <v>480</v>
      </c>
      <c r="E2075" s="1141">
        <v>480</v>
      </c>
      <c r="F2075" s="1144">
        <v>344</v>
      </c>
      <c r="G2075" s="1144">
        <v>184</v>
      </c>
      <c r="H2075" s="1144">
        <v>87</v>
      </c>
      <c r="I2075" s="1144">
        <v>48</v>
      </c>
      <c r="J2075" s="1144">
        <v>34</v>
      </c>
      <c r="K2075" s="1144"/>
    </row>
    <row r="2076" spans="1:11" ht="16" thickBot="1" x14ac:dyDescent="0.3">
      <c r="A2076" s="1157">
        <v>28</v>
      </c>
      <c r="B2076" s="1144" t="s">
        <v>12628</v>
      </c>
      <c r="C2076" s="1144">
        <v>480</v>
      </c>
      <c r="D2076" s="1156">
        <v>480</v>
      </c>
      <c r="E2076" s="1141">
        <v>401</v>
      </c>
      <c r="F2076" s="1144">
        <v>330</v>
      </c>
      <c r="G2076" s="1144">
        <v>290</v>
      </c>
      <c r="H2076" s="1144">
        <v>258</v>
      </c>
      <c r="I2076" s="1144">
        <v>222</v>
      </c>
      <c r="J2076" s="1144">
        <v>194</v>
      </c>
      <c r="K2076" s="1144"/>
    </row>
    <row r="2077" spans="1:11" ht="16" thickBot="1" x14ac:dyDescent="0.3">
      <c r="A2077" s="1155"/>
      <c r="B2077" s="1144" t="s">
        <v>15718</v>
      </c>
      <c r="C2077" s="1144">
        <v>480</v>
      </c>
      <c r="D2077" s="1156">
        <v>480</v>
      </c>
      <c r="E2077" s="1141">
        <v>401</v>
      </c>
      <c r="F2077" s="1144">
        <v>250</v>
      </c>
      <c r="G2077" s="1144">
        <v>106</v>
      </c>
      <c r="H2077" s="1144">
        <v>64</v>
      </c>
      <c r="I2077" s="1144">
        <v>40</v>
      </c>
      <c r="J2077" s="1144">
        <v>29</v>
      </c>
      <c r="K2077" s="1144"/>
    </row>
    <row r="2078" spans="1:11" ht="16" thickBot="1" x14ac:dyDescent="0.3">
      <c r="A2078" s="1157">
        <v>29</v>
      </c>
      <c r="B2078" s="1144" t="s">
        <v>12628</v>
      </c>
      <c r="C2078" s="1144">
        <v>480</v>
      </c>
      <c r="D2078" s="1156">
        <v>480</v>
      </c>
      <c r="E2078" s="1141">
        <v>365</v>
      </c>
      <c r="F2078" s="1144">
        <v>317</v>
      </c>
      <c r="G2078" s="1144">
        <v>280</v>
      </c>
      <c r="H2078" s="1144">
        <v>250</v>
      </c>
      <c r="I2078" s="1144">
        <v>216</v>
      </c>
      <c r="J2078" s="1144">
        <v>189</v>
      </c>
      <c r="K2078" s="1144"/>
    </row>
    <row r="2079" spans="1:11" ht="16" thickBot="1" x14ac:dyDescent="0.3">
      <c r="A2079" s="1155"/>
      <c r="B2079" s="1144" t="s">
        <v>15718</v>
      </c>
      <c r="C2079" s="1144">
        <v>480</v>
      </c>
      <c r="D2079" s="1156">
        <v>480</v>
      </c>
      <c r="E2079" s="1141">
        <v>365</v>
      </c>
      <c r="F2079" s="1144">
        <v>130</v>
      </c>
      <c r="G2079" s="1144">
        <v>76</v>
      </c>
      <c r="H2079" s="1144">
        <v>52</v>
      </c>
      <c r="I2079" s="1144">
        <v>35</v>
      </c>
      <c r="J2079" s="1144">
        <v>26</v>
      </c>
      <c r="K2079" s="1144"/>
    </row>
    <row r="2080" spans="1:11" ht="16" thickBot="1" x14ac:dyDescent="0.3">
      <c r="A2080" s="1157">
        <v>30</v>
      </c>
      <c r="B2080" s="1144" t="s">
        <v>12628</v>
      </c>
      <c r="C2080" s="1144">
        <v>480</v>
      </c>
      <c r="D2080" s="1156">
        <v>410</v>
      </c>
      <c r="E2080" s="1141">
        <v>350</v>
      </c>
      <c r="F2080" s="1144">
        <v>305</v>
      </c>
      <c r="G2080" s="1144">
        <v>270</v>
      </c>
      <c r="H2080" s="1144">
        <v>242</v>
      </c>
      <c r="I2080" s="1144">
        <v>210</v>
      </c>
      <c r="J2080" s="1144">
        <v>185</v>
      </c>
      <c r="K2080" s="1144"/>
    </row>
    <row r="2081" spans="1:11" ht="16" thickBot="1" x14ac:dyDescent="0.3">
      <c r="A2081" s="1155"/>
      <c r="B2081" s="1144" t="s">
        <v>15718</v>
      </c>
      <c r="C2081" s="1144">
        <v>480</v>
      </c>
      <c r="D2081" s="1156">
        <v>410</v>
      </c>
      <c r="E2081" s="1141">
        <v>148</v>
      </c>
      <c r="F2081" s="1144">
        <v>84</v>
      </c>
      <c r="G2081" s="1144">
        <v>57</v>
      </c>
      <c r="H2081" s="1144">
        <v>42</v>
      </c>
      <c r="I2081" s="1144">
        <v>30</v>
      </c>
      <c r="J2081" s="1144">
        <v>24</v>
      </c>
      <c r="K2081" s="1144"/>
    </row>
    <row r="2082" spans="1:11" ht="16" thickBot="1" x14ac:dyDescent="0.3">
      <c r="A2082" s="1157">
        <v>31</v>
      </c>
      <c r="B2082" s="1144" t="s">
        <v>12628</v>
      </c>
      <c r="C2082" s="1144">
        <v>472</v>
      </c>
      <c r="D2082" s="1156">
        <v>391</v>
      </c>
      <c r="E2082" s="1141">
        <v>336</v>
      </c>
      <c r="F2082" s="1144">
        <v>294</v>
      </c>
      <c r="G2082" s="1144">
        <v>261</v>
      </c>
      <c r="H2082" s="1144">
        <v>235</v>
      </c>
      <c r="I2082" s="1144">
        <v>204</v>
      </c>
      <c r="J2082" s="1144">
        <v>180</v>
      </c>
      <c r="K2082" s="1144"/>
    </row>
    <row r="2083" spans="1:11" ht="13" x14ac:dyDescent="0.25">
      <c r="A2083" s="1158"/>
      <c r="B2083" s="1138" t="s">
        <v>15718</v>
      </c>
      <c r="C2083" s="1138">
        <v>472</v>
      </c>
      <c r="D2083" s="1138">
        <v>201</v>
      </c>
      <c r="E2083" s="1138">
        <v>98</v>
      </c>
      <c r="F2083" s="1138">
        <v>65</v>
      </c>
      <c r="G2083" s="1138">
        <v>47</v>
      </c>
      <c r="H2083" s="1138">
        <v>37</v>
      </c>
      <c r="I2083" s="1138">
        <v>27</v>
      </c>
      <c r="J2083" s="1138">
        <v>22</v>
      </c>
      <c r="K2083" s="1138"/>
    </row>
    <row r="2084" spans="1:11" ht="15" x14ac:dyDescent="0.25">
      <c r="A2084" s="1129">
        <v>32</v>
      </c>
      <c r="B2084" s="1125" t="s">
        <v>12628</v>
      </c>
      <c r="C2084" s="1125">
        <v>445</v>
      </c>
      <c r="D2084" s="1125">
        <v>374</v>
      </c>
      <c r="E2084" s="1125">
        <v>323</v>
      </c>
      <c r="F2084" s="1125">
        <v>284</v>
      </c>
      <c r="G2084" s="1125">
        <v>253</v>
      </c>
      <c r="H2084" s="1125">
        <v>228</v>
      </c>
      <c r="I2084" s="1125">
        <v>198</v>
      </c>
      <c r="J2084" s="1125">
        <v>176</v>
      </c>
      <c r="K2084" s="1125"/>
    </row>
    <row r="2085" spans="1:11" thickBot="1" x14ac:dyDescent="0.3">
      <c r="A2085" s="1129"/>
      <c r="B2085" s="1125" t="s">
        <v>15718</v>
      </c>
      <c r="C2085" s="1125">
        <v>277</v>
      </c>
      <c r="D2085" s="1125">
        <v>113</v>
      </c>
      <c r="E2085" s="1125">
        <v>71</v>
      </c>
      <c r="F2085" s="1125">
        <v>51</v>
      </c>
      <c r="G2085" s="1125">
        <v>40</v>
      </c>
      <c r="H2085" s="1125">
        <v>32</v>
      </c>
      <c r="I2085" s="1125">
        <v>24</v>
      </c>
      <c r="J2085" s="1125">
        <v>20</v>
      </c>
      <c r="K2085" s="1125"/>
    </row>
    <row r="2086" spans="1:11" ht="16" thickBot="1" x14ac:dyDescent="0.3">
      <c r="A2086" s="1140">
        <v>33</v>
      </c>
      <c r="B2086" s="1141" t="s">
        <v>12628</v>
      </c>
      <c r="C2086" s="1146">
        <v>424</v>
      </c>
      <c r="D2086" s="1142">
        <v>358</v>
      </c>
      <c r="E2086" s="1125">
        <v>310</v>
      </c>
      <c r="F2086" s="1125">
        <v>274</v>
      </c>
      <c r="G2086" s="1125">
        <v>245</v>
      </c>
      <c r="H2086" s="1125">
        <v>221</v>
      </c>
      <c r="I2086" s="1125">
        <v>193</v>
      </c>
      <c r="J2086" s="1125">
        <v>172</v>
      </c>
      <c r="K2086" s="1125"/>
    </row>
    <row r="2087" spans="1:11" ht="16" thickBot="1" x14ac:dyDescent="0.3">
      <c r="A2087" s="1143"/>
      <c r="B2087" s="1144" t="s">
        <v>15718</v>
      </c>
      <c r="C2087" s="1146">
        <v>134</v>
      </c>
      <c r="D2087" s="1142">
        <v>78</v>
      </c>
      <c r="E2087" s="1125">
        <v>55</v>
      </c>
      <c r="F2087" s="1125">
        <v>42</v>
      </c>
      <c r="G2087" s="1125">
        <v>34</v>
      </c>
      <c r="H2087" s="1125">
        <v>28</v>
      </c>
      <c r="I2087" s="1125">
        <v>22</v>
      </c>
      <c r="J2087" s="1125">
        <v>18</v>
      </c>
      <c r="K2087" s="1125"/>
    </row>
    <row r="2088" spans="1:11" ht="16.149999999999999" customHeight="1" thickBot="1" x14ac:dyDescent="0.3">
      <c r="A2088" s="1147">
        <v>34</v>
      </c>
      <c r="B2088" s="1148" t="s">
        <v>12628</v>
      </c>
      <c r="C2088" s="1149">
        <v>404</v>
      </c>
      <c r="D2088" s="1150">
        <v>344</v>
      </c>
      <c r="E2088" s="1150">
        <v>299</v>
      </c>
      <c r="F2088" s="1150">
        <v>265</v>
      </c>
      <c r="G2088" s="1150">
        <v>237</v>
      </c>
      <c r="H2088" s="1150">
        <v>215</v>
      </c>
      <c r="I2088" s="1150">
        <v>188</v>
      </c>
      <c r="J2088" s="1150">
        <v>168</v>
      </c>
      <c r="K2088" s="1145"/>
    </row>
    <row r="2089" spans="1:11" thickBot="1" x14ac:dyDescent="0.3">
      <c r="A2089" s="1143"/>
      <c r="B2089" s="1151" t="s">
        <v>15718</v>
      </c>
      <c r="C2089" s="1145">
        <v>87</v>
      </c>
      <c r="D2089" s="1146">
        <v>59</v>
      </c>
      <c r="E2089" s="1142">
        <v>45</v>
      </c>
      <c r="F2089" s="1145">
        <v>36</v>
      </c>
      <c r="G2089" s="1145">
        <v>29</v>
      </c>
      <c r="H2089" s="1145">
        <v>25</v>
      </c>
      <c r="I2089" s="1145">
        <v>20</v>
      </c>
      <c r="J2089" s="1145">
        <v>17</v>
      </c>
      <c r="K2089" s="1145"/>
    </row>
    <row r="2090" spans="1:11" thickBot="1" x14ac:dyDescent="0.3">
      <c r="A2090" s="1143">
        <v>35</v>
      </c>
      <c r="B2090" s="1145" t="s">
        <v>12628</v>
      </c>
      <c r="C2090" s="1145">
        <v>386</v>
      </c>
      <c r="D2090" s="1146">
        <v>330</v>
      </c>
      <c r="E2090" s="1142">
        <v>288</v>
      </c>
      <c r="F2090" s="1145">
        <v>256</v>
      </c>
      <c r="G2090" s="1145">
        <v>230</v>
      </c>
      <c r="H2090" s="1145">
        <v>209</v>
      </c>
      <c r="I2090" s="1145">
        <v>184</v>
      </c>
      <c r="J2090" s="1145">
        <v>164</v>
      </c>
      <c r="K2090" s="1145"/>
    </row>
    <row r="2091" spans="1:11" thickBot="1" x14ac:dyDescent="0.3">
      <c r="A2091" s="1143"/>
      <c r="B2091" s="1145" t="s">
        <v>15718</v>
      </c>
      <c r="C2091" s="1145">
        <v>62</v>
      </c>
      <c r="D2091" s="1146">
        <v>46</v>
      </c>
      <c r="E2091" s="1142">
        <v>37</v>
      </c>
      <c r="F2091" s="1145">
        <v>30</v>
      </c>
      <c r="G2091" s="1145">
        <v>26</v>
      </c>
      <c r="H2091" s="1145">
        <v>22</v>
      </c>
      <c r="I2091" s="1145">
        <v>18</v>
      </c>
      <c r="J2091" s="1145">
        <v>16</v>
      </c>
      <c r="K2091" s="1145"/>
    </row>
    <row r="2092" spans="1:11" ht="13.5" thickBot="1" x14ac:dyDescent="0.3">
      <c r="A2092" s="1152">
        <v>36</v>
      </c>
      <c r="B2092" s="1153" t="s">
        <v>12628</v>
      </c>
      <c r="C2092" s="1153">
        <v>370</v>
      </c>
      <c r="D2092" s="1153">
        <v>318</v>
      </c>
      <c r="E2092" s="1153">
        <v>278</v>
      </c>
      <c r="F2092" s="1153">
        <v>248</v>
      </c>
      <c r="G2092" s="1153">
        <v>223</v>
      </c>
      <c r="H2092" s="1153">
        <v>203</v>
      </c>
      <c r="I2092" s="1153">
        <v>179</v>
      </c>
      <c r="J2092" s="1153">
        <v>160</v>
      </c>
      <c r="K2092" s="1154"/>
    </row>
    <row r="2093" spans="1:11" ht="16" thickBot="1" x14ac:dyDescent="0.3">
      <c r="A2093" s="1155"/>
      <c r="B2093" s="1144" t="s">
        <v>15718</v>
      </c>
      <c r="C2093" s="1144">
        <v>48</v>
      </c>
      <c r="D2093" s="1156">
        <v>38</v>
      </c>
      <c r="E2093" s="1141">
        <v>31</v>
      </c>
      <c r="F2093" s="1144">
        <v>26</v>
      </c>
      <c r="G2093" s="1144">
        <v>23</v>
      </c>
      <c r="H2093" s="1144">
        <v>20</v>
      </c>
      <c r="I2093" s="1144">
        <v>17</v>
      </c>
      <c r="J2093" s="1144">
        <v>14</v>
      </c>
      <c r="K2093" s="1144"/>
    </row>
    <row r="2094" spans="1:11" ht="16" thickBot="1" x14ac:dyDescent="0.3">
      <c r="A2094" s="1157">
        <v>37</v>
      </c>
      <c r="B2094" s="1144" t="s">
        <v>12628</v>
      </c>
      <c r="C2094" s="1144">
        <v>355</v>
      </c>
      <c r="D2094" s="1156">
        <v>306</v>
      </c>
      <c r="E2094" s="1141">
        <v>269</v>
      </c>
      <c r="F2094" s="1144">
        <v>240</v>
      </c>
      <c r="G2094" s="1144">
        <v>217</v>
      </c>
      <c r="H2094" s="1144">
        <v>198</v>
      </c>
      <c r="I2094" s="1144">
        <v>175</v>
      </c>
      <c r="J2094" s="1144">
        <v>156</v>
      </c>
      <c r="K2094" s="1144"/>
    </row>
    <row r="2095" spans="1:11" ht="16" thickBot="1" x14ac:dyDescent="0.3">
      <c r="A2095" s="1155"/>
      <c r="B2095" s="1144" t="s">
        <v>15718</v>
      </c>
      <c r="C2095" s="1144">
        <v>40</v>
      </c>
      <c r="D2095" s="1156">
        <v>32</v>
      </c>
      <c r="E2095" s="1141">
        <v>27</v>
      </c>
      <c r="F2095" s="1144">
        <v>23</v>
      </c>
      <c r="G2095" s="1144">
        <v>20</v>
      </c>
      <c r="H2095" s="1144">
        <v>18</v>
      </c>
      <c r="I2095" s="1144">
        <v>15</v>
      </c>
      <c r="J2095" s="1144">
        <v>13</v>
      </c>
      <c r="K2095" s="1144"/>
    </row>
    <row r="2096" spans="1:11" ht="16" thickBot="1" x14ac:dyDescent="0.3">
      <c r="A2096" s="1157">
        <v>38</v>
      </c>
      <c r="B2096" s="1144" t="s">
        <v>12628</v>
      </c>
      <c r="C2096" s="1144">
        <v>341</v>
      </c>
      <c r="D2096" s="1156">
        <v>295</v>
      </c>
      <c r="E2096" s="1141">
        <v>260</v>
      </c>
      <c r="F2096" s="1144">
        <v>233</v>
      </c>
      <c r="G2096" s="1144">
        <v>211</v>
      </c>
      <c r="H2096" s="1144">
        <v>193</v>
      </c>
      <c r="I2096" s="1144">
        <v>171</v>
      </c>
      <c r="J2096" s="1144">
        <v>153</v>
      </c>
      <c r="K2096" s="1144"/>
    </row>
    <row r="2097" spans="1:11" ht="16" thickBot="1" x14ac:dyDescent="0.3">
      <c r="A2097" s="1155"/>
      <c r="B2097" s="1144" t="s">
        <v>15718</v>
      </c>
      <c r="C2097" s="1144">
        <v>34</v>
      </c>
      <c r="D2097" s="1156">
        <v>28</v>
      </c>
      <c r="E2097" s="1141">
        <v>24</v>
      </c>
      <c r="F2097" s="1144">
        <v>21</v>
      </c>
      <c r="G2097" s="1144">
        <v>18</v>
      </c>
      <c r="H2097" s="1144">
        <v>16</v>
      </c>
      <c r="I2097" s="1144">
        <v>14</v>
      </c>
      <c r="J2097" s="1144">
        <v>12</v>
      </c>
      <c r="K2097" s="1144"/>
    </row>
    <row r="2098" spans="1:11" ht="16" thickBot="1" x14ac:dyDescent="0.3">
      <c r="A2098" s="1157">
        <v>39</v>
      </c>
      <c r="B2098" s="1144" t="s">
        <v>12628</v>
      </c>
      <c r="C2098" s="1144">
        <v>328</v>
      </c>
      <c r="D2098" s="1156">
        <v>285</v>
      </c>
      <c r="E2098" s="1141">
        <v>252</v>
      </c>
      <c r="F2098" s="1144">
        <v>226</v>
      </c>
      <c r="G2098" s="1144">
        <v>205</v>
      </c>
      <c r="H2098" s="1144">
        <v>188</v>
      </c>
      <c r="I2098" s="1144">
        <v>166</v>
      </c>
      <c r="J2098" s="1144">
        <v>150</v>
      </c>
      <c r="K2098" s="1144"/>
    </row>
    <row r="2099" spans="1:11" ht="16" thickBot="1" x14ac:dyDescent="0.3">
      <c r="A2099" s="1155"/>
      <c r="B2099" s="1144" t="s">
        <v>15718</v>
      </c>
      <c r="C2099" s="1144">
        <v>29</v>
      </c>
      <c r="D2099" s="1156">
        <v>24</v>
      </c>
      <c r="E2099" s="1141">
        <v>21</v>
      </c>
      <c r="F2099" s="1144">
        <v>19</v>
      </c>
      <c r="G2099" s="1144">
        <v>17</v>
      </c>
      <c r="H2099" s="1144">
        <v>15</v>
      </c>
      <c r="I2099" s="1144">
        <v>13</v>
      </c>
      <c r="J2099" s="1144">
        <v>12</v>
      </c>
      <c r="K2099" s="1144"/>
    </row>
    <row r="2100" spans="1:11" ht="16" thickBot="1" x14ac:dyDescent="0.3">
      <c r="A2100" s="1157">
        <v>40</v>
      </c>
      <c r="B2100" s="1144" t="s">
        <v>12628</v>
      </c>
      <c r="C2100" s="1144">
        <v>316</v>
      </c>
      <c r="D2100" s="1156">
        <v>275</v>
      </c>
      <c r="E2100" s="1141">
        <v>244</v>
      </c>
      <c r="F2100" s="1144">
        <v>220</v>
      </c>
      <c r="G2100" s="1144">
        <v>200</v>
      </c>
      <c r="H2100" s="1144">
        <v>183</v>
      </c>
      <c r="I2100" s="1144">
        <v>163</v>
      </c>
      <c r="J2100" s="1144">
        <v>146</v>
      </c>
      <c r="K2100" s="1144"/>
    </row>
    <row r="2101" spans="1:11" ht="16" thickBot="1" x14ac:dyDescent="0.3">
      <c r="A2101" s="1155"/>
      <c r="B2101" s="1144" t="s">
        <v>15718</v>
      </c>
      <c r="C2101" s="1144">
        <v>25</v>
      </c>
      <c r="D2101" s="1156">
        <v>22</v>
      </c>
      <c r="E2101" s="1141">
        <v>19</v>
      </c>
      <c r="F2101" s="1144">
        <v>17</v>
      </c>
      <c r="G2101" s="1144">
        <v>15</v>
      </c>
      <c r="H2101" s="1144">
        <v>14</v>
      </c>
      <c r="I2101" s="1144">
        <v>12</v>
      </c>
      <c r="J2101" s="1144">
        <v>11</v>
      </c>
      <c r="K2101" s="1144"/>
    </row>
    <row r="2102" spans="1:11" ht="16" thickBot="1" x14ac:dyDescent="0.3">
      <c r="A2102" s="1157" t="s">
        <v>12656</v>
      </c>
      <c r="B2102" s="1144"/>
      <c r="C2102" s="1144"/>
      <c r="D2102" s="1156"/>
      <c r="E2102" s="1141"/>
      <c r="F2102" s="1144"/>
      <c r="G2102" s="1144"/>
      <c r="H2102" s="1144"/>
      <c r="I2102" s="1144"/>
      <c r="J2102" s="1144"/>
      <c r="K2102" s="1144"/>
    </row>
    <row r="2103" spans="1:11" ht="16" thickBot="1" x14ac:dyDescent="0.3">
      <c r="A2103" s="1155" t="s">
        <v>12638</v>
      </c>
      <c r="B2103" s="1144"/>
      <c r="C2103" s="1144"/>
      <c r="D2103" s="1156"/>
      <c r="E2103" s="1141"/>
      <c r="F2103" s="1144"/>
      <c r="G2103" s="1144"/>
      <c r="H2103" s="1144"/>
      <c r="I2103" s="1144"/>
      <c r="J2103" s="1144"/>
      <c r="K2103" s="1144"/>
    </row>
    <row r="2104" spans="1:11" ht="16" thickBot="1" x14ac:dyDescent="0.3">
      <c r="A2104" s="1157" t="s">
        <v>13595</v>
      </c>
      <c r="B2104" s="1144" t="s">
        <v>12640</v>
      </c>
      <c r="C2104" s="1144" t="s">
        <v>12659</v>
      </c>
      <c r="D2104" s="1156"/>
      <c r="E2104" s="1141"/>
      <c r="F2104" s="1144"/>
      <c r="G2104" s="1144"/>
      <c r="H2104" s="1144"/>
      <c r="I2104" s="1144"/>
      <c r="J2104" s="1144"/>
      <c r="K2104" s="1144"/>
    </row>
    <row r="2105" spans="1:11" ht="16" thickBot="1" x14ac:dyDescent="0.3">
      <c r="A2105" s="1155" t="s">
        <v>13596</v>
      </c>
      <c r="B2105" s="1144" t="s">
        <v>15752</v>
      </c>
      <c r="C2105" s="1144" t="s">
        <v>12641</v>
      </c>
      <c r="D2105" s="1156"/>
      <c r="E2105" s="1141"/>
      <c r="F2105" s="1144"/>
      <c r="G2105" s="1144"/>
      <c r="H2105" s="1144"/>
      <c r="I2105" s="1144"/>
      <c r="J2105" s="1144"/>
      <c r="K2105" s="1144"/>
    </row>
    <row r="2106" spans="1:11" ht="109" thickBot="1" x14ac:dyDescent="0.3">
      <c r="A2106" s="1157" t="s">
        <v>13598</v>
      </c>
      <c r="B2106" s="1144" t="s">
        <v>13599</v>
      </c>
      <c r="C2106" s="1144" t="s">
        <v>13600</v>
      </c>
      <c r="D2106" s="1156"/>
      <c r="E2106" s="1141"/>
      <c r="F2106" s="1144"/>
      <c r="G2106" s="1144"/>
      <c r="H2106" s="1144"/>
      <c r="I2106" s="1144"/>
      <c r="J2106" s="1144"/>
      <c r="K2106" s="1144"/>
    </row>
    <row r="2107" spans="1:11" ht="16" thickBot="1" x14ac:dyDescent="0.3">
      <c r="A2107" s="1155"/>
      <c r="B2107" s="1144"/>
      <c r="C2107" s="1144" t="s">
        <v>13601</v>
      </c>
      <c r="D2107" s="1156" t="s">
        <v>13602</v>
      </c>
      <c r="E2107" s="1141" t="s">
        <v>13603</v>
      </c>
      <c r="F2107" s="1144" t="s">
        <v>13604</v>
      </c>
      <c r="G2107" s="1144" t="s">
        <v>13605</v>
      </c>
      <c r="H2107" s="1144" t="s">
        <v>13606</v>
      </c>
      <c r="I2107" s="1144" t="s">
        <v>13607</v>
      </c>
      <c r="J2107" s="1144" t="s">
        <v>13608</v>
      </c>
      <c r="K2107" s="1144"/>
    </row>
    <row r="2108" spans="1:11" ht="16" thickBot="1" x14ac:dyDescent="0.3">
      <c r="A2108" s="1157" t="s">
        <v>15753</v>
      </c>
      <c r="B2108" s="1144" t="s">
        <v>15754</v>
      </c>
      <c r="C2108" s="1144" t="s">
        <v>13609</v>
      </c>
      <c r="D2108" s="1156" t="s">
        <v>13610</v>
      </c>
      <c r="E2108" s="1141" t="s">
        <v>13611</v>
      </c>
      <c r="F2108" s="1144" t="s">
        <v>13612</v>
      </c>
      <c r="G2108" s="1144" t="s">
        <v>13613</v>
      </c>
      <c r="H2108" s="1144" t="s">
        <v>13614</v>
      </c>
      <c r="I2108" s="1144" t="s">
        <v>13615</v>
      </c>
      <c r="J2108" s="1144" t="s">
        <v>13616</v>
      </c>
      <c r="K2108" s="1144"/>
    </row>
    <row r="2109" spans="1:11" ht="16" thickBot="1" x14ac:dyDescent="0.3">
      <c r="A2109" s="1155" t="s">
        <v>13617</v>
      </c>
      <c r="B2109" s="1144" t="s">
        <v>13618</v>
      </c>
      <c r="C2109" s="1144" t="s">
        <v>15692</v>
      </c>
      <c r="D2109" s="1156" t="s">
        <v>15692</v>
      </c>
      <c r="E2109" s="1141" t="s">
        <v>15692</v>
      </c>
      <c r="F2109" s="1144" t="s">
        <v>15692</v>
      </c>
      <c r="G2109" s="1144" t="s">
        <v>15692</v>
      </c>
      <c r="H2109" s="1144" t="s">
        <v>15692</v>
      </c>
      <c r="I2109" s="1144" t="s">
        <v>15692</v>
      </c>
      <c r="J2109" s="1144" t="s">
        <v>15692</v>
      </c>
      <c r="K2109" s="1144"/>
    </row>
    <row r="2110" spans="1:11" ht="16" thickBot="1" x14ac:dyDescent="0.3">
      <c r="A2110" s="1157"/>
      <c r="B2110" s="1144"/>
      <c r="C2110" s="1144"/>
      <c r="D2110" s="1156"/>
      <c r="E2110" s="1141"/>
      <c r="F2110" s="1144"/>
      <c r="G2110" s="1144"/>
      <c r="H2110" s="1144"/>
      <c r="I2110" s="1144"/>
      <c r="J2110" s="1144"/>
      <c r="K2110" s="1144"/>
    </row>
    <row r="2111" spans="1:11" ht="16" thickBot="1" x14ac:dyDescent="0.3">
      <c r="A2111" s="1155">
        <v>20</v>
      </c>
      <c r="B2111" s="1144" t="s">
        <v>12628</v>
      </c>
      <c r="C2111" s="1144">
        <v>480</v>
      </c>
      <c r="D2111" s="1156">
        <v>480</v>
      </c>
      <c r="E2111" s="1141">
        <v>480</v>
      </c>
      <c r="F2111" s="1144">
        <v>448</v>
      </c>
      <c r="G2111" s="1144">
        <v>403</v>
      </c>
      <c r="H2111" s="1144">
        <v>367</v>
      </c>
      <c r="I2111" s="1144">
        <v>323</v>
      </c>
      <c r="J2111" s="1144">
        <v>248</v>
      </c>
      <c r="K2111" s="1144"/>
    </row>
    <row r="2112" spans="1:11" ht="16" thickBot="1" x14ac:dyDescent="0.3">
      <c r="A2112" s="1157"/>
      <c r="B2112" s="1144" t="s">
        <v>15718</v>
      </c>
      <c r="C2112" s="1144">
        <v>480</v>
      </c>
      <c r="D2112" s="1156">
        <v>480</v>
      </c>
      <c r="E2112" s="1141">
        <v>480</v>
      </c>
      <c r="F2112" s="1144">
        <v>448</v>
      </c>
      <c r="G2112" s="1144">
        <v>403</v>
      </c>
      <c r="H2112" s="1144">
        <v>367</v>
      </c>
      <c r="I2112" s="1144">
        <v>323</v>
      </c>
      <c r="J2112" s="1144">
        <v>182</v>
      </c>
      <c r="K2112" s="1144"/>
    </row>
    <row r="2113" spans="1:11" ht="16" thickBot="1" x14ac:dyDescent="0.3">
      <c r="A2113" s="1155">
        <v>21</v>
      </c>
      <c r="B2113" s="1144" t="s">
        <v>12628</v>
      </c>
      <c r="C2113" s="1144">
        <v>480</v>
      </c>
      <c r="D2113" s="1156">
        <v>480</v>
      </c>
      <c r="E2113" s="1141">
        <v>480</v>
      </c>
      <c r="F2113" s="1144">
        <v>448</v>
      </c>
      <c r="G2113" s="1144">
        <v>403</v>
      </c>
      <c r="H2113" s="1144">
        <v>367</v>
      </c>
      <c r="I2113" s="1144">
        <v>307</v>
      </c>
      <c r="J2113" s="1144">
        <v>240</v>
      </c>
      <c r="K2113" s="1144"/>
    </row>
    <row r="2114" spans="1:11" ht="16" thickBot="1" x14ac:dyDescent="0.3">
      <c r="A2114" s="1157"/>
      <c r="B2114" s="1144" t="s">
        <v>15718</v>
      </c>
      <c r="C2114" s="1144">
        <v>480</v>
      </c>
      <c r="D2114" s="1156">
        <v>480</v>
      </c>
      <c r="E2114" s="1141">
        <v>480</v>
      </c>
      <c r="F2114" s="1144">
        <v>448</v>
      </c>
      <c r="G2114" s="1144">
        <v>403</v>
      </c>
      <c r="H2114" s="1144">
        <v>367</v>
      </c>
      <c r="I2114" s="1144">
        <v>307</v>
      </c>
      <c r="J2114" s="1144">
        <v>123</v>
      </c>
      <c r="K2114" s="1144"/>
    </row>
    <row r="2115" spans="1:11" ht="16" thickBot="1" x14ac:dyDescent="0.3">
      <c r="A2115" s="1155">
        <v>22</v>
      </c>
      <c r="B2115" s="1144" t="s">
        <v>12628</v>
      </c>
      <c r="C2115" s="1144">
        <v>480</v>
      </c>
      <c r="D2115" s="1156">
        <v>480</v>
      </c>
      <c r="E2115" s="1141">
        <v>480</v>
      </c>
      <c r="F2115" s="1144">
        <v>448</v>
      </c>
      <c r="G2115" s="1144">
        <v>403</v>
      </c>
      <c r="H2115" s="1144">
        <v>367</v>
      </c>
      <c r="I2115" s="1144">
        <v>271</v>
      </c>
      <c r="J2115" s="1144">
        <v>232</v>
      </c>
      <c r="K2115" s="1144"/>
    </row>
    <row r="2116" spans="1:11" ht="16" thickBot="1" x14ac:dyDescent="0.3">
      <c r="A2116" s="1157"/>
      <c r="B2116" s="1144" t="s">
        <v>15718</v>
      </c>
      <c r="C2116" s="1144">
        <v>480</v>
      </c>
      <c r="D2116" s="1156">
        <v>480</v>
      </c>
      <c r="E2116" s="1141">
        <v>480</v>
      </c>
      <c r="F2116" s="1144">
        <v>448</v>
      </c>
      <c r="G2116" s="1144">
        <v>403</v>
      </c>
      <c r="H2116" s="1144">
        <v>367</v>
      </c>
      <c r="I2116" s="1144">
        <v>271</v>
      </c>
      <c r="J2116" s="1144">
        <v>90</v>
      </c>
      <c r="K2116" s="1144"/>
    </row>
    <row r="2117" spans="1:11" ht="16" thickBot="1" x14ac:dyDescent="0.3">
      <c r="A2117" s="1155">
        <v>23</v>
      </c>
      <c r="B2117" s="1144" t="s">
        <v>12628</v>
      </c>
      <c r="C2117" s="1144">
        <v>480</v>
      </c>
      <c r="D2117" s="1156">
        <v>480</v>
      </c>
      <c r="E2117" s="1141">
        <v>480</v>
      </c>
      <c r="F2117" s="1144">
        <v>448</v>
      </c>
      <c r="G2117" s="1144">
        <v>403</v>
      </c>
      <c r="H2117" s="1144">
        <v>367</v>
      </c>
      <c r="I2117" s="1144">
        <v>262</v>
      </c>
      <c r="J2117" s="1144">
        <v>225</v>
      </c>
      <c r="K2117" s="1144"/>
    </row>
    <row r="2118" spans="1:11" ht="16" thickBot="1" x14ac:dyDescent="0.3">
      <c r="A2118" s="1157"/>
      <c r="B2118" s="1144" t="s">
        <v>15718</v>
      </c>
      <c r="C2118" s="1144">
        <v>480</v>
      </c>
      <c r="D2118" s="1156">
        <v>480</v>
      </c>
      <c r="E2118" s="1141">
        <v>480</v>
      </c>
      <c r="F2118" s="1144">
        <v>448</v>
      </c>
      <c r="G2118" s="1144">
        <v>403</v>
      </c>
      <c r="H2118" s="1144">
        <v>367</v>
      </c>
      <c r="I2118" s="1144">
        <v>206</v>
      </c>
      <c r="J2118" s="1144">
        <v>72</v>
      </c>
      <c r="K2118" s="1144"/>
    </row>
    <row r="2119" spans="1:11" ht="16" thickBot="1" x14ac:dyDescent="0.3">
      <c r="A2119" s="1155">
        <v>24</v>
      </c>
      <c r="B2119" s="1144" t="s">
        <v>12628</v>
      </c>
      <c r="C2119" s="1144">
        <v>480</v>
      </c>
      <c r="D2119" s="1156">
        <v>480</v>
      </c>
      <c r="E2119" s="1141">
        <v>480</v>
      </c>
      <c r="F2119" s="1144">
        <v>448</v>
      </c>
      <c r="G2119" s="1144">
        <v>403</v>
      </c>
      <c r="H2119" s="1144">
        <v>318</v>
      </c>
      <c r="I2119" s="1144">
        <v>253</v>
      </c>
      <c r="J2119" s="1144">
        <v>218</v>
      </c>
      <c r="K2119" s="1144"/>
    </row>
    <row r="2120" spans="1:11" ht="16" thickBot="1" x14ac:dyDescent="0.3">
      <c r="A2120" s="1157"/>
      <c r="B2120" s="1144" t="s">
        <v>15718</v>
      </c>
      <c r="C2120" s="1144">
        <v>480</v>
      </c>
      <c r="D2120" s="1156">
        <v>480</v>
      </c>
      <c r="E2120" s="1141">
        <v>480</v>
      </c>
      <c r="F2120" s="1144">
        <v>448</v>
      </c>
      <c r="G2120" s="1144">
        <v>403</v>
      </c>
      <c r="H2120" s="1144">
        <v>318</v>
      </c>
      <c r="I2120" s="1144">
        <v>129</v>
      </c>
      <c r="J2120" s="1144">
        <v>60</v>
      </c>
      <c r="K2120" s="1144"/>
    </row>
    <row r="2121" spans="1:11" ht="16" thickBot="1" x14ac:dyDescent="0.3">
      <c r="A2121" s="1155">
        <v>25</v>
      </c>
      <c r="B2121" s="1144" t="s">
        <v>12628</v>
      </c>
      <c r="C2121" s="1144">
        <v>480</v>
      </c>
      <c r="D2121" s="1156">
        <v>480</v>
      </c>
      <c r="E2121" s="1141">
        <v>480</v>
      </c>
      <c r="F2121" s="1144">
        <v>448</v>
      </c>
      <c r="G2121" s="1144">
        <v>377</v>
      </c>
      <c r="H2121" s="1144">
        <v>289</v>
      </c>
      <c r="I2121" s="1144">
        <v>245</v>
      </c>
      <c r="J2121" s="1144">
        <v>212</v>
      </c>
      <c r="K2121" s="1144"/>
    </row>
    <row r="2122" spans="1:11" ht="16" thickBot="1" x14ac:dyDescent="0.3">
      <c r="A2122" s="1157"/>
      <c r="B2122" s="1144" t="s">
        <v>15718</v>
      </c>
      <c r="C2122" s="1144">
        <v>480</v>
      </c>
      <c r="D2122" s="1156">
        <v>480</v>
      </c>
      <c r="E2122" s="1141">
        <v>480</v>
      </c>
      <c r="F2122" s="1144">
        <v>448</v>
      </c>
      <c r="G2122" s="1144">
        <v>377</v>
      </c>
      <c r="H2122" s="1144">
        <v>289</v>
      </c>
      <c r="I2122" s="1144">
        <v>88</v>
      </c>
      <c r="J2122" s="1144">
        <v>49</v>
      </c>
      <c r="K2122" s="1144"/>
    </row>
    <row r="2123" spans="1:11" ht="16" thickBot="1" x14ac:dyDescent="0.3">
      <c r="A2123" s="1155">
        <v>26</v>
      </c>
      <c r="B2123" s="1144" t="s">
        <v>12628</v>
      </c>
      <c r="C2123" s="1144">
        <v>480</v>
      </c>
      <c r="D2123" s="1156">
        <v>480</v>
      </c>
      <c r="E2123" s="1141">
        <v>480</v>
      </c>
      <c r="F2123" s="1144">
        <v>441</v>
      </c>
      <c r="G2123" s="1144">
        <v>315</v>
      </c>
      <c r="H2123" s="1144">
        <v>278</v>
      </c>
      <c r="I2123" s="1144">
        <v>237</v>
      </c>
      <c r="J2123" s="1144">
        <v>206</v>
      </c>
      <c r="K2123" s="1144"/>
    </row>
    <row r="2124" spans="1:11" ht="16" thickBot="1" x14ac:dyDescent="0.3">
      <c r="A2124" s="1157"/>
      <c r="B2124" s="1144" t="s">
        <v>15718</v>
      </c>
      <c r="C2124" s="1144">
        <v>480</v>
      </c>
      <c r="D2124" s="1156">
        <v>480</v>
      </c>
      <c r="E2124" s="1141">
        <v>480</v>
      </c>
      <c r="F2124" s="1144">
        <v>441</v>
      </c>
      <c r="G2124" s="1144">
        <v>315</v>
      </c>
      <c r="H2124" s="1144">
        <v>158</v>
      </c>
      <c r="I2124" s="1144">
        <v>65</v>
      </c>
      <c r="J2124" s="1144">
        <v>41</v>
      </c>
      <c r="K2124" s="1144"/>
    </row>
    <row r="2125" spans="1:11" ht="16" thickBot="1" x14ac:dyDescent="0.3">
      <c r="A2125" s="1155">
        <v>27</v>
      </c>
      <c r="B2125" s="1144" t="s">
        <v>12628</v>
      </c>
      <c r="C2125" s="1144">
        <v>480</v>
      </c>
      <c r="D2125" s="1156">
        <v>480</v>
      </c>
      <c r="E2125" s="1141">
        <v>480</v>
      </c>
      <c r="F2125" s="1144">
        <v>372</v>
      </c>
      <c r="G2125" s="1144">
        <v>303</v>
      </c>
      <c r="H2125" s="1144">
        <v>268</v>
      </c>
      <c r="I2125" s="1144">
        <v>229</v>
      </c>
      <c r="J2125" s="1144">
        <v>200</v>
      </c>
      <c r="K2125" s="1144"/>
    </row>
    <row r="2126" spans="1:11" ht="16" thickBot="1" x14ac:dyDescent="0.3">
      <c r="A2126" s="1157"/>
      <c r="B2126" s="1144" t="s">
        <v>15718</v>
      </c>
      <c r="C2126" s="1144">
        <v>480</v>
      </c>
      <c r="D2126" s="1156">
        <v>480</v>
      </c>
      <c r="E2126" s="1141">
        <v>480</v>
      </c>
      <c r="F2126" s="1144">
        <v>372</v>
      </c>
      <c r="G2126" s="1144">
        <v>256</v>
      </c>
      <c r="H2126" s="1144">
        <v>100</v>
      </c>
      <c r="I2126" s="1144">
        <v>52</v>
      </c>
      <c r="J2126" s="1144">
        <v>35</v>
      </c>
      <c r="K2126" s="1144"/>
    </row>
    <row r="2127" spans="1:11" ht="16" thickBot="1" x14ac:dyDescent="0.3">
      <c r="A2127" s="1155">
        <v>28</v>
      </c>
      <c r="B2127" s="1144" t="s">
        <v>12628</v>
      </c>
      <c r="C2127" s="1144">
        <v>480</v>
      </c>
      <c r="D2127" s="1156">
        <v>480</v>
      </c>
      <c r="E2127" s="1141">
        <v>435</v>
      </c>
      <c r="F2127" s="1144">
        <v>332</v>
      </c>
      <c r="G2127" s="1144">
        <v>291</v>
      </c>
      <c r="H2127" s="1144">
        <v>259</v>
      </c>
      <c r="I2127" s="1144">
        <v>222</v>
      </c>
      <c r="J2127" s="1144">
        <v>195</v>
      </c>
      <c r="K2127" s="1144"/>
    </row>
    <row r="2128" spans="1:11" ht="16" thickBot="1" x14ac:dyDescent="0.3">
      <c r="A2128" s="1157"/>
      <c r="B2128" s="1144" t="s">
        <v>15718</v>
      </c>
      <c r="C2128" s="1144">
        <v>480</v>
      </c>
      <c r="D2128" s="1156">
        <v>480</v>
      </c>
      <c r="E2128" s="1141">
        <v>435</v>
      </c>
      <c r="F2128" s="1144">
        <v>332</v>
      </c>
      <c r="G2128" s="1144">
        <v>123</v>
      </c>
      <c r="H2128" s="1144">
        <v>70</v>
      </c>
      <c r="I2128" s="1144">
        <v>43</v>
      </c>
      <c r="J2128" s="1144">
        <v>31</v>
      </c>
      <c r="K2128" s="1144"/>
    </row>
    <row r="2129" spans="1:11" ht="16" thickBot="1" x14ac:dyDescent="0.3">
      <c r="A2129" s="1155">
        <v>29</v>
      </c>
      <c r="B2129" s="1144" t="s">
        <v>12628</v>
      </c>
      <c r="C2129" s="1144">
        <v>480</v>
      </c>
      <c r="D2129" s="1156">
        <v>480</v>
      </c>
      <c r="E2129" s="1141">
        <v>367</v>
      </c>
      <c r="F2129" s="1144">
        <v>318</v>
      </c>
      <c r="G2129" s="1144">
        <v>280</v>
      </c>
      <c r="H2129" s="1144">
        <v>250</v>
      </c>
      <c r="I2129" s="1144">
        <v>216</v>
      </c>
      <c r="J2129" s="1144">
        <v>190</v>
      </c>
      <c r="K2129" s="1144"/>
    </row>
    <row r="2130" spans="1:11" ht="16" thickBot="1" x14ac:dyDescent="0.3">
      <c r="A2130" s="1157"/>
      <c r="B2130" s="1144" t="s">
        <v>15718</v>
      </c>
      <c r="C2130" s="1144">
        <v>480</v>
      </c>
      <c r="D2130" s="1156">
        <v>480</v>
      </c>
      <c r="E2130" s="1141">
        <v>367</v>
      </c>
      <c r="F2130" s="1144">
        <v>157</v>
      </c>
      <c r="G2130" s="1144">
        <v>83</v>
      </c>
      <c r="H2130" s="1144">
        <v>55</v>
      </c>
      <c r="I2130" s="1144">
        <v>37</v>
      </c>
      <c r="J2130" s="1144">
        <v>27</v>
      </c>
      <c r="K2130" s="1144"/>
    </row>
    <row r="2131" spans="1:11" ht="16" thickBot="1" x14ac:dyDescent="0.3">
      <c r="A2131" s="1155">
        <v>30</v>
      </c>
      <c r="B2131" s="1144" t="s">
        <v>12628</v>
      </c>
      <c r="C2131" s="1144">
        <v>480</v>
      </c>
      <c r="D2131" s="1156">
        <v>411</v>
      </c>
      <c r="E2131" s="1141">
        <v>350</v>
      </c>
      <c r="F2131" s="1144">
        <v>305</v>
      </c>
      <c r="G2131" s="1144">
        <v>270</v>
      </c>
      <c r="H2131" s="1144">
        <v>242</v>
      </c>
      <c r="I2131" s="1144">
        <v>210</v>
      </c>
      <c r="J2131" s="1144">
        <v>185</v>
      </c>
      <c r="K2131" s="1144"/>
    </row>
    <row r="2132" spans="1:11" ht="16" thickBot="1" x14ac:dyDescent="0.3">
      <c r="A2132" s="1157"/>
      <c r="B2132" s="1144" t="s">
        <v>15718</v>
      </c>
      <c r="C2132" s="1144">
        <v>480</v>
      </c>
      <c r="D2132" s="1156">
        <v>411</v>
      </c>
      <c r="E2132" s="1141">
        <v>187</v>
      </c>
      <c r="F2132" s="1144">
        <v>93</v>
      </c>
      <c r="G2132" s="1144">
        <v>60</v>
      </c>
      <c r="H2132" s="1144">
        <v>44</v>
      </c>
      <c r="I2132" s="1144">
        <v>31</v>
      </c>
      <c r="J2132" s="1144">
        <v>24</v>
      </c>
      <c r="K2132" s="1144"/>
    </row>
    <row r="2133" spans="1:11" ht="16" thickBot="1" x14ac:dyDescent="0.3">
      <c r="A2133" s="1155">
        <v>31</v>
      </c>
      <c r="B2133" s="1144" t="s">
        <v>12628</v>
      </c>
      <c r="C2133" s="1144">
        <v>480</v>
      </c>
      <c r="D2133" s="1156">
        <v>391</v>
      </c>
      <c r="E2133" s="1141">
        <v>336</v>
      </c>
      <c r="F2133" s="1144">
        <v>294</v>
      </c>
      <c r="G2133" s="1144">
        <v>261</v>
      </c>
      <c r="H2133" s="1144">
        <v>235</v>
      </c>
      <c r="I2133" s="1144">
        <v>204</v>
      </c>
      <c r="J2133" s="1144">
        <v>180</v>
      </c>
      <c r="K2133" s="1144"/>
    </row>
    <row r="2134" spans="1:11" ht="16" thickBot="1" x14ac:dyDescent="0.3">
      <c r="A2134" s="1157"/>
      <c r="B2134" s="1144" t="s">
        <v>15718</v>
      </c>
      <c r="C2134" s="1144">
        <v>480</v>
      </c>
      <c r="D2134" s="1156">
        <v>286</v>
      </c>
      <c r="E2134" s="1141">
        <v>112</v>
      </c>
      <c r="F2134" s="1144">
        <v>69</v>
      </c>
      <c r="G2134" s="1144">
        <v>49</v>
      </c>
      <c r="H2134" s="1144">
        <v>38</v>
      </c>
      <c r="I2134" s="1144">
        <v>28</v>
      </c>
      <c r="J2134" s="1144">
        <v>22</v>
      </c>
      <c r="K2134" s="1144"/>
    </row>
    <row r="2135" spans="1:11" x14ac:dyDescent="0.25">
      <c r="A2135" s="1090">
        <v>32</v>
      </c>
      <c r="B2135" s="1089" t="s">
        <v>12628</v>
      </c>
      <c r="C2135" s="1089">
        <v>445</v>
      </c>
      <c r="D2135" s="1089">
        <v>374</v>
      </c>
      <c r="E2135" s="1089">
        <v>322</v>
      </c>
      <c r="F2135" s="1089">
        <v>283</v>
      </c>
      <c r="G2135" s="1089">
        <v>252</v>
      </c>
      <c r="H2135" s="1089">
        <v>227</v>
      </c>
      <c r="I2135" s="1089">
        <v>198</v>
      </c>
      <c r="J2135" s="1089">
        <v>176</v>
      </c>
    </row>
    <row r="2136" spans="1:11" ht="15" x14ac:dyDescent="0.25">
      <c r="A2136" s="1129"/>
      <c r="B2136" s="1125" t="s">
        <v>15718</v>
      </c>
      <c r="C2136" s="1125">
        <v>445</v>
      </c>
      <c r="D2136" s="1125">
        <v>132</v>
      </c>
      <c r="E2136" s="1125">
        <v>76</v>
      </c>
      <c r="F2136" s="1125">
        <v>53</v>
      </c>
      <c r="G2136" s="1125">
        <v>41</v>
      </c>
      <c r="H2136" s="1125">
        <v>32</v>
      </c>
      <c r="I2136" s="1125">
        <v>25</v>
      </c>
      <c r="J2136" s="1125">
        <v>20</v>
      </c>
      <c r="K2136" s="1125"/>
    </row>
    <row r="2137" spans="1:11" thickBot="1" x14ac:dyDescent="0.3">
      <c r="A2137" s="1129">
        <v>33</v>
      </c>
      <c r="B2137" s="1125" t="s">
        <v>12628</v>
      </c>
      <c r="C2137" s="1125">
        <v>422</v>
      </c>
      <c r="D2137" s="1125">
        <v>357</v>
      </c>
      <c r="E2137" s="1125">
        <v>309</v>
      </c>
      <c r="F2137" s="1125">
        <v>273</v>
      </c>
      <c r="G2137" s="1125">
        <v>244</v>
      </c>
      <c r="H2137" s="1125">
        <v>221</v>
      </c>
      <c r="I2137" s="1125">
        <v>193</v>
      </c>
      <c r="J2137" s="1125">
        <v>171</v>
      </c>
      <c r="K2137" s="1125"/>
    </row>
    <row r="2138" spans="1:11" ht="16" thickBot="1" x14ac:dyDescent="0.3">
      <c r="A2138" s="1140"/>
      <c r="B2138" s="1141" t="s">
        <v>15718</v>
      </c>
      <c r="C2138" s="1146">
        <v>161</v>
      </c>
      <c r="D2138" s="1142">
        <v>85</v>
      </c>
      <c r="E2138" s="1125">
        <v>57</v>
      </c>
      <c r="F2138" s="1125">
        <v>43</v>
      </c>
      <c r="G2138" s="1125">
        <v>34</v>
      </c>
      <c r="H2138" s="1125">
        <v>28</v>
      </c>
      <c r="I2138" s="1125">
        <v>22</v>
      </c>
      <c r="J2138" s="1125">
        <v>18</v>
      </c>
      <c r="K2138" s="1125"/>
    </row>
    <row r="2139" spans="1:11" ht="16" thickBot="1" x14ac:dyDescent="0.3">
      <c r="A2139" s="1143">
        <v>34</v>
      </c>
      <c r="B2139" s="1144" t="s">
        <v>12628</v>
      </c>
      <c r="C2139" s="1146">
        <v>402</v>
      </c>
      <c r="D2139" s="1142">
        <v>342</v>
      </c>
      <c r="E2139" s="1125">
        <v>298</v>
      </c>
      <c r="F2139" s="1125">
        <v>264</v>
      </c>
      <c r="G2139" s="1125">
        <v>236</v>
      </c>
      <c r="H2139" s="1125">
        <v>214</v>
      </c>
      <c r="I2139" s="1125">
        <v>188</v>
      </c>
      <c r="J2139" s="1125">
        <v>167</v>
      </c>
      <c r="K2139" s="1125"/>
    </row>
    <row r="2140" spans="1:11" ht="16.149999999999999" customHeight="1" thickBot="1" x14ac:dyDescent="0.3">
      <c r="A2140" s="1147"/>
      <c r="B2140" s="1148" t="s">
        <v>15718</v>
      </c>
      <c r="C2140" s="1149">
        <v>96</v>
      </c>
      <c r="D2140" s="1150">
        <v>62</v>
      </c>
      <c r="E2140" s="1150">
        <v>46</v>
      </c>
      <c r="F2140" s="1150">
        <v>36</v>
      </c>
      <c r="G2140" s="1150">
        <v>30</v>
      </c>
      <c r="H2140" s="1150">
        <v>25</v>
      </c>
      <c r="I2140" s="1150">
        <v>20</v>
      </c>
      <c r="J2140" s="1150">
        <v>17</v>
      </c>
      <c r="K2140" s="1145"/>
    </row>
    <row r="2141" spans="1:11" thickBot="1" x14ac:dyDescent="0.3">
      <c r="A2141" s="1143">
        <v>35</v>
      </c>
      <c r="B2141" s="1151" t="s">
        <v>12628</v>
      </c>
      <c r="C2141" s="1145">
        <v>383</v>
      </c>
      <c r="D2141" s="1146">
        <v>328</v>
      </c>
      <c r="E2141" s="1142">
        <v>287</v>
      </c>
      <c r="F2141" s="1145">
        <v>255</v>
      </c>
      <c r="G2141" s="1145">
        <v>229</v>
      </c>
      <c r="H2141" s="1145">
        <v>208</v>
      </c>
      <c r="I2141" s="1145">
        <v>183</v>
      </c>
      <c r="J2141" s="1145">
        <v>163</v>
      </c>
      <c r="K2141" s="1145"/>
    </row>
    <row r="2142" spans="1:11" thickBot="1" x14ac:dyDescent="0.3">
      <c r="A2142" s="1143"/>
      <c r="B2142" s="1145" t="s">
        <v>15718</v>
      </c>
      <c r="C2142" s="1145">
        <v>65</v>
      </c>
      <c r="D2142" s="1146">
        <v>47</v>
      </c>
      <c r="E2142" s="1142">
        <v>37</v>
      </c>
      <c r="F2142" s="1145">
        <v>30</v>
      </c>
      <c r="G2142" s="1145">
        <v>26</v>
      </c>
      <c r="H2142" s="1145">
        <v>22</v>
      </c>
      <c r="I2142" s="1145">
        <v>18</v>
      </c>
      <c r="J2142" s="1145">
        <v>16</v>
      </c>
      <c r="K2142" s="1145"/>
    </row>
    <row r="2143" spans="1:11" thickBot="1" x14ac:dyDescent="0.3">
      <c r="A2143" s="1143">
        <v>36</v>
      </c>
      <c r="B2143" s="1145" t="s">
        <v>12628</v>
      </c>
      <c r="C2143" s="1145">
        <v>367</v>
      </c>
      <c r="D2143" s="1146">
        <v>315</v>
      </c>
      <c r="E2143" s="1142">
        <v>277</v>
      </c>
      <c r="F2143" s="1145">
        <v>246</v>
      </c>
      <c r="G2143" s="1145">
        <v>222</v>
      </c>
      <c r="H2143" s="1145">
        <v>202</v>
      </c>
      <c r="I2143" s="1145">
        <v>178</v>
      </c>
      <c r="J2143" s="1145">
        <v>159</v>
      </c>
      <c r="K2143" s="1145"/>
    </row>
    <row r="2144" spans="1:11" ht="13.5" thickBot="1" x14ac:dyDescent="0.3">
      <c r="A2144" s="1152"/>
      <c r="B2144" s="1153" t="s">
        <v>15718</v>
      </c>
      <c r="C2144" s="1153">
        <v>49</v>
      </c>
      <c r="D2144" s="1153">
        <v>38</v>
      </c>
      <c r="E2144" s="1153">
        <v>31</v>
      </c>
      <c r="F2144" s="1153">
        <v>26</v>
      </c>
      <c r="G2144" s="1153">
        <v>22</v>
      </c>
      <c r="H2144" s="1153">
        <v>20</v>
      </c>
      <c r="I2144" s="1153">
        <v>17</v>
      </c>
      <c r="J2144" s="1153">
        <v>14</v>
      </c>
      <c r="K2144" s="1154"/>
    </row>
    <row r="2145" spans="1:11" ht="16" thickBot="1" x14ac:dyDescent="0.3">
      <c r="A2145" s="1155">
        <v>37</v>
      </c>
      <c r="B2145" s="1144" t="s">
        <v>12628</v>
      </c>
      <c r="C2145" s="1144">
        <v>351</v>
      </c>
      <c r="D2145" s="1156">
        <v>303</v>
      </c>
      <c r="E2145" s="1141">
        <v>267</v>
      </c>
      <c r="F2145" s="1144">
        <v>239</v>
      </c>
      <c r="G2145" s="1144">
        <v>216</v>
      </c>
      <c r="H2145" s="1144">
        <v>197</v>
      </c>
      <c r="I2145" s="1144">
        <v>174</v>
      </c>
      <c r="J2145" s="1144">
        <v>156</v>
      </c>
      <c r="K2145" s="1144"/>
    </row>
    <row r="2146" spans="1:11" ht="16" thickBot="1" x14ac:dyDescent="0.3">
      <c r="A2146" s="1157"/>
      <c r="B2146" s="1144" t="s">
        <v>15718</v>
      </c>
      <c r="C2146" s="1144">
        <v>40</v>
      </c>
      <c r="D2146" s="1156">
        <v>32</v>
      </c>
      <c r="E2146" s="1141">
        <v>27</v>
      </c>
      <c r="F2146" s="1144">
        <v>23</v>
      </c>
      <c r="G2146" s="1144">
        <v>20</v>
      </c>
      <c r="H2146" s="1144">
        <v>18</v>
      </c>
      <c r="I2146" s="1144">
        <v>15</v>
      </c>
      <c r="J2146" s="1144">
        <v>13</v>
      </c>
      <c r="K2146" s="1144"/>
    </row>
    <row r="2147" spans="1:11" ht="16" thickBot="1" x14ac:dyDescent="0.3">
      <c r="A2147" s="1155">
        <v>38</v>
      </c>
      <c r="B2147" s="1144" t="s">
        <v>12628</v>
      </c>
      <c r="C2147" s="1144">
        <v>337</v>
      </c>
      <c r="D2147" s="1156">
        <v>292</v>
      </c>
      <c r="E2147" s="1141">
        <v>258</v>
      </c>
      <c r="F2147" s="1144">
        <v>231</v>
      </c>
      <c r="G2147" s="1144">
        <v>209</v>
      </c>
      <c r="H2147" s="1144">
        <v>191</v>
      </c>
      <c r="I2147" s="1144">
        <v>170</v>
      </c>
      <c r="J2147" s="1144">
        <v>152</v>
      </c>
      <c r="K2147" s="1144"/>
    </row>
    <row r="2148" spans="1:11" ht="16" thickBot="1" x14ac:dyDescent="0.3">
      <c r="A2148" s="1157"/>
      <c r="B2148" s="1144" t="s">
        <v>15718</v>
      </c>
      <c r="C2148" s="1144">
        <v>33</v>
      </c>
      <c r="D2148" s="1156">
        <v>28</v>
      </c>
      <c r="E2148" s="1141">
        <v>24</v>
      </c>
      <c r="F2148" s="1144">
        <v>20</v>
      </c>
      <c r="G2148" s="1144">
        <v>18</v>
      </c>
      <c r="H2148" s="1144">
        <v>16</v>
      </c>
      <c r="I2148" s="1144">
        <v>14</v>
      </c>
      <c r="J2148" s="1144">
        <v>12</v>
      </c>
      <c r="K2148" s="1144"/>
    </row>
    <row r="2149" spans="1:11" ht="16" thickBot="1" x14ac:dyDescent="0.3">
      <c r="A2149" s="1155">
        <v>39</v>
      </c>
      <c r="B2149" s="1144" t="s">
        <v>12628</v>
      </c>
      <c r="C2149" s="1144">
        <v>324</v>
      </c>
      <c r="D2149" s="1156">
        <v>282</v>
      </c>
      <c r="E2149" s="1141">
        <v>250</v>
      </c>
      <c r="F2149" s="1144">
        <v>224</v>
      </c>
      <c r="G2149" s="1144">
        <v>203</v>
      </c>
      <c r="H2149" s="1144">
        <v>186</v>
      </c>
      <c r="I2149" s="1144">
        <v>165</v>
      </c>
      <c r="J2149" s="1144">
        <v>149</v>
      </c>
      <c r="K2149" s="1144"/>
    </row>
    <row r="2150" spans="1:11" ht="16" thickBot="1" x14ac:dyDescent="0.3">
      <c r="A2150" s="1157"/>
      <c r="B2150" s="1144" t="s">
        <v>15718</v>
      </c>
      <c r="C2150" s="1144">
        <v>28</v>
      </c>
      <c r="D2150" s="1156">
        <v>24</v>
      </c>
      <c r="E2150" s="1141">
        <v>21</v>
      </c>
      <c r="F2150" s="1144">
        <v>18</v>
      </c>
      <c r="G2150" s="1144">
        <v>16</v>
      </c>
      <c r="H2150" s="1144">
        <v>15</v>
      </c>
      <c r="I2150" s="1144">
        <v>13</v>
      </c>
      <c r="J2150" s="1144">
        <v>11</v>
      </c>
      <c r="K2150" s="1144"/>
    </row>
    <row r="2151" spans="1:11" ht="16" thickBot="1" x14ac:dyDescent="0.3">
      <c r="A2151" s="1155">
        <v>40</v>
      </c>
      <c r="B2151" s="1144" t="s">
        <v>12628</v>
      </c>
      <c r="C2151" s="1144">
        <v>311</v>
      </c>
      <c r="D2151" s="1156">
        <v>272</v>
      </c>
      <c r="E2151" s="1141">
        <v>242</v>
      </c>
      <c r="F2151" s="1144">
        <v>218</v>
      </c>
      <c r="G2151" s="1144">
        <v>198</v>
      </c>
      <c r="H2151" s="1144">
        <v>182</v>
      </c>
      <c r="I2151" s="1144">
        <v>162</v>
      </c>
      <c r="J2151" s="1144">
        <v>146</v>
      </c>
      <c r="K2151" s="1144"/>
    </row>
    <row r="2152" spans="1:11" ht="16" thickBot="1" x14ac:dyDescent="0.3">
      <c r="A2152" s="1157"/>
      <c r="B2152" s="1144" t="s">
        <v>15718</v>
      </c>
      <c r="C2152" s="1144">
        <v>24</v>
      </c>
      <c r="D2152" s="1156">
        <v>21</v>
      </c>
      <c r="E2152" s="1141">
        <v>19</v>
      </c>
      <c r="F2152" s="1144">
        <v>17</v>
      </c>
      <c r="G2152" s="1144">
        <v>15</v>
      </c>
      <c r="H2152" s="1144">
        <v>14</v>
      </c>
      <c r="I2152" s="1144">
        <v>12</v>
      </c>
      <c r="J2152" s="1144">
        <v>11</v>
      </c>
      <c r="K2152" s="1144"/>
    </row>
    <row r="2153" spans="1:11" ht="16" thickBot="1" x14ac:dyDescent="0.3">
      <c r="A2153" s="1155" t="s">
        <v>12657</v>
      </c>
      <c r="B2153" s="1144"/>
      <c r="C2153" s="1144"/>
      <c r="D2153" s="1156"/>
      <c r="E2153" s="1141"/>
      <c r="F2153" s="1144"/>
      <c r="G2153" s="1144"/>
      <c r="H2153" s="1144"/>
      <c r="I2153" s="1144"/>
      <c r="J2153" s="1144"/>
      <c r="K2153" s="1144"/>
    </row>
    <row r="2154" spans="1:11" ht="16" thickBot="1" x14ac:dyDescent="0.3">
      <c r="A2154" s="1157" t="s">
        <v>12638</v>
      </c>
      <c r="B2154" s="1144"/>
      <c r="C2154" s="1144"/>
      <c r="D2154" s="1156"/>
      <c r="E2154" s="1141"/>
      <c r="F2154" s="1144"/>
      <c r="G2154" s="1144"/>
      <c r="H2154" s="1144"/>
      <c r="I2154" s="1144"/>
      <c r="J2154" s="1144"/>
      <c r="K2154" s="1144"/>
    </row>
    <row r="2155" spans="1:11" ht="16" thickBot="1" x14ac:dyDescent="0.3">
      <c r="A2155" s="1155" t="s">
        <v>13595</v>
      </c>
      <c r="B2155" s="1144" t="s">
        <v>12640</v>
      </c>
      <c r="C2155" s="1144" t="s">
        <v>12659</v>
      </c>
      <c r="D2155" s="1156"/>
      <c r="E2155" s="1141"/>
      <c r="F2155" s="1144"/>
      <c r="G2155" s="1144"/>
      <c r="H2155" s="1144"/>
      <c r="I2155" s="1144"/>
      <c r="J2155" s="1144"/>
      <c r="K2155" s="1144"/>
    </row>
    <row r="2156" spans="1:11" ht="16" thickBot="1" x14ac:dyDescent="0.3">
      <c r="A2156" s="1157" t="s">
        <v>13596</v>
      </c>
      <c r="B2156" s="1144" t="s">
        <v>15752</v>
      </c>
      <c r="C2156" s="1144" t="s">
        <v>13622</v>
      </c>
      <c r="D2156" s="1156"/>
      <c r="E2156" s="1141"/>
      <c r="F2156" s="1144"/>
      <c r="G2156" s="1144"/>
      <c r="H2156" s="1144"/>
      <c r="I2156" s="1144"/>
      <c r="J2156" s="1144"/>
      <c r="K2156" s="1144"/>
    </row>
    <row r="2157" spans="1:11" ht="109" thickBot="1" x14ac:dyDescent="0.3">
      <c r="A2157" s="1155" t="s">
        <v>13598</v>
      </c>
      <c r="B2157" s="1144" t="s">
        <v>13599</v>
      </c>
      <c r="C2157" s="1144" t="s">
        <v>13600</v>
      </c>
      <c r="D2157" s="1156"/>
      <c r="E2157" s="1141"/>
      <c r="F2157" s="1144"/>
      <c r="G2157" s="1144"/>
      <c r="H2157" s="1144"/>
      <c r="I2157" s="1144"/>
      <c r="J2157" s="1144"/>
      <c r="K2157" s="1144"/>
    </row>
    <row r="2158" spans="1:11" ht="16" thickBot="1" x14ac:dyDescent="0.3">
      <c r="A2158" s="1157"/>
      <c r="B2158" s="1144"/>
      <c r="C2158" s="1144" t="s">
        <v>13601</v>
      </c>
      <c r="D2158" s="1156" t="s">
        <v>13602</v>
      </c>
      <c r="E2158" s="1141" t="s">
        <v>13603</v>
      </c>
      <c r="F2158" s="1144" t="s">
        <v>13604</v>
      </c>
      <c r="G2158" s="1144" t="s">
        <v>13605</v>
      </c>
      <c r="H2158" s="1144" t="s">
        <v>13606</v>
      </c>
      <c r="I2158" s="1144" t="s">
        <v>13607</v>
      </c>
      <c r="J2158" s="1144" t="s">
        <v>13608</v>
      </c>
      <c r="K2158" s="1144"/>
    </row>
    <row r="2159" spans="1:11" ht="16" thickBot="1" x14ac:dyDescent="0.3">
      <c r="A2159" s="1155" t="s">
        <v>15753</v>
      </c>
      <c r="B2159" s="1144" t="s">
        <v>15754</v>
      </c>
      <c r="C2159" s="1144" t="s">
        <v>13609</v>
      </c>
      <c r="D2159" s="1156" t="s">
        <v>13610</v>
      </c>
      <c r="E2159" s="1141" t="s">
        <v>13611</v>
      </c>
      <c r="F2159" s="1144" t="s">
        <v>13612</v>
      </c>
      <c r="G2159" s="1144" t="s">
        <v>13613</v>
      </c>
      <c r="H2159" s="1144" t="s">
        <v>13614</v>
      </c>
      <c r="I2159" s="1144" t="s">
        <v>13615</v>
      </c>
      <c r="J2159" s="1144" t="s">
        <v>13616</v>
      </c>
      <c r="K2159" s="1144"/>
    </row>
    <row r="2160" spans="1:11" ht="16" thickBot="1" x14ac:dyDescent="0.3">
      <c r="A2160" s="1157" t="s">
        <v>13617</v>
      </c>
      <c r="B2160" s="1144" t="s">
        <v>13618</v>
      </c>
      <c r="C2160" s="1144" t="s">
        <v>15692</v>
      </c>
      <c r="D2160" s="1156" t="s">
        <v>15692</v>
      </c>
      <c r="E2160" s="1141" t="s">
        <v>15692</v>
      </c>
      <c r="F2160" s="1144" t="s">
        <v>15692</v>
      </c>
      <c r="G2160" s="1144" t="s">
        <v>15692</v>
      </c>
      <c r="H2160" s="1144" t="s">
        <v>15692</v>
      </c>
      <c r="I2160" s="1144" t="s">
        <v>15692</v>
      </c>
      <c r="J2160" s="1144" t="s">
        <v>15692</v>
      </c>
      <c r="K2160" s="1144"/>
    </row>
    <row r="2161" spans="1:11" ht="16" thickBot="1" x14ac:dyDescent="0.3">
      <c r="A2161" s="1155"/>
      <c r="B2161" s="1144"/>
      <c r="C2161" s="1144"/>
      <c r="D2161" s="1156"/>
      <c r="E2161" s="1141"/>
      <c r="F2161" s="1144"/>
      <c r="G2161" s="1144"/>
      <c r="H2161" s="1144"/>
      <c r="I2161" s="1144"/>
      <c r="J2161" s="1144"/>
      <c r="K2161" s="1144"/>
    </row>
    <row r="2162" spans="1:11" ht="16" thickBot="1" x14ac:dyDescent="0.3">
      <c r="A2162" s="1157">
        <v>20</v>
      </c>
      <c r="B2162" s="1144" t="s">
        <v>12628</v>
      </c>
      <c r="C2162" s="1144">
        <v>480</v>
      </c>
      <c r="D2162" s="1156">
        <v>480</v>
      </c>
      <c r="E2162" s="1141">
        <v>480</v>
      </c>
      <c r="F2162" s="1144">
        <v>448</v>
      </c>
      <c r="G2162" s="1144">
        <v>403</v>
      </c>
      <c r="H2162" s="1144">
        <v>367</v>
      </c>
      <c r="I2162" s="1144">
        <v>323</v>
      </c>
      <c r="J2162" s="1144">
        <v>250</v>
      </c>
      <c r="K2162" s="1144"/>
    </row>
    <row r="2163" spans="1:11" ht="16" thickBot="1" x14ac:dyDescent="0.3">
      <c r="A2163" s="1155"/>
      <c r="B2163" s="1144" t="s">
        <v>15718</v>
      </c>
      <c r="C2163" s="1144">
        <v>480</v>
      </c>
      <c r="D2163" s="1156">
        <v>480</v>
      </c>
      <c r="E2163" s="1141">
        <v>480</v>
      </c>
      <c r="F2163" s="1144">
        <v>448</v>
      </c>
      <c r="G2163" s="1144">
        <v>403</v>
      </c>
      <c r="H2163" s="1144">
        <v>367</v>
      </c>
      <c r="I2163" s="1144">
        <v>323</v>
      </c>
      <c r="J2163" s="1144">
        <v>250</v>
      </c>
      <c r="K2163" s="1144"/>
    </row>
    <row r="2164" spans="1:11" ht="16" thickBot="1" x14ac:dyDescent="0.3">
      <c r="A2164" s="1157">
        <v>21</v>
      </c>
      <c r="B2164" s="1144" t="s">
        <v>12628</v>
      </c>
      <c r="C2164" s="1144">
        <v>480</v>
      </c>
      <c r="D2164" s="1156">
        <v>480</v>
      </c>
      <c r="E2164" s="1141">
        <v>480</v>
      </c>
      <c r="F2164" s="1144">
        <v>448</v>
      </c>
      <c r="G2164" s="1144">
        <v>403</v>
      </c>
      <c r="H2164" s="1144">
        <v>367</v>
      </c>
      <c r="I2164" s="1144">
        <v>323</v>
      </c>
      <c r="J2164" s="1144">
        <v>242</v>
      </c>
      <c r="K2164" s="1144"/>
    </row>
    <row r="2165" spans="1:11" ht="16" thickBot="1" x14ac:dyDescent="0.3">
      <c r="A2165" s="1155"/>
      <c r="B2165" s="1144" t="s">
        <v>15718</v>
      </c>
      <c r="C2165" s="1144">
        <v>480</v>
      </c>
      <c r="D2165" s="1156">
        <v>480</v>
      </c>
      <c r="E2165" s="1141">
        <v>480</v>
      </c>
      <c r="F2165" s="1144">
        <v>448</v>
      </c>
      <c r="G2165" s="1144">
        <v>403</v>
      </c>
      <c r="H2165" s="1144">
        <v>367</v>
      </c>
      <c r="I2165" s="1144">
        <v>323</v>
      </c>
      <c r="J2165" s="1144">
        <v>150</v>
      </c>
      <c r="K2165" s="1144"/>
    </row>
    <row r="2166" spans="1:11" ht="16" thickBot="1" x14ac:dyDescent="0.3">
      <c r="A2166" s="1157">
        <v>22</v>
      </c>
      <c r="B2166" s="1144" t="s">
        <v>12628</v>
      </c>
      <c r="C2166" s="1144">
        <v>480</v>
      </c>
      <c r="D2166" s="1156">
        <v>480</v>
      </c>
      <c r="E2166" s="1141">
        <v>480</v>
      </c>
      <c r="F2166" s="1144">
        <v>448</v>
      </c>
      <c r="G2166" s="1144">
        <v>403</v>
      </c>
      <c r="H2166" s="1144">
        <v>367</v>
      </c>
      <c r="I2166" s="1144">
        <v>282</v>
      </c>
      <c r="J2166" s="1144">
        <v>234</v>
      </c>
      <c r="K2166" s="1144"/>
    </row>
    <row r="2167" spans="1:11" ht="16" thickBot="1" x14ac:dyDescent="0.3">
      <c r="A2167" s="1155"/>
      <c r="B2167" s="1144" t="s">
        <v>15718</v>
      </c>
      <c r="C2167" s="1144">
        <v>480</v>
      </c>
      <c r="D2167" s="1156">
        <v>480</v>
      </c>
      <c r="E2167" s="1141">
        <v>480</v>
      </c>
      <c r="F2167" s="1144">
        <v>448</v>
      </c>
      <c r="G2167" s="1144">
        <v>403</v>
      </c>
      <c r="H2167" s="1144">
        <v>367</v>
      </c>
      <c r="I2167" s="1144">
        <v>282</v>
      </c>
      <c r="J2167" s="1144">
        <v>102</v>
      </c>
      <c r="K2167" s="1144"/>
    </row>
    <row r="2168" spans="1:11" ht="16" thickBot="1" x14ac:dyDescent="0.3">
      <c r="A2168" s="1157">
        <v>23</v>
      </c>
      <c r="B2168" s="1144" t="s">
        <v>12628</v>
      </c>
      <c r="C2168" s="1144">
        <v>480</v>
      </c>
      <c r="D2168" s="1156">
        <v>480</v>
      </c>
      <c r="E2168" s="1141">
        <v>480</v>
      </c>
      <c r="F2168" s="1144">
        <v>448</v>
      </c>
      <c r="G2168" s="1144">
        <v>403</v>
      </c>
      <c r="H2168" s="1144">
        <v>367</v>
      </c>
      <c r="I2168" s="1144">
        <v>264</v>
      </c>
      <c r="J2168" s="1144">
        <v>227</v>
      </c>
      <c r="K2168" s="1144"/>
    </row>
    <row r="2169" spans="1:11" ht="16" thickBot="1" x14ac:dyDescent="0.3">
      <c r="A2169" s="1155"/>
      <c r="B2169" s="1144" t="s">
        <v>15718</v>
      </c>
      <c r="C2169" s="1144">
        <v>480</v>
      </c>
      <c r="D2169" s="1156">
        <v>480</v>
      </c>
      <c r="E2169" s="1141">
        <v>480</v>
      </c>
      <c r="F2169" s="1144">
        <v>448</v>
      </c>
      <c r="G2169" s="1144">
        <v>403</v>
      </c>
      <c r="H2169" s="1144">
        <v>367</v>
      </c>
      <c r="I2169" s="1144">
        <v>264</v>
      </c>
      <c r="J2169" s="1144">
        <v>79</v>
      </c>
      <c r="K2169" s="1144"/>
    </row>
    <row r="2170" spans="1:11" ht="16" thickBot="1" x14ac:dyDescent="0.3">
      <c r="A2170" s="1157">
        <v>24</v>
      </c>
      <c r="B2170" s="1144" t="s">
        <v>12628</v>
      </c>
      <c r="C2170" s="1144">
        <v>480</v>
      </c>
      <c r="D2170" s="1156">
        <v>480</v>
      </c>
      <c r="E2170" s="1141">
        <v>480</v>
      </c>
      <c r="F2170" s="1144">
        <v>448</v>
      </c>
      <c r="G2170" s="1144">
        <v>403</v>
      </c>
      <c r="H2170" s="1144">
        <v>336</v>
      </c>
      <c r="I2170" s="1144">
        <v>254</v>
      </c>
      <c r="J2170" s="1144">
        <v>219</v>
      </c>
      <c r="K2170" s="1144"/>
    </row>
    <row r="2171" spans="1:11" ht="16" thickBot="1" x14ac:dyDescent="0.3">
      <c r="A2171" s="1155"/>
      <c r="B2171" s="1144" t="s">
        <v>15718</v>
      </c>
      <c r="C2171" s="1144">
        <v>480</v>
      </c>
      <c r="D2171" s="1156">
        <v>480</v>
      </c>
      <c r="E2171" s="1141">
        <v>480</v>
      </c>
      <c r="F2171" s="1144">
        <v>448</v>
      </c>
      <c r="G2171" s="1144">
        <v>403</v>
      </c>
      <c r="H2171" s="1144">
        <v>336</v>
      </c>
      <c r="I2171" s="1144">
        <v>150</v>
      </c>
      <c r="J2171" s="1144">
        <v>64</v>
      </c>
      <c r="K2171" s="1144"/>
    </row>
    <row r="2172" spans="1:11" ht="16" thickBot="1" x14ac:dyDescent="0.3">
      <c r="A2172" s="1157">
        <v>25</v>
      </c>
      <c r="B2172" s="1144" t="s">
        <v>12628</v>
      </c>
      <c r="C2172" s="1144">
        <v>480</v>
      </c>
      <c r="D2172" s="1156">
        <v>480</v>
      </c>
      <c r="E2172" s="1141">
        <v>480</v>
      </c>
      <c r="F2172" s="1144">
        <v>448</v>
      </c>
      <c r="G2172" s="1144">
        <v>393</v>
      </c>
      <c r="H2172" s="1144">
        <v>290</v>
      </c>
      <c r="I2172" s="1144">
        <v>246</v>
      </c>
      <c r="J2172" s="1144">
        <v>213</v>
      </c>
      <c r="K2172" s="1144"/>
    </row>
    <row r="2173" spans="1:11" ht="16" thickBot="1" x14ac:dyDescent="0.3">
      <c r="A2173" s="1155"/>
      <c r="B2173" s="1144" t="s">
        <v>15718</v>
      </c>
      <c r="C2173" s="1144">
        <v>480</v>
      </c>
      <c r="D2173" s="1156">
        <v>480</v>
      </c>
      <c r="E2173" s="1141">
        <v>480</v>
      </c>
      <c r="F2173" s="1144">
        <v>448</v>
      </c>
      <c r="G2173" s="1144">
        <v>393</v>
      </c>
      <c r="H2173" s="1144">
        <v>290</v>
      </c>
      <c r="I2173" s="1144">
        <v>99</v>
      </c>
      <c r="J2173" s="1144">
        <v>52</v>
      </c>
      <c r="K2173" s="1144"/>
    </row>
    <row r="2174" spans="1:11" ht="16" thickBot="1" x14ac:dyDescent="0.3">
      <c r="A2174" s="1157">
        <v>26</v>
      </c>
      <c r="B2174" s="1144" t="s">
        <v>12628</v>
      </c>
      <c r="C2174" s="1144">
        <v>480</v>
      </c>
      <c r="D2174" s="1156">
        <v>480</v>
      </c>
      <c r="E2174" s="1141">
        <v>480</v>
      </c>
      <c r="F2174" s="1144">
        <v>448</v>
      </c>
      <c r="G2174" s="1144">
        <v>327</v>
      </c>
      <c r="H2174" s="1144">
        <v>279</v>
      </c>
      <c r="I2174" s="1144">
        <v>237</v>
      </c>
      <c r="J2174" s="1144">
        <v>206</v>
      </c>
      <c r="K2174" s="1144"/>
    </row>
    <row r="2175" spans="1:11" ht="16" thickBot="1" x14ac:dyDescent="0.3">
      <c r="A2175" s="1155"/>
      <c r="B2175" s="1144" t="s">
        <v>15718</v>
      </c>
      <c r="C2175" s="1144">
        <v>480</v>
      </c>
      <c r="D2175" s="1156">
        <v>480</v>
      </c>
      <c r="E2175" s="1141">
        <v>480</v>
      </c>
      <c r="F2175" s="1144">
        <v>448</v>
      </c>
      <c r="G2175" s="1144">
        <v>327</v>
      </c>
      <c r="H2175" s="1144">
        <v>191</v>
      </c>
      <c r="I2175" s="1144">
        <v>70</v>
      </c>
      <c r="J2175" s="1144">
        <v>43</v>
      </c>
      <c r="K2175" s="1144"/>
    </row>
    <row r="2176" spans="1:11" ht="16" thickBot="1" x14ac:dyDescent="0.3">
      <c r="A2176" s="1157">
        <v>27</v>
      </c>
      <c r="B2176" s="1144" t="s">
        <v>12628</v>
      </c>
      <c r="C2176" s="1144">
        <v>480</v>
      </c>
      <c r="D2176" s="1156">
        <v>480</v>
      </c>
      <c r="E2176" s="1141">
        <v>480</v>
      </c>
      <c r="F2176" s="1144">
        <v>388</v>
      </c>
      <c r="G2176" s="1144">
        <v>303</v>
      </c>
      <c r="H2176" s="1144">
        <v>269</v>
      </c>
      <c r="I2176" s="1144">
        <v>230</v>
      </c>
      <c r="J2176" s="1144">
        <v>201</v>
      </c>
      <c r="K2176" s="1144"/>
    </row>
    <row r="2177" spans="1:11" ht="16" thickBot="1" x14ac:dyDescent="0.3">
      <c r="A2177" s="1155"/>
      <c r="B2177" s="1144" t="s">
        <v>15718</v>
      </c>
      <c r="C2177" s="1144">
        <v>480</v>
      </c>
      <c r="D2177" s="1156">
        <v>480</v>
      </c>
      <c r="E2177" s="1141">
        <v>480</v>
      </c>
      <c r="F2177" s="1144">
        <v>388</v>
      </c>
      <c r="G2177" s="1144">
        <v>303</v>
      </c>
      <c r="H2177" s="1144">
        <v>110</v>
      </c>
      <c r="I2177" s="1144">
        <v>55</v>
      </c>
      <c r="J2177" s="1144">
        <v>37</v>
      </c>
      <c r="K2177" s="1144"/>
    </row>
    <row r="2178" spans="1:11" ht="16" thickBot="1" x14ac:dyDescent="0.3">
      <c r="A2178" s="1157">
        <v>28</v>
      </c>
      <c r="B2178" s="1144" t="s">
        <v>12628</v>
      </c>
      <c r="C2178" s="1144">
        <v>480</v>
      </c>
      <c r="D2178" s="1156">
        <v>480</v>
      </c>
      <c r="E2178" s="1141">
        <v>454</v>
      </c>
      <c r="F2178" s="1144">
        <v>332</v>
      </c>
      <c r="G2178" s="1144">
        <v>291</v>
      </c>
      <c r="H2178" s="1144">
        <v>259</v>
      </c>
      <c r="I2178" s="1144">
        <v>222</v>
      </c>
      <c r="J2178" s="1144">
        <v>195</v>
      </c>
      <c r="K2178" s="1144"/>
    </row>
    <row r="2179" spans="1:11" ht="16" thickBot="1" x14ac:dyDescent="0.3">
      <c r="A2179" s="1155"/>
      <c r="B2179" s="1144" t="s">
        <v>15718</v>
      </c>
      <c r="C2179" s="1144">
        <v>480</v>
      </c>
      <c r="D2179" s="1156">
        <v>480</v>
      </c>
      <c r="E2179" s="1141">
        <v>454</v>
      </c>
      <c r="F2179" s="1144">
        <v>332</v>
      </c>
      <c r="G2179" s="1144">
        <v>134</v>
      </c>
      <c r="H2179" s="1144">
        <v>74</v>
      </c>
      <c r="I2179" s="1144">
        <v>44</v>
      </c>
      <c r="J2179" s="1144">
        <v>31</v>
      </c>
      <c r="K2179" s="1144"/>
    </row>
    <row r="2180" spans="1:11" ht="16" thickBot="1" x14ac:dyDescent="0.3">
      <c r="A2180" s="1157">
        <v>29</v>
      </c>
      <c r="B2180" s="1144" t="s">
        <v>12628</v>
      </c>
      <c r="C2180" s="1144">
        <v>480</v>
      </c>
      <c r="D2180" s="1156">
        <v>480</v>
      </c>
      <c r="E2180" s="1141">
        <v>367</v>
      </c>
      <c r="F2180" s="1144">
        <v>318</v>
      </c>
      <c r="G2180" s="1144">
        <v>280</v>
      </c>
      <c r="H2180" s="1144">
        <v>250</v>
      </c>
      <c r="I2180" s="1144">
        <v>216</v>
      </c>
      <c r="J2180" s="1144">
        <v>189</v>
      </c>
      <c r="K2180" s="1144"/>
    </row>
    <row r="2181" spans="1:11" ht="16" thickBot="1" x14ac:dyDescent="0.3">
      <c r="A2181" s="1155"/>
      <c r="B2181" s="1144" t="s">
        <v>15718</v>
      </c>
      <c r="C2181" s="1144">
        <v>480</v>
      </c>
      <c r="D2181" s="1156">
        <v>480</v>
      </c>
      <c r="E2181" s="1141">
        <v>367</v>
      </c>
      <c r="F2181" s="1144">
        <v>175</v>
      </c>
      <c r="G2181" s="1144">
        <v>86</v>
      </c>
      <c r="H2181" s="1144">
        <v>56</v>
      </c>
      <c r="I2181" s="1144">
        <v>37</v>
      </c>
      <c r="J2181" s="1144">
        <v>28</v>
      </c>
      <c r="K2181" s="1144"/>
    </row>
    <row r="2182" spans="1:11" ht="16" thickBot="1" x14ac:dyDescent="0.3">
      <c r="A2182" s="1157">
        <v>30</v>
      </c>
      <c r="B2182" s="1144" t="s">
        <v>12628</v>
      </c>
      <c r="C2182" s="1144">
        <v>480</v>
      </c>
      <c r="D2182" s="1156">
        <v>433</v>
      </c>
      <c r="E2182" s="1141">
        <v>350</v>
      </c>
      <c r="F2182" s="1144">
        <v>305</v>
      </c>
      <c r="G2182" s="1144">
        <v>270</v>
      </c>
      <c r="H2182" s="1144">
        <v>242</v>
      </c>
      <c r="I2182" s="1144">
        <v>209</v>
      </c>
      <c r="J2182" s="1144">
        <v>184</v>
      </c>
      <c r="K2182" s="1144"/>
    </row>
    <row r="2183" spans="1:11" ht="16" thickBot="1" x14ac:dyDescent="0.3">
      <c r="A2183" s="1155"/>
      <c r="B2183" s="1144" t="s">
        <v>15718</v>
      </c>
      <c r="C2183" s="1144">
        <v>480</v>
      </c>
      <c r="D2183" s="1156">
        <v>433</v>
      </c>
      <c r="E2183" s="1141">
        <v>214</v>
      </c>
      <c r="F2183" s="1144">
        <v>96</v>
      </c>
      <c r="G2183" s="1144">
        <v>61</v>
      </c>
      <c r="H2183" s="1144">
        <v>44</v>
      </c>
      <c r="I2183" s="1144">
        <v>32</v>
      </c>
      <c r="J2183" s="1144">
        <v>24</v>
      </c>
      <c r="K2183" s="1144"/>
    </row>
    <row r="2184" spans="1:11" ht="16" thickBot="1" x14ac:dyDescent="0.3">
      <c r="A2184" s="1157">
        <v>31</v>
      </c>
      <c r="B2184" s="1144" t="s">
        <v>12628</v>
      </c>
      <c r="C2184" s="1144">
        <v>480</v>
      </c>
      <c r="D2184" s="1156">
        <v>390</v>
      </c>
      <c r="E2184" s="1141">
        <v>334</v>
      </c>
      <c r="F2184" s="1144">
        <v>293</v>
      </c>
      <c r="G2184" s="1144">
        <v>260</v>
      </c>
      <c r="H2184" s="1144">
        <v>234</v>
      </c>
      <c r="I2184" s="1144">
        <v>203</v>
      </c>
      <c r="J2184" s="1144">
        <v>180</v>
      </c>
      <c r="K2184" s="1144"/>
    </row>
    <row r="2185" spans="1:11" ht="16" thickBot="1" x14ac:dyDescent="0.3">
      <c r="A2185" s="1155"/>
      <c r="B2185" s="1144" t="s">
        <v>15718</v>
      </c>
      <c r="C2185" s="1144">
        <v>480</v>
      </c>
      <c r="D2185" s="1156">
        <v>368</v>
      </c>
      <c r="E2185" s="1141">
        <v>118</v>
      </c>
      <c r="F2185" s="1144">
        <v>70</v>
      </c>
      <c r="G2185" s="1144">
        <v>49</v>
      </c>
      <c r="H2185" s="1144">
        <v>38</v>
      </c>
      <c r="I2185" s="1144">
        <v>28</v>
      </c>
      <c r="J2185" s="1144">
        <v>22</v>
      </c>
      <c r="K2185" s="1144"/>
    </row>
    <row r="2186" spans="1:11" ht="16" thickBot="1" x14ac:dyDescent="0.3">
      <c r="A2186" s="1157">
        <v>32</v>
      </c>
      <c r="B2186" s="1144" t="s">
        <v>12628</v>
      </c>
      <c r="C2186" s="1144">
        <v>442</v>
      </c>
      <c r="D2186" s="1156">
        <v>371</v>
      </c>
      <c r="E2186" s="1141">
        <v>320</v>
      </c>
      <c r="F2186" s="1144">
        <v>281</v>
      </c>
      <c r="G2186" s="1144">
        <v>251</v>
      </c>
      <c r="H2186" s="1144">
        <v>226</v>
      </c>
      <c r="I2186" s="1144">
        <v>197</v>
      </c>
      <c r="J2186" s="1144">
        <v>175</v>
      </c>
      <c r="K2186" s="1144"/>
    </row>
    <row r="2187" spans="1:11" ht="13" x14ac:dyDescent="0.25">
      <c r="A2187" s="1158"/>
      <c r="B2187" s="1138" t="s">
        <v>15718</v>
      </c>
      <c r="C2187" s="1138">
        <v>442</v>
      </c>
      <c r="D2187" s="1138">
        <v>141</v>
      </c>
      <c r="E2187" s="1138">
        <v>77</v>
      </c>
      <c r="F2187" s="1138">
        <v>53</v>
      </c>
      <c r="G2187" s="1138">
        <v>40</v>
      </c>
      <c r="H2187" s="1138">
        <v>32</v>
      </c>
      <c r="I2187" s="1138">
        <v>25</v>
      </c>
      <c r="J2187" s="1138">
        <v>20</v>
      </c>
      <c r="K2187" s="1138"/>
    </row>
    <row r="2188" spans="1:11" ht="15" x14ac:dyDescent="0.25">
      <c r="A2188" s="1129">
        <v>33</v>
      </c>
      <c r="B2188" s="1125" t="s">
        <v>12628</v>
      </c>
      <c r="C2188" s="1125">
        <v>418</v>
      </c>
      <c r="D2188" s="1125">
        <v>354</v>
      </c>
      <c r="E2188" s="1125">
        <v>307</v>
      </c>
      <c r="F2188" s="1125">
        <v>271</v>
      </c>
      <c r="G2188" s="1125">
        <v>243</v>
      </c>
      <c r="H2188" s="1125">
        <v>219</v>
      </c>
      <c r="I2188" s="1125">
        <v>192</v>
      </c>
      <c r="J2188" s="1125">
        <v>171</v>
      </c>
      <c r="K2188" s="1125"/>
    </row>
    <row r="2189" spans="1:11" thickBot="1" x14ac:dyDescent="0.3">
      <c r="A2189" s="1129"/>
      <c r="B2189" s="1125" t="s">
        <v>15718</v>
      </c>
      <c r="C2189" s="1125">
        <v>175</v>
      </c>
      <c r="D2189" s="1125">
        <v>86</v>
      </c>
      <c r="E2189" s="1125">
        <v>57</v>
      </c>
      <c r="F2189" s="1125">
        <v>43</v>
      </c>
      <c r="G2189" s="1125">
        <v>34</v>
      </c>
      <c r="H2189" s="1125">
        <v>28</v>
      </c>
      <c r="I2189" s="1125">
        <v>22</v>
      </c>
      <c r="J2189" s="1125">
        <v>18</v>
      </c>
      <c r="K2189" s="1125"/>
    </row>
    <row r="2190" spans="1:11" ht="16" thickBot="1" x14ac:dyDescent="0.3">
      <c r="A2190" s="1140">
        <v>34</v>
      </c>
      <c r="B2190" s="1141" t="s">
        <v>12628</v>
      </c>
      <c r="C2190" s="1142">
        <v>397</v>
      </c>
      <c r="D2190" s="1125">
        <v>339</v>
      </c>
      <c r="E2190" s="1125">
        <v>295</v>
      </c>
      <c r="F2190" s="1125">
        <v>261</v>
      </c>
      <c r="G2190" s="1125">
        <v>235</v>
      </c>
      <c r="H2190" s="1125">
        <v>213</v>
      </c>
      <c r="I2190" s="1125">
        <v>187</v>
      </c>
      <c r="J2190" s="1125">
        <v>166</v>
      </c>
      <c r="K2190" s="1125"/>
    </row>
    <row r="2191" spans="1:11" ht="16" thickBot="1" x14ac:dyDescent="0.3">
      <c r="A2191" s="1143"/>
      <c r="B2191" s="1144" t="s">
        <v>15718</v>
      </c>
      <c r="C2191" s="1145">
        <v>97</v>
      </c>
      <c r="D2191" s="1125">
        <v>62</v>
      </c>
      <c r="E2191" s="1125">
        <v>45</v>
      </c>
      <c r="F2191" s="1125">
        <v>35</v>
      </c>
      <c r="G2191" s="1125">
        <v>29</v>
      </c>
      <c r="H2191" s="1125">
        <v>25</v>
      </c>
      <c r="I2191" s="1125">
        <v>20</v>
      </c>
      <c r="J2191" s="1125">
        <v>17</v>
      </c>
      <c r="K2191" s="1125"/>
    </row>
    <row r="2192" spans="1:11" ht="16.149999999999999" customHeight="1" thickBot="1" x14ac:dyDescent="0.3">
      <c r="A2192" s="1147">
        <v>35</v>
      </c>
      <c r="B2192" s="1148" t="s">
        <v>12628</v>
      </c>
      <c r="C2192" s="1149">
        <v>378</v>
      </c>
      <c r="D2192" s="1150">
        <v>324</v>
      </c>
      <c r="E2192" s="1150">
        <v>284</v>
      </c>
      <c r="F2192" s="1150">
        <v>252</v>
      </c>
      <c r="G2192" s="1150">
        <v>227</v>
      </c>
      <c r="H2192" s="1150">
        <v>206</v>
      </c>
      <c r="I2192" s="1150">
        <v>182</v>
      </c>
      <c r="J2192" s="1145">
        <v>162</v>
      </c>
      <c r="K2192" s="1125"/>
    </row>
    <row r="2193" spans="1:11" thickBot="1" x14ac:dyDescent="0.3">
      <c r="A2193" s="1143"/>
      <c r="B2193" s="1151" t="s">
        <v>15718</v>
      </c>
      <c r="C2193" s="1145">
        <v>64</v>
      </c>
      <c r="D2193" s="1145">
        <v>46</v>
      </c>
      <c r="E2193" s="1145">
        <v>36</v>
      </c>
      <c r="F2193" s="1145">
        <v>30</v>
      </c>
      <c r="G2193" s="1145">
        <v>25</v>
      </c>
      <c r="H2193" s="1145">
        <v>22</v>
      </c>
      <c r="I2193" s="1145">
        <v>18</v>
      </c>
      <c r="J2193" s="1145">
        <v>15</v>
      </c>
      <c r="K2193" s="1125"/>
    </row>
    <row r="2194" spans="1:11" thickBot="1" x14ac:dyDescent="0.3">
      <c r="A2194" s="1143">
        <v>36</v>
      </c>
      <c r="B2194" s="1145" t="s">
        <v>12628</v>
      </c>
      <c r="C2194" s="1145">
        <v>361</v>
      </c>
      <c r="D2194" s="1145">
        <v>311</v>
      </c>
      <c r="E2194" s="1145">
        <v>273</v>
      </c>
      <c r="F2194" s="1145">
        <v>244</v>
      </c>
      <c r="G2194" s="1145">
        <v>220</v>
      </c>
      <c r="H2194" s="1145">
        <v>200</v>
      </c>
      <c r="I2194" s="1145">
        <v>177</v>
      </c>
      <c r="J2194" s="1145">
        <v>158</v>
      </c>
      <c r="K2194" s="1125"/>
    </row>
    <row r="2195" spans="1:11" thickBot="1" x14ac:dyDescent="0.3">
      <c r="A2195" s="1143"/>
      <c r="B2195" s="1145" t="s">
        <v>15718</v>
      </c>
      <c r="C2195" s="1145">
        <v>48</v>
      </c>
      <c r="D2195" s="1145">
        <v>37</v>
      </c>
      <c r="E2195" s="1145">
        <v>30</v>
      </c>
      <c r="F2195" s="1145">
        <v>25</v>
      </c>
      <c r="G2195" s="1145">
        <v>22</v>
      </c>
      <c r="H2195" s="1145">
        <v>19</v>
      </c>
      <c r="I2195" s="1145">
        <v>16</v>
      </c>
      <c r="J2195" s="1145">
        <v>14</v>
      </c>
      <c r="K2195" s="1125"/>
    </row>
    <row r="2196" spans="1:11" ht="13.5" thickBot="1" x14ac:dyDescent="0.3">
      <c r="A2196" s="1152">
        <v>37</v>
      </c>
      <c r="B2196" s="1153" t="s">
        <v>12628</v>
      </c>
      <c r="C2196" s="1153">
        <v>345</v>
      </c>
      <c r="D2196" s="1153">
        <v>299</v>
      </c>
      <c r="E2196" s="1153">
        <v>264</v>
      </c>
      <c r="F2196" s="1153">
        <v>236</v>
      </c>
      <c r="G2196" s="1153">
        <v>213</v>
      </c>
      <c r="H2196" s="1153">
        <v>195</v>
      </c>
      <c r="I2196" s="1153">
        <v>172</v>
      </c>
      <c r="J2196" s="1154">
        <v>155</v>
      </c>
      <c r="K2196" s="1125"/>
    </row>
    <row r="2197" spans="1:11" ht="16" thickBot="1" x14ac:dyDescent="0.3">
      <c r="A2197" s="1155"/>
      <c r="B2197" s="1144" t="s">
        <v>15718</v>
      </c>
      <c r="C2197" s="1144">
        <v>38</v>
      </c>
      <c r="D2197" s="1144">
        <v>31</v>
      </c>
      <c r="E2197" s="1144">
        <v>26</v>
      </c>
      <c r="F2197" s="1144">
        <v>22</v>
      </c>
      <c r="G2197" s="1144">
        <v>20</v>
      </c>
      <c r="H2197" s="1144">
        <v>17</v>
      </c>
      <c r="I2197" s="1144">
        <v>15</v>
      </c>
      <c r="J2197" s="1144">
        <v>13</v>
      </c>
      <c r="K2197" s="1125"/>
    </row>
    <row r="2198" spans="1:11" ht="16" thickBot="1" x14ac:dyDescent="0.3">
      <c r="A2198" s="1157">
        <v>38</v>
      </c>
      <c r="B2198" s="1144" t="s">
        <v>12628</v>
      </c>
      <c r="C2198" s="1144">
        <v>330</v>
      </c>
      <c r="D2198" s="1144">
        <v>288</v>
      </c>
      <c r="E2198" s="1144">
        <v>255</v>
      </c>
      <c r="F2198" s="1144">
        <v>228</v>
      </c>
      <c r="G2198" s="1144">
        <v>207</v>
      </c>
      <c r="H2198" s="1144">
        <v>190</v>
      </c>
      <c r="I2198" s="1144">
        <v>168</v>
      </c>
      <c r="J2198" s="1144">
        <v>151</v>
      </c>
      <c r="K2198" s="1125"/>
    </row>
    <row r="2199" spans="1:11" ht="16" thickBot="1" x14ac:dyDescent="0.3">
      <c r="A2199" s="1155"/>
      <c r="B2199" s="1144" t="s">
        <v>15718</v>
      </c>
      <c r="C2199" s="1144">
        <v>32</v>
      </c>
      <c r="D2199" s="1144">
        <v>26</v>
      </c>
      <c r="E2199" s="1144">
        <v>23</v>
      </c>
      <c r="F2199" s="1144">
        <v>20</v>
      </c>
      <c r="G2199" s="1144">
        <v>18</v>
      </c>
      <c r="H2199" s="1144">
        <v>16</v>
      </c>
      <c r="I2199" s="1144">
        <v>14</v>
      </c>
      <c r="J2199" s="1144">
        <v>12</v>
      </c>
      <c r="K2199" s="1125"/>
    </row>
    <row r="2200" spans="1:11" ht="16" thickBot="1" x14ac:dyDescent="0.3">
      <c r="A2200" s="1157">
        <v>39</v>
      </c>
      <c r="B2200" s="1144" t="s">
        <v>12628</v>
      </c>
      <c r="C2200" s="1144">
        <v>317</v>
      </c>
      <c r="D2200" s="1144">
        <v>277</v>
      </c>
      <c r="E2200" s="1144">
        <v>246</v>
      </c>
      <c r="F2200" s="1144">
        <v>221</v>
      </c>
      <c r="G2200" s="1144">
        <v>201</v>
      </c>
      <c r="H2200" s="1144">
        <v>184</v>
      </c>
      <c r="I2200" s="1144">
        <v>164</v>
      </c>
      <c r="J2200" s="1144">
        <v>148</v>
      </c>
      <c r="K2200" s="1125"/>
    </row>
    <row r="2201" spans="1:11" ht="16" thickBot="1" x14ac:dyDescent="0.3">
      <c r="A2201" s="1155"/>
      <c r="B2201" s="1144" t="s">
        <v>15718</v>
      </c>
      <c r="C2201" s="1144">
        <v>27</v>
      </c>
      <c r="D2201" s="1144">
        <v>23</v>
      </c>
      <c r="E2201" s="1144">
        <v>20</v>
      </c>
      <c r="F2201" s="1144">
        <v>18</v>
      </c>
      <c r="G2201" s="1144">
        <v>16</v>
      </c>
      <c r="H2201" s="1144">
        <v>14</v>
      </c>
      <c r="I2201" s="1144">
        <v>13</v>
      </c>
      <c r="J2201" s="1144">
        <v>11</v>
      </c>
      <c r="K2201" s="1125"/>
    </row>
    <row r="2202" spans="1:11" ht="16" thickBot="1" x14ac:dyDescent="0.3">
      <c r="A2202" s="1157">
        <v>40</v>
      </c>
      <c r="B2202" s="1144" t="s">
        <v>12628</v>
      </c>
      <c r="C2202" s="1144">
        <v>305</v>
      </c>
      <c r="D2202" s="1144">
        <v>267</v>
      </c>
      <c r="E2202" s="1144">
        <v>238</v>
      </c>
      <c r="F2202" s="1144">
        <v>215</v>
      </c>
      <c r="G2202" s="1144">
        <v>195</v>
      </c>
      <c r="H2202" s="1144">
        <v>180</v>
      </c>
      <c r="I2202" s="1144">
        <v>160</v>
      </c>
      <c r="J2202" s="1144">
        <v>144</v>
      </c>
      <c r="K2202" s="1125"/>
    </row>
    <row r="2203" spans="1:11" ht="16" thickBot="1" x14ac:dyDescent="0.3">
      <c r="A2203" s="1155"/>
      <c r="B2203" s="1144" t="s">
        <v>15718</v>
      </c>
      <c r="C2203" s="1144">
        <v>23</v>
      </c>
      <c r="D2203" s="1144">
        <v>20</v>
      </c>
      <c r="E2203" s="1144">
        <v>18</v>
      </c>
      <c r="F2203" s="1144">
        <v>16</v>
      </c>
      <c r="G2203" s="1144">
        <v>14</v>
      </c>
      <c r="H2203" s="1144">
        <v>13</v>
      </c>
      <c r="I2203" s="1144">
        <v>12</v>
      </c>
      <c r="J2203" s="1144">
        <v>10</v>
      </c>
      <c r="K2203" s="1125"/>
    </row>
    <row r="2204" spans="1:11" ht="16" thickBot="1" x14ac:dyDescent="0.3">
      <c r="A2204" s="1157" t="s">
        <v>12658</v>
      </c>
      <c r="B2204" s="1144"/>
      <c r="C2204" s="1144"/>
      <c r="D2204" s="1144"/>
      <c r="E2204" s="1144"/>
      <c r="F2204" s="1144"/>
      <c r="G2204" s="1144"/>
      <c r="H2204" s="1144"/>
      <c r="I2204" s="1144"/>
      <c r="J2204" s="1144"/>
      <c r="K2204" s="1125"/>
    </row>
    <row r="2205" spans="1:11" ht="16" thickBot="1" x14ac:dyDescent="0.3">
      <c r="A2205" s="1155" t="s">
        <v>12638</v>
      </c>
      <c r="B2205" s="1144"/>
      <c r="C2205" s="1144"/>
      <c r="D2205" s="1144"/>
      <c r="E2205" s="1144"/>
      <c r="F2205" s="1144"/>
      <c r="G2205" s="1144"/>
      <c r="H2205" s="1144"/>
      <c r="I2205" s="1144"/>
      <c r="J2205" s="1144"/>
      <c r="K2205" s="1125"/>
    </row>
    <row r="2206" spans="1:11" ht="16" thickBot="1" x14ac:dyDescent="0.3">
      <c r="A2206" s="1157" t="s">
        <v>13595</v>
      </c>
      <c r="B2206" s="1144" t="s">
        <v>12640</v>
      </c>
      <c r="C2206" s="1144" t="s">
        <v>12659</v>
      </c>
      <c r="D2206" s="1144"/>
      <c r="E2206" s="1144"/>
      <c r="F2206" s="1144"/>
      <c r="G2206" s="1144"/>
      <c r="H2206" s="1144"/>
      <c r="I2206" s="1144"/>
      <c r="J2206" s="1144"/>
      <c r="K2206" s="1125"/>
    </row>
    <row r="2207" spans="1:11" ht="16" thickBot="1" x14ac:dyDescent="0.3">
      <c r="A2207" s="1155" t="s">
        <v>13596</v>
      </c>
      <c r="B2207" s="1144" t="s">
        <v>15752</v>
      </c>
      <c r="C2207" s="1144" t="s">
        <v>13623</v>
      </c>
      <c r="D2207" s="1144"/>
      <c r="E2207" s="1144"/>
      <c r="F2207" s="1144"/>
      <c r="G2207" s="1144"/>
      <c r="H2207" s="1144"/>
      <c r="I2207" s="1144"/>
      <c r="J2207" s="1144"/>
      <c r="K2207" s="1125"/>
    </row>
    <row r="2208" spans="1:11" ht="109" thickBot="1" x14ac:dyDescent="0.3">
      <c r="A2208" s="1157" t="s">
        <v>13598</v>
      </c>
      <c r="B2208" s="1144" t="s">
        <v>13599</v>
      </c>
      <c r="C2208" s="1144" t="s">
        <v>13600</v>
      </c>
      <c r="D2208" s="1144"/>
      <c r="E2208" s="1144"/>
      <c r="F2208" s="1144"/>
      <c r="G2208" s="1144"/>
      <c r="H2208" s="1144"/>
      <c r="I2208" s="1144"/>
      <c r="J2208" s="1144"/>
      <c r="K2208" s="1125"/>
    </row>
    <row r="2209" spans="1:11" ht="16" thickBot="1" x14ac:dyDescent="0.3">
      <c r="A2209" s="1155"/>
      <c r="B2209" s="1144"/>
      <c r="C2209" s="1144" t="s">
        <v>13601</v>
      </c>
      <c r="D2209" s="1144" t="s">
        <v>13619</v>
      </c>
      <c r="E2209" s="1144" t="s">
        <v>13603</v>
      </c>
      <c r="F2209" s="1144" t="s">
        <v>13604</v>
      </c>
      <c r="G2209" s="1144" t="s">
        <v>13605</v>
      </c>
      <c r="H2209" s="1144" t="s">
        <v>13606</v>
      </c>
      <c r="I2209" s="1144" t="s">
        <v>13620</v>
      </c>
      <c r="J2209" s="1144" t="s">
        <v>13621</v>
      </c>
      <c r="K2209" s="1125"/>
    </row>
    <row r="2210" spans="1:11" ht="16" thickBot="1" x14ac:dyDescent="0.3">
      <c r="A2210" s="1157" t="s">
        <v>15753</v>
      </c>
      <c r="B2210" s="1144" t="s">
        <v>15754</v>
      </c>
      <c r="C2210" s="1144" t="s">
        <v>13609</v>
      </c>
      <c r="D2210" s="1144" t="s">
        <v>13610</v>
      </c>
      <c r="E2210" s="1144" t="s">
        <v>13611</v>
      </c>
      <c r="F2210" s="1144" t="s">
        <v>13612</v>
      </c>
      <c r="G2210" s="1144" t="s">
        <v>13613</v>
      </c>
      <c r="H2210" s="1144" t="s">
        <v>13614</v>
      </c>
      <c r="I2210" s="1144" t="s">
        <v>13615</v>
      </c>
      <c r="J2210" s="1144" t="s">
        <v>13616</v>
      </c>
      <c r="K2210" s="1125"/>
    </row>
    <row r="2211" spans="1:11" ht="16" thickBot="1" x14ac:dyDescent="0.3">
      <c r="A2211" s="1155" t="s">
        <v>13617</v>
      </c>
      <c r="B2211" s="1144" t="s">
        <v>13618</v>
      </c>
      <c r="C2211" s="1144" t="s">
        <v>15692</v>
      </c>
      <c r="D2211" s="1144" t="s">
        <v>15692</v>
      </c>
      <c r="E2211" s="1144" t="s">
        <v>15692</v>
      </c>
      <c r="F2211" s="1144" t="s">
        <v>15692</v>
      </c>
      <c r="G2211" s="1144" t="s">
        <v>15692</v>
      </c>
      <c r="H2211" s="1144" t="s">
        <v>15692</v>
      </c>
      <c r="I2211" s="1144" t="s">
        <v>15692</v>
      </c>
      <c r="J2211" s="1144" t="s">
        <v>15692</v>
      </c>
      <c r="K2211" s="1125"/>
    </row>
    <row r="2212" spans="1:11" ht="16" thickBot="1" x14ac:dyDescent="0.3">
      <c r="A2212" s="1157"/>
      <c r="B2212" s="1144"/>
      <c r="C2212" s="1144"/>
      <c r="D2212" s="1144"/>
      <c r="E2212" s="1144"/>
      <c r="F2212" s="1144"/>
      <c r="G2212" s="1144"/>
      <c r="H2212" s="1144"/>
      <c r="I2212" s="1144"/>
      <c r="J2212" s="1144"/>
      <c r="K2212" s="1125"/>
    </row>
    <row r="2213" spans="1:11" ht="16" thickBot="1" x14ac:dyDescent="0.3">
      <c r="A2213" s="1155">
        <v>20</v>
      </c>
      <c r="B2213" s="1144" t="s">
        <v>12628</v>
      </c>
      <c r="C2213" s="1144">
        <v>480</v>
      </c>
      <c r="D2213" s="1144">
        <v>480</v>
      </c>
      <c r="E2213" s="1144">
        <v>480</v>
      </c>
      <c r="F2213" s="1144">
        <v>448</v>
      </c>
      <c r="G2213" s="1144">
        <v>403</v>
      </c>
      <c r="H2213" s="1144">
        <v>367</v>
      </c>
      <c r="I2213" s="1144">
        <v>323</v>
      </c>
      <c r="J2213" s="1144">
        <v>252</v>
      </c>
      <c r="K2213" s="1125"/>
    </row>
    <row r="2214" spans="1:11" ht="16" thickBot="1" x14ac:dyDescent="0.3">
      <c r="A2214" s="1157"/>
      <c r="B2214" s="1144" t="s">
        <v>15718</v>
      </c>
      <c r="C2214" s="1144">
        <v>480</v>
      </c>
      <c r="D2214" s="1144">
        <v>480</v>
      </c>
      <c r="E2214" s="1144">
        <v>480</v>
      </c>
      <c r="F2214" s="1144">
        <v>448</v>
      </c>
      <c r="G2214" s="1144">
        <v>403</v>
      </c>
      <c r="H2214" s="1144">
        <v>367</v>
      </c>
      <c r="I2214" s="1144">
        <v>323</v>
      </c>
      <c r="J2214" s="1144">
        <v>252</v>
      </c>
      <c r="K2214" s="1125"/>
    </row>
    <row r="2215" spans="1:11" ht="16" thickBot="1" x14ac:dyDescent="0.3">
      <c r="A2215" s="1155">
        <v>21</v>
      </c>
      <c r="B2215" s="1144" t="s">
        <v>12628</v>
      </c>
      <c r="C2215" s="1144">
        <v>480</v>
      </c>
      <c r="D2215" s="1144">
        <v>480</v>
      </c>
      <c r="E2215" s="1144">
        <v>480</v>
      </c>
      <c r="F2215" s="1144">
        <v>448</v>
      </c>
      <c r="G2215" s="1144">
        <v>403</v>
      </c>
      <c r="H2215" s="1144">
        <v>367</v>
      </c>
      <c r="I2215" s="1144">
        <v>323</v>
      </c>
      <c r="J2215" s="1144">
        <v>243</v>
      </c>
      <c r="K2215" s="1125"/>
    </row>
    <row r="2216" spans="1:11" ht="16" thickBot="1" x14ac:dyDescent="0.3">
      <c r="A2216" s="1157"/>
      <c r="B2216" s="1144" t="s">
        <v>15718</v>
      </c>
      <c r="C2216" s="1144">
        <v>480</v>
      </c>
      <c r="D2216" s="1144">
        <v>480</v>
      </c>
      <c r="E2216" s="1144">
        <v>480</v>
      </c>
      <c r="F2216" s="1144">
        <v>448</v>
      </c>
      <c r="G2216" s="1144">
        <v>403</v>
      </c>
      <c r="H2216" s="1144">
        <v>367</v>
      </c>
      <c r="I2216" s="1144">
        <v>323</v>
      </c>
      <c r="J2216" s="1144">
        <v>160</v>
      </c>
      <c r="K2216" s="1125"/>
    </row>
    <row r="2217" spans="1:11" ht="16" thickBot="1" x14ac:dyDescent="0.3">
      <c r="A2217" s="1155">
        <v>22</v>
      </c>
      <c r="B2217" s="1144" t="s">
        <v>12628</v>
      </c>
      <c r="C2217" s="1144">
        <v>480</v>
      </c>
      <c r="D2217" s="1144">
        <v>480</v>
      </c>
      <c r="E2217" s="1144">
        <v>480</v>
      </c>
      <c r="F2217" s="1144">
        <v>448</v>
      </c>
      <c r="G2217" s="1144">
        <v>403</v>
      </c>
      <c r="H2217" s="1144">
        <v>367</v>
      </c>
      <c r="I2217" s="1144">
        <v>287</v>
      </c>
      <c r="J2217" s="1144">
        <v>235</v>
      </c>
      <c r="K2217" s="1125"/>
    </row>
    <row r="2218" spans="1:11" ht="16" thickBot="1" x14ac:dyDescent="0.3">
      <c r="A2218" s="1157"/>
      <c r="B2218" s="1144" t="s">
        <v>15718</v>
      </c>
      <c r="C2218" s="1144">
        <v>480</v>
      </c>
      <c r="D2218" s="1144">
        <v>480</v>
      </c>
      <c r="E2218" s="1144">
        <v>480</v>
      </c>
      <c r="F2218" s="1144">
        <v>448</v>
      </c>
      <c r="G2218" s="1144">
        <v>403</v>
      </c>
      <c r="H2218" s="1144">
        <v>367</v>
      </c>
      <c r="I2218" s="1144">
        <v>287</v>
      </c>
      <c r="J2218" s="1144">
        <v>106</v>
      </c>
      <c r="K2218" s="1125"/>
    </row>
    <row r="2219" spans="1:11" ht="16" thickBot="1" x14ac:dyDescent="0.3">
      <c r="A2219" s="1155">
        <v>23</v>
      </c>
      <c r="B2219" s="1144" t="s">
        <v>12628</v>
      </c>
      <c r="C2219" s="1144">
        <v>480</v>
      </c>
      <c r="D2219" s="1144">
        <v>480</v>
      </c>
      <c r="E2219" s="1144">
        <v>480</v>
      </c>
      <c r="F2219" s="1144">
        <v>448</v>
      </c>
      <c r="G2219" s="1144">
        <v>403</v>
      </c>
      <c r="H2219" s="1144">
        <v>367</v>
      </c>
      <c r="I2219" s="1144">
        <v>264</v>
      </c>
      <c r="J2219" s="1144">
        <v>227</v>
      </c>
      <c r="K2219" s="1125"/>
    </row>
    <row r="2220" spans="1:11" ht="16" thickBot="1" x14ac:dyDescent="0.3">
      <c r="A2220" s="1157"/>
      <c r="B2220" s="1144" t="s">
        <v>15718</v>
      </c>
      <c r="C2220" s="1144">
        <v>480</v>
      </c>
      <c r="D2220" s="1144">
        <v>480</v>
      </c>
      <c r="E2220" s="1144">
        <v>480</v>
      </c>
      <c r="F2220" s="1144">
        <v>448</v>
      </c>
      <c r="G2220" s="1144">
        <v>403</v>
      </c>
      <c r="H2220" s="1144">
        <v>367</v>
      </c>
      <c r="I2220" s="1144">
        <v>264</v>
      </c>
      <c r="J2220" s="1144">
        <v>80</v>
      </c>
      <c r="K2220" s="1125"/>
    </row>
    <row r="2221" spans="1:11" ht="16" thickBot="1" x14ac:dyDescent="0.3">
      <c r="A2221" s="1155">
        <v>24</v>
      </c>
      <c r="B2221" s="1144" t="s">
        <v>12628</v>
      </c>
      <c r="C2221" s="1144">
        <v>480</v>
      </c>
      <c r="D2221" s="1144">
        <v>480</v>
      </c>
      <c r="E2221" s="1144">
        <v>480</v>
      </c>
      <c r="F2221" s="1144">
        <v>448</v>
      </c>
      <c r="G2221" s="1144">
        <v>403</v>
      </c>
      <c r="H2221" s="1144">
        <v>338</v>
      </c>
      <c r="I2221" s="1144">
        <v>255</v>
      </c>
      <c r="J2221" s="1144">
        <v>220</v>
      </c>
      <c r="K2221" s="1125"/>
    </row>
    <row r="2222" spans="1:11" ht="16" thickBot="1" x14ac:dyDescent="0.3">
      <c r="A2222" s="1157"/>
      <c r="B2222" s="1144" t="s">
        <v>15718</v>
      </c>
      <c r="C2222" s="1144">
        <v>480</v>
      </c>
      <c r="D2222" s="1144">
        <v>480</v>
      </c>
      <c r="E2222" s="1144">
        <v>480</v>
      </c>
      <c r="F2222" s="1144">
        <v>448</v>
      </c>
      <c r="G2222" s="1144">
        <v>403</v>
      </c>
      <c r="H2222" s="1144">
        <v>338</v>
      </c>
      <c r="I2222" s="1144">
        <v>154</v>
      </c>
      <c r="J2222" s="1144">
        <v>64</v>
      </c>
      <c r="K2222" s="1125"/>
    </row>
    <row r="2223" spans="1:11" ht="16" thickBot="1" x14ac:dyDescent="0.3">
      <c r="A2223" s="1155">
        <v>25</v>
      </c>
      <c r="B2223" s="1144" t="s">
        <v>12628</v>
      </c>
      <c r="C2223" s="1144">
        <v>480</v>
      </c>
      <c r="D2223" s="1144">
        <v>480</v>
      </c>
      <c r="E2223" s="1144">
        <v>480</v>
      </c>
      <c r="F2223" s="1144">
        <v>448</v>
      </c>
      <c r="G2223" s="1144">
        <v>394</v>
      </c>
      <c r="H2223" s="1144">
        <v>290</v>
      </c>
      <c r="I2223" s="1144">
        <v>246</v>
      </c>
      <c r="J2223" s="1144">
        <v>213</v>
      </c>
      <c r="K2223" s="1125"/>
    </row>
    <row r="2224" spans="1:11" ht="16" thickBot="1" x14ac:dyDescent="0.3">
      <c r="A2224" s="1157"/>
      <c r="B2224" s="1144" t="s">
        <v>15718</v>
      </c>
      <c r="C2224" s="1144">
        <v>480</v>
      </c>
      <c r="D2224" s="1144">
        <v>480</v>
      </c>
      <c r="E2224" s="1144">
        <v>480</v>
      </c>
      <c r="F2224" s="1144">
        <v>448</v>
      </c>
      <c r="G2224" s="1144">
        <v>394</v>
      </c>
      <c r="H2224" s="1144">
        <v>290</v>
      </c>
      <c r="I2224" s="1144">
        <v>99</v>
      </c>
      <c r="J2224" s="1144">
        <v>52</v>
      </c>
      <c r="K2224" s="1125"/>
    </row>
    <row r="2225" spans="1:11" ht="16" thickBot="1" x14ac:dyDescent="0.3">
      <c r="A2225" s="1155">
        <v>26</v>
      </c>
      <c r="B2225" s="1144" t="s">
        <v>12628</v>
      </c>
      <c r="C2225" s="1144">
        <v>480</v>
      </c>
      <c r="D2225" s="1144">
        <v>480</v>
      </c>
      <c r="E2225" s="1144">
        <v>480</v>
      </c>
      <c r="F2225" s="1144">
        <v>448</v>
      </c>
      <c r="G2225" s="1144">
        <v>325</v>
      </c>
      <c r="H2225" s="1144">
        <v>279</v>
      </c>
      <c r="I2225" s="1144">
        <v>237</v>
      </c>
      <c r="J2225" s="1144">
        <v>206</v>
      </c>
      <c r="K2225" s="1125"/>
    </row>
    <row r="2226" spans="1:11" ht="16" thickBot="1" x14ac:dyDescent="0.3">
      <c r="A2226" s="1157"/>
      <c r="B2226" s="1144" t="s">
        <v>15718</v>
      </c>
      <c r="C2226" s="1144">
        <v>480</v>
      </c>
      <c r="D2226" s="1144">
        <v>480</v>
      </c>
      <c r="E2226" s="1144">
        <v>480</v>
      </c>
      <c r="F2226" s="1144">
        <v>448</v>
      </c>
      <c r="G2226" s="1144">
        <v>325</v>
      </c>
      <c r="H2226" s="1144">
        <v>187</v>
      </c>
      <c r="I2226" s="1144">
        <v>69</v>
      </c>
      <c r="J2226" s="1144">
        <v>43</v>
      </c>
      <c r="K2226" s="1125"/>
    </row>
    <row r="2227" spans="1:11" ht="16" thickBot="1" x14ac:dyDescent="0.3">
      <c r="A2227" s="1155">
        <v>27</v>
      </c>
      <c r="B2227" s="1144" t="s">
        <v>12628</v>
      </c>
      <c r="C2227" s="1144">
        <v>480</v>
      </c>
      <c r="D2227" s="1144">
        <v>480</v>
      </c>
      <c r="E2227" s="1144">
        <v>480</v>
      </c>
      <c r="F2227" s="1144">
        <v>385</v>
      </c>
      <c r="G2227" s="1144">
        <v>303</v>
      </c>
      <c r="H2227" s="1144">
        <v>268</v>
      </c>
      <c r="I2227" s="1144">
        <v>229</v>
      </c>
      <c r="J2227" s="1144">
        <v>200</v>
      </c>
      <c r="K2227" s="1125"/>
    </row>
    <row r="2228" spans="1:11" ht="16" thickBot="1" x14ac:dyDescent="0.3">
      <c r="A2228" s="1157"/>
      <c r="B2228" s="1144" t="s">
        <v>15718</v>
      </c>
      <c r="C2228" s="1144">
        <v>480</v>
      </c>
      <c r="D2228" s="1144">
        <v>480</v>
      </c>
      <c r="E2228" s="1144">
        <v>480</v>
      </c>
      <c r="F2228" s="1144">
        <v>385</v>
      </c>
      <c r="G2228" s="1144">
        <v>303</v>
      </c>
      <c r="H2228" s="1144">
        <v>107</v>
      </c>
      <c r="I2228" s="1144">
        <v>54</v>
      </c>
      <c r="J2228" s="1144">
        <v>36</v>
      </c>
      <c r="K2228" s="1125"/>
    </row>
    <row r="2229" spans="1:11" ht="16" thickBot="1" x14ac:dyDescent="0.3">
      <c r="A2229" s="1155">
        <v>28</v>
      </c>
      <c r="B2229" s="1144" t="s">
        <v>12628</v>
      </c>
      <c r="C2229" s="1144">
        <v>480</v>
      </c>
      <c r="D2229" s="1144">
        <v>480</v>
      </c>
      <c r="E2229" s="1144">
        <v>450</v>
      </c>
      <c r="F2229" s="1144">
        <v>331</v>
      </c>
      <c r="G2229" s="1144">
        <v>290</v>
      </c>
      <c r="H2229" s="1144">
        <v>258</v>
      </c>
      <c r="I2229" s="1144">
        <v>222</v>
      </c>
      <c r="J2229" s="1144">
        <v>194</v>
      </c>
      <c r="K2229" s="1125"/>
    </row>
    <row r="2230" spans="1:11" ht="16" thickBot="1" x14ac:dyDescent="0.3">
      <c r="A2230" s="1157"/>
      <c r="B2230" s="1144" t="s">
        <v>15718</v>
      </c>
      <c r="C2230" s="1144">
        <v>480</v>
      </c>
      <c r="D2230" s="1144">
        <v>480</v>
      </c>
      <c r="E2230" s="1144">
        <v>450</v>
      </c>
      <c r="F2230" s="1144">
        <v>331</v>
      </c>
      <c r="G2230" s="1144">
        <v>127</v>
      </c>
      <c r="H2230" s="1144">
        <v>72</v>
      </c>
      <c r="I2230" s="1144">
        <v>43</v>
      </c>
      <c r="J2230" s="1144">
        <v>31</v>
      </c>
      <c r="K2230" s="1125"/>
    </row>
    <row r="2231" spans="1:11" ht="16" thickBot="1" x14ac:dyDescent="0.3">
      <c r="A2231" s="1155">
        <v>29</v>
      </c>
      <c r="B2231" s="1144" t="s">
        <v>12628</v>
      </c>
      <c r="C2231" s="1144">
        <v>480</v>
      </c>
      <c r="D2231" s="1144">
        <v>480</v>
      </c>
      <c r="E2231" s="1144">
        <v>365</v>
      </c>
      <c r="F2231" s="1144">
        <v>316</v>
      </c>
      <c r="G2231" s="1144">
        <v>279</v>
      </c>
      <c r="H2231" s="1144">
        <v>249</v>
      </c>
      <c r="I2231" s="1144">
        <v>215</v>
      </c>
      <c r="J2231" s="1144">
        <v>189</v>
      </c>
      <c r="K2231" s="1125"/>
    </row>
    <row r="2232" spans="1:11" ht="16" thickBot="1" x14ac:dyDescent="0.3">
      <c r="A2232" s="1157"/>
      <c r="B2232" s="1144" t="s">
        <v>15718</v>
      </c>
      <c r="C2232" s="1144">
        <v>480</v>
      </c>
      <c r="D2232" s="1144">
        <v>480</v>
      </c>
      <c r="E2232" s="1144">
        <v>365</v>
      </c>
      <c r="F2232" s="1144">
        <v>162</v>
      </c>
      <c r="G2232" s="1144">
        <v>83</v>
      </c>
      <c r="H2232" s="1144">
        <v>55</v>
      </c>
      <c r="I2232" s="1144">
        <v>36</v>
      </c>
      <c r="J2232" s="1144">
        <v>27</v>
      </c>
      <c r="K2232" s="1125"/>
    </row>
    <row r="2233" spans="1:11" ht="16" thickBot="1" x14ac:dyDescent="0.3">
      <c r="A2233" s="1155">
        <v>30</v>
      </c>
      <c r="B2233" s="1144" t="s">
        <v>12628</v>
      </c>
      <c r="C2233" s="1144">
        <v>480</v>
      </c>
      <c r="D2233" s="1144">
        <v>423</v>
      </c>
      <c r="E2233" s="1144">
        <v>347</v>
      </c>
      <c r="F2233" s="1144">
        <v>303</v>
      </c>
      <c r="G2233" s="1144">
        <v>268</v>
      </c>
      <c r="H2233" s="1144">
        <v>240</v>
      </c>
      <c r="I2233" s="1144">
        <v>208</v>
      </c>
      <c r="J2233" s="1144">
        <v>184</v>
      </c>
      <c r="K2233" s="1125"/>
    </row>
    <row r="2234" spans="1:11" ht="16" thickBot="1" x14ac:dyDescent="0.3">
      <c r="A2234" s="1157"/>
      <c r="B2234" s="1144" t="s">
        <v>15718</v>
      </c>
      <c r="C2234" s="1144">
        <v>480</v>
      </c>
      <c r="D2234" s="1144">
        <v>423</v>
      </c>
      <c r="E2234" s="1144">
        <v>194</v>
      </c>
      <c r="F2234" s="1144">
        <v>91</v>
      </c>
      <c r="G2234" s="1144">
        <v>59</v>
      </c>
      <c r="H2234" s="1144">
        <v>43</v>
      </c>
      <c r="I2234" s="1144">
        <v>31</v>
      </c>
      <c r="J2234" s="1144">
        <v>24</v>
      </c>
      <c r="K2234" s="1125"/>
    </row>
    <row r="2235" spans="1:11" ht="16" thickBot="1" x14ac:dyDescent="0.3">
      <c r="A2235" s="1155">
        <v>31</v>
      </c>
      <c r="B2235" s="1144" t="s">
        <v>12628</v>
      </c>
      <c r="C2235" s="1144">
        <v>480</v>
      </c>
      <c r="D2235" s="1144">
        <v>386</v>
      </c>
      <c r="E2235" s="1144">
        <v>332</v>
      </c>
      <c r="F2235" s="1144">
        <v>290</v>
      </c>
      <c r="G2235" s="1144">
        <v>258</v>
      </c>
      <c r="H2235" s="1144">
        <v>232</v>
      </c>
      <c r="I2235" s="1144">
        <v>202</v>
      </c>
      <c r="J2235" s="1144">
        <v>179</v>
      </c>
      <c r="K2235" s="1125"/>
    </row>
    <row r="2236" spans="1:11" ht="16" thickBot="1" x14ac:dyDescent="0.3">
      <c r="A2236" s="1157"/>
      <c r="B2236" s="1144" t="s">
        <v>15718</v>
      </c>
      <c r="C2236" s="1144">
        <v>480</v>
      </c>
      <c r="D2236" s="1144">
        <v>313</v>
      </c>
      <c r="E2236" s="1144">
        <v>110</v>
      </c>
      <c r="F2236" s="1144">
        <v>66</v>
      </c>
      <c r="G2236" s="1144">
        <v>47</v>
      </c>
      <c r="H2236" s="1144">
        <v>37</v>
      </c>
      <c r="I2236" s="1144">
        <v>27</v>
      </c>
      <c r="J2236" s="1144">
        <v>22</v>
      </c>
      <c r="K2236" s="1125"/>
    </row>
    <row r="2237" spans="1:11" ht="16" thickBot="1" x14ac:dyDescent="0.3">
      <c r="A2237" s="1155">
        <v>32</v>
      </c>
      <c r="B2237" s="1144" t="s">
        <v>12628</v>
      </c>
      <c r="C2237" s="1144">
        <v>437</v>
      </c>
      <c r="D2237" s="1144">
        <v>367</v>
      </c>
      <c r="E2237" s="1144">
        <v>317</v>
      </c>
      <c r="F2237" s="1144">
        <v>279</v>
      </c>
      <c r="G2237" s="1144">
        <v>249</v>
      </c>
      <c r="H2237" s="1144">
        <v>225</v>
      </c>
      <c r="I2237" s="1144">
        <v>196</v>
      </c>
      <c r="J2237" s="1144">
        <v>174</v>
      </c>
      <c r="K2237" s="1125"/>
    </row>
    <row r="2238" spans="1:11" ht="16" thickBot="1" x14ac:dyDescent="0.3">
      <c r="A2238" s="1157"/>
      <c r="B2238" s="1144" t="s">
        <v>15718</v>
      </c>
      <c r="C2238" s="1144">
        <v>437</v>
      </c>
      <c r="D2238" s="1144">
        <v>129</v>
      </c>
      <c r="E2238" s="1144">
        <v>73</v>
      </c>
      <c r="F2238" s="1144">
        <v>51</v>
      </c>
      <c r="G2238" s="1144">
        <v>39</v>
      </c>
      <c r="H2238" s="1144">
        <v>31</v>
      </c>
      <c r="I2238" s="1144">
        <v>24</v>
      </c>
      <c r="J2238" s="1144">
        <v>20</v>
      </c>
      <c r="K2238" s="1125"/>
    </row>
    <row r="2239" spans="1:11" ht="15" x14ac:dyDescent="0.25">
      <c r="A2239" s="1129">
        <v>33</v>
      </c>
      <c r="B2239" s="1125" t="s">
        <v>12628</v>
      </c>
      <c r="C2239" s="1125">
        <v>413</v>
      </c>
      <c r="D2239" s="1125">
        <v>350</v>
      </c>
      <c r="E2239" s="1125">
        <v>304</v>
      </c>
      <c r="F2239" s="1125">
        <v>269</v>
      </c>
      <c r="G2239" s="1125">
        <v>241</v>
      </c>
      <c r="H2239" s="1125">
        <v>218</v>
      </c>
      <c r="I2239" s="1125">
        <v>191</v>
      </c>
      <c r="J2239" s="1125">
        <v>170</v>
      </c>
      <c r="K2239" s="1125"/>
    </row>
    <row r="2240" spans="1:11" thickBot="1" x14ac:dyDescent="0.3">
      <c r="A2240" s="1129"/>
      <c r="B2240" s="1125" t="s">
        <v>15718</v>
      </c>
      <c r="C2240" s="1125">
        <v>156</v>
      </c>
      <c r="D2240" s="1125">
        <v>80</v>
      </c>
      <c r="E2240" s="1125">
        <v>54</v>
      </c>
      <c r="F2240" s="1125">
        <v>41</v>
      </c>
      <c r="G2240" s="1125">
        <v>33</v>
      </c>
      <c r="H2240" s="1125">
        <v>27</v>
      </c>
      <c r="I2240" s="1125">
        <v>22</v>
      </c>
      <c r="J2240" s="1125">
        <v>18</v>
      </c>
      <c r="K2240" s="1125"/>
    </row>
    <row r="2241" spans="1:11" ht="16" thickBot="1" x14ac:dyDescent="0.3">
      <c r="A2241" s="1159">
        <v>34</v>
      </c>
      <c r="B2241" s="1141" t="s">
        <v>12628</v>
      </c>
      <c r="C2241" s="1142">
        <v>392</v>
      </c>
      <c r="D2241" s="1125">
        <v>334</v>
      </c>
      <c r="E2241" s="1125">
        <v>292</v>
      </c>
      <c r="F2241" s="1125">
        <v>259</v>
      </c>
      <c r="G2241" s="1125">
        <v>233</v>
      </c>
      <c r="H2241" s="1125">
        <v>211</v>
      </c>
      <c r="I2241" s="1125">
        <v>185</v>
      </c>
      <c r="J2241" s="1125">
        <v>165</v>
      </c>
      <c r="K2241" s="1125"/>
    </row>
    <row r="2242" spans="1:11" ht="16" thickBot="1" x14ac:dyDescent="0.3">
      <c r="A2242" s="1157"/>
      <c r="B2242" s="1144" t="s">
        <v>15718</v>
      </c>
      <c r="C2242" s="1145">
        <v>89</v>
      </c>
      <c r="D2242" s="1125">
        <v>58</v>
      </c>
      <c r="E2242" s="1125">
        <v>43</v>
      </c>
      <c r="F2242" s="1125">
        <v>34</v>
      </c>
      <c r="G2242" s="1125">
        <v>28</v>
      </c>
      <c r="H2242" s="1125">
        <v>24</v>
      </c>
      <c r="I2242" s="1125">
        <v>19</v>
      </c>
      <c r="J2242" s="1125">
        <v>16</v>
      </c>
      <c r="K2242" s="1125"/>
    </row>
    <row r="2243" spans="1:11" ht="16.149999999999999" customHeight="1" thickBot="1" x14ac:dyDescent="0.3">
      <c r="A2243" s="1147">
        <v>35</v>
      </c>
      <c r="B2243" s="1148" t="s">
        <v>12628</v>
      </c>
      <c r="C2243" s="1149">
        <v>372</v>
      </c>
      <c r="D2243" s="1150">
        <v>320</v>
      </c>
      <c r="E2243" s="1150">
        <v>280</v>
      </c>
      <c r="F2243" s="1150">
        <v>250</v>
      </c>
      <c r="G2243" s="1150">
        <v>225</v>
      </c>
      <c r="H2243" s="1150">
        <v>205</v>
      </c>
      <c r="I2243" s="1150">
        <v>180</v>
      </c>
      <c r="J2243" s="1145">
        <v>161</v>
      </c>
      <c r="K2243" s="1125"/>
    </row>
    <row r="2244" spans="1:11" thickBot="1" x14ac:dyDescent="0.3">
      <c r="A2244" s="1143"/>
      <c r="B2244" s="1151" t="s">
        <v>15718</v>
      </c>
      <c r="C2244" s="1145">
        <v>60</v>
      </c>
      <c r="D2244" s="1145">
        <v>44</v>
      </c>
      <c r="E2244" s="1145">
        <v>34</v>
      </c>
      <c r="F2244" s="1145">
        <v>28</v>
      </c>
      <c r="G2244" s="1145">
        <v>24</v>
      </c>
      <c r="H2244" s="1145">
        <v>21</v>
      </c>
      <c r="I2244" s="1145">
        <v>17</v>
      </c>
      <c r="J2244" s="1145">
        <v>15</v>
      </c>
      <c r="K2244" s="1125"/>
    </row>
    <row r="2245" spans="1:11" thickBot="1" x14ac:dyDescent="0.3">
      <c r="A2245" s="1143">
        <v>36</v>
      </c>
      <c r="B2245" s="1145" t="s">
        <v>12628</v>
      </c>
      <c r="C2245" s="1145">
        <v>355</v>
      </c>
      <c r="D2245" s="1145">
        <v>307</v>
      </c>
      <c r="E2245" s="1145">
        <v>270</v>
      </c>
      <c r="F2245" s="1145">
        <v>241</v>
      </c>
      <c r="G2245" s="1145">
        <v>218</v>
      </c>
      <c r="H2245" s="1145">
        <v>199</v>
      </c>
      <c r="I2245" s="1145">
        <v>175</v>
      </c>
      <c r="J2245" s="1145">
        <v>157</v>
      </c>
      <c r="K2245" s="1125"/>
    </row>
    <row r="2246" spans="1:11" thickBot="1" x14ac:dyDescent="0.3">
      <c r="A2246" s="1143"/>
      <c r="B2246" s="1145" t="s">
        <v>15718</v>
      </c>
      <c r="C2246" s="1145">
        <v>44</v>
      </c>
      <c r="D2246" s="1145">
        <v>35</v>
      </c>
      <c r="E2246" s="1145">
        <v>29</v>
      </c>
      <c r="F2246" s="1145">
        <v>24</v>
      </c>
      <c r="G2246" s="1145">
        <v>21</v>
      </c>
      <c r="H2246" s="1145">
        <v>19</v>
      </c>
      <c r="I2246" s="1145">
        <v>16</v>
      </c>
      <c r="J2246" s="1145">
        <v>14</v>
      </c>
      <c r="K2246" s="1125"/>
    </row>
    <row r="2247" spans="1:11" ht="13.5" thickBot="1" x14ac:dyDescent="0.3">
      <c r="A2247" s="1152">
        <v>37</v>
      </c>
      <c r="B2247" s="1153" t="s">
        <v>12628</v>
      </c>
      <c r="C2247" s="1153">
        <v>339</v>
      </c>
      <c r="D2247" s="1153">
        <v>294</v>
      </c>
      <c r="E2247" s="1153">
        <v>260</v>
      </c>
      <c r="F2247" s="1153">
        <v>233</v>
      </c>
      <c r="G2247" s="1153">
        <v>211</v>
      </c>
      <c r="H2247" s="1153">
        <v>193</v>
      </c>
      <c r="I2247" s="1153">
        <v>171</v>
      </c>
      <c r="J2247" s="1154">
        <v>153</v>
      </c>
      <c r="K2247" s="1125"/>
    </row>
    <row r="2248" spans="1:11" ht="16" thickBot="1" x14ac:dyDescent="0.3">
      <c r="A2248" s="1155"/>
      <c r="B2248" s="1144" t="s">
        <v>15718</v>
      </c>
      <c r="C2248" s="1144">
        <v>36</v>
      </c>
      <c r="D2248" s="1144">
        <v>29</v>
      </c>
      <c r="E2248" s="1144">
        <v>25</v>
      </c>
      <c r="F2248" s="1144">
        <v>21</v>
      </c>
      <c r="G2248" s="1144">
        <v>19</v>
      </c>
      <c r="H2248" s="1144">
        <v>17</v>
      </c>
      <c r="I2248" s="1144">
        <v>14</v>
      </c>
      <c r="J2248" s="1144">
        <v>13</v>
      </c>
      <c r="K2248" s="1125"/>
    </row>
    <row r="2249" spans="1:11" ht="16" thickBot="1" x14ac:dyDescent="0.3">
      <c r="A2249" s="1157">
        <v>38</v>
      </c>
      <c r="B2249" s="1144" t="s">
        <v>12628</v>
      </c>
      <c r="C2249" s="1144">
        <v>325</v>
      </c>
      <c r="D2249" s="1144">
        <v>283</v>
      </c>
      <c r="E2249" s="1144">
        <v>251</v>
      </c>
      <c r="F2249" s="1144">
        <v>226</v>
      </c>
      <c r="G2249" s="1144">
        <v>205</v>
      </c>
      <c r="H2249" s="1144">
        <v>188</v>
      </c>
      <c r="I2249" s="1144">
        <v>167</v>
      </c>
      <c r="J2249" s="1144">
        <v>150</v>
      </c>
      <c r="K2249" s="1125"/>
    </row>
    <row r="2250" spans="1:11" ht="16" thickBot="1" x14ac:dyDescent="0.3">
      <c r="A2250" s="1155"/>
      <c r="B2250" s="1144" t="s">
        <v>15718</v>
      </c>
      <c r="C2250" s="1144">
        <v>30</v>
      </c>
      <c r="D2250" s="1144">
        <v>25</v>
      </c>
      <c r="E2250" s="1144">
        <v>22</v>
      </c>
      <c r="F2250" s="1144">
        <v>19</v>
      </c>
      <c r="G2250" s="1144">
        <v>17</v>
      </c>
      <c r="H2250" s="1144">
        <v>15</v>
      </c>
      <c r="I2250" s="1144">
        <v>13</v>
      </c>
      <c r="J2250" s="1144">
        <v>12</v>
      </c>
      <c r="K2250" s="1125"/>
    </row>
    <row r="2251" spans="1:11" ht="16" thickBot="1" x14ac:dyDescent="0.3">
      <c r="A2251" s="1157">
        <v>39</v>
      </c>
      <c r="B2251" s="1144" t="s">
        <v>12628</v>
      </c>
      <c r="C2251" s="1144">
        <v>311</v>
      </c>
      <c r="D2251" s="1144">
        <v>273</v>
      </c>
      <c r="E2251" s="1144">
        <v>243</v>
      </c>
      <c r="F2251" s="1144">
        <v>218</v>
      </c>
      <c r="G2251" s="1144">
        <v>199</v>
      </c>
      <c r="H2251" s="1144">
        <v>182</v>
      </c>
      <c r="I2251" s="1144">
        <v>162</v>
      </c>
      <c r="J2251" s="1144">
        <v>146</v>
      </c>
      <c r="K2251" s="1125"/>
    </row>
    <row r="2252" spans="1:11" ht="16" thickBot="1" x14ac:dyDescent="0.3">
      <c r="A2252" s="1155"/>
      <c r="B2252" s="1144" t="s">
        <v>15718</v>
      </c>
      <c r="C2252" s="1144">
        <v>25</v>
      </c>
      <c r="D2252" s="1144">
        <v>22</v>
      </c>
      <c r="E2252" s="1144">
        <v>19</v>
      </c>
      <c r="F2252" s="1144">
        <v>17</v>
      </c>
      <c r="G2252" s="1144">
        <v>15</v>
      </c>
      <c r="H2252" s="1144">
        <v>14</v>
      </c>
      <c r="I2252" s="1144">
        <v>12</v>
      </c>
      <c r="J2252" s="1144">
        <v>11</v>
      </c>
      <c r="K2252" s="1125"/>
    </row>
    <row r="2253" spans="1:11" ht="16" thickBot="1" x14ac:dyDescent="0.3">
      <c r="A2253" s="1157">
        <v>40</v>
      </c>
      <c r="B2253" s="1144" t="s">
        <v>12628</v>
      </c>
      <c r="C2253" s="1144">
        <v>299</v>
      </c>
      <c r="D2253" s="1144">
        <v>263</v>
      </c>
      <c r="E2253" s="1144">
        <v>235</v>
      </c>
      <c r="F2253" s="1144">
        <v>212</v>
      </c>
      <c r="G2253" s="1144">
        <v>193</v>
      </c>
      <c r="H2253" s="1144">
        <v>178</v>
      </c>
      <c r="I2253" s="1144">
        <v>158</v>
      </c>
      <c r="J2253" s="1144">
        <v>143</v>
      </c>
      <c r="K2253" s="1125"/>
    </row>
    <row r="2254" spans="1:11" ht="16" thickBot="1" x14ac:dyDescent="0.3">
      <c r="A2254" s="1155"/>
      <c r="B2254" s="1144" t="s">
        <v>15718</v>
      </c>
      <c r="C2254" s="1144">
        <v>22</v>
      </c>
      <c r="D2254" s="1144">
        <v>19</v>
      </c>
      <c r="E2254" s="1144">
        <v>17</v>
      </c>
      <c r="F2254" s="1144">
        <v>15</v>
      </c>
      <c r="G2254" s="1144">
        <v>14</v>
      </c>
      <c r="H2254" s="1144">
        <v>13</v>
      </c>
      <c r="I2254" s="1144">
        <v>11</v>
      </c>
      <c r="J2254" s="1144">
        <v>10</v>
      </c>
      <c r="K2254" s="1125"/>
    </row>
    <row r="2255" spans="1:11" ht="16" thickBot="1" x14ac:dyDescent="0.3">
      <c r="A2255" s="1157" t="s">
        <v>12660</v>
      </c>
      <c r="B2255" s="1144"/>
      <c r="C2255" s="1144"/>
      <c r="D2255" s="1144"/>
      <c r="E2255" s="1144"/>
      <c r="F2255" s="1144"/>
      <c r="G2255" s="1144"/>
      <c r="H2255" s="1144"/>
      <c r="I2255" s="1144"/>
      <c r="J2255" s="1144"/>
      <c r="K2255" s="1125"/>
    </row>
    <row r="2256" spans="1:11" ht="16" thickBot="1" x14ac:dyDescent="0.3">
      <c r="A2256" s="1155" t="s">
        <v>12638</v>
      </c>
      <c r="B2256" s="1144"/>
      <c r="C2256" s="1144"/>
      <c r="D2256" s="1144"/>
      <c r="E2256" s="1144"/>
      <c r="F2256" s="1144"/>
      <c r="G2256" s="1144"/>
      <c r="H2256" s="1144"/>
      <c r="I2256" s="1144"/>
      <c r="J2256" s="1144"/>
      <c r="K2256" s="1125"/>
    </row>
    <row r="2257" spans="1:11" ht="16" thickBot="1" x14ac:dyDescent="0.3">
      <c r="A2257" s="1157" t="s">
        <v>13595</v>
      </c>
      <c r="B2257" s="1144" t="s">
        <v>12640</v>
      </c>
      <c r="C2257" s="1144" t="s">
        <v>12659</v>
      </c>
      <c r="D2257" s="1144"/>
      <c r="E2257" s="1144"/>
      <c r="F2257" s="1144"/>
      <c r="G2257" s="1144"/>
      <c r="H2257" s="1144"/>
      <c r="I2257" s="1144"/>
      <c r="J2257" s="1144"/>
      <c r="K2257" s="1125"/>
    </row>
    <row r="2258" spans="1:11" ht="16" thickBot="1" x14ac:dyDescent="0.3">
      <c r="A2258" s="1155" t="s">
        <v>13596</v>
      </c>
      <c r="B2258" s="1144" t="s">
        <v>15752</v>
      </c>
      <c r="C2258" s="1144" t="s">
        <v>13625</v>
      </c>
      <c r="D2258" s="1144"/>
      <c r="E2258" s="1144"/>
      <c r="F2258" s="1144"/>
      <c r="G2258" s="1144"/>
      <c r="H2258" s="1144"/>
      <c r="I2258" s="1144"/>
      <c r="J2258" s="1144"/>
      <c r="K2258" s="1125"/>
    </row>
    <row r="2259" spans="1:11" ht="109" thickBot="1" x14ac:dyDescent="0.3">
      <c r="A2259" s="1157" t="s">
        <v>13598</v>
      </c>
      <c r="B2259" s="1144" t="s">
        <v>13599</v>
      </c>
      <c r="C2259" s="1144" t="s">
        <v>13600</v>
      </c>
      <c r="D2259" s="1144"/>
      <c r="E2259" s="1144"/>
      <c r="F2259" s="1144"/>
      <c r="G2259" s="1144"/>
      <c r="H2259" s="1144"/>
      <c r="I2259" s="1144"/>
      <c r="J2259" s="1144"/>
      <c r="K2259" s="1125"/>
    </row>
    <row r="2260" spans="1:11" ht="16" thickBot="1" x14ac:dyDescent="0.3">
      <c r="A2260" s="1155"/>
      <c r="B2260" s="1144"/>
      <c r="C2260" s="1144" t="s">
        <v>13601</v>
      </c>
      <c r="D2260" s="1144" t="s">
        <v>13619</v>
      </c>
      <c r="E2260" s="1144" t="s">
        <v>13603</v>
      </c>
      <c r="F2260" s="1144" t="s">
        <v>13604</v>
      </c>
      <c r="G2260" s="1144" t="s">
        <v>13605</v>
      </c>
      <c r="H2260" s="1144" t="s">
        <v>13626</v>
      </c>
      <c r="I2260" s="1144" t="s">
        <v>13620</v>
      </c>
      <c r="J2260" s="1144" t="s">
        <v>13608</v>
      </c>
      <c r="K2260" s="1125"/>
    </row>
    <row r="2261" spans="1:11" ht="16" thickBot="1" x14ac:dyDescent="0.3">
      <c r="A2261" s="1157" t="s">
        <v>15753</v>
      </c>
      <c r="B2261" s="1144" t="s">
        <v>15754</v>
      </c>
      <c r="C2261" s="1144" t="s">
        <v>13609</v>
      </c>
      <c r="D2261" s="1144" t="s">
        <v>13610</v>
      </c>
      <c r="E2261" s="1144" t="s">
        <v>13611</v>
      </c>
      <c r="F2261" s="1144" t="s">
        <v>13612</v>
      </c>
      <c r="G2261" s="1144" t="s">
        <v>13613</v>
      </c>
      <c r="H2261" s="1144" t="s">
        <v>13614</v>
      </c>
      <c r="I2261" s="1144" t="s">
        <v>13615</v>
      </c>
      <c r="J2261" s="1144" t="s">
        <v>13616</v>
      </c>
      <c r="K2261" s="1125"/>
    </row>
    <row r="2262" spans="1:11" ht="16" thickBot="1" x14ac:dyDescent="0.3">
      <c r="A2262" s="1155" t="s">
        <v>13617</v>
      </c>
      <c r="B2262" s="1144" t="s">
        <v>13618</v>
      </c>
      <c r="C2262" s="1144" t="s">
        <v>15692</v>
      </c>
      <c r="D2262" s="1144" t="s">
        <v>15692</v>
      </c>
      <c r="E2262" s="1144" t="s">
        <v>15692</v>
      </c>
      <c r="F2262" s="1144" t="s">
        <v>15692</v>
      </c>
      <c r="G2262" s="1144" t="s">
        <v>15692</v>
      </c>
      <c r="H2262" s="1144" t="s">
        <v>15692</v>
      </c>
      <c r="I2262" s="1144" t="s">
        <v>15692</v>
      </c>
      <c r="J2262" s="1144" t="s">
        <v>15692</v>
      </c>
      <c r="K2262" s="1125"/>
    </row>
    <row r="2263" spans="1:11" ht="16" thickBot="1" x14ac:dyDescent="0.3">
      <c r="A2263" s="1157"/>
      <c r="B2263" s="1144"/>
      <c r="C2263" s="1144"/>
      <c r="D2263" s="1144"/>
      <c r="E2263" s="1144"/>
      <c r="F2263" s="1144"/>
      <c r="G2263" s="1144"/>
      <c r="H2263" s="1144"/>
      <c r="I2263" s="1144"/>
      <c r="J2263" s="1144"/>
      <c r="K2263" s="1125"/>
    </row>
    <row r="2264" spans="1:11" ht="16" thickBot="1" x14ac:dyDescent="0.3">
      <c r="A2264" s="1155">
        <v>20</v>
      </c>
      <c r="B2264" s="1144" t="s">
        <v>12628</v>
      </c>
      <c r="C2264" s="1144">
        <v>480</v>
      </c>
      <c r="D2264" s="1144">
        <v>480</v>
      </c>
      <c r="E2264" s="1144">
        <v>480</v>
      </c>
      <c r="F2264" s="1144">
        <v>448</v>
      </c>
      <c r="G2264" s="1144">
        <v>403</v>
      </c>
      <c r="H2264" s="1144">
        <v>367</v>
      </c>
      <c r="I2264" s="1144">
        <v>323</v>
      </c>
      <c r="J2264" s="1144">
        <v>252</v>
      </c>
      <c r="K2264" s="1125"/>
    </row>
    <row r="2265" spans="1:11" ht="16" thickBot="1" x14ac:dyDescent="0.3">
      <c r="A2265" s="1157"/>
      <c r="B2265" s="1144" t="s">
        <v>15718</v>
      </c>
      <c r="C2265" s="1144">
        <v>480</v>
      </c>
      <c r="D2265" s="1144">
        <v>480</v>
      </c>
      <c r="E2265" s="1144">
        <v>480</v>
      </c>
      <c r="F2265" s="1144">
        <v>448</v>
      </c>
      <c r="G2265" s="1144">
        <v>403</v>
      </c>
      <c r="H2265" s="1144">
        <v>367</v>
      </c>
      <c r="I2265" s="1144">
        <v>323</v>
      </c>
      <c r="J2265" s="1144">
        <v>252</v>
      </c>
      <c r="K2265" s="1125"/>
    </row>
    <row r="2266" spans="1:11" ht="16" thickBot="1" x14ac:dyDescent="0.3">
      <c r="A2266" s="1155">
        <v>21</v>
      </c>
      <c r="B2266" s="1144" t="s">
        <v>12628</v>
      </c>
      <c r="C2266" s="1144">
        <v>480</v>
      </c>
      <c r="D2266" s="1144">
        <v>480</v>
      </c>
      <c r="E2266" s="1144">
        <v>480</v>
      </c>
      <c r="F2266" s="1144">
        <v>448</v>
      </c>
      <c r="G2266" s="1144">
        <v>403</v>
      </c>
      <c r="H2266" s="1144">
        <v>367</v>
      </c>
      <c r="I2266" s="1144">
        <v>323</v>
      </c>
      <c r="J2266" s="1144">
        <v>243</v>
      </c>
      <c r="K2266" s="1125"/>
    </row>
    <row r="2267" spans="1:11" ht="16" thickBot="1" x14ac:dyDescent="0.3">
      <c r="A2267" s="1157"/>
      <c r="B2267" s="1144" t="s">
        <v>15718</v>
      </c>
      <c r="C2267" s="1144">
        <v>480</v>
      </c>
      <c r="D2267" s="1144">
        <v>480</v>
      </c>
      <c r="E2267" s="1144">
        <v>480</v>
      </c>
      <c r="F2267" s="1144">
        <v>448</v>
      </c>
      <c r="G2267" s="1144">
        <v>403</v>
      </c>
      <c r="H2267" s="1144">
        <v>367</v>
      </c>
      <c r="I2267" s="1144">
        <v>323</v>
      </c>
      <c r="J2267" s="1144">
        <v>157</v>
      </c>
      <c r="K2267" s="1125"/>
    </row>
    <row r="2268" spans="1:11" ht="16" thickBot="1" x14ac:dyDescent="0.3">
      <c r="A2268" s="1155">
        <v>22</v>
      </c>
      <c r="B2268" s="1144" t="s">
        <v>12628</v>
      </c>
      <c r="C2268" s="1144">
        <v>480</v>
      </c>
      <c r="D2268" s="1144">
        <v>480</v>
      </c>
      <c r="E2268" s="1144">
        <v>480</v>
      </c>
      <c r="F2268" s="1144">
        <v>448</v>
      </c>
      <c r="G2268" s="1144">
        <v>403</v>
      </c>
      <c r="H2268" s="1144">
        <v>367</v>
      </c>
      <c r="I2268" s="1144">
        <v>284</v>
      </c>
      <c r="J2268" s="1144">
        <v>235</v>
      </c>
      <c r="K2268" s="1125"/>
    </row>
    <row r="2269" spans="1:11" ht="16" thickBot="1" x14ac:dyDescent="0.3">
      <c r="A2269" s="1157"/>
      <c r="B2269" s="1144" t="s">
        <v>15718</v>
      </c>
      <c r="C2269" s="1144">
        <v>480</v>
      </c>
      <c r="D2269" s="1144">
        <v>480</v>
      </c>
      <c r="E2269" s="1144">
        <v>480</v>
      </c>
      <c r="F2269" s="1144">
        <v>448</v>
      </c>
      <c r="G2269" s="1144">
        <v>403</v>
      </c>
      <c r="H2269" s="1144">
        <v>367</v>
      </c>
      <c r="I2269" s="1144">
        <v>284</v>
      </c>
      <c r="J2269" s="1144">
        <v>104</v>
      </c>
      <c r="K2269" s="1125"/>
    </row>
    <row r="2270" spans="1:11" ht="16" thickBot="1" x14ac:dyDescent="0.3">
      <c r="A2270" s="1155">
        <v>23</v>
      </c>
      <c r="B2270" s="1144" t="s">
        <v>12628</v>
      </c>
      <c r="C2270" s="1144">
        <v>480</v>
      </c>
      <c r="D2270" s="1144">
        <v>480</v>
      </c>
      <c r="E2270" s="1144">
        <v>480</v>
      </c>
      <c r="F2270" s="1144">
        <v>448</v>
      </c>
      <c r="G2270" s="1144">
        <v>403</v>
      </c>
      <c r="H2270" s="1144">
        <v>367</v>
      </c>
      <c r="I2270" s="1144">
        <v>264</v>
      </c>
      <c r="J2270" s="1144">
        <v>227</v>
      </c>
      <c r="K2270" s="1125"/>
    </row>
    <row r="2271" spans="1:11" ht="16" thickBot="1" x14ac:dyDescent="0.3">
      <c r="A2271" s="1157"/>
      <c r="B2271" s="1144" t="s">
        <v>15718</v>
      </c>
      <c r="C2271" s="1144">
        <v>480</v>
      </c>
      <c r="D2271" s="1144">
        <v>480</v>
      </c>
      <c r="E2271" s="1144">
        <v>480</v>
      </c>
      <c r="F2271" s="1144">
        <v>448</v>
      </c>
      <c r="G2271" s="1144">
        <v>403</v>
      </c>
      <c r="H2271" s="1144">
        <v>367</v>
      </c>
      <c r="I2271" s="1144">
        <v>264</v>
      </c>
      <c r="J2271" s="1144">
        <v>79</v>
      </c>
      <c r="K2271" s="1125"/>
    </row>
    <row r="2272" spans="1:11" ht="16" thickBot="1" x14ac:dyDescent="0.3">
      <c r="A2272" s="1155">
        <v>24</v>
      </c>
      <c r="B2272" s="1144" t="s">
        <v>12628</v>
      </c>
      <c r="C2272" s="1144">
        <v>480</v>
      </c>
      <c r="D2272" s="1144">
        <v>480</v>
      </c>
      <c r="E2272" s="1144">
        <v>480</v>
      </c>
      <c r="F2272" s="1144">
        <v>448</v>
      </c>
      <c r="G2272" s="1144">
        <v>403</v>
      </c>
      <c r="H2272" s="1144">
        <v>332</v>
      </c>
      <c r="I2272" s="1144">
        <v>254</v>
      </c>
      <c r="J2272" s="1144">
        <v>219</v>
      </c>
      <c r="K2272" s="1125"/>
    </row>
    <row r="2273" spans="1:11" ht="16" thickBot="1" x14ac:dyDescent="0.3">
      <c r="A2273" s="1157"/>
      <c r="B2273" s="1144" t="s">
        <v>15718</v>
      </c>
      <c r="C2273" s="1144">
        <v>480</v>
      </c>
      <c r="D2273" s="1144">
        <v>480</v>
      </c>
      <c r="E2273" s="1144">
        <v>480</v>
      </c>
      <c r="F2273" s="1144">
        <v>448</v>
      </c>
      <c r="G2273" s="1144">
        <v>403</v>
      </c>
      <c r="H2273" s="1144">
        <v>332</v>
      </c>
      <c r="I2273" s="1144">
        <v>145</v>
      </c>
      <c r="J2273" s="1144">
        <v>63</v>
      </c>
      <c r="K2273" s="1125"/>
    </row>
    <row r="2274" spans="1:11" ht="16" thickBot="1" x14ac:dyDescent="0.3">
      <c r="A2274" s="1155">
        <v>25</v>
      </c>
      <c r="B2274" s="1144" t="s">
        <v>12628</v>
      </c>
      <c r="C2274" s="1144">
        <v>480</v>
      </c>
      <c r="D2274" s="1144">
        <v>480</v>
      </c>
      <c r="E2274" s="1144">
        <v>480</v>
      </c>
      <c r="F2274" s="1144">
        <v>448</v>
      </c>
      <c r="G2274" s="1144">
        <v>385</v>
      </c>
      <c r="H2274" s="1144">
        <v>289</v>
      </c>
      <c r="I2274" s="1144">
        <v>245</v>
      </c>
      <c r="J2274" s="1144">
        <v>212</v>
      </c>
      <c r="K2274" s="1125"/>
    </row>
    <row r="2275" spans="1:11" ht="16" thickBot="1" x14ac:dyDescent="0.3">
      <c r="A2275" s="1157"/>
      <c r="B2275" s="1144" t="s">
        <v>15718</v>
      </c>
      <c r="C2275" s="1144">
        <v>480</v>
      </c>
      <c r="D2275" s="1144">
        <v>480</v>
      </c>
      <c r="E2275" s="1144">
        <v>480</v>
      </c>
      <c r="F2275" s="1144">
        <v>448</v>
      </c>
      <c r="G2275" s="1144">
        <v>385</v>
      </c>
      <c r="H2275" s="1144">
        <v>289</v>
      </c>
      <c r="I2275" s="1144">
        <v>94</v>
      </c>
      <c r="J2275" s="1144">
        <v>51</v>
      </c>
      <c r="K2275" s="1125"/>
    </row>
    <row r="2276" spans="1:11" ht="16" thickBot="1" x14ac:dyDescent="0.3">
      <c r="A2276" s="1155">
        <v>26</v>
      </c>
      <c r="B2276" s="1144" t="s">
        <v>12628</v>
      </c>
      <c r="C2276" s="1144">
        <v>480</v>
      </c>
      <c r="D2276" s="1144">
        <v>480</v>
      </c>
      <c r="E2276" s="1144">
        <v>480</v>
      </c>
      <c r="F2276" s="1144">
        <v>447</v>
      </c>
      <c r="G2276" s="1144">
        <v>314</v>
      </c>
      <c r="H2276" s="1144">
        <v>278</v>
      </c>
      <c r="I2276" s="1144">
        <v>236</v>
      </c>
      <c r="J2276" s="1144">
        <v>206</v>
      </c>
      <c r="K2276" s="1125"/>
    </row>
    <row r="2277" spans="1:11" ht="16" thickBot="1" x14ac:dyDescent="0.3">
      <c r="A2277" s="1157"/>
      <c r="B2277" s="1144" t="s">
        <v>15718</v>
      </c>
      <c r="C2277" s="1144">
        <v>480</v>
      </c>
      <c r="D2277" s="1144">
        <v>480</v>
      </c>
      <c r="E2277" s="1144">
        <v>480</v>
      </c>
      <c r="F2277" s="1144">
        <v>447</v>
      </c>
      <c r="G2277" s="1144">
        <v>314</v>
      </c>
      <c r="H2277" s="1144">
        <v>164</v>
      </c>
      <c r="I2277" s="1144">
        <v>66</v>
      </c>
      <c r="J2277" s="1144">
        <v>41</v>
      </c>
      <c r="K2277" s="1125"/>
    </row>
    <row r="2278" spans="1:11" ht="16" thickBot="1" x14ac:dyDescent="0.3">
      <c r="A2278" s="1155">
        <v>27</v>
      </c>
      <c r="B2278" s="1144" t="s">
        <v>12628</v>
      </c>
      <c r="C2278" s="1144">
        <v>480</v>
      </c>
      <c r="D2278" s="1144">
        <v>480</v>
      </c>
      <c r="E2278" s="1144">
        <v>480</v>
      </c>
      <c r="F2278" s="1144">
        <v>371</v>
      </c>
      <c r="G2278" s="1144">
        <v>301</v>
      </c>
      <c r="H2278" s="1144">
        <v>267</v>
      </c>
      <c r="I2278" s="1144">
        <v>228</v>
      </c>
      <c r="J2278" s="1144">
        <v>199</v>
      </c>
      <c r="K2278" s="1125"/>
    </row>
    <row r="2279" spans="1:11" ht="16" thickBot="1" x14ac:dyDescent="0.3">
      <c r="A2279" s="1157"/>
      <c r="B2279" s="1144" t="s">
        <v>15718</v>
      </c>
      <c r="C2279" s="1144">
        <v>480</v>
      </c>
      <c r="D2279" s="1144">
        <v>480</v>
      </c>
      <c r="E2279" s="1144">
        <v>480</v>
      </c>
      <c r="F2279" s="1144">
        <v>371</v>
      </c>
      <c r="G2279" s="1144">
        <v>242</v>
      </c>
      <c r="H2279" s="1144">
        <v>98</v>
      </c>
      <c r="I2279" s="1144">
        <v>52</v>
      </c>
      <c r="J2279" s="1144">
        <v>35</v>
      </c>
      <c r="K2279" s="1125"/>
    </row>
    <row r="2280" spans="1:11" ht="16" thickBot="1" x14ac:dyDescent="0.3">
      <c r="A2280" s="1155">
        <v>28</v>
      </c>
      <c r="B2280" s="1144" t="s">
        <v>12628</v>
      </c>
      <c r="C2280" s="1144">
        <v>480</v>
      </c>
      <c r="D2280" s="1144">
        <v>480</v>
      </c>
      <c r="E2280" s="1144">
        <v>434</v>
      </c>
      <c r="F2280" s="1144">
        <v>328</v>
      </c>
      <c r="G2280" s="1144">
        <v>288</v>
      </c>
      <c r="H2280" s="1144">
        <v>257</v>
      </c>
      <c r="I2280" s="1144">
        <v>221</v>
      </c>
      <c r="J2280" s="1144">
        <v>194</v>
      </c>
      <c r="K2280" s="1125"/>
    </row>
    <row r="2281" spans="1:11" ht="16" thickBot="1" x14ac:dyDescent="0.3">
      <c r="A2281" s="1157"/>
      <c r="B2281" s="1144" t="s">
        <v>15718</v>
      </c>
      <c r="C2281" s="1144">
        <v>480</v>
      </c>
      <c r="D2281" s="1144">
        <v>480</v>
      </c>
      <c r="E2281" s="1144">
        <v>434</v>
      </c>
      <c r="F2281" s="1144">
        <v>328</v>
      </c>
      <c r="G2281" s="1144">
        <v>113</v>
      </c>
      <c r="H2281" s="1144">
        <v>67</v>
      </c>
      <c r="I2281" s="1144">
        <v>42</v>
      </c>
      <c r="J2281" s="1144">
        <v>30</v>
      </c>
      <c r="K2281" s="1125"/>
    </row>
    <row r="2282" spans="1:11" ht="16" thickBot="1" x14ac:dyDescent="0.3">
      <c r="A2282" s="1155">
        <v>29</v>
      </c>
      <c r="B2282" s="1144" t="s">
        <v>12628</v>
      </c>
      <c r="C2282" s="1144">
        <v>480</v>
      </c>
      <c r="D2282" s="1144">
        <v>480</v>
      </c>
      <c r="E2282" s="1144">
        <v>362</v>
      </c>
      <c r="F2282" s="1144">
        <v>314</v>
      </c>
      <c r="G2282" s="1144">
        <v>277</v>
      </c>
      <c r="H2282" s="1144">
        <v>248</v>
      </c>
      <c r="I2282" s="1144">
        <v>214</v>
      </c>
      <c r="J2282" s="1144">
        <v>188</v>
      </c>
      <c r="K2282" s="1125"/>
    </row>
    <row r="2283" spans="1:11" ht="16" thickBot="1" x14ac:dyDescent="0.3">
      <c r="A2283" s="1157"/>
      <c r="B2283" s="1144" t="s">
        <v>15718</v>
      </c>
      <c r="C2283" s="1144">
        <v>480</v>
      </c>
      <c r="D2283" s="1144">
        <v>480</v>
      </c>
      <c r="E2283" s="1144">
        <v>362</v>
      </c>
      <c r="F2283" s="1144">
        <v>139</v>
      </c>
      <c r="G2283" s="1144">
        <v>76</v>
      </c>
      <c r="H2283" s="1144">
        <v>52</v>
      </c>
      <c r="I2283" s="1144">
        <v>35</v>
      </c>
      <c r="J2283" s="1144">
        <v>27</v>
      </c>
      <c r="K2283" s="1125"/>
    </row>
    <row r="2284" spans="1:11" ht="16" thickBot="1" x14ac:dyDescent="0.3">
      <c r="A2284" s="1155">
        <v>30</v>
      </c>
      <c r="B2284" s="1144" t="s">
        <v>12628</v>
      </c>
      <c r="C2284" s="1144">
        <v>480</v>
      </c>
      <c r="D2284" s="1144">
        <v>403</v>
      </c>
      <c r="E2284" s="1144">
        <v>344</v>
      </c>
      <c r="F2284" s="1144">
        <v>300</v>
      </c>
      <c r="G2284" s="1144">
        <v>266</v>
      </c>
      <c r="H2284" s="1144">
        <v>239</v>
      </c>
      <c r="I2284" s="1144">
        <v>207</v>
      </c>
      <c r="J2284" s="1144">
        <v>183</v>
      </c>
      <c r="K2284" s="1125"/>
    </row>
    <row r="2285" spans="1:11" ht="16" thickBot="1" x14ac:dyDescent="0.3">
      <c r="A2285" s="1157"/>
      <c r="B2285" s="1144" t="s">
        <v>15718</v>
      </c>
      <c r="C2285" s="1144">
        <v>480</v>
      </c>
      <c r="D2285" s="1144">
        <v>403</v>
      </c>
      <c r="E2285" s="1144">
        <v>161</v>
      </c>
      <c r="F2285" s="1144">
        <v>82</v>
      </c>
      <c r="G2285" s="1144">
        <v>55</v>
      </c>
      <c r="H2285" s="1144">
        <v>41</v>
      </c>
      <c r="I2285" s="1144">
        <v>30</v>
      </c>
      <c r="J2285" s="1144">
        <v>23</v>
      </c>
      <c r="K2285" s="1125"/>
    </row>
    <row r="2286" spans="1:11" ht="16" thickBot="1" x14ac:dyDescent="0.3">
      <c r="A2286" s="1155">
        <v>31</v>
      </c>
      <c r="B2286" s="1144" t="s">
        <v>12628</v>
      </c>
      <c r="C2286" s="1144">
        <v>480</v>
      </c>
      <c r="D2286" s="1144">
        <v>382</v>
      </c>
      <c r="E2286" s="1144">
        <v>328</v>
      </c>
      <c r="F2286" s="1144">
        <v>288</v>
      </c>
      <c r="G2286" s="1144">
        <v>256</v>
      </c>
      <c r="H2286" s="1144">
        <v>231</v>
      </c>
      <c r="I2286" s="1144">
        <v>201</v>
      </c>
      <c r="J2286" s="1144">
        <v>178</v>
      </c>
      <c r="K2286" s="1125"/>
    </row>
    <row r="2287" spans="1:11" ht="16" thickBot="1" x14ac:dyDescent="0.3">
      <c r="A2287" s="1157"/>
      <c r="B2287" s="1144" t="s">
        <v>15718</v>
      </c>
      <c r="C2287" s="1144">
        <v>480</v>
      </c>
      <c r="D2287" s="1144">
        <v>232</v>
      </c>
      <c r="E2287" s="1144">
        <v>97</v>
      </c>
      <c r="F2287" s="1144">
        <v>61</v>
      </c>
      <c r="G2287" s="1144">
        <v>45</v>
      </c>
      <c r="H2287" s="1144">
        <v>35</v>
      </c>
      <c r="I2287" s="1144">
        <v>26</v>
      </c>
      <c r="J2287" s="1144">
        <v>21</v>
      </c>
      <c r="K2287" s="1125"/>
    </row>
    <row r="2288" spans="1:11" ht="16" thickBot="1" x14ac:dyDescent="0.3">
      <c r="A2288" s="1155">
        <v>32</v>
      </c>
      <c r="B2288" s="1144" t="s">
        <v>12628</v>
      </c>
      <c r="C2288" s="1144">
        <v>430</v>
      </c>
      <c r="D2288" s="1144">
        <v>363</v>
      </c>
      <c r="E2288" s="1144">
        <v>314</v>
      </c>
      <c r="F2288" s="1144">
        <v>276</v>
      </c>
      <c r="G2288" s="1144">
        <v>247</v>
      </c>
      <c r="H2288" s="1144">
        <v>223</v>
      </c>
      <c r="I2288" s="1144">
        <v>195</v>
      </c>
      <c r="J2288" s="1144">
        <v>173</v>
      </c>
      <c r="K2288" s="1125"/>
    </row>
    <row r="2289" spans="1:11" ht="16" thickBot="1" x14ac:dyDescent="0.3">
      <c r="A2289" s="1157"/>
      <c r="B2289" s="1144" t="s">
        <v>15718</v>
      </c>
      <c r="C2289" s="1144">
        <v>339</v>
      </c>
      <c r="D2289" s="1144">
        <v>111</v>
      </c>
      <c r="E2289" s="1144">
        <v>67</v>
      </c>
      <c r="F2289" s="1144">
        <v>47</v>
      </c>
      <c r="G2289" s="1144">
        <v>37</v>
      </c>
      <c r="H2289" s="1144">
        <v>30</v>
      </c>
      <c r="I2289" s="1144">
        <v>23</v>
      </c>
      <c r="J2289" s="1144">
        <v>19</v>
      </c>
      <c r="K2289" s="1125"/>
    </row>
    <row r="2290" spans="1:11" x14ac:dyDescent="0.25">
      <c r="A2290" s="1090">
        <v>33</v>
      </c>
      <c r="B2290" s="1089" t="s">
        <v>12628</v>
      </c>
      <c r="C2290" s="1089">
        <v>407</v>
      </c>
      <c r="D2290" s="1089">
        <v>346</v>
      </c>
      <c r="E2290" s="1089">
        <v>301</v>
      </c>
      <c r="F2290" s="1089">
        <v>266</v>
      </c>
      <c r="G2290" s="1089">
        <v>238</v>
      </c>
      <c r="H2290" s="1089">
        <v>216</v>
      </c>
      <c r="I2290" s="1089">
        <v>189</v>
      </c>
      <c r="J2290" s="1089">
        <v>169</v>
      </c>
    </row>
    <row r="2291" spans="1:11" ht="15" x14ac:dyDescent="0.25">
      <c r="A2291" s="1129"/>
      <c r="B2291" s="1125" t="s">
        <v>15718</v>
      </c>
      <c r="C2291" s="1125">
        <v>129</v>
      </c>
      <c r="D2291" s="1125">
        <v>72</v>
      </c>
      <c r="E2291" s="1125">
        <v>50</v>
      </c>
      <c r="F2291" s="1125">
        <v>38</v>
      </c>
      <c r="G2291" s="1125">
        <v>31</v>
      </c>
      <c r="H2291" s="1125">
        <v>26</v>
      </c>
      <c r="I2291" s="1125">
        <v>21</v>
      </c>
      <c r="J2291" s="1125">
        <v>17</v>
      </c>
      <c r="K2291" s="1125"/>
    </row>
    <row r="2292" spans="1:11" thickBot="1" x14ac:dyDescent="0.3">
      <c r="A2292" s="1129">
        <v>34</v>
      </c>
      <c r="B2292" s="1125" t="s">
        <v>12628</v>
      </c>
      <c r="C2292" s="1125">
        <v>386</v>
      </c>
      <c r="D2292" s="1125">
        <v>330</v>
      </c>
      <c r="E2292" s="1125">
        <v>288</v>
      </c>
      <c r="F2292" s="1125">
        <v>256</v>
      </c>
      <c r="G2292" s="1125">
        <v>230</v>
      </c>
      <c r="H2292" s="1125">
        <v>209</v>
      </c>
      <c r="I2292" s="1125">
        <v>184</v>
      </c>
      <c r="J2292" s="1125">
        <v>164</v>
      </c>
      <c r="K2292" s="1125"/>
    </row>
    <row r="2293" spans="1:11" ht="16" thickBot="1" x14ac:dyDescent="0.3">
      <c r="A2293" s="1140"/>
      <c r="B2293" s="1141" t="s">
        <v>15718</v>
      </c>
      <c r="C2293" s="1146">
        <v>79</v>
      </c>
      <c r="D2293" s="1142">
        <v>53</v>
      </c>
      <c r="E2293" s="1125">
        <v>40</v>
      </c>
      <c r="F2293" s="1125">
        <v>32</v>
      </c>
      <c r="G2293" s="1125">
        <v>27</v>
      </c>
      <c r="H2293" s="1125">
        <v>23</v>
      </c>
      <c r="I2293" s="1125">
        <v>19</v>
      </c>
      <c r="J2293" s="1125">
        <v>16</v>
      </c>
      <c r="K2293" s="1125"/>
    </row>
    <row r="2294" spans="1:11" ht="16" thickBot="1" x14ac:dyDescent="0.3">
      <c r="A2294" s="1143">
        <v>35</v>
      </c>
      <c r="B2294" s="1144" t="s">
        <v>12628</v>
      </c>
      <c r="C2294" s="1146">
        <v>366</v>
      </c>
      <c r="D2294" s="1142">
        <v>316</v>
      </c>
      <c r="E2294" s="1125">
        <v>277</v>
      </c>
      <c r="F2294" s="1125">
        <v>247</v>
      </c>
      <c r="G2294" s="1125">
        <v>223</v>
      </c>
      <c r="H2294" s="1125">
        <v>203</v>
      </c>
      <c r="I2294" s="1125">
        <v>179</v>
      </c>
      <c r="J2294" s="1125">
        <v>160</v>
      </c>
      <c r="K2294" s="1125"/>
    </row>
    <row r="2295" spans="1:11" ht="16.149999999999999" customHeight="1" thickBot="1" x14ac:dyDescent="0.3">
      <c r="A2295" s="1147"/>
      <c r="B2295" s="1148" t="s">
        <v>15718</v>
      </c>
      <c r="C2295" s="1149">
        <v>54</v>
      </c>
      <c r="D2295" s="1150">
        <v>41</v>
      </c>
      <c r="E2295" s="1150">
        <v>32</v>
      </c>
      <c r="F2295" s="1150">
        <v>27</v>
      </c>
      <c r="G2295" s="1150">
        <v>23</v>
      </c>
      <c r="H2295" s="1150">
        <v>20</v>
      </c>
      <c r="I2295" s="1150">
        <v>17</v>
      </c>
      <c r="J2295" s="1150">
        <v>15</v>
      </c>
      <c r="K2295" s="1145"/>
    </row>
    <row r="2296" spans="1:11" thickBot="1" x14ac:dyDescent="0.3">
      <c r="A2296" s="1143">
        <v>36</v>
      </c>
      <c r="B2296" s="1151" t="s">
        <v>12628</v>
      </c>
      <c r="C2296" s="1145">
        <v>349</v>
      </c>
      <c r="D2296" s="1146">
        <v>302</v>
      </c>
      <c r="E2296" s="1142">
        <v>267</v>
      </c>
      <c r="F2296" s="1145">
        <v>238</v>
      </c>
      <c r="G2296" s="1145">
        <v>216</v>
      </c>
      <c r="H2296" s="1145">
        <v>197</v>
      </c>
      <c r="I2296" s="1145">
        <v>174</v>
      </c>
      <c r="J2296" s="1145">
        <v>156</v>
      </c>
      <c r="K2296" s="1145"/>
    </row>
    <row r="2297" spans="1:11" thickBot="1" x14ac:dyDescent="0.3">
      <c r="A2297" s="1143"/>
      <c r="B2297" s="1145" t="s">
        <v>15718</v>
      </c>
      <c r="C2297" s="1145">
        <v>41</v>
      </c>
      <c r="D2297" s="1146">
        <v>33</v>
      </c>
      <c r="E2297" s="1142">
        <v>27</v>
      </c>
      <c r="F2297" s="1145">
        <v>23</v>
      </c>
      <c r="G2297" s="1145">
        <v>20</v>
      </c>
      <c r="H2297" s="1145">
        <v>18</v>
      </c>
      <c r="I2297" s="1145">
        <v>15</v>
      </c>
      <c r="J2297" s="1145">
        <v>13</v>
      </c>
      <c r="K2297" s="1145"/>
    </row>
    <row r="2298" spans="1:11" thickBot="1" x14ac:dyDescent="0.3">
      <c r="A2298" s="1143">
        <v>37</v>
      </c>
      <c r="B2298" s="1145" t="s">
        <v>12628</v>
      </c>
      <c r="C2298" s="1145">
        <v>333</v>
      </c>
      <c r="D2298" s="1146">
        <v>290</v>
      </c>
      <c r="E2298" s="1142">
        <v>257</v>
      </c>
      <c r="F2298" s="1145">
        <v>230</v>
      </c>
      <c r="G2298" s="1145">
        <v>209</v>
      </c>
      <c r="H2298" s="1145">
        <v>191</v>
      </c>
      <c r="I2298" s="1145">
        <v>170</v>
      </c>
      <c r="J2298" s="1145">
        <v>152</v>
      </c>
      <c r="K2298" s="1145"/>
    </row>
    <row r="2299" spans="1:11" ht="13.5" thickBot="1" x14ac:dyDescent="0.3">
      <c r="A2299" s="1152"/>
      <c r="B2299" s="1153" t="s">
        <v>15718</v>
      </c>
      <c r="C2299" s="1153">
        <v>34</v>
      </c>
      <c r="D2299" s="1153">
        <v>28</v>
      </c>
      <c r="E2299" s="1153">
        <v>24</v>
      </c>
      <c r="F2299" s="1153">
        <v>20</v>
      </c>
      <c r="G2299" s="1153">
        <v>18</v>
      </c>
      <c r="H2299" s="1153">
        <v>16</v>
      </c>
      <c r="I2299" s="1153">
        <v>14</v>
      </c>
      <c r="J2299" s="1153">
        <v>12</v>
      </c>
      <c r="K2299" s="1154"/>
    </row>
    <row r="2300" spans="1:11" ht="16" thickBot="1" x14ac:dyDescent="0.3">
      <c r="A2300" s="1155">
        <v>38</v>
      </c>
      <c r="B2300" s="1144" t="s">
        <v>12628</v>
      </c>
      <c r="C2300" s="1144">
        <v>319</v>
      </c>
      <c r="D2300" s="1156">
        <v>279</v>
      </c>
      <c r="E2300" s="1141">
        <v>248</v>
      </c>
      <c r="F2300" s="1144">
        <v>223</v>
      </c>
      <c r="G2300" s="1144">
        <v>203</v>
      </c>
      <c r="H2300" s="1144">
        <v>186</v>
      </c>
      <c r="I2300" s="1144">
        <v>165</v>
      </c>
      <c r="J2300" s="1144">
        <v>149</v>
      </c>
      <c r="K2300" s="1144"/>
    </row>
    <row r="2301" spans="1:11" ht="16" thickBot="1" x14ac:dyDescent="0.3">
      <c r="A2301" s="1157"/>
      <c r="B2301" s="1144" t="s">
        <v>15718</v>
      </c>
      <c r="C2301" s="1144">
        <v>28</v>
      </c>
      <c r="D2301" s="1156">
        <v>24</v>
      </c>
      <c r="E2301" s="1141">
        <v>21</v>
      </c>
      <c r="F2301" s="1144">
        <v>18</v>
      </c>
      <c r="G2301" s="1144">
        <v>16</v>
      </c>
      <c r="H2301" s="1144">
        <v>15</v>
      </c>
      <c r="I2301" s="1144">
        <v>13</v>
      </c>
      <c r="J2301" s="1144">
        <v>12</v>
      </c>
      <c r="K2301" s="1144"/>
    </row>
    <row r="2302" spans="1:11" ht="16" thickBot="1" x14ac:dyDescent="0.3">
      <c r="A2302" s="1155">
        <v>39</v>
      </c>
      <c r="B2302" s="1144" t="s">
        <v>12628</v>
      </c>
      <c r="C2302" s="1144">
        <v>306</v>
      </c>
      <c r="D2302" s="1156">
        <v>268</v>
      </c>
      <c r="E2302" s="1141">
        <v>239</v>
      </c>
      <c r="F2302" s="1144">
        <v>216</v>
      </c>
      <c r="G2302" s="1144">
        <v>197</v>
      </c>
      <c r="H2302" s="1144">
        <v>181</v>
      </c>
      <c r="I2302" s="1144">
        <v>161</v>
      </c>
      <c r="J2302" s="1144">
        <v>145</v>
      </c>
      <c r="K2302" s="1144"/>
    </row>
    <row r="2303" spans="1:11" ht="16" thickBot="1" x14ac:dyDescent="0.3">
      <c r="A2303" s="1157"/>
      <c r="B2303" s="1144" t="s">
        <v>15718</v>
      </c>
      <c r="C2303" s="1144">
        <v>24</v>
      </c>
      <c r="D2303" s="1156">
        <v>21</v>
      </c>
      <c r="E2303" s="1141">
        <v>18</v>
      </c>
      <c r="F2303" s="1144">
        <v>16</v>
      </c>
      <c r="G2303" s="1144">
        <v>15</v>
      </c>
      <c r="H2303" s="1144">
        <v>13</v>
      </c>
      <c r="I2303" s="1144">
        <v>12</v>
      </c>
      <c r="J2303" s="1144">
        <v>11</v>
      </c>
      <c r="K2303" s="1144"/>
    </row>
    <row r="2304" spans="1:11" ht="16" thickBot="1" x14ac:dyDescent="0.3">
      <c r="A2304" s="1155">
        <v>40</v>
      </c>
      <c r="B2304" s="1144" t="s">
        <v>12628</v>
      </c>
      <c r="C2304" s="1144">
        <v>293</v>
      </c>
      <c r="D2304" s="1156">
        <v>259</v>
      </c>
      <c r="E2304" s="1141">
        <v>231</v>
      </c>
      <c r="F2304" s="1144">
        <v>209</v>
      </c>
      <c r="G2304" s="1144">
        <v>191</v>
      </c>
      <c r="H2304" s="1144">
        <v>176</v>
      </c>
      <c r="I2304" s="1144">
        <v>157</v>
      </c>
      <c r="J2304" s="1144">
        <v>142</v>
      </c>
      <c r="K2304" s="1144"/>
    </row>
    <row r="2305" spans="1:11" ht="16" thickBot="1" x14ac:dyDescent="0.3">
      <c r="A2305" s="1157"/>
      <c r="B2305" s="1144" t="s">
        <v>15718</v>
      </c>
      <c r="C2305" s="1144">
        <v>21</v>
      </c>
      <c r="D2305" s="1156">
        <v>18</v>
      </c>
      <c r="E2305" s="1141">
        <v>16</v>
      </c>
      <c r="F2305" s="1144">
        <v>15</v>
      </c>
      <c r="G2305" s="1144">
        <v>13</v>
      </c>
      <c r="H2305" s="1144">
        <v>12</v>
      </c>
      <c r="I2305" s="1144">
        <v>11</v>
      </c>
      <c r="J2305" s="1144">
        <v>10</v>
      </c>
      <c r="K2305" s="1144"/>
    </row>
    <row r="2306" spans="1:11" ht="16" thickBot="1" x14ac:dyDescent="0.3">
      <c r="A2306" s="1155" t="s">
        <v>12661</v>
      </c>
      <c r="B2306" s="1144"/>
      <c r="C2306" s="1144"/>
      <c r="D2306" s="1156"/>
      <c r="E2306" s="1141"/>
      <c r="F2306" s="1144"/>
      <c r="G2306" s="1144"/>
      <c r="H2306" s="1144"/>
      <c r="I2306" s="1144"/>
      <c r="J2306" s="1144"/>
      <c r="K2306" s="1144"/>
    </row>
    <row r="2307" spans="1:11" ht="16" thickBot="1" x14ac:dyDescent="0.3">
      <c r="A2307" s="1157" t="s">
        <v>12638</v>
      </c>
      <c r="B2307" s="1144"/>
      <c r="C2307" s="1144"/>
      <c r="D2307" s="1156"/>
      <c r="E2307" s="1141"/>
      <c r="F2307" s="1144"/>
      <c r="G2307" s="1144"/>
      <c r="H2307" s="1144"/>
      <c r="I2307" s="1144"/>
      <c r="J2307" s="1144"/>
      <c r="K2307" s="1144"/>
    </row>
    <row r="2308" spans="1:11" ht="16" thickBot="1" x14ac:dyDescent="0.3">
      <c r="A2308" s="1155" t="s">
        <v>13595</v>
      </c>
      <c r="B2308" s="1144" t="s">
        <v>12640</v>
      </c>
      <c r="C2308" s="1144" t="s">
        <v>12665</v>
      </c>
      <c r="D2308" s="1156"/>
      <c r="E2308" s="1141"/>
      <c r="F2308" s="1144"/>
      <c r="G2308" s="1144"/>
      <c r="H2308" s="1144"/>
      <c r="I2308" s="1144"/>
      <c r="J2308" s="1144"/>
      <c r="K2308" s="1144"/>
    </row>
    <row r="2309" spans="1:11" ht="16" thickBot="1" x14ac:dyDescent="0.3">
      <c r="A2309" s="1157" t="s">
        <v>13596</v>
      </c>
      <c r="B2309" s="1144" t="s">
        <v>15752</v>
      </c>
      <c r="C2309" s="1144" t="s">
        <v>13597</v>
      </c>
      <c r="D2309" s="1156"/>
      <c r="E2309" s="1141"/>
      <c r="F2309" s="1144"/>
      <c r="G2309" s="1144"/>
      <c r="H2309" s="1144"/>
      <c r="I2309" s="1144"/>
      <c r="J2309" s="1144"/>
      <c r="K2309" s="1144"/>
    </row>
    <row r="2310" spans="1:11" ht="109" thickBot="1" x14ac:dyDescent="0.3">
      <c r="A2310" s="1155" t="s">
        <v>13598</v>
      </c>
      <c r="B2310" s="1144" t="s">
        <v>13599</v>
      </c>
      <c r="C2310" s="1144" t="s">
        <v>13600</v>
      </c>
      <c r="D2310" s="1156"/>
      <c r="E2310" s="1141"/>
      <c r="F2310" s="1144"/>
      <c r="G2310" s="1144"/>
      <c r="H2310" s="1144"/>
      <c r="I2310" s="1144"/>
      <c r="J2310" s="1144"/>
      <c r="K2310" s="1144"/>
    </row>
    <row r="2311" spans="1:11" ht="16" thickBot="1" x14ac:dyDescent="0.3">
      <c r="A2311" s="1157"/>
      <c r="B2311" s="1144"/>
      <c r="C2311" s="1144" t="s">
        <v>13601</v>
      </c>
      <c r="D2311" s="1156" t="s">
        <v>13619</v>
      </c>
      <c r="E2311" s="1141" t="s">
        <v>13603</v>
      </c>
      <c r="F2311" s="1144" t="s">
        <v>13604</v>
      </c>
      <c r="G2311" s="1144" t="s">
        <v>13605</v>
      </c>
      <c r="H2311" s="1144" t="s">
        <v>13606</v>
      </c>
      <c r="I2311" s="1144" t="s">
        <v>13620</v>
      </c>
      <c r="J2311" s="1144" t="s">
        <v>13621</v>
      </c>
      <c r="K2311" s="1144"/>
    </row>
    <row r="2312" spans="1:11" ht="16" thickBot="1" x14ac:dyDescent="0.3">
      <c r="A2312" s="1155" t="s">
        <v>15753</v>
      </c>
      <c r="B2312" s="1144" t="s">
        <v>15754</v>
      </c>
      <c r="C2312" s="1144" t="s">
        <v>13609</v>
      </c>
      <c r="D2312" s="1156" t="s">
        <v>13610</v>
      </c>
      <c r="E2312" s="1141" t="s">
        <v>13611</v>
      </c>
      <c r="F2312" s="1144" t="s">
        <v>13612</v>
      </c>
      <c r="G2312" s="1144" t="s">
        <v>13613</v>
      </c>
      <c r="H2312" s="1144" t="s">
        <v>13614</v>
      </c>
      <c r="I2312" s="1144" t="s">
        <v>13615</v>
      </c>
      <c r="J2312" s="1144" t="s">
        <v>13616</v>
      </c>
      <c r="K2312" s="1144"/>
    </row>
    <row r="2313" spans="1:11" ht="16" thickBot="1" x14ac:dyDescent="0.3">
      <c r="A2313" s="1157" t="s">
        <v>13617</v>
      </c>
      <c r="B2313" s="1144" t="s">
        <v>13618</v>
      </c>
      <c r="C2313" s="1144" t="s">
        <v>15692</v>
      </c>
      <c r="D2313" s="1156" t="s">
        <v>15692</v>
      </c>
      <c r="E2313" s="1141" t="s">
        <v>15692</v>
      </c>
      <c r="F2313" s="1144" t="s">
        <v>15692</v>
      </c>
      <c r="G2313" s="1144" t="s">
        <v>15692</v>
      </c>
      <c r="H2313" s="1144" t="s">
        <v>15692</v>
      </c>
      <c r="I2313" s="1144" t="s">
        <v>15692</v>
      </c>
      <c r="J2313" s="1144" t="s">
        <v>15692</v>
      </c>
      <c r="K2313" s="1144"/>
    </row>
    <row r="2314" spans="1:11" ht="16" thickBot="1" x14ac:dyDescent="0.3">
      <c r="A2314" s="1155"/>
      <c r="B2314" s="1144"/>
      <c r="C2314" s="1144"/>
      <c r="D2314" s="1156"/>
      <c r="E2314" s="1141"/>
      <c r="F2314" s="1144"/>
      <c r="G2314" s="1144"/>
      <c r="H2314" s="1144"/>
      <c r="I2314" s="1144"/>
      <c r="J2314" s="1144"/>
      <c r="K2314" s="1144"/>
    </row>
    <row r="2315" spans="1:11" ht="16" thickBot="1" x14ac:dyDescent="0.3">
      <c r="A2315" s="1157">
        <v>20</v>
      </c>
      <c r="B2315" s="1144" t="s">
        <v>12628</v>
      </c>
      <c r="C2315" s="1144">
        <v>480</v>
      </c>
      <c r="D2315" s="1156">
        <v>480</v>
      </c>
      <c r="E2315" s="1141">
        <v>480</v>
      </c>
      <c r="F2315" s="1144">
        <v>448</v>
      </c>
      <c r="G2315" s="1144">
        <v>403</v>
      </c>
      <c r="H2315" s="1144">
        <v>367</v>
      </c>
      <c r="I2315" s="1144">
        <v>299</v>
      </c>
      <c r="J2315" s="1144">
        <v>244</v>
      </c>
      <c r="K2315" s="1144"/>
    </row>
    <row r="2316" spans="1:11" ht="16" thickBot="1" x14ac:dyDescent="0.3">
      <c r="A2316" s="1155"/>
      <c r="B2316" s="1144" t="s">
        <v>15718</v>
      </c>
      <c r="C2316" s="1144">
        <v>480</v>
      </c>
      <c r="D2316" s="1156">
        <v>480</v>
      </c>
      <c r="E2316" s="1141">
        <v>480</v>
      </c>
      <c r="F2316" s="1144">
        <v>448</v>
      </c>
      <c r="G2316" s="1144">
        <v>403</v>
      </c>
      <c r="H2316" s="1144">
        <v>367</v>
      </c>
      <c r="I2316" s="1144">
        <v>299</v>
      </c>
      <c r="J2316" s="1144">
        <v>116</v>
      </c>
      <c r="K2316" s="1144"/>
    </row>
    <row r="2317" spans="1:11" ht="16" thickBot="1" x14ac:dyDescent="0.3">
      <c r="A2317" s="1157">
        <v>21</v>
      </c>
      <c r="B2317" s="1144" t="s">
        <v>12628</v>
      </c>
      <c r="C2317" s="1144">
        <v>480</v>
      </c>
      <c r="D2317" s="1156">
        <v>480</v>
      </c>
      <c r="E2317" s="1141">
        <v>480</v>
      </c>
      <c r="F2317" s="1144">
        <v>448</v>
      </c>
      <c r="G2317" s="1144">
        <v>403</v>
      </c>
      <c r="H2317" s="1144">
        <v>367</v>
      </c>
      <c r="I2317" s="1144">
        <v>277</v>
      </c>
      <c r="J2317" s="1144">
        <v>237</v>
      </c>
      <c r="K2317" s="1144"/>
    </row>
    <row r="2318" spans="1:11" ht="16" thickBot="1" x14ac:dyDescent="0.3">
      <c r="A2318" s="1155"/>
      <c r="B2318" s="1144" t="s">
        <v>15718</v>
      </c>
      <c r="C2318" s="1144">
        <v>480</v>
      </c>
      <c r="D2318" s="1156">
        <v>480</v>
      </c>
      <c r="E2318" s="1141">
        <v>480</v>
      </c>
      <c r="F2318" s="1144">
        <v>448</v>
      </c>
      <c r="G2318" s="1144">
        <v>403</v>
      </c>
      <c r="H2318" s="1144">
        <v>367</v>
      </c>
      <c r="I2318" s="1144">
        <v>277</v>
      </c>
      <c r="J2318" s="1144">
        <v>89</v>
      </c>
      <c r="K2318" s="1144"/>
    </row>
    <row r="2319" spans="1:11" ht="16" thickBot="1" x14ac:dyDescent="0.3">
      <c r="A2319" s="1157">
        <v>22</v>
      </c>
      <c r="B2319" s="1144" t="s">
        <v>12628</v>
      </c>
      <c r="C2319" s="1144">
        <v>480</v>
      </c>
      <c r="D2319" s="1156">
        <v>480</v>
      </c>
      <c r="E2319" s="1141">
        <v>480</v>
      </c>
      <c r="F2319" s="1144">
        <v>448</v>
      </c>
      <c r="G2319" s="1144">
        <v>403</v>
      </c>
      <c r="H2319" s="1144">
        <v>367</v>
      </c>
      <c r="I2319" s="1144">
        <v>268</v>
      </c>
      <c r="J2319" s="1144">
        <v>230</v>
      </c>
      <c r="K2319" s="1144"/>
    </row>
    <row r="2320" spans="1:11" ht="16" thickBot="1" x14ac:dyDescent="0.3">
      <c r="A2320" s="1155"/>
      <c r="B2320" s="1144" t="s">
        <v>15718</v>
      </c>
      <c r="C2320" s="1144">
        <v>480</v>
      </c>
      <c r="D2320" s="1156">
        <v>480</v>
      </c>
      <c r="E2320" s="1141">
        <v>480</v>
      </c>
      <c r="F2320" s="1144">
        <v>448</v>
      </c>
      <c r="G2320" s="1144">
        <v>403</v>
      </c>
      <c r="H2320" s="1144">
        <v>367</v>
      </c>
      <c r="I2320" s="1144">
        <v>189</v>
      </c>
      <c r="J2320" s="1144">
        <v>70</v>
      </c>
      <c r="K2320" s="1144"/>
    </row>
    <row r="2321" spans="1:11" ht="16" thickBot="1" x14ac:dyDescent="0.3">
      <c r="A2321" s="1157">
        <v>23</v>
      </c>
      <c r="B2321" s="1144" t="s">
        <v>12628</v>
      </c>
      <c r="C2321" s="1144">
        <v>480</v>
      </c>
      <c r="D2321" s="1156">
        <v>480</v>
      </c>
      <c r="E2321" s="1141">
        <v>480</v>
      </c>
      <c r="F2321" s="1144">
        <v>448</v>
      </c>
      <c r="G2321" s="1144">
        <v>403</v>
      </c>
      <c r="H2321" s="1144">
        <v>311</v>
      </c>
      <c r="I2321" s="1144">
        <v>259</v>
      </c>
      <c r="J2321" s="1144">
        <v>223</v>
      </c>
      <c r="K2321" s="1144"/>
    </row>
    <row r="2322" spans="1:11" ht="16" thickBot="1" x14ac:dyDescent="0.3">
      <c r="A2322" s="1155"/>
      <c r="B2322" s="1144" t="s">
        <v>15718</v>
      </c>
      <c r="C2322" s="1144">
        <v>480</v>
      </c>
      <c r="D2322" s="1156">
        <v>480</v>
      </c>
      <c r="E2322" s="1141">
        <v>480</v>
      </c>
      <c r="F2322" s="1144">
        <v>448</v>
      </c>
      <c r="G2322" s="1144">
        <v>403</v>
      </c>
      <c r="H2322" s="1144">
        <v>311</v>
      </c>
      <c r="I2322" s="1144">
        <v>113</v>
      </c>
      <c r="J2322" s="1144">
        <v>56</v>
      </c>
      <c r="K2322" s="1144"/>
    </row>
    <row r="2323" spans="1:11" ht="16" thickBot="1" x14ac:dyDescent="0.3">
      <c r="A2323" s="1157">
        <v>24</v>
      </c>
      <c r="B2323" s="1144" t="s">
        <v>12628</v>
      </c>
      <c r="C2323" s="1144">
        <v>480</v>
      </c>
      <c r="D2323" s="1156">
        <v>480</v>
      </c>
      <c r="E2323" s="1141">
        <v>480</v>
      </c>
      <c r="F2323" s="1144">
        <v>448</v>
      </c>
      <c r="G2323" s="1144">
        <v>381</v>
      </c>
      <c r="H2323" s="1144">
        <v>297</v>
      </c>
      <c r="I2323" s="1144">
        <v>250</v>
      </c>
      <c r="J2323" s="1144">
        <v>216</v>
      </c>
      <c r="K2323" s="1144"/>
    </row>
    <row r="2324" spans="1:11" ht="16" thickBot="1" x14ac:dyDescent="0.3">
      <c r="A2324" s="1155"/>
      <c r="B2324" s="1144" t="s">
        <v>15718</v>
      </c>
      <c r="C2324" s="1144">
        <v>480</v>
      </c>
      <c r="D2324" s="1156">
        <v>480</v>
      </c>
      <c r="E2324" s="1141">
        <v>480</v>
      </c>
      <c r="F2324" s="1144">
        <v>448</v>
      </c>
      <c r="G2324" s="1144">
        <v>381</v>
      </c>
      <c r="H2324" s="1144">
        <v>297</v>
      </c>
      <c r="I2324" s="1144">
        <v>82</v>
      </c>
      <c r="J2324" s="1144">
        <v>47</v>
      </c>
      <c r="K2324" s="1144"/>
    </row>
    <row r="2325" spans="1:11" ht="16" thickBot="1" x14ac:dyDescent="0.3">
      <c r="A2325" s="1157">
        <v>25</v>
      </c>
      <c r="B2325" s="1144" t="s">
        <v>12628</v>
      </c>
      <c r="C2325" s="1144">
        <v>480</v>
      </c>
      <c r="D2325" s="1156">
        <v>480</v>
      </c>
      <c r="E2325" s="1141">
        <v>480</v>
      </c>
      <c r="F2325" s="1144">
        <v>448</v>
      </c>
      <c r="G2325" s="1144">
        <v>325</v>
      </c>
      <c r="H2325" s="1144">
        <v>286</v>
      </c>
      <c r="I2325" s="1144">
        <v>243</v>
      </c>
      <c r="J2325" s="1144">
        <v>210</v>
      </c>
      <c r="K2325" s="1144"/>
    </row>
    <row r="2326" spans="1:11" ht="16" thickBot="1" x14ac:dyDescent="0.3">
      <c r="A2326" s="1155"/>
      <c r="B2326" s="1144" t="s">
        <v>15718</v>
      </c>
      <c r="C2326" s="1144">
        <v>480</v>
      </c>
      <c r="D2326" s="1156">
        <v>480</v>
      </c>
      <c r="E2326" s="1141">
        <v>480</v>
      </c>
      <c r="F2326" s="1144">
        <v>448</v>
      </c>
      <c r="G2326" s="1144">
        <v>325</v>
      </c>
      <c r="H2326" s="1144">
        <v>146</v>
      </c>
      <c r="I2326" s="1144">
        <v>63</v>
      </c>
      <c r="J2326" s="1144">
        <v>40</v>
      </c>
      <c r="K2326" s="1144"/>
    </row>
    <row r="2327" spans="1:11" ht="16" thickBot="1" x14ac:dyDescent="0.3">
      <c r="A2327" s="1157">
        <v>26</v>
      </c>
      <c r="B2327" s="1144" t="s">
        <v>12628</v>
      </c>
      <c r="C2327" s="1144">
        <v>480</v>
      </c>
      <c r="D2327" s="1156">
        <v>480</v>
      </c>
      <c r="E2327" s="1141">
        <v>480</v>
      </c>
      <c r="F2327" s="1144">
        <v>371</v>
      </c>
      <c r="G2327" s="1144">
        <v>313</v>
      </c>
      <c r="H2327" s="1144">
        <v>276</v>
      </c>
      <c r="I2327" s="1144">
        <v>235</v>
      </c>
      <c r="J2327" s="1144">
        <v>205</v>
      </c>
      <c r="K2327" s="1144"/>
    </row>
    <row r="2328" spans="1:11" ht="16" thickBot="1" x14ac:dyDescent="0.3">
      <c r="A2328" s="1155"/>
      <c r="B2328" s="1144" t="s">
        <v>15718</v>
      </c>
      <c r="C2328" s="1144">
        <v>480</v>
      </c>
      <c r="D2328" s="1156">
        <v>480</v>
      </c>
      <c r="E2328" s="1141">
        <v>480</v>
      </c>
      <c r="F2328" s="1144">
        <v>371</v>
      </c>
      <c r="G2328" s="1144">
        <v>215</v>
      </c>
      <c r="H2328" s="1144">
        <v>93</v>
      </c>
      <c r="I2328" s="1144">
        <v>50</v>
      </c>
      <c r="J2328" s="1144">
        <v>35</v>
      </c>
      <c r="K2328" s="1144"/>
    </row>
    <row r="2329" spans="1:11" ht="16" thickBot="1" x14ac:dyDescent="0.3">
      <c r="A2329" s="1157">
        <v>27</v>
      </c>
      <c r="B2329" s="1144" t="s">
        <v>12628</v>
      </c>
      <c r="C2329" s="1144">
        <v>480</v>
      </c>
      <c r="D2329" s="1156">
        <v>480</v>
      </c>
      <c r="E2329" s="1141">
        <v>443</v>
      </c>
      <c r="F2329" s="1144">
        <v>344</v>
      </c>
      <c r="G2329" s="1144">
        <v>301</v>
      </c>
      <c r="H2329" s="1144">
        <v>267</v>
      </c>
      <c r="I2329" s="1144">
        <v>228</v>
      </c>
      <c r="J2329" s="1144">
        <v>199</v>
      </c>
      <c r="K2329" s="1144"/>
    </row>
    <row r="2330" spans="1:11" ht="16" thickBot="1" x14ac:dyDescent="0.3">
      <c r="A2330" s="1155"/>
      <c r="B2330" s="1144" t="s">
        <v>15718</v>
      </c>
      <c r="C2330" s="1144">
        <v>480</v>
      </c>
      <c r="D2330" s="1156">
        <v>480</v>
      </c>
      <c r="E2330" s="1141">
        <v>443</v>
      </c>
      <c r="F2330" s="1144">
        <v>344</v>
      </c>
      <c r="G2330" s="1144">
        <v>121</v>
      </c>
      <c r="H2330" s="1144">
        <v>70</v>
      </c>
      <c r="I2330" s="1144">
        <v>43</v>
      </c>
      <c r="J2330" s="1144">
        <v>31</v>
      </c>
      <c r="K2330" s="1144"/>
    </row>
    <row r="2331" spans="1:11" ht="16" thickBot="1" x14ac:dyDescent="0.3">
      <c r="A2331" s="1157">
        <v>28</v>
      </c>
      <c r="B2331" s="1144" t="s">
        <v>12628</v>
      </c>
      <c r="C2331" s="1144">
        <v>480</v>
      </c>
      <c r="D2331" s="1156">
        <v>480</v>
      </c>
      <c r="E2331" s="1141">
        <v>381</v>
      </c>
      <c r="F2331" s="1144">
        <v>330</v>
      </c>
      <c r="G2331" s="1144">
        <v>290</v>
      </c>
      <c r="H2331" s="1144">
        <v>258</v>
      </c>
      <c r="I2331" s="1144">
        <v>221</v>
      </c>
      <c r="J2331" s="1144">
        <v>194</v>
      </c>
      <c r="K2331" s="1144"/>
    </row>
    <row r="2332" spans="1:11" ht="16" thickBot="1" x14ac:dyDescent="0.3">
      <c r="A2332" s="1155"/>
      <c r="B2332" s="1144" t="s">
        <v>15718</v>
      </c>
      <c r="C2332" s="1144">
        <v>480</v>
      </c>
      <c r="D2332" s="1156">
        <v>480</v>
      </c>
      <c r="E2332" s="1141">
        <v>381</v>
      </c>
      <c r="F2332" s="1144">
        <v>146</v>
      </c>
      <c r="G2332" s="1144">
        <v>81</v>
      </c>
      <c r="H2332" s="1144">
        <v>54</v>
      </c>
      <c r="I2332" s="1144">
        <v>36</v>
      </c>
      <c r="J2332" s="1144">
        <v>27</v>
      </c>
      <c r="K2332" s="1144"/>
    </row>
    <row r="2333" spans="1:11" ht="16" thickBot="1" x14ac:dyDescent="0.3">
      <c r="A2333" s="1157">
        <v>29</v>
      </c>
      <c r="B2333" s="1144" t="s">
        <v>12628</v>
      </c>
      <c r="C2333" s="1144">
        <v>480</v>
      </c>
      <c r="D2333" s="1156">
        <v>430</v>
      </c>
      <c r="E2333" s="1141">
        <v>365</v>
      </c>
      <c r="F2333" s="1144">
        <v>317</v>
      </c>
      <c r="G2333" s="1144">
        <v>279</v>
      </c>
      <c r="H2333" s="1144">
        <v>249</v>
      </c>
      <c r="I2333" s="1144">
        <v>215</v>
      </c>
      <c r="J2333" s="1144">
        <v>189</v>
      </c>
      <c r="K2333" s="1144"/>
    </row>
    <row r="2334" spans="1:11" ht="16" thickBot="1" x14ac:dyDescent="0.3">
      <c r="A2334" s="1155"/>
      <c r="B2334" s="1144" t="s">
        <v>15718</v>
      </c>
      <c r="C2334" s="1144">
        <v>480</v>
      </c>
      <c r="D2334" s="1156">
        <v>430</v>
      </c>
      <c r="E2334" s="1141">
        <v>182</v>
      </c>
      <c r="F2334" s="1144">
        <v>94</v>
      </c>
      <c r="G2334" s="1144">
        <v>62</v>
      </c>
      <c r="H2334" s="1144">
        <v>45</v>
      </c>
      <c r="I2334" s="1144">
        <v>32</v>
      </c>
      <c r="J2334" s="1144">
        <v>24</v>
      </c>
      <c r="K2334" s="1144"/>
    </row>
    <row r="2335" spans="1:11" ht="16" thickBot="1" x14ac:dyDescent="0.3">
      <c r="A2335" s="1157">
        <v>30</v>
      </c>
      <c r="B2335" s="1144" t="s">
        <v>12628</v>
      </c>
      <c r="C2335" s="1144">
        <v>480</v>
      </c>
      <c r="D2335" s="1156">
        <v>409</v>
      </c>
      <c r="E2335" s="1141">
        <v>349</v>
      </c>
      <c r="F2335" s="1144">
        <v>305</v>
      </c>
      <c r="G2335" s="1144">
        <v>270</v>
      </c>
      <c r="H2335" s="1144">
        <v>242</v>
      </c>
      <c r="I2335" s="1144">
        <v>209</v>
      </c>
      <c r="J2335" s="1144">
        <v>184</v>
      </c>
      <c r="K2335" s="1144"/>
    </row>
    <row r="2336" spans="1:11" ht="16" thickBot="1" x14ac:dyDescent="0.3">
      <c r="A2336" s="1155"/>
      <c r="B2336" s="1144" t="s">
        <v>15718</v>
      </c>
      <c r="C2336" s="1144">
        <v>480</v>
      </c>
      <c r="D2336" s="1156">
        <v>243</v>
      </c>
      <c r="E2336" s="1141">
        <v>108</v>
      </c>
      <c r="F2336" s="1144">
        <v>69</v>
      </c>
      <c r="G2336" s="1144">
        <v>49</v>
      </c>
      <c r="H2336" s="1144">
        <v>38</v>
      </c>
      <c r="I2336" s="1144">
        <v>28</v>
      </c>
      <c r="J2336" s="1144">
        <v>22</v>
      </c>
      <c r="K2336" s="1144"/>
    </row>
    <row r="2337" spans="1:11" ht="16" thickBot="1" x14ac:dyDescent="0.3">
      <c r="A2337" s="1157">
        <v>31</v>
      </c>
      <c r="B2337" s="1144" t="s">
        <v>12628</v>
      </c>
      <c r="C2337" s="1144">
        <v>468</v>
      </c>
      <c r="D2337" s="1156">
        <v>391</v>
      </c>
      <c r="E2337" s="1141">
        <v>335</v>
      </c>
      <c r="F2337" s="1144">
        <v>293</v>
      </c>
      <c r="G2337" s="1144">
        <v>261</v>
      </c>
      <c r="H2337" s="1144">
        <v>234</v>
      </c>
      <c r="I2337" s="1144">
        <v>203</v>
      </c>
      <c r="J2337" s="1144">
        <v>180</v>
      </c>
      <c r="K2337" s="1144"/>
    </row>
    <row r="2338" spans="1:11" ht="16" thickBot="1" x14ac:dyDescent="0.3">
      <c r="A2338" s="1155"/>
      <c r="B2338" s="1144" t="s">
        <v>15718</v>
      </c>
      <c r="C2338" s="1144">
        <v>316</v>
      </c>
      <c r="D2338" s="1156">
        <v>119</v>
      </c>
      <c r="E2338" s="1141">
        <v>73</v>
      </c>
      <c r="F2338" s="1144">
        <v>52</v>
      </c>
      <c r="G2338" s="1144">
        <v>40</v>
      </c>
      <c r="H2338" s="1144">
        <v>32</v>
      </c>
      <c r="I2338" s="1144">
        <v>25</v>
      </c>
      <c r="J2338" s="1144">
        <v>20</v>
      </c>
      <c r="K2338" s="1144"/>
    </row>
    <row r="2339" spans="1:11" ht="16" thickBot="1" x14ac:dyDescent="0.3">
      <c r="A2339" s="1157">
        <v>32</v>
      </c>
      <c r="B2339" s="1144" t="s">
        <v>12628</v>
      </c>
      <c r="C2339" s="1144">
        <v>444</v>
      </c>
      <c r="D2339" s="1156">
        <v>373</v>
      </c>
      <c r="E2339" s="1141">
        <v>322</v>
      </c>
      <c r="F2339" s="1144">
        <v>283</v>
      </c>
      <c r="G2339" s="1144">
        <v>252</v>
      </c>
      <c r="H2339" s="1144">
        <v>227</v>
      </c>
      <c r="I2339" s="1144">
        <v>198</v>
      </c>
      <c r="J2339" s="1144">
        <v>175</v>
      </c>
      <c r="K2339" s="1144"/>
    </row>
    <row r="2340" spans="1:11" ht="16" thickBot="1" x14ac:dyDescent="0.3">
      <c r="A2340" s="1155"/>
      <c r="B2340" s="1144" t="s">
        <v>15718</v>
      </c>
      <c r="C2340" s="1144">
        <v>143</v>
      </c>
      <c r="D2340" s="1156">
        <v>81</v>
      </c>
      <c r="E2340" s="1141">
        <v>56</v>
      </c>
      <c r="F2340" s="1144">
        <v>43</v>
      </c>
      <c r="G2340" s="1144">
        <v>34</v>
      </c>
      <c r="H2340" s="1144">
        <v>28</v>
      </c>
      <c r="I2340" s="1144">
        <v>22</v>
      </c>
      <c r="J2340" s="1144">
        <v>18</v>
      </c>
      <c r="K2340" s="1144"/>
    </row>
    <row r="2341" spans="1:11" ht="16" thickBot="1" x14ac:dyDescent="0.3">
      <c r="A2341" s="1157">
        <v>33</v>
      </c>
      <c r="B2341" s="1144" t="s">
        <v>12628</v>
      </c>
      <c r="C2341" s="1144">
        <v>423</v>
      </c>
      <c r="D2341" s="1156">
        <v>358</v>
      </c>
      <c r="E2341" s="1141">
        <v>310</v>
      </c>
      <c r="F2341" s="1144">
        <v>273</v>
      </c>
      <c r="G2341" s="1144">
        <v>244</v>
      </c>
      <c r="H2341" s="1144">
        <v>221</v>
      </c>
      <c r="I2341" s="1144">
        <v>193</v>
      </c>
      <c r="J2341" s="1144">
        <v>171</v>
      </c>
      <c r="K2341" s="1144"/>
    </row>
    <row r="2342" spans="1:11" ht="13" x14ac:dyDescent="0.25">
      <c r="A2342" s="1158"/>
      <c r="B2342" s="1138" t="s">
        <v>15718</v>
      </c>
      <c r="C2342" s="1138">
        <v>91</v>
      </c>
      <c r="D2342" s="1138">
        <v>61</v>
      </c>
      <c r="E2342" s="1138">
        <v>45</v>
      </c>
      <c r="F2342" s="1138">
        <v>36</v>
      </c>
      <c r="G2342" s="1138">
        <v>30</v>
      </c>
      <c r="H2342" s="1138">
        <v>25</v>
      </c>
      <c r="I2342" s="1138">
        <v>20</v>
      </c>
      <c r="J2342" s="1138">
        <v>17</v>
      </c>
      <c r="K2342" s="1138"/>
    </row>
    <row r="2343" spans="1:11" ht="15" x14ac:dyDescent="0.25">
      <c r="A2343" s="1129">
        <v>34</v>
      </c>
      <c r="B2343" s="1125" t="s">
        <v>12628</v>
      </c>
      <c r="C2343" s="1125">
        <v>403</v>
      </c>
      <c r="D2343" s="1125">
        <v>343</v>
      </c>
      <c r="E2343" s="1125">
        <v>298</v>
      </c>
      <c r="F2343" s="1125">
        <v>264</v>
      </c>
      <c r="G2343" s="1125">
        <v>237</v>
      </c>
      <c r="H2343" s="1125">
        <v>214</v>
      </c>
      <c r="I2343" s="1125">
        <v>188</v>
      </c>
      <c r="J2343" s="1125">
        <v>167</v>
      </c>
      <c r="K2343" s="1125"/>
    </row>
    <row r="2344" spans="1:11" thickBot="1" x14ac:dyDescent="0.3">
      <c r="A2344" s="1129"/>
      <c r="B2344" s="1125" t="s">
        <v>15718</v>
      </c>
      <c r="C2344" s="1125">
        <v>64</v>
      </c>
      <c r="D2344" s="1125">
        <v>47</v>
      </c>
      <c r="E2344" s="1125">
        <v>37</v>
      </c>
      <c r="F2344" s="1125">
        <v>31</v>
      </c>
      <c r="G2344" s="1125">
        <v>26</v>
      </c>
      <c r="H2344" s="1125">
        <v>22</v>
      </c>
      <c r="I2344" s="1125">
        <v>18</v>
      </c>
      <c r="J2344" s="1125">
        <v>16</v>
      </c>
      <c r="K2344" s="1125"/>
    </row>
    <row r="2345" spans="1:11" ht="16" thickBot="1" x14ac:dyDescent="0.3">
      <c r="A2345" s="1140">
        <v>35</v>
      </c>
      <c r="B2345" s="1141" t="s">
        <v>12628</v>
      </c>
      <c r="C2345" s="1146">
        <v>386</v>
      </c>
      <c r="D2345" s="1142">
        <v>330</v>
      </c>
      <c r="E2345" s="1125">
        <v>288</v>
      </c>
      <c r="F2345" s="1125">
        <v>255</v>
      </c>
      <c r="G2345" s="1125">
        <v>229</v>
      </c>
      <c r="H2345" s="1125">
        <v>208</v>
      </c>
      <c r="I2345" s="1125">
        <v>183</v>
      </c>
      <c r="J2345" s="1125">
        <v>163</v>
      </c>
      <c r="K2345" s="1125"/>
    </row>
    <row r="2346" spans="1:11" ht="16" thickBot="1" x14ac:dyDescent="0.3">
      <c r="A2346" s="1143"/>
      <c r="B2346" s="1144" t="s">
        <v>15718</v>
      </c>
      <c r="C2346" s="1146">
        <v>51</v>
      </c>
      <c r="D2346" s="1142">
        <v>39</v>
      </c>
      <c r="E2346" s="1125">
        <v>32</v>
      </c>
      <c r="F2346" s="1125">
        <v>27</v>
      </c>
      <c r="G2346" s="1125">
        <v>23</v>
      </c>
      <c r="H2346" s="1125">
        <v>20</v>
      </c>
      <c r="I2346" s="1125">
        <v>17</v>
      </c>
      <c r="J2346" s="1125">
        <v>15</v>
      </c>
      <c r="K2346" s="1125"/>
    </row>
    <row r="2347" spans="1:11" ht="16.149999999999999" customHeight="1" thickBot="1" x14ac:dyDescent="0.3">
      <c r="A2347" s="1147">
        <v>36</v>
      </c>
      <c r="B2347" s="1148" t="s">
        <v>12628</v>
      </c>
      <c r="C2347" s="1149">
        <v>369</v>
      </c>
      <c r="D2347" s="1150">
        <v>317</v>
      </c>
      <c r="E2347" s="1150">
        <v>278</v>
      </c>
      <c r="F2347" s="1150">
        <v>247</v>
      </c>
      <c r="G2347" s="1150">
        <v>223</v>
      </c>
      <c r="H2347" s="1150">
        <v>203</v>
      </c>
      <c r="I2347" s="1150">
        <v>178</v>
      </c>
      <c r="J2347" s="1150">
        <v>159</v>
      </c>
      <c r="K2347" s="1145"/>
    </row>
    <row r="2348" spans="1:11" thickBot="1" x14ac:dyDescent="0.3">
      <c r="A2348" s="1143"/>
      <c r="B2348" s="1151" t="s">
        <v>15718</v>
      </c>
      <c r="C2348" s="1145">
        <v>41</v>
      </c>
      <c r="D2348" s="1146">
        <v>33</v>
      </c>
      <c r="E2348" s="1142">
        <v>27</v>
      </c>
      <c r="F2348" s="1145">
        <v>23</v>
      </c>
      <c r="G2348" s="1145">
        <v>20</v>
      </c>
      <c r="H2348" s="1145">
        <v>18</v>
      </c>
      <c r="I2348" s="1145">
        <v>15</v>
      </c>
      <c r="J2348" s="1145">
        <v>13</v>
      </c>
      <c r="K2348" s="1145"/>
    </row>
    <row r="2349" spans="1:11" thickBot="1" x14ac:dyDescent="0.3">
      <c r="A2349" s="1143">
        <v>37</v>
      </c>
      <c r="B2349" s="1145" t="s">
        <v>12628</v>
      </c>
      <c r="C2349" s="1145">
        <v>354</v>
      </c>
      <c r="D2349" s="1146">
        <v>305</v>
      </c>
      <c r="E2349" s="1142">
        <v>268</v>
      </c>
      <c r="F2349" s="1145">
        <v>239</v>
      </c>
      <c r="G2349" s="1145">
        <v>216</v>
      </c>
      <c r="H2349" s="1145">
        <v>197</v>
      </c>
      <c r="I2349" s="1145">
        <v>174</v>
      </c>
      <c r="J2349" s="1145">
        <v>156</v>
      </c>
      <c r="K2349" s="1145"/>
    </row>
    <row r="2350" spans="1:11" thickBot="1" x14ac:dyDescent="0.3">
      <c r="A2350" s="1143"/>
      <c r="B2350" s="1145" t="s">
        <v>15718</v>
      </c>
      <c r="C2350" s="1145">
        <v>34</v>
      </c>
      <c r="D2350" s="1146">
        <v>28</v>
      </c>
      <c r="E2350" s="1142">
        <v>24</v>
      </c>
      <c r="F2350" s="1145">
        <v>21</v>
      </c>
      <c r="G2350" s="1145">
        <v>18</v>
      </c>
      <c r="H2350" s="1145">
        <v>16</v>
      </c>
      <c r="I2350" s="1145">
        <v>14</v>
      </c>
      <c r="J2350" s="1145">
        <v>12</v>
      </c>
      <c r="K2350" s="1145"/>
    </row>
    <row r="2351" spans="1:11" ht="13.5" thickBot="1" x14ac:dyDescent="0.3">
      <c r="A2351" s="1152">
        <v>38</v>
      </c>
      <c r="B2351" s="1153" t="s">
        <v>12628</v>
      </c>
      <c r="C2351" s="1153">
        <v>340</v>
      </c>
      <c r="D2351" s="1153">
        <v>294</v>
      </c>
      <c r="E2351" s="1153">
        <v>260</v>
      </c>
      <c r="F2351" s="1153">
        <v>232</v>
      </c>
      <c r="G2351" s="1153">
        <v>210</v>
      </c>
      <c r="H2351" s="1153">
        <v>192</v>
      </c>
      <c r="I2351" s="1153">
        <v>170</v>
      </c>
      <c r="J2351" s="1153">
        <v>152</v>
      </c>
      <c r="K2351" s="1154"/>
    </row>
    <row r="2352" spans="1:11" ht="16" thickBot="1" x14ac:dyDescent="0.3">
      <c r="A2352" s="1155"/>
      <c r="B2352" s="1144" t="s">
        <v>15718</v>
      </c>
      <c r="C2352" s="1144">
        <v>29</v>
      </c>
      <c r="D2352" s="1156">
        <v>25</v>
      </c>
      <c r="E2352" s="1141">
        <v>21</v>
      </c>
      <c r="F2352" s="1144">
        <v>19</v>
      </c>
      <c r="G2352" s="1144">
        <v>17</v>
      </c>
      <c r="H2352" s="1144">
        <v>15</v>
      </c>
      <c r="I2352" s="1144">
        <v>13</v>
      </c>
      <c r="J2352" s="1144">
        <v>12</v>
      </c>
      <c r="K2352" s="1144"/>
    </row>
    <row r="2353" spans="1:11" ht="16" thickBot="1" x14ac:dyDescent="0.3">
      <c r="A2353" s="1157">
        <v>39</v>
      </c>
      <c r="B2353" s="1144" t="s">
        <v>12628</v>
      </c>
      <c r="C2353" s="1144">
        <v>327</v>
      </c>
      <c r="D2353" s="1156">
        <v>284</v>
      </c>
      <c r="E2353" s="1141">
        <v>251</v>
      </c>
      <c r="F2353" s="1144">
        <v>225</v>
      </c>
      <c r="G2353" s="1144">
        <v>204</v>
      </c>
      <c r="H2353" s="1144">
        <v>187</v>
      </c>
      <c r="I2353" s="1144">
        <v>166</v>
      </c>
      <c r="J2353" s="1144">
        <v>149</v>
      </c>
      <c r="K2353" s="1144"/>
    </row>
    <row r="2354" spans="1:11" ht="16" thickBot="1" x14ac:dyDescent="0.3">
      <c r="A2354" s="1155"/>
      <c r="B2354" s="1144" t="s">
        <v>15718</v>
      </c>
      <c r="C2354" s="1144">
        <v>25</v>
      </c>
      <c r="D2354" s="1156">
        <v>22</v>
      </c>
      <c r="E2354" s="1141">
        <v>19</v>
      </c>
      <c r="F2354" s="1144">
        <v>17</v>
      </c>
      <c r="G2354" s="1144">
        <v>15</v>
      </c>
      <c r="H2354" s="1144">
        <v>14</v>
      </c>
      <c r="I2354" s="1144">
        <v>12</v>
      </c>
      <c r="J2354" s="1144">
        <v>11</v>
      </c>
      <c r="K2354" s="1144"/>
    </row>
    <row r="2355" spans="1:11" ht="16" thickBot="1" x14ac:dyDescent="0.3">
      <c r="A2355" s="1157">
        <v>40</v>
      </c>
      <c r="B2355" s="1144" t="s">
        <v>12628</v>
      </c>
      <c r="C2355" s="1144">
        <v>315</v>
      </c>
      <c r="D2355" s="1156">
        <v>275</v>
      </c>
      <c r="E2355" s="1141">
        <v>244</v>
      </c>
      <c r="F2355" s="1144">
        <v>219</v>
      </c>
      <c r="G2355" s="1144">
        <v>199</v>
      </c>
      <c r="H2355" s="1144">
        <v>182</v>
      </c>
      <c r="I2355" s="1144">
        <v>162</v>
      </c>
      <c r="J2355" s="1144">
        <v>146</v>
      </c>
      <c r="K2355" s="1144"/>
    </row>
    <row r="2356" spans="1:11" ht="16" thickBot="1" x14ac:dyDescent="0.3">
      <c r="A2356" s="1155"/>
      <c r="B2356" s="1144" t="s">
        <v>15718</v>
      </c>
      <c r="C2356" s="1144">
        <v>22</v>
      </c>
      <c r="D2356" s="1156">
        <v>19</v>
      </c>
      <c r="E2356" s="1141">
        <v>17</v>
      </c>
      <c r="F2356" s="1144">
        <v>15</v>
      </c>
      <c r="G2356" s="1144">
        <v>14</v>
      </c>
      <c r="H2356" s="1144">
        <v>13</v>
      </c>
      <c r="I2356" s="1144">
        <v>11</v>
      </c>
      <c r="J2356" s="1144">
        <v>10</v>
      </c>
      <c r="K2356" s="1144"/>
    </row>
    <row r="2357" spans="1:11" ht="16" thickBot="1" x14ac:dyDescent="0.3">
      <c r="A2357" s="1157" t="s">
        <v>12662</v>
      </c>
      <c r="B2357" s="1144"/>
      <c r="C2357" s="1144"/>
      <c r="D2357" s="1156"/>
      <c r="E2357" s="1141"/>
      <c r="F2357" s="1144"/>
      <c r="G2357" s="1144"/>
      <c r="H2357" s="1144"/>
      <c r="I2357" s="1144"/>
      <c r="J2357" s="1144"/>
      <c r="K2357" s="1144"/>
    </row>
    <row r="2358" spans="1:11" ht="16" thickBot="1" x14ac:dyDescent="0.3">
      <c r="A2358" s="1155" t="s">
        <v>12638</v>
      </c>
      <c r="B2358" s="1144"/>
      <c r="C2358" s="1144"/>
      <c r="D2358" s="1156"/>
      <c r="E2358" s="1141"/>
      <c r="F2358" s="1144"/>
      <c r="G2358" s="1144"/>
      <c r="H2358" s="1144"/>
      <c r="I2358" s="1144"/>
      <c r="J2358" s="1144"/>
      <c r="K2358" s="1144"/>
    </row>
    <row r="2359" spans="1:11" ht="16" thickBot="1" x14ac:dyDescent="0.3">
      <c r="A2359" s="1157" t="s">
        <v>13595</v>
      </c>
      <c r="B2359" s="1144" t="s">
        <v>12640</v>
      </c>
      <c r="C2359" s="1144" t="s">
        <v>12665</v>
      </c>
      <c r="D2359" s="1156"/>
      <c r="E2359" s="1141"/>
      <c r="F2359" s="1144"/>
      <c r="G2359" s="1144"/>
      <c r="H2359" s="1144"/>
      <c r="I2359" s="1144"/>
      <c r="J2359" s="1144"/>
      <c r="K2359" s="1144"/>
    </row>
    <row r="2360" spans="1:11" ht="16" thickBot="1" x14ac:dyDescent="0.3">
      <c r="A2360" s="1155" t="s">
        <v>13596</v>
      </c>
      <c r="B2360" s="1144" t="s">
        <v>15752</v>
      </c>
      <c r="C2360" s="1144" t="s">
        <v>12641</v>
      </c>
      <c r="D2360" s="1156"/>
      <c r="E2360" s="1141"/>
      <c r="F2360" s="1144"/>
      <c r="G2360" s="1144"/>
      <c r="H2360" s="1144"/>
      <c r="I2360" s="1144"/>
      <c r="J2360" s="1144"/>
      <c r="K2360" s="1144"/>
    </row>
    <row r="2361" spans="1:11" ht="109" thickBot="1" x14ac:dyDescent="0.3">
      <c r="A2361" s="1157" t="s">
        <v>13598</v>
      </c>
      <c r="B2361" s="1144" t="s">
        <v>13599</v>
      </c>
      <c r="C2361" s="1144" t="s">
        <v>13600</v>
      </c>
      <c r="D2361" s="1156"/>
      <c r="E2361" s="1141"/>
      <c r="F2361" s="1144"/>
      <c r="G2361" s="1144"/>
      <c r="H2361" s="1144"/>
      <c r="I2361" s="1144"/>
      <c r="J2361" s="1144"/>
      <c r="K2361" s="1144"/>
    </row>
    <row r="2362" spans="1:11" ht="16" thickBot="1" x14ac:dyDescent="0.3">
      <c r="A2362" s="1155"/>
      <c r="B2362" s="1144"/>
      <c r="C2362" s="1144" t="s">
        <v>13601</v>
      </c>
      <c r="D2362" s="1156" t="s">
        <v>13619</v>
      </c>
      <c r="E2362" s="1141" t="s">
        <v>13603</v>
      </c>
      <c r="F2362" s="1144" t="s">
        <v>13604</v>
      </c>
      <c r="G2362" s="1144" t="s">
        <v>13605</v>
      </c>
      <c r="H2362" s="1144" t="s">
        <v>13606</v>
      </c>
      <c r="I2362" s="1144" t="s">
        <v>13620</v>
      </c>
      <c r="J2362" s="1144" t="s">
        <v>13621</v>
      </c>
      <c r="K2362" s="1144"/>
    </row>
    <row r="2363" spans="1:11" ht="16" thickBot="1" x14ac:dyDescent="0.3">
      <c r="A2363" s="1157" t="s">
        <v>15753</v>
      </c>
      <c r="B2363" s="1144" t="s">
        <v>15754</v>
      </c>
      <c r="C2363" s="1144" t="s">
        <v>13609</v>
      </c>
      <c r="D2363" s="1156" t="s">
        <v>13610</v>
      </c>
      <c r="E2363" s="1141" t="s">
        <v>13611</v>
      </c>
      <c r="F2363" s="1144" t="s">
        <v>13612</v>
      </c>
      <c r="G2363" s="1144" t="s">
        <v>13613</v>
      </c>
      <c r="H2363" s="1144" t="s">
        <v>13614</v>
      </c>
      <c r="I2363" s="1144" t="s">
        <v>13615</v>
      </c>
      <c r="J2363" s="1144" t="s">
        <v>13616</v>
      </c>
      <c r="K2363" s="1144"/>
    </row>
    <row r="2364" spans="1:11" ht="16" thickBot="1" x14ac:dyDescent="0.3">
      <c r="A2364" s="1155" t="s">
        <v>13617</v>
      </c>
      <c r="B2364" s="1144" t="s">
        <v>13618</v>
      </c>
      <c r="C2364" s="1144" t="s">
        <v>15692</v>
      </c>
      <c r="D2364" s="1156" t="s">
        <v>15692</v>
      </c>
      <c r="E2364" s="1141" t="s">
        <v>15692</v>
      </c>
      <c r="F2364" s="1144" t="s">
        <v>15692</v>
      </c>
      <c r="G2364" s="1144" t="s">
        <v>15692</v>
      </c>
      <c r="H2364" s="1144" t="s">
        <v>15692</v>
      </c>
      <c r="I2364" s="1144" t="s">
        <v>15692</v>
      </c>
      <c r="J2364" s="1144" t="s">
        <v>15692</v>
      </c>
      <c r="K2364" s="1144"/>
    </row>
    <row r="2365" spans="1:11" ht="16" thickBot="1" x14ac:dyDescent="0.3">
      <c r="A2365" s="1157"/>
      <c r="B2365" s="1144"/>
      <c r="C2365" s="1144"/>
      <c r="D2365" s="1156"/>
      <c r="E2365" s="1141"/>
      <c r="F2365" s="1144"/>
      <c r="G2365" s="1144"/>
      <c r="H2365" s="1144"/>
      <c r="I2365" s="1144"/>
      <c r="J2365" s="1144"/>
      <c r="K2365" s="1144"/>
    </row>
    <row r="2366" spans="1:11" ht="16" thickBot="1" x14ac:dyDescent="0.3">
      <c r="A2366" s="1155">
        <v>20</v>
      </c>
      <c r="B2366" s="1144" t="s">
        <v>12628</v>
      </c>
      <c r="C2366" s="1144">
        <v>480</v>
      </c>
      <c r="D2366" s="1156">
        <v>480</v>
      </c>
      <c r="E2366" s="1141">
        <v>480</v>
      </c>
      <c r="F2366" s="1144">
        <v>448</v>
      </c>
      <c r="G2366" s="1144">
        <v>403</v>
      </c>
      <c r="H2366" s="1144">
        <v>367</v>
      </c>
      <c r="I2366" s="1144">
        <v>323</v>
      </c>
      <c r="J2366" s="1144">
        <v>247</v>
      </c>
      <c r="K2366" s="1144"/>
    </row>
    <row r="2367" spans="1:11" ht="16" thickBot="1" x14ac:dyDescent="0.3">
      <c r="A2367" s="1157"/>
      <c r="B2367" s="1144" t="s">
        <v>15718</v>
      </c>
      <c r="C2367" s="1144">
        <v>480</v>
      </c>
      <c r="D2367" s="1156">
        <v>480</v>
      </c>
      <c r="E2367" s="1141">
        <v>480</v>
      </c>
      <c r="F2367" s="1144">
        <v>448</v>
      </c>
      <c r="G2367" s="1144">
        <v>403</v>
      </c>
      <c r="H2367" s="1144">
        <v>367</v>
      </c>
      <c r="I2367" s="1144">
        <v>323</v>
      </c>
      <c r="J2367" s="1144">
        <v>147</v>
      </c>
      <c r="K2367" s="1144"/>
    </row>
    <row r="2368" spans="1:11" ht="16" thickBot="1" x14ac:dyDescent="0.3">
      <c r="A2368" s="1155">
        <v>21</v>
      </c>
      <c r="B2368" s="1144" t="s">
        <v>12628</v>
      </c>
      <c r="C2368" s="1144">
        <v>480</v>
      </c>
      <c r="D2368" s="1156">
        <v>480</v>
      </c>
      <c r="E2368" s="1141">
        <v>480</v>
      </c>
      <c r="F2368" s="1144">
        <v>448</v>
      </c>
      <c r="G2368" s="1144">
        <v>403</v>
      </c>
      <c r="H2368" s="1144">
        <v>367</v>
      </c>
      <c r="I2368" s="1144">
        <v>286</v>
      </c>
      <c r="J2368" s="1144">
        <v>239</v>
      </c>
      <c r="K2368" s="1144"/>
    </row>
    <row r="2369" spans="1:11" ht="16" thickBot="1" x14ac:dyDescent="0.3">
      <c r="A2369" s="1157"/>
      <c r="B2369" s="1144" t="s">
        <v>15718</v>
      </c>
      <c r="C2369" s="1144">
        <v>480</v>
      </c>
      <c r="D2369" s="1156">
        <v>480</v>
      </c>
      <c r="E2369" s="1141">
        <v>480</v>
      </c>
      <c r="F2369" s="1144">
        <v>448</v>
      </c>
      <c r="G2369" s="1144">
        <v>403</v>
      </c>
      <c r="H2369" s="1144">
        <v>367</v>
      </c>
      <c r="I2369" s="1144">
        <v>286</v>
      </c>
      <c r="J2369" s="1144">
        <v>105</v>
      </c>
      <c r="K2369" s="1144"/>
    </row>
    <row r="2370" spans="1:11" ht="16" thickBot="1" x14ac:dyDescent="0.3">
      <c r="A2370" s="1155">
        <v>22</v>
      </c>
      <c r="B2370" s="1144" t="s">
        <v>12628</v>
      </c>
      <c r="C2370" s="1144">
        <v>480</v>
      </c>
      <c r="D2370" s="1156">
        <v>480</v>
      </c>
      <c r="E2370" s="1141">
        <v>480</v>
      </c>
      <c r="F2370" s="1144">
        <v>448</v>
      </c>
      <c r="G2370" s="1144">
        <v>403</v>
      </c>
      <c r="H2370" s="1144">
        <v>367</v>
      </c>
      <c r="I2370" s="1144">
        <v>271</v>
      </c>
      <c r="J2370" s="1144">
        <v>232</v>
      </c>
      <c r="K2370" s="1144"/>
    </row>
    <row r="2371" spans="1:11" ht="16" thickBot="1" x14ac:dyDescent="0.3">
      <c r="A2371" s="1157"/>
      <c r="B2371" s="1144" t="s">
        <v>15718</v>
      </c>
      <c r="C2371" s="1144">
        <v>480</v>
      </c>
      <c r="D2371" s="1156">
        <v>480</v>
      </c>
      <c r="E2371" s="1141">
        <v>480</v>
      </c>
      <c r="F2371" s="1144">
        <v>448</v>
      </c>
      <c r="G2371" s="1144">
        <v>403</v>
      </c>
      <c r="H2371" s="1144">
        <v>367</v>
      </c>
      <c r="I2371" s="1144">
        <v>271</v>
      </c>
      <c r="J2371" s="1144">
        <v>80</v>
      </c>
      <c r="K2371" s="1144"/>
    </row>
    <row r="2372" spans="1:11" ht="16" thickBot="1" x14ac:dyDescent="0.3">
      <c r="A2372" s="1155">
        <v>23</v>
      </c>
      <c r="B2372" s="1144" t="s">
        <v>12628</v>
      </c>
      <c r="C2372" s="1144">
        <v>480</v>
      </c>
      <c r="D2372" s="1156">
        <v>480</v>
      </c>
      <c r="E2372" s="1141">
        <v>480</v>
      </c>
      <c r="F2372" s="1144">
        <v>448</v>
      </c>
      <c r="G2372" s="1144">
        <v>403</v>
      </c>
      <c r="H2372" s="1144">
        <v>339</v>
      </c>
      <c r="I2372" s="1144">
        <v>261</v>
      </c>
      <c r="J2372" s="1144">
        <v>224</v>
      </c>
      <c r="K2372" s="1144"/>
    </row>
    <row r="2373" spans="1:11" ht="16" thickBot="1" x14ac:dyDescent="0.3">
      <c r="A2373" s="1157"/>
      <c r="B2373" s="1144" t="s">
        <v>15718</v>
      </c>
      <c r="C2373" s="1144">
        <v>480</v>
      </c>
      <c r="D2373" s="1156">
        <v>480</v>
      </c>
      <c r="E2373" s="1141">
        <v>480</v>
      </c>
      <c r="F2373" s="1144">
        <v>448</v>
      </c>
      <c r="G2373" s="1144">
        <v>403</v>
      </c>
      <c r="H2373" s="1144">
        <v>339</v>
      </c>
      <c r="I2373" s="1144">
        <v>147</v>
      </c>
      <c r="J2373" s="1144">
        <v>63</v>
      </c>
      <c r="K2373" s="1144"/>
    </row>
    <row r="2374" spans="1:11" ht="16" thickBot="1" x14ac:dyDescent="0.3">
      <c r="A2374" s="1155">
        <v>24</v>
      </c>
      <c r="B2374" s="1144" t="s">
        <v>12628</v>
      </c>
      <c r="C2374" s="1144">
        <v>480</v>
      </c>
      <c r="D2374" s="1156">
        <v>480</v>
      </c>
      <c r="E2374" s="1141">
        <v>480</v>
      </c>
      <c r="F2374" s="1144">
        <v>448</v>
      </c>
      <c r="G2374" s="1144">
        <v>403</v>
      </c>
      <c r="H2374" s="1144">
        <v>300</v>
      </c>
      <c r="I2374" s="1144">
        <v>252</v>
      </c>
      <c r="J2374" s="1144">
        <v>218</v>
      </c>
      <c r="K2374" s="1144"/>
    </row>
    <row r="2375" spans="1:11" ht="16" thickBot="1" x14ac:dyDescent="0.3">
      <c r="A2375" s="1157"/>
      <c r="B2375" s="1144" t="s">
        <v>15718</v>
      </c>
      <c r="C2375" s="1144">
        <v>480</v>
      </c>
      <c r="D2375" s="1156">
        <v>480</v>
      </c>
      <c r="E2375" s="1141">
        <v>480</v>
      </c>
      <c r="F2375" s="1144">
        <v>448</v>
      </c>
      <c r="G2375" s="1144">
        <v>403</v>
      </c>
      <c r="H2375" s="1144">
        <v>300</v>
      </c>
      <c r="I2375" s="1144">
        <v>98</v>
      </c>
      <c r="J2375" s="1144">
        <v>52</v>
      </c>
      <c r="K2375" s="1144"/>
    </row>
    <row r="2376" spans="1:11" ht="16" thickBot="1" x14ac:dyDescent="0.3">
      <c r="A2376" s="1155">
        <v>25</v>
      </c>
      <c r="B2376" s="1144" t="s">
        <v>12628</v>
      </c>
      <c r="C2376" s="1144">
        <v>480</v>
      </c>
      <c r="D2376" s="1156">
        <v>480</v>
      </c>
      <c r="E2376" s="1141">
        <v>480</v>
      </c>
      <c r="F2376" s="1144">
        <v>448</v>
      </c>
      <c r="G2376" s="1144">
        <v>341</v>
      </c>
      <c r="H2376" s="1144">
        <v>288</v>
      </c>
      <c r="I2376" s="1144">
        <v>244</v>
      </c>
      <c r="J2376" s="1144">
        <v>211</v>
      </c>
      <c r="K2376" s="1144"/>
    </row>
    <row r="2377" spans="1:11" ht="16" thickBot="1" x14ac:dyDescent="0.3">
      <c r="A2377" s="1157"/>
      <c r="B2377" s="1144" t="s">
        <v>15718</v>
      </c>
      <c r="C2377" s="1144">
        <v>480</v>
      </c>
      <c r="D2377" s="1156">
        <v>480</v>
      </c>
      <c r="E2377" s="1141">
        <v>480</v>
      </c>
      <c r="F2377" s="1144">
        <v>448</v>
      </c>
      <c r="G2377" s="1144">
        <v>341</v>
      </c>
      <c r="H2377" s="1144">
        <v>195</v>
      </c>
      <c r="I2377" s="1144">
        <v>71</v>
      </c>
      <c r="J2377" s="1144">
        <v>43</v>
      </c>
      <c r="K2377" s="1144"/>
    </row>
    <row r="2378" spans="1:11" ht="16" thickBot="1" x14ac:dyDescent="0.3">
      <c r="A2378" s="1155">
        <v>26</v>
      </c>
      <c r="B2378" s="1144" t="s">
        <v>12628</v>
      </c>
      <c r="C2378" s="1144">
        <v>480</v>
      </c>
      <c r="D2378" s="1156">
        <v>480</v>
      </c>
      <c r="E2378" s="1141">
        <v>480</v>
      </c>
      <c r="F2378" s="1144">
        <v>402</v>
      </c>
      <c r="G2378" s="1144">
        <v>315</v>
      </c>
      <c r="H2378" s="1144">
        <v>278</v>
      </c>
      <c r="I2378" s="1144">
        <v>236</v>
      </c>
      <c r="J2378" s="1144">
        <v>205</v>
      </c>
      <c r="K2378" s="1144"/>
    </row>
    <row r="2379" spans="1:11" ht="16" thickBot="1" x14ac:dyDescent="0.3">
      <c r="A2379" s="1157"/>
      <c r="B2379" s="1144" t="s">
        <v>15718</v>
      </c>
      <c r="C2379" s="1144">
        <v>480</v>
      </c>
      <c r="D2379" s="1156">
        <v>480</v>
      </c>
      <c r="E2379" s="1141">
        <v>480</v>
      </c>
      <c r="F2379" s="1144">
        <v>402</v>
      </c>
      <c r="G2379" s="1144">
        <v>315</v>
      </c>
      <c r="H2379" s="1144">
        <v>109</v>
      </c>
      <c r="I2379" s="1144">
        <v>55</v>
      </c>
      <c r="J2379" s="1144">
        <v>37</v>
      </c>
      <c r="K2379" s="1144"/>
    </row>
    <row r="2380" spans="1:11" ht="16" thickBot="1" x14ac:dyDescent="0.3">
      <c r="A2380" s="1155">
        <v>27</v>
      </c>
      <c r="B2380" s="1144" t="s">
        <v>12628</v>
      </c>
      <c r="C2380" s="1144">
        <v>480</v>
      </c>
      <c r="D2380" s="1156">
        <v>480</v>
      </c>
      <c r="E2380" s="1141">
        <v>479</v>
      </c>
      <c r="F2380" s="1144">
        <v>346</v>
      </c>
      <c r="G2380" s="1144">
        <v>302</v>
      </c>
      <c r="H2380" s="1144">
        <v>268</v>
      </c>
      <c r="I2380" s="1144">
        <v>229</v>
      </c>
      <c r="J2380" s="1144">
        <v>200</v>
      </c>
      <c r="K2380" s="1144"/>
    </row>
    <row r="2381" spans="1:11" ht="16" thickBot="1" x14ac:dyDescent="0.3">
      <c r="A2381" s="1157"/>
      <c r="B2381" s="1144" t="s">
        <v>15718</v>
      </c>
      <c r="C2381" s="1144">
        <v>480</v>
      </c>
      <c r="D2381" s="1156">
        <v>480</v>
      </c>
      <c r="E2381" s="1141">
        <v>479</v>
      </c>
      <c r="F2381" s="1144">
        <v>346</v>
      </c>
      <c r="G2381" s="1144">
        <v>146</v>
      </c>
      <c r="H2381" s="1144">
        <v>77</v>
      </c>
      <c r="I2381" s="1144">
        <v>45</v>
      </c>
      <c r="J2381" s="1144">
        <v>32</v>
      </c>
      <c r="K2381" s="1144"/>
    </row>
    <row r="2382" spans="1:11" ht="16" thickBot="1" x14ac:dyDescent="0.3">
      <c r="A2382" s="1155">
        <v>28</v>
      </c>
      <c r="B2382" s="1144" t="s">
        <v>12628</v>
      </c>
      <c r="C2382" s="1144">
        <v>480</v>
      </c>
      <c r="D2382" s="1156">
        <v>480</v>
      </c>
      <c r="E2382" s="1141">
        <v>384</v>
      </c>
      <c r="F2382" s="1144">
        <v>331</v>
      </c>
      <c r="G2382" s="1144">
        <v>291</v>
      </c>
      <c r="H2382" s="1144">
        <v>259</v>
      </c>
      <c r="I2382" s="1144">
        <v>222</v>
      </c>
      <c r="J2382" s="1144">
        <v>194</v>
      </c>
      <c r="K2382" s="1144"/>
    </row>
    <row r="2383" spans="1:11" ht="16" thickBot="1" x14ac:dyDescent="0.3">
      <c r="A2383" s="1157"/>
      <c r="B2383" s="1144" t="s">
        <v>15718</v>
      </c>
      <c r="C2383" s="1144">
        <v>480</v>
      </c>
      <c r="D2383" s="1156">
        <v>480</v>
      </c>
      <c r="E2383" s="1141">
        <v>384</v>
      </c>
      <c r="F2383" s="1144">
        <v>182</v>
      </c>
      <c r="G2383" s="1144">
        <v>89</v>
      </c>
      <c r="H2383" s="1144">
        <v>58</v>
      </c>
      <c r="I2383" s="1144">
        <v>38</v>
      </c>
      <c r="J2383" s="1144">
        <v>28</v>
      </c>
      <c r="K2383" s="1144"/>
    </row>
    <row r="2384" spans="1:11" ht="16" thickBot="1" x14ac:dyDescent="0.3">
      <c r="A2384" s="1155">
        <v>29</v>
      </c>
      <c r="B2384" s="1144" t="s">
        <v>12628</v>
      </c>
      <c r="C2384" s="1144">
        <v>480</v>
      </c>
      <c r="D2384" s="1156">
        <v>463</v>
      </c>
      <c r="E2384" s="1141">
        <v>366</v>
      </c>
      <c r="F2384" s="1144">
        <v>317</v>
      </c>
      <c r="G2384" s="1144">
        <v>280</v>
      </c>
      <c r="H2384" s="1144">
        <v>250</v>
      </c>
      <c r="I2384" s="1144">
        <v>215</v>
      </c>
      <c r="J2384" s="1144">
        <v>189</v>
      </c>
      <c r="K2384" s="1144"/>
    </row>
    <row r="2385" spans="1:11" ht="16" thickBot="1" x14ac:dyDescent="0.3">
      <c r="A2385" s="1157"/>
      <c r="B2385" s="1144" t="s">
        <v>15718</v>
      </c>
      <c r="C2385" s="1144">
        <v>480</v>
      </c>
      <c r="D2385" s="1156">
        <v>463</v>
      </c>
      <c r="E2385" s="1141">
        <v>247</v>
      </c>
      <c r="F2385" s="1144">
        <v>106</v>
      </c>
      <c r="G2385" s="1144">
        <v>66</v>
      </c>
      <c r="H2385" s="1144">
        <v>47</v>
      </c>
      <c r="I2385" s="1144">
        <v>33</v>
      </c>
      <c r="J2385" s="1144">
        <v>25</v>
      </c>
      <c r="K2385" s="1144"/>
    </row>
    <row r="2386" spans="1:11" ht="16" thickBot="1" x14ac:dyDescent="0.3">
      <c r="A2386" s="1155">
        <v>30</v>
      </c>
      <c r="B2386" s="1144" t="s">
        <v>12628</v>
      </c>
      <c r="C2386" s="1144">
        <v>480</v>
      </c>
      <c r="D2386" s="1156">
        <v>410</v>
      </c>
      <c r="E2386" s="1141">
        <v>350</v>
      </c>
      <c r="F2386" s="1144">
        <v>305</v>
      </c>
      <c r="G2386" s="1144">
        <v>270</v>
      </c>
      <c r="H2386" s="1144">
        <v>242</v>
      </c>
      <c r="I2386" s="1144">
        <v>209</v>
      </c>
      <c r="J2386" s="1144">
        <v>184</v>
      </c>
      <c r="K2386" s="1144"/>
    </row>
    <row r="2387" spans="1:11" ht="16" thickBot="1" x14ac:dyDescent="0.3">
      <c r="A2387" s="1157"/>
      <c r="B2387" s="1144" t="s">
        <v>15718</v>
      </c>
      <c r="C2387" s="1144">
        <v>480</v>
      </c>
      <c r="D2387" s="1156">
        <v>381</v>
      </c>
      <c r="E2387" s="1141">
        <v>124</v>
      </c>
      <c r="F2387" s="1144">
        <v>74</v>
      </c>
      <c r="G2387" s="1144">
        <v>52</v>
      </c>
      <c r="H2387" s="1144">
        <v>39</v>
      </c>
      <c r="I2387" s="1144">
        <v>29</v>
      </c>
      <c r="J2387" s="1144">
        <v>23</v>
      </c>
      <c r="K2387" s="1144"/>
    </row>
    <row r="2388" spans="1:11" ht="16" thickBot="1" x14ac:dyDescent="0.3">
      <c r="A2388" s="1155">
        <v>31</v>
      </c>
      <c r="B2388" s="1144" t="s">
        <v>12628</v>
      </c>
      <c r="C2388" s="1144">
        <v>469</v>
      </c>
      <c r="D2388" s="1156">
        <v>391</v>
      </c>
      <c r="E2388" s="1141">
        <v>335</v>
      </c>
      <c r="F2388" s="1144">
        <v>293</v>
      </c>
      <c r="G2388" s="1144">
        <v>260</v>
      </c>
      <c r="H2388" s="1144">
        <v>234</v>
      </c>
      <c r="I2388" s="1144">
        <v>203</v>
      </c>
      <c r="J2388" s="1144">
        <v>180</v>
      </c>
      <c r="K2388" s="1144"/>
    </row>
    <row r="2389" spans="1:11" ht="16" thickBot="1" x14ac:dyDescent="0.3">
      <c r="A2389" s="1157"/>
      <c r="B2389" s="1144" t="s">
        <v>15718</v>
      </c>
      <c r="C2389" s="1144">
        <v>469</v>
      </c>
      <c r="D2389" s="1156">
        <v>140</v>
      </c>
      <c r="E2389" s="1141">
        <v>79</v>
      </c>
      <c r="F2389" s="1144">
        <v>55</v>
      </c>
      <c r="G2389" s="1144">
        <v>41</v>
      </c>
      <c r="H2389" s="1144">
        <v>33</v>
      </c>
      <c r="I2389" s="1144">
        <v>25</v>
      </c>
      <c r="J2389" s="1144">
        <v>20</v>
      </c>
      <c r="K2389" s="1144"/>
    </row>
    <row r="2390" spans="1:11" ht="16" thickBot="1" x14ac:dyDescent="0.3">
      <c r="A2390" s="1155">
        <v>32</v>
      </c>
      <c r="B2390" s="1144" t="s">
        <v>12628</v>
      </c>
      <c r="C2390" s="1144">
        <v>444</v>
      </c>
      <c r="D2390" s="1156">
        <v>373</v>
      </c>
      <c r="E2390" s="1141">
        <v>321</v>
      </c>
      <c r="F2390" s="1144">
        <v>282</v>
      </c>
      <c r="G2390" s="1144">
        <v>252</v>
      </c>
      <c r="H2390" s="1144">
        <v>227</v>
      </c>
      <c r="I2390" s="1144">
        <v>198</v>
      </c>
      <c r="J2390" s="1144">
        <v>175</v>
      </c>
      <c r="K2390" s="1144"/>
    </row>
    <row r="2391" spans="1:11" ht="16" thickBot="1" x14ac:dyDescent="0.3">
      <c r="A2391" s="1157"/>
      <c r="B2391" s="1144" t="s">
        <v>15718</v>
      </c>
      <c r="C2391" s="1144">
        <v>174</v>
      </c>
      <c r="D2391" s="1156">
        <v>88</v>
      </c>
      <c r="E2391" s="1141">
        <v>59</v>
      </c>
      <c r="F2391" s="1144">
        <v>44</v>
      </c>
      <c r="G2391" s="1144">
        <v>35</v>
      </c>
      <c r="H2391" s="1144">
        <v>29</v>
      </c>
      <c r="I2391" s="1144">
        <v>23</v>
      </c>
      <c r="J2391" s="1144">
        <v>19</v>
      </c>
      <c r="K2391" s="1144"/>
    </row>
    <row r="2392" spans="1:11" ht="16" thickBot="1" x14ac:dyDescent="0.3">
      <c r="A2392" s="1155">
        <v>33</v>
      </c>
      <c r="B2392" s="1144" t="s">
        <v>12628</v>
      </c>
      <c r="C2392" s="1144">
        <v>422</v>
      </c>
      <c r="D2392" s="1156">
        <v>356</v>
      </c>
      <c r="E2392" s="1141">
        <v>309</v>
      </c>
      <c r="F2392" s="1144">
        <v>272</v>
      </c>
      <c r="G2392" s="1144">
        <v>243</v>
      </c>
      <c r="H2392" s="1144">
        <v>220</v>
      </c>
      <c r="I2392" s="1144">
        <v>192</v>
      </c>
      <c r="J2392" s="1144">
        <v>171</v>
      </c>
      <c r="K2392" s="1144"/>
    </row>
    <row r="2393" spans="1:11" ht="16" thickBot="1" x14ac:dyDescent="0.3">
      <c r="A2393" s="1157"/>
      <c r="B2393" s="1144" t="s">
        <v>15718</v>
      </c>
      <c r="C2393" s="1144">
        <v>100</v>
      </c>
      <c r="D2393" s="1156">
        <v>64</v>
      </c>
      <c r="E2393" s="1141">
        <v>47</v>
      </c>
      <c r="F2393" s="1144">
        <v>37</v>
      </c>
      <c r="G2393" s="1144">
        <v>30</v>
      </c>
      <c r="H2393" s="1144">
        <v>25</v>
      </c>
      <c r="I2393" s="1144">
        <v>20</v>
      </c>
      <c r="J2393" s="1144">
        <v>17</v>
      </c>
      <c r="K2393" s="1144"/>
    </row>
    <row r="2394" spans="1:11" ht="13" x14ac:dyDescent="0.25">
      <c r="A2394" s="1158">
        <v>34</v>
      </c>
      <c r="B2394" s="1138" t="s">
        <v>12628</v>
      </c>
      <c r="C2394" s="1138">
        <v>401</v>
      </c>
      <c r="D2394" s="1138">
        <v>341</v>
      </c>
      <c r="E2394" s="1138">
        <v>297</v>
      </c>
      <c r="F2394" s="1138">
        <v>263</v>
      </c>
      <c r="G2394" s="1138">
        <v>236</v>
      </c>
      <c r="H2394" s="1138">
        <v>214</v>
      </c>
      <c r="I2394" s="1138">
        <v>187</v>
      </c>
      <c r="J2394" s="1138">
        <v>167</v>
      </c>
      <c r="K2394" s="1138"/>
    </row>
    <row r="2395" spans="1:11" ht="15" x14ac:dyDescent="0.25">
      <c r="A2395" s="1129"/>
      <c r="B2395" s="1125" t="s">
        <v>15718</v>
      </c>
      <c r="C2395" s="1125">
        <v>67</v>
      </c>
      <c r="D2395" s="1125">
        <v>48</v>
      </c>
      <c r="E2395" s="1125">
        <v>38</v>
      </c>
      <c r="F2395" s="1125">
        <v>31</v>
      </c>
      <c r="G2395" s="1125">
        <v>26</v>
      </c>
      <c r="H2395" s="1125">
        <v>22</v>
      </c>
      <c r="I2395" s="1125">
        <v>18</v>
      </c>
      <c r="J2395" s="1125">
        <v>16</v>
      </c>
      <c r="K2395" s="1125"/>
    </row>
    <row r="2396" spans="1:11" thickBot="1" x14ac:dyDescent="0.3">
      <c r="A2396" s="1129">
        <v>35</v>
      </c>
      <c r="B2396" s="1125" t="s">
        <v>12628</v>
      </c>
      <c r="C2396" s="1125">
        <v>383</v>
      </c>
      <c r="D2396" s="1125">
        <v>328</v>
      </c>
      <c r="E2396" s="1125">
        <v>286</v>
      </c>
      <c r="F2396" s="1125">
        <v>254</v>
      </c>
      <c r="G2396" s="1125">
        <v>228</v>
      </c>
      <c r="H2396" s="1125">
        <v>207</v>
      </c>
      <c r="I2396" s="1125">
        <v>182</v>
      </c>
      <c r="J2396" s="1125">
        <v>163</v>
      </c>
      <c r="K2396" s="1125"/>
    </row>
    <row r="2397" spans="1:11" ht="16" thickBot="1" x14ac:dyDescent="0.3">
      <c r="A2397" s="1140"/>
      <c r="B2397" s="1141" t="s">
        <v>15718</v>
      </c>
      <c r="C2397" s="1146">
        <v>51</v>
      </c>
      <c r="D2397" s="1142">
        <v>39</v>
      </c>
      <c r="E2397" s="1125">
        <v>32</v>
      </c>
      <c r="F2397" s="1125">
        <v>27</v>
      </c>
      <c r="G2397" s="1125">
        <v>23</v>
      </c>
      <c r="H2397" s="1125">
        <v>20</v>
      </c>
      <c r="I2397" s="1125">
        <v>17</v>
      </c>
      <c r="J2397" s="1125">
        <v>15</v>
      </c>
      <c r="K2397" s="1125"/>
    </row>
    <row r="2398" spans="1:11" ht="16" thickBot="1" x14ac:dyDescent="0.3">
      <c r="A2398" s="1143">
        <v>36</v>
      </c>
      <c r="B2398" s="1144" t="s">
        <v>12628</v>
      </c>
      <c r="C2398" s="1146">
        <v>366</v>
      </c>
      <c r="D2398" s="1142">
        <v>315</v>
      </c>
      <c r="E2398" s="1125">
        <v>276</v>
      </c>
      <c r="F2398" s="1125">
        <v>246</v>
      </c>
      <c r="G2398" s="1125">
        <v>221</v>
      </c>
      <c r="H2398" s="1125">
        <v>202</v>
      </c>
      <c r="I2398" s="1125">
        <v>178</v>
      </c>
      <c r="J2398" s="1125">
        <v>159</v>
      </c>
      <c r="K2398" s="1125"/>
    </row>
    <row r="2399" spans="1:11" ht="16.149999999999999" customHeight="1" thickBot="1" x14ac:dyDescent="0.3">
      <c r="A2399" s="1147"/>
      <c r="B2399" s="1148" t="s">
        <v>15718</v>
      </c>
      <c r="C2399" s="1149">
        <v>41</v>
      </c>
      <c r="D2399" s="1150">
        <v>32</v>
      </c>
      <c r="E2399" s="1150">
        <v>27</v>
      </c>
      <c r="F2399" s="1150">
        <v>23</v>
      </c>
      <c r="G2399" s="1150">
        <v>20</v>
      </c>
      <c r="H2399" s="1150">
        <v>18</v>
      </c>
      <c r="I2399" s="1150">
        <v>15</v>
      </c>
      <c r="J2399" s="1150">
        <v>13</v>
      </c>
      <c r="K2399" s="1145"/>
    </row>
    <row r="2400" spans="1:11" thickBot="1" x14ac:dyDescent="0.3">
      <c r="A2400" s="1143">
        <v>37</v>
      </c>
      <c r="B2400" s="1151" t="s">
        <v>12628</v>
      </c>
      <c r="C2400" s="1145">
        <v>350</v>
      </c>
      <c r="D2400" s="1146">
        <v>303</v>
      </c>
      <c r="E2400" s="1142">
        <v>266</v>
      </c>
      <c r="F2400" s="1145">
        <v>238</v>
      </c>
      <c r="G2400" s="1145">
        <v>215</v>
      </c>
      <c r="H2400" s="1145">
        <v>196</v>
      </c>
      <c r="I2400" s="1145">
        <v>173</v>
      </c>
      <c r="J2400" s="1145">
        <v>155</v>
      </c>
      <c r="K2400" s="1145"/>
    </row>
    <row r="2401" spans="1:11" thickBot="1" x14ac:dyDescent="0.3">
      <c r="A2401" s="1143"/>
      <c r="B2401" s="1145" t="s">
        <v>15718</v>
      </c>
      <c r="C2401" s="1145">
        <v>33</v>
      </c>
      <c r="D2401" s="1146">
        <v>28</v>
      </c>
      <c r="E2401" s="1142">
        <v>23</v>
      </c>
      <c r="F2401" s="1145">
        <v>20</v>
      </c>
      <c r="G2401" s="1145">
        <v>18</v>
      </c>
      <c r="H2401" s="1145">
        <v>16</v>
      </c>
      <c r="I2401" s="1145">
        <v>14</v>
      </c>
      <c r="J2401" s="1145">
        <v>12</v>
      </c>
      <c r="K2401" s="1145"/>
    </row>
    <row r="2402" spans="1:11" thickBot="1" x14ac:dyDescent="0.3">
      <c r="A2402" s="1143">
        <v>38</v>
      </c>
      <c r="B2402" s="1145" t="s">
        <v>12628</v>
      </c>
      <c r="C2402" s="1145">
        <v>336</v>
      </c>
      <c r="D2402" s="1146">
        <v>292</v>
      </c>
      <c r="E2402" s="1142">
        <v>258</v>
      </c>
      <c r="F2402" s="1145">
        <v>231</v>
      </c>
      <c r="G2402" s="1145">
        <v>209</v>
      </c>
      <c r="H2402" s="1145">
        <v>191</v>
      </c>
      <c r="I2402" s="1145">
        <v>169</v>
      </c>
      <c r="J2402" s="1145">
        <v>152</v>
      </c>
      <c r="K2402" s="1145"/>
    </row>
    <row r="2403" spans="1:11" ht="13.5" thickBot="1" x14ac:dyDescent="0.3">
      <c r="A2403" s="1152"/>
      <c r="B2403" s="1153" t="s">
        <v>15718</v>
      </c>
      <c r="C2403" s="1153">
        <v>28</v>
      </c>
      <c r="D2403" s="1153">
        <v>24</v>
      </c>
      <c r="E2403" s="1153">
        <v>21</v>
      </c>
      <c r="F2403" s="1153">
        <v>18</v>
      </c>
      <c r="G2403" s="1153">
        <v>16</v>
      </c>
      <c r="H2403" s="1153">
        <v>15</v>
      </c>
      <c r="I2403" s="1153">
        <v>13</v>
      </c>
      <c r="J2403" s="1153">
        <v>12</v>
      </c>
      <c r="K2403" s="1154"/>
    </row>
    <row r="2404" spans="1:11" ht="16" thickBot="1" x14ac:dyDescent="0.3">
      <c r="A2404" s="1155">
        <v>39</v>
      </c>
      <c r="B2404" s="1144" t="s">
        <v>12628</v>
      </c>
      <c r="C2404" s="1144">
        <v>323</v>
      </c>
      <c r="D2404" s="1156">
        <v>281</v>
      </c>
      <c r="E2404" s="1141">
        <v>249</v>
      </c>
      <c r="F2404" s="1144">
        <v>224</v>
      </c>
      <c r="G2404" s="1144">
        <v>203</v>
      </c>
      <c r="H2404" s="1144">
        <v>186</v>
      </c>
      <c r="I2404" s="1144">
        <v>165</v>
      </c>
      <c r="J2404" s="1144">
        <v>148</v>
      </c>
      <c r="K2404" s="1144"/>
    </row>
    <row r="2405" spans="1:11" ht="16" thickBot="1" x14ac:dyDescent="0.3">
      <c r="A2405" s="1157"/>
      <c r="B2405" s="1144" t="s">
        <v>15718</v>
      </c>
      <c r="C2405" s="1144">
        <v>24</v>
      </c>
      <c r="D2405" s="1156">
        <v>21</v>
      </c>
      <c r="E2405" s="1141">
        <v>18</v>
      </c>
      <c r="F2405" s="1144">
        <v>17</v>
      </c>
      <c r="G2405" s="1144">
        <v>15</v>
      </c>
      <c r="H2405" s="1144">
        <v>14</v>
      </c>
      <c r="I2405" s="1144">
        <v>12</v>
      </c>
      <c r="J2405" s="1144">
        <v>11</v>
      </c>
      <c r="K2405" s="1144"/>
    </row>
    <row r="2406" spans="1:11" ht="16" thickBot="1" x14ac:dyDescent="0.3">
      <c r="A2406" s="1155">
        <v>40</v>
      </c>
      <c r="B2406" s="1144" t="s">
        <v>12628</v>
      </c>
      <c r="C2406" s="1144">
        <v>311</v>
      </c>
      <c r="D2406" s="1156">
        <v>272</v>
      </c>
      <c r="E2406" s="1141">
        <v>241</v>
      </c>
      <c r="F2406" s="1144">
        <v>217</v>
      </c>
      <c r="G2406" s="1144">
        <v>197</v>
      </c>
      <c r="H2406" s="1144">
        <v>181</v>
      </c>
      <c r="I2406" s="1144">
        <v>161</v>
      </c>
      <c r="J2406" s="1144">
        <v>145</v>
      </c>
      <c r="K2406" s="1144"/>
    </row>
    <row r="2407" spans="1:11" ht="16" thickBot="1" x14ac:dyDescent="0.3">
      <c r="A2407" s="1157"/>
      <c r="B2407" s="1144" t="s">
        <v>15718</v>
      </c>
      <c r="C2407" s="1144">
        <v>21</v>
      </c>
      <c r="D2407" s="1156">
        <v>19</v>
      </c>
      <c r="E2407" s="1141">
        <v>17</v>
      </c>
      <c r="F2407" s="1144">
        <v>15</v>
      </c>
      <c r="G2407" s="1144">
        <v>14</v>
      </c>
      <c r="H2407" s="1144">
        <v>13</v>
      </c>
      <c r="I2407" s="1144">
        <v>11</v>
      </c>
      <c r="J2407" s="1144">
        <v>10</v>
      </c>
      <c r="K2407" s="1144"/>
    </row>
    <row r="2408" spans="1:11" ht="16" thickBot="1" x14ac:dyDescent="0.3">
      <c r="A2408" s="1155" t="s">
        <v>12663</v>
      </c>
      <c r="B2408" s="1144"/>
      <c r="C2408" s="1144"/>
      <c r="D2408" s="1156"/>
      <c r="E2408" s="1141"/>
      <c r="F2408" s="1144"/>
      <c r="G2408" s="1144"/>
      <c r="H2408" s="1144"/>
      <c r="I2408" s="1144"/>
      <c r="J2408" s="1144"/>
      <c r="K2408" s="1144"/>
    </row>
    <row r="2409" spans="1:11" ht="16" thickBot="1" x14ac:dyDescent="0.3">
      <c r="A2409" s="1157" t="s">
        <v>12638</v>
      </c>
      <c r="B2409" s="1144"/>
      <c r="C2409" s="1144"/>
      <c r="D2409" s="1156"/>
      <c r="E2409" s="1141"/>
      <c r="F2409" s="1144"/>
      <c r="G2409" s="1144"/>
      <c r="H2409" s="1144"/>
      <c r="I2409" s="1144"/>
      <c r="J2409" s="1144"/>
      <c r="K2409" s="1144"/>
    </row>
    <row r="2410" spans="1:11" ht="16" thickBot="1" x14ac:dyDescent="0.3">
      <c r="A2410" s="1155" t="s">
        <v>13595</v>
      </c>
      <c r="B2410" s="1144" t="s">
        <v>12640</v>
      </c>
      <c r="C2410" s="1144" t="s">
        <v>12665</v>
      </c>
      <c r="D2410" s="1156"/>
      <c r="E2410" s="1141"/>
      <c r="F2410" s="1144"/>
      <c r="G2410" s="1144"/>
      <c r="H2410" s="1144"/>
      <c r="I2410" s="1144"/>
      <c r="J2410" s="1144"/>
      <c r="K2410" s="1144"/>
    </row>
    <row r="2411" spans="1:11" ht="16" thickBot="1" x14ac:dyDescent="0.3">
      <c r="A2411" s="1157" t="s">
        <v>13596</v>
      </c>
      <c r="B2411" s="1144" t="s">
        <v>15752</v>
      </c>
      <c r="C2411" s="1144" t="s">
        <v>13622</v>
      </c>
      <c r="D2411" s="1156"/>
      <c r="E2411" s="1141"/>
      <c r="F2411" s="1144"/>
      <c r="G2411" s="1144"/>
      <c r="H2411" s="1144"/>
      <c r="I2411" s="1144"/>
      <c r="J2411" s="1144"/>
      <c r="K2411" s="1144"/>
    </row>
    <row r="2412" spans="1:11" ht="109" thickBot="1" x14ac:dyDescent="0.3">
      <c r="A2412" s="1155" t="s">
        <v>13598</v>
      </c>
      <c r="B2412" s="1144" t="s">
        <v>13599</v>
      </c>
      <c r="C2412" s="1144" t="s">
        <v>13600</v>
      </c>
      <c r="D2412" s="1156"/>
      <c r="E2412" s="1141"/>
      <c r="F2412" s="1144"/>
      <c r="G2412" s="1144"/>
      <c r="H2412" s="1144"/>
      <c r="I2412" s="1144"/>
      <c r="J2412" s="1144"/>
      <c r="K2412" s="1144"/>
    </row>
    <row r="2413" spans="1:11" ht="16" thickBot="1" x14ac:dyDescent="0.3">
      <c r="A2413" s="1157"/>
      <c r="B2413" s="1144"/>
      <c r="C2413" s="1144" t="s">
        <v>13601</v>
      </c>
      <c r="D2413" s="1156" t="s">
        <v>13602</v>
      </c>
      <c r="E2413" s="1141" t="s">
        <v>13603</v>
      </c>
      <c r="F2413" s="1144" t="s">
        <v>13604</v>
      </c>
      <c r="G2413" s="1144" t="s">
        <v>13605</v>
      </c>
      <c r="H2413" s="1144" t="s">
        <v>13606</v>
      </c>
      <c r="I2413" s="1144" t="s">
        <v>13607</v>
      </c>
      <c r="J2413" s="1144" t="s">
        <v>13608</v>
      </c>
      <c r="K2413" s="1144"/>
    </row>
    <row r="2414" spans="1:11" ht="16" thickBot="1" x14ac:dyDescent="0.3">
      <c r="A2414" s="1155" t="s">
        <v>15753</v>
      </c>
      <c r="B2414" s="1144" t="s">
        <v>15754</v>
      </c>
      <c r="C2414" s="1144" t="s">
        <v>13609</v>
      </c>
      <c r="D2414" s="1156" t="s">
        <v>13610</v>
      </c>
      <c r="E2414" s="1141" t="s">
        <v>13611</v>
      </c>
      <c r="F2414" s="1144" t="s">
        <v>13612</v>
      </c>
      <c r="G2414" s="1144" t="s">
        <v>13613</v>
      </c>
      <c r="H2414" s="1144" t="s">
        <v>13614</v>
      </c>
      <c r="I2414" s="1144" t="s">
        <v>13615</v>
      </c>
      <c r="J2414" s="1144" t="s">
        <v>13616</v>
      </c>
      <c r="K2414" s="1144"/>
    </row>
    <row r="2415" spans="1:11" ht="16" thickBot="1" x14ac:dyDescent="0.3">
      <c r="A2415" s="1157" t="s">
        <v>13617</v>
      </c>
      <c r="B2415" s="1144" t="s">
        <v>13618</v>
      </c>
      <c r="C2415" s="1144" t="s">
        <v>15692</v>
      </c>
      <c r="D2415" s="1156" t="s">
        <v>15692</v>
      </c>
      <c r="E2415" s="1141" t="s">
        <v>15692</v>
      </c>
      <c r="F2415" s="1144" t="s">
        <v>15692</v>
      </c>
      <c r="G2415" s="1144" t="s">
        <v>15692</v>
      </c>
      <c r="H2415" s="1144" t="s">
        <v>15692</v>
      </c>
      <c r="I2415" s="1144" t="s">
        <v>15692</v>
      </c>
      <c r="J2415" s="1144" t="s">
        <v>15692</v>
      </c>
      <c r="K2415" s="1144"/>
    </row>
    <row r="2416" spans="1:11" ht="16" thickBot="1" x14ac:dyDescent="0.3">
      <c r="A2416" s="1155"/>
      <c r="B2416" s="1144"/>
      <c r="C2416" s="1144"/>
      <c r="D2416" s="1156"/>
      <c r="E2416" s="1141"/>
      <c r="F2416" s="1144"/>
      <c r="G2416" s="1144"/>
      <c r="H2416" s="1144"/>
      <c r="I2416" s="1144"/>
      <c r="J2416" s="1144"/>
      <c r="K2416" s="1144"/>
    </row>
    <row r="2417" spans="1:11" ht="16" thickBot="1" x14ac:dyDescent="0.3">
      <c r="A2417" s="1157">
        <v>20</v>
      </c>
      <c r="B2417" s="1144" t="s">
        <v>12628</v>
      </c>
      <c r="C2417" s="1144">
        <v>480</v>
      </c>
      <c r="D2417" s="1156">
        <v>480</v>
      </c>
      <c r="E2417" s="1141">
        <v>480</v>
      </c>
      <c r="F2417" s="1144">
        <v>448</v>
      </c>
      <c r="G2417" s="1144">
        <v>403</v>
      </c>
      <c r="H2417" s="1144">
        <v>367</v>
      </c>
      <c r="I2417" s="1144">
        <v>323</v>
      </c>
      <c r="J2417" s="1144">
        <v>250</v>
      </c>
      <c r="K2417" s="1144"/>
    </row>
    <row r="2418" spans="1:11" ht="16" thickBot="1" x14ac:dyDescent="0.3">
      <c r="A2418" s="1155"/>
      <c r="B2418" s="1144" t="s">
        <v>15718</v>
      </c>
      <c r="C2418" s="1144">
        <v>480</v>
      </c>
      <c r="D2418" s="1156">
        <v>480</v>
      </c>
      <c r="E2418" s="1141">
        <v>480</v>
      </c>
      <c r="F2418" s="1144">
        <v>448</v>
      </c>
      <c r="G2418" s="1144">
        <v>403</v>
      </c>
      <c r="H2418" s="1144">
        <v>367</v>
      </c>
      <c r="I2418" s="1144">
        <v>323</v>
      </c>
      <c r="J2418" s="1144">
        <v>190</v>
      </c>
      <c r="K2418" s="1144"/>
    </row>
    <row r="2419" spans="1:11" ht="16" thickBot="1" x14ac:dyDescent="0.3">
      <c r="A2419" s="1157">
        <v>21</v>
      </c>
      <c r="B2419" s="1144" t="s">
        <v>12628</v>
      </c>
      <c r="C2419" s="1144">
        <v>480</v>
      </c>
      <c r="D2419" s="1156">
        <v>480</v>
      </c>
      <c r="E2419" s="1141">
        <v>480</v>
      </c>
      <c r="F2419" s="1144">
        <v>448</v>
      </c>
      <c r="G2419" s="1144">
        <v>403</v>
      </c>
      <c r="H2419" s="1144">
        <v>367</v>
      </c>
      <c r="I2419" s="1144">
        <v>308</v>
      </c>
      <c r="J2419" s="1144">
        <v>241</v>
      </c>
      <c r="K2419" s="1144"/>
    </row>
    <row r="2420" spans="1:11" ht="16" thickBot="1" x14ac:dyDescent="0.3">
      <c r="A2420" s="1155"/>
      <c r="B2420" s="1144" t="s">
        <v>15718</v>
      </c>
      <c r="C2420" s="1144">
        <v>480</v>
      </c>
      <c r="D2420" s="1156">
        <v>480</v>
      </c>
      <c r="E2420" s="1141">
        <v>480</v>
      </c>
      <c r="F2420" s="1144">
        <v>448</v>
      </c>
      <c r="G2420" s="1144">
        <v>403</v>
      </c>
      <c r="H2420" s="1144">
        <v>367</v>
      </c>
      <c r="I2420" s="1144">
        <v>308</v>
      </c>
      <c r="J2420" s="1144">
        <v>124</v>
      </c>
      <c r="K2420" s="1144"/>
    </row>
    <row r="2421" spans="1:11" ht="16" thickBot="1" x14ac:dyDescent="0.3">
      <c r="A2421" s="1157">
        <v>22</v>
      </c>
      <c r="B2421" s="1144" t="s">
        <v>12628</v>
      </c>
      <c r="C2421" s="1144">
        <v>480</v>
      </c>
      <c r="D2421" s="1156">
        <v>480</v>
      </c>
      <c r="E2421" s="1141">
        <v>480</v>
      </c>
      <c r="F2421" s="1144">
        <v>448</v>
      </c>
      <c r="G2421" s="1144">
        <v>403</v>
      </c>
      <c r="H2421" s="1144">
        <v>367</v>
      </c>
      <c r="I2421" s="1144">
        <v>273</v>
      </c>
      <c r="J2421" s="1144">
        <v>233</v>
      </c>
      <c r="K2421" s="1144"/>
    </row>
    <row r="2422" spans="1:11" ht="16" thickBot="1" x14ac:dyDescent="0.3">
      <c r="A2422" s="1155"/>
      <c r="B2422" s="1144" t="s">
        <v>15718</v>
      </c>
      <c r="C2422" s="1144">
        <v>480</v>
      </c>
      <c r="D2422" s="1156">
        <v>480</v>
      </c>
      <c r="E2422" s="1141">
        <v>480</v>
      </c>
      <c r="F2422" s="1144">
        <v>448</v>
      </c>
      <c r="G2422" s="1144">
        <v>403</v>
      </c>
      <c r="H2422" s="1144">
        <v>367</v>
      </c>
      <c r="I2422" s="1144">
        <v>273</v>
      </c>
      <c r="J2422" s="1144">
        <v>89</v>
      </c>
      <c r="K2422" s="1144"/>
    </row>
    <row r="2423" spans="1:11" ht="16" thickBot="1" x14ac:dyDescent="0.3">
      <c r="A2423" s="1157">
        <v>23</v>
      </c>
      <c r="B2423" s="1144" t="s">
        <v>12628</v>
      </c>
      <c r="C2423" s="1144">
        <v>480</v>
      </c>
      <c r="D2423" s="1156">
        <v>480</v>
      </c>
      <c r="E2423" s="1141">
        <v>480</v>
      </c>
      <c r="F2423" s="1144">
        <v>448</v>
      </c>
      <c r="G2423" s="1144">
        <v>403</v>
      </c>
      <c r="H2423" s="1144">
        <v>359</v>
      </c>
      <c r="I2423" s="1144">
        <v>263</v>
      </c>
      <c r="J2423" s="1144">
        <v>226</v>
      </c>
      <c r="K2423" s="1144"/>
    </row>
    <row r="2424" spans="1:11" ht="16" thickBot="1" x14ac:dyDescent="0.3">
      <c r="A2424" s="1155"/>
      <c r="B2424" s="1144" t="s">
        <v>15718</v>
      </c>
      <c r="C2424" s="1144">
        <v>480</v>
      </c>
      <c r="D2424" s="1156">
        <v>480</v>
      </c>
      <c r="E2424" s="1141">
        <v>480</v>
      </c>
      <c r="F2424" s="1144">
        <v>448</v>
      </c>
      <c r="G2424" s="1144">
        <v>403</v>
      </c>
      <c r="H2424" s="1144">
        <v>359</v>
      </c>
      <c r="I2424" s="1144">
        <v>183</v>
      </c>
      <c r="J2424" s="1144">
        <v>69</v>
      </c>
      <c r="K2424" s="1144"/>
    </row>
    <row r="2425" spans="1:11" ht="16" thickBot="1" x14ac:dyDescent="0.3">
      <c r="A2425" s="1157">
        <v>24</v>
      </c>
      <c r="B2425" s="1144" t="s">
        <v>12628</v>
      </c>
      <c r="C2425" s="1144">
        <v>480</v>
      </c>
      <c r="D2425" s="1156">
        <v>480</v>
      </c>
      <c r="E2425" s="1141">
        <v>480</v>
      </c>
      <c r="F2425" s="1144">
        <v>448</v>
      </c>
      <c r="G2425" s="1144">
        <v>403</v>
      </c>
      <c r="H2425" s="1144">
        <v>303</v>
      </c>
      <c r="I2425" s="1144">
        <v>254</v>
      </c>
      <c r="J2425" s="1144">
        <v>219</v>
      </c>
      <c r="K2425" s="1144"/>
    </row>
    <row r="2426" spans="1:11" ht="16" thickBot="1" x14ac:dyDescent="0.3">
      <c r="A2426" s="1155"/>
      <c r="B2426" s="1144" t="s">
        <v>15718</v>
      </c>
      <c r="C2426" s="1144">
        <v>480</v>
      </c>
      <c r="D2426" s="1156">
        <v>480</v>
      </c>
      <c r="E2426" s="1141">
        <v>480</v>
      </c>
      <c r="F2426" s="1144">
        <v>448</v>
      </c>
      <c r="G2426" s="1144">
        <v>403</v>
      </c>
      <c r="H2426" s="1144">
        <v>303</v>
      </c>
      <c r="I2426" s="1144">
        <v>112</v>
      </c>
      <c r="J2426" s="1144">
        <v>56</v>
      </c>
      <c r="K2426" s="1144"/>
    </row>
    <row r="2427" spans="1:11" ht="16" thickBot="1" x14ac:dyDescent="0.3">
      <c r="A2427" s="1157">
        <v>25</v>
      </c>
      <c r="B2427" s="1144" t="s">
        <v>12628</v>
      </c>
      <c r="C2427" s="1144">
        <v>480</v>
      </c>
      <c r="D2427" s="1156">
        <v>480</v>
      </c>
      <c r="E2427" s="1141">
        <v>480</v>
      </c>
      <c r="F2427" s="1144">
        <v>448</v>
      </c>
      <c r="G2427" s="1144">
        <v>358</v>
      </c>
      <c r="H2427" s="1144">
        <v>290</v>
      </c>
      <c r="I2427" s="1144">
        <v>245</v>
      </c>
      <c r="J2427" s="1144">
        <v>212</v>
      </c>
      <c r="K2427" s="1144"/>
    </row>
    <row r="2428" spans="1:11" ht="16" thickBot="1" x14ac:dyDescent="0.3">
      <c r="A2428" s="1155"/>
      <c r="B2428" s="1144" t="s">
        <v>15718</v>
      </c>
      <c r="C2428" s="1144">
        <v>480</v>
      </c>
      <c r="D2428" s="1156">
        <v>480</v>
      </c>
      <c r="E2428" s="1141">
        <v>480</v>
      </c>
      <c r="F2428" s="1144">
        <v>448</v>
      </c>
      <c r="G2428" s="1144">
        <v>358</v>
      </c>
      <c r="H2428" s="1144">
        <v>251</v>
      </c>
      <c r="I2428" s="1144">
        <v>77</v>
      </c>
      <c r="J2428" s="1144">
        <v>45</v>
      </c>
      <c r="K2428" s="1144"/>
    </row>
    <row r="2429" spans="1:11" ht="16" thickBot="1" x14ac:dyDescent="0.3">
      <c r="A2429" s="1157">
        <v>26</v>
      </c>
      <c r="B2429" s="1144" t="s">
        <v>12628</v>
      </c>
      <c r="C2429" s="1144">
        <v>480</v>
      </c>
      <c r="D2429" s="1156">
        <v>480</v>
      </c>
      <c r="E2429" s="1141">
        <v>480</v>
      </c>
      <c r="F2429" s="1144">
        <v>420</v>
      </c>
      <c r="G2429" s="1144">
        <v>316</v>
      </c>
      <c r="H2429" s="1144">
        <v>279</v>
      </c>
      <c r="I2429" s="1144">
        <v>237</v>
      </c>
      <c r="J2429" s="1144">
        <v>206</v>
      </c>
      <c r="K2429" s="1144"/>
    </row>
    <row r="2430" spans="1:11" ht="16" thickBot="1" x14ac:dyDescent="0.3">
      <c r="A2430" s="1155"/>
      <c r="B2430" s="1144" t="s">
        <v>15718</v>
      </c>
      <c r="C2430" s="1144">
        <v>480</v>
      </c>
      <c r="D2430" s="1156">
        <v>480</v>
      </c>
      <c r="E2430" s="1141">
        <v>480</v>
      </c>
      <c r="F2430" s="1144">
        <v>420</v>
      </c>
      <c r="G2430" s="1144">
        <v>316</v>
      </c>
      <c r="H2430" s="1144">
        <v>121</v>
      </c>
      <c r="I2430" s="1144">
        <v>58</v>
      </c>
      <c r="J2430" s="1144">
        <v>38</v>
      </c>
      <c r="K2430" s="1144"/>
    </row>
    <row r="2431" spans="1:11" ht="16" thickBot="1" x14ac:dyDescent="0.3">
      <c r="A2431" s="1157">
        <v>27</v>
      </c>
      <c r="B2431" s="1144" t="s">
        <v>12628</v>
      </c>
      <c r="C2431" s="1144">
        <v>480</v>
      </c>
      <c r="D2431" s="1156">
        <v>480</v>
      </c>
      <c r="E2431" s="1141">
        <v>480</v>
      </c>
      <c r="F2431" s="1144">
        <v>347</v>
      </c>
      <c r="G2431" s="1144">
        <v>303</v>
      </c>
      <c r="H2431" s="1144">
        <v>268</v>
      </c>
      <c r="I2431" s="1144">
        <v>229</v>
      </c>
      <c r="J2431" s="1144">
        <v>200</v>
      </c>
      <c r="K2431" s="1144"/>
    </row>
    <row r="2432" spans="1:11" ht="16" thickBot="1" x14ac:dyDescent="0.3">
      <c r="A2432" s="1155"/>
      <c r="B2432" s="1144" t="s">
        <v>15718</v>
      </c>
      <c r="C2432" s="1144">
        <v>480</v>
      </c>
      <c r="D2432" s="1156">
        <v>480</v>
      </c>
      <c r="E2432" s="1141">
        <v>480</v>
      </c>
      <c r="F2432" s="1144">
        <v>347</v>
      </c>
      <c r="G2432" s="1144">
        <v>163</v>
      </c>
      <c r="H2432" s="1144">
        <v>82</v>
      </c>
      <c r="I2432" s="1144">
        <v>47</v>
      </c>
      <c r="J2432" s="1144">
        <v>33</v>
      </c>
      <c r="K2432" s="1144"/>
    </row>
    <row r="2433" spans="1:11" ht="16" thickBot="1" x14ac:dyDescent="0.3">
      <c r="A2433" s="1157">
        <v>28</v>
      </c>
      <c r="B2433" s="1144" t="s">
        <v>12628</v>
      </c>
      <c r="C2433" s="1144">
        <v>480</v>
      </c>
      <c r="D2433" s="1156">
        <v>480</v>
      </c>
      <c r="E2433" s="1141">
        <v>401</v>
      </c>
      <c r="F2433" s="1144">
        <v>331</v>
      </c>
      <c r="G2433" s="1144">
        <v>291</v>
      </c>
      <c r="H2433" s="1144">
        <v>259</v>
      </c>
      <c r="I2433" s="1144">
        <v>222</v>
      </c>
      <c r="J2433" s="1144">
        <v>194</v>
      </c>
      <c r="K2433" s="1144"/>
    </row>
    <row r="2434" spans="1:11" ht="16" thickBot="1" x14ac:dyDescent="0.3">
      <c r="A2434" s="1155"/>
      <c r="B2434" s="1144" t="s">
        <v>15718</v>
      </c>
      <c r="C2434" s="1144">
        <v>480</v>
      </c>
      <c r="D2434" s="1156">
        <v>480</v>
      </c>
      <c r="E2434" s="1141">
        <v>401</v>
      </c>
      <c r="F2434" s="1144">
        <v>207</v>
      </c>
      <c r="G2434" s="1144">
        <v>94</v>
      </c>
      <c r="H2434" s="1144">
        <v>60</v>
      </c>
      <c r="I2434" s="1144">
        <v>38</v>
      </c>
      <c r="J2434" s="1144">
        <v>28</v>
      </c>
      <c r="K2434" s="1144"/>
    </row>
    <row r="2435" spans="1:11" ht="16" thickBot="1" x14ac:dyDescent="0.3">
      <c r="A2435" s="1157">
        <v>29</v>
      </c>
      <c r="B2435" s="1144" t="s">
        <v>12628</v>
      </c>
      <c r="C2435" s="1144">
        <v>480</v>
      </c>
      <c r="D2435" s="1156">
        <v>480</v>
      </c>
      <c r="E2435" s="1141">
        <v>366</v>
      </c>
      <c r="F2435" s="1144">
        <v>317</v>
      </c>
      <c r="G2435" s="1144">
        <v>279</v>
      </c>
      <c r="H2435" s="1144">
        <v>250</v>
      </c>
      <c r="I2435" s="1144">
        <v>215</v>
      </c>
      <c r="J2435" s="1144">
        <v>189</v>
      </c>
      <c r="K2435" s="1144"/>
    </row>
    <row r="2436" spans="1:11" ht="16" thickBot="1" x14ac:dyDescent="0.3">
      <c r="A2436" s="1155"/>
      <c r="B2436" s="1144" t="s">
        <v>15718</v>
      </c>
      <c r="C2436" s="1144">
        <v>480</v>
      </c>
      <c r="D2436" s="1156">
        <v>480</v>
      </c>
      <c r="E2436" s="1141">
        <v>304</v>
      </c>
      <c r="F2436" s="1144">
        <v>111</v>
      </c>
      <c r="G2436" s="1144">
        <v>67</v>
      </c>
      <c r="H2436" s="1144">
        <v>48</v>
      </c>
      <c r="I2436" s="1144">
        <v>33</v>
      </c>
      <c r="J2436" s="1144">
        <v>25</v>
      </c>
      <c r="K2436" s="1144"/>
    </row>
    <row r="2437" spans="1:11" ht="16" thickBot="1" x14ac:dyDescent="0.3">
      <c r="A2437" s="1157">
        <v>30</v>
      </c>
      <c r="B2437" s="1144" t="s">
        <v>12628</v>
      </c>
      <c r="C2437" s="1144">
        <v>480</v>
      </c>
      <c r="D2437" s="1156">
        <v>410</v>
      </c>
      <c r="E2437" s="1141">
        <v>349</v>
      </c>
      <c r="F2437" s="1144">
        <v>304</v>
      </c>
      <c r="G2437" s="1144">
        <v>269</v>
      </c>
      <c r="H2437" s="1144">
        <v>241</v>
      </c>
      <c r="I2437" s="1144">
        <v>209</v>
      </c>
      <c r="J2437" s="1144">
        <v>184</v>
      </c>
      <c r="K2437" s="1144"/>
    </row>
    <row r="2438" spans="1:11" ht="16" thickBot="1" x14ac:dyDescent="0.3">
      <c r="A2438" s="1155"/>
      <c r="B2438" s="1144" t="s">
        <v>15718</v>
      </c>
      <c r="C2438" s="1144">
        <v>480</v>
      </c>
      <c r="D2438" s="1156">
        <v>410</v>
      </c>
      <c r="E2438" s="1141">
        <v>133</v>
      </c>
      <c r="F2438" s="1144">
        <v>75</v>
      </c>
      <c r="G2438" s="1144">
        <v>52</v>
      </c>
      <c r="H2438" s="1144">
        <v>39</v>
      </c>
      <c r="I2438" s="1144">
        <v>29</v>
      </c>
      <c r="J2438" s="1144">
        <v>23</v>
      </c>
      <c r="K2438" s="1144"/>
    </row>
    <row r="2439" spans="1:11" ht="16" thickBot="1" x14ac:dyDescent="0.3">
      <c r="A2439" s="1157">
        <v>31</v>
      </c>
      <c r="B2439" s="1144" t="s">
        <v>12628</v>
      </c>
      <c r="C2439" s="1144">
        <v>467</v>
      </c>
      <c r="D2439" s="1156">
        <v>389</v>
      </c>
      <c r="E2439" s="1141">
        <v>334</v>
      </c>
      <c r="F2439" s="1144">
        <v>292</v>
      </c>
      <c r="G2439" s="1144">
        <v>259</v>
      </c>
      <c r="H2439" s="1144">
        <v>233</v>
      </c>
      <c r="I2439" s="1144">
        <v>203</v>
      </c>
      <c r="J2439" s="1144">
        <v>179</v>
      </c>
      <c r="K2439" s="1144"/>
    </row>
    <row r="2440" spans="1:11" ht="16" thickBot="1" x14ac:dyDescent="0.3">
      <c r="A2440" s="1155"/>
      <c r="B2440" s="1144" t="s">
        <v>15718</v>
      </c>
      <c r="C2440" s="1144">
        <v>467</v>
      </c>
      <c r="D2440" s="1156">
        <v>151</v>
      </c>
      <c r="E2440" s="1141">
        <v>80</v>
      </c>
      <c r="F2440" s="1144">
        <v>55</v>
      </c>
      <c r="G2440" s="1144">
        <v>41</v>
      </c>
      <c r="H2440" s="1144">
        <v>33</v>
      </c>
      <c r="I2440" s="1144">
        <v>25</v>
      </c>
      <c r="J2440" s="1144">
        <v>20</v>
      </c>
      <c r="K2440" s="1144"/>
    </row>
    <row r="2441" spans="1:11" ht="16" thickBot="1" x14ac:dyDescent="0.3">
      <c r="A2441" s="1157">
        <v>32</v>
      </c>
      <c r="B2441" s="1144" t="s">
        <v>12628</v>
      </c>
      <c r="C2441" s="1144">
        <v>441</v>
      </c>
      <c r="D2441" s="1156">
        <v>371</v>
      </c>
      <c r="E2441" s="1141">
        <v>319</v>
      </c>
      <c r="F2441" s="1144">
        <v>281</v>
      </c>
      <c r="G2441" s="1144">
        <v>250</v>
      </c>
      <c r="H2441" s="1144">
        <v>226</v>
      </c>
      <c r="I2441" s="1144">
        <v>197</v>
      </c>
      <c r="J2441" s="1144">
        <v>174</v>
      </c>
      <c r="K2441" s="1144"/>
    </row>
    <row r="2442" spans="1:11" ht="16" thickBot="1" x14ac:dyDescent="0.3">
      <c r="A2442" s="1155"/>
      <c r="B2442" s="1144" t="s">
        <v>15718</v>
      </c>
      <c r="C2442" s="1144">
        <v>191</v>
      </c>
      <c r="D2442" s="1156">
        <v>90</v>
      </c>
      <c r="E2442" s="1141">
        <v>59</v>
      </c>
      <c r="F2442" s="1144">
        <v>44</v>
      </c>
      <c r="G2442" s="1144">
        <v>34</v>
      </c>
      <c r="H2442" s="1144">
        <v>28</v>
      </c>
      <c r="I2442" s="1144">
        <v>22</v>
      </c>
      <c r="J2442" s="1144">
        <v>19</v>
      </c>
      <c r="K2442" s="1144"/>
    </row>
    <row r="2443" spans="1:11" ht="16" thickBot="1" x14ac:dyDescent="0.3">
      <c r="A2443" s="1157">
        <v>33</v>
      </c>
      <c r="B2443" s="1144" t="s">
        <v>12628</v>
      </c>
      <c r="C2443" s="1144">
        <v>418</v>
      </c>
      <c r="D2443" s="1156">
        <v>354</v>
      </c>
      <c r="E2443" s="1141">
        <v>306</v>
      </c>
      <c r="F2443" s="1144">
        <v>270</v>
      </c>
      <c r="G2443" s="1144">
        <v>242</v>
      </c>
      <c r="H2443" s="1144">
        <v>219</v>
      </c>
      <c r="I2443" s="1144">
        <v>191</v>
      </c>
      <c r="J2443" s="1144">
        <v>170</v>
      </c>
      <c r="K2443" s="1144"/>
    </row>
    <row r="2444" spans="1:11" ht="16" thickBot="1" x14ac:dyDescent="0.3">
      <c r="A2444" s="1155"/>
      <c r="B2444" s="1144" t="s">
        <v>15718</v>
      </c>
      <c r="C2444" s="1144">
        <v>102</v>
      </c>
      <c r="D2444" s="1156">
        <v>63</v>
      </c>
      <c r="E2444" s="1141">
        <v>46</v>
      </c>
      <c r="F2444" s="1144">
        <v>36</v>
      </c>
      <c r="G2444" s="1144">
        <v>30</v>
      </c>
      <c r="H2444" s="1144">
        <v>25</v>
      </c>
      <c r="I2444" s="1144">
        <v>20</v>
      </c>
      <c r="J2444" s="1144">
        <v>17</v>
      </c>
      <c r="K2444" s="1144"/>
    </row>
    <row r="2445" spans="1:11" ht="16" thickBot="1" x14ac:dyDescent="0.3">
      <c r="A2445" s="1157">
        <v>34</v>
      </c>
      <c r="B2445" s="1144" t="s">
        <v>12628</v>
      </c>
      <c r="C2445" s="1144">
        <v>397</v>
      </c>
      <c r="D2445" s="1156">
        <v>338</v>
      </c>
      <c r="E2445" s="1141">
        <v>294</v>
      </c>
      <c r="F2445" s="1144">
        <v>261</v>
      </c>
      <c r="G2445" s="1144">
        <v>234</v>
      </c>
      <c r="H2445" s="1144">
        <v>212</v>
      </c>
      <c r="I2445" s="1144">
        <v>186</v>
      </c>
      <c r="J2445" s="1144">
        <v>166</v>
      </c>
      <c r="K2445" s="1144"/>
    </row>
    <row r="2446" spans="1:11" ht="13" x14ac:dyDescent="0.25">
      <c r="A2446" s="1158"/>
      <c r="B2446" s="1138" t="s">
        <v>15718</v>
      </c>
      <c r="C2446" s="1138">
        <v>66</v>
      </c>
      <c r="D2446" s="1138">
        <v>47</v>
      </c>
      <c r="E2446" s="1138">
        <v>37</v>
      </c>
      <c r="F2446" s="1138">
        <v>30</v>
      </c>
      <c r="G2446" s="1138">
        <v>25</v>
      </c>
      <c r="H2446" s="1138">
        <v>22</v>
      </c>
      <c r="I2446" s="1138">
        <v>18</v>
      </c>
      <c r="J2446" s="1138">
        <v>15</v>
      </c>
      <c r="K2446" s="1138"/>
    </row>
    <row r="2447" spans="1:11" ht="15" x14ac:dyDescent="0.25">
      <c r="A2447" s="1129">
        <v>35</v>
      </c>
      <c r="B2447" s="1125" t="s">
        <v>12628</v>
      </c>
      <c r="C2447" s="1125">
        <v>378</v>
      </c>
      <c r="D2447" s="1125">
        <v>324</v>
      </c>
      <c r="E2447" s="1125">
        <v>283</v>
      </c>
      <c r="F2447" s="1125">
        <v>252</v>
      </c>
      <c r="G2447" s="1125">
        <v>226</v>
      </c>
      <c r="H2447" s="1125">
        <v>206</v>
      </c>
      <c r="I2447" s="1125">
        <v>181</v>
      </c>
      <c r="J2447" s="1125">
        <v>162</v>
      </c>
      <c r="K2447" s="1125"/>
    </row>
    <row r="2448" spans="1:11" thickBot="1" x14ac:dyDescent="0.3">
      <c r="A2448" s="1129"/>
      <c r="B2448" s="1125" t="s">
        <v>15718</v>
      </c>
      <c r="C2448" s="1125">
        <v>50</v>
      </c>
      <c r="D2448" s="1125">
        <v>38</v>
      </c>
      <c r="E2448" s="1125">
        <v>31</v>
      </c>
      <c r="F2448" s="1125">
        <v>26</v>
      </c>
      <c r="G2448" s="1125">
        <v>22</v>
      </c>
      <c r="H2448" s="1125">
        <v>20</v>
      </c>
      <c r="I2448" s="1125">
        <v>17</v>
      </c>
      <c r="J2448" s="1125">
        <v>14</v>
      </c>
      <c r="K2448" s="1125"/>
    </row>
    <row r="2449" spans="1:11" ht="16" thickBot="1" x14ac:dyDescent="0.3">
      <c r="A2449" s="1140">
        <v>36</v>
      </c>
      <c r="B2449" s="1141" t="s">
        <v>12628</v>
      </c>
      <c r="C2449" s="1142">
        <v>360</v>
      </c>
      <c r="D2449" s="1125">
        <v>310</v>
      </c>
      <c r="E2449" s="1125">
        <v>273</v>
      </c>
      <c r="F2449" s="1125">
        <v>243</v>
      </c>
      <c r="G2449" s="1125">
        <v>219</v>
      </c>
      <c r="H2449" s="1125">
        <v>200</v>
      </c>
      <c r="I2449" s="1125">
        <v>176</v>
      </c>
      <c r="J2449" s="1125">
        <v>158</v>
      </c>
      <c r="K2449" s="1125"/>
    </row>
    <row r="2450" spans="1:11" ht="16" thickBot="1" x14ac:dyDescent="0.3">
      <c r="A2450" s="1143"/>
      <c r="B2450" s="1144" t="s">
        <v>15718</v>
      </c>
      <c r="C2450" s="1145">
        <v>39</v>
      </c>
      <c r="D2450" s="1125">
        <v>31</v>
      </c>
      <c r="E2450" s="1125">
        <v>26</v>
      </c>
      <c r="F2450" s="1125">
        <v>23</v>
      </c>
      <c r="G2450" s="1125">
        <v>20</v>
      </c>
      <c r="H2450" s="1125">
        <v>18</v>
      </c>
      <c r="I2450" s="1125">
        <v>15</v>
      </c>
      <c r="J2450" s="1125">
        <v>13</v>
      </c>
      <c r="K2450" s="1125"/>
    </row>
    <row r="2451" spans="1:11" ht="16.149999999999999" customHeight="1" thickBot="1" x14ac:dyDescent="0.3">
      <c r="A2451" s="1147">
        <v>37</v>
      </c>
      <c r="B2451" s="1148" t="s">
        <v>12628</v>
      </c>
      <c r="C2451" s="1149">
        <v>345</v>
      </c>
      <c r="D2451" s="1150">
        <v>298</v>
      </c>
      <c r="E2451" s="1150">
        <v>263</v>
      </c>
      <c r="F2451" s="1150">
        <v>235</v>
      </c>
      <c r="G2451" s="1150">
        <v>213</v>
      </c>
      <c r="H2451" s="1150">
        <v>194</v>
      </c>
      <c r="I2451" s="1150">
        <v>172</v>
      </c>
      <c r="J2451" s="1145">
        <v>154</v>
      </c>
      <c r="K2451" s="1125"/>
    </row>
    <row r="2452" spans="1:11" thickBot="1" x14ac:dyDescent="0.3">
      <c r="A2452" s="1143"/>
      <c r="B2452" s="1151" t="s">
        <v>15718</v>
      </c>
      <c r="C2452" s="1145">
        <v>32</v>
      </c>
      <c r="D2452" s="1145">
        <v>26</v>
      </c>
      <c r="E2452" s="1145">
        <v>23</v>
      </c>
      <c r="F2452" s="1145">
        <v>20</v>
      </c>
      <c r="G2452" s="1145">
        <v>18</v>
      </c>
      <c r="H2452" s="1145">
        <v>16</v>
      </c>
      <c r="I2452" s="1145">
        <v>14</v>
      </c>
      <c r="J2452" s="1145">
        <v>12</v>
      </c>
      <c r="K2452" s="1125"/>
    </row>
    <row r="2453" spans="1:11" thickBot="1" x14ac:dyDescent="0.3">
      <c r="A2453" s="1143">
        <v>38</v>
      </c>
      <c r="B2453" s="1145" t="s">
        <v>12628</v>
      </c>
      <c r="C2453" s="1145">
        <v>330</v>
      </c>
      <c r="D2453" s="1145">
        <v>287</v>
      </c>
      <c r="E2453" s="1145">
        <v>254</v>
      </c>
      <c r="F2453" s="1145">
        <v>228</v>
      </c>
      <c r="G2453" s="1145">
        <v>206</v>
      </c>
      <c r="H2453" s="1145">
        <v>189</v>
      </c>
      <c r="I2453" s="1145">
        <v>168</v>
      </c>
      <c r="J2453" s="1145">
        <v>150</v>
      </c>
      <c r="K2453" s="1125"/>
    </row>
    <row r="2454" spans="1:11" thickBot="1" x14ac:dyDescent="0.3">
      <c r="A2454" s="1143"/>
      <c r="B2454" s="1145" t="s">
        <v>15718</v>
      </c>
      <c r="C2454" s="1145">
        <v>27</v>
      </c>
      <c r="D2454" s="1145">
        <v>23</v>
      </c>
      <c r="E2454" s="1145">
        <v>20</v>
      </c>
      <c r="F2454" s="1145">
        <v>18</v>
      </c>
      <c r="G2454" s="1145">
        <v>16</v>
      </c>
      <c r="H2454" s="1145">
        <v>14</v>
      </c>
      <c r="I2454" s="1145">
        <v>13</v>
      </c>
      <c r="J2454" s="1145">
        <v>11</v>
      </c>
      <c r="K2454" s="1125"/>
    </row>
    <row r="2455" spans="1:11" ht="13.5" thickBot="1" x14ac:dyDescent="0.3">
      <c r="A2455" s="1152">
        <v>39</v>
      </c>
      <c r="B2455" s="1153" t="s">
        <v>12628</v>
      </c>
      <c r="C2455" s="1153">
        <v>317</v>
      </c>
      <c r="D2455" s="1153">
        <v>277</v>
      </c>
      <c r="E2455" s="1153">
        <v>245</v>
      </c>
      <c r="F2455" s="1153">
        <v>221</v>
      </c>
      <c r="G2455" s="1153">
        <v>201</v>
      </c>
      <c r="H2455" s="1153">
        <v>184</v>
      </c>
      <c r="I2455" s="1153">
        <v>163</v>
      </c>
      <c r="J2455" s="1154">
        <v>147</v>
      </c>
      <c r="K2455" s="1125"/>
    </row>
    <row r="2456" spans="1:11" ht="16" thickBot="1" x14ac:dyDescent="0.3">
      <c r="A2456" s="1155"/>
      <c r="B2456" s="1144" t="s">
        <v>15718</v>
      </c>
      <c r="C2456" s="1144">
        <v>23</v>
      </c>
      <c r="D2456" s="1144">
        <v>20</v>
      </c>
      <c r="E2456" s="1144">
        <v>18</v>
      </c>
      <c r="F2456" s="1144">
        <v>16</v>
      </c>
      <c r="G2456" s="1144">
        <v>14</v>
      </c>
      <c r="H2456" s="1144">
        <v>13</v>
      </c>
      <c r="I2456" s="1144">
        <v>12</v>
      </c>
      <c r="J2456" s="1144">
        <v>10</v>
      </c>
      <c r="K2456" s="1125"/>
    </row>
    <row r="2457" spans="1:11" ht="16" thickBot="1" x14ac:dyDescent="0.3">
      <c r="A2457" s="1157">
        <v>40</v>
      </c>
      <c r="B2457" s="1144" t="s">
        <v>12628</v>
      </c>
      <c r="C2457" s="1144">
        <v>304</v>
      </c>
      <c r="D2457" s="1144">
        <v>267</v>
      </c>
      <c r="E2457" s="1144">
        <v>238</v>
      </c>
      <c r="F2457" s="1144">
        <v>214</v>
      </c>
      <c r="G2457" s="1144">
        <v>195</v>
      </c>
      <c r="H2457" s="1144">
        <v>179</v>
      </c>
      <c r="I2457" s="1144">
        <v>159</v>
      </c>
      <c r="J2457" s="1144">
        <v>144</v>
      </c>
      <c r="K2457" s="1125"/>
    </row>
    <row r="2458" spans="1:11" ht="16" thickBot="1" x14ac:dyDescent="0.3">
      <c r="A2458" s="1155"/>
      <c r="B2458" s="1144" t="s">
        <v>15718</v>
      </c>
      <c r="C2458" s="1144">
        <v>21</v>
      </c>
      <c r="D2458" s="1144">
        <v>18</v>
      </c>
      <c r="E2458" s="1144">
        <v>16</v>
      </c>
      <c r="F2458" s="1144">
        <v>15</v>
      </c>
      <c r="G2458" s="1144">
        <v>13</v>
      </c>
      <c r="H2458" s="1144">
        <v>12</v>
      </c>
      <c r="I2458" s="1144">
        <v>11</v>
      </c>
      <c r="J2458" s="1144">
        <v>10</v>
      </c>
      <c r="K2458" s="1125"/>
    </row>
    <row r="2459" spans="1:11" ht="16" thickBot="1" x14ac:dyDescent="0.3">
      <c r="A2459" s="1157" t="s">
        <v>12664</v>
      </c>
      <c r="B2459" s="1144"/>
      <c r="C2459" s="1144"/>
      <c r="D2459" s="1144"/>
      <c r="E2459" s="1144"/>
      <c r="F2459" s="1144"/>
      <c r="G2459" s="1144"/>
      <c r="H2459" s="1144"/>
      <c r="I2459" s="1144"/>
      <c r="J2459" s="1144"/>
      <c r="K2459" s="1125"/>
    </row>
    <row r="2460" spans="1:11" ht="16" thickBot="1" x14ac:dyDescent="0.3">
      <c r="A2460" s="1155" t="s">
        <v>12638</v>
      </c>
      <c r="B2460" s="1144"/>
      <c r="C2460" s="1144"/>
      <c r="D2460" s="1144"/>
      <c r="E2460" s="1144"/>
      <c r="F2460" s="1144"/>
      <c r="G2460" s="1144"/>
      <c r="H2460" s="1144"/>
      <c r="I2460" s="1144"/>
      <c r="J2460" s="1144"/>
      <c r="K2460" s="1125"/>
    </row>
    <row r="2461" spans="1:11" ht="16" thickBot="1" x14ac:dyDescent="0.3">
      <c r="A2461" s="1157" t="s">
        <v>13595</v>
      </c>
      <c r="B2461" s="1144" t="s">
        <v>12640</v>
      </c>
      <c r="C2461" s="1144" t="s">
        <v>12665</v>
      </c>
      <c r="D2461" s="1144"/>
      <c r="E2461" s="1144"/>
      <c r="F2461" s="1144"/>
      <c r="G2461" s="1144"/>
      <c r="H2461" s="1144"/>
      <c r="I2461" s="1144"/>
      <c r="J2461" s="1144"/>
      <c r="K2461" s="1125"/>
    </row>
    <row r="2462" spans="1:11" ht="16" thickBot="1" x14ac:dyDescent="0.3">
      <c r="A2462" s="1155" t="s">
        <v>13596</v>
      </c>
      <c r="B2462" s="1144" t="s">
        <v>15752</v>
      </c>
      <c r="C2462" s="1144" t="s">
        <v>13623</v>
      </c>
      <c r="D2462" s="1144"/>
      <c r="E2462" s="1144"/>
      <c r="F2462" s="1144"/>
      <c r="G2462" s="1144"/>
      <c r="H2462" s="1144"/>
      <c r="I2462" s="1144"/>
      <c r="J2462" s="1144"/>
      <c r="K2462" s="1125"/>
    </row>
    <row r="2463" spans="1:11" ht="109" thickBot="1" x14ac:dyDescent="0.3">
      <c r="A2463" s="1157" t="s">
        <v>13598</v>
      </c>
      <c r="B2463" s="1144" t="s">
        <v>13599</v>
      </c>
      <c r="C2463" s="1144" t="s">
        <v>13600</v>
      </c>
      <c r="D2463" s="1144"/>
      <c r="E2463" s="1144"/>
      <c r="F2463" s="1144"/>
      <c r="G2463" s="1144"/>
      <c r="H2463" s="1144"/>
      <c r="I2463" s="1144"/>
      <c r="J2463" s="1144"/>
      <c r="K2463" s="1125"/>
    </row>
    <row r="2464" spans="1:11" ht="16" thickBot="1" x14ac:dyDescent="0.3">
      <c r="A2464" s="1155"/>
      <c r="B2464" s="1144"/>
      <c r="C2464" s="1144" t="s">
        <v>13601</v>
      </c>
      <c r="D2464" s="1144" t="s">
        <v>13602</v>
      </c>
      <c r="E2464" s="1144" t="s">
        <v>13603</v>
      </c>
      <c r="F2464" s="1144" t="s">
        <v>13604</v>
      </c>
      <c r="G2464" s="1144" t="s">
        <v>13605</v>
      </c>
      <c r="H2464" s="1144" t="s">
        <v>13606</v>
      </c>
      <c r="I2464" s="1144" t="s">
        <v>13607</v>
      </c>
      <c r="J2464" s="1144" t="s">
        <v>13608</v>
      </c>
      <c r="K2464" s="1125"/>
    </row>
    <row r="2465" spans="1:11" ht="16" thickBot="1" x14ac:dyDescent="0.3">
      <c r="A2465" s="1157" t="s">
        <v>15753</v>
      </c>
      <c r="B2465" s="1144" t="s">
        <v>15754</v>
      </c>
      <c r="C2465" s="1144" t="s">
        <v>13609</v>
      </c>
      <c r="D2465" s="1144" t="s">
        <v>13610</v>
      </c>
      <c r="E2465" s="1144" t="s">
        <v>13611</v>
      </c>
      <c r="F2465" s="1144" t="s">
        <v>13612</v>
      </c>
      <c r="G2465" s="1144" t="s">
        <v>13613</v>
      </c>
      <c r="H2465" s="1144" t="s">
        <v>13614</v>
      </c>
      <c r="I2465" s="1144" t="s">
        <v>13615</v>
      </c>
      <c r="J2465" s="1144" t="s">
        <v>13616</v>
      </c>
      <c r="K2465" s="1125"/>
    </row>
    <row r="2466" spans="1:11" ht="16" thickBot="1" x14ac:dyDescent="0.3">
      <c r="A2466" s="1155" t="s">
        <v>13617</v>
      </c>
      <c r="B2466" s="1144" t="s">
        <v>13618</v>
      </c>
      <c r="C2466" s="1144" t="s">
        <v>15692</v>
      </c>
      <c r="D2466" s="1144" t="s">
        <v>15692</v>
      </c>
      <c r="E2466" s="1144" t="s">
        <v>15692</v>
      </c>
      <c r="F2466" s="1144" t="s">
        <v>15692</v>
      </c>
      <c r="G2466" s="1144" t="s">
        <v>15692</v>
      </c>
      <c r="H2466" s="1144" t="s">
        <v>15692</v>
      </c>
      <c r="I2466" s="1144" t="s">
        <v>15692</v>
      </c>
      <c r="J2466" s="1144" t="s">
        <v>15692</v>
      </c>
      <c r="K2466" s="1125"/>
    </row>
    <row r="2467" spans="1:11" ht="16" thickBot="1" x14ac:dyDescent="0.3">
      <c r="A2467" s="1157"/>
      <c r="B2467" s="1144"/>
      <c r="C2467" s="1144"/>
      <c r="D2467" s="1144"/>
      <c r="E2467" s="1144"/>
      <c r="F2467" s="1144"/>
      <c r="G2467" s="1144"/>
      <c r="H2467" s="1144"/>
      <c r="I2467" s="1144"/>
      <c r="J2467" s="1144"/>
      <c r="K2467" s="1125"/>
    </row>
    <row r="2468" spans="1:11" ht="16" thickBot="1" x14ac:dyDescent="0.3">
      <c r="A2468" s="1155">
        <v>20</v>
      </c>
      <c r="B2468" s="1144" t="s">
        <v>12628</v>
      </c>
      <c r="C2468" s="1144">
        <v>480</v>
      </c>
      <c r="D2468" s="1144">
        <v>480</v>
      </c>
      <c r="E2468" s="1144">
        <v>480</v>
      </c>
      <c r="F2468" s="1144">
        <v>448</v>
      </c>
      <c r="G2468" s="1144">
        <v>403</v>
      </c>
      <c r="H2468" s="1144">
        <v>367</v>
      </c>
      <c r="I2468" s="1144">
        <v>323</v>
      </c>
      <c r="J2468" s="1144">
        <v>251</v>
      </c>
      <c r="K2468" s="1125"/>
    </row>
    <row r="2469" spans="1:11" ht="16" thickBot="1" x14ac:dyDescent="0.3">
      <c r="A2469" s="1157"/>
      <c r="B2469" s="1144" t="s">
        <v>15718</v>
      </c>
      <c r="C2469" s="1144">
        <v>480</v>
      </c>
      <c r="D2469" s="1144">
        <v>480</v>
      </c>
      <c r="E2469" s="1144">
        <v>480</v>
      </c>
      <c r="F2469" s="1144">
        <v>448</v>
      </c>
      <c r="G2469" s="1144">
        <v>403</v>
      </c>
      <c r="H2469" s="1144">
        <v>367</v>
      </c>
      <c r="I2469" s="1144">
        <v>323</v>
      </c>
      <c r="J2469" s="1144">
        <v>210</v>
      </c>
      <c r="K2469" s="1125"/>
    </row>
    <row r="2470" spans="1:11" ht="16" thickBot="1" x14ac:dyDescent="0.3">
      <c r="A2470" s="1155">
        <v>21</v>
      </c>
      <c r="B2470" s="1144" t="s">
        <v>12628</v>
      </c>
      <c r="C2470" s="1144">
        <v>480</v>
      </c>
      <c r="D2470" s="1144">
        <v>480</v>
      </c>
      <c r="E2470" s="1144">
        <v>480</v>
      </c>
      <c r="F2470" s="1144">
        <v>448</v>
      </c>
      <c r="G2470" s="1144">
        <v>403</v>
      </c>
      <c r="H2470" s="1144">
        <v>367</v>
      </c>
      <c r="I2470" s="1144">
        <v>314</v>
      </c>
      <c r="J2470" s="1144">
        <v>242</v>
      </c>
      <c r="K2470" s="1125"/>
    </row>
    <row r="2471" spans="1:11" ht="16" thickBot="1" x14ac:dyDescent="0.3">
      <c r="A2471" s="1157"/>
      <c r="B2471" s="1144" t="s">
        <v>15718</v>
      </c>
      <c r="C2471" s="1144">
        <v>480</v>
      </c>
      <c r="D2471" s="1144">
        <v>480</v>
      </c>
      <c r="E2471" s="1144">
        <v>480</v>
      </c>
      <c r="F2471" s="1144">
        <v>448</v>
      </c>
      <c r="G2471" s="1144">
        <v>403</v>
      </c>
      <c r="H2471" s="1144">
        <v>367</v>
      </c>
      <c r="I2471" s="1144">
        <v>314</v>
      </c>
      <c r="J2471" s="1144">
        <v>130</v>
      </c>
      <c r="K2471" s="1125"/>
    </row>
    <row r="2472" spans="1:11" ht="16" thickBot="1" x14ac:dyDescent="0.3">
      <c r="A2472" s="1155">
        <v>22</v>
      </c>
      <c r="B2472" s="1144" t="s">
        <v>12628</v>
      </c>
      <c r="C2472" s="1144">
        <v>480</v>
      </c>
      <c r="D2472" s="1144">
        <v>480</v>
      </c>
      <c r="E2472" s="1144">
        <v>480</v>
      </c>
      <c r="F2472" s="1144">
        <v>448</v>
      </c>
      <c r="G2472" s="1144">
        <v>403</v>
      </c>
      <c r="H2472" s="1144">
        <v>367</v>
      </c>
      <c r="I2472" s="1144">
        <v>274</v>
      </c>
      <c r="J2472" s="1144">
        <v>234</v>
      </c>
      <c r="K2472" s="1125"/>
    </row>
    <row r="2473" spans="1:11" ht="16" thickBot="1" x14ac:dyDescent="0.3">
      <c r="A2473" s="1157"/>
      <c r="B2473" s="1144" t="s">
        <v>15718</v>
      </c>
      <c r="C2473" s="1144">
        <v>480</v>
      </c>
      <c r="D2473" s="1144">
        <v>480</v>
      </c>
      <c r="E2473" s="1144">
        <v>480</v>
      </c>
      <c r="F2473" s="1144">
        <v>448</v>
      </c>
      <c r="G2473" s="1144">
        <v>403</v>
      </c>
      <c r="H2473" s="1144">
        <v>367</v>
      </c>
      <c r="I2473" s="1144">
        <v>274</v>
      </c>
      <c r="J2473" s="1144">
        <v>91</v>
      </c>
      <c r="K2473" s="1125"/>
    </row>
    <row r="2474" spans="1:11" ht="16" thickBot="1" x14ac:dyDescent="0.3">
      <c r="A2474" s="1155">
        <v>23</v>
      </c>
      <c r="B2474" s="1144" t="s">
        <v>12628</v>
      </c>
      <c r="C2474" s="1144">
        <v>480</v>
      </c>
      <c r="D2474" s="1144">
        <v>480</v>
      </c>
      <c r="E2474" s="1144">
        <v>480</v>
      </c>
      <c r="F2474" s="1144">
        <v>448</v>
      </c>
      <c r="G2474" s="1144">
        <v>403</v>
      </c>
      <c r="H2474" s="1144">
        <v>363</v>
      </c>
      <c r="I2474" s="1144">
        <v>264</v>
      </c>
      <c r="J2474" s="1144">
        <v>226</v>
      </c>
      <c r="K2474" s="1125"/>
    </row>
    <row r="2475" spans="1:11" ht="16" thickBot="1" x14ac:dyDescent="0.3">
      <c r="A2475" s="1157"/>
      <c r="B2475" s="1144" t="s">
        <v>15718</v>
      </c>
      <c r="C2475" s="1144">
        <v>480</v>
      </c>
      <c r="D2475" s="1144">
        <v>480</v>
      </c>
      <c r="E2475" s="1144">
        <v>480</v>
      </c>
      <c r="F2475" s="1144">
        <v>448</v>
      </c>
      <c r="G2475" s="1144">
        <v>403</v>
      </c>
      <c r="H2475" s="1144">
        <v>363</v>
      </c>
      <c r="I2475" s="1144">
        <v>189</v>
      </c>
      <c r="J2475" s="1144">
        <v>70</v>
      </c>
      <c r="K2475" s="1125"/>
    </row>
    <row r="2476" spans="1:11" ht="16" thickBot="1" x14ac:dyDescent="0.3">
      <c r="A2476" s="1155">
        <v>24</v>
      </c>
      <c r="B2476" s="1144" t="s">
        <v>12628</v>
      </c>
      <c r="C2476" s="1144">
        <v>480</v>
      </c>
      <c r="D2476" s="1144">
        <v>480</v>
      </c>
      <c r="E2476" s="1144">
        <v>480</v>
      </c>
      <c r="F2476" s="1144">
        <v>448</v>
      </c>
      <c r="G2476" s="1144">
        <v>403</v>
      </c>
      <c r="H2476" s="1144">
        <v>305</v>
      </c>
      <c r="I2476" s="1144">
        <v>254</v>
      </c>
      <c r="J2476" s="1144">
        <v>219</v>
      </c>
      <c r="K2476" s="1125"/>
    </row>
    <row r="2477" spans="1:11" ht="16" thickBot="1" x14ac:dyDescent="0.3">
      <c r="A2477" s="1157"/>
      <c r="B2477" s="1144" t="s">
        <v>15718</v>
      </c>
      <c r="C2477" s="1144">
        <v>480</v>
      </c>
      <c r="D2477" s="1144">
        <v>480</v>
      </c>
      <c r="E2477" s="1144">
        <v>480</v>
      </c>
      <c r="F2477" s="1144">
        <v>448</v>
      </c>
      <c r="G2477" s="1144">
        <v>403</v>
      </c>
      <c r="H2477" s="1144">
        <v>305</v>
      </c>
      <c r="I2477" s="1144">
        <v>114</v>
      </c>
      <c r="J2477" s="1144">
        <v>56</v>
      </c>
      <c r="K2477" s="1125"/>
    </row>
    <row r="2478" spans="1:11" ht="16" thickBot="1" x14ac:dyDescent="0.3">
      <c r="A2478" s="1155">
        <v>25</v>
      </c>
      <c r="B2478" s="1144" t="s">
        <v>12628</v>
      </c>
      <c r="C2478" s="1144">
        <v>480</v>
      </c>
      <c r="D2478" s="1144">
        <v>480</v>
      </c>
      <c r="E2478" s="1144">
        <v>480</v>
      </c>
      <c r="F2478" s="1144">
        <v>448</v>
      </c>
      <c r="G2478" s="1144">
        <v>358</v>
      </c>
      <c r="H2478" s="1144">
        <v>290</v>
      </c>
      <c r="I2478" s="1144">
        <v>245</v>
      </c>
      <c r="J2478" s="1144">
        <v>212</v>
      </c>
      <c r="K2478" s="1125"/>
    </row>
    <row r="2479" spans="1:11" ht="16" thickBot="1" x14ac:dyDescent="0.3">
      <c r="A2479" s="1157"/>
      <c r="B2479" s="1144" t="s">
        <v>15718</v>
      </c>
      <c r="C2479" s="1144">
        <v>480</v>
      </c>
      <c r="D2479" s="1144">
        <v>480</v>
      </c>
      <c r="E2479" s="1144">
        <v>480</v>
      </c>
      <c r="F2479" s="1144">
        <v>448</v>
      </c>
      <c r="G2479" s="1144">
        <v>358</v>
      </c>
      <c r="H2479" s="1144">
        <v>248</v>
      </c>
      <c r="I2479" s="1144">
        <v>76</v>
      </c>
      <c r="J2479" s="1144">
        <v>45</v>
      </c>
      <c r="K2479" s="1125"/>
    </row>
    <row r="2480" spans="1:11" ht="16" thickBot="1" x14ac:dyDescent="0.3">
      <c r="A2480" s="1155">
        <v>26</v>
      </c>
      <c r="B2480" s="1144" t="s">
        <v>12628</v>
      </c>
      <c r="C2480" s="1144">
        <v>480</v>
      </c>
      <c r="D2480" s="1144">
        <v>480</v>
      </c>
      <c r="E2480" s="1144">
        <v>480</v>
      </c>
      <c r="F2480" s="1144">
        <v>418</v>
      </c>
      <c r="G2480" s="1144">
        <v>315</v>
      </c>
      <c r="H2480" s="1144">
        <v>278</v>
      </c>
      <c r="I2480" s="1144">
        <v>237</v>
      </c>
      <c r="J2480" s="1144">
        <v>206</v>
      </c>
      <c r="K2480" s="1125"/>
    </row>
    <row r="2481" spans="1:11" ht="16" thickBot="1" x14ac:dyDescent="0.3">
      <c r="A2481" s="1157"/>
      <c r="B2481" s="1144" t="s">
        <v>15718</v>
      </c>
      <c r="C2481" s="1144">
        <v>480</v>
      </c>
      <c r="D2481" s="1144">
        <v>480</v>
      </c>
      <c r="E2481" s="1144">
        <v>480</v>
      </c>
      <c r="F2481" s="1144">
        <v>418</v>
      </c>
      <c r="G2481" s="1144">
        <v>315</v>
      </c>
      <c r="H2481" s="1144">
        <v>118</v>
      </c>
      <c r="I2481" s="1144">
        <v>57</v>
      </c>
      <c r="J2481" s="1144">
        <v>38</v>
      </c>
      <c r="K2481" s="1125"/>
    </row>
    <row r="2482" spans="1:11" ht="16" thickBot="1" x14ac:dyDescent="0.3">
      <c r="A2482" s="1155">
        <v>27</v>
      </c>
      <c r="B2482" s="1144" t="s">
        <v>12628</v>
      </c>
      <c r="C2482" s="1144">
        <v>480</v>
      </c>
      <c r="D2482" s="1144">
        <v>480</v>
      </c>
      <c r="E2482" s="1144">
        <v>480</v>
      </c>
      <c r="F2482" s="1144">
        <v>346</v>
      </c>
      <c r="G2482" s="1144">
        <v>302</v>
      </c>
      <c r="H2482" s="1144">
        <v>268</v>
      </c>
      <c r="I2482" s="1144">
        <v>229</v>
      </c>
      <c r="J2482" s="1144">
        <v>200</v>
      </c>
      <c r="K2482" s="1125"/>
    </row>
    <row r="2483" spans="1:11" ht="16" thickBot="1" x14ac:dyDescent="0.3">
      <c r="A2483" s="1157"/>
      <c r="B2483" s="1144" t="s">
        <v>15718</v>
      </c>
      <c r="C2483" s="1144">
        <v>480</v>
      </c>
      <c r="D2483" s="1144">
        <v>480</v>
      </c>
      <c r="E2483" s="1144">
        <v>480</v>
      </c>
      <c r="F2483" s="1144">
        <v>346</v>
      </c>
      <c r="G2483" s="1144">
        <v>155</v>
      </c>
      <c r="H2483" s="1144">
        <v>80</v>
      </c>
      <c r="I2483" s="1144">
        <v>46</v>
      </c>
      <c r="J2483" s="1144">
        <v>32</v>
      </c>
      <c r="K2483" s="1125"/>
    </row>
    <row r="2484" spans="1:11" ht="16" thickBot="1" x14ac:dyDescent="0.3">
      <c r="A2484" s="1155">
        <v>28</v>
      </c>
      <c r="B2484" s="1144" t="s">
        <v>12628</v>
      </c>
      <c r="C2484" s="1144">
        <v>480</v>
      </c>
      <c r="D2484" s="1144">
        <v>480</v>
      </c>
      <c r="E2484" s="1144">
        <v>394</v>
      </c>
      <c r="F2484" s="1144">
        <v>330</v>
      </c>
      <c r="G2484" s="1144">
        <v>289</v>
      </c>
      <c r="H2484" s="1144">
        <v>258</v>
      </c>
      <c r="I2484" s="1144">
        <v>221</v>
      </c>
      <c r="J2484" s="1144">
        <v>194</v>
      </c>
      <c r="K2484" s="1125"/>
    </row>
    <row r="2485" spans="1:11" ht="16" thickBot="1" x14ac:dyDescent="0.3">
      <c r="A2485" s="1157"/>
      <c r="B2485" s="1144" t="s">
        <v>15718</v>
      </c>
      <c r="C2485" s="1144">
        <v>480</v>
      </c>
      <c r="D2485" s="1144">
        <v>480</v>
      </c>
      <c r="E2485" s="1144">
        <v>394</v>
      </c>
      <c r="F2485" s="1144">
        <v>191</v>
      </c>
      <c r="G2485" s="1144">
        <v>90</v>
      </c>
      <c r="H2485" s="1144">
        <v>58</v>
      </c>
      <c r="I2485" s="1144">
        <v>38</v>
      </c>
      <c r="J2485" s="1144">
        <v>28</v>
      </c>
      <c r="K2485" s="1125"/>
    </row>
    <row r="2486" spans="1:11" ht="16" thickBot="1" x14ac:dyDescent="0.3">
      <c r="A2486" s="1155">
        <v>29</v>
      </c>
      <c r="B2486" s="1144" t="s">
        <v>12628</v>
      </c>
      <c r="C2486" s="1144">
        <v>480</v>
      </c>
      <c r="D2486" s="1144">
        <v>480</v>
      </c>
      <c r="E2486" s="1144">
        <v>364</v>
      </c>
      <c r="F2486" s="1144">
        <v>315</v>
      </c>
      <c r="G2486" s="1144">
        <v>278</v>
      </c>
      <c r="H2486" s="1144">
        <v>249</v>
      </c>
      <c r="I2486" s="1144">
        <v>214</v>
      </c>
      <c r="J2486" s="1144">
        <v>188</v>
      </c>
      <c r="K2486" s="1125"/>
    </row>
    <row r="2487" spans="1:11" ht="16" thickBot="1" x14ac:dyDescent="0.3">
      <c r="A2487" s="1157"/>
      <c r="B2487" s="1144" t="s">
        <v>15718</v>
      </c>
      <c r="C2487" s="1144">
        <v>480</v>
      </c>
      <c r="D2487" s="1144">
        <v>480</v>
      </c>
      <c r="E2487" s="1144">
        <v>270</v>
      </c>
      <c r="F2487" s="1144">
        <v>105</v>
      </c>
      <c r="G2487" s="1144">
        <v>64</v>
      </c>
      <c r="H2487" s="1144">
        <v>46</v>
      </c>
      <c r="I2487" s="1144">
        <v>32</v>
      </c>
      <c r="J2487" s="1144">
        <v>25</v>
      </c>
      <c r="K2487" s="1125"/>
    </row>
    <row r="2488" spans="1:11" ht="16" thickBot="1" x14ac:dyDescent="0.3">
      <c r="A2488" s="1155">
        <v>30</v>
      </c>
      <c r="B2488" s="1144" t="s">
        <v>12628</v>
      </c>
      <c r="C2488" s="1144">
        <v>480</v>
      </c>
      <c r="D2488" s="1144">
        <v>407</v>
      </c>
      <c r="E2488" s="1144">
        <v>347</v>
      </c>
      <c r="F2488" s="1144">
        <v>302</v>
      </c>
      <c r="G2488" s="1144">
        <v>268</v>
      </c>
      <c r="H2488" s="1144">
        <v>240</v>
      </c>
      <c r="I2488" s="1144">
        <v>208</v>
      </c>
      <c r="J2488" s="1144">
        <v>183</v>
      </c>
      <c r="K2488" s="1125"/>
    </row>
    <row r="2489" spans="1:11" ht="16" thickBot="1" x14ac:dyDescent="0.3">
      <c r="A2489" s="1157"/>
      <c r="B2489" s="1144" t="s">
        <v>15718</v>
      </c>
      <c r="C2489" s="1144">
        <v>480</v>
      </c>
      <c r="D2489" s="1144">
        <v>407</v>
      </c>
      <c r="E2489" s="1144">
        <v>123</v>
      </c>
      <c r="F2489" s="1144">
        <v>71</v>
      </c>
      <c r="G2489" s="1144">
        <v>50</v>
      </c>
      <c r="H2489" s="1144">
        <v>38</v>
      </c>
      <c r="I2489" s="1144">
        <v>28</v>
      </c>
      <c r="J2489" s="1144">
        <v>22</v>
      </c>
      <c r="K2489" s="1125"/>
    </row>
    <row r="2490" spans="1:11" ht="16" thickBot="1" x14ac:dyDescent="0.3">
      <c r="A2490" s="1155">
        <v>31</v>
      </c>
      <c r="B2490" s="1144" t="s">
        <v>12628</v>
      </c>
      <c r="C2490" s="1144">
        <v>462</v>
      </c>
      <c r="D2490" s="1144">
        <v>386</v>
      </c>
      <c r="E2490" s="1144">
        <v>331</v>
      </c>
      <c r="F2490" s="1144">
        <v>290</v>
      </c>
      <c r="G2490" s="1144">
        <v>258</v>
      </c>
      <c r="H2490" s="1144">
        <v>232</v>
      </c>
      <c r="I2490" s="1144">
        <v>202</v>
      </c>
      <c r="J2490" s="1144">
        <v>178</v>
      </c>
      <c r="K2490" s="1125"/>
    </row>
    <row r="2491" spans="1:11" ht="16" thickBot="1" x14ac:dyDescent="0.3">
      <c r="A2491" s="1157"/>
      <c r="B2491" s="1144" t="s">
        <v>15718</v>
      </c>
      <c r="C2491" s="1144">
        <v>462</v>
      </c>
      <c r="D2491" s="1144">
        <v>138</v>
      </c>
      <c r="E2491" s="1144">
        <v>76</v>
      </c>
      <c r="F2491" s="1144">
        <v>52</v>
      </c>
      <c r="G2491" s="1144">
        <v>40</v>
      </c>
      <c r="H2491" s="1144">
        <v>32</v>
      </c>
      <c r="I2491" s="1144">
        <v>25</v>
      </c>
      <c r="J2491" s="1144">
        <v>20</v>
      </c>
      <c r="K2491" s="1125"/>
    </row>
    <row r="2492" spans="1:11" ht="16" thickBot="1" x14ac:dyDescent="0.3">
      <c r="A2492" s="1155">
        <v>32</v>
      </c>
      <c r="B2492" s="1144" t="s">
        <v>12628</v>
      </c>
      <c r="C2492" s="1144">
        <v>436</v>
      </c>
      <c r="D2492" s="1144">
        <v>367</v>
      </c>
      <c r="E2492" s="1144">
        <v>317</v>
      </c>
      <c r="F2492" s="1144">
        <v>279</v>
      </c>
      <c r="G2492" s="1144">
        <v>249</v>
      </c>
      <c r="H2492" s="1144">
        <v>224</v>
      </c>
      <c r="I2492" s="1144">
        <v>196</v>
      </c>
      <c r="J2492" s="1144">
        <v>174</v>
      </c>
      <c r="K2492" s="1125"/>
    </row>
    <row r="2493" spans="1:11" ht="16" thickBot="1" x14ac:dyDescent="0.3">
      <c r="A2493" s="1157"/>
      <c r="B2493" s="1144" t="s">
        <v>15718</v>
      </c>
      <c r="C2493" s="1144">
        <v>169</v>
      </c>
      <c r="D2493" s="1144">
        <v>84</v>
      </c>
      <c r="E2493" s="1144">
        <v>56</v>
      </c>
      <c r="F2493" s="1144">
        <v>42</v>
      </c>
      <c r="G2493" s="1144">
        <v>33</v>
      </c>
      <c r="H2493" s="1144">
        <v>28</v>
      </c>
      <c r="I2493" s="1144">
        <v>22</v>
      </c>
      <c r="J2493" s="1144">
        <v>18</v>
      </c>
      <c r="K2493" s="1125"/>
    </row>
    <row r="2494" spans="1:11" ht="16" thickBot="1" x14ac:dyDescent="0.3">
      <c r="A2494" s="1155">
        <v>33</v>
      </c>
      <c r="B2494" s="1144" t="s">
        <v>12628</v>
      </c>
      <c r="C2494" s="1144">
        <v>412</v>
      </c>
      <c r="D2494" s="1144">
        <v>350</v>
      </c>
      <c r="E2494" s="1144">
        <v>303</v>
      </c>
      <c r="F2494" s="1144">
        <v>268</v>
      </c>
      <c r="G2494" s="1144">
        <v>240</v>
      </c>
      <c r="H2494" s="1144">
        <v>217</v>
      </c>
      <c r="I2494" s="1144">
        <v>190</v>
      </c>
      <c r="J2494" s="1144">
        <v>169</v>
      </c>
      <c r="K2494" s="1125"/>
    </row>
    <row r="2495" spans="1:11" ht="16" thickBot="1" x14ac:dyDescent="0.3">
      <c r="A2495" s="1157"/>
      <c r="B2495" s="1144" t="s">
        <v>15718</v>
      </c>
      <c r="C2495" s="1144">
        <v>93</v>
      </c>
      <c r="D2495" s="1144">
        <v>60</v>
      </c>
      <c r="E2495" s="1144">
        <v>44</v>
      </c>
      <c r="F2495" s="1144">
        <v>35</v>
      </c>
      <c r="G2495" s="1144">
        <v>28</v>
      </c>
      <c r="H2495" s="1144">
        <v>24</v>
      </c>
      <c r="I2495" s="1144">
        <v>20</v>
      </c>
      <c r="J2495" s="1144">
        <v>17</v>
      </c>
      <c r="K2495" s="1125"/>
    </row>
    <row r="2496" spans="1:11" ht="16" thickBot="1" x14ac:dyDescent="0.3">
      <c r="A2496" s="1155">
        <v>34</v>
      </c>
      <c r="B2496" s="1144" t="s">
        <v>12628</v>
      </c>
      <c r="C2496" s="1144">
        <v>391</v>
      </c>
      <c r="D2496" s="1144">
        <v>334</v>
      </c>
      <c r="E2496" s="1144">
        <v>291</v>
      </c>
      <c r="F2496" s="1144">
        <v>258</v>
      </c>
      <c r="G2496" s="1144">
        <v>232</v>
      </c>
      <c r="H2496" s="1144">
        <v>210</v>
      </c>
      <c r="I2496" s="1144">
        <v>185</v>
      </c>
      <c r="J2496" s="1144">
        <v>165</v>
      </c>
      <c r="K2496" s="1125"/>
    </row>
    <row r="2497" spans="1:11" ht="16" thickBot="1" x14ac:dyDescent="0.3">
      <c r="A2497" s="1157"/>
      <c r="B2497" s="1144" t="s">
        <v>15718</v>
      </c>
      <c r="C2497" s="1144">
        <v>62</v>
      </c>
      <c r="D2497" s="1144">
        <v>45</v>
      </c>
      <c r="E2497" s="1144">
        <v>35</v>
      </c>
      <c r="F2497" s="1144">
        <v>29</v>
      </c>
      <c r="G2497" s="1144">
        <v>24</v>
      </c>
      <c r="H2497" s="1144">
        <v>21</v>
      </c>
      <c r="I2497" s="1144">
        <v>18</v>
      </c>
      <c r="J2497" s="1144">
        <v>15</v>
      </c>
      <c r="K2497" s="1125"/>
    </row>
    <row r="2498" spans="1:11" ht="15" x14ac:dyDescent="0.25">
      <c r="A2498" s="1129">
        <v>35</v>
      </c>
      <c r="B2498" s="1125" t="s">
        <v>12628</v>
      </c>
      <c r="C2498" s="1125">
        <v>372</v>
      </c>
      <c r="D2498" s="1125">
        <v>319</v>
      </c>
      <c r="E2498" s="1125">
        <v>280</v>
      </c>
      <c r="F2498" s="1125">
        <v>249</v>
      </c>
      <c r="G2498" s="1125">
        <v>224</v>
      </c>
      <c r="H2498" s="1125">
        <v>204</v>
      </c>
      <c r="I2498" s="1125">
        <v>180</v>
      </c>
      <c r="J2498" s="1125">
        <v>161</v>
      </c>
      <c r="K2498" s="1125"/>
    </row>
    <row r="2499" spans="1:11" thickBot="1" x14ac:dyDescent="0.3">
      <c r="A2499" s="1129"/>
      <c r="B2499" s="1125" t="s">
        <v>15718</v>
      </c>
      <c r="C2499" s="1125">
        <v>47</v>
      </c>
      <c r="D2499" s="1125">
        <v>36</v>
      </c>
      <c r="E2499" s="1125">
        <v>30</v>
      </c>
      <c r="F2499" s="1125">
        <v>25</v>
      </c>
      <c r="G2499" s="1125">
        <v>22</v>
      </c>
      <c r="H2499" s="1125">
        <v>19</v>
      </c>
      <c r="I2499" s="1125">
        <v>16</v>
      </c>
      <c r="J2499" s="1125">
        <v>14</v>
      </c>
      <c r="K2499" s="1125"/>
    </row>
    <row r="2500" spans="1:11" ht="16" thickBot="1" x14ac:dyDescent="0.3">
      <c r="A2500" s="1140">
        <v>36</v>
      </c>
      <c r="B2500" s="1141" t="s">
        <v>12628</v>
      </c>
      <c r="C2500" s="1146">
        <v>355</v>
      </c>
      <c r="D2500" s="1142">
        <v>306</v>
      </c>
      <c r="E2500" s="1125">
        <v>269</v>
      </c>
      <c r="F2500" s="1125">
        <v>241</v>
      </c>
      <c r="G2500" s="1125">
        <v>217</v>
      </c>
      <c r="H2500" s="1125">
        <v>198</v>
      </c>
      <c r="I2500" s="1125">
        <v>175</v>
      </c>
      <c r="J2500" s="1125">
        <v>157</v>
      </c>
      <c r="K2500" s="1125"/>
    </row>
    <row r="2501" spans="1:11" ht="16" thickBot="1" x14ac:dyDescent="0.3">
      <c r="A2501" s="1143"/>
      <c r="B2501" s="1144" t="s">
        <v>15718</v>
      </c>
      <c r="C2501" s="1146">
        <v>37</v>
      </c>
      <c r="D2501" s="1142">
        <v>30</v>
      </c>
      <c r="E2501" s="1125">
        <v>25</v>
      </c>
      <c r="F2501" s="1125">
        <v>22</v>
      </c>
      <c r="G2501" s="1125">
        <v>19</v>
      </c>
      <c r="H2501" s="1125">
        <v>17</v>
      </c>
      <c r="I2501" s="1125">
        <v>15</v>
      </c>
      <c r="J2501" s="1125">
        <v>13</v>
      </c>
      <c r="K2501" s="1125"/>
    </row>
    <row r="2502" spans="1:11" ht="16.149999999999999" customHeight="1" thickBot="1" x14ac:dyDescent="0.3">
      <c r="A2502" s="1147">
        <v>37</v>
      </c>
      <c r="B2502" s="1148" t="s">
        <v>12628</v>
      </c>
      <c r="C2502" s="1149">
        <v>339</v>
      </c>
      <c r="D2502" s="1150">
        <v>294</v>
      </c>
      <c r="E2502" s="1150">
        <v>260</v>
      </c>
      <c r="F2502" s="1150">
        <v>233</v>
      </c>
      <c r="G2502" s="1150">
        <v>211</v>
      </c>
      <c r="H2502" s="1150">
        <v>192</v>
      </c>
      <c r="I2502" s="1150">
        <v>170</v>
      </c>
      <c r="J2502" s="1150">
        <v>153</v>
      </c>
      <c r="K2502" s="1145"/>
    </row>
    <row r="2503" spans="1:11" thickBot="1" x14ac:dyDescent="0.3">
      <c r="A2503" s="1143"/>
      <c r="B2503" s="1151" t="s">
        <v>15718</v>
      </c>
      <c r="C2503" s="1145">
        <v>30</v>
      </c>
      <c r="D2503" s="1146">
        <v>25</v>
      </c>
      <c r="E2503" s="1142">
        <v>22</v>
      </c>
      <c r="F2503" s="1145">
        <v>19</v>
      </c>
      <c r="G2503" s="1145">
        <v>17</v>
      </c>
      <c r="H2503" s="1145">
        <v>15</v>
      </c>
      <c r="I2503" s="1145">
        <v>13</v>
      </c>
      <c r="J2503" s="1145">
        <v>12</v>
      </c>
      <c r="K2503" s="1145"/>
    </row>
    <row r="2504" spans="1:11" thickBot="1" x14ac:dyDescent="0.3">
      <c r="A2504" s="1143">
        <v>38</v>
      </c>
      <c r="B2504" s="1145" t="s">
        <v>12628</v>
      </c>
      <c r="C2504" s="1145">
        <v>324</v>
      </c>
      <c r="D2504" s="1146">
        <v>283</v>
      </c>
      <c r="E2504" s="1142">
        <v>251</v>
      </c>
      <c r="F2504" s="1145">
        <v>225</v>
      </c>
      <c r="G2504" s="1145">
        <v>204</v>
      </c>
      <c r="H2504" s="1145">
        <v>187</v>
      </c>
      <c r="I2504" s="1145">
        <v>166</v>
      </c>
      <c r="J2504" s="1145">
        <v>149</v>
      </c>
      <c r="K2504" s="1145"/>
    </row>
    <row r="2505" spans="1:11" thickBot="1" x14ac:dyDescent="0.3">
      <c r="A2505" s="1143"/>
      <c r="B2505" s="1145" t="s">
        <v>15718</v>
      </c>
      <c r="C2505" s="1145">
        <v>26</v>
      </c>
      <c r="D2505" s="1146">
        <v>22</v>
      </c>
      <c r="E2505" s="1142">
        <v>19</v>
      </c>
      <c r="F2505" s="1145">
        <v>17</v>
      </c>
      <c r="G2505" s="1145">
        <v>15</v>
      </c>
      <c r="H2505" s="1145">
        <v>14</v>
      </c>
      <c r="I2505" s="1145">
        <v>12</v>
      </c>
      <c r="J2505" s="1145">
        <v>11</v>
      </c>
      <c r="K2505" s="1145"/>
    </row>
    <row r="2506" spans="1:11" ht="13.5" thickBot="1" x14ac:dyDescent="0.3">
      <c r="A2506" s="1152">
        <v>39</v>
      </c>
      <c r="B2506" s="1153" t="s">
        <v>12628</v>
      </c>
      <c r="C2506" s="1153">
        <v>311</v>
      </c>
      <c r="D2506" s="1153">
        <v>272</v>
      </c>
      <c r="E2506" s="1153">
        <v>242</v>
      </c>
      <c r="F2506" s="1153">
        <v>218</v>
      </c>
      <c r="G2506" s="1153">
        <v>198</v>
      </c>
      <c r="H2506" s="1153">
        <v>182</v>
      </c>
      <c r="I2506" s="1153">
        <v>162</v>
      </c>
      <c r="J2506" s="1153">
        <v>146</v>
      </c>
      <c r="K2506" s="1154"/>
    </row>
    <row r="2507" spans="1:11" ht="16" thickBot="1" x14ac:dyDescent="0.3">
      <c r="A2507" s="1155"/>
      <c r="B2507" s="1144" t="s">
        <v>15718</v>
      </c>
      <c r="C2507" s="1144">
        <v>22</v>
      </c>
      <c r="D2507" s="1156">
        <v>19</v>
      </c>
      <c r="E2507" s="1141">
        <v>17</v>
      </c>
      <c r="F2507" s="1144">
        <v>15</v>
      </c>
      <c r="G2507" s="1144">
        <v>14</v>
      </c>
      <c r="H2507" s="1144">
        <v>13</v>
      </c>
      <c r="I2507" s="1144">
        <v>11</v>
      </c>
      <c r="J2507" s="1144">
        <v>10</v>
      </c>
      <c r="K2507" s="1144"/>
    </row>
    <row r="2508" spans="1:11" ht="16" thickBot="1" x14ac:dyDescent="0.3">
      <c r="A2508" s="1157">
        <v>40</v>
      </c>
      <c r="B2508" s="1144" t="s">
        <v>12628</v>
      </c>
      <c r="C2508" s="1144">
        <v>298</v>
      </c>
      <c r="D2508" s="1156">
        <v>262</v>
      </c>
      <c r="E2508" s="1141">
        <v>234</v>
      </c>
      <c r="F2508" s="1144">
        <v>211</v>
      </c>
      <c r="G2508" s="1144">
        <v>193</v>
      </c>
      <c r="H2508" s="1144">
        <v>177</v>
      </c>
      <c r="I2508" s="1144">
        <v>158</v>
      </c>
      <c r="J2508" s="1144">
        <v>142</v>
      </c>
      <c r="K2508" s="1144"/>
    </row>
    <row r="2509" spans="1:11" ht="16" thickBot="1" x14ac:dyDescent="0.3">
      <c r="A2509" s="1155"/>
      <c r="B2509" s="1144" t="s">
        <v>15718</v>
      </c>
      <c r="C2509" s="1144">
        <v>20</v>
      </c>
      <c r="D2509" s="1156">
        <v>18</v>
      </c>
      <c r="E2509" s="1141">
        <v>16</v>
      </c>
      <c r="F2509" s="1144">
        <v>14</v>
      </c>
      <c r="G2509" s="1144">
        <v>13</v>
      </c>
      <c r="H2509" s="1144">
        <v>12</v>
      </c>
      <c r="I2509" s="1144">
        <v>11</v>
      </c>
      <c r="J2509" s="1144">
        <v>10</v>
      </c>
      <c r="K2509" s="1144"/>
    </row>
    <row r="2510" spans="1:11" ht="16" thickBot="1" x14ac:dyDescent="0.3">
      <c r="A2510" s="1157" t="s">
        <v>12666</v>
      </c>
      <c r="B2510" s="1144"/>
      <c r="C2510" s="1144"/>
      <c r="D2510" s="1156"/>
      <c r="E2510" s="1141"/>
      <c r="F2510" s="1144"/>
      <c r="G2510" s="1144"/>
      <c r="H2510" s="1144"/>
      <c r="I2510" s="1144"/>
      <c r="J2510" s="1144"/>
      <c r="K2510" s="1144"/>
    </row>
    <row r="2511" spans="1:11" ht="16" thickBot="1" x14ac:dyDescent="0.3">
      <c r="A2511" s="1155" t="s">
        <v>12638</v>
      </c>
      <c r="B2511" s="1144"/>
      <c r="C2511" s="1144"/>
      <c r="D2511" s="1156"/>
      <c r="E2511" s="1141"/>
      <c r="F2511" s="1144"/>
      <c r="G2511" s="1144"/>
      <c r="H2511" s="1144"/>
      <c r="I2511" s="1144"/>
      <c r="J2511" s="1144"/>
      <c r="K2511" s="1144"/>
    </row>
    <row r="2512" spans="1:11" ht="16" thickBot="1" x14ac:dyDescent="0.3">
      <c r="A2512" s="1157" t="s">
        <v>13595</v>
      </c>
      <c r="B2512" s="1144" t="s">
        <v>12640</v>
      </c>
      <c r="C2512" s="1144" t="s">
        <v>12665</v>
      </c>
      <c r="D2512" s="1156"/>
      <c r="E2512" s="1141"/>
      <c r="F2512" s="1144"/>
      <c r="G2512" s="1144"/>
      <c r="H2512" s="1144"/>
      <c r="I2512" s="1144"/>
      <c r="J2512" s="1144"/>
      <c r="K2512" s="1144"/>
    </row>
    <row r="2513" spans="1:11" ht="16" thickBot="1" x14ac:dyDescent="0.3">
      <c r="A2513" s="1155" t="s">
        <v>13596</v>
      </c>
      <c r="B2513" s="1144" t="s">
        <v>15752</v>
      </c>
      <c r="C2513" s="1144" t="s">
        <v>13625</v>
      </c>
      <c r="D2513" s="1156"/>
      <c r="E2513" s="1141"/>
      <c r="F2513" s="1144"/>
      <c r="G2513" s="1144"/>
      <c r="H2513" s="1144"/>
      <c r="I2513" s="1144"/>
      <c r="J2513" s="1144"/>
      <c r="K2513" s="1144"/>
    </row>
    <row r="2514" spans="1:11" ht="109" thickBot="1" x14ac:dyDescent="0.3">
      <c r="A2514" s="1157" t="s">
        <v>13598</v>
      </c>
      <c r="B2514" s="1144" t="s">
        <v>13599</v>
      </c>
      <c r="C2514" s="1144" t="s">
        <v>13600</v>
      </c>
      <c r="D2514" s="1156"/>
      <c r="E2514" s="1141"/>
      <c r="F2514" s="1144"/>
      <c r="G2514" s="1144"/>
      <c r="H2514" s="1144"/>
      <c r="I2514" s="1144"/>
      <c r="J2514" s="1144"/>
      <c r="K2514" s="1144"/>
    </row>
    <row r="2515" spans="1:11" ht="16" thickBot="1" x14ac:dyDescent="0.3">
      <c r="A2515" s="1155"/>
      <c r="B2515" s="1144"/>
      <c r="C2515" s="1144" t="s">
        <v>13601</v>
      </c>
      <c r="D2515" s="1156" t="s">
        <v>13619</v>
      </c>
      <c r="E2515" s="1141" t="s">
        <v>13603</v>
      </c>
      <c r="F2515" s="1144" t="s">
        <v>13604</v>
      </c>
      <c r="G2515" s="1144" t="s">
        <v>13605</v>
      </c>
      <c r="H2515" s="1144" t="s">
        <v>13606</v>
      </c>
      <c r="I2515" s="1144" t="s">
        <v>13620</v>
      </c>
      <c r="J2515" s="1144" t="s">
        <v>13621</v>
      </c>
      <c r="K2515" s="1144"/>
    </row>
    <row r="2516" spans="1:11" ht="16" thickBot="1" x14ac:dyDescent="0.3">
      <c r="A2516" s="1157" t="s">
        <v>15753</v>
      </c>
      <c r="B2516" s="1144" t="s">
        <v>15754</v>
      </c>
      <c r="C2516" s="1144" t="s">
        <v>13609</v>
      </c>
      <c r="D2516" s="1156" t="s">
        <v>13610</v>
      </c>
      <c r="E2516" s="1141" t="s">
        <v>13611</v>
      </c>
      <c r="F2516" s="1144" t="s">
        <v>13612</v>
      </c>
      <c r="G2516" s="1144" t="s">
        <v>13613</v>
      </c>
      <c r="H2516" s="1144" t="s">
        <v>13614</v>
      </c>
      <c r="I2516" s="1144" t="s">
        <v>13615</v>
      </c>
      <c r="J2516" s="1144" t="s">
        <v>13616</v>
      </c>
      <c r="K2516" s="1144"/>
    </row>
    <row r="2517" spans="1:11" ht="16" thickBot="1" x14ac:dyDescent="0.3">
      <c r="A2517" s="1155" t="s">
        <v>13617</v>
      </c>
      <c r="B2517" s="1144" t="s">
        <v>13618</v>
      </c>
      <c r="C2517" s="1144" t="s">
        <v>15692</v>
      </c>
      <c r="D2517" s="1156" t="s">
        <v>15692</v>
      </c>
      <c r="E2517" s="1141" t="s">
        <v>15692</v>
      </c>
      <c r="F2517" s="1144" t="s">
        <v>15692</v>
      </c>
      <c r="G2517" s="1144" t="s">
        <v>15692</v>
      </c>
      <c r="H2517" s="1144" t="s">
        <v>15692</v>
      </c>
      <c r="I2517" s="1144" t="s">
        <v>15692</v>
      </c>
      <c r="J2517" s="1144" t="s">
        <v>15692</v>
      </c>
      <c r="K2517" s="1144"/>
    </row>
    <row r="2518" spans="1:11" ht="16" thickBot="1" x14ac:dyDescent="0.3">
      <c r="A2518" s="1157"/>
      <c r="B2518" s="1144"/>
      <c r="C2518" s="1144"/>
      <c r="D2518" s="1156"/>
      <c r="E2518" s="1141"/>
      <c r="F2518" s="1144"/>
      <c r="G2518" s="1144"/>
      <c r="H2518" s="1144"/>
      <c r="I2518" s="1144"/>
      <c r="J2518" s="1144"/>
      <c r="K2518" s="1144"/>
    </row>
    <row r="2519" spans="1:11" ht="16" thickBot="1" x14ac:dyDescent="0.3">
      <c r="A2519" s="1155">
        <v>20</v>
      </c>
      <c r="B2519" s="1144" t="s">
        <v>12628</v>
      </c>
      <c r="C2519" s="1144">
        <v>480</v>
      </c>
      <c r="D2519" s="1156">
        <v>480</v>
      </c>
      <c r="E2519" s="1141">
        <v>480</v>
      </c>
      <c r="F2519" s="1144">
        <v>448</v>
      </c>
      <c r="G2519" s="1144">
        <v>403</v>
      </c>
      <c r="H2519" s="1144">
        <v>367</v>
      </c>
      <c r="I2519" s="1144">
        <v>323</v>
      </c>
      <c r="J2519" s="1144">
        <v>252</v>
      </c>
      <c r="K2519" s="1144"/>
    </row>
    <row r="2520" spans="1:11" ht="16" thickBot="1" x14ac:dyDescent="0.3">
      <c r="A2520" s="1157"/>
      <c r="B2520" s="1144" t="s">
        <v>15718</v>
      </c>
      <c r="C2520" s="1144">
        <v>480</v>
      </c>
      <c r="D2520" s="1156">
        <v>480</v>
      </c>
      <c r="E2520" s="1141">
        <v>480</v>
      </c>
      <c r="F2520" s="1144">
        <v>448</v>
      </c>
      <c r="G2520" s="1144">
        <v>403</v>
      </c>
      <c r="H2520" s="1144">
        <v>367</v>
      </c>
      <c r="I2520" s="1144">
        <v>323</v>
      </c>
      <c r="J2520" s="1144">
        <v>206</v>
      </c>
      <c r="K2520" s="1144"/>
    </row>
    <row r="2521" spans="1:11" ht="16" thickBot="1" x14ac:dyDescent="0.3">
      <c r="A2521" s="1155">
        <v>21</v>
      </c>
      <c r="B2521" s="1144" t="s">
        <v>12628</v>
      </c>
      <c r="C2521" s="1144">
        <v>480</v>
      </c>
      <c r="D2521" s="1156">
        <v>480</v>
      </c>
      <c r="E2521" s="1141">
        <v>480</v>
      </c>
      <c r="F2521" s="1144">
        <v>448</v>
      </c>
      <c r="G2521" s="1144">
        <v>403</v>
      </c>
      <c r="H2521" s="1144">
        <v>367</v>
      </c>
      <c r="I2521" s="1144">
        <v>312</v>
      </c>
      <c r="J2521" s="1144">
        <v>243</v>
      </c>
      <c r="K2521" s="1144"/>
    </row>
    <row r="2522" spans="1:11" ht="16" thickBot="1" x14ac:dyDescent="0.3">
      <c r="A2522" s="1157"/>
      <c r="B2522" s="1144" t="s">
        <v>15718</v>
      </c>
      <c r="C2522" s="1144">
        <v>480</v>
      </c>
      <c r="D2522" s="1156">
        <v>480</v>
      </c>
      <c r="E2522" s="1141">
        <v>480</v>
      </c>
      <c r="F2522" s="1144">
        <v>448</v>
      </c>
      <c r="G2522" s="1144">
        <v>403</v>
      </c>
      <c r="H2522" s="1144">
        <v>367</v>
      </c>
      <c r="I2522" s="1144">
        <v>312</v>
      </c>
      <c r="J2522" s="1144">
        <v>128</v>
      </c>
      <c r="K2522" s="1144"/>
    </row>
    <row r="2523" spans="1:11" ht="16" thickBot="1" x14ac:dyDescent="0.3">
      <c r="A2523" s="1155">
        <v>22</v>
      </c>
      <c r="B2523" s="1144" t="s">
        <v>12628</v>
      </c>
      <c r="C2523" s="1144">
        <v>480</v>
      </c>
      <c r="D2523" s="1156">
        <v>480</v>
      </c>
      <c r="E2523" s="1141">
        <v>480</v>
      </c>
      <c r="F2523" s="1144">
        <v>448</v>
      </c>
      <c r="G2523" s="1144">
        <v>403</v>
      </c>
      <c r="H2523" s="1144">
        <v>367</v>
      </c>
      <c r="I2523" s="1144">
        <v>274</v>
      </c>
      <c r="J2523" s="1144">
        <v>234</v>
      </c>
      <c r="K2523" s="1144"/>
    </row>
    <row r="2524" spans="1:11" ht="16" thickBot="1" x14ac:dyDescent="0.3">
      <c r="A2524" s="1157"/>
      <c r="B2524" s="1144" t="s">
        <v>15718</v>
      </c>
      <c r="C2524" s="1144">
        <v>480</v>
      </c>
      <c r="D2524" s="1156">
        <v>480</v>
      </c>
      <c r="E2524" s="1141">
        <v>480</v>
      </c>
      <c r="F2524" s="1144">
        <v>448</v>
      </c>
      <c r="G2524" s="1144">
        <v>403</v>
      </c>
      <c r="H2524" s="1144">
        <v>367</v>
      </c>
      <c r="I2524" s="1144">
        <v>274</v>
      </c>
      <c r="J2524" s="1144">
        <v>89</v>
      </c>
      <c r="K2524" s="1144"/>
    </row>
    <row r="2525" spans="1:11" ht="16" thickBot="1" x14ac:dyDescent="0.3">
      <c r="A2525" s="1155">
        <v>23</v>
      </c>
      <c r="B2525" s="1144" t="s">
        <v>12628</v>
      </c>
      <c r="C2525" s="1144">
        <v>480</v>
      </c>
      <c r="D2525" s="1156">
        <v>480</v>
      </c>
      <c r="E2525" s="1141">
        <v>480</v>
      </c>
      <c r="F2525" s="1144">
        <v>448</v>
      </c>
      <c r="G2525" s="1144">
        <v>403</v>
      </c>
      <c r="H2525" s="1144">
        <v>357</v>
      </c>
      <c r="I2525" s="1144">
        <v>263</v>
      </c>
      <c r="J2525" s="1144">
        <v>226</v>
      </c>
      <c r="K2525" s="1144"/>
    </row>
    <row r="2526" spans="1:11" ht="16" thickBot="1" x14ac:dyDescent="0.3">
      <c r="A2526" s="1157"/>
      <c r="B2526" s="1144" t="s">
        <v>15718</v>
      </c>
      <c r="C2526" s="1144">
        <v>480</v>
      </c>
      <c r="D2526" s="1156">
        <v>480</v>
      </c>
      <c r="E2526" s="1141">
        <v>480</v>
      </c>
      <c r="F2526" s="1144">
        <v>448</v>
      </c>
      <c r="G2526" s="1144">
        <v>403</v>
      </c>
      <c r="H2526" s="1144">
        <v>357</v>
      </c>
      <c r="I2526" s="1144">
        <v>178</v>
      </c>
      <c r="J2526" s="1144">
        <v>68</v>
      </c>
      <c r="K2526" s="1144"/>
    </row>
    <row r="2527" spans="1:11" ht="16" thickBot="1" x14ac:dyDescent="0.3">
      <c r="A2527" s="1155">
        <v>24</v>
      </c>
      <c r="B2527" s="1144" t="s">
        <v>12628</v>
      </c>
      <c r="C2527" s="1144">
        <v>480</v>
      </c>
      <c r="D2527" s="1156">
        <v>480</v>
      </c>
      <c r="E2527" s="1141">
        <v>480</v>
      </c>
      <c r="F2527" s="1144">
        <v>448</v>
      </c>
      <c r="G2527" s="1144">
        <v>403</v>
      </c>
      <c r="H2527" s="1144">
        <v>301</v>
      </c>
      <c r="I2527" s="1144">
        <v>254</v>
      </c>
      <c r="J2527" s="1144">
        <v>219</v>
      </c>
      <c r="K2527" s="1144"/>
    </row>
    <row r="2528" spans="1:11" ht="16" thickBot="1" x14ac:dyDescent="0.3">
      <c r="A2528" s="1157"/>
      <c r="B2528" s="1144" t="s">
        <v>15718</v>
      </c>
      <c r="C2528" s="1144">
        <v>480</v>
      </c>
      <c r="D2528" s="1156">
        <v>480</v>
      </c>
      <c r="E2528" s="1141">
        <v>480</v>
      </c>
      <c r="F2528" s="1144">
        <v>448</v>
      </c>
      <c r="G2528" s="1144">
        <v>403</v>
      </c>
      <c r="H2528" s="1144">
        <v>301</v>
      </c>
      <c r="I2528" s="1144">
        <v>107</v>
      </c>
      <c r="J2528" s="1144">
        <v>54</v>
      </c>
      <c r="K2528" s="1144"/>
    </row>
    <row r="2529" spans="1:11" ht="16" thickBot="1" x14ac:dyDescent="0.3">
      <c r="A2529" s="1155">
        <v>25</v>
      </c>
      <c r="B2529" s="1144" t="s">
        <v>12628</v>
      </c>
      <c r="C2529" s="1144">
        <v>480</v>
      </c>
      <c r="D2529" s="1156">
        <v>480</v>
      </c>
      <c r="E2529" s="1141">
        <v>480</v>
      </c>
      <c r="F2529" s="1144">
        <v>448</v>
      </c>
      <c r="G2529" s="1144">
        <v>347</v>
      </c>
      <c r="H2529" s="1144">
        <v>289</v>
      </c>
      <c r="I2529" s="1144">
        <v>244</v>
      </c>
      <c r="J2529" s="1144">
        <v>212</v>
      </c>
      <c r="K2529" s="1144"/>
    </row>
    <row r="2530" spans="1:11" ht="16" thickBot="1" x14ac:dyDescent="0.3">
      <c r="A2530" s="1157"/>
      <c r="B2530" s="1144" t="s">
        <v>15718</v>
      </c>
      <c r="C2530" s="1144">
        <v>480</v>
      </c>
      <c r="D2530" s="1156">
        <v>480</v>
      </c>
      <c r="E2530" s="1141">
        <v>480</v>
      </c>
      <c r="F2530" s="1144">
        <v>448</v>
      </c>
      <c r="G2530" s="1144">
        <v>347</v>
      </c>
      <c r="H2530" s="1144">
        <v>211</v>
      </c>
      <c r="I2530" s="1144">
        <v>73</v>
      </c>
      <c r="J2530" s="1144">
        <v>44</v>
      </c>
      <c r="K2530" s="1144"/>
    </row>
    <row r="2531" spans="1:11" ht="16" thickBot="1" x14ac:dyDescent="0.3">
      <c r="A2531" s="1155">
        <v>26</v>
      </c>
      <c r="B2531" s="1144" t="s">
        <v>12628</v>
      </c>
      <c r="C2531" s="1144">
        <v>480</v>
      </c>
      <c r="D2531" s="1156">
        <v>480</v>
      </c>
      <c r="E2531" s="1141">
        <v>480</v>
      </c>
      <c r="F2531" s="1144">
        <v>405</v>
      </c>
      <c r="G2531" s="1144">
        <v>314</v>
      </c>
      <c r="H2531" s="1144">
        <v>277</v>
      </c>
      <c r="I2531" s="1144">
        <v>236</v>
      </c>
      <c r="J2531" s="1144">
        <v>205</v>
      </c>
      <c r="K2531" s="1144"/>
    </row>
    <row r="2532" spans="1:11" ht="16" thickBot="1" x14ac:dyDescent="0.3">
      <c r="A2532" s="1157"/>
      <c r="B2532" s="1144" t="s">
        <v>15718</v>
      </c>
      <c r="C2532" s="1144">
        <v>480</v>
      </c>
      <c r="D2532" s="1156">
        <v>480</v>
      </c>
      <c r="E2532" s="1141">
        <v>480</v>
      </c>
      <c r="F2532" s="1144">
        <v>405</v>
      </c>
      <c r="G2532" s="1144">
        <v>313</v>
      </c>
      <c r="H2532" s="1144">
        <v>108</v>
      </c>
      <c r="I2532" s="1144">
        <v>55</v>
      </c>
      <c r="J2532" s="1144">
        <v>36</v>
      </c>
      <c r="K2532" s="1144"/>
    </row>
    <row r="2533" spans="1:11" ht="16" thickBot="1" x14ac:dyDescent="0.3">
      <c r="A2533" s="1155">
        <v>27</v>
      </c>
      <c r="B2533" s="1144" t="s">
        <v>12628</v>
      </c>
      <c r="C2533" s="1144">
        <v>480</v>
      </c>
      <c r="D2533" s="1156">
        <v>480</v>
      </c>
      <c r="E2533" s="1141">
        <v>480</v>
      </c>
      <c r="F2533" s="1144">
        <v>344</v>
      </c>
      <c r="G2533" s="1144">
        <v>300</v>
      </c>
      <c r="H2533" s="1144">
        <v>266</v>
      </c>
      <c r="I2533" s="1144">
        <v>228</v>
      </c>
      <c r="J2533" s="1144">
        <v>199</v>
      </c>
      <c r="K2533" s="1144"/>
    </row>
    <row r="2534" spans="1:11" ht="16" thickBot="1" x14ac:dyDescent="0.3">
      <c r="A2534" s="1157"/>
      <c r="B2534" s="1144" t="s">
        <v>15718</v>
      </c>
      <c r="C2534" s="1144">
        <v>480</v>
      </c>
      <c r="D2534" s="1156">
        <v>480</v>
      </c>
      <c r="E2534" s="1141">
        <v>480</v>
      </c>
      <c r="F2534" s="1144">
        <v>344</v>
      </c>
      <c r="G2534" s="1144">
        <v>135</v>
      </c>
      <c r="H2534" s="1144">
        <v>74</v>
      </c>
      <c r="I2534" s="1144">
        <v>44</v>
      </c>
      <c r="J2534" s="1144">
        <v>32</v>
      </c>
      <c r="K2534" s="1144"/>
    </row>
    <row r="2535" spans="1:11" ht="16" thickBot="1" x14ac:dyDescent="0.3">
      <c r="A2535" s="1155">
        <v>28</v>
      </c>
      <c r="B2535" s="1144" t="s">
        <v>12628</v>
      </c>
      <c r="C2535" s="1144">
        <v>480</v>
      </c>
      <c r="D2535" s="1156">
        <v>480</v>
      </c>
      <c r="E2535" s="1141">
        <v>380</v>
      </c>
      <c r="F2535" s="1144">
        <v>328</v>
      </c>
      <c r="G2535" s="1144">
        <v>288</v>
      </c>
      <c r="H2535" s="1144">
        <v>256</v>
      </c>
      <c r="I2535" s="1144">
        <v>220</v>
      </c>
      <c r="J2535" s="1144">
        <v>193</v>
      </c>
      <c r="K2535" s="1144"/>
    </row>
    <row r="2536" spans="1:11" ht="16" thickBot="1" x14ac:dyDescent="0.3">
      <c r="A2536" s="1157"/>
      <c r="B2536" s="1144" t="s">
        <v>15718</v>
      </c>
      <c r="C2536" s="1144">
        <v>480</v>
      </c>
      <c r="D2536" s="1156">
        <v>480</v>
      </c>
      <c r="E2536" s="1141">
        <v>380</v>
      </c>
      <c r="F2536" s="1144">
        <v>161</v>
      </c>
      <c r="G2536" s="1144">
        <v>82</v>
      </c>
      <c r="H2536" s="1144">
        <v>55</v>
      </c>
      <c r="I2536" s="1144">
        <v>36</v>
      </c>
      <c r="J2536" s="1144">
        <v>27</v>
      </c>
      <c r="K2536" s="1144"/>
    </row>
    <row r="2537" spans="1:11" ht="16" thickBot="1" x14ac:dyDescent="0.3">
      <c r="A2537" s="1155">
        <v>29</v>
      </c>
      <c r="B2537" s="1144" t="s">
        <v>12628</v>
      </c>
      <c r="C2537" s="1144">
        <v>480</v>
      </c>
      <c r="D2537" s="1156">
        <v>455</v>
      </c>
      <c r="E2537" s="1141">
        <v>361</v>
      </c>
      <c r="F2537" s="1144">
        <v>313</v>
      </c>
      <c r="G2537" s="1144">
        <v>276</v>
      </c>
      <c r="H2537" s="1144">
        <v>247</v>
      </c>
      <c r="I2537" s="1144">
        <v>213</v>
      </c>
      <c r="J2537" s="1144">
        <v>188</v>
      </c>
      <c r="K2537" s="1144"/>
    </row>
    <row r="2538" spans="1:11" ht="16" thickBot="1" x14ac:dyDescent="0.3">
      <c r="A2538" s="1157"/>
      <c r="B2538" s="1144" t="s">
        <v>15718</v>
      </c>
      <c r="C2538" s="1144">
        <v>480</v>
      </c>
      <c r="D2538" s="1156">
        <v>455</v>
      </c>
      <c r="E2538" s="1141">
        <v>212</v>
      </c>
      <c r="F2538" s="1144">
        <v>94</v>
      </c>
      <c r="G2538" s="1144">
        <v>60</v>
      </c>
      <c r="H2538" s="1144">
        <v>44</v>
      </c>
      <c r="I2538" s="1144">
        <v>31</v>
      </c>
      <c r="J2538" s="1144">
        <v>24</v>
      </c>
      <c r="K2538" s="1144"/>
    </row>
    <row r="2539" spans="1:11" ht="16" thickBot="1" x14ac:dyDescent="0.3">
      <c r="A2539" s="1155">
        <v>30</v>
      </c>
      <c r="B2539" s="1144" t="s">
        <v>12628</v>
      </c>
      <c r="C2539" s="1144">
        <v>480</v>
      </c>
      <c r="D2539" s="1156">
        <v>403</v>
      </c>
      <c r="E2539" s="1141">
        <v>344</v>
      </c>
      <c r="F2539" s="1144">
        <v>300</v>
      </c>
      <c r="G2539" s="1144">
        <v>266</v>
      </c>
      <c r="H2539" s="1144">
        <v>238</v>
      </c>
      <c r="I2539" s="1144">
        <v>207</v>
      </c>
      <c r="J2539" s="1144">
        <v>182</v>
      </c>
      <c r="K2539" s="1144"/>
    </row>
    <row r="2540" spans="1:11" ht="16" thickBot="1" x14ac:dyDescent="0.3">
      <c r="A2540" s="1157"/>
      <c r="B2540" s="1144" t="s">
        <v>15718</v>
      </c>
      <c r="C2540" s="1144">
        <v>480</v>
      </c>
      <c r="D2540" s="1156">
        <v>304</v>
      </c>
      <c r="E2540" s="1141">
        <v>108</v>
      </c>
      <c r="F2540" s="1144">
        <v>66</v>
      </c>
      <c r="G2540" s="1144">
        <v>47</v>
      </c>
      <c r="H2540" s="1144">
        <v>36</v>
      </c>
      <c r="I2540" s="1144">
        <v>27</v>
      </c>
      <c r="J2540" s="1144">
        <v>22</v>
      </c>
      <c r="K2540" s="1144"/>
    </row>
    <row r="2541" spans="1:11" ht="16" thickBot="1" x14ac:dyDescent="0.3">
      <c r="A2541" s="1155">
        <v>31</v>
      </c>
      <c r="B2541" s="1144" t="s">
        <v>12628</v>
      </c>
      <c r="C2541" s="1144">
        <v>456</v>
      </c>
      <c r="D2541" s="1156">
        <v>382</v>
      </c>
      <c r="E2541" s="1141">
        <v>328</v>
      </c>
      <c r="F2541" s="1144">
        <v>287</v>
      </c>
      <c r="G2541" s="1144">
        <v>256</v>
      </c>
      <c r="H2541" s="1144">
        <v>230</v>
      </c>
      <c r="I2541" s="1144">
        <v>200</v>
      </c>
      <c r="J2541" s="1144">
        <v>177</v>
      </c>
      <c r="K2541" s="1144"/>
    </row>
    <row r="2542" spans="1:11" ht="16" thickBot="1" x14ac:dyDescent="0.3">
      <c r="A2542" s="1157"/>
      <c r="B2542" s="1144" t="s">
        <v>15718</v>
      </c>
      <c r="C2542" s="1144">
        <v>409</v>
      </c>
      <c r="D2542" s="1156">
        <v>118</v>
      </c>
      <c r="E2542" s="1141">
        <v>69</v>
      </c>
      <c r="F2542" s="1144">
        <v>49</v>
      </c>
      <c r="G2542" s="1144">
        <v>38</v>
      </c>
      <c r="H2542" s="1144">
        <v>30</v>
      </c>
      <c r="I2542" s="1144">
        <v>24</v>
      </c>
      <c r="J2542" s="1144">
        <v>19</v>
      </c>
      <c r="K2542" s="1144"/>
    </row>
    <row r="2543" spans="1:11" ht="16" thickBot="1" x14ac:dyDescent="0.3">
      <c r="A2543" s="1155">
        <v>32</v>
      </c>
      <c r="B2543" s="1144" t="s">
        <v>12628</v>
      </c>
      <c r="C2543" s="1144">
        <v>430</v>
      </c>
      <c r="D2543" s="1156">
        <v>363</v>
      </c>
      <c r="E2543" s="1141">
        <v>313</v>
      </c>
      <c r="F2543" s="1144">
        <v>276</v>
      </c>
      <c r="G2543" s="1144">
        <v>246</v>
      </c>
      <c r="H2543" s="1144">
        <v>223</v>
      </c>
      <c r="I2543" s="1144">
        <v>194</v>
      </c>
      <c r="J2543" s="1144">
        <v>173</v>
      </c>
      <c r="K2543" s="1144"/>
    </row>
    <row r="2544" spans="1:11" ht="16" thickBot="1" x14ac:dyDescent="0.3">
      <c r="A2544" s="1157"/>
      <c r="B2544" s="1144" t="s">
        <v>15718</v>
      </c>
      <c r="C2544" s="1144">
        <v>139</v>
      </c>
      <c r="D2544" s="1156">
        <v>75</v>
      </c>
      <c r="E2544" s="1141">
        <v>52</v>
      </c>
      <c r="F2544" s="1144">
        <v>39</v>
      </c>
      <c r="G2544" s="1144">
        <v>32</v>
      </c>
      <c r="H2544" s="1144">
        <v>26</v>
      </c>
      <c r="I2544" s="1144">
        <v>21</v>
      </c>
      <c r="J2544" s="1144">
        <v>18</v>
      </c>
      <c r="K2544" s="1144"/>
    </row>
    <row r="2545" spans="1:11" ht="16" thickBot="1" x14ac:dyDescent="0.3">
      <c r="A2545" s="1155">
        <v>33</v>
      </c>
      <c r="B2545" s="1144" t="s">
        <v>12628</v>
      </c>
      <c r="C2545" s="1144">
        <v>406</v>
      </c>
      <c r="D2545" s="1156">
        <v>345</v>
      </c>
      <c r="E2545" s="1141">
        <v>300</v>
      </c>
      <c r="F2545" s="1144">
        <v>265</v>
      </c>
      <c r="G2545" s="1144">
        <v>238</v>
      </c>
      <c r="H2545" s="1144">
        <v>215</v>
      </c>
      <c r="I2545" s="1144">
        <v>189</v>
      </c>
      <c r="J2545" s="1144">
        <v>168</v>
      </c>
      <c r="K2545" s="1144"/>
    </row>
    <row r="2546" spans="1:11" ht="16" thickBot="1" x14ac:dyDescent="0.3">
      <c r="A2546" s="1157"/>
      <c r="B2546" s="1144" t="s">
        <v>15718</v>
      </c>
      <c r="C2546" s="1144">
        <v>82</v>
      </c>
      <c r="D2546" s="1156">
        <v>55</v>
      </c>
      <c r="E2546" s="1141">
        <v>41</v>
      </c>
      <c r="F2546" s="1144">
        <v>33</v>
      </c>
      <c r="G2546" s="1144">
        <v>27</v>
      </c>
      <c r="H2546" s="1144">
        <v>23</v>
      </c>
      <c r="I2546" s="1144">
        <v>19</v>
      </c>
      <c r="J2546" s="1144">
        <v>16</v>
      </c>
      <c r="K2546" s="1144"/>
    </row>
    <row r="2547" spans="1:11" ht="16" thickBot="1" x14ac:dyDescent="0.3">
      <c r="A2547" s="1155">
        <v>34</v>
      </c>
      <c r="B2547" s="1144" t="s">
        <v>12628</v>
      </c>
      <c r="C2547" s="1144">
        <v>385</v>
      </c>
      <c r="D2547" s="1156">
        <v>329</v>
      </c>
      <c r="E2547" s="1141">
        <v>288</v>
      </c>
      <c r="F2547" s="1144">
        <v>256</v>
      </c>
      <c r="G2547" s="1144">
        <v>230</v>
      </c>
      <c r="H2547" s="1144">
        <v>209</v>
      </c>
      <c r="I2547" s="1144">
        <v>183</v>
      </c>
      <c r="J2547" s="1144">
        <v>164</v>
      </c>
      <c r="K2547" s="1144"/>
    </row>
    <row r="2548" spans="1:11" ht="16" thickBot="1" x14ac:dyDescent="0.3">
      <c r="A2548" s="1157"/>
      <c r="B2548" s="1144" t="s">
        <v>15718</v>
      </c>
      <c r="C2548" s="1144">
        <v>56</v>
      </c>
      <c r="D2548" s="1156">
        <v>42</v>
      </c>
      <c r="E2548" s="1141">
        <v>33</v>
      </c>
      <c r="F2548" s="1144">
        <v>27</v>
      </c>
      <c r="G2548" s="1144">
        <v>23</v>
      </c>
      <c r="H2548" s="1144">
        <v>20</v>
      </c>
      <c r="I2548" s="1144">
        <v>17</v>
      </c>
      <c r="J2548" s="1144">
        <v>15</v>
      </c>
      <c r="K2548" s="1144"/>
    </row>
    <row r="2549" spans="1:11" x14ac:dyDescent="0.25">
      <c r="A2549" s="1090">
        <v>35</v>
      </c>
      <c r="B2549" s="1089" t="s">
        <v>12628</v>
      </c>
      <c r="C2549" s="1089">
        <v>366</v>
      </c>
      <c r="D2549" s="1089">
        <v>315</v>
      </c>
      <c r="E2549" s="1089">
        <v>277</v>
      </c>
      <c r="F2549" s="1089">
        <v>246</v>
      </c>
      <c r="G2549" s="1089">
        <v>222</v>
      </c>
      <c r="H2549" s="1089">
        <v>202</v>
      </c>
      <c r="I2549" s="1089">
        <v>178</v>
      </c>
      <c r="J2549" s="1089">
        <v>160</v>
      </c>
    </row>
    <row r="2550" spans="1:11" ht="15" x14ac:dyDescent="0.25">
      <c r="A2550" s="1129"/>
      <c r="B2550" s="1125" t="s">
        <v>15718</v>
      </c>
      <c r="C2550" s="1125">
        <v>43</v>
      </c>
      <c r="D2550" s="1125">
        <v>34</v>
      </c>
      <c r="E2550" s="1125">
        <v>28</v>
      </c>
      <c r="F2550" s="1125">
        <v>24</v>
      </c>
      <c r="G2550" s="1125">
        <v>21</v>
      </c>
      <c r="H2550" s="1125">
        <v>18</v>
      </c>
      <c r="I2550" s="1125">
        <v>16</v>
      </c>
      <c r="J2550" s="1125">
        <v>14</v>
      </c>
      <c r="K2550" s="1125"/>
    </row>
    <row r="2551" spans="1:11" thickBot="1" x14ac:dyDescent="0.3">
      <c r="A2551" s="1129">
        <v>36</v>
      </c>
      <c r="B2551" s="1125" t="s">
        <v>12628</v>
      </c>
      <c r="C2551" s="1125">
        <v>349</v>
      </c>
      <c r="D2551" s="1125">
        <v>302</v>
      </c>
      <c r="E2551" s="1125">
        <v>266</v>
      </c>
      <c r="F2551" s="1125">
        <v>238</v>
      </c>
      <c r="G2551" s="1125">
        <v>215</v>
      </c>
      <c r="H2551" s="1125">
        <v>196</v>
      </c>
      <c r="I2551" s="1125">
        <v>174</v>
      </c>
      <c r="J2551" s="1125">
        <v>156</v>
      </c>
      <c r="K2551" s="1125"/>
    </row>
    <row r="2552" spans="1:11" ht="16" thickBot="1" x14ac:dyDescent="0.3">
      <c r="A2552" s="1140"/>
      <c r="B2552" s="1141" t="s">
        <v>15718</v>
      </c>
      <c r="C2552" s="1146">
        <v>34</v>
      </c>
      <c r="D2552" s="1142">
        <v>28</v>
      </c>
      <c r="E2552" s="1125">
        <v>24</v>
      </c>
      <c r="F2552" s="1125">
        <v>21</v>
      </c>
      <c r="G2552" s="1125">
        <v>18</v>
      </c>
      <c r="H2552" s="1125">
        <v>16</v>
      </c>
      <c r="I2552" s="1125">
        <v>14</v>
      </c>
      <c r="J2552" s="1125">
        <v>12</v>
      </c>
      <c r="K2552" s="1125"/>
    </row>
    <row r="2553" spans="1:11" ht="16" thickBot="1" x14ac:dyDescent="0.3">
      <c r="A2553" s="1143">
        <v>37</v>
      </c>
      <c r="B2553" s="1144" t="s">
        <v>12628</v>
      </c>
      <c r="C2553" s="1146">
        <v>333</v>
      </c>
      <c r="D2553" s="1142">
        <v>290</v>
      </c>
      <c r="E2553" s="1125">
        <v>256</v>
      </c>
      <c r="F2553" s="1125">
        <v>230</v>
      </c>
      <c r="G2553" s="1125">
        <v>208</v>
      </c>
      <c r="H2553" s="1125">
        <v>191</v>
      </c>
      <c r="I2553" s="1125">
        <v>169</v>
      </c>
      <c r="J2553" s="1125">
        <v>152</v>
      </c>
      <c r="K2553" s="1125"/>
    </row>
    <row r="2554" spans="1:11" ht="16.149999999999999" customHeight="1" thickBot="1" x14ac:dyDescent="0.3">
      <c r="A2554" s="1147"/>
      <c r="B2554" s="1148" t="s">
        <v>15718</v>
      </c>
      <c r="C2554" s="1149">
        <v>28</v>
      </c>
      <c r="D2554" s="1150">
        <v>24</v>
      </c>
      <c r="E2554" s="1150">
        <v>21</v>
      </c>
      <c r="F2554" s="1150">
        <v>18</v>
      </c>
      <c r="G2554" s="1150">
        <v>16</v>
      </c>
      <c r="H2554" s="1150">
        <v>15</v>
      </c>
      <c r="I2554" s="1150">
        <v>13</v>
      </c>
      <c r="J2554" s="1150">
        <v>12</v>
      </c>
      <c r="K2554" s="1145"/>
    </row>
    <row r="2555" spans="1:11" thickBot="1" x14ac:dyDescent="0.3">
      <c r="A2555" s="1143">
        <v>38</v>
      </c>
      <c r="B2555" s="1151" t="s">
        <v>12628</v>
      </c>
      <c r="C2555" s="1145">
        <v>319</v>
      </c>
      <c r="D2555" s="1146">
        <v>278</v>
      </c>
      <c r="E2555" s="1142">
        <v>247</v>
      </c>
      <c r="F2555" s="1145">
        <v>222</v>
      </c>
      <c r="G2555" s="1145">
        <v>202</v>
      </c>
      <c r="H2555" s="1145">
        <v>185</v>
      </c>
      <c r="I2555" s="1145">
        <v>165</v>
      </c>
      <c r="J2555" s="1145">
        <v>148</v>
      </c>
      <c r="K2555" s="1145"/>
    </row>
    <row r="2556" spans="1:11" thickBot="1" x14ac:dyDescent="0.3">
      <c r="A2556" s="1143"/>
      <c r="B2556" s="1145" t="s">
        <v>15718</v>
      </c>
      <c r="C2556" s="1145">
        <v>24</v>
      </c>
      <c r="D2556" s="1146">
        <v>21</v>
      </c>
      <c r="E2556" s="1142">
        <v>18</v>
      </c>
      <c r="F2556" s="1145">
        <v>16</v>
      </c>
      <c r="G2556" s="1145">
        <v>15</v>
      </c>
      <c r="H2556" s="1145">
        <v>14</v>
      </c>
      <c r="I2556" s="1145">
        <v>12</v>
      </c>
      <c r="J2556" s="1145">
        <v>11</v>
      </c>
      <c r="K2556" s="1145"/>
    </row>
    <row r="2557" spans="1:11" thickBot="1" x14ac:dyDescent="0.3">
      <c r="A2557" s="1143">
        <v>39</v>
      </c>
      <c r="B2557" s="1145" t="s">
        <v>12628</v>
      </c>
      <c r="C2557" s="1145">
        <v>305</v>
      </c>
      <c r="D2557" s="1146">
        <v>268</v>
      </c>
      <c r="E2557" s="1142">
        <v>239</v>
      </c>
      <c r="F2557" s="1145">
        <v>215</v>
      </c>
      <c r="G2557" s="1145">
        <v>196</v>
      </c>
      <c r="H2557" s="1145">
        <v>180</v>
      </c>
      <c r="I2557" s="1145">
        <v>160</v>
      </c>
      <c r="J2557" s="1145">
        <v>145</v>
      </c>
      <c r="K2557" s="1145"/>
    </row>
    <row r="2558" spans="1:11" ht="13.5" thickBot="1" x14ac:dyDescent="0.3">
      <c r="A2558" s="1152"/>
      <c r="B2558" s="1153" t="s">
        <v>15718</v>
      </c>
      <c r="C2558" s="1153">
        <v>21</v>
      </c>
      <c r="D2558" s="1153">
        <v>18</v>
      </c>
      <c r="E2558" s="1153">
        <v>16</v>
      </c>
      <c r="F2558" s="1153">
        <v>15</v>
      </c>
      <c r="G2558" s="1153">
        <v>13</v>
      </c>
      <c r="H2558" s="1153">
        <v>12</v>
      </c>
      <c r="I2558" s="1153">
        <v>11</v>
      </c>
      <c r="J2558" s="1153">
        <v>10</v>
      </c>
      <c r="K2558" s="1154"/>
    </row>
    <row r="2559" spans="1:11" ht="16" thickBot="1" x14ac:dyDescent="0.3">
      <c r="A2559" s="1155">
        <v>40</v>
      </c>
      <c r="B2559" s="1144" t="s">
        <v>12628</v>
      </c>
      <c r="C2559" s="1144">
        <v>293</v>
      </c>
      <c r="D2559" s="1156">
        <v>258</v>
      </c>
      <c r="E2559" s="1141">
        <v>231</v>
      </c>
      <c r="F2559" s="1144">
        <v>209</v>
      </c>
      <c r="G2559" s="1144">
        <v>190</v>
      </c>
      <c r="H2559" s="1144">
        <v>175</v>
      </c>
      <c r="I2559" s="1144">
        <v>156</v>
      </c>
      <c r="J2559" s="1144">
        <v>141</v>
      </c>
      <c r="K2559" s="1144"/>
    </row>
    <row r="2560" spans="1:11" ht="16" thickBot="1" x14ac:dyDescent="0.3">
      <c r="A2560" s="1157"/>
      <c r="B2560" s="1144" t="s">
        <v>15718</v>
      </c>
      <c r="C2560" s="1144">
        <v>20</v>
      </c>
      <c r="D2560" s="1156">
        <v>18</v>
      </c>
      <c r="E2560" s="1141">
        <v>16</v>
      </c>
      <c r="F2560" s="1144">
        <v>14</v>
      </c>
      <c r="G2560" s="1144">
        <v>13</v>
      </c>
      <c r="H2560" s="1144">
        <v>12</v>
      </c>
      <c r="I2560" s="1144">
        <v>11</v>
      </c>
      <c r="J2560" s="1144">
        <v>10</v>
      </c>
      <c r="K2560" s="1144"/>
    </row>
    <row r="2561" spans="1:11" ht="16" thickBot="1" x14ac:dyDescent="0.3">
      <c r="A2561" s="1155" t="s">
        <v>12667</v>
      </c>
      <c r="B2561" s="1144"/>
      <c r="C2561" s="1144"/>
      <c r="D2561" s="1156"/>
      <c r="E2561" s="1141"/>
      <c r="F2561" s="1144"/>
      <c r="G2561" s="1144"/>
      <c r="H2561" s="1144"/>
      <c r="I2561" s="1144"/>
      <c r="J2561" s="1144"/>
      <c r="K2561" s="1144"/>
    </row>
    <row r="2562" spans="1:11" ht="16" thickBot="1" x14ac:dyDescent="0.3">
      <c r="A2562" s="1157" t="s">
        <v>12638</v>
      </c>
      <c r="B2562" s="1144"/>
      <c r="C2562" s="1144"/>
      <c r="D2562" s="1156"/>
      <c r="E2562" s="1141"/>
      <c r="F2562" s="1144"/>
      <c r="G2562" s="1144"/>
      <c r="H2562" s="1144"/>
      <c r="I2562" s="1144"/>
      <c r="J2562" s="1144"/>
      <c r="K2562" s="1144"/>
    </row>
    <row r="2563" spans="1:11" ht="16" thickBot="1" x14ac:dyDescent="0.3">
      <c r="A2563" s="1155" t="s">
        <v>13595</v>
      </c>
      <c r="B2563" s="1144" t="s">
        <v>12640</v>
      </c>
      <c r="C2563" s="1144" t="s">
        <v>12670</v>
      </c>
      <c r="D2563" s="1156"/>
      <c r="E2563" s="1141"/>
      <c r="F2563" s="1144"/>
      <c r="G2563" s="1144"/>
      <c r="H2563" s="1144"/>
      <c r="I2563" s="1144"/>
      <c r="J2563" s="1144"/>
      <c r="K2563" s="1144"/>
    </row>
    <row r="2564" spans="1:11" ht="16" thickBot="1" x14ac:dyDescent="0.3">
      <c r="A2564" s="1157" t="s">
        <v>13596</v>
      </c>
      <c r="B2564" s="1144" t="s">
        <v>15752</v>
      </c>
      <c r="C2564" s="1144" t="s">
        <v>13597</v>
      </c>
      <c r="D2564" s="1156"/>
      <c r="E2564" s="1141"/>
      <c r="F2564" s="1144"/>
      <c r="G2564" s="1144"/>
      <c r="H2564" s="1144"/>
      <c r="I2564" s="1144"/>
      <c r="J2564" s="1144"/>
      <c r="K2564" s="1144"/>
    </row>
    <row r="2565" spans="1:11" ht="109" thickBot="1" x14ac:dyDescent="0.3">
      <c r="A2565" s="1155" t="s">
        <v>13598</v>
      </c>
      <c r="B2565" s="1144" t="s">
        <v>13599</v>
      </c>
      <c r="C2565" s="1144" t="s">
        <v>13600</v>
      </c>
      <c r="D2565" s="1156"/>
      <c r="E2565" s="1141"/>
      <c r="F2565" s="1144"/>
      <c r="G2565" s="1144"/>
      <c r="H2565" s="1144"/>
      <c r="I2565" s="1144"/>
      <c r="J2565" s="1144"/>
      <c r="K2565" s="1144"/>
    </row>
    <row r="2566" spans="1:11" ht="16" thickBot="1" x14ac:dyDescent="0.3">
      <c r="A2566" s="1157"/>
      <c r="B2566" s="1144"/>
      <c r="C2566" s="1144" t="s">
        <v>13601</v>
      </c>
      <c r="D2566" s="1156" t="s">
        <v>13619</v>
      </c>
      <c r="E2566" s="1141" t="s">
        <v>13603</v>
      </c>
      <c r="F2566" s="1144" t="s">
        <v>13604</v>
      </c>
      <c r="G2566" s="1144" t="s">
        <v>13605</v>
      </c>
      <c r="H2566" s="1144" t="s">
        <v>13626</v>
      </c>
      <c r="I2566" s="1144" t="s">
        <v>13620</v>
      </c>
      <c r="J2566" s="1144" t="s">
        <v>13608</v>
      </c>
      <c r="K2566" s="1144"/>
    </row>
    <row r="2567" spans="1:11" ht="16" thickBot="1" x14ac:dyDescent="0.3">
      <c r="A2567" s="1155" t="s">
        <v>15753</v>
      </c>
      <c r="B2567" s="1144" t="s">
        <v>15754</v>
      </c>
      <c r="C2567" s="1144" t="s">
        <v>13609</v>
      </c>
      <c r="D2567" s="1156" t="s">
        <v>13610</v>
      </c>
      <c r="E2567" s="1141" t="s">
        <v>13611</v>
      </c>
      <c r="F2567" s="1144" t="s">
        <v>13612</v>
      </c>
      <c r="G2567" s="1144" t="s">
        <v>13613</v>
      </c>
      <c r="H2567" s="1144" t="s">
        <v>13614</v>
      </c>
      <c r="I2567" s="1144" t="s">
        <v>13615</v>
      </c>
      <c r="J2567" s="1144" t="s">
        <v>13616</v>
      </c>
      <c r="K2567" s="1144"/>
    </row>
    <row r="2568" spans="1:11" ht="16" thickBot="1" x14ac:dyDescent="0.3">
      <c r="A2568" s="1157" t="s">
        <v>13617</v>
      </c>
      <c r="B2568" s="1144" t="s">
        <v>13618</v>
      </c>
      <c r="C2568" s="1144" t="s">
        <v>15692</v>
      </c>
      <c r="D2568" s="1156" t="s">
        <v>15692</v>
      </c>
      <c r="E2568" s="1141" t="s">
        <v>15692</v>
      </c>
      <c r="F2568" s="1144" t="s">
        <v>15692</v>
      </c>
      <c r="G2568" s="1144" t="s">
        <v>15692</v>
      </c>
      <c r="H2568" s="1144" t="s">
        <v>15692</v>
      </c>
      <c r="I2568" s="1144" t="s">
        <v>15692</v>
      </c>
      <c r="J2568" s="1144" t="s">
        <v>15692</v>
      </c>
      <c r="K2568" s="1144"/>
    </row>
    <row r="2569" spans="1:11" ht="16" thickBot="1" x14ac:dyDescent="0.3">
      <c r="A2569" s="1155"/>
      <c r="B2569" s="1144"/>
      <c r="C2569" s="1144"/>
      <c r="D2569" s="1156"/>
      <c r="E2569" s="1141"/>
      <c r="F2569" s="1144"/>
      <c r="G2569" s="1144"/>
      <c r="H2569" s="1144"/>
      <c r="I2569" s="1144"/>
      <c r="J2569" s="1144"/>
      <c r="K2569" s="1144"/>
    </row>
    <row r="2570" spans="1:11" ht="16" thickBot="1" x14ac:dyDescent="0.3">
      <c r="A2570" s="1157">
        <v>20</v>
      </c>
      <c r="B2570" s="1144" t="s">
        <v>12628</v>
      </c>
      <c r="C2570" s="1144">
        <v>480</v>
      </c>
      <c r="D2570" s="1156">
        <v>480</v>
      </c>
      <c r="E2570" s="1141">
        <v>480</v>
      </c>
      <c r="F2570" s="1144">
        <v>448</v>
      </c>
      <c r="G2570" s="1144">
        <v>403</v>
      </c>
      <c r="H2570" s="1144">
        <v>367</v>
      </c>
      <c r="I2570" s="1144">
        <v>287</v>
      </c>
      <c r="J2570" s="1144">
        <v>244</v>
      </c>
      <c r="K2570" s="1144"/>
    </row>
    <row r="2571" spans="1:11" ht="16" thickBot="1" x14ac:dyDescent="0.3">
      <c r="A2571" s="1155"/>
      <c r="B2571" s="1144" t="s">
        <v>15718</v>
      </c>
      <c r="C2571" s="1144">
        <v>480</v>
      </c>
      <c r="D2571" s="1156">
        <v>480</v>
      </c>
      <c r="E2571" s="1141">
        <v>480</v>
      </c>
      <c r="F2571" s="1144">
        <v>448</v>
      </c>
      <c r="G2571" s="1144">
        <v>403</v>
      </c>
      <c r="H2571" s="1144">
        <v>367</v>
      </c>
      <c r="I2571" s="1144">
        <v>287</v>
      </c>
      <c r="J2571" s="1144">
        <v>100</v>
      </c>
      <c r="K2571" s="1144"/>
    </row>
    <row r="2572" spans="1:11" ht="16" thickBot="1" x14ac:dyDescent="0.3">
      <c r="A2572" s="1157">
        <v>21</v>
      </c>
      <c r="B2572" s="1144" t="s">
        <v>12628</v>
      </c>
      <c r="C2572" s="1144">
        <v>480</v>
      </c>
      <c r="D2572" s="1156">
        <v>480</v>
      </c>
      <c r="E2572" s="1141">
        <v>480</v>
      </c>
      <c r="F2572" s="1144">
        <v>448</v>
      </c>
      <c r="G2572" s="1144">
        <v>403</v>
      </c>
      <c r="H2572" s="1144">
        <v>367</v>
      </c>
      <c r="I2572" s="1144">
        <v>277</v>
      </c>
      <c r="J2572" s="1144">
        <v>236</v>
      </c>
      <c r="K2572" s="1144"/>
    </row>
    <row r="2573" spans="1:11" ht="16" thickBot="1" x14ac:dyDescent="0.3">
      <c r="A2573" s="1155"/>
      <c r="B2573" s="1144" t="s">
        <v>15718</v>
      </c>
      <c r="C2573" s="1144">
        <v>480</v>
      </c>
      <c r="D2573" s="1156">
        <v>480</v>
      </c>
      <c r="E2573" s="1141">
        <v>480</v>
      </c>
      <c r="F2573" s="1144">
        <v>448</v>
      </c>
      <c r="G2573" s="1144">
        <v>403</v>
      </c>
      <c r="H2573" s="1144">
        <v>367</v>
      </c>
      <c r="I2573" s="1144">
        <v>256</v>
      </c>
      <c r="J2573" s="1144">
        <v>78</v>
      </c>
      <c r="K2573" s="1144"/>
    </row>
    <row r="2574" spans="1:11" ht="16" thickBot="1" x14ac:dyDescent="0.3">
      <c r="A2574" s="1157">
        <v>22</v>
      </c>
      <c r="B2574" s="1144" t="s">
        <v>12628</v>
      </c>
      <c r="C2574" s="1144">
        <v>480</v>
      </c>
      <c r="D2574" s="1156">
        <v>480</v>
      </c>
      <c r="E2574" s="1141">
        <v>480</v>
      </c>
      <c r="F2574" s="1144">
        <v>448</v>
      </c>
      <c r="G2574" s="1144">
        <v>403</v>
      </c>
      <c r="H2574" s="1144">
        <v>342</v>
      </c>
      <c r="I2574" s="1144">
        <v>267</v>
      </c>
      <c r="J2574" s="1144">
        <v>229</v>
      </c>
      <c r="K2574" s="1144"/>
    </row>
    <row r="2575" spans="1:11" ht="16" thickBot="1" x14ac:dyDescent="0.3">
      <c r="A2575" s="1155"/>
      <c r="B2575" s="1144" t="s">
        <v>15718</v>
      </c>
      <c r="C2575" s="1144">
        <v>480</v>
      </c>
      <c r="D2575" s="1156">
        <v>480</v>
      </c>
      <c r="E2575" s="1141">
        <v>480</v>
      </c>
      <c r="F2575" s="1144">
        <v>448</v>
      </c>
      <c r="G2575" s="1144">
        <v>403</v>
      </c>
      <c r="H2575" s="1144">
        <v>342</v>
      </c>
      <c r="I2575" s="1144">
        <v>135</v>
      </c>
      <c r="J2575" s="1144">
        <v>61</v>
      </c>
      <c r="K2575" s="1144"/>
    </row>
    <row r="2576" spans="1:11" ht="16" thickBot="1" x14ac:dyDescent="0.3">
      <c r="A2576" s="1157">
        <v>23</v>
      </c>
      <c r="B2576" s="1144" t="s">
        <v>12628</v>
      </c>
      <c r="C2576" s="1144">
        <v>480</v>
      </c>
      <c r="D2576" s="1156">
        <v>480</v>
      </c>
      <c r="E2576" s="1141">
        <v>480</v>
      </c>
      <c r="F2576" s="1144">
        <v>448</v>
      </c>
      <c r="G2576" s="1144">
        <v>403</v>
      </c>
      <c r="H2576" s="1144">
        <v>308</v>
      </c>
      <c r="I2576" s="1144">
        <v>258</v>
      </c>
      <c r="J2576" s="1144">
        <v>222</v>
      </c>
      <c r="K2576" s="1144"/>
    </row>
    <row r="2577" spans="1:11" ht="16" thickBot="1" x14ac:dyDescent="0.3">
      <c r="A2577" s="1155"/>
      <c r="B2577" s="1144" t="s">
        <v>15718</v>
      </c>
      <c r="C2577" s="1144">
        <v>480</v>
      </c>
      <c r="D2577" s="1156">
        <v>480</v>
      </c>
      <c r="E2577" s="1141">
        <v>480</v>
      </c>
      <c r="F2577" s="1144">
        <v>448</v>
      </c>
      <c r="G2577" s="1144">
        <v>403</v>
      </c>
      <c r="H2577" s="1144">
        <v>308</v>
      </c>
      <c r="I2577" s="1144">
        <v>91</v>
      </c>
      <c r="J2577" s="1144">
        <v>50</v>
      </c>
      <c r="K2577" s="1144"/>
    </row>
    <row r="2578" spans="1:11" ht="16" thickBot="1" x14ac:dyDescent="0.3">
      <c r="A2578" s="1157">
        <v>24</v>
      </c>
      <c r="B2578" s="1144" t="s">
        <v>12628</v>
      </c>
      <c r="C2578" s="1144">
        <v>480</v>
      </c>
      <c r="D2578" s="1156">
        <v>480</v>
      </c>
      <c r="E2578" s="1141">
        <v>480</v>
      </c>
      <c r="F2578" s="1144">
        <v>448</v>
      </c>
      <c r="G2578" s="1144">
        <v>344</v>
      </c>
      <c r="H2578" s="1144">
        <v>296</v>
      </c>
      <c r="I2578" s="1144">
        <v>250</v>
      </c>
      <c r="J2578" s="1144">
        <v>216</v>
      </c>
      <c r="K2578" s="1144"/>
    </row>
    <row r="2579" spans="1:11" ht="16" thickBot="1" x14ac:dyDescent="0.3">
      <c r="A2579" s="1155"/>
      <c r="B2579" s="1144" t="s">
        <v>15718</v>
      </c>
      <c r="C2579" s="1144">
        <v>480</v>
      </c>
      <c r="D2579" s="1156">
        <v>480</v>
      </c>
      <c r="E2579" s="1141">
        <v>480</v>
      </c>
      <c r="F2579" s="1144">
        <v>448</v>
      </c>
      <c r="G2579" s="1144">
        <v>344</v>
      </c>
      <c r="H2579" s="1144">
        <v>175</v>
      </c>
      <c r="I2579" s="1144">
        <v>68</v>
      </c>
      <c r="J2579" s="1144">
        <v>42</v>
      </c>
      <c r="K2579" s="1144"/>
    </row>
    <row r="2580" spans="1:11" ht="16" thickBot="1" x14ac:dyDescent="0.3">
      <c r="A2580" s="1157">
        <v>25</v>
      </c>
      <c r="B2580" s="1144" t="s">
        <v>12628</v>
      </c>
      <c r="C2580" s="1144">
        <v>480</v>
      </c>
      <c r="D2580" s="1156">
        <v>480</v>
      </c>
      <c r="E2580" s="1141">
        <v>480</v>
      </c>
      <c r="F2580" s="1144">
        <v>408</v>
      </c>
      <c r="G2580" s="1144">
        <v>325</v>
      </c>
      <c r="H2580" s="1144">
        <v>286</v>
      </c>
      <c r="I2580" s="1144">
        <v>242</v>
      </c>
      <c r="J2580" s="1144">
        <v>210</v>
      </c>
      <c r="K2580" s="1144"/>
    </row>
    <row r="2581" spans="1:11" ht="16" thickBot="1" x14ac:dyDescent="0.3">
      <c r="A2581" s="1155"/>
      <c r="B2581" s="1144" t="s">
        <v>15718</v>
      </c>
      <c r="C2581" s="1144">
        <v>480</v>
      </c>
      <c r="D2581" s="1156">
        <v>480</v>
      </c>
      <c r="E2581" s="1141">
        <v>480</v>
      </c>
      <c r="F2581" s="1144">
        <v>408</v>
      </c>
      <c r="G2581" s="1144">
        <v>288</v>
      </c>
      <c r="H2581" s="1144">
        <v>105</v>
      </c>
      <c r="I2581" s="1144">
        <v>54</v>
      </c>
      <c r="J2581" s="1144">
        <v>36</v>
      </c>
      <c r="K2581" s="1144"/>
    </row>
    <row r="2582" spans="1:11" ht="16" thickBot="1" x14ac:dyDescent="0.3">
      <c r="A2582" s="1157">
        <v>26</v>
      </c>
      <c r="B2582" s="1144" t="s">
        <v>12628</v>
      </c>
      <c r="C2582" s="1144">
        <v>480</v>
      </c>
      <c r="D2582" s="1156">
        <v>480</v>
      </c>
      <c r="E2582" s="1141">
        <v>480</v>
      </c>
      <c r="F2582" s="1144">
        <v>358</v>
      </c>
      <c r="G2582" s="1144">
        <v>312</v>
      </c>
      <c r="H2582" s="1144">
        <v>275</v>
      </c>
      <c r="I2582" s="1144">
        <v>234</v>
      </c>
      <c r="J2582" s="1144">
        <v>204</v>
      </c>
      <c r="K2582" s="1144"/>
    </row>
    <row r="2583" spans="1:11" ht="16" thickBot="1" x14ac:dyDescent="0.3">
      <c r="A2583" s="1155"/>
      <c r="B2583" s="1144" t="s">
        <v>15718</v>
      </c>
      <c r="C2583" s="1144">
        <v>480</v>
      </c>
      <c r="D2583" s="1156">
        <v>480</v>
      </c>
      <c r="E2583" s="1141">
        <v>480</v>
      </c>
      <c r="F2583" s="1144">
        <v>358</v>
      </c>
      <c r="G2583" s="1144">
        <v>135</v>
      </c>
      <c r="H2583" s="1144">
        <v>74</v>
      </c>
      <c r="I2583" s="1144">
        <v>44</v>
      </c>
      <c r="J2583" s="1144">
        <v>31</v>
      </c>
      <c r="K2583" s="1144"/>
    </row>
    <row r="2584" spans="1:11" ht="16" thickBot="1" x14ac:dyDescent="0.3">
      <c r="A2584" s="1157">
        <v>27</v>
      </c>
      <c r="B2584" s="1144" t="s">
        <v>12628</v>
      </c>
      <c r="C2584" s="1144">
        <v>480</v>
      </c>
      <c r="D2584" s="1156">
        <v>480</v>
      </c>
      <c r="E2584" s="1141">
        <v>399</v>
      </c>
      <c r="F2584" s="1144">
        <v>343</v>
      </c>
      <c r="G2584" s="1144">
        <v>300</v>
      </c>
      <c r="H2584" s="1144">
        <v>266</v>
      </c>
      <c r="I2584" s="1144">
        <v>227</v>
      </c>
      <c r="J2584" s="1144">
        <v>199</v>
      </c>
      <c r="K2584" s="1144"/>
    </row>
    <row r="2585" spans="1:11" ht="16" thickBot="1" x14ac:dyDescent="0.3">
      <c r="A2585" s="1155"/>
      <c r="B2585" s="1144" t="s">
        <v>15718</v>
      </c>
      <c r="C2585" s="1144">
        <v>480</v>
      </c>
      <c r="D2585" s="1156">
        <v>480</v>
      </c>
      <c r="E2585" s="1141">
        <v>399</v>
      </c>
      <c r="F2585" s="1144">
        <v>177</v>
      </c>
      <c r="G2585" s="1144">
        <v>90</v>
      </c>
      <c r="H2585" s="1144">
        <v>58</v>
      </c>
      <c r="I2585" s="1144">
        <v>38</v>
      </c>
      <c r="J2585" s="1144">
        <v>28</v>
      </c>
      <c r="K2585" s="1144"/>
    </row>
    <row r="2586" spans="1:11" ht="16" thickBot="1" x14ac:dyDescent="0.3">
      <c r="A2586" s="1157">
        <v>28</v>
      </c>
      <c r="B2586" s="1144" t="s">
        <v>12628</v>
      </c>
      <c r="C2586" s="1144">
        <v>480</v>
      </c>
      <c r="D2586" s="1156">
        <v>462</v>
      </c>
      <c r="E2586" s="1141">
        <v>381</v>
      </c>
      <c r="F2586" s="1144">
        <v>329</v>
      </c>
      <c r="G2586" s="1144">
        <v>289</v>
      </c>
      <c r="H2586" s="1144">
        <v>257</v>
      </c>
      <c r="I2586" s="1144">
        <v>221</v>
      </c>
      <c r="J2586" s="1144">
        <v>193</v>
      </c>
      <c r="K2586" s="1144"/>
    </row>
    <row r="2587" spans="1:11" ht="16" thickBot="1" x14ac:dyDescent="0.3">
      <c r="A2587" s="1155"/>
      <c r="B2587" s="1144" t="s">
        <v>15718</v>
      </c>
      <c r="C2587" s="1144">
        <v>480</v>
      </c>
      <c r="D2587" s="1156">
        <v>462</v>
      </c>
      <c r="E2587" s="1141">
        <v>215</v>
      </c>
      <c r="F2587" s="1144">
        <v>102</v>
      </c>
      <c r="G2587" s="1144">
        <v>65</v>
      </c>
      <c r="H2587" s="1144">
        <v>46</v>
      </c>
      <c r="I2587" s="1144">
        <v>33</v>
      </c>
      <c r="J2587" s="1144">
        <v>25</v>
      </c>
      <c r="K2587" s="1144"/>
    </row>
    <row r="2588" spans="1:11" ht="16" thickBot="1" x14ac:dyDescent="0.3">
      <c r="A2588" s="1157">
        <v>29</v>
      </c>
      <c r="B2588" s="1144" t="s">
        <v>12628</v>
      </c>
      <c r="C2588" s="1144">
        <v>480</v>
      </c>
      <c r="D2588" s="1156">
        <v>429</v>
      </c>
      <c r="E2588" s="1141">
        <v>364</v>
      </c>
      <c r="F2588" s="1144">
        <v>316</v>
      </c>
      <c r="G2588" s="1144">
        <v>279</v>
      </c>
      <c r="H2588" s="1144">
        <v>249</v>
      </c>
      <c r="I2588" s="1144">
        <v>214</v>
      </c>
      <c r="J2588" s="1144">
        <v>188</v>
      </c>
      <c r="K2588" s="1144"/>
    </row>
    <row r="2589" spans="1:11" ht="16" thickBot="1" x14ac:dyDescent="0.3">
      <c r="A2589" s="1155"/>
      <c r="B2589" s="1144" t="s">
        <v>15718</v>
      </c>
      <c r="C2589" s="1144">
        <v>480</v>
      </c>
      <c r="D2589" s="1156">
        <v>305</v>
      </c>
      <c r="E2589" s="1141">
        <v>119</v>
      </c>
      <c r="F2589" s="1144">
        <v>73</v>
      </c>
      <c r="G2589" s="1144">
        <v>52</v>
      </c>
      <c r="H2589" s="1144">
        <v>39</v>
      </c>
      <c r="I2589" s="1144">
        <v>29</v>
      </c>
      <c r="J2589" s="1144">
        <v>23</v>
      </c>
      <c r="K2589" s="1144"/>
    </row>
    <row r="2590" spans="1:11" ht="16" thickBot="1" x14ac:dyDescent="0.3">
      <c r="A2590" s="1157">
        <v>30</v>
      </c>
      <c r="B2590" s="1144" t="s">
        <v>12628</v>
      </c>
      <c r="C2590" s="1144">
        <v>480</v>
      </c>
      <c r="D2590" s="1156">
        <v>408</v>
      </c>
      <c r="E2590" s="1141">
        <v>348</v>
      </c>
      <c r="F2590" s="1144">
        <v>304</v>
      </c>
      <c r="G2590" s="1144">
        <v>269</v>
      </c>
      <c r="H2590" s="1144">
        <v>241</v>
      </c>
      <c r="I2590" s="1144">
        <v>208</v>
      </c>
      <c r="J2590" s="1144">
        <v>184</v>
      </c>
      <c r="K2590" s="1144"/>
    </row>
    <row r="2591" spans="1:11" ht="16" thickBot="1" x14ac:dyDescent="0.3">
      <c r="A2591" s="1155"/>
      <c r="B2591" s="1144" t="s">
        <v>15718</v>
      </c>
      <c r="C2591" s="1144">
        <v>434</v>
      </c>
      <c r="D2591" s="1156">
        <v>133</v>
      </c>
      <c r="E2591" s="1141">
        <v>78</v>
      </c>
      <c r="F2591" s="1144">
        <v>55</v>
      </c>
      <c r="G2591" s="1144">
        <v>42</v>
      </c>
      <c r="H2591" s="1144">
        <v>33</v>
      </c>
      <c r="I2591" s="1144">
        <v>25</v>
      </c>
      <c r="J2591" s="1144">
        <v>21</v>
      </c>
      <c r="K2591" s="1144"/>
    </row>
    <row r="2592" spans="1:11" ht="16" thickBot="1" x14ac:dyDescent="0.3">
      <c r="A2592" s="1157">
        <v>31</v>
      </c>
      <c r="B2592" s="1144" t="s">
        <v>12628</v>
      </c>
      <c r="C2592" s="1144">
        <v>467</v>
      </c>
      <c r="D2592" s="1156">
        <v>390</v>
      </c>
      <c r="E2592" s="1141">
        <v>334</v>
      </c>
      <c r="F2592" s="1144">
        <v>293</v>
      </c>
      <c r="G2592" s="1144">
        <v>260</v>
      </c>
      <c r="H2592" s="1144">
        <v>234</v>
      </c>
      <c r="I2592" s="1144">
        <v>203</v>
      </c>
      <c r="J2592" s="1144">
        <v>179</v>
      </c>
      <c r="K2592" s="1144"/>
    </row>
    <row r="2593" spans="1:11" ht="16" thickBot="1" x14ac:dyDescent="0.3">
      <c r="A2593" s="1155"/>
      <c r="B2593" s="1144" t="s">
        <v>15718</v>
      </c>
      <c r="C2593" s="1144">
        <v>164</v>
      </c>
      <c r="D2593" s="1156">
        <v>87</v>
      </c>
      <c r="E2593" s="1141">
        <v>59</v>
      </c>
      <c r="F2593" s="1144">
        <v>45</v>
      </c>
      <c r="G2593" s="1144">
        <v>36</v>
      </c>
      <c r="H2593" s="1144">
        <v>29</v>
      </c>
      <c r="I2593" s="1144">
        <v>23</v>
      </c>
      <c r="J2593" s="1144">
        <v>19</v>
      </c>
      <c r="K2593" s="1144"/>
    </row>
    <row r="2594" spans="1:11" ht="16" thickBot="1" x14ac:dyDescent="0.3">
      <c r="A2594" s="1157">
        <v>32</v>
      </c>
      <c r="B2594" s="1144" t="s">
        <v>12628</v>
      </c>
      <c r="C2594" s="1144">
        <v>444</v>
      </c>
      <c r="D2594" s="1156">
        <v>373</v>
      </c>
      <c r="E2594" s="1141">
        <v>321</v>
      </c>
      <c r="F2594" s="1144">
        <v>282</v>
      </c>
      <c r="G2594" s="1144">
        <v>251</v>
      </c>
      <c r="H2594" s="1144">
        <v>227</v>
      </c>
      <c r="I2594" s="1144">
        <v>197</v>
      </c>
      <c r="J2594" s="1144">
        <v>175</v>
      </c>
      <c r="K2594" s="1144"/>
    </row>
    <row r="2595" spans="1:11" ht="16" thickBot="1" x14ac:dyDescent="0.3">
      <c r="A2595" s="1155"/>
      <c r="B2595" s="1144" t="s">
        <v>15718</v>
      </c>
      <c r="C2595" s="1144">
        <v>95</v>
      </c>
      <c r="D2595" s="1156">
        <v>63</v>
      </c>
      <c r="E2595" s="1141">
        <v>46</v>
      </c>
      <c r="F2595" s="1144">
        <v>37</v>
      </c>
      <c r="G2595" s="1144">
        <v>30</v>
      </c>
      <c r="H2595" s="1144">
        <v>25</v>
      </c>
      <c r="I2595" s="1144">
        <v>21</v>
      </c>
      <c r="J2595" s="1144">
        <v>17</v>
      </c>
      <c r="K2595" s="1144"/>
    </row>
    <row r="2596" spans="1:11" ht="16" thickBot="1" x14ac:dyDescent="0.3">
      <c r="A2596" s="1157">
        <v>33</v>
      </c>
      <c r="B2596" s="1144" t="s">
        <v>12628</v>
      </c>
      <c r="C2596" s="1144">
        <v>422</v>
      </c>
      <c r="D2596" s="1156">
        <v>357</v>
      </c>
      <c r="E2596" s="1141">
        <v>309</v>
      </c>
      <c r="F2596" s="1144">
        <v>272</v>
      </c>
      <c r="G2596" s="1144">
        <v>243</v>
      </c>
      <c r="H2596" s="1144">
        <v>220</v>
      </c>
      <c r="I2596" s="1144">
        <v>192</v>
      </c>
      <c r="J2596" s="1144">
        <v>170</v>
      </c>
      <c r="K2596" s="1144"/>
    </row>
    <row r="2597" spans="1:11" ht="16" thickBot="1" x14ac:dyDescent="0.3">
      <c r="A2597" s="1155"/>
      <c r="B2597" s="1144" t="s">
        <v>15718</v>
      </c>
      <c r="C2597" s="1144">
        <v>66</v>
      </c>
      <c r="D2597" s="1156">
        <v>48</v>
      </c>
      <c r="E2597" s="1141">
        <v>38</v>
      </c>
      <c r="F2597" s="1144">
        <v>31</v>
      </c>
      <c r="G2597" s="1144">
        <v>26</v>
      </c>
      <c r="H2597" s="1144">
        <v>23</v>
      </c>
      <c r="I2597" s="1144">
        <v>19</v>
      </c>
      <c r="J2597" s="1144">
        <v>16</v>
      </c>
      <c r="K2597" s="1144"/>
    </row>
    <row r="2598" spans="1:11" ht="16" thickBot="1" x14ac:dyDescent="0.3">
      <c r="A2598" s="1157">
        <v>34</v>
      </c>
      <c r="B2598" s="1144" t="s">
        <v>12628</v>
      </c>
      <c r="C2598" s="1144">
        <v>403</v>
      </c>
      <c r="D2598" s="1156">
        <v>342</v>
      </c>
      <c r="E2598" s="1141">
        <v>297</v>
      </c>
      <c r="F2598" s="1144">
        <v>263</v>
      </c>
      <c r="G2598" s="1144">
        <v>236</v>
      </c>
      <c r="H2598" s="1144">
        <v>214</v>
      </c>
      <c r="I2598" s="1144">
        <v>187</v>
      </c>
      <c r="J2598" s="1144">
        <v>166</v>
      </c>
      <c r="K2598" s="1144"/>
    </row>
    <row r="2599" spans="1:11" ht="16" thickBot="1" x14ac:dyDescent="0.3">
      <c r="A2599" s="1155"/>
      <c r="B2599" s="1144" t="s">
        <v>15718</v>
      </c>
      <c r="C2599" s="1144">
        <v>51</v>
      </c>
      <c r="D2599" s="1156">
        <v>39</v>
      </c>
      <c r="E2599" s="1141">
        <v>32</v>
      </c>
      <c r="F2599" s="1144">
        <v>27</v>
      </c>
      <c r="G2599" s="1144">
        <v>23</v>
      </c>
      <c r="H2599" s="1144">
        <v>20</v>
      </c>
      <c r="I2599" s="1144">
        <v>17</v>
      </c>
      <c r="J2599" s="1144">
        <v>15</v>
      </c>
      <c r="K2599" s="1144"/>
    </row>
    <row r="2600" spans="1:11" ht="16" thickBot="1" x14ac:dyDescent="0.3">
      <c r="A2600" s="1157">
        <v>35</v>
      </c>
      <c r="B2600" s="1144" t="s">
        <v>12628</v>
      </c>
      <c r="C2600" s="1144">
        <v>385</v>
      </c>
      <c r="D2600" s="1156">
        <v>329</v>
      </c>
      <c r="E2600" s="1141">
        <v>287</v>
      </c>
      <c r="F2600" s="1144">
        <v>255</v>
      </c>
      <c r="G2600" s="1144">
        <v>229</v>
      </c>
      <c r="H2600" s="1144">
        <v>208</v>
      </c>
      <c r="I2600" s="1144">
        <v>182</v>
      </c>
      <c r="J2600" s="1144">
        <v>163</v>
      </c>
      <c r="K2600" s="1144"/>
    </row>
    <row r="2601" spans="1:11" ht="13" x14ac:dyDescent="0.25">
      <c r="A2601" s="1158"/>
      <c r="B2601" s="1138" t="s">
        <v>15718</v>
      </c>
      <c r="C2601" s="1138">
        <v>41</v>
      </c>
      <c r="D2601" s="1138">
        <v>33</v>
      </c>
      <c r="E2601" s="1138">
        <v>28</v>
      </c>
      <c r="F2601" s="1138">
        <v>24</v>
      </c>
      <c r="G2601" s="1138">
        <v>21</v>
      </c>
      <c r="H2601" s="1138">
        <v>18</v>
      </c>
      <c r="I2601" s="1138">
        <v>16</v>
      </c>
      <c r="J2601" s="1138">
        <v>14</v>
      </c>
      <c r="K2601" s="1138"/>
    </row>
    <row r="2602" spans="1:11" ht="15" x14ac:dyDescent="0.25">
      <c r="A2602" s="1129">
        <v>36</v>
      </c>
      <c r="B2602" s="1125" t="s">
        <v>12628</v>
      </c>
      <c r="C2602" s="1125">
        <v>369</v>
      </c>
      <c r="D2602" s="1125">
        <v>316</v>
      </c>
      <c r="E2602" s="1125">
        <v>277</v>
      </c>
      <c r="F2602" s="1125">
        <v>247</v>
      </c>
      <c r="G2602" s="1125">
        <v>222</v>
      </c>
      <c r="H2602" s="1125">
        <v>202</v>
      </c>
      <c r="I2602" s="1125">
        <v>178</v>
      </c>
      <c r="J2602" s="1125">
        <v>159</v>
      </c>
      <c r="K2602" s="1125"/>
    </row>
    <row r="2603" spans="1:11" thickBot="1" x14ac:dyDescent="0.3">
      <c r="A2603" s="1129"/>
      <c r="B2603" s="1125" t="s">
        <v>15718</v>
      </c>
      <c r="C2603" s="1125">
        <v>35</v>
      </c>
      <c r="D2603" s="1125">
        <v>29</v>
      </c>
      <c r="E2603" s="1125">
        <v>24</v>
      </c>
      <c r="F2603" s="1125">
        <v>21</v>
      </c>
      <c r="G2603" s="1125">
        <v>19</v>
      </c>
      <c r="H2603" s="1125">
        <v>17</v>
      </c>
      <c r="I2603" s="1125">
        <v>14</v>
      </c>
      <c r="J2603" s="1125">
        <v>13</v>
      </c>
      <c r="K2603" s="1125"/>
    </row>
    <row r="2604" spans="1:11" ht="16" thickBot="1" x14ac:dyDescent="0.3">
      <c r="A2604" s="1140">
        <v>37</v>
      </c>
      <c r="B2604" s="1141" t="s">
        <v>12628</v>
      </c>
      <c r="C2604" s="1146">
        <v>353</v>
      </c>
      <c r="D2604" s="1142">
        <v>305</v>
      </c>
      <c r="E2604" s="1125">
        <v>268</v>
      </c>
      <c r="F2604" s="1125">
        <v>239</v>
      </c>
      <c r="G2604" s="1125">
        <v>216</v>
      </c>
      <c r="H2604" s="1125">
        <v>197</v>
      </c>
      <c r="I2604" s="1125">
        <v>173</v>
      </c>
      <c r="J2604" s="1125">
        <v>155</v>
      </c>
      <c r="K2604" s="1125"/>
    </row>
    <row r="2605" spans="1:11" ht="16" thickBot="1" x14ac:dyDescent="0.3">
      <c r="A2605" s="1143"/>
      <c r="B2605" s="1144" t="s">
        <v>15718</v>
      </c>
      <c r="C2605" s="1146">
        <v>29</v>
      </c>
      <c r="D2605" s="1142">
        <v>25</v>
      </c>
      <c r="E2605" s="1125">
        <v>21</v>
      </c>
      <c r="F2605" s="1125">
        <v>19</v>
      </c>
      <c r="G2605" s="1125">
        <v>17</v>
      </c>
      <c r="H2605" s="1125">
        <v>15</v>
      </c>
      <c r="I2605" s="1125">
        <v>13</v>
      </c>
      <c r="J2605" s="1125">
        <v>12</v>
      </c>
      <c r="K2605" s="1125"/>
    </row>
    <row r="2606" spans="1:11" ht="16.149999999999999" customHeight="1" thickBot="1" x14ac:dyDescent="0.3">
      <c r="A2606" s="1147">
        <v>38</v>
      </c>
      <c r="B2606" s="1148" t="s">
        <v>12628</v>
      </c>
      <c r="C2606" s="1149">
        <v>339</v>
      </c>
      <c r="D2606" s="1150">
        <v>294</v>
      </c>
      <c r="E2606" s="1150">
        <v>259</v>
      </c>
      <c r="F2606" s="1150">
        <v>232</v>
      </c>
      <c r="G2606" s="1150">
        <v>209</v>
      </c>
      <c r="H2606" s="1150">
        <v>191</v>
      </c>
      <c r="I2606" s="1150">
        <v>169</v>
      </c>
      <c r="J2606" s="1150">
        <v>152</v>
      </c>
      <c r="K2606" s="1145"/>
    </row>
    <row r="2607" spans="1:11" thickBot="1" x14ac:dyDescent="0.3">
      <c r="A2607" s="1143"/>
      <c r="B2607" s="1151" t="s">
        <v>15718</v>
      </c>
      <c r="C2607" s="1145">
        <v>25</v>
      </c>
      <c r="D2607" s="1146">
        <v>22</v>
      </c>
      <c r="E2607" s="1142">
        <v>19</v>
      </c>
      <c r="F2607" s="1145">
        <v>17</v>
      </c>
      <c r="G2607" s="1145">
        <v>15</v>
      </c>
      <c r="H2607" s="1145">
        <v>14</v>
      </c>
      <c r="I2607" s="1145">
        <v>12</v>
      </c>
      <c r="J2607" s="1145">
        <v>11</v>
      </c>
      <c r="K2607" s="1145"/>
    </row>
    <row r="2608" spans="1:11" thickBot="1" x14ac:dyDescent="0.3">
      <c r="A2608" s="1143">
        <v>39</v>
      </c>
      <c r="B2608" s="1145" t="s">
        <v>12628</v>
      </c>
      <c r="C2608" s="1145">
        <v>327</v>
      </c>
      <c r="D2608" s="1146">
        <v>284</v>
      </c>
      <c r="E2608" s="1142">
        <v>251</v>
      </c>
      <c r="F2608" s="1145">
        <v>225</v>
      </c>
      <c r="G2608" s="1145">
        <v>204</v>
      </c>
      <c r="H2608" s="1145">
        <v>186</v>
      </c>
      <c r="I2608" s="1145">
        <v>165</v>
      </c>
      <c r="J2608" s="1145">
        <v>148</v>
      </c>
      <c r="K2608" s="1145"/>
    </row>
    <row r="2609" spans="1:11" thickBot="1" x14ac:dyDescent="0.3">
      <c r="A2609" s="1143"/>
      <c r="B2609" s="1145" t="s">
        <v>15718</v>
      </c>
      <c r="C2609" s="1145">
        <v>22</v>
      </c>
      <c r="D2609" s="1146">
        <v>20</v>
      </c>
      <c r="E2609" s="1142">
        <v>17</v>
      </c>
      <c r="F2609" s="1145">
        <v>16</v>
      </c>
      <c r="G2609" s="1145">
        <v>14</v>
      </c>
      <c r="H2609" s="1145">
        <v>13</v>
      </c>
      <c r="I2609" s="1145">
        <v>11</v>
      </c>
      <c r="J2609" s="1145">
        <v>10</v>
      </c>
      <c r="K2609" s="1145"/>
    </row>
    <row r="2610" spans="1:11" ht="13.5" thickBot="1" x14ac:dyDescent="0.3">
      <c r="A2610" s="1152">
        <v>40</v>
      </c>
      <c r="B2610" s="1153" t="s">
        <v>12628</v>
      </c>
      <c r="C2610" s="1153">
        <v>315</v>
      </c>
      <c r="D2610" s="1153">
        <v>274</v>
      </c>
      <c r="E2610" s="1153">
        <v>243</v>
      </c>
      <c r="F2610" s="1153">
        <v>218</v>
      </c>
      <c r="G2610" s="1153">
        <v>198</v>
      </c>
      <c r="H2610" s="1153">
        <v>182</v>
      </c>
      <c r="I2610" s="1153">
        <v>161</v>
      </c>
      <c r="J2610" s="1153">
        <v>145</v>
      </c>
      <c r="K2610" s="1154"/>
    </row>
    <row r="2611" spans="1:11" ht="16" thickBot="1" x14ac:dyDescent="0.3">
      <c r="A2611" s="1155"/>
      <c r="B2611" s="1144" t="s">
        <v>15718</v>
      </c>
      <c r="C2611" s="1144">
        <v>21</v>
      </c>
      <c r="D2611" s="1156">
        <v>19</v>
      </c>
      <c r="E2611" s="1141">
        <v>17</v>
      </c>
      <c r="F2611" s="1144">
        <v>15</v>
      </c>
      <c r="G2611" s="1144">
        <v>13</v>
      </c>
      <c r="H2611" s="1144">
        <v>12</v>
      </c>
      <c r="I2611" s="1144">
        <v>11</v>
      </c>
      <c r="J2611" s="1144">
        <v>10</v>
      </c>
      <c r="K2611" s="1144"/>
    </row>
    <row r="2612" spans="1:11" ht="16" thickBot="1" x14ac:dyDescent="0.3">
      <c r="A2612" s="1157" t="s">
        <v>12668</v>
      </c>
      <c r="B2612" s="1144"/>
      <c r="C2612" s="1144"/>
      <c r="D2612" s="1156"/>
      <c r="E2612" s="1141"/>
      <c r="F2612" s="1144"/>
      <c r="G2612" s="1144"/>
      <c r="H2612" s="1144"/>
      <c r="I2612" s="1144"/>
      <c r="J2612" s="1144"/>
      <c r="K2612" s="1144"/>
    </row>
    <row r="2613" spans="1:11" ht="16" thickBot="1" x14ac:dyDescent="0.3">
      <c r="A2613" s="1155" t="s">
        <v>12638</v>
      </c>
      <c r="B2613" s="1144"/>
      <c r="C2613" s="1144"/>
      <c r="D2613" s="1156"/>
      <c r="E2613" s="1141"/>
      <c r="F2613" s="1144"/>
      <c r="G2613" s="1144"/>
      <c r="H2613" s="1144"/>
      <c r="I2613" s="1144"/>
      <c r="J2613" s="1144"/>
      <c r="K2613" s="1144"/>
    </row>
    <row r="2614" spans="1:11" ht="16" thickBot="1" x14ac:dyDescent="0.3">
      <c r="A2614" s="1157" t="s">
        <v>13595</v>
      </c>
      <c r="B2614" s="1144" t="s">
        <v>12640</v>
      </c>
      <c r="C2614" s="1144" t="s">
        <v>12670</v>
      </c>
      <c r="D2614" s="1156"/>
      <c r="E2614" s="1141"/>
      <c r="F2614" s="1144"/>
      <c r="G2614" s="1144"/>
      <c r="H2614" s="1144"/>
      <c r="I2614" s="1144"/>
      <c r="J2614" s="1144"/>
      <c r="K2614" s="1144"/>
    </row>
    <row r="2615" spans="1:11" ht="16" thickBot="1" x14ac:dyDescent="0.3">
      <c r="A2615" s="1155" t="s">
        <v>13596</v>
      </c>
      <c r="B2615" s="1144" t="s">
        <v>15752</v>
      </c>
      <c r="C2615" s="1144" t="s">
        <v>12641</v>
      </c>
      <c r="D2615" s="1156"/>
      <c r="E2615" s="1141"/>
      <c r="F2615" s="1144"/>
      <c r="G2615" s="1144"/>
      <c r="H2615" s="1144"/>
      <c r="I2615" s="1144"/>
      <c r="J2615" s="1144"/>
      <c r="K2615" s="1144"/>
    </row>
    <row r="2616" spans="1:11" ht="109" thickBot="1" x14ac:dyDescent="0.3">
      <c r="A2616" s="1157" t="s">
        <v>13598</v>
      </c>
      <c r="B2616" s="1144" t="s">
        <v>13599</v>
      </c>
      <c r="C2616" s="1144" t="s">
        <v>13600</v>
      </c>
      <c r="D2616" s="1156"/>
      <c r="E2616" s="1141"/>
      <c r="F2616" s="1144"/>
      <c r="G2616" s="1144"/>
      <c r="H2616" s="1144"/>
      <c r="I2616" s="1144"/>
      <c r="J2616" s="1144"/>
      <c r="K2616" s="1144"/>
    </row>
    <row r="2617" spans="1:11" ht="16" thickBot="1" x14ac:dyDescent="0.3">
      <c r="A2617" s="1155"/>
      <c r="B2617" s="1144"/>
      <c r="C2617" s="1144" t="s">
        <v>13601</v>
      </c>
      <c r="D2617" s="1156" t="s">
        <v>13619</v>
      </c>
      <c r="E2617" s="1141" t="s">
        <v>13603</v>
      </c>
      <c r="F2617" s="1144" t="s">
        <v>13604</v>
      </c>
      <c r="G2617" s="1144" t="s">
        <v>13605</v>
      </c>
      <c r="H2617" s="1144" t="s">
        <v>13606</v>
      </c>
      <c r="I2617" s="1144" t="s">
        <v>13620</v>
      </c>
      <c r="J2617" s="1144" t="s">
        <v>13621</v>
      </c>
      <c r="K2617" s="1144"/>
    </row>
    <row r="2618" spans="1:11" ht="16" thickBot="1" x14ac:dyDescent="0.3">
      <c r="A2618" s="1157" t="s">
        <v>13617</v>
      </c>
      <c r="B2618" s="1144" t="s">
        <v>13618</v>
      </c>
      <c r="C2618" s="1144" t="s">
        <v>15692</v>
      </c>
      <c r="D2618" s="1156" t="s">
        <v>15692</v>
      </c>
      <c r="E2618" s="1141" t="s">
        <v>15692</v>
      </c>
      <c r="F2618" s="1144" t="s">
        <v>15692</v>
      </c>
      <c r="G2618" s="1144" t="s">
        <v>15692</v>
      </c>
      <c r="H2618" s="1144" t="s">
        <v>15692</v>
      </c>
      <c r="I2618" s="1144" t="s">
        <v>15692</v>
      </c>
      <c r="J2618" s="1144" t="s">
        <v>15692</v>
      </c>
      <c r="K2618" s="1144"/>
    </row>
    <row r="2619" spans="1:11" ht="16" thickBot="1" x14ac:dyDescent="0.3">
      <c r="A2619" s="1155" t="s">
        <v>15753</v>
      </c>
      <c r="B2619" s="1144" t="s">
        <v>15754</v>
      </c>
      <c r="C2619" s="1144" t="s">
        <v>13609</v>
      </c>
      <c r="D2619" s="1156" t="s">
        <v>13610</v>
      </c>
      <c r="E2619" s="1141" t="s">
        <v>13611</v>
      </c>
      <c r="F2619" s="1144" t="s">
        <v>13612</v>
      </c>
      <c r="G2619" s="1144" t="s">
        <v>13613</v>
      </c>
      <c r="H2619" s="1144" t="s">
        <v>13614</v>
      </c>
      <c r="I2619" s="1144" t="s">
        <v>13615</v>
      </c>
      <c r="J2619" s="1144" t="s">
        <v>13616</v>
      </c>
      <c r="K2619" s="1144"/>
    </row>
    <row r="2620" spans="1:11" ht="16" thickBot="1" x14ac:dyDescent="0.3">
      <c r="A2620" s="1157"/>
      <c r="B2620" s="1144"/>
      <c r="C2620" s="1144"/>
      <c r="D2620" s="1156"/>
      <c r="E2620" s="1141"/>
      <c r="F2620" s="1144"/>
      <c r="G2620" s="1144"/>
      <c r="H2620" s="1144"/>
      <c r="I2620" s="1144"/>
      <c r="J2620" s="1144"/>
      <c r="K2620" s="1144"/>
    </row>
    <row r="2621" spans="1:11" ht="16" thickBot="1" x14ac:dyDescent="0.3">
      <c r="A2621" s="1155">
        <v>20</v>
      </c>
      <c r="B2621" s="1144" t="s">
        <v>12628</v>
      </c>
      <c r="C2621" s="1144">
        <v>480</v>
      </c>
      <c r="D2621" s="1156">
        <v>480</v>
      </c>
      <c r="E2621" s="1141">
        <v>480</v>
      </c>
      <c r="F2621" s="1144">
        <v>448</v>
      </c>
      <c r="G2621" s="1144">
        <v>403</v>
      </c>
      <c r="H2621" s="1144">
        <v>367</v>
      </c>
      <c r="I2621" s="1144">
        <v>308</v>
      </c>
      <c r="J2621" s="1144">
        <v>246</v>
      </c>
      <c r="K2621" s="1144"/>
    </row>
    <row r="2622" spans="1:11" ht="16" thickBot="1" x14ac:dyDescent="0.3">
      <c r="A2622" s="1157"/>
      <c r="B2622" s="1144" t="s">
        <v>15718</v>
      </c>
      <c r="C2622" s="1144">
        <v>480</v>
      </c>
      <c r="D2622" s="1156">
        <v>480</v>
      </c>
      <c r="E2622" s="1141">
        <v>480</v>
      </c>
      <c r="F2622" s="1144">
        <v>448</v>
      </c>
      <c r="G2622" s="1144">
        <v>403</v>
      </c>
      <c r="H2622" s="1144">
        <v>367</v>
      </c>
      <c r="I2622" s="1144">
        <v>308</v>
      </c>
      <c r="J2622" s="1144">
        <v>123</v>
      </c>
      <c r="K2622" s="1144"/>
    </row>
    <row r="2623" spans="1:11" ht="16" thickBot="1" x14ac:dyDescent="0.3">
      <c r="A2623" s="1155">
        <v>21</v>
      </c>
      <c r="B2623" s="1144" t="s">
        <v>12628</v>
      </c>
      <c r="C2623" s="1144">
        <v>480</v>
      </c>
      <c r="D2623" s="1156">
        <v>480</v>
      </c>
      <c r="E2623" s="1141">
        <v>480</v>
      </c>
      <c r="F2623" s="1144">
        <v>448</v>
      </c>
      <c r="G2623" s="1144">
        <v>403</v>
      </c>
      <c r="H2623" s="1144">
        <v>367</v>
      </c>
      <c r="I2623" s="1144">
        <v>280</v>
      </c>
      <c r="J2623" s="1144">
        <v>239</v>
      </c>
      <c r="K2623" s="1144"/>
    </row>
    <row r="2624" spans="1:11" ht="16" thickBot="1" x14ac:dyDescent="0.3">
      <c r="A2624" s="1157"/>
      <c r="B2624" s="1144" t="s">
        <v>15718</v>
      </c>
      <c r="C2624" s="1144">
        <v>480</v>
      </c>
      <c r="D2624" s="1156">
        <v>480</v>
      </c>
      <c r="E2624" s="1141">
        <v>480</v>
      </c>
      <c r="F2624" s="1144">
        <v>448</v>
      </c>
      <c r="G2624" s="1144">
        <v>403</v>
      </c>
      <c r="H2624" s="1144">
        <v>367</v>
      </c>
      <c r="I2624" s="1144">
        <v>280</v>
      </c>
      <c r="J2624" s="1144">
        <v>91</v>
      </c>
      <c r="K2624" s="1144"/>
    </row>
    <row r="2625" spans="1:11" ht="16" thickBot="1" x14ac:dyDescent="0.3">
      <c r="A2625" s="1155">
        <v>22</v>
      </c>
      <c r="B2625" s="1144" t="s">
        <v>12628</v>
      </c>
      <c r="C2625" s="1144">
        <v>480</v>
      </c>
      <c r="D2625" s="1156">
        <v>480</v>
      </c>
      <c r="E2625" s="1141">
        <v>480</v>
      </c>
      <c r="F2625" s="1144">
        <v>448</v>
      </c>
      <c r="G2625" s="1144">
        <v>403</v>
      </c>
      <c r="H2625" s="1144">
        <v>367</v>
      </c>
      <c r="I2625" s="1144">
        <v>270</v>
      </c>
      <c r="J2625" s="1144">
        <v>231</v>
      </c>
      <c r="K2625" s="1144"/>
    </row>
    <row r="2626" spans="1:11" ht="16" thickBot="1" x14ac:dyDescent="0.3">
      <c r="A2626" s="1157"/>
      <c r="B2626" s="1144" t="s">
        <v>15718</v>
      </c>
      <c r="C2626" s="1144">
        <v>480</v>
      </c>
      <c r="D2626" s="1156">
        <v>480</v>
      </c>
      <c r="E2626" s="1141">
        <v>480</v>
      </c>
      <c r="F2626" s="1144">
        <v>448</v>
      </c>
      <c r="G2626" s="1144">
        <v>403</v>
      </c>
      <c r="H2626" s="1144">
        <v>367</v>
      </c>
      <c r="I2626" s="1144">
        <v>189</v>
      </c>
      <c r="J2626" s="1144">
        <v>70</v>
      </c>
      <c r="K2626" s="1144"/>
    </row>
    <row r="2627" spans="1:11" ht="16" thickBot="1" x14ac:dyDescent="0.3">
      <c r="A2627" s="1155">
        <v>23</v>
      </c>
      <c r="B2627" s="1144" t="s">
        <v>12628</v>
      </c>
      <c r="C2627" s="1144">
        <v>480</v>
      </c>
      <c r="D2627" s="1156">
        <v>480</v>
      </c>
      <c r="E2627" s="1141">
        <v>480</v>
      </c>
      <c r="F2627" s="1144">
        <v>448</v>
      </c>
      <c r="G2627" s="1144">
        <v>403</v>
      </c>
      <c r="H2627" s="1144">
        <v>311</v>
      </c>
      <c r="I2627" s="1144">
        <v>261</v>
      </c>
      <c r="J2627" s="1144">
        <v>224</v>
      </c>
      <c r="K2627" s="1144"/>
    </row>
    <row r="2628" spans="1:11" ht="16" thickBot="1" x14ac:dyDescent="0.3">
      <c r="A2628" s="1157"/>
      <c r="B2628" s="1144" t="s">
        <v>15718</v>
      </c>
      <c r="C2628" s="1144">
        <v>480</v>
      </c>
      <c r="D2628" s="1156">
        <v>480</v>
      </c>
      <c r="E2628" s="1141">
        <v>480</v>
      </c>
      <c r="F2628" s="1144">
        <v>448</v>
      </c>
      <c r="G2628" s="1144">
        <v>403</v>
      </c>
      <c r="H2628" s="1144">
        <v>311</v>
      </c>
      <c r="I2628" s="1144">
        <v>110</v>
      </c>
      <c r="J2628" s="1144">
        <v>55</v>
      </c>
      <c r="K2628" s="1144"/>
    </row>
    <row r="2629" spans="1:11" ht="16" thickBot="1" x14ac:dyDescent="0.3">
      <c r="A2629" s="1155">
        <v>24</v>
      </c>
      <c r="B2629" s="1144" t="s">
        <v>12628</v>
      </c>
      <c r="C2629" s="1144">
        <v>480</v>
      </c>
      <c r="D2629" s="1156">
        <v>480</v>
      </c>
      <c r="E2629" s="1141">
        <v>480</v>
      </c>
      <c r="F2629" s="1144">
        <v>448</v>
      </c>
      <c r="G2629" s="1144">
        <v>373</v>
      </c>
      <c r="H2629" s="1144">
        <v>299</v>
      </c>
      <c r="I2629" s="1144">
        <v>252</v>
      </c>
      <c r="J2629" s="1144">
        <v>217</v>
      </c>
      <c r="K2629" s="1144"/>
    </row>
    <row r="2630" spans="1:11" ht="16" thickBot="1" x14ac:dyDescent="0.3">
      <c r="A2630" s="1157"/>
      <c r="B2630" s="1144" t="s">
        <v>15718</v>
      </c>
      <c r="C2630" s="1144">
        <v>480</v>
      </c>
      <c r="D2630" s="1156">
        <v>480</v>
      </c>
      <c r="E2630" s="1141">
        <v>480</v>
      </c>
      <c r="F2630" s="1144">
        <v>448</v>
      </c>
      <c r="G2630" s="1144">
        <v>373</v>
      </c>
      <c r="H2630" s="1144">
        <v>254</v>
      </c>
      <c r="I2630" s="1144">
        <v>77</v>
      </c>
      <c r="J2630" s="1144">
        <v>45</v>
      </c>
      <c r="K2630" s="1144"/>
    </row>
    <row r="2631" spans="1:11" ht="16" thickBot="1" x14ac:dyDescent="0.3">
      <c r="A2631" s="1155">
        <v>25</v>
      </c>
      <c r="B2631" s="1144" t="s">
        <v>12628</v>
      </c>
      <c r="C2631" s="1144">
        <v>480</v>
      </c>
      <c r="D2631" s="1156">
        <v>480</v>
      </c>
      <c r="E2631" s="1141">
        <v>480</v>
      </c>
      <c r="F2631" s="1144">
        <v>441</v>
      </c>
      <c r="G2631" s="1144">
        <v>327</v>
      </c>
      <c r="H2631" s="1144">
        <v>288</v>
      </c>
      <c r="I2631" s="1144">
        <v>243</v>
      </c>
      <c r="J2631" s="1144">
        <v>211</v>
      </c>
      <c r="K2631" s="1144"/>
    </row>
    <row r="2632" spans="1:11" ht="16" thickBot="1" x14ac:dyDescent="0.3">
      <c r="A2632" s="1157"/>
      <c r="B2632" s="1144" t="s">
        <v>15718</v>
      </c>
      <c r="C2632" s="1144">
        <v>480</v>
      </c>
      <c r="D2632" s="1156">
        <v>480</v>
      </c>
      <c r="E2632" s="1141">
        <v>480</v>
      </c>
      <c r="F2632" s="1144">
        <v>441</v>
      </c>
      <c r="G2632" s="1144">
        <v>327</v>
      </c>
      <c r="H2632" s="1144">
        <v>126</v>
      </c>
      <c r="I2632" s="1144">
        <v>59</v>
      </c>
      <c r="J2632" s="1144">
        <v>38</v>
      </c>
      <c r="K2632" s="1144"/>
    </row>
    <row r="2633" spans="1:11" ht="16" thickBot="1" x14ac:dyDescent="0.3">
      <c r="A2633" s="1155">
        <v>26</v>
      </c>
      <c r="B2633" s="1144" t="s">
        <v>12628</v>
      </c>
      <c r="C2633" s="1144">
        <v>480</v>
      </c>
      <c r="D2633" s="1156">
        <v>480</v>
      </c>
      <c r="E2633" s="1141">
        <v>480</v>
      </c>
      <c r="F2633" s="1144">
        <v>361</v>
      </c>
      <c r="G2633" s="1144">
        <v>314</v>
      </c>
      <c r="H2633" s="1144">
        <v>277</v>
      </c>
      <c r="I2633" s="1144">
        <v>236</v>
      </c>
      <c r="J2633" s="1144">
        <v>205</v>
      </c>
      <c r="K2633" s="1144"/>
    </row>
    <row r="2634" spans="1:11" ht="16" thickBot="1" x14ac:dyDescent="0.3">
      <c r="A2634" s="1157"/>
      <c r="B2634" s="1144" t="s">
        <v>15718</v>
      </c>
      <c r="C2634" s="1144">
        <v>480</v>
      </c>
      <c r="D2634" s="1156">
        <v>480</v>
      </c>
      <c r="E2634" s="1141">
        <v>480</v>
      </c>
      <c r="F2634" s="1144">
        <v>361</v>
      </c>
      <c r="G2634" s="1144">
        <v>166</v>
      </c>
      <c r="H2634" s="1144">
        <v>83</v>
      </c>
      <c r="I2634" s="1144">
        <v>47</v>
      </c>
      <c r="J2634" s="1144">
        <v>33</v>
      </c>
      <c r="K2634" s="1144"/>
    </row>
    <row r="2635" spans="1:11" ht="16" thickBot="1" x14ac:dyDescent="0.3">
      <c r="A2635" s="1155">
        <v>27</v>
      </c>
      <c r="B2635" s="1144" t="s">
        <v>12628</v>
      </c>
      <c r="C2635" s="1144">
        <v>480</v>
      </c>
      <c r="D2635" s="1156">
        <v>480</v>
      </c>
      <c r="E2635" s="1141">
        <v>425</v>
      </c>
      <c r="F2635" s="1144">
        <v>345</v>
      </c>
      <c r="G2635" s="1144">
        <v>301</v>
      </c>
      <c r="H2635" s="1144">
        <v>267</v>
      </c>
      <c r="I2635" s="1144">
        <v>228</v>
      </c>
      <c r="J2635" s="1144">
        <v>199</v>
      </c>
      <c r="K2635" s="1144"/>
    </row>
    <row r="2636" spans="1:11" ht="16" thickBot="1" x14ac:dyDescent="0.3">
      <c r="A2636" s="1157"/>
      <c r="B2636" s="1144" t="s">
        <v>15718</v>
      </c>
      <c r="C2636" s="1144">
        <v>480</v>
      </c>
      <c r="D2636" s="1156">
        <v>480</v>
      </c>
      <c r="E2636" s="1141">
        <v>425</v>
      </c>
      <c r="F2636" s="1144">
        <v>237</v>
      </c>
      <c r="G2636" s="1144">
        <v>101</v>
      </c>
      <c r="H2636" s="1144">
        <v>63</v>
      </c>
      <c r="I2636" s="1144">
        <v>40</v>
      </c>
      <c r="J2636" s="1144">
        <v>29</v>
      </c>
      <c r="K2636" s="1144"/>
    </row>
    <row r="2637" spans="1:11" ht="16" thickBot="1" x14ac:dyDescent="0.3">
      <c r="A2637" s="1155">
        <v>28</v>
      </c>
      <c r="B2637" s="1144" t="s">
        <v>12628</v>
      </c>
      <c r="C2637" s="1144">
        <v>480</v>
      </c>
      <c r="D2637" s="1156">
        <v>480</v>
      </c>
      <c r="E2637" s="1141">
        <v>383</v>
      </c>
      <c r="F2637" s="1144">
        <v>330</v>
      </c>
      <c r="G2637" s="1144">
        <v>290</v>
      </c>
      <c r="H2637" s="1144">
        <v>258</v>
      </c>
      <c r="I2637" s="1144">
        <v>221</v>
      </c>
      <c r="J2637" s="1144">
        <v>194</v>
      </c>
      <c r="K2637" s="1144"/>
    </row>
    <row r="2638" spans="1:11" ht="16" thickBot="1" x14ac:dyDescent="0.3">
      <c r="A2638" s="1157"/>
      <c r="B2638" s="1144" t="s">
        <v>15718</v>
      </c>
      <c r="C2638" s="1144">
        <v>480</v>
      </c>
      <c r="D2638" s="1156">
        <v>480</v>
      </c>
      <c r="E2638" s="1141">
        <v>314</v>
      </c>
      <c r="F2638" s="1144">
        <v>116</v>
      </c>
      <c r="G2638" s="1144">
        <v>70</v>
      </c>
      <c r="H2638" s="1144">
        <v>49</v>
      </c>
      <c r="I2638" s="1144">
        <v>34</v>
      </c>
      <c r="J2638" s="1144">
        <v>26</v>
      </c>
      <c r="K2638" s="1144"/>
    </row>
    <row r="2639" spans="1:11" ht="16" thickBot="1" x14ac:dyDescent="0.3">
      <c r="A2639" s="1155">
        <v>29</v>
      </c>
      <c r="B2639" s="1144" t="s">
        <v>12628</v>
      </c>
      <c r="C2639" s="1144">
        <v>480</v>
      </c>
      <c r="D2639" s="1156">
        <v>431</v>
      </c>
      <c r="E2639" s="1141">
        <v>365</v>
      </c>
      <c r="F2639" s="1144">
        <v>317</v>
      </c>
      <c r="G2639" s="1144">
        <v>279</v>
      </c>
      <c r="H2639" s="1144">
        <v>249</v>
      </c>
      <c r="I2639" s="1144">
        <v>215</v>
      </c>
      <c r="J2639" s="1144">
        <v>189</v>
      </c>
      <c r="K2639" s="1144"/>
    </row>
    <row r="2640" spans="1:11" ht="16" thickBot="1" x14ac:dyDescent="0.3">
      <c r="A2640" s="1157"/>
      <c r="B2640" s="1144" t="s">
        <v>15718</v>
      </c>
      <c r="C2640" s="1144">
        <v>480</v>
      </c>
      <c r="D2640" s="1156">
        <v>431</v>
      </c>
      <c r="E2640" s="1141">
        <v>139</v>
      </c>
      <c r="F2640" s="1144">
        <v>79</v>
      </c>
      <c r="G2640" s="1144">
        <v>54</v>
      </c>
      <c r="H2640" s="1144">
        <v>41</v>
      </c>
      <c r="I2640" s="1144">
        <v>29</v>
      </c>
      <c r="J2640" s="1144">
        <v>23</v>
      </c>
      <c r="K2640" s="1144"/>
    </row>
    <row r="2641" spans="1:11" ht="16" thickBot="1" x14ac:dyDescent="0.3">
      <c r="A2641" s="1155">
        <v>30</v>
      </c>
      <c r="B2641" s="1144" t="s">
        <v>12628</v>
      </c>
      <c r="C2641" s="1144">
        <v>480</v>
      </c>
      <c r="D2641" s="1156">
        <v>410</v>
      </c>
      <c r="E2641" s="1141">
        <v>349</v>
      </c>
      <c r="F2641" s="1144">
        <v>304</v>
      </c>
      <c r="G2641" s="1144">
        <v>269</v>
      </c>
      <c r="H2641" s="1144">
        <v>241</v>
      </c>
      <c r="I2641" s="1144">
        <v>208</v>
      </c>
      <c r="J2641" s="1144">
        <v>184</v>
      </c>
      <c r="K2641" s="1144"/>
    </row>
    <row r="2642" spans="1:11" ht="16" thickBot="1" x14ac:dyDescent="0.3">
      <c r="A2642" s="1157"/>
      <c r="B2642" s="1144" t="s">
        <v>15718</v>
      </c>
      <c r="C2642" s="1144">
        <v>480</v>
      </c>
      <c r="D2642" s="1156">
        <v>160</v>
      </c>
      <c r="E2642" s="1141">
        <v>85</v>
      </c>
      <c r="F2642" s="1144">
        <v>58</v>
      </c>
      <c r="G2642" s="1144">
        <v>43</v>
      </c>
      <c r="H2642" s="1144">
        <v>34</v>
      </c>
      <c r="I2642" s="1144">
        <v>26</v>
      </c>
      <c r="J2642" s="1144">
        <v>21</v>
      </c>
      <c r="K2642" s="1144"/>
    </row>
    <row r="2643" spans="1:11" ht="16" thickBot="1" x14ac:dyDescent="0.3">
      <c r="A2643" s="1155">
        <v>31</v>
      </c>
      <c r="B2643" s="1144" t="s">
        <v>12628</v>
      </c>
      <c r="C2643" s="1144">
        <v>468</v>
      </c>
      <c r="D2643" s="1156">
        <v>390</v>
      </c>
      <c r="E2643" s="1141">
        <v>334</v>
      </c>
      <c r="F2643" s="1144">
        <v>293</v>
      </c>
      <c r="G2643" s="1144">
        <v>260</v>
      </c>
      <c r="H2643" s="1144">
        <v>233</v>
      </c>
      <c r="I2643" s="1144">
        <v>203</v>
      </c>
      <c r="J2643" s="1144">
        <v>179</v>
      </c>
      <c r="K2643" s="1144"/>
    </row>
    <row r="2644" spans="1:11" ht="16" thickBot="1" x14ac:dyDescent="0.3">
      <c r="A2644" s="1157"/>
      <c r="B2644" s="1144" t="s">
        <v>15718</v>
      </c>
      <c r="C2644" s="1144">
        <v>206</v>
      </c>
      <c r="D2644" s="1156">
        <v>96</v>
      </c>
      <c r="E2644" s="1141">
        <v>62</v>
      </c>
      <c r="F2644" s="1144">
        <v>46</v>
      </c>
      <c r="G2644" s="1144">
        <v>36</v>
      </c>
      <c r="H2644" s="1144">
        <v>30</v>
      </c>
      <c r="I2644" s="1144">
        <v>23</v>
      </c>
      <c r="J2644" s="1144">
        <v>19</v>
      </c>
      <c r="K2644" s="1144"/>
    </row>
    <row r="2645" spans="1:11" ht="16" thickBot="1" x14ac:dyDescent="0.3">
      <c r="A2645" s="1155">
        <v>32</v>
      </c>
      <c r="B2645" s="1144" t="s">
        <v>12628</v>
      </c>
      <c r="C2645" s="1144">
        <v>443</v>
      </c>
      <c r="D2645" s="1156">
        <v>372</v>
      </c>
      <c r="E2645" s="1141">
        <v>321</v>
      </c>
      <c r="F2645" s="1144">
        <v>282</v>
      </c>
      <c r="G2645" s="1144">
        <v>251</v>
      </c>
      <c r="H2645" s="1144">
        <v>226</v>
      </c>
      <c r="I2645" s="1144">
        <v>197</v>
      </c>
      <c r="J2645" s="1144">
        <v>174</v>
      </c>
      <c r="K2645" s="1144"/>
    </row>
    <row r="2646" spans="1:11" ht="16" thickBot="1" x14ac:dyDescent="0.3">
      <c r="A2646" s="1157"/>
      <c r="B2646" s="1144" t="s">
        <v>15718</v>
      </c>
      <c r="C2646" s="1144">
        <v>105</v>
      </c>
      <c r="D2646" s="1156">
        <v>66</v>
      </c>
      <c r="E2646" s="1141">
        <v>48</v>
      </c>
      <c r="F2646" s="1144">
        <v>37</v>
      </c>
      <c r="G2646" s="1144">
        <v>31</v>
      </c>
      <c r="H2646" s="1144">
        <v>26</v>
      </c>
      <c r="I2646" s="1144">
        <v>21</v>
      </c>
      <c r="J2646" s="1144">
        <v>17</v>
      </c>
      <c r="K2646" s="1144"/>
    </row>
    <row r="2647" spans="1:11" ht="16" thickBot="1" x14ac:dyDescent="0.3">
      <c r="A2647" s="1155">
        <v>33</v>
      </c>
      <c r="B2647" s="1144" t="s">
        <v>12628</v>
      </c>
      <c r="C2647" s="1144">
        <v>421</v>
      </c>
      <c r="D2647" s="1156">
        <v>356</v>
      </c>
      <c r="E2647" s="1141">
        <v>308</v>
      </c>
      <c r="F2647" s="1144">
        <v>272</v>
      </c>
      <c r="G2647" s="1144">
        <v>243</v>
      </c>
      <c r="H2647" s="1144">
        <v>219</v>
      </c>
      <c r="I2647" s="1144">
        <v>192</v>
      </c>
      <c r="J2647" s="1144">
        <v>170</v>
      </c>
      <c r="K2647" s="1144"/>
    </row>
    <row r="2648" spans="1:11" ht="16" thickBot="1" x14ac:dyDescent="0.3">
      <c r="A2648" s="1157"/>
      <c r="B2648" s="1144" t="s">
        <v>15718</v>
      </c>
      <c r="C2648" s="1144">
        <v>69</v>
      </c>
      <c r="D2648" s="1156">
        <v>49</v>
      </c>
      <c r="E2648" s="1141">
        <v>38</v>
      </c>
      <c r="F2648" s="1144">
        <v>31</v>
      </c>
      <c r="G2648" s="1144">
        <v>26</v>
      </c>
      <c r="H2648" s="1144">
        <v>23</v>
      </c>
      <c r="I2648" s="1144">
        <v>19</v>
      </c>
      <c r="J2648" s="1144">
        <v>16</v>
      </c>
      <c r="K2648" s="1144"/>
    </row>
    <row r="2649" spans="1:11" ht="16" thickBot="1" x14ac:dyDescent="0.3">
      <c r="A2649" s="1155">
        <v>34</v>
      </c>
      <c r="B2649" s="1144" t="s">
        <v>12628</v>
      </c>
      <c r="C2649" s="1144">
        <v>401</v>
      </c>
      <c r="D2649" s="1156">
        <v>341</v>
      </c>
      <c r="E2649" s="1141">
        <v>296</v>
      </c>
      <c r="F2649" s="1144">
        <v>262</v>
      </c>
      <c r="G2649" s="1144">
        <v>235</v>
      </c>
      <c r="H2649" s="1144">
        <v>213</v>
      </c>
      <c r="I2649" s="1144">
        <v>187</v>
      </c>
      <c r="J2649" s="1144">
        <v>166</v>
      </c>
      <c r="K2649" s="1144"/>
    </row>
    <row r="2650" spans="1:11" ht="16" thickBot="1" x14ac:dyDescent="0.3">
      <c r="A2650" s="1157"/>
      <c r="B2650" s="1144" t="s">
        <v>15718</v>
      </c>
      <c r="C2650" s="1144">
        <v>51</v>
      </c>
      <c r="D2650" s="1156">
        <v>39</v>
      </c>
      <c r="E2650" s="1141">
        <v>32</v>
      </c>
      <c r="F2650" s="1144">
        <v>27</v>
      </c>
      <c r="G2650" s="1144">
        <v>23</v>
      </c>
      <c r="H2650" s="1144">
        <v>20</v>
      </c>
      <c r="I2650" s="1144">
        <v>17</v>
      </c>
      <c r="J2650" s="1144">
        <v>14</v>
      </c>
      <c r="K2650" s="1144"/>
    </row>
    <row r="2651" spans="1:11" ht="16" thickBot="1" x14ac:dyDescent="0.3">
      <c r="A2651" s="1155">
        <v>35</v>
      </c>
      <c r="B2651" s="1144" t="s">
        <v>12628</v>
      </c>
      <c r="C2651" s="1144">
        <v>382</v>
      </c>
      <c r="D2651" s="1156">
        <v>327</v>
      </c>
      <c r="E2651" s="1141">
        <v>285</v>
      </c>
      <c r="F2651" s="1144">
        <v>253</v>
      </c>
      <c r="G2651" s="1144">
        <v>228</v>
      </c>
      <c r="H2651" s="1144">
        <v>207</v>
      </c>
      <c r="I2651" s="1144">
        <v>182</v>
      </c>
      <c r="J2651" s="1144">
        <v>162</v>
      </c>
      <c r="K2651" s="1144"/>
    </row>
    <row r="2652" spans="1:11" ht="16" thickBot="1" x14ac:dyDescent="0.3">
      <c r="A2652" s="1157"/>
      <c r="B2652" s="1144" t="s">
        <v>15718</v>
      </c>
      <c r="C2652" s="1144">
        <v>41</v>
      </c>
      <c r="D2652" s="1156">
        <v>33</v>
      </c>
      <c r="E2652" s="1141">
        <v>28</v>
      </c>
      <c r="F2652" s="1144">
        <v>24</v>
      </c>
      <c r="G2652" s="1144">
        <v>21</v>
      </c>
      <c r="H2652" s="1144">
        <v>18</v>
      </c>
      <c r="I2652" s="1144">
        <v>15</v>
      </c>
      <c r="J2652" s="1144">
        <v>13</v>
      </c>
      <c r="K2652" s="1144"/>
    </row>
    <row r="2653" spans="1:11" ht="13" x14ac:dyDescent="0.25">
      <c r="A2653" s="1158">
        <v>36</v>
      </c>
      <c r="B2653" s="1138" t="s">
        <v>12628</v>
      </c>
      <c r="C2653" s="1138">
        <v>365</v>
      </c>
      <c r="D2653" s="1138">
        <v>314</v>
      </c>
      <c r="E2653" s="1138">
        <v>275</v>
      </c>
      <c r="F2653" s="1138">
        <v>245</v>
      </c>
      <c r="G2653" s="1138">
        <v>221</v>
      </c>
      <c r="H2653" s="1138">
        <v>201</v>
      </c>
      <c r="I2653" s="1138">
        <v>177</v>
      </c>
      <c r="J2653" s="1138">
        <v>158</v>
      </c>
      <c r="K2653" s="1138"/>
    </row>
    <row r="2654" spans="1:11" ht="15" x14ac:dyDescent="0.25">
      <c r="A2654" s="1129"/>
      <c r="B2654" s="1125" t="s">
        <v>15718</v>
      </c>
      <c r="C2654" s="1125">
        <v>34</v>
      </c>
      <c r="D2654" s="1125">
        <v>28</v>
      </c>
      <c r="E2654" s="1125">
        <v>24</v>
      </c>
      <c r="F2654" s="1125">
        <v>21</v>
      </c>
      <c r="G2654" s="1125">
        <v>19</v>
      </c>
      <c r="H2654" s="1125">
        <v>17</v>
      </c>
      <c r="I2654" s="1125">
        <v>14</v>
      </c>
      <c r="J2654" s="1125">
        <v>13</v>
      </c>
      <c r="K2654" s="1125"/>
    </row>
    <row r="2655" spans="1:11" thickBot="1" x14ac:dyDescent="0.3">
      <c r="A2655" s="1129">
        <v>37</v>
      </c>
      <c r="B2655" s="1125" t="s">
        <v>12628</v>
      </c>
      <c r="C2655" s="1125">
        <v>350</v>
      </c>
      <c r="D2655" s="1125">
        <v>302</v>
      </c>
      <c r="E2655" s="1125">
        <v>266</v>
      </c>
      <c r="F2655" s="1125">
        <v>237</v>
      </c>
      <c r="G2655" s="1125">
        <v>214</v>
      </c>
      <c r="H2655" s="1125">
        <v>195</v>
      </c>
      <c r="I2655" s="1125">
        <v>173</v>
      </c>
      <c r="J2655" s="1125">
        <v>155</v>
      </c>
      <c r="K2655" s="1125"/>
    </row>
    <row r="2656" spans="1:11" ht="16" thickBot="1" x14ac:dyDescent="0.3">
      <c r="A2656" s="1140"/>
      <c r="B2656" s="1141" t="s">
        <v>15718</v>
      </c>
      <c r="C2656" s="1146">
        <v>29</v>
      </c>
      <c r="D2656" s="1142">
        <v>24</v>
      </c>
      <c r="E2656" s="1125">
        <v>21</v>
      </c>
      <c r="F2656" s="1125">
        <v>19</v>
      </c>
      <c r="G2656" s="1125">
        <v>17</v>
      </c>
      <c r="H2656" s="1125">
        <v>15</v>
      </c>
      <c r="I2656" s="1125">
        <v>13</v>
      </c>
      <c r="J2656" s="1125">
        <v>12</v>
      </c>
      <c r="K2656" s="1125"/>
    </row>
    <row r="2657" spans="1:11" ht="16" thickBot="1" x14ac:dyDescent="0.3">
      <c r="A2657" s="1143">
        <v>38</v>
      </c>
      <c r="B2657" s="1144" t="s">
        <v>12628</v>
      </c>
      <c r="C2657" s="1146">
        <v>336</v>
      </c>
      <c r="D2657" s="1142">
        <v>291</v>
      </c>
      <c r="E2657" s="1125">
        <v>257</v>
      </c>
      <c r="F2657" s="1125">
        <v>230</v>
      </c>
      <c r="G2657" s="1125">
        <v>208</v>
      </c>
      <c r="H2657" s="1125">
        <v>190</v>
      </c>
      <c r="I2657" s="1125">
        <v>168</v>
      </c>
      <c r="J2657" s="1125">
        <v>151</v>
      </c>
      <c r="K2657" s="1125"/>
    </row>
    <row r="2658" spans="1:11" ht="16.149999999999999" customHeight="1" thickBot="1" x14ac:dyDescent="0.3">
      <c r="A2658" s="1147"/>
      <c r="B2658" s="1148" t="s">
        <v>15718</v>
      </c>
      <c r="C2658" s="1149">
        <v>25</v>
      </c>
      <c r="D2658" s="1150">
        <v>21</v>
      </c>
      <c r="E2658" s="1150">
        <v>19</v>
      </c>
      <c r="F2658" s="1150">
        <v>17</v>
      </c>
      <c r="G2658" s="1150">
        <v>15</v>
      </c>
      <c r="H2658" s="1150">
        <v>14</v>
      </c>
      <c r="I2658" s="1150">
        <v>12</v>
      </c>
      <c r="J2658" s="1150">
        <v>11</v>
      </c>
      <c r="K2658" s="1145"/>
    </row>
    <row r="2659" spans="1:11" thickBot="1" x14ac:dyDescent="0.3">
      <c r="A2659" s="1143">
        <v>39</v>
      </c>
      <c r="B2659" s="1151" t="s">
        <v>12628</v>
      </c>
      <c r="C2659" s="1145">
        <v>323</v>
      </c>
      <c r="D2659" s="1146">
        <v>281</v>
      </c>
      <c r="E2659" s="1142">
        <v>249</v>
      </c>
      <c r="F2659" s="1145">
        <v>223</v>
      </c>
      <c r="G2659" s="1145">
        <v>202</v>
      </c>
      <c r="H2659" s="1145">
        <v>185</v>
      </c>
      <c r="I2659" s="1145">
        <v>164</v>
      </c>
      <c r="J2659" s="1145">
        <v>148</v>
      </c>
      <c r="K2659" s="1145"/>
    </row>
    <row r="2660" spans="1:11" thickBot="1" x14ac:dyDescent="0.3">
      <c r="A2660" s="1143"/>
      <c r="B2660" s="1145" t="s">
        <v>15718</v>
      </c>
      <c r="C2660" s="1145">
        <v>22</v>
      </c>
      <c r="D2660" s="1146">
        <v>19</v>
      </c>
      <c r="E2660" s="1142">
        <v>17</v>
      </c>
      <c r="F2660" s="1145">
        <v>15</v>
      </c>
      <c r="G2660" s="1145">
        <v>14</v>
      </c>
      <c r="H2660" s="1145">
        <v>13</v>
      </c>
      <c r="I2660" s="1145">
        <v>11</v>
      </c>
      <c r="J2660" s="1145">
        <v>10</v>
      </c>
      <c r="K2660" s="1145"/>
    </row>
    <row r="2661" spans="1:11" thickBot="1" x14ac:dyDescent="0.3">
      <c r="A2661" s="1143">
        <v>40</v>
      </c>
      <c r="B2661" s="1145" t="s">
        <v>12628</v>
      </c>
      <c r="C2661" s="1145">
        <v>310</v>
      </c>
      <c r="D2661" s="1146">
        <v>271</v>
      </c>
      <c r="E2661" s="1142">
        <v>241</v>
      </c>
      <c r="F2661" s="1145">
        <v>216</v>
      </c>
      <c r="G2661" s="1145">
        <v>197</v>
      </c>
      <c r="H2661" s="1145">
        <v>180</v>
      </c>
      <c r="I2661" s="1145">
        <v>160</v>
      </c>
      <c r="J2661" s="1145">
        <v>144</v>
      </c>
      <c r="K2661" s="1145"/>
    </row>
    <row r="2662" spans="1:11" ht="13.5" thickBot="1" x14ac:dyDescent="0.3">
      <c r="A2662" s="1152"/>
      <c r="B2662" s="1153" t="s">
        <v>15718</v>
      </c>
      <c r="C2662" s="1153">
        <v>21</v>
      </c>
      <c r="D2662" s="1153">
        <v>18</v>
      </c>
      <c r="E2662" s="1153">
        <v>16</v>
      </c>
      <c r="F2662" s="1153">
        <v>15</v>
      </c>
      <c r="G2662" s="1153">
        <v>13</v>
      </c>
      <c r="H2662" s="1153">
        <v>12</v>
      </c>
      <c r="I2662" s="1153">
        <v>11</v>
      </c>
      <c r="J2662" s="1153">
        <v>10</v>
      </c>
      <c r="K2662" s="1154"/>
    </row>
    <row r="2663" spans="1:11" ht="16" thickBot="1" x14ac:dyDescent="0.3">
      <c r="A2663" s="1155" t="s">
        <v>12669</v>
      </c>
      <c r="B2663" s="1144"/>
      <c r="C2663" s="1144"/>
      <c r="D2663" s="1156"/>
      <c r="E2663" s="1141"/>
      <c r="F2663" s="1144"/>
      <c r="G2663" s="1144"/>
      <c r="H2663" s="1144"/>
      <c r="I2663" s="1144"/>
      <c r="J2663" s="1144"/>
      <c r="K2663" s="1144"/>
    </row>
    <row r="2664" spans="1:11" ht="16" thickBot="1" x14ac:dyDescent="0.3">
      <c r="A2664" s="1157" t="s">
        <v>12638</v>
      </c>
      <c r="B2664" s="1144"/>
      <c r="C2664" s="1144"/>
      <c r="D2664" s="1156"/>
      <c r="E2664" s="1141"/>
      <c r="F2664" s="1144"/>
      <c r="G2664" s="1144"/>
      <c r="H2664" s="1144"/>
      <c r="I2664" s="1144"/>
      <c r="J2664" s="1144"/>
      <c r="K2664" s="1144"/>
    </row>
    <row r="2665" spans="1:11" ht="16" thickBot="1" x14ac:dyDescent="0.3">
      <c r="A2665" s="1155" t="s">
        <v>13595</v>
      </c>
      <c r="B2665" s="1144" t="s">
        <v>12640</v>
      </c>
      <c r="C2665" s="1144" t="s">
        <v>12670</v>
      </c>
      <c r="D2665" s="1156"/>
      <c r="E2665" s="1141"/>
      <c r="F2665" s="1144"/>
      <c r="G2665" s="1144"/>
      <c r="H2665" s="1144"/>
      <c r="I2665" s="1144"/>
      <c r="J2665" s="1144"/>
      <c r="K2665" s="1144"/>
    </row>
    <row r="2666" spans="1:11" ht="16" thickBot="1" x14ac:dyDescent="0.3">
      <c r="A2666" s="1157" t="s">
        <v>13596</v>
      </c>
      <c r="B2666" s="1144" t="s">
        <v>15752</v>
      </c>
      <c r="C2666" s="1144" t="s">
        <v>13622</v>
      </c>
      <c r="D2666" s="1156"/>
      <c r="E2666" s="1141"/>
      <c r="F2666" s="1144"/>
      <c r="G2666" s="1144"/>
      <c r="H2666" s="1144"/>
      <c r="I2666" s="1144"/>
      <c r="J2666" s="1144"/>
      <c r="K2666" s="1144"/>
    </row>
    <row r="2667" spans="1:11" ht="109" thickBot="1" x14ac:dyDescent="0.3">
      <c r="A2667" s="1155" t="s">
        <v>13598</v>
      </c>
      <c r="B2667" s="1144" t="s">
        <v>13599</v>
      </c>
      <c r="C2667" s="1144" t="s">
        <v>13600</v>
      </c>
      <c r="D2667" s="1156"/>
      <c r="E2667" s="1141"/>
      <c r="F2667" s="1144"/>
      <c r="G2667" s="1144"/>
      <c r="H2667" s="1144"/>
      <c r="I2667" s="1144"/>
      <c r="J2667" s="1144"/>
      <c r="K2667" s="1144"/>
    </row>
    <row r="2668" spans="1:11" ht="16" thickBot="1" x14ac:dyDescent="0.3">
      <c r="A2668" s="1157"/>
      <c r="B2668" s="1144"/>
      <c r="C2668" s="1144" t="s">
        <v>13601</v>
      </c>
      <c r="D2668" s="1156" t="s">
        <v>13619</v>
      </c>
      <c r="E2668" s="1141" t="s">
        <v>13603</v>
      </c>
      <c r="F2668" s="1144" t="s">
        <v>13604</v>
      </c>
      <c r="G2668" s="1144" t="s">
        <v>13605</v>
      </c>
      <c r="H2668" s="1144" t="s">
        <v>13626</v>
      </c>
      <c r="I2668" s="1144" t="s">
        <v>13620</v>
      </c>
      <c r="J2668" s="1144" t="s">
        <v>13621</v>
      </c>
      <c r="K2668" s="1144"/>
    </row>
    <row r="2669" spans="1:11" ht="16" thickBot="1" x14ac:dyDescent="0.3">
      <c r="A2669" s="1155" t="s">
        <v>15753</v>
      </c>
      <c r="B2669" s="1144" t="s">
        <v>15754</v>
      </c>
      <c r="C2669" s="1144" t="s">
        <v>13609</v>
      </c>
      <c r="D2669" s="1156" t="s">
        <v>13610</v>
      </c>
      <c r="E2669" s="1141" t="s">
        <v>13611</v>
      </c>
      <c r="F2669" s="1144" t="s">
        <v>13612</v>
      </c>
      <c r="G2669" s="1144" t="s">
        <v>13613</v>
      </c>
      <c r="H2669" s="1144" t="s">
        <v>13614</v>
      </c>
      <c r="I2669" s="1144" t="s">
        <v>13615</v>
      </c>
      <c r="J2669" s="1144" t="s">
        <v>13616</v>
      </c>
      <c r="K2669" s="1144"/>
    </row>
    <row r="2670" spans="1:11" ht="16" thickBot="1" x14ac:dyDescent="0.3">
      <c r="A2670" s="1157" t="s">
        <v>13617</v>
      </c>
      <c r="B2670" s="1144" t="s">
        <v>13618</v>
      </c>
      <c r="C2670" s="1144" t="s">
        <v>15692</v>
      </c>
      <c r="D2670" s="1156" t="s">
        <v>15692</v>
      </c>
      <c r="E2670" s="1141" t="s">
        <v>15692</v>
      </c>
      <c r="F2670" s="1144" t="s">
        <v>15692</v>
      </c>
      <c r="G2670" s="1144" t="s">
        <v>15692</v>
      </c>
      <c r="H2670" s="1144" t="s">
        <v>15692</v>
      </c>
      <c r="I2670" s="1144" t="s">
        <v>15692</v>
      </c>
      <c r="J2670" s="1144" t="s">
        <v>15692</v>
      </c>
      <c r="K2670" s="1144"/>
    </row>
    <row r="2671" spans="1:11" ht="16" thickBot="1" x14ac:dyDescent="0.3">
      <c r="A2671" s="1155"/>
      <c r="B2671" s="1144"/>
      <c r="C2671" s="1144"/>
      <c r="D2671" s="1156"/>
      <c r="E2671" s="1141"/>
      <c r="F2671" s="1144"/>
      <c r="G2671" s="1144"/>
      <c r="H2671" s="1144"/>
      <c r="I2671" s="1144"/>
      <c r="J2671" s="1144"/>
      <c r="K2671" s="1144"/>
    </row>
    <row r="2672" spans="1:11" ht="16" thickBot="1" x14ac:dyDescent="0.3">
      <c r="A2672" s="1157">
        <v>20</v>
      </c>
      <c r="B2672" s="1144" t="s">
        <v>12628</v>
      </c>
      <c r="C2672" s="1144">
        <v>480</v>
      </c>
      <c r="D2672" s="1156">
        <v>480</v>
      </c>
      <c r="E2672" s="1141">
        <v>480</v>
      </c>
      <c r="F2672" s="1144">
        <v>448</v>
      </c>
      <c r="G2672" s="1144">
        <v>403</v>
      </c>
      <c r="H2672" s="1144">
        <v>367</v>
      </c>
      <c r="I2672" s="1144">
        <v>323</v>
      </c>
      <c r="J2672" s="1144">
        <v>249</v>
      </c>
      <c r="K2672" s="1144"/>
    </row>
    <row r="2673" spans="1:11" ht="16" thickBot="1" x14ac:dyDescent="0.3">
      <c r="A2673" s="1155"/>
      <c r="B2673" s="1144" t="s">
        <v>15718</v>
      </c>
      <c r="C2673" s="1144">
        <v>480</v>
      </c>
      <c r="D2673" s="1156">
        <v>480</v>
      </c>
      <c r="E2673" s="1141">
        <v>480</v>
      </c>
      <c r="F2673" s="1144">
        <v>448</v>
      </c>
      <c r="G2673" s="1144">
        <v>403</v>
      </c>
      <c r="H2673" s="1144">
        <v>367</v>
      </c>
      <c r="I2673" s="1144">
        <v>323</v>
      </c>
      <c r="J2673" s="1144">
        <v>150</v>
      </c>
      <c r="K2673" s="1144"/>
    </row>
    <row r="2674" spans="1:11" ht="16" thickBot="1" x14ac:dyDescent="0.3">
      <c r="A2674" s="1157">
        <v>21</v>
      </c>
      <c r="B2674" s="1144" t="s">
        <v>12628</v>
      </c>
      <c r="C2674" s="1144">
        <v>480</v>
      </c>
      <c r="D2674" s="1156">
        <v>480</v>
      </c>
      <c r="E2674" s="1141">
        <v>480</v>
      </c>
      <c r="F2674" s="1144">
        <v>448</v>
      </c>
      <c r="G2674" s="1144">
        <v>403</v>
      </c>
      <c r="H2674" s="1144">
        <v>367</v>
      </c>
      <c r="I2674" s="1144">
        <v>285</v>
      </c>
      <c r="J2674" s="1144">
        <v>241</v>
      </c>
      <c r="K2674" s="1144"/>
    </row>
    <row r="2675" spans="1:11" ht="16" thickBot="1" x14ac:dyDescent="0.3">
      <c r="A2675" s="1155"/>
      <c r="B2675" s="1144" t="s">
        <v>15718</v>
      </c>
      <c r="C2675" s="1144">
        <v>480</v>
      </c>
      <c r="D2675" s="1156">
        <v>480</v>
      </c>
      <c r="E2675" s="1141">
        <v>480</v>
      </c>
      <c r="F2675" s="1144">
        <v>448</v>
      </c>
      <c r="G2675" s="1144">
        <v>403</v>
      </c>
      <c r="H2675" s="1144">
        <v>367</v>
      </c>
      <c r="I2675" s="1144">
        <v>285</v>
      </c>
      <c r="J2675" s="1144">
        <v>105</v>
      </c>
      <c r="K2675" s="1144"/>
    </row>
    <row r="2676" spans="1:11" ht="16" thickBot="1" x14ac:dyDescent="0.3">
      <c r="A2676" s="1157">
        <v>22</v>
      </c>
      <c r="B2676" s="1144" t="s">
        <v>12628</v>
      </c>
      <c r="C2676" s="1144">
        <v>480</v>
      </c>
      <c r="D2676" s="1156">
        <v>480</v>
      </c>
      <c r="E2676" s="1141">
        <v>480</v>
      </c>
      <c r="F2676" s="1144">
        <v>448</v>
      </c>
      <c r="G2676" s="1144">
        <v>403</v>
      </c>
      <c r="H2676" s="1144">
        <v>367</v>
      </c>
      <c r="I2676" s="1144">
        <v>273</v>
      </c>
      <c r="J2676" s="1144">
        <v>233</v>
      </c>
      <c r="K2676" s="1144"/>
    </row>
    <row r="2677" spans="1:11" ht="16" thickBot="1" x14ac:dyDescent="0.3">
      <c r="A2677" s="1155"/>
      <c r="B2677" s="1144" t="s">
        <v>15718</v>
      </c>
      <c r="C2677" s="1144">
        <v>480</v>
      </c>
      <c r="D2677" s="1156">
        <v>480</v>
      </c>
      <c r="E2677" s="1141">
        <v>480</v>
      </c>
      <c r="F2677" s="1144">
        <v>448</v>
      </c>
      <c r="G2677" s="1144">
        <v>403</v>
      </c>
      <c r="H2677" s="1144">
        <v>367</v>
      </c>
      <c r="I2677" s="1144">
        <v>265</v>
      </c>
      <c r="J2677" s="1144">
        <v>78</v>
      </c>
      <c r="K2677" s="1144"/>
    </row>
    <row r="2678" spans="1:11" ht="16" thickBot="1" x14ac:dyDescent="0.3">
      <c r="A2678" s="1157">
        <v>23</v>
      </c>
      <c r="B2678" s="1144" t="s">
        <v>12628</v>
      </c>
      <c r="C2678" s="1144">
        <v>480</v>
      </c>
      <c r="D2678" s="1156">
        <v>480</v>
      </c>
      <c r="E2678" s="1141">
        <v>480</v>
      </c>
      <c r="F2678" s="1144">
        <v>448</v>
      </c>
      <c r="G2678" s="1144">
        <v>403</v>
      </c>
      <c r="H2678" s="1144">
        <v>331</v>
      </c>
      <c r="I2678" s="1144">
        <v>263</v>
      </c>
      <c r="J2678" s="1144">
        <v>225</v>
      </c>
      <c r="K2678" s="1144"/>
    </row>
    <row r="2679" spans="1:11" ht="16" thickBot="1" x14ac:dyDescent="0.3">
      <c r="A2679" s="1155"/>
      <c r="B2679" s="1144" t="s">
        <v>15718</v>
      </c>
      <c r="C2679" s="1144">
        <v>480</v>
      </c>
      <c r="D2679" s="1156">
        <v>480</v>
      </c>
      <c r="E2679" s="1141">
        <v>480</v>
      </c>
      <c r="F2679" s="1144">
        <v>448</v>
      </c>
      <c r="G2679" s="1144">
        <v>403</v>
      </c>
      <c r="H2679" s="1144">
        <v>331</v>
      </c>
      <c r="I2679" s="1144">
        <v>130</v>
      </c>
      <c r="J2679" s="1144">
        <v>60</v>
      </c>
      <c r="K2679" s="1144"/>
    </row>
    <row r="2680" spans="1:11" ht="16" thickBot="1" x14ac:dyDescent="0.3">
      <c r="A2680" s="1157">
        <v>24</v>
      </c>
      <c r="B2680" s="1144" t="s">
        <v>12628</v>
      </c>
      <c r="C2680" s="1144">
        <v>480</v>
      </c>
      <c r="D2680" s="1156">
        <v>480</v>
      </c>
      <c r="E2680" s="1141">
        <v>480</v>
      </c>
      <c r="F2680" s="1144">
        <v>448</v>
      </c>
      <c r="G2680" s="1144">
        <v>392</v>
      </c>
      <c r="H2680" s="1144">
        <v>301</v>
      </c>
      <c r="I2680" s="1144">
        <v>253</v>
      </c>
      <c r="J2680" s="1144">
        <v>218</v>
      </c>
      <c r="K2680" s="1144"/>
    </row>
    <row r="2681" spans="1:11" ht="16" thickBot="1" x14ac:dyDescent="0.3">
      <c r="A2681" s="1155"/>
      <c r="B2681" s="1144" t="s">
        <v>15718</v>
      </c>
      <c r="C2681" s="1144">
        <v>480</v>
      </c>
      <c r="D2681" s="1156">
        <v>480</v>
      </c>
      <c r="E2681" s="1141">
        <v>480</v>
      </c>
      <c r="F2681" s="1144">
        <v>448</v>
      </c>
      <c r="G2681" s="1144">
        <v>392</v>
      </c>
      <c r="H2681" s="1144">
        <v>301</v>
      </c>
      <c r="I2681" s="1144">
        <v>85</v>
      </c>
      <c r="J2681" s="1144">
        <v>48</v>
      </c>
      <c r="K2681" s="1144"/>
    </row>
    <row r="2682" spans="1:11" ht="16" thickBot="1" x14ac:dyDescent="0.3">
      <c r="A2682" s="1157">
        <v>25</v>
      </c>
      <c r="B2682" s="1144" t="s">
        <v>12628</v>
      </c>
      <c r="C2682" s="1144">
        <v>480</v>
      </c>
      <c r="D2682" s="1156">
        <v>480</v>
      </c>
      <c r="E2682" s="1141">
        <v>480</v>
      </c>
      <c r="F2682" s="1144">
        <v>448</v>
      </c>
      <c r="G2682" s="1144">
        <v>329</v>
      </c>
      <c r="H2682" s="1144">
        <v>289</v>
      </c>
      <c r="I2682" s="1144">
        <v>244</v>
      </c>
      <c r="J2682" s="1144">
        <v>212</v>
      </c>
      <c r="K2682" s="1144"/>
    </row>
    <row r="2683" spans="1:11" ht="16" thickBot="1" x14ac:dyDescent="0.3">
      <c r="A2683" s="1155"/>
      <c r="B2683" s="1144" t="s">
        <v>15718</v>
      </c>
      <c r="C2683" s="1144">
        <v>480</v>
      </c>
      <c r="D2683" s="1156">
        <v>480</v>
      </c>
      <c r="E2683" s="1141">
        <v>480</v>
      </c>
      <c r="F2683" s="1144">
        <v>448</v>
      </c>
      <c r="G2683" s="1144">
        <v>329</v>
      </c>
      <c r="H2683" s="1144">
        <v>144</v>
      </c>
      <c r="I2683" s="1144">
        <v>62</v>
      </c>
      <c r="J2683" s="1144">
        <v>40</v>
      </c>
      <c r="K2683" s="1144"/>
    </row>
    <row r="2684" spans="1:11" ht="16" thickBot="1" x14ac:dyDescent="0.3">
      <c r="A2684" s="1157">
        <v>26</v>
      </c>
      <c r="B2684" s="1144" t="s">
        <v>12628</v>
      </c>
      <c r="C2684" s="1144">
        <v>480</v>
      </c>
      <c r="D2684" s="1156">
        <v>480</v>
      </c>
      <c r="E2684" s="1141">
        <v>480</v>
      </c>
      <c r="F2684" s="1144">
        <v>372</v>
      </c>
      <c r="G2684" s="1144">
        <v>315</v>
      </c>
      <c r="H2684" s="1144">
        <v>278</v>
      </c>
      <c r="I2684" s="1144">
        <v>236</v>
      </c>
      <c r="J2684" s="1144">
        <v>205</v>
      </c>
      <c r="K2684" s="1144"/>
    </row>
    <row r="2685" spans="1:11" ht="16" thickBot="1" x14ac:dyDescent="0.3">
      <c r="A2685" s="1155"/>
      <c r="B2685" s="1144" t="s">
        <v>15718</v>
      </c>
      <c r="C2685" s="1144">
        <v>480</v>
      </c>
      <c r="D2685" s="1156">
        <v>480</v>
      </c>
      <c r="E2685" s="1141">
        <v>480</v>
      </c>
      <c r="F2685" s="1144">
        <v>372</v>
      </c>
      <c r="G2685" s="1144">
        <v>190</v>
      </c>
      <c r="H2685" s="1144">
        <v>88</v>
      </c>
      <c r="I2685" s="1144">
        <v>49</v>
      </c>
      <c r="J2685" s="1144">
        <v>34</v>
      </c>
      <c r="K2685" s="1144"/>
    </row>
    <row r="2686" spans="1:11" ht="16" thickBot="1" x14ac:dyDescent="0.3">
      <c r="A2686" s="1157">
        <v>27</v>
      </c>
      <c r="B2686" s="1144" t="s">
        <v>12628</v>
      </c>
      <c r="C2686" s="1144">
        <v>480</v>
      </c>
      <c r="D2686" s="1156">
        <v>480</v>
      </c>
      <c r="E2686" s="1141">
        <v>448</v>
      </c>
      <c r="F2686" s="1144">
        <v>346</v>
      </c>
      <c r="G2686" s="1144">
        <v>302</v>
      </c>
      <c r="H2686" s="1144">
        <v>268</v>
      </c>
      <c r="I2686" s="1144">
        <v>229</v>
      </c>
      <c r="J2686" s="1144">
        <v>199</v>
      </c>
      <c r="K2686" s="1144"/>
    </row>
    <row r="2687" spans="1:11" ht="16" thickBot="1" x14ac:dyDescent="0.3">
      <c r="A2687" s="1155"/>
      <c r="B2687" s="1144" t="s">
        <v>15718</v>
      </c>
      <c r="C2687" s="1144">
        <v>480</v>
      </c>
      <c r="D2687" s="1156">
        <v>480</v>
      </c>
      <c r="E2687" s="1141">
        <v>448</v>
      </c>
      <c r="F2687" s="1144">
        <v>288</v>
      </c>
      <c r="G2687" s="1144">
        <v>107</v>
      </c>
      <c r="H2687" s="1144">
        <v>65</v>
      </c>
      <c r="I2687" s="1144">
        <v>41</v>
      </c>
      <c r="J2687" s="1144">
        <v>30</v>
      </c>
      <c r="K2687" s="1144"/>
    </row>
    <row r="2688" spans="1:11" ht="16" thickBot="1" x14ac:dyDescent="0.3">
      <c r="A2688" s="1157">
        <v>28</v>
      </c>
      <c r="B2688" s="1144" t="s">
        <v>12628</v>
      </c>
      <c r="C2688" s="1144">
        <v>480</v>
      </c>
      <c r="D2688" s="1156">
        <v>480</v>
      </c>
      <c r="E2688" s="1141">
        <v>384</v>
      </c>
      <c r="F2688" s="1144">
        <v>330</v>
      </c>
      <c r="G2688" s="1144">
        <v>290</v>
      </c>
      <c r="H2688" s="1144">
        <v>258</v>
      </c>
      <c r="I2688" s="1144">
        <v>221</v>
      </c>
      <c r="J2688" s="1144">
        <v>194</v>
      </c>
      <c r="K2688" s="1144"/>
    </row>
    <row r="2689" spans="1:11" ht="16" thickBot="1" x14ac:dyDescent="0.3">
      <c r="A2689" s="1155"/>
      <c r="B2689" s="1144" t="s">
        <v>15718</v>
      </c>
      <c r="C2689" s="1144">
        <v>480</v>
      </c>
      <c r="D2689" s="1156">
        <v>480</v>
      </c>
      <c r="E2689" s="1141">
        <v>384</v>
      </c>
      <c r="F2689" s="1144">
        <v>124</v>
      </c>
      <c r="G2689" s="1144">
        <v>72</v>
      </c>
      <c r="H2689" s="1144">
        <v>50</v>
      </c>
      <c r="I2689" s="1144">
        <v>34</v>
      </c>
      <c r="J2689" s="1144">
        <v>26</v>
      </c>
      <c r="K2689" s="1144"/>
    </row>
    <row r="2690" spans="1:11" ht="16" thickBot="1" x14ac:dyDescent="0.3">
      <c r="A2690" s="1157">
        <v>29</v>
      </c>
      <c r="B2690" s="1144" t="s">
        <v>12628</v>
      </c>
      <c r="C2690" s="1144">
        <v>480</v>
      </c>
      <c r="D2690" s="1156">
        <v>432</v>
      </c>
      <c r="E2690" s="1141">
        <v>365</v>
      </c>
      <c r="F2690" s="1144">
        <v>316</v>
      </c>
      <c r="G2690" s="1144">
        <v>279</v>
      </c>
      <c r="H2690" s="1144">
        <v>249</v>
      </c>
      <c r="I2690" s="1144">
        <v>215</v>
      </c>
      <c r="J2690" s="1144">
        <v>188</v>
      </c>
      <c r="K2690" s="1144"/>
    </row>
    <row r="2691" spans="1:11" ht="16" thickBot="1" x14ac:dyDescent="0.3">
      <c r="A2691" s="1155"/>
      <c r="B2691" s="1144" t="s">
        <v>15718</v>
      </c>
      <c r="C2691" s="1144">
        <v>480</v>
      </c>
      <c r="D2691" s="1156">
        <v>432</v>
      </c>
      <c r="E2691" s="1141">
        <v>151</v>
      </c>
      <c r="F2691" s="1144">
        <v>81</v>
      </c>
      <c r="G2691" s="1144">
        <v>55</v>
      </c>
      <c r="H2691" s="1144">
        <v>41</v>
      </c>
      <c r="I2691" s="1144">
        <v>30</v>
      </c>
      <c r="J2691" s="1144">
        <v>23</v>
      </c>
      <c r="K2691" s="1144"/>
    </row>
    <row r="2692" spans="1:11" ht="16" thickBot="1" x14ac:dyDescent="0.3">
      <c r="A2692" s="1157">
        <v>30</v>
      </c>
      <c r="B2692" s="1144" t="s">
        <v>12628</v>
      </c>
      <c r="C2692" s="1144">
        <v>480</v>
      </c>
      <c r="D2692" s="1156">
        <v>409</v>
      </c>
      <c r="E2692" s="1141">
        <v>348</v>
      </c>
      <c r="F2692" s="1144">
        <v>303</v>
      </c>
      <c r="G2692" s="1144">
        <v>268</v>
      </c>
      <c r="H2692" s="1144">
        <v>241</v>
      </c>
      <c r="I2692" s="1144">
        <v>208</v>
      </c>
      <c r="J2692" s="1144">
        <v>183</v>
      </c>
      <c r="K2692" s="1144"/>
    </row>
    <row r="2693" spans="1:11" ht="16" thickBot="1" x14ac:dyDescent="0.3">
      <c r="A2693" s="1155"/>
      <c r="B2693" s="1144" t="s">
        <v>15718</v>
      </c>
      <c r="C2693" s="1144">
        <v>480</v>
      </c>
      <c r="D2693" s="1156">
        <v>177</v>
      </c>
      <c r="E2693" s="1141">
        <v>87</v>
      </c>
      <c r="F2693" s="1144">
        <v>58</v>
      </c>
      <c r="G2693" s="1144">
        <v>43</v>
      </c>
      <c r="H2693" s="1144">
        <v>34</v>
      </c>
      <c r="I2693" s="1144">
        <v>26</v>
      </c>
      <c r="J2693" s="1144">
        <v>21</v>
      </c>
      <c r="K2693" s="1144"/>
    </row>
    <row r="2694" spans="1:11" ht="16" thickBot="1" x14ac:dyDescent="0.3">
      <c r="A2694" s="1157">
        <v>31</v>
      </c>
      <c r="B2694" s="1144" t="s">
        <v>12628</v>
      </c>
      <c r="C2694" s="1144">
        <v>466</v>
      </c>
      <c r="D2694" s="1156">
        <v>389</v>
      </c>
      <c r="E2694" s="1141">
        <v>333</v>
      </c>
      <c r="F2694" s="1144">
        <v>291</v>
      </c>
      <c r="G2694" s="1144">
        <v>259</v>
      </c>
      <c r="H2694" s="1144">
        <v>233</v>
      </c>
      <c r="I2694" s="1144">
        <v>202</v>
      </c>
      <c r="J2694" s="1144">
        <v>179</v>
      </c>
      <c r="K2694" s="1144"/>
    </row>
    <row r="2695" spans="1:11" ht="16" thickBot="1" x14ac:dyDescent="0.3">
      <c r="A2695" s="1155"/>
      <c r="B2695" s="1144" t="s">
        <v>15718</v>
      </c>
      <c r="C2695" s="1144">
        <v>234</v>
      </c>
      <c r="D2695" s="1156">
        <v>99</v>
      </c>
      <c r="E2695" s="1141">
        <v>62</v>
      </c>
      <c r="F2695" s="1144">
        <v>46</v>
      </c>
      <c r="G2695" s="1144">
        <v>36</v>
      </c>
      <c r="H2695" s="1144">
        <v>29</v>
      </c>
      <c r="I2695" s="1144">
        <v>23</v>
      </c>
      <c r="J2695" s="1144">
        <v>19</v>
      </c>
      <c r="K2695" s="1144"/>
    </row>
    <row r="2696" spans="1:11" ht="16" thickBot="1" x14ac:dyDescent="0.3">
      <c r="A2696" s="1157">
        <v>32</v>
      </c>
      <c r="B2696" s="1144" t="s">
        <v>12628</v>
      </c>
      <c r="C2696" s="1144">
        <v>440</v>
      </c>
      <c r="D2696" s="1156">
        <v>370</v>
      </c>
      <c r="E2696" s="1141">
        <v>319</v>
      </c>
      <c r="F2696" s="1144">
        <v>280</v>
      </c>
      <c r="G2696" s="1144">
        <v>250</v>
      </c>
      <c r="H2696" s="1144">
        <v>225</v>
      </c>
      <c r="I2696" s="1144">
        <v>196</v>
      </c>
      <c r="J2696" s="1144">
        <v>174</v>
      </c>
      <c r="K2696" s="1144"/>
    </row>
    <row r="2697" spans="1:11" ht="16" thickBot="1" x14ac:dyDescent="0.3">
      <c r="A2697" s="1155"/>
      <c r="B2697" s="1144" t="s">
        <v>15718</v>
      </c>
      <c r="C2697" s="1144">
        <v>107</v>
      </c>
      <c r="D2697" s="1156">
        <v>65</v>
      </c>
      <c r="E2697" s="1141">
        <v>47</v>
      </c>
      <c r="F2697" s="1144">
        <v>37</v>
      </c>
      <c r="G2697" s="1144">
        <v>30</v>
      </c>
      <c r="H2697" s="1144">
        <v>25</v>
      </c>
      <c r="I2697" s="1144">
        <v>20</v>
      </c>
      <c r="J2697" s="1144">
        <v>17</v>
      </c>
      <c r="K2697" s="1144"/>
    </row>
    <row r="2698" spans="1:11" ht="16" thickBot="1" x14ac:dyDescent="0.3">
      <c r="A2698" s="1157">
        <v>33</v>
      </c>
      <c r="B2698" s="1144" t="s">
        <v>12628</v>
      </c>
      <c r="C2698" s="1144">
        <v>417</v>
      </c>
      <c r="D2698" s="1156">
        <v>353</v>
      </c>
      <c r="E2698" s="1141">
        <v>306</v>
      </c>
      <c r="F2698" s="1144">
        <v>270</v>
      </c>
      <c r="G2698" s="1144">
        <v>241</v>
      </c>
      <c r="H2698" s="1144">
        <v>218</v>
      </c>
      <c r="I2698" s="1144">
        <v>191</v>
      </c>
      <c r="J2698" s="1144">
        <v>169</v>
      </c>
      <c r="K2698" s="1144"/>
    </row>
    <row r="2699" spans="1:11" ht="16" thickBot="1" x14ac:dyDescent="0.3">
      <c r="A2699" s="1155"/>
      <c r="B2699" s="1144" t="s">
        <v>15718</v>
      </c>
      <c r="C2699" s="1144">
        <v>69</v>
      </c>
      <c r="D2699" s="1156">
        <v>49</v>
      </c>
      <c r="E2699" s="1141">
        <v>37</v>
      </c>
      <c r="F2699" s="1144">
        <v>31</v>
      </c>
      <c r="G2699" s="1144">
        <v>26</v>
      </c>
      <c r="H2699" s="1144">
        <v>22</v>
      </c>
      <c r="I2699" s="1144">
        <v>18</v>
      </c>
      <c r="J2699" s="1144">
        <v>16</v>
      </c>
      <c r="K2699" s="1144"/>
    </row>
    <row r="2700" spans="1:11" ht="16" thickBot="1" x14ac:dyDescent="0.3">
      <c r="A2700" s="1157">
        <v>34</v>
      </c>
      <c r="B2700" s="1144" t="s">
        <v>12628</v>
      </c>
      <c r="C2700" s="1144">
        <v>396</v>
      </c>
      <c r="D2700" s="1156">
        <v>337</v>
      </c>
      <c r="E2700" s="1141">
        <v>294</v>
      </c>
      <c r="F2700" s="1144">
        <v>260</v>
      </c>
      <c r="G2700" s="1144">
        <v>233</v>
      </c>
      <c r="H2700" s="1144">
        <v>211</v>
      </c>
      <c r="I2700" s="1144">
        <v>185</v>
      </c>
      <c r="J2700" s="1144">
        <v>165</v>
      </c>
      <c r="K2700" s="1144"/>
    </row>
    <row r="2701" spans="1:11" ht="16" thickBot="1" x14ac:dyDescent="0.3">
      <c r="A2701" s="1155"/>
      <c r="B2701" s="1144" t="s">
        <v>15718</v>
      </c>
      <c r="C2701" s="1144">
        <v>50</v>
      </c>
      <c r="D2701" s="1156">
        <v>38</v>
      </c>
      <c r="E2701" s="1141">
        <v>31</v>
      </c>
      <c r="F2701" s="1144">
        <v>26</v>
      </c>
      <c r="G2701" s="1144">
        <v>22</v>
      </c>
      <c r="H2701" s="1144">
        <v>20</v>
      </c>
      <c r="I2701" s="1144">
        <v>17</v>
      </c>
      <c r="J2701" s="1144">
        <v>14</v>
      </c>
      <c r="K2701" s="1144"/>
    </row>
    <row r="2702" spans="1:11" ht="16" thickBot="1" x14ac:dyDescent="0.3">
      <c r="A2702" s="1157">
        <v>35</v>
      </c>
      <c r="B2702" s="1144" t="s">
        <v>12628</v>
      </c>
      <c r="C2702" s="1144">
        <v>377</v>
      </c>
      <c r="D2702" s="1156">
        <v>323</v>
      </c>
      <c r="E2702" s="1141">
        <v>283</v>
      </c>
      <c r="F2702" s="1144">
        <v>251</v>
      </c>
      <c r="G2702" s="1144">
        <v>226</v>
      </c>
      <c r="H2702" s="1144">
        <v>205</v>
      </c>
      <c r="I2702" s="1144">
        <v>181</v>
      </c>
      <c r="J2702" s="1144">
        <v>161</v>
      </c>
      <c r="K2702" s="1144"/>
    </row>
    <row r="2703" spans="1:11" ht="16" thickBot="1" x14ac:dyDescent="0.3">
      <c r="A2703" s="1155"/>
      <c r="B2703" s="1144" t="s">
        <v>15718</v>
      </c>
      <c r="C2703" s="1144">
        <v>40</v>
      </c>
      <c r="D2703" s="1156">
        <v>32</v>
      </c>
      <c r="E2703" s="1141">
        <v>27</v>
      </c>
      <c r="F2703" s="1144">
        <v>23</v>
      </c>
      <c r="G2703" s="1144">
        <v>20</v>
      </c>
      <c r="H2703" s="1144">
        <v>18</v>
      </c>
      <c r="I2703" s="1144">
        <v>15</v>
      </c>
      <c r="J2703" s="1144">
        <v>13</v>
      </c>
      <c r="K2703" s="1144"/>
    </row>
    <row r="2704" spans="1:11" ht="16" thickBot="1" x14ac:dyDescent="0.3">
      <c r="A2704" s="1157">
        <v>36</v>
      </c>
      <c r="B2704" s="1144" t="s">
        <v>12628</v>
      </c>
      <c r="C2704" s="1144">
        <v>360</v>
      </c>
      <c r="D2704" s="1156">
        <v>310</v>
      </c>
      <c r="E2704" s="1141">
        <v>272</v>
      </c>
      <c r="F2704" s="1144">
        <v>243</v>
      </c>
      <c r="G2704" s="1144">
        <v>219</v>
      </c>
      <c r="H2704" s="1144">
        <v>199</v>
      </c>
      <c r="I2704" s="1144">
        <v>176</v>
      </c>
      <c r="J2704" s="1144">
        <v>157</v>
      </c>
      <c r="K2704" s="1144"/>
    </row>
    <row r="2705" spans="1:11" ht="13" x14ac:dyDescent="0.25">
      <c r="A2705" s="1158"/>
      <c r="B2705" s="1138" t="s">
        <v>15718</v>
      </c>
      <c r="C2705" s="1138">
        <v>33</v>
      </c>
      <c r="D2705" s="1138">
        <v>27</v>
      </c>
      <c r="E2705" s="1138">
        <v>23</v>
      </c>
      <c r="F2705" s="1138">
        <v>20</v>
      </c>
      <c r="G2705" s="1138">
        <v>18</v>
      </c>
      <c r="H2705" s="1138">
        <v>16</v>
      </c>
      <c r="I2705" s="1138">
        <v>14</v>
      </c>
      <c r="J2705" s="1138">
        <v>12</v>
      </c>
      <c r="K2705" s="1138"/>
    </row>
    <row r="2706" spans="1:11" ht="15" x14ac:dyDescent="0.25">
      <c r="A2706" s="1129">
        <v>37</v>
      </c>
      <c r="B2706" s="1125" t="s">
        <v>12628</v>
      </c>
      <c r="C2706" s="1125">
        <v>344</v>
      </c>
      <c r="D2706" s="1125">
        <v>298</v>
      </c>
      <c r="E2706" s="1125">
        <v>262</v>
      </c>
      <c r="F2706" s="1125">
        <v>235</v>
      </c>
      <c r="G2706" s="1125">
        <v>212</v>
      </c>
      <c r="H2706" s="1125">
        <v>194</v>
      </c>
      <c r="I2706" s="1125">
        <v>171</v>
      </c>
      <c r="J2706" s="1125">
        <v>154</v>
      </c>
      <c r="K2706" s="1125"/>
    </row>
    <row r="2707" spans="1:11" thickBot="1" x14ac:dyDescent="0.3">
      <c r="A2707" s="1129"/>
      <c r="B2707" s="1125" t="s">
        <v>15718</v>
      </c>
      <c r="C2707" s="1125">
        <v>27</v>
      </c>
      <c r="D2707" s="1125">
        <v>23</v>
      </c>
      <c r="E2707" s="1125">
        <v>20</v>
      </c>
      <c r="F2707" s="1125">
        <v>18</v>
      </c>
      <c r="G2707" s="1125">
        <v>16</v>
      </c>
      <c r="H2707" s="1125">
        <v>15</v>
      </c>
      <c r="I2707" s="1125">
        <v>13</v>
      </c>
      <c r="J2707" s="1125">
        <v>11</v>
      </c>
      <c r="K2707" s="1125"/>
    </row>
    <row r="2708" spans="1:11" ht="16" thickBot="1" x14ac:dyDescent="0.3">
      <c r="A2708" s="1140">
        <v>38</v>
      </c>
      <c r="B2708" s="1141" t="s">
        <v>12628</v>
      </c>
      <c r="C2708" s="1142">
        <v>330</v>
      </c>
      <c r="D2708" s="1125">
        <v>286</v>
      </c>
      <c r="E2708" s="1125">
        <v>253</v>
      </c>
      <c r="F2708" s="1125">
        <v>227</v>
      </c>
      <c r="G2708" s="1125">
        <v>206</v>
      </c>
      <c r="H2708" s="1125">
        <v>188</v>
      </c>
      <c r="I2708" s="1125">
        <v>167</v>
      </c>
      <c r="J2708" s="1125">
        <v>150</v>
      </c>
      <c r="K2708" s="1125"/>
    </row>
    <row r="2709" spans="1:11" ht="16" thickBot="1" x14ac:dyDescent="0.3">
      <c r="A2709" s="1143"/>
      <c r="B2709" s="1144" t="s">
        <v>15718</v>
      </c>
      <c r="C2709" s="1145">
        <v>23</v>
      </c>
      <c r="D2709" s="1125">
        <v>20</v>
      </c>
      <c r="E2709" s="1125">
        <v>18</v>
      </c>
      <c r="F2709" s="1125">
        <v>16</v>
      </c>
      <c r="G2709" s="1125">
        <v>15</v>
      </c>
      <c r="H2709" s="1125">
        <v>13</v>
      </c>
      <c r="I2709" s="1125">
        <v>12</v>
      </c>
      <c r="J2709" s="1125">
        <v>11</v>
      </c>
      <c r="K2709" s="1125"/>
    </row>
    <row r="2710" spans="1:11" ht="16.149999999999999" customHeight="1" thickBot="1" x14ac:dyDescent="0.3">
      <c r="A2710" s="1147">
        <v>39</v>
      </c>
      <c r="B2710" s="1148" t="s">
        <v>12628</v>
      </c>
      <c r="C2710" s="1149">
        <v>316</v>
      </c>
      <c r="D2710" s="1150">
        <v>276</v>
      </c>
      <c r="E2710" s="1150">
        <v>245</v>
      </c>
      <c r="F2710" s="1150">
        <v>220</v>
      </c>
      <c r="G2710" s="1150">
        <v>200</v>
      </c>
      <c r="H2710" s="1150">
        <v>183</v>
      </c>
      <c r="I2710" s="1150">
        <v>163</v>
      </c>
      <c r="J2710" s="1145">
        <v>146</v>
      </c>
      <c r="K2710" s="1125"/>
    </row>
    <row r="2711" spans="1:11" thickBot="1" x14ac:dyDescent="0.3">
      <c r="A2711" s="1143"/>
      <c r="B2711" s="1151" t="s">
        <v>15718</v>
      </c>
      <c r="C2711" s="1145">
        <v>22</v>
      </c>
      <c r="D2711" s="1145">
        <v>19</v>
      </c>
      <c r="E2711" s="1145">
        <v>17</v>
      </c>
      <c r="F2711" s="1145">
        <v>15</v>
      </c>
      <c r="G2711" s="1145">
        <v>14</v>
      </c>
      <c r="H2711" s="1145">
        <v>12</v>
      </c>
      <c r="I2711" s="1145">
        <v>11</v>
      </c>
      <c r="J2711" s="1145">
        <v>10</v>
      </c>
      <c r="K2711" s="1125"/>
    </row>
    <row r="2712" spans="1:11" thickBot="1" x14ac:dyDescent="0.3">
      <c r="A2712" s="1143">
        <v>40</v>
      </c>
      <c r="B2712" s="1145" t="s">
        <v>12628</v>
      </c>
      <c r="C2712" s="1145">
        <v>304</v>
      </c>
      <c r="D2712" s="1145">
        <v>266</v>
      </c>
      <c r="E2712" s="1145">
        <v>237</v>
      </c>
      <c r="F2712" s="1145">
        <v>213</v>
      </c>
      <c r="G2712" s="1145">
        <v>194</v>
      </c>
      <c r="H2712" s="1145">
        <v>178</v>
      </c>
      <c r="I2712" s="1145">
        <v>159</v>
      </c>
      <c r="J2712" s="1145">
        <v>143</v>
      </c>
      <c r="K2712" s="1125"/>
    </row>
    <row r="2713" spans="1:11" thickBot="1" x14ac:dyDescent="0.3">
      <c r="A2713" s="1143"/>
      <c r="B2713" s="1145" t="s">
        <v>15718</v>
      </c>
      <c r="C2713" s="1145">
        <v>21</v>
      </c>
      <c r="D2713" s="1145">
        <v>18</v>
      </c>
      <c r="E2713" s="1145">
        <v>16</v>
      </c>
      <c r="F2713" s="1145">
        <v>15</v>
      </c>
      <c r="G2713" s="1145">
        <v>13</v>
      </c>
      <c r="H2713" s="1145">
        <v>12</v>
      </c>
      <c r="I2713" s="1145">
        <v>11</v>
      </c>
      <c r="J2713" s="1145">
        <v>10</v>
      </c>
      <c r="K2713" s="1125"/>
    </row>
    <row r="2714" spans="1:11" ht="13.5" thickBot="1" x14ac:dyDescent="0.3">
      <c r="A2714" s="1152" t="s">
        <v>12671</v>
      </c>
      <c r="B2714" s="1153"/>
      <c r="C2714" s="1153"/>
      <c r="D2714" s="1153"/>
      <c r="E2714" s="1153"/>
      <c r="F2714" s="1153"/>
      <c r="G2714" s="1153"/>
      <c r="H2714" s="1153"/>
      <c r="I2714" s="1153"/>
      <c r="J2714" s="1154"/>
      <c r="K2714" s="1125"/>
    </row>
    <row r="2715" spans="1:11" ht="16" thickBot="1" x14ac:dyDescent="0.3">
      <c r="A2715" s="1155" t="s">
        <v>12638</v>
      </c>
      <c r="B2715" s="1144"/>
      <c r="C2715" s="1144"/>
      <c r="D2715" s="1144"/>
      <c r="E2715" s="1144"/>
      <c r="F2715" s="1144"/>
      <c r="G2715" s="1144"/>
      <c r="H2715" s="1144"/>
      <c r="I2715" s="1144"/>
      <c r="J2715" s="1144"/>
      <c r="K2715" s="1125"/>
    </row>
    <row r="2716" spans="1:11" ht="16" thickBot="1" x14ac:dyDescent="0.3">
      <c r="A2716" s="1157" t="s">
        <v>13595</v>
      </c>
      <c r="B2716" s="1144" t="s">
        <v>12640</v>
      </c>
      <c r="C2716" s="1144" t="s">
        <v>12670</v>
      </c>
      <c r="D2716" s="1144"/>
      <c r="E2716" s="1144"/>
      <c r="F2716" s="1144"/>
      <c r="G2716" s="1144"/>
      <c r="H2716" s="1144"/>
      <c r="I2716" s="1144"/>
      <c r="J2716" s="1144"/>
      <c r="K2716" s="1125"/>
    </row>
    <row r="2717" spans="1:11" ht="16" thickBot="1" x14ac:dyDescent="0.3">
      <c r="A2717" s="1155" t="s">
        <v>13596</v>
      </c>
      <c r="B2717" s="1144" t="s">
        <v>15752</v>
      </c>
      <c r="C2717" s="1144" t="s">
        <v>13623</v>
      </c>
      <c r="D2717" s="1144"/>
      <c r="E2717" s="1144"/>
      <c r="F2717" s="1144"/>
      <c r="G2717" s="1144"/>
      <c r="H2717" s="1144"/>
      <c r="I2717" s="1144"/>
      <c r="J2717" s="1144"/>
      <c r="K2717" s="1125"/>
    </row>
    <row r="2718" spans="1:11" ht="109" thickBot="1" x14ac:dyDescent="0.3">
      <c r="A2718" s="1157" t="s">
        <v>13598</v>
      </c>
      <c r="B2718" s="1144" t="s">
        <v>13599</v>
      </c>
      <c r="C2718" s="1144" t="s">
        <v>13600</v>
      </c>
      <c r="D2718" s="1144"/>
      <c r="E2718" s="1144"/>
      <c r="F2718" s="1144"/>
      <c r="G2718" s="1144"/>
      <c r="H2718" s="1144"/>
      <c r="I2718" s="1144"/>
      <c r="J2718" s="1144"/>
      <c r="K2718" s="1125"/>
    </row>
    <row r="2719" spans="1:11" ht="16" thickBot="1" x14ac:dyDescent="0.3">
      <c r="A2719" s="1155"/>
      <c r="B2719" s="1144"/>
      <c r="C2719" s="1144" t="s">
        <v>13601</v>
      </c>
      <c r="D2719" s="1144" t="s">
        <v>13619</v>
      </c>
      <c r="E2719" s="1144" t="s">
        <v>13603</v>
      </c>
      <c r="F2719" s="1144" t="s">
        <v>13604</v>
      </c>
      <c r="G2719" s="1144" t="s">
        <v>13605</v>
      </c>
      <c r="H2719" s="1144" t="s">
        <v>13626</v>
      </c>
      <c r="I2719" s="1144" t="s">
        <v>13620</v>
      </c>
      <c r="J2719" s="1144" t="s">
        <v>13621</v>
      </c>
      <c r="K2719" s="1125"/>
    </row>
    <row r="2720" spans="1:11" ht="16" thickBot="1" x14ac:dyDescent="0.3">
      <c r="A2720" s="1157" t="s">
        <v>15753</v>
      </c>
      <c r="B2720" s="1144" t="s">
        <v>15754</v>
      </c>
      <c r="C2720" s="1144" t="s">
        <v>13609</v>
      </c>
      <c r="D2720" s="1144" t="s">
        <v>13610</v>
      </c>
      <c r="E2720" s="1144" t="s">
        <v>13611</v>
      </c>
      <c r="F2720" s="1144" t="s">
        <v>13612</v>
      </c>
      <c r="G2720" s="1144" t="s">
        <v>13613</v>
      </c>
      <c r="H2720" s="1144" t="s">
        <v>13614</v>
      </c>
      <c r="I2720" s="1144" t="s">
        <v>13615</v>
      </c>
      <c r="J2720" s="1144" t="s">
        <v>13616</v>
      </c>
      <c r="K2720" s="1125"/>
    </row>
    <row r="2721" spans="1:11" ht="16" thickBot="1" x14ac:dyDescent="0.3">
      <c r="A2721" s="1155" t="s">
        <v>13617</v>
      </c>
      <c r="B2721" s="1144" t="s">
        <v>13618</v>
      </c>
      <c r="C2721" s="1144" t="s">
        <v>15692</v>
      </c>
      <c r="D2721" s="1144" t="s">
        <v>15692</v>
      </c>
      <c r="E2721" s="1144" t="s">
        <v>15692</v>
      </c>
      <c r="F2721" s="1144" t="s">
        <v>15692</v>
      </c>
      <c r="G2721" s="1144" t="s">
        <v>15692</v>
      </c>
      <c r="H2721" s="1144" t="s">
        <v>15692</v>
      </c>
      <c r="I2721" s="1144" t="s">
        <v>15692</v>
      </c>
      <c r="J2721" s="1144" t="s">
        <v>15692</v>
      </c>
      <c r="K2721" s="1125"/>
    </row>
    <row r="2722" spans="1:11" ht="16" thickBot="1" x14ac:dyDescent="0.3">
      <c r="A2722" s="1157"/>
      <c r="B2722" s="1144"/>
      <c r="C2722" s="1144"/>
      <c r="D2722" s="1144"/>
      <c r="E2722" s="1144"/>
      <c r="F2722" s="1144"/>
      <c r="G2722" s="1144"/>
      <c r="H2722" s="1144"/>
      <c r="I2722" s="1144"/>
      <c r="J2722" s="1144"/>
      <c r="K2722" s="1125"/>
    </row>
    <row r="2723" spans="1:11" ht="16" thickBot="1" x14ac:dyDescent="0.3">
      <c r="A2723" s="1155">
        <v>20</v>
      </c>
      <c r="B2723" s="1144" t="s">
        <v>12628</v>
      </c>
      <c r="C2723" s="1144">
        <v>480</v>
      </c>
      <c r="D2723" s="1144">
        <v>480</v>
      </c>
      <c r="E2723" s="1144">
        <v>480</v>
      </c>
      <c r="F2723" s="1144">
        <v>448</v>
      </c>
      <c r="G2723" s="1144">
        <v>403</v>
      </c>
      <c r="H2723" s="1144">
        <v>367</v>
      </c>
      <c r="I2723" s="1144">
        <v>323</v>
      </c>
      <c r="J2723" s="1144">
        <v>251</v>
      </c>
      <c r="K2723" s="1125"/>
    </row>
    <row r="2724" spans="1:11" ht="16" thickBot="1" x14ac:dyDescent="0.3">
      <c r="A2724" s="1157"/>
      <c r="B2724" s="1144" t="s">
        <v>15718</v>
      </c>
      <c r="C2724" s="1144">
        <v>480</v>
      </c>
      <c r="D2724" s="1144">
        <v>480</v>
      </c>
      <c r="E2724" s="1144">
        <v>480</v>
      </c>
      <c r="F2724" s="1144">
        <v>448</v>
      </c>
      <c r="G2724" s="1144">
        <v>403</v>
      </c>
      <c r="H2724" s="1144">
        <v>367</v>
      </c>
      <c r="I2724" s="1144">
        <v>323</v>
      </c>
      <c r="J2724" s="1144">
        <v>161</v>
      </c>
      <c r="K2724" s="1125"/>
    </row>
    <row r="2725" spans="1:11" ht="16" thickBot="1" x14ac:dyDescent="0.3">
      <c r="A2725" s="1155">
        <v>21</v>
      </c>
      <c r="B2725" s="1144" t="s">
        <v>12628</v>
      </c>
      <c r="C2725" s="1144">
        <v>480</v>
      </c>
      <c r="D2725" s="1144">
        <v>480</v>
      </c>
      <c r="E2725" s="1144">
        <v>480</v>
      </c>
      <c r="F2725" s="1144">
        <v>448</v>
      </c>
      <c r="G2725" s="1144">
        <v>403</v>
      </c>
      <c r="H2725" s="1144">
        <v>367</v>
      </c>
      <c r="I2725" s="1144">
        <v>291</v>
      </c>
      <c r="J2725" s="1144">
        <v>242</v>
      </c>
      <c r="K2725" s="1125"/>
    </row>
    <row r="2726" spans="1:11" ht="16" thickBot="1" x14ac:dyDescent="0.3">
      <c r="A2726" s="1157"/>
      <c r="B2726" s="1144" t="s">
        <v>15718</v>
      </c>
      <c r="C2726" s="1144">
        <v>480</v>
      </c>
      <c r="D2726" s="1144">
        <v>480</v>
      </c>
      <c r="E2726" s="1144">
        <v>480</v>
      </c>
      <c r="F2726" s="1144">
        <v>448</v>
      </c>
      <c r="G2726" s="1144">
        <v>403</v>
      </c>
      <c r="H2726" s="1144">
        <v>367</v>
      </c>
      <c r="I2726" s="1144">
        <v>291</v>
      </c>
      <c r="J2726" s="1144">
        <v>109</v>
      </c>
      <c r="K2726" s="1125"/>
    </row>
    <row r="2727" spans="1:11" ht="16" thickBot="1" x14ac:dyDescent="0.3">
      <c r="A2727" s="1155">
        <v>22</v>
      </c>
      <c r="B2727" s="1144" t="s">
        <v>12628</v>
      </c>
      <c r="C2727" s="1144">
        <v>480</v>
      </c>
      <c r="D2727" s="1144">
        <v>480</v>
      </c>
      <c r="E2727" s="1144">
        <v>480</v>
      </c>
      <c r="F2727" s="1144">
        <v>448</v>
      </c>
      <c r="G2727" s="1144">
        <v>403</v>
      </c>
      <c r="H2727" s="1144">
        <v>367</v>
      </c>
      <c r="I2727" s="1144">
        <v>274</v>
      </c>
      <c r="J2727" s="1144">
        <v>234</v>
      </c>
      <c r="K2727" s="1125"/>
    </row>
    <row r="2728" spans="1:11" ht="16" thickBot="1" x14ac:dyDescent="0.3">
      <c r="A2728" s="1157"/>
      <c r="B2728" s="1144" t="s">
        <v>15718</v>
      </c>
      <c r="C2728" s="1144">
        <v>480</v>
      </c>
      <c r="D2728" s="1144">
        <v>480</v>
      </c>
      <c r="E2728" s="1144">
        <v>480</v>
      </c>
      <c r="F2728" s="1144">
        <v>448</v>
      </c>
      <c r="G2728" s="1144">
        <v>403</v>
      </c>
      <c r="H2728" s="1144">
        <v>367</v>
      </c>
      <c r="I2728" s="1144">
        <v>274</v>
      </c>
      <c r="J2728" s="1144">
        <v>80</v>
      </c>
      <c r="K2728" s="1125"/>
    </row>
    <row r="2729" spans="1:11" ht="16" thickBot="1" x14ac:dyDescent="0.3">
      <c r="A2729" s="1155">
        <v>23</v>
      </c>
      <c r="B2729" s="1144" t="s">
        <v>12628</v>
      </c>
      <c r="C2729" s="1144">
        <v>480</v>
      </c>
      <c r="D2729" s="1144">
        <v>480</v>
      </c>
      <c r="E2729" s="1144">
        <v>480</v>
      </c>
      <c r="F2729" s="1144">
        <v>448</v>
      </c>
      <c r="G2729" s="1144">
        <v>403</v>
      </c>
      <c r="H2729" s="1144">
        <v>334</v>
      </c>
      <c r="I2729" s="1144">
        <v>263</v>
      </c>
      <c r="J2729" s="1144">
        <v>226</v>
      </c>
      <c r="K2729" s="1125"/>
    </row>
    <row r="2730" spans="1:11" ht="16" thickBot="1" x14ac:dyDescent="0.3">
      <c r="A2730" s="1157"/>
      <c r="B2730" s="1144" t="s">
        <v>15718</v>
      </c>
      <c r="C2730" s="1144">
        <v>480</v>
      </c>
      <c r="D2730" s="1144">
        <v>480</v>
      </c>
      <c r="E2730" s="1144">
        <v>480</v>
      </c>
      <c r="F2730" s="1144">
        <v>448</v>
      </c>
      <c r="G2730" s="1144">
        <v>403</v>
      </c>
      <c r="H2730" s="1144">
        <v>334</v>
      </c>
      <c r="I2730" s="1144">
        <v>133</v>
      </c>
      <c r="J2730" s="1144">
        <v>61</v>
      </c>
      <c r="K2730" s="1125"/>
    </row>
    <row r="2731" spans="1:11" ht="16" thickBot="1" x14ac:dyDescent="0.3">
      <c r="A2731" s="1155">
        <v>24</v>
      </c>
      <c r="B2731" s="1144" t="s">
        <v>12628</v>
      </c>
      <c r="C2731" s="1144">
        <v>480</v>
      </c>
      <c r="D2731" s="1144">
        <v>480</v>
      </c>
      <c r="E2731" s="1144">
        <v>480</v>
      </c>
      <c r="F2731" s="1144">
        <v>448</v>
      </c>
      <c r="G2731" s="1144">
        <v>393</v>
      </c>
      <c r="H2731" s="1144">
        <v>302</v>
      </c>
      <c r="I2731" s="1144">
        <v>253</v>
      </c>
      <c r="J2731" s="1144">
        <v>219</v>
      </c>
      <c r="K2731" s="1125"/>
    </row>
    <row r="2732" spans="1:11" ht="16" thickBot="1" x14ac:dyDescent="0.3">
      <c r="A2732" s="1157"/>
      <c r="B2732" s="1144" t="s">
        <v>15718</v>
      </c>
      <c r="C2732" s="1144">
        <v>480</v>
      </c>
      <c r="D2732" s="1144">
        <v>480</v>
      </c>
      <c r="E2732" s="1144">
        <v>480</v>
      </c>
      <c r="F2732" s="1144">
        <v>448</v>
      </c>
      <c r="G2732" s="1144">
        <v>393</v>
      </c>
      <c r="H2732" s="1144">
        <v>302</v>
      </c>
      <c r="I2732" s="1144">
        <v>85</v>
      </c>
      <c r="J2732" s="1144">
        <v>48</v>
      </c>
      <c r="K2732" s="1125"/>
    </row>
    <row r="2733" spans="1:11" ht="16" thickBot="1" x14ac:dyDescent="0.3">
      <c r="A2733" s="1155">
        <v>25</v>
      </c>
      <c r="B2733" s="1144" t="s">
        <v>12628</v>
      </c>
      <c r="C2733" s="1144">
        <v>480</v>
      </c>
      <c r="D2733" s="1144">
        <v>480</v>
      </c>
      <c r="E2733" s="1144">
        <v>480</v>
      </c>
      <c r="F2733" s="1144">
        <v>448</v>
      </c>
      <c r="G2733" s="1144">
        <v>329</v>
      </c>
      <c r="H2733" s="1144">
        <v>289</v>
      </c>
      <c r="I2733" s="1144">
        <v>244</v>
      </c>
      <c r="J2733" s="1144">
        <v>212</v>
      </c>
      <c r="K2733" s="1125"/>
    </row>
    <row r="2734" spans="1:11" ht="16" thickBot="1" x14ac:dyDescent="0.3">
      <c r="A2734" s="1157"/>
      <c r="B2734" s="1144" t="s">
        <v>15718</v>
      </c>
      <c r="C2734" s="1144">
        <v>480</v>
      </c>
      <c r="D2734" s="1144">
        <v>480</v>
      </c>
      <c r="E2734" s="1144">
        <v>480</v>
      </c>
      <c r="F2734" s="1144">
        <v>448</v>
      </c>
      <c r="G2734" s="1144">
        <v>329</v>
      </c>
      <c r="H2734" s="1144">
        <v>141</v>
      </c>
      <c r="I2734" s="1144">
        <v>62</v>
      </c>
      <c r="J2734" s="1144">
        <v>40</v>
      </c>
      <c r="K2734" s="1125"/>
    </row>
    <row r="2735" spans="1:11" ht="16" thickBot="1" x14ac:dyDescent="0.3">
      <c r="A2735" s="1155">
        <v>26</v>
      </c>
      <c r="B2735" s="1144" t="s">
        <v>12628</v>
      </c>
      <c r="C2735" s="1144">
        <v>480</v>
      </c>
      <c r="D2735" s="1144">
        <v>480</v>
      </c>
      <c r="E2735" s="1144">
        <v>480</v>
      </c>
      <c r="F2735" s="1144">
        <v>368</v>
      </c>
      <c r="G2735" s="1144">
        <v>315</v>
      </c>
      <c r="H2735" s="1144">
        <v>278</v>
      </c>
      <c r="I2735" s="1144">
        <v>236</v>
      </c>
      <c r="J2735" s="1144">
        <v>205</v>
      </c>
      <c r="K2735" s="1125"/>
    </row>
    <row r="2736" spans="1:11" ht="16" thickBot="1" x14ac:dyDescent="0.3">
      <c r="A2736" s="1157"/>
      <c r="B2736" s="1144" t="s">
        <v>15718</v>
      </c>
      <c r="C2736" s="1144">
        <v>480</v>
      </c>
      <c r="D2736" s="1144">
        <v>480</v>
      </c>
      <c r="E2736" s="1144">
        <v>480</v>
      </c>
      <c r="F2736" s="1144">
        <v>368</v>
      </c>
      <c r="G2736" s="1144">
        <v>180</v>
      </c>
      <c r="H2736" s="1144">
        <v>86</v>
      </c>
      <c r="I2736" s="1144">
        <v>48</v>
      </c>
      <c r="J2736" s="1144">
        <v>33</v>
      </c>
      <c r="K2736" s="1125"/>
    </row>
    <row r="2737" spans="1:11" ht="16" thickBot="1" x14ac:dyDescent="0.3">
      <c r="A2737" s="1155">
        <v>27</v>
      </c>
      <c r="B2737" s="1144" t="s">
        <v>12628</v>
      </c>
      <c r="C2737" s="1144">
        <v>480</v>
      </c>
      <c r="D2737" s="1144">
        <v>480</v>
      </c>
      <c r="E2737" s="1144">
        <v>444</v>
      </c>
      <c r="F2737" s="1144">
        <v>345</v>
      </c>
      <c r="G2737" s="1144">
        <v>301</v>
      </c>
      <c r="H2737" s="1144">
        <v>267</v>
      </c>
      <c r="I2737" s="1144">
        <v>228</v>
      </c>
      <c r="J2737" s="1144">
        <v>199</v>
      </c>
      <c r="K2737" s="1125"/>
    </row>
    <row r="2738" spans="1:11" ht="16" thickBot="1" x14ac:dyDescent="0.3">
      <c r="A2738" s="1157"/>
      <c r="B2738" s="1144" t="s">
        <v>15718</v>
      </c>
      <c r="C2738" s="1144">
        <v>480</v>
      </c>
      <c r="D2738" s="1144">
        <v>480</v>
      </c>
      <c r="E2738" s="1144">
        <v>444</v>
      </c>
      <c r="F2738" s="1144">
        <v>261</v>
      </c>
      <c r="G2738" s="1144">
        <v>103</v>
      </c>
      <c r="H2738" s="1144">
        <v>63</v>
      </c>
      <c r="I2738" s="1144">
        <v>40</v>
      </c>
      <c r="J2738" s="1144">
        <v>29</v>
      </c>
      <c r="K2738" s="1125"/>
    </row>
    <row r="2739" spans="1:11" ht="16" thickBot="1" x14ac:dyDescent="0.3">
      <c r="A2739" s="1155">
        <v>28</v>
      </c>
      <c r="B2739" s="1144" t="s">
        <v>12628</v>
      </c>
      <c r="C2739" s="1144">
        <v>480</v>
      </c>
      <c r="D2739" s="1144">
        <v>480</v>
      </c>
      <c r="E2739" s="1144">
        <v>382</v>
      </c>
      <c r="F2739" s="1144">
        <v>329</v>
      </c>
      <c r="G2739" s="1144">
        <v>289</v>
      </c>
      <c r="H2739" s="1144">
        <v>257</v>
      </c>
      <c r="I2739" s="1144">
        <v>221</v>
      </c>
      <c r="J2739" s="1144">
        <v>193</v>
      </c>
      <c r="K2739" s="1125"/>
    </row>
    <row r="2740" spans="1:11" ht="16" thickBot="1" x14ac:dyDescent="0.3">
      <c r="A2740" s="1157"/>
      <c r="B2740" s="1144" t="s">
        <v>15718</v>
      </c>
      <c r="C2740" s="1144">
        <v>480</v>
      </c>
      <c r="D2740" s="1144">
        <v>480</v>
      </c>
      <c r="E2740" s="1144">
        <v>363</v>
      </c>
      <c r="F2740" s="1144">
        <v>116</v>
      </c>
      <c r="G2740" s="1144">
        <v>69</v>
      </c>
      <c r="H2740" s="1144">
        <v>48</v>
      </c>
      <c r="I2740" s="1144">
        <v>33</v>
      </c>
      <c r="J2740" s="1144">
        <v>26</v>
      </c>
      <c r="K2740" s="1125"/>
    </row>
    <row r="2741" spans="1:11" ht="16" thickBot="1" x14ac:dyDescent="0.3">
      <c r="A2741" s="1155">
        <v>29</v>
      </c>
      <c r="B2741" s="1144" t="s">
        <v>12628</v>
      </c>
      <c r="C2741" s="1144">
        <v>480</v>
      </c>
      <c r="D2741" s="1144">
        <v>430</v>
      </c>
      <c r="E2741" s="1144">
        <v>363</v>
      </c>
      <c r="F2741" s="1144">
        <v>315</v>
      </c>
      <c r="G2741" s="1144">
        <v>278</v>
      </c>
      <c r="H2741" s="1144">
        <v>248</v>
      </c>
      <c r="I2741" s="1144">
        <v>214</v>
      </c>
      <c r="J2741" s="1144">
        <v>188</v>
      </c>
      <c r="K2741" s="1125"/>
    </row>
    <row r="2742" spans="1:11" ht="16" thickBot="1" x14ac:dyDescent="0.3">
      <c r="A2742" s="1157"/>
      <c r="B2742" s="1144" t="s">
        <v>15718</v>
      </c>
      <c r="C2742" s="1144">
        <v>480</v>
      </c>
      <c r="D2742" s="1144">
        <v>430</v>
      </c>
      <c r="E2742" s="1144">
        <v>140</v>
      </c>
      <c r="F2742" s="1144">
        <v>77</v>
      </c>
      <c r="G2742" s="1144">
        <v>52</v>
      </c>
      <c r="H2742" s="1144">
        <v>40</v>
      </c>
      <c r="I2742" s="1144">
        <v>29</v>
      </c>
      <c r="J2742" s="1144">
        <v>23</v>
      </c>
      <c r="K2742" s="1125"/>
    </row>
    <row r="2743" spans="1:11" ht="16" thickBot="1" x14ac:dyDescent="0.3">
      <c r="A2743" s="1155">
        <v>30</v>
      </c>
      <c r="B2743" s="1144" t="s">
        <v>12628</v>
      </c>
      <c r="C2743" s="1144">
        <v>480</v>
      </c>
      <c r="D2743" s="1144">
        <v>406</v>
      </c>
      <c r="E2743" s="1144">
        <v>346</v>
      </c>
      <c r="F2743" s="1144">
        <v>301</v>
      </c>
      <c r="G2743" s="1144">
        <v>267</v>
      </c>
      <c r="H2743" s="1144">
        <v>239</v>
      </c>
      <c r="I2743" s="1144">
        <v>207</v>
      </c>
      <c r="J2743" s="1144">
        <v>183</v>
      </c>
      <c r="K2743" s="1125"/>
    </row>
    <row r="2744" spans="1:11" ht="16" thickBot="1" x14ac:dyDescent="0.3">
      <c r="A2744" s="1157"/>
      <c r="B2744" s="1144" t="s">
        <v>15718</v>
      </c>
      <c r="C2744" s="1144">
        <v>480</v>
      </c>
      <c r="D2744" s="1144">
        <v>160</v>
      </c>
      <c r="E2744" s="1144">
        <v>82</v>
      </c>
      <c r="F2744" s="1144">
        <v>55</v>
      </c>
      <c r="G2744" s="1144">
        <v>41</v>
      </c>
      <c r="H2744" s="1144">
        <v>33</v>
      </c>
      <c r="I2744" s="1144">
        <v>25</v>
      </c>
      <c r="J2744" s="1144">
        <v>20</v>
      </c>
      <c r="K2744" s="1125"/>
    </row>
    <row r="2745" spans="1:11" ht="16" thickBot="1" x14ac:dyDescent="0.3">
      <c r="A2745" s="1155">
        <v>31</v>
      </c>
      <c r="B2745" s="1144" t="s">
        <v>12628</v>
      </c>
      <c r="C2745" s="1144">
        <v>462</v>
      </c>
      <c r="D2745" s="1144">
        <v>385</v>
      </c>
      <c r="E2745" s="1144">
        <v>330</v>
      </c>
      <c r="F2745" s="1144">
        <v>289</v>
      </c>
      <c r="G2745" s="1144">
        <v>257</v>
      </c>
      <c r="H2745" s="1144">
        <v>231</v>
      </c>
      <c r="I2745" s="1144">
        <v>201</v>
      </c>
      <c r="J2745" s="1144">
        <v>178</v>
      </c>
      <c r="K2745" s="1125"/>
    </row>
    <row r="2746" spans="1:11" ht="16" thickBot="1" x14ac:dyDescent="0.3">
      <c r="A2746" s="1157"/>
      <c r="B2746" s="1144" t="s">
        <v>15718</v>
      </c>
      <c r="C2746" s="1144">
        <v>204</v>
      </c>
      <c r="D2746" s="1144">
        <v>92</v>
      </c>
      <c r="E2746" s="1144">
        <v>59</v>
      </c>
      <c r="F2746" s="1144">
        <v>44</v>
      </c>
      <c r="G2746" s="1144">
        <v>34</v>
      </c>
      <c r="H2746" s="1144">
        <v>28</v>
      </c>
      <c r="I2746" s="1144">
        <v>22</v>
      </c>
      <c r="J2746" s="1144">
        <v>19</v>
      </c>
      <c r="K2746" s="1125"/>
    </row>
    <row r="2747" spans="1:11" ht="16" thickBot="1" x14ac:dyDescent="0.3">
      <c r="A2747" s="1155">
        <v>32</v>
      </c>
      <c r="B2747" s="1144" t="s">
        <v>12628</v>
      </c>
      <c r="C2747" s="1144">
        <v>436</v>
      </c>
      <c r="D2747" s="1144">
        <v>366</v>
      </c>
      <c r="E2747" s="1144">
        <v>316</v>
      </c>
      <c r="F2747" s="1144">
        <v>278</v>
      </c>
      <c r="G2747" s="1144">
        <v>248</v>
      </c>
      <c r="H2747" s="1144">
        <v>224</v>
      </c>
      <c r="I2747" s="1144">
        <v>195</v>
      </c>
      <c r="J2747" s="1144">
        <v>173</v>
      </c>
      <c r="K2747" s="1125"/>
    </row>
    <row r="2748" spans="1:11" ht="16" thickBot="1" x14ac:dyDescent="0.3">
      <c r="A2748" s="1157"/>
      <c r="B2748" s="1144" t="s">
        <v>15718</v>
      </c>
      <c r="C2748" s="1144">
        <v>98</v>
      </c>
      <c r="D2748" s="1144">
        <v>61</v>
      </c>
      <c r="E2748" s="1144">
        <v>45</v>
      </c>
      <c r="F2748" s="1144">
        <v>35</v>
      </c>
      <c r="G2748" s="1144">
        <v>29</v>
      </c>
      <c r="H2748" s="1144">
        <v>24</v>
      </c>
      <c r="I2748" s="1144">
        <v>20</v>
      </c>
      <c r="J2748" s="1144">
        <v>17</v>
      </c>
      <c r="K2748" s="1125"/>
    </row>
    <row r="2749" spans="1:11" ht="16" thickBot="1" x14ac:dyDescent="0.3">
      <c r="A2749" s="1155">
        <v>33</v>
      </c>
      <c r="B2749" s="1144" t="s">
        <v>12628</v>
      </c>
      <c r="C2749" s="1144">
        <v>412</v>
      </c>
      <c r="D2749" s="1144">
        <v>349</v>
      </c>
      <c r="E2749" s="1144">
        <v>303</v>
      </c>
      <c r="F2749" s="1144">
        <v>267</v>
      </c>
      <c r="G2749" s="1144">
        <v>239</v>
      </c>
      <c r="H2749" s="1144">
        <v>217</v>
      </c>
      <c r="I2749" s="1144">
        <v>190</v>
      </c>
      <c r="J2749" s="1144">
        <v>168</v>
      </c>
      <c r="K2749" s="1125"/>
    </row>
    <row r="2750" spans="1:11" ht="16" thickBot="1" x14ac:dyDescent="0.3">
      <c r="A2750" s="1157"/>
      <c r="B2750" s="1144" t="s">
        <v>15718</v>
      </c>
      <c r="C2750" s="1144">
        <v>64</v>
      </c>
      <c r="D2750" s="1144">
        <v>46</v>
      </c>
      <c r="E2750" s="1144">
        <v>36</v>
      </c>
      <c r="F2750" s="1144">
        <v>29</v>
      </c>
      <c r="G2750" s="1144">
        <v>25</v>
      </c>
      <c r="H2750" s="1144">
        <v>21</v>
      </c>
      <c r="I2750" s="1144">
        <v>18</v>
      </c>
      <c r="J2750" s="1144">
        <v>15</v>
      </c>
      <c r="K2750" s="1125"/>
    </row>
    <row r="2751" spans="1:11" ht="16" thickBot="1" x14ac:dyDescent="0.3">
      <c r="A2751" s="1155">
        <v>34</v>
      </c>
      <c r="B2751" s="1144" t="s">
        <v>12628</v>
      </c>
      <c r="C2751" s="1144">
        <v>391</v>
      </c>
      <c r="D2751" s="1144">
        <v>333</v>
      </c>
      <c r="E2751" s="1144">
        <v>291</v>
      </c>
      <c r="F2751" s="1144">
        <v>258</v>
      </c>
      <c r="G2751" s="1144">
        <v>231</v>
      </c>
      <c r="H2751" s="1144">
        <v>210</v>
      </c>
      <c r="I2751" s="1144">
        <v>184</v>
      </c>
      <c r="J2751" s="1144">
        <v>164</v>
      </c>
      <c r="K2751" s="1125"/>
    </row>
    <row r="2752" spans="1:11" ht="16" thickBot="1" x14ac:dyDescent="0.3">
      <c r="A2752" s="1157"/>
      <c r="B2752" s="1144" t="s">
        <v>15718</v>
      </c>
      <c r="C2752" s="1144">
        <v>47</v>
      </c>
      <c r="D2752" s="1144">
        <v>36</v>
      </c>
      <c r="E2752" s="1144">
        <v>30</v>
      </c>
      <c r="F2752" s="1144">
        <v>25</v>
      </c>
      <c r="G2752" s="1144">
        <v>22</v>
      </c>
      <c r="H2752" s="1144">
        <v>19</v>
      </c>
      <c r="I2752" s="1144">
        <v>16</v>
      </c>
      <c r="J2752" s="1144">
        <v>14</v>
      </c>
      <c r="K2752" s="1125"/>
    </row>
    <row r="2753" spans="1:11" ht="16" thickBot="1" x14ac:dyDescent="0.3">
      <c r="A2753" s="1155">
        <v>35</v>
      </c>
      <c r="B2753" s="1144" t="s">
        <v>12628</v>
      </c>
      <c r="C2753" s="1144">
        <v>372</v>
      </c>
      <c r="D2753" s="1144">
        <v>319</v>
      </c>
      <c r="E2753" s="1144">
        <v>279</v>
      </c>
      <c r="F2753" s="1144">
        <v>248</v>
      </c>
      <c r="G2753" s="1144">
        <v>224</v>
      </c>
      <c r="H2753" s="1144">
        <v>204</v>
      </c>
      <c r="I2753" s="1144">
        <v>179</v>
      </c>
      <c r="J2753" s="1144">
        <v>160</v>
      </c>
      <c r="K2753" s="1125"/>
    </row>
    <row r="2754" spans="1:11" ht="16" thickBot="1" x14ac:dyDescent="0.3">
      <c r="A2754" s="1157"/>
      <c r="B2754" s="1144" t="s">
        <v>15718</v>
      </c>
      <c r="C2754" s="1144">
        <v>37</v>
      </c>
      <c r="D2754" s="1144">
        <v>30</v>
      </c>
      <c r="E2754" s="1144">
        <v>25</v>
      </c>
      <c r="F2754" s="1144">
        <v>22</v>
      </c>
      <c r="G2754" s="1144">
        <v>19</v>
      </c>
      <c r="H2754" s="1144">
        <v>17</v>
      </c>
      <c r="I2754" s="1144">
        <v>15</v>
      </c>
      <c r="J2754" s="1144">
        <v>13</v>
      </c>
      <c r="K2754" s="1125"/>
    </row>
    <row r="2755" spans="1:11" ht="16" thickBot="1" x14ac:dyDescent="0.3">
      <c r="A2755" s="1155">
        <v>36</v>
      </c>
      <c r="B2755" s="1144" t="s">
        <v>12628</v>
      </c>
      <c r="C2755" s="1144">
        <v>354</v>
      </c>
      <c r="D2755" s="1144">
        <v>306</v>
      </c>
      <c r="E2755" s="1144">
        <v>269</v>
      </c>
      <c r="F2755" s="1144">
        <v>240</v>
      </c>
      <c r="G2755" s="1144">
        <v>217</v>
      </c>
      <c r="H2755" s="1144">
        <v>198</v>
      </c>
      <c r="I2755" s="1144">
        <v>174</v>
      </c>
      <c r="J2755" s="1144">
        <v>156</v>
      </c>
      <c r="K2755" s="1125"/>
    </row>
    <row r="2756" spans="1:11" ht="16" thickBot="1" x14ac:dyDescent="0.3">
      <c r="A2756" s="1157"/>
      <c r="B2756" s="1144" t="s">
        <v>15718</v>
      </c>
      <c r="C2756" s="1144">
        <v>31</v>
      </c>
      <c r="D2756" s="1144">
        <v>26</v>
      </c>
      <c r="E2756" s="1144">
        <v>22</v>
      </c>
      <c r="F2756" s="1144">
        <v>19</v>
      </c>
      <c r="G2756" s="1144">
        <v>17</v>
      </c>
      <c r="H2756" s="1144">
        <v>16</v>
      </c>
      <c r="I2756" s="1144">
        <v>14</v>
      </c>
      <c r="J2756" s="1144">
        <v>12</v>
      </c>
      <c r="K2756" s="1125"/>
    </row>
    <row r="2757" spans="1:11" x14ac:dyDescent="0.25">
      <c r="A2757" s="1090">
        <v>37</v>
      </c>
      <c r="B2757" s="1089" t="s">
        <v>12628</v>
      </c>
      <c r="C2757" s="1089">
        <v>338</v>
      </c>
      <c r="D2757" s="1089">
        <v>293</v>
      </c>
      <c r="E2757" s="1089">
        <v>259</v>
      </c>
      <c r="F2757" s="1089">
        <v>232</v>
      </c>
      <c r="G2757" s="1089">
        <v>210</v>
      </c>
      <c r="H2757" s="1089">
        <v>192</v>
      </c>
      <c r="I2757" s="1089">
        <v>170</v>
      </c>
      <c r="J2757" s="1089">
        <v>152</v>
      </c>
    </row>
    <row r="2758" spans="1:11" ht="15" x14ac:dyDescent="0.25">
      <c r="A2758" s="1129"/>
      <c r="B2758" s="1125" t="s">
        <v>15718</v>
      </c>
      <c r="C2758" s="1125">
        <v>26</v>
      </c>
      <c r="D2758" s="1125">
        <v>22</v>
      </c>
      <c r="E2758" s="1125">
        <v>19</v>
      </c>
      <c r="F2758" s="1125">
        <v>17</v>
      </c>
      <c r="G2758" s="1125">
        <v>16</v>
      </c>
      <c r="H2758" s="1125">
        <v>14</v>
      </c>
      <c r="I2758" s="1125">
        <v>12</v>
      </c>
      <c r="J2758" s="1125">
        <v>11</v>
      </c>
      <c r="K2758" s="1125"/>
    </row>
    <row r="2759" spans="1:11" thickBot="1" x14ac:dyDescent="0.3">
      <c r="A2759" s="1129">
        <v>38</v>
      </c>
      <c r="B2759" s="1125" t="s">
        <v>12628</v>
      </c>
      <c r="C2759" s="1125">
        <v>324</v>
      </c>
      <c r="D2759" s="1125">
        <v>282</v>
      </c>
      <c r="E2759" s="1125">
        <v>250</v>
      </c>
      <c r="F2759" s="1125">
        <v>224</v>
      </c>
      <c r="G2759" s="1125">
        <v>204</v>
      </c>
      <c r="H2759" s="1125">
        <v>186</v>
      </c>
      <c r="I2759" s="1125">
        <v>165</v>
      </c>
      <c r="J2759" s="1125">
        <v>149</v>
      </c>
      <c r="K2759" s="1125"/>
    </row>
    <row r="2760" spans="1:11" ht="16" thickBot="1" x14ac:dyDescent="0.3">
      <c r="A2760" s="1140"/>
      <c r="B2760" s="1141" t="s">
        <v>15718</v>
      </c>
      <c r="C2760" s="1146">
        <v>22</v>
      </c>
      <c r="D2760" s="1142">
        <v>19</v>
      </c>
      <c r="E2760" s="1125">
        <v>17</v>
      </c>
      <c r="F2760" s="1125">
        <v>15</v>
      </c>
      <c r="G2760" s="1125">
        <v>14</v>
      </c>
      <c r="H2760" s="1125">
        <v>13</v>
      </c>
      <c r="I2760" s="1125">
        <v>11</v>
      </c>
      <c r="J2760" s="1125">
        <v>10</v>
      </c>
      <c r="K2760" s="1125"/>
    </row>
    <row r="2761" spans="1:11" ht="16" thickBot="1" x14ac:dyDescent="0.3">
      <c r="A2761" s="1143">
        <v>39</v>
      </c>
      <c r="B2761" s="1144" t="s">
        <v>12628</v>
      </c>
      <c r="C2761" s="1146">
        <v>310</v>
      </c>
      <c r="D2761" s="1142">
        <v>272</v>
      </c>
      <c r="E2761" s="1125">
        <v>242</v>
      </c>
      <c r="F2761" s="1125">
        <v>217</v>
      </c>
      <c r="G2761" s="1125">
        <v>198</v>
      </c>
      <c r="H2761" s="1125">
        <v>181</v>
      </c>
      <c r="I2761" s="1125">
        <v>161</v>
      </c>
      <c r="J2761" s="1125">
        <v>145</v>
      </c>
      <c r="K2761" s="1125"/>
    </row>
    <row r="2762" spans="1:11" ht="16.149999999999999" customHeight="1" thickBot="1" x14ac:dyDescent="0.3">
      <c r="A2762" s="1147"/>
      <c r="B2762" s="1148" t="s">
        <v>15718</v>
      </c>
      <c r="C2762" s="1149">
        <v>21</v>
      </c>
      <c r="D2762" s="1150">
        <v>18</v>
      </c>
      <c r="E2762" s="1150">
        <v>16</v>
      </c>
      <c r="F2762" s="1150">
        <v>15</v>
      </c>
      <c r="G2762" s="1150">
        <v>13</v>
      </c>
      <c r="H2762" s="1150">
        <v>12</v>
      </c>
      <c r="I2762" s="1150">
        <v>11</v>
      </c>
      <c r="J2762" s="1150">
        <v>10</v>
      </c>
      <c r="K2762" s="1145"/>
    </row>
    <row r="2763" spans="1:11" thickBot="1" x14ac:dyDescent="0.3">
      <c r="A2763" s="1143">
        <v>40</v>
      </c>
      <c r="B2763" s="1151" t="s">
        <v>12628</v>
      </c>
      <c r="C2763" s="1145">
        <v>298</v>
      </c>
      <c r="D2763" s="1146">
        <v>262</v>
      </c>
      <c r="E2763" s="1142">
        <v>234</v>
      </c>
      <c r="F2763" s="1145">
        <v>211</v>
      </c>
      <c r="G2763" s="1145">
        <v>192</v>
      </c>
      <c r="H2763" s="1145">
        <v>176</v>
      </c>
      <c r="I2763" s="1145">
        <v>157</v>
      </c>
      <c r="J2763" s="1145">
        <v>142</v>
      </c>
      <c r="K2763" s="1145"/>
    </row>
    <row r="2764" spans="1:11" thickBot="1" x14ac:dyDescent="0.3">
      <c r="A2764" s="1143"/>
      <c r="B2764" s="1145" t="s">
        <v>15718</v>
      </c>
      <c r="C2764" s="1145">
        <v>20</v>
      </c>
      <c r="D2764" s="1146">
        <v>18</v>
      </c>
      <c r="E2764" s="1142">
        <v>16</v>
      </c>
      <c r="F2764" s="1145">
        <v>14</v>
      </c>
      <c r="G2764" s="1145">
        <v>13</v>
      </c>
      <c r="H2764" s="1145">
        <v>12</v>
      </c>
      <c r="I2764" s="1145">
        <v>11</v>
      </c>
      <c r="J2764" s="1145">
        <v>10</v>
      </c>
      <c r="K2764" s="1145"/>
    </row>
    <row r="2765" spans="1:11" thickBot="1" x14ac:dyDescent="0.3">
      <c r="A2765" s="1143" t="s">
        <v>12672</v>
      </c>
      <c r="B2765" s="1145"/>
      <c r="C2765" s="1145"/>
      <c r="D2765" s="1146"/>
      <c r="E2765" s="1142"/>
      <c r="F2765" s="1145"/>
      <c r="G2765" s="1145"/>
      <c r="H2765" s="1145"/>
      <c r="I2765" s="1145"/>
      <c r="J2765" s="1145"/>
      <c r="K2765" s="1145"/>
    </row>
    <row r="2766" spans="1:11" ht="13.5" thickBot="1" x14ac:dyDescent="0.3">
      <c r="A2766" s="1152" t="s">
        <v>12638</v>
      </c>
      <c r="B2766" s="1153"/>
      <c r="C2766" s="1153"/>
      <c r="D2766" s="1153"/>
      <c r="E2766" s="1153"/>
      <c r="F2766" s="1153"/>
      <c r="G2766" s="1153"/>
      <c r="H2766" s="1153"/>
      <c r="I2766" s="1153"/>
      <c r="J2766" s="1153"/>
      <c r="K2766" s="1154"/>
    </row>
    <row r="2767" spans="1:11" ht="16" thickBot="1" x14ac:dyDescent="0.3">
      <c r="A2767" s="1155" t="s">
        <v>13595</v>
      </c>
      <c r="B2767" s="1144" t="s">
        <v>12640</v>
      </c>
      <c r="C2767" s="1144" t="s">
        <v>12670</v>
      </c>
      <c r="D2767" s="1156"/>
      <c r="E2767" s="1141"/>
      <c r="F2767" s="1144"/>
      <c r="G2767" s="1144"/>
      <c r="H2767" s="1144"/>
      <c r="I2767" s="1144"/>
      <c r="J2767" s="1144"/>
      <c r="K2767" s="1144"/>
    </row>
    <row r="2768" spans="1:11" ht="16" thickBot="1" x14ac:dyDescent="0.3">
      <c r="A2768" s="1157" t="s">
        <v>13596</v>
      </c>
      <c r="B2768" s="1144" t="s">
        <v>15752</v>
      </c>
      <c r="C2768" s="1144" t="s">
        <v>13625</v>
      </c>
      <c r="D2768" s="1156"/>
      <c r="E2768" s="1141"/>
      <c r="F2768" s="1144"/>
      <c r="G2768" s="1144"/>
      <c r="H2768" s="1144"/>
      <c r="I2768" s="1144"/>
      <c r="J2768" s="1144"/>
      <c r="K2768" s="1144"/>
    </row>
    <row r="2769" spans="1:11" ht="109" thickBot="1" x14ac:dyDescent="0.3">
      <c r="A2769" s="1155" t="s">
        <v>13598</v>
      </c>
      <c r="B2769" s="1144" t="s">
        <v>13599</v>
      </c>
      <c r="C2769" s="1144" t="s">
        <v>13600</v>
      </c>
      <c r="D2769" s="1156"/>
      <c r="E2769" s="1141"/>
      <c r="F2769" s="1144"/>
      <c r="G2769" s="1144"/>
      <c r="H2769" s="1144"/>
      <c r="I2769" s="1144"/>
      <c r="J2769" s="1144"/>
      <c r="K2769" s="1144"/>
    </row>
    <row r="2770" spans="1:11" ht="16" thickBot="1" x14ac:dyDescent="0.3">
      <c r="A2770" s="1157"/>
      <c r="B2770" s="1144"/>
      <c r="C2770" s="1144" t="s">
        <v>13601</v>
      </c>
      <c r="D2770" s="1156" t="s">
        <v>13619</v>
      </c>
      <c r="E2770" s="1141" t="s">
        <v>13603</v>
      </c>
      <c r="F2770" s="1144" t="s">
        <v>13604</v>
      </c>
      <c r="G2770" s="1144" t="s">
        <v>13605</v>
      </c>
      <c r="H2770" s="1144" t="s">
        <v>13626</v>
      </c>
      <c r="I2770" s="1144" t="s">
        <v>13607</v>
      </c>
      <c r="J2770" s="1144" t="s">
        <v>13621</v>
      </c>
      <c r="K2770" s="1144"/>
    </row>
    <row r="2771" spans="1:11" ht="16" thickBot="1" x14ac:dyDescent="0.3">
      <c r="A2771" s="1155" t="s">
        <v>15753</v>
      </c>
      <c r="B2771" s="1144" t="s">
        <v>15754</v>
      </c>
      <c r="C2771" s="1144" t="s">
        <v>13609</v>
      </c>
      <c r="D2771" s="1156" t="s">
        <v>13610</v>
      </c>
      <c r="E2771" s="1141" t="s">
        <v>13611</v>
      </c>
      <c r="F2771" s="1144" t="s">
        <v>13612</v>
      </c>
      <c r="G2771" s="1144" t="s">
        <v>13613</v>
      </c>
      <c r="H2771" s="1144" t="s">
        <v>13614</v>
      </c>
      <c r="I2771" s="1144" t="s">
        <v>13615</v>
      </c>
      <c r="J2771" s="1144" t="s">
        <v>13616</v>
      </c>
      <c r="K2771" s="1144"/>
    </row>
    <row r="2772" spans="1:11" ht="16" thickBot="1" x14ac:dyDescent="0.3">
      <c r="A2772" s="1157" t="s">
        <v>13617</v>
      </c>
      <c r="B2772" s="1144" t="s">
        <v>13618</v>
      </c>
      <c r="C2772" s="1144" t="s">
        <v>15692</v>
      </c>
      <c r="D2772" s="1156" t="s">
        <v>15692</v>
      </c>
      <c r="E2772" s="1141" t="s">
        <v>15692</v>
      </c>
      <c r="F2772" s="1144" t="s">
        <v>15692</v>
      </c>
      <c r="G2772" s="1144" t="s">
        <v>15692</v>
      </c>
      <c r="H2772" s="1144" t="s">
        <v>15692</v>
      </c>
      <c r="I2772" s="1144" t="s">
        <v>15692</v>
      </c>
      <c r="J2772" s="1144" t="s">
        <v>15692</v>
      </c>
      <c r="K2772" s="1144"/>
    </row>
    <row r="2773" spans="1:11" ht="16" thickBot="1" x14ac:dyDescent="0.3">
      <c r="A2773" s="1155"/>
      <c r="B2773" s="1144"/>
      <c r="C2773" s="1144"/>
      <c r="D2773" s="1156"/>
      <c r="E2773" s="1141"/>
      <c r="F2773" s="1144"/>
      <c r="G2773" s="1144"/>
      <c r="H2773" s="1144"/>
      <c r="I2773" s="1144"/>
      <c r="J2773" s="1144"/>
      <c r="K2773" s="1144"/>
    </row>
    <row r="2774" spans="1:11" ht="16" thickBot="1" x14ac:dyDescent="0.3">
      <c r="A2774" s="1157">
        <v>20</v>
      </c>
      <c r="B2774" s="1144" t="s">
        <v>12628</v>
      </c>
      <c r="C2774" s="1144">
        <v>480</v>
      </c>
      <c r="D2774" s="1156">
        <v>480</v>
      </c>
      <c r="E2774" s="1141">
        <v>480</v>
      </c>
      <c r="F2774" s="1144">
        <v>448</v>
      </c>
      <c r="G2774" s="1144">
        <v>403</v>
      </c>
      <c r="H2774" s="1144">
        <v>367</v>
      </c>
      <c r="I2774" s="1144">
        <v>323</v>
      </c>
      <c r="J2774" s="1144">
        <v>251</v>
      </c>
      <c r="K2774" s="1144"/>
    </row>
    <row r="2775" spans="1:11" ht="16" thickBot="1" x14ac:dyDescent="0.3">
      <c r="A2775" s="1155"/>
      <c r="B2775" s="1144" t="s">
        <v>15718</v>
      </c>
      <c r="C2775" s="1144">
        <v>480</v>
      </c>
      <c r="D2775" s="1156">
        <v>480</v>
      </c>
      <c r="E2775" s="1141">
        <v>480</v>
      </c>
      <c r="F2775" s="1144">
        <v>448</v>
      </c>
      <c r="G2775" s="1144">
        <v>403</v>
      </c>
      <c r="H2775" s="1144">
        <v>367</v>
      </c>
      <c r="I2775" s="1144">
        <v>323</v>
      </c>
      <c r="J2775" s="1144">
        <v>158</v>
      </c>
      <c r="K2775" s="1144"/>
    </row>
    <row r="2776" spans="1:11" ht="16" thickBot="1" x14ac:dyDescent="0.3">
      <c r="A2776" s="1157">
        <v>21</v>
      </c>
      <c r="B2776" s="1144" t="s">
        <v>12628</v>
      </c>
      <c r="C2776" s="1144">
        <v>480</v>
      </c>
      <c r="D2776" s="1156">
        <v>480</v>
      </c>
      <c r="E2776" s="1141">
        <v>480</v>
      </c>
      <c r="F2776" s="1144">
        <v>448</v>
      </c>
      <c r="G2776" s="1144">
        <v>403</v>
      </c>
      <c r="H2776" s="1144">
        <v>367</v>
      </c>
      <c r="I2776" s="1144">
        <v>287</v>
      </c>
      <c r="J2776" s="1144">
        <v>242</v>
      </c>
      <c r="K2776" s="1144"/>
    </row>
    <row r="2777" spans="1:11" ht="16" thickBot="1" x14ac:dyDescent="0.3">
      <c r="A2777" s="1155"/>
      <c r="B2777" s="1144" t="s">
        <v>15718</v>
      </c>
      <c r="C2777" s="1144">
        <v>480</v>
      </c>
      <c r="D2777" s="1156">
        <v>480</v>
      </c>
      <c r="E2777" s="1141">
        <v>480</v>
      </c>
      <c r="F2777" s="1144">
        <v>448</v>
      </c>
      <c r="G2777" s="1144">
        <v>403</v>
      </c>
      <c r="H2777" s="1144">
        <v>367</v>
      </c>
      <c r="I2777" s="1144">
        <v>287</v>
      </c>
      <c r="J2777" s="1144">
        <v>106</v>
      </c>
      <c r="K2777" s="1144"/>
    </row>
    <row r="2778" spans="1:11" ht="16" thickBot="1" x14ac:dyDescent="0.3">
      <c r="A2778" s="1157">
        <v>22</v>
      </c>
      <c r="B2778" s="1144" t="s">
        <v>12628</v>
      </c>
      <c r="C2778" s="1144">
        <v>480</v>
      </c>
      <c r="D2778" s="1156">
        <v>480</v>
      </c>
      <c r="E2778" s="1141">
        <v>480</v>
      </c>
      <c r="F2778" s="1144">
        <v>448</v>
      </c>
      <c r="G2778" s="1144">
        <v>403</v>
      </c>
      <c r="H2778" s="1144">
        <v>367</v>
      </c>
      <c r="I2778" s="1144">
        <v>273</v>
      </c>
      <c r="J2778" s="1144">
        <v>234</v>
      </c>
      <c r="K2778" s="1144"/>
    </row>
    <row r="2779" spans="1:11" ht="16" thickBot="1" x14ac:dyDescent="0.3">
      <c r="A2779" s="1155"/>
      <c r="B2779" s="1144" t="s">
        <v>15718</v>
      </c>
      <c r="C2779" s="1144">
        <v>480</v>
      </c>
      <c r="D2779" s="1156">
        <v>480</v>
      </c>
      <c r="E2779" s="1141">
        <v>480</v>
      </c>
      <c r="F2779" s="1144">
        <v>448</v>
      </c>
      <c r="G2779" s="1144">
        <v>403</v>
      </c>
      <c r="H2779" s="1144">
        <v>367</v>
      </c>
      <c r="I2779" s="1144">
        <v>259</v>
      </c>
      <c r="J2779" s="1144">
        <v>78</v>
      </c>
      <c r="K2779" s="1144"/>
    </row>
    <row r="2780" spans="1:11" ht="16" thickBot="1" x14ac:dyDescent="0.3">
      <c r="A2780" s="1157">
        <v>23</v>
      </c>
      <c r="B2780" s="1144" t="s">
        <v>12628</v>
      </c>
      <c r="C2780" s="1144">
        <v>480</v>
      </c>
      <c r="D2780" s="1156">
        <v>480</v>
      </c>
      <c r="E2780" s="1141">
        <v>480</v>
      </c>
      <c r="F2780" s="1144">
        <v>448</v>
      </c>
      <c r="G2780" s="1144">
        <v>403</v>
      </c>
      <c r="H2780" s="1144">
        <v>327</v>
      </c>
      <c r="I2780" s="1144">
        <v>263</v>
      </c>
      <c r="J2780" s="1144">
        <v>226</v>
      </c>
      <c r="K2780" s="1144"/>
    </row>
    <row r="2781" spans="1:11" ht="16" thickBot="1" x14ac:dyDescent="0.3">
      <c r="A2781" s="1155"/>
      <c r="B2781" s="1144" t="s">
        <v>15718</v>
      </c>
      <c r="C2781" s="1144">
        <v>480</v>
      </c>
      <c r="D2781" s="1156">
        <v>480</v>
      </c>
      <c r="E2781" s="1141">
        <v>480</v>
      </c>
      <c r="F2781" s="1144">
        <v>448</v>
      </c>
      <c r="G2781" s="1144">
        <v>403</v>
      </c>
      <c r="H2781" s="1144">
        <v>327</v>
      </c>
      <c r="I2781" s="1144">
        <v>124</v>
      </c>
      <c r="J2781" s="1144">
        <v>59</v>
      </c>
      <c r="K2781" s="1144"/>
    </row>
    <row r="2782" spans="1:11" ht="16" thickBot="1" x14ac:dyDescent="0.3">
      <c r="A2782" s="1157">
        <v>24</v>
      </c>
      <c r="B2782" s="1144" t="s">
        <v>12628</v>
      </c>
      <c r="C2782" s="1144">
        <v>480</v>
      </c>
      <c r="D2782" s="1156">
        <v>480</v>
      </c>
      <c r="E2782" s="1141">
        <v>480</v>
      </c>
      <c r="F2782" s="1144">
        <v>448</v>
      </c>
      <c r="G2782" s="1144">
        <v>383</v>
      </c>
      <c r="H2782" s="1144">
        <v>301</v>
      </c>
      <c r="I2782" s="1144">
        <v>253</v>
      </c>
      <c r="J2782" s="1144">
        <v>218</v>
      </c>
      <c r="K2782" s="1144"/>
    </row>
    <row r="2783" spans="1:11" ht="16" thickBot="1" x14ac:dyDescent="0.3">
      <c r="A2783" s="1155"/>
      <c r="B2783" s="1144" t="s">
        <v>15718</v>
      </c>
      <c r="C2783" s="1144">
        <v>480</v>
      </c>
      <c r="D2783" s="1156">
        <v>480</v>
      </c>
      <c r="E2783" s="1141">
        <v>480</v>
      </c>
      <c r="F2783" s="1144">
        <v>448</v>
      </c>
      <c r="G2783" s="1144">
        <v>383</v>
      </c>
      <c r="H2783" s="1144">
        <v>295</v>
      </c>
      <c r="I2783" s="1144">
        <v>81</v>
      </c>
      <c r="J2783" s="1144">
        <v>47</v>
      </c>
      <c r="K2783" s="1144"/>
    </row>
    <row r="2784" spans="1:11" ht="16" thickBot="1" x14ac:dyDescent="0.3">
      <c r="A2784" s="1157">
        <v>25</v>
      </c>
      <c r="B2784" s="1144" t="s">
        <v>12628</v>
      </c>
      <c r="C2784" s="1144">
        <v>480</v>
      </c>
      <c r="D2784" s="1156">
        <v>480</v>
      </c>
      <c r="E2784" s="1141">
        <v>480</v>
      </c>
      <c r="F2784" s="1144">
        <v>448</v>
      </c>
      <c r="G2784" s="1144">
        <v>328</v>
      </c>
      <c r="H2784" s="1144">
        <v>288</v>
      </c>
      <c r="I2784" s="1144">
        <v>244</v>
      </c>
      <c r="J2784" s="1144">
        <v>211</v>
      </c>
      <c r="K2784" s="1144"/>
    </row>
    <row r="2785" spans="1:11" ht="16" thickBot="1" x14ac:dyDescent="0.3">
      <c r="A2785" s="1155"/>
      <c r="B2785" s="1144" t="s">
        <v>15718</v>
      </c>
      <c r="C2785" s="1144">
        <v>480</v>
      </c>
      <c r="D2785" s="1156">
        <v>480</v>
      </c>
      <c r="E2785" s="1141">
        <v>480</v>
      </c>
      <c r="F2785" s="1144">
        <v>448</v>
      </c>
      <c r="G2785" s="1144">
        <v>328</v>
      </c>
      <c r="H2785" s="1144">
        <v>127</v>
      </c>
      <c r="I2785" s="1144">
        <v>59</v>
      </c>
      <c r="J2785" s="1144">
        <v>38</v>
      </c>
      <c r="K2785" s="1144"/>
    </row>
    <row r="2786" spans="1:11" ht="16" thickBot="1" x14ac:dyDescent="0.3">
      <c r="A2786" s="1157">
        <v>26</v>
      </c>
      <c r="B2786" s="1144" t="s">
        <v>12628</v>
      </c>
      <c r="C2786" s="1144">
        <v>480</v>
      </c>
      <c r="D2786" s="1156">
        <v>480</v>
      </c>
      <c r="E2786" s="1141">
        <v>480</v>
      </c>
      <c r="F2786" s="1144">
        <v>361</v>
      </c>
      <c r="G2786" s="1144">
        <v>313</v>
      </c>
      <c r="H2786" s="1144">
        <v>276</v>
      </c>
      <c r="I2786" s="1144">
        <v>235</v>
      </c>
      <c r="J2786" s="1144">
        <v>205</v>
      </c>
      <c r="K2786" s="1144"/>
    </row>
    <row r="2787" spans="1:11" ht="16" thickBot="1" x14ac:dyDescent="0.3">
      <c r="A2787" s="1155"/>
      <c r="B2787" s="1144" t="s">
        <v>15718</v>
      </c>
      <c r="C2787" s="1144">
        <v>480</v>
      </c>
      <c r="D2787" s="1156">
        <v>480</v>
      </c>
      <c r="E2787" s="1141">
        <v>480</v>
      </c>
      <c r="F2787" s="1144">
        <v>361</v>
      </c>
      <c r="G2787" s="1144">
        <v>156</v>
      </c>
      <c r="H2787" s="1144">
        <v>80</v>
      </c>
      <c r="I2787" s="1144">
        <v>46</v>
      </c>
      <c r="J2787" s="1144">
        <v>33</v>
      </c>
      <c r="K2787" s="1144"/>
    </row>
    <row r="2788" spans="1:11" ht="16" thickBot="1" x14ac:dyDescent="0.3">
      <c r="A2788" s="1157">
        <v>27</v>
      </c>
      <c r="B2788" s="1144" t="s">
        <v>12628</v>
      </c>
      <c r="C2788" s="1144">
        <v>480</v>
      </c>
      <c r="D2788" s="1156">
        <v>480</v>
      </c>
      <c r="E2788" s="1141">
        <v>424</v>
      </c>
      <c r="F2788" s="1144">
        <v>343</v>
      </c>
      <c r="G2788" s="1144">
        <v>300</v>
      </c>
      <c r="H2788" s="1144">
        <v>266</v>
      </c>
      <c r="I2788" s="1144">
        <v>227</v>
      </c>
      <c r="J2788" s="1144">
        <v>198</v>
      </c>
      <c r="K2788" s="1144"/>
    </row>
    <row r="2789" spans="1:11" ht="16" thickBot="1" x14ac:dyDescent="0.3">
      <c r="A2789" s="1155"/>
      <c r="B2789" s="1144" t="s">
        <v>15718</v>
      </c>
      <c r="C2789" s="1144">
        <v>480</v>
      </c>
      <c r="D2789" s="1156">
        <v>480</v>
      </c>
      <c r="E2789" s="1141">
        <v>424</v>
      </c>
      <c r="F2789" s="1144">
        <v>210</v>
      </c>
      <c r="G2789" s="1144">
        <v>93</v>
      </c>
      <c r="H2789" s="1144">
        <v>59</v>
      </c>
      <c r="I2789" s="1144">
        <v>38</v>
      </c>
      <c r="J2789" s="1144">
        <v>28</v>
      </c>
      <c r="K2789" s="1144"/>
    </row>
    <row r="2790" spans="1:11" ht="16" thickBot="1" x14ac:dyDescent="0.3">
      <c r="A2790" s="1157">
        <v>28</v>
      </c>
      <c r="B2790" s="1144" t="s">
        <v>12628</v>
      </c>
      <c r="C2790" s="1144">
        <v>480</v>
      </c>
      <c r="D2790" s="1156">
        <v>480</v>
      </c>
      <c r="E2790" s="1141">
        <v>379</v>
      </c>
      <c r="F2790" s="1144">
        <v>327</v>
      </c>
      <c r="G2790" s="1144">
        <v>287</v>
      </c>
      <c r="H2790" s="1144">
        <v>256</v>
      </c>
      <c r="I2790" s="1144">
        <v>220</v>
      </c>
      <c r="J2790" s="1144">
        <v>193</v>
      </c>
      <c r="K2790" s="1144"/>
    </row>
    <row r="2791" spans="1:11" ht="16" thickBot="1" x14ac:dyDescent="0.3">
      <c r="A2791" s="1155"/>
      <c r="B2791" s="1144" t="s">
        <v>15718</v>
      </c>
      <c r="C2791" s="1144">
        <v>480</v>
      </c>
      <c r="D2791" s="1156">
        <v>480</v>
      </c>
      <c r="E2791" s="1141">
        <v>268</v>
      </c>
      <c r="F2791" s="1144">
        <v>103</v>
      </c>
      <c r="G2791" s="1144">
        <v>64</v>
      </c>
      <c r="H2791" s="1144">
        <v>46</v>
      </c>
      <c r="I2791" s="1144">
        <v>32</v>
      </c>
      <c r="J2791" s="1144">
        <v>25</v>
      </c>
      <c r="K2791" s="1144"/>
    </row>
    <row r="2792" spans="1:11" ht="16" thickBot="1" x14ac:dyDescent="0.3">
      <c r="A2792" s="1157">
        <v>29</v>
      </c>
      <c r="B2792" s="1144" t="s">
        <v>12628</v>
      </c>
      <c r="C2792" s="1144">
        <v>480</v>
      </c>
      <c r="D2792" s="1156">
        <v>426</v>
      </c>
      <c r="E2792" s="1141">
        <v>360</v>
      </c>
      <c r="F2792" s="1144">
        <v>312</v>
      </c>
      <c r="G2792" s="1144">
        <v>276</v>
      </c>
      <c r="H2792" s="1144">
        <v>246</v>
      </c>
      <c r="I2792" s="1144">
        <v>213</v>
      </c>
      <c r="J2792" s="1144">
        <v>187</v>
      </c>
      <c r="K2792" s="1144"/>
    </row>
    <row r="2793" spans="1:11" ht="16" thickBot="1" x14ac:dyDescent="0.3">
      <c r="A2793" s="1155"/>
      <c r="B2793" s="1144" t="s">
        <v>15718</v>
      </c>
      <c r="C2793" s="1144">
        <v>480</v>
      </c>
      <c r="D2793" s="1156">
        <v>426</v>
      </c>
      <c r="E2793" s="1141">
        <v>121</v>
      </c>
      <c r="F2793" s="1144">
        <v>70</v>
      </c>
      <c r="G2793" s="1144">
        <v>49</v>
      </c>
      <c r="H2793" s="1144">
        <v>38</v>
      </c>
      <c r="I2793" s="1144">
        <v>28</v>
      </c>
      <c r="J2793" s="1144">
        <v>22</v>
      </c>
      <c r="K2793" s="1144"/>
    </row>
    <row r="2794" spans="1:11" ht="16" thickBot="1" x14ac:dyDescent="0.3">
      <c r="A2794" s="1157">
        <v>30</v>
      </c>
      <c r="B2794" s="1144" t="s">
        <v>12628</v>
      </c>
      <c r="C2794" s="1144">
        <v>480</v>
      </c>
      <c r="D2794" s="1156">
        <v>402</v>
      </c>
      <c r="E2794" s="1141">
        <v>343</v>
      </c>
      <c r="F2794" s="1144">
        <v>299</v>
      </c>
      <c r="G2794" s="1144">
        <v>265</v>
      </c>
      <c r="H2794" s="1144">
        <v>238</v>
      </c>
      <c r="I2794" s="1144">
        <v>206</v>
      </c>
      <c r="J2794" s="1144">
        <v>182</v>
      </c>
      <c r="K2794" s="1144"/>
    </row>
    <row r="2795" spans="1:11" ht="16" thickBot="1" x14ac:dyDescent="0.3">
      <c r="A2795" s="1155"/>
      <c r="B2795" s="1144" t="s">
        <v>15718</v>
      </c>
      <c r="C2795" s="1144">
        <v>480</v>
      </c>
      <c r="D2795" s="1156">
        <v>135</v>
      </c>
      <c r="E2795" s="1141">
        <v>74</v>
      </c>
      <c r="F2795" s="1144">
        <v>51</v>
      </c>
      <c r="G2795" s="1144">
        <v>39</v>
      </c>
      <c r="H2795" s="1144">
        <v>31</v>
      </c>
      <c r="I2795" s="1144">
        <v>24</v>
      </c>
      <c r="J2795" s="1144">
        <v>20</v>
      </c>
      <c r="K2795" s="1144"/>
    </row>
    <row r="2796" spans="1:11" ht="16" thickBot="1" x14ac:dyDescent="0.3">
      <c r="A2796" s="1157">
        <v>31</v>
      </c>
      <c r="B2796" s="1144" t="s">
        <v>12628</v>
      </c>
      <c r="C2796" s="1144">
        <v>456</v>
      </c>
      <c r="D2796" s="1156">
        <v>381</v>
      </c>
      <c r="E2796" s="1141">
        <v>327</v>
      </c>
      <c r="F2796" s="1144">
        <v>287</v>
      </c>
      <c r="G2796" s="1144">
        <v>255</v>
      </c>
      <c r="H2796" s="1144">
        <v>230</v>
      </c>
      <c r="I2796" s="1144">
        <v>200</v>
      </c>
      <c r="J2796" s="1144">
        <v>177</v>
      </c>
      <c r="K2796" s="1144"/>
    </row>
    <row r="2797" spans="1:11" ht="16" thickBot="1" x14ac:dyDescent="0.3">
      <c r="A2797" s="1155"/>
      <c r="B2797" s="1144" t="s">
        <v>15718</v>
      </c>
      <c r="C2797" s="1144">
        <v>162</v>
      </c>
      <c r="D2797" s="1156">
        <v>82</v>
      </c>
      <c r="E2797" s="1141">
        <v>55</v>
      </c>
      <c r="F2797" s="1144">
        <v>41</v>
      </c>
      <c r="G2797" s="1144">
        <v>33</v>
      </c>
      <c r="H2797" s="1144">
        <v>27</v>
      </c>
      <c r="I2797" s="1144">
        <v>22</v>
      </c>
      <c r="J2797" s="1144">
        <v>18</v>
      </c>
      <c r="K2797" s="1144"/>
    </row>
    <row r="2798" spans="1:11" ht="16" thickBot="1" x14ac:dyDescent="0.3">
      <c r="A2798" s="1157">
        <v>32</v>
      </c>
      <c r="B2798" s="1144" t="s">
        <v>12628</v>
      </c>
      <c r="C2798" s="1144">
        <v>430</v>
      </c>
      <c r="D2798" s="1156">
        <v>362</v>
      </c>
      <c r="E2798" s="1141">
        <v>313</v>
      </c>
      <c r="F2798" s="1144">
        <v>275</v>
      </c>
      <c r="G2798" s="1144">
        <v>246</v>
      </c>
      <c r="H2798" s="1144">
        <v>222</v>
      </c>
      <c r="I2798" s="1144">
        <v>194</v>
      </c>
      <c r="J2798" s="1144">
        <v>172</v>
      </c>
      <c r="K2798" s="1144"/>
    </row>
    <row r="2799" spans="1:11" ht="16" thickBot="1" x14ac:dyDescent="0.3">
      <c r="A2799" s="1155"/>
      <c r="B2799" s="1144" t="s">
        <v>15718</v>
      </c>
      <c r="C2799" s="1144">
        <v>86</v>
      </c>
      <c r="D2799" s="1156">
        <v>56</v>
      </c>
      <c r="E2799" s="1141">
        <v>42</v>
      </c>
      <c r="F2799" s="1144">
        <v>33</v>
      </c>
      <c r="G2799" s="1144">
        <v>28</v>
      </c>
      <c r="H2799" s="1144">
        <v>24</v>
      </c>
      <c r="I2799" s="1144">
        <v>19</v>
      </c>
      <c r="J2799" s="1144">
        <v>16</v>
      </c>
      <c r="K2799" s="1144"/>
    </row>
    <row r="2800" spans="1:11" ht="16" thickBot="1" x14ac:dyDescent="0.3">
      <c r="A2800" s="1157">
        <v>33</v>
      </c>
      <c r="B2800" s="1144" t="s">
        <v>12628</v>
      </c>
      <c r="C2800" s="1144">
        <v>406</v>
      </c>
      <c r="D2800" s="1156">
        <v>345</v>
      </c>
      <c r="E2800" s="1141">
        <v>299</v>
      </c>
      <c r="F2800" s="1144">
        <v>265</v>
      </c>
      <c r="G2800" s="1144">
        <v>237</v>
      </c>
      <c r="H2800" s="1144">
        <v>215</v>
      </c>
      <c r="I2800" s="1144">
        <v>188</v>
      </c>
      <c r="J2800" s="1144">
        <v>167</v>
      </c>
      <c r="K2800" s="1144"/>
    </row>
    <row r="2801" spans="1:11" ht="16" thickBot="1" x14ac:dyDescent="0.3">
      <c r="A2801" s="1155"/>
      <c r="B2801" s="1144" t="s">
        <v>15718</v>
      </c>
      <c r="C2801" s="1144">
        <v>58</v>
      </c>
      <c r="D2801" s="1156">
        <v>43</v>
      </c>
      <c r="E2801" s="1141">
        <v>34</v>
      </c>
      <c r="F2801" s="1144">
        <v>28</v>
      </c>
      <c r="G2801" s="1144">
        <v>24</v>
      </c>
      <c r="H2801" s="1144">
        <v>21</v>
      </c>
      <c r="I2801" s="1144">
        <v>17</v>
      </c>
      <c r="J2801" s="1144">
        <v>15</v>
      </c>
      <c r="K2801" s="1144"/>
    </row>
    <row r="2802" spans="1:11" ht="16" thickBot="1" x14ac:dyDescent="0.3">
      <c r="A2802" s="1157">
        <v>34</v>
      </c>
      <c r="B2802" s="1144" t="s">
        <v>12628</v>
      </c>
      <c r="C2802" s="1144">
        <v>385</v>
      </c>
      <c r="D2802" s="1156">
        <v>329</v>
      </c>
      <c r="E2802" s="1141">
        <v>287</v>
      </c>
      <c r="F2802" s="1144">
        <v>255</v>
      </c>
      <c r="G2802" s="1144">
        <v>229</v>
      </c>
      <c r="H2802" s="1144">
        <v>208</v>
      </c>
      <c r="I2802" s="1144">
        <v>183</v>
      </c>
      <c r="J2802" s="1144">
        <v>163</v>
      </c>
      <c r="K2802" s="1144"/>
    </row>
    <row r="2803" spans="1:11" ht="16" thickBot="1" x14ac:dyDescent="0.3">
      <c r="A2803" s="1155"/>
      <c r="B2803" s="1144" t="s">
        <v>15718</v>
      </c>
      <c r="C2803" s="1144">
        <v>43</v>
      </c>
      <c r="D2803" s="1156">
        <v>34</v>
      </c>
      <c r="E2803" s="1141">
        <v>28</v>
      </c>
      <c r="F2803" s="1144">
        <v>24</v>
      </c>
      <c r="G2803" s="1144">
        <v>21</v>
      </c>
      <c r="H2803" s="1144">
        <v>18</v>
      </c>
      <c r="I2803" s="1144">
        <v>16</v>
      </c>
      <c r="J2803" s="1144">
        <v>14</v>
      </c>
      <c r="K2803" s="1144"/>
    </row>
    <row r="2804" spans="1:11" ht="16" thickBot="1" x14ac:dyDescent="0.3">
      <c r="A2804" s="1157">
        <v>35</v>
      </c>
      <c r="B2804" s="1144" t="s">
        <v>12628</v>
      </c>
      <c r="C2804" s="1144">
        <v>366</v>
      </c>
      <c r="D2804" s="1156">
        <v>315</v>
      </c>
      <c r="E2804" s="1141">
        <v>276</v>
      </c>
      <c r="F2804" s="1144">
        <v>246</v>
      </c>
      <c r="G2804" s="1144">
        <v>222</v>
      </c>
      <c r="H2804" s="1144">
        <v>202</v>
      </c>
      <c r="I2804" s="1144">
        <v>178</v>
      </c>
      <c r="J2804" s="1144">
        <v>159</v>
      </c>
      <c r="K2804" s="1144"/>
    </row>
    <row r="2805" spans="1:11" ht="16" thickBot="1" x14ac:dyDescent="0.3">
      <c r="A2805" s="1155"/>
      <c r="B2805" s="1144" t="s">
        <v>15718</v>
      </c>
      <c r="C2805" s="1144">
        <v>35</v>
      </c>
      <c r="D2805" s="1156">
        <v>29</v>
      </c>
      <c r="E2805" s="1141">
        <v>24</v>
      </c>
      <c r="F2805" s="1144">
        <v>21</v>
      </c>
      <c r="G2805" s="1144">
        <v>19</v>
      </c>
      <c r="H2805" s="1144">
        <v>17</v>
      </c>
      <c r="I2805" s="1144">
        <v>14</v>
      </c>
      <c r="J2805" s="1144">
        <v>13</v>
      </c>
      <c r="K2805" s="1144"/>
    </row>
    <row r="2806" spans="1:11" ht="16" thickBot="1" x14ac:dyDescent="0.3">
      <c r="A2806" s="1157">
        <v>36</v>
      </c>
      <c r="B2806" s="1144" t="s">
        <v>12628</v>
      </c>
      <c r="C2806" s="1144">
        <v>349</v>
      </c>
      <c r="D2806" s="1156">
        <v>301</v>
      </c>
      <c r="E2806" s="1141">
        <v>266</v>
      </c>
      <c r="F2806" s="1144">
        <v>237</v>
      </c>
      <c r="G2806" s="1144">
        <v>215</v>
      </c>
      <c r="H2806" s="1144">
        <v>196</v>
      </c>
      <c r="I2806" s="1144">
        <v>173</v>
      </c>
      <c r="J2806" s="1144">
        <v>155</v>
      </c>
      <c r="K2806" s="1144"/>
    </row>
    <row r="2807" spans="1:11" ht="16" thickBot="1" x14ac:dyDescent="0.3">
      <c r="A2807" s="1155"/>
      <c r="B2807" s="1144" t="s">
        <v>15718</v>
      </c>
      <c r="C2807" s="1144">
        <v>29</v>
      </c>
      <c r="D2807" s="1156">
        <v>25</v>
      </c>
      <c r="E2807" s="1141">
        <v>21</v>
      </c>
      <c r="F2807" s="1144">
        <v>19</v>
      </c>
      <c r="G2807" s="1144">
        <v>17</v>
      </c>
      <c r="H2807" s="1144">
        <v>15</v>
      </c>
      <c r="I2807" s="1144">
        <v>13</v>
      </c>
      <c r="J2807" s="1144">
        <v>12</v>
      </c>
      <c r="K2807" s="1144"/>
    </row>
    <row r="2808" spans="1:11" ht="16" thickBot="1" x14ac:dyDescent="0.3">
      <c r="A2808" s="1157">
        <v>37</v>
      </c>
      <c r="B2808" s="1144" t="s">
        <v>12628</v>
      </c>
      <c r="C2808" s="1144">
        <v>333</v>
      </c>
      <c r="D2808" s="1156">
        <v>289</v>
      </c>
      <c r="E2808" s="1141">
        <v>256</v>
      </c>
      <c r="F2808" s="1144">
        <v>229</v>
      </c>
      <c r="G2808" s="1144">
        <v>208</v>
      </c>
      <c r="H2808" s="1144">
        <v>190</v>
      </c>
      <c r="I2808" s="1144">
        <v>168</v>
      </c>
      <c r="J2808" s="1144">
        <v>151</v>
      </c>
      <c r="K2808" s="1144"/>
    </row>
    <row r="2809" spans="1:11" ht="13" x14ac:dyDescent="0.25">
      <c r="A2809" s="1158"/>
      <c r="B2809" s="1138" t="s">
        <v>15718</v>
      </c>
      <c r="C2809" s="1138">
        <v>24</v>
      </c>
      <c r="D2809" s="1138">
        <v>21</v>
      </c>
      <c r="E2809" s="1138">
        <v>19</v>
      </c>
      <c r="F2809" s="1138">
        <v>17</v>
      </c>
      <c r="G2809" s="1138">
        <v>15</v>
      </c>
      <c r="H2809" s="1138">
        <v>14</v>
      </c>
      <c r="I2809" s="1138">
        <v>12</v>
      </c>
      <c r="J2809" s="1138">
        <v>11</v>
      </c>
      <c r="K2809" s="1138"/>
    </row>
    <row r="2810" spans="1:11" ht="15" x14ac:dyDescent="0.25">
      <c r="A2810" s="1129">
        <v>38</v>
      </c>
      <c r="B2810" s="1125" t="s">
        <v>12628</v>
      </c>
      <c r="C2810" s="1125">
        <v>318</v>
      </c>
      <c r="D2810" s="1125">
        <v>278</v>
      </c>
      <c r="E2810" s="1125">
        <v>247</v>
      </c>
      <c r="F2810" s="1125">
        <v>222</v>
      </c>
      <c r="G2810" s="1125">
        <v>202</v>
      </c>
      <c r="H2810" s="1125">
        <v>185</v>
      </c>
      <c r="I2810" s="1125">
        <v>164</v>
      </c>
      <c r="J2810" s="1125">
        <v>148</v>
      </c>
      <c r="K2810" s="1125"/>
    </row>
    <row r="2811" spans="1:11" thickBot="1" x14ac:dyDescent="0.3">
      <c r="A2811" s="1129"/>
      <c r="B2811" s="1125" t="s">
        <v>15718</v>
      </c>
      <c r="C2811" s="1125">
        <v>22</v>
      </c>
      <c r="D2811" s="1125">
        <v>19</v>
      </c>
      <c r="E2811" s="1125">
        <v>17</v>
      </c>
      <c r="F2811" s="1125">
        <v>15</v>
      </c>
      <c r="G2811" s="1125">
        <v>14</v>
      </c>
      <c r="H2811" s="1125">
        <v>13</v>
      </c>
      <c r="I2811" s="1125">
        <v>11</v>
      </c>
      <c r="J2811" s="1125">
        <v>10</v>
      </c>
      <c r="K2811" s="1125"/>
    </row>
    <row r="2812" spans="1:11" ht="16" thickBot="1" x14ac:dyDescent="0.3">
      <c r="A2812" s="1140">
        <v>39</v>
      </c>
      <c r="B2812" s="1141" t="s">
        <v>12628</v>
      </c>
      <c r="C2812" s="1146">
        <v>305</v>
      </c>
      <c r="D2812" s="1142">
        <v>268</v>
      </c>
      <c r="E2812" s="1125">
        <v>238</v>
      </c>
      <c r="F2812" s="1125">
        <v>215</v>
      </c>
      <c r="G2812" s="1125">
        <v>196</v>
      </c>
      <c r="H2812" s="1125">
        <v>180</v>
      </c>
      <c r="I2812" s="1125">
        <v>160</v>
      </c>
      <c r="J2812" s="1125">
        <v>144</v>
      </c>
      <c r="K2812" s="1125"/>
    </row>
    <row r="2813" spans="1:11" ht="16" thickBot="1" x14ac:dyDescent="0.3">
      <c r="A2813" s="1143"/>
      <c r="B2813" s="1144" t="s">
        <v>15718</v>
      </c>
      <c r="C2813" s="1146">
        <v>21</v>
      </c>
      <c r="D2813" s="1142">
        <v>18</v>
      </c>
      <c r="E2813" s="1125">
        <v>16</v>
      </c>
      <c r="F2813" s="1125">
        <v>15</v>
      </c>
      <c r="G2813" s="1125">
        <v>13</v>
      </c>
      <c r="H2813" s="1125">
        <v>12</v>
      </c>
      <c r="I2813" s="1125">
        <v>11</v>
      </c>
      <c r="J2813" s="1125">
        <v>10</v>
      </c>
      <c r="K2813" s="1125"/>
    </row>
    <row r="2814" spans="1:11" ht="16.149999999999999" customHeight="1" thickBot="1" x14ac:dyDescent="0.3">
      <c r="A2814" s="1147">
        <v>40</v>
      </c>
      <c r="B2814" s="1148" t="s">
        <v>12628</v>
      </c>
      <c r="C2814" s="1149">
        <v>293</v>
      </c>
      <c r="D2814" s="1150">
        <v>258</v>
      </c>
      <c r="E2814" s="1150">
        <v>230</v>
      </c>
      <c r="F2814" s="1150">
        <v>208</v>
      </c>
      <c r="G2814" s="1150">
        <v>190</v>
      </c>
      <c r="H2814" s="1150">
        <v>175</v>
      </c>
      <c r="I2814" s="1150">
        <v>156</v>
      </c>
      <c r="J2814" s="1150">
        <v>141</v>
      </c>
      <c r="K2814" s="1145"/>
    </row>
    <row r="2815" spans="1:11" thickBot="1" x14ac:dyDescent="0.3">
      <c r="A2815" s="1143"/>
      <c r="B2815" s="1151" t="s">
        <v>15718</v>
      </c>
      <c r="C2815" s="1145">
        <v>20</v>
      </c>
      <c r="D2815" s="1146">
        <v>18</v>
      </c>
      <c r="E2815" s="1142">
        <v>16</v>
      </c>
      <c r="F2815" s="1145">
        <v>14</v>
      </c>
      <c r="G2815" s="1145">
        <v>13</v>
      </c>
      <c r="H2815" s="1145">
        <v>12</v>
      </c>
      <c r="I2815" s="1145">
        <v>11</v>
      </c>
      <c r="J2815" s="1145">
        <v>10</v>
      </c>
      <c r="K2815" s="1145"/>
    </row>
    <row r="2816" spans="1:11" thickBot="1" x14ac:dyDescent="0.3">
      <c r="A2816" s="1143" t="s">
        <v>12673</v>
      </c>
      <c r="B2816" s="1145"/>
      <c r="C2816" s="1145"/>
      <c r="D2816" s="1146"/>
      <c r="E2816" s="1142"/>
      <c r="F2816" s="1145"/>
      <c r="G2816" s="1145"/>
      <c r="H2816" s="1145"/>
      <c r="I2816" s="1145"/>
      <c r="J2816" s="1145"/>
      <c r="K2816" s="1145"/>
    </row>
    <row r="2817" spans="1:11" thickBot="1" x14ac:dyDescent="0.3">
      <c r="A2817" s="1143" t="s">
        <v>12638</v>
      </c>
      <c r="B2817" s="1145"/>
      <c r="C2817" s="1145"/>
      <c r="D2817" s="1146"/>
      <c r="E2817" s="1142"/>
      <c r="F2817" s="1145"/>
      <c r="G2817" s="1145"/>
      <c r="H2817" s="1145"/>
      <c r="I2817" s="1145"/>
      <c r="J2817" s="1145"/>
      <c r="K2817" s="1145"/>
    </row>
    <row r="2818" spans="1:11" ht="13.5" thickBot="1" x14ac:dyDescent="0.3">
      <c r="A2818" s="1152" t="s">
        <v>13595</v>
      </c>
      <c r="B2818" s="1153" t="s">
        <v>12640</v>
      </c>
      <c r="C2818" s="1153" t="s">
        <v>12677</v>
      </c>
      <c r="D2818" s="1153"/>
      <c r="E2818" s="1153"/>
      <c r="F2818" s="1153"/>
      <c r="G2818" s="1153"/>
      <c r="H2818" s="1153"/>
      <c r="I2818" s="1153"/>
      <c r="J2818" s="1153"/>
      <c r="K2818" s="1154"/>
    </row>
    <row r="2819" spans="1:11" ht="16" thickBot="1" x14ac:dyDescent="0.3">
      <c r="A2819" s="1155" t="s">
        <v>13596</v>
      </c>
      <c r="B2819" s="1144" t="s">
        <v>15752</v>
      </c>
      <c r="C2819" s="1144" t="s">
        <v>13597</v>
      </c>
      <c r="D2819" s="1156"/>
      <c r="E2819" s="1141"/>
      <c r="F2819" s="1144"/>
      <c r="G2819" s="1144"/>
      <c r="H2819" s="1144"/>
      <c r="I2819" s="1144"/>
      <c r="J2819" s="1144"/>
      <c r="K2819" s="1144"/>
    </row>
    <row r="2820" spans="1:11" ht="109" thickBot="1" x14ac:dyDescent="0.3">
      <c r="A2820" s="1157" t="s">
        <v>13598</v>
      </c>
      <c r="B2820" s="1144" t="s">
        <v>13599</v>
      </c>
      <c r="C2820" s="1144" t="s">
        <v>13600</v>
      </c>
      <c r="D2820" s="1156"/>
      <c r="E2820" s="1141"/>
      <c r="F2820" s="1144"/>
      <c r="G2820" s="1144"/>
      <c r="H2820" s="1144"/>
      <c r="I2820" s="1144"/>
      <c r="J2820" s="1144"/>
      <c r="K2820" s="1144"/>
    </row>
    <row r="2821" spans="1:11" ht="16" thickBot="1" x14ac:dyDescent="0.3">
      <c r="A2821" s="1155"/>
      <c r="B2821" s="1144"/>
      <c r="C2821" s="1144" t="s">
        <v>13601</v>
      </c>
      <c r="D2821" s="1156" t="s">
        <v>13619</v>
      </c>
      <c r="E2821" s="1141" t="s">
        <v>13624</v>
      </c>
      <c r="F2821" s="1144" t="s">
        <v>13604</v>
      </c>
      <c r="G2821" s="1144" t="s">
        <v>13605</v>
      </c>
      <c r="H2821" s="1144" t="s">
        <v>13606</v>
      </c>
      <c r="I2821" s="1144" t="s">
        <v>13607</v>
      </c>
      <c r="J2821" s="1144" t="s">
        <v>13608</v>
      </c>
      <c r="K2821" s="1144"/>
    </row>
    <row r="2822" spans="1:11" ht="16" thickBot="1" x14ac:dyDescent="0.3">
      <c r="A2822" s="1157" t="s">
        <v>15753</v>
      </c>
      <c r="B2822" s="1144" t="s">
        <v>15754</v>
      </c>
      <c r="C2822" s="1144" t="s">
        <v>13609</v>
      </c>
      <c r="D2822" s="1156" t="s">
        <v>13610</v>
      </c>
      <c r="E2822" s="1141" t="s">
        <v>13611</v>
      </c>
      <c r="F2822" s="1144" t="s">
        <v>13612</v>
      </c>
      <c r="G2822" s="1144" t="s">
        <v>13613</v>
      </c>
      <c r="H2822" s="1144" t="s">
        <v>13614</v>
      </c>
      <c r="I2822" s="1144" t="s">
        <v>13615</v>
      </c>
      <c r="J2822" s="1144" t="s">
        <v>13616</v>
      </c>
      <c r="K2822" s="1144"/>
    </row>
    <row r="2823" spans="1:11" ht="16" thickBot="1" x14ac:dyDescent="0.3">
      <c r="A2823" s="1155" t="s">
        <v>13617</v>
      </c>
      <c r="B2823" s="1144" t="s">
        <v>13618</v>
      </c>
      <c r="C2823" s="1144" t="s">
        <v>15692</v>
      </c>
      <c r="D2823" s="1156" t="s">
        <v>15692</v>
      </c>
      <c r="E2823" s="1141" t="s">
        <v>15692</v>
      </c>
      <c r="F2823" s="1144" t="s">
        <v>15692</v>
      </c>
      <c r="G2823" s="1144" t="s">
        <v>15692</v>
      </c>
      <c r="H2823" s="1144" t="s">
        <v>15692</v>
      </c>
      <c r="I2823" s="1144" t="s">
        <v>15692</v>
      </c>
      <c r="J2823" s="1144" t="s">
        <v>15692</v>
      </c>
      <c r="K2823" s="1144"/>
    </row>
    <row r="2824" spans="1:11" ht="16" thickBot="1" x14ac:dyDescent="0.3">
      <c r="A2824" s="1157"/>
      <c r="B2824" s="1144"/>
      <c r="C2824" s="1144"/>
      <c r="D2824" s="1156"/>
      <c r="E2824" s="1141"/>
      <c r="F2824" s="1144"/>
      <c r="G2824" s="1144"/>
      <c r="H2824" s="1144"/>
      <c r="I2824" s="1144"/>
      <c r="J2824" s="1144"/>
      <c r="K2824" s="1144"/>
    </row>
    <row r="2825" spans="1:11" ht="16" thickBot="1" x14ac:dyDescent="0.3">
      <c r="A2825" s="1155">
        <v>20</v>
      </c>
      <c r="B2825" s="1144" t="s">
        <v>12628</v>
      </c>
      <c r="C2825" s="1144">
        <v>480</v>
      </c>
      <c r="D2825" s="1156">
        <v>480</v>
      </c>
      <c r="E2825" s="1141">
        <v>480</v>
      </c>
      <c r="F2825" s="1144">
        <v>448</v>
      </c>
      <c r="G2825" s="1144">
        <v>403</v>
      </c>
      <c r="H2825" s="1144">
        <v>367</v>
      </c>
      <c r="I2825" s="1144">
        <v>286</v>
      </c>
      <c r="J2825" s="1144">
        <v>243</v>
      </c>
      <c r="K2825" s="1144"/>
    </row>
    <row r="2826" spans="1:11" ht="16" thickBot="1" x14ac:dyDescent="0.3">
      <c r="A2826" s="1157"/>
      <c r="B2826" s="1144" t="s">
        <v>15718</v>
      </c>
      <c r="C2826" s="1144">
        <v>480</v>
      </c>
      <c r="D2826" s="1156">
        <v>480</v>
      </c>
      <c r="E2826" s="1141">
        <v>480</v>
      </c>
      <c r="F2826" s="1144">
        <v>448</v>
      </c>
      <c r="G2826" s="1144">
        <v>403</v>
      </c>
      <c r="H2826" s="1144">
        <v>367</v>
      </c>
      <c r="I2826" s="1144">
        <v>286</v>
      </c>
      <c r="J2826" s="1144">
        <v>85</v>
      </c>
      <c r="K2826" s="1144"/>
    </row>
    <row r="2827" spans="1:11" ht="16" thickBot="1" x14ac:dyDescent="0.3">
      <c r="A2827" s="1155">
        <v>21</v>
      </c>
      <c r="B2827" s="1144" t="s">
        <v>12628</v>
      </c>
      <c r="C2827" s="1144">
        <v>480</v>
      </c>
      <c r="D2827" s="1156">
        <v>480</v>
      </c>
      <c r="E2827" s="1141">
        <v>480</v>
      </c>
      <c r="F2827" s="1144">
        <v>448</v>
      </c>
      <c r="G2827" s="1144">
        <v>403</v>
      </c>
      <c r="H2827" s="1144">
        <v>367</v>
      </c>
      <c r="I2827" s="1144">
        <v>276</v>
      </c>
      <c r="J2827" s="1144">
        <v>236</v>
      </c>
      <c r="K2827" s="1144"/>
    </row>
    <row r="2828" spans="1:11" ht="16" thickBot="1" x14ac:dyDescent="0.3">
      <c r="A2828" s="1157"/>
      <c r="B2828" s="1144" t="s">
        <v>15718</v>
      </c>
      <c r="C2828" s="1144">
        <v>480</v>
      </c>
      <c r="D2828" s="1156">
        <v>480</v>
      </c>
      <c r="E2828" s="1141">
        <v>480</v>
      </c>
      <c r="F2828" s="1144">
        <v>448</v>
      </c>
      <c r="G2828" s="1144">
        <v>403</v>
      </c>
      <c r="H2828" s="1144">
        <v>367</v>
      </c>
      <c r="I2828" s="1144">
        <v>158</v>
      </c>
      <c r="J2828" s="1144">
        <v>65</v>
      </c>
      <c r="K2828" s="1144"/>
    </row>
    <row r="2829" spans="1:11" ht="16" thickBot="1" x14ac:dyDescent="0.3">
      <c r="A2829" s="1155">
        <v>22</v>
      </c>
      <c r="B2829" s="1144" t="s">
        <v>12628</v>
      </c>
      <c r="C2829" s="1144">
        <v>480</v>
      </c>
      <c r="D2829" s="1156">
        <v>480</v>
      </c>
      <c r="E2829" s="1141">
        <v>480</v>
      </c>
      <c r="F2829" s="1144">
        <v>448</v>
      </c>
      <c r="G2829" s="1144">
        <v>403</v>
      </c>
      <c r="H2829" s="1144">
        <v>320</v>
      </c>
      <c r="I2829" s="1144">
        <v>266</v>
      </c>
      <c r="J2829" s="1144">
        <v>228</v>
      </c>
      <c r="K2829" s="1144"/>
    </row>
    <row r="2830" spans="1:11" ht="16" thickBot="1" x14ac:dyDescent="0.3">
      <c r="A2830" s="1157"/>
      <c r="B2830" s="1144" t="s">
        <v>15718</v>
      </c>
      <c r="C2830" s="1144">
        <v>480</v>
      </c>
      <c r="D2830" s="1156">
        <v>480</v>
      </c>
      <c r="E2830" s="1141">
        <v>480</v>
      </c>
      <c r="F2830" s="1144">
        <v>448</v>
      </c>
      <c r="G2830" s="1144">
        <v>403</v>
      </c>
      <c r="H2830" s="1144">
        <v>320</v>
      </c>
      <c r="I2830" s="1144">
        <v>101</v>
      </c>
      <c r="J2830" s="1144">
        <v>53</v>
      </c>
      <c r="K2830" s="1144"/>
    </row>
    <row r="2831" spans="1:11" ht="16" thickBot="1" x14ac:dyDescent="0.3">
      <c r="A2831" s="1155">
        <v>23</v>
      </c>
      <c r="B2831" s="1144" t="s">
        <v>12628</v>
      </c>
      <c r="C2831" s="1144">
        <v>480</v>
      </c>
      <c r="D2831" s="1156">
        <v>480</v>
      </c>
      <c r="E2831" s="1141">
        <v>480</v>
      </c>
      <c r="F2831" s="1144">
        <v>448</v>
      </c>
      <c r="G2831" s="1144">
        <v>376</v>
      </c>
      <c r="H2831" s="1144">
        <v>307</v>
      </c>
      <c r="I2831" s="1144">
        <v>258</v>
      </c>
      <c r="J2831" s="1144">
        <v>222</v>
      </c>
      <c r="K2831" s="1144"/>
    </row>
    <row r="2832" spans="1:11" ht="16" thickBot="1" x14ac:dyDescent="0.3">
      <c r="A2832" s="1157"/>
      <c r="B2832" s="1144" t="s">
        <v>15718</v>
      </c>
      <c r="C2832" s="1144">
        <v>480</v>
      </c>
      <c r="D2832" s="1156">
        <v>480</v>
      </c>
      <c r="E2832" s="1141">
        <v>480</v>
      </c>
      <c r="F2832" s="1144">
        <v>448</v>
      </c>
      <c r="G2832" s="1144">
        <v>376</v>
      </c>
      <c r="H2832" s="1144">
        <v>219</v>
      </c>
      <c r="I2832" s="1144">
        <v>73</v>
      </c>
      <c r="J2832" s="1144">
        <v>44</v>
      </c>
      <c r="K2832" s="1144"/>
    </row>
    <row r="2833" spans="1:11" ht="16" thickBot="1" x14ac:dyDescent="0.3">
      <c r="A2833" s="1155">
        <v>24</v>
      </c>
      <c r="B2833" s="1144" t="s">
        <v>12628</v>
      </c>
      <c r="C2833" s="1144">
        <v>480</v>
      </c>
      <c r="D2833" s="1156">
        <v>480</v>
      </c>
      <c r="E2833" s="1141">
        <v>480</v>
      </c>
      <c r="F2833" s="1144">
        <v>448</v>
      </c>
      <c r="G2833" s="1144">
        <v>338</v>
      </c>
      <c r="H2833" s="1144">
        <v>296</v>
      </c>
      <c r="I2833" s="1144">
        <v>249</v>
      </c>
      <c r="J2833" s="1144">
        <v>215</v>
      </c>
      <c r="K2833" s="1144"/>
    </row>
    <row r="2834" spans="1:11" ht="16" thickBot="1" x14ac:dyDescent="0.3">
      <c r="A2834" s="1157"/>
      <c r="B2834" s="1144" t="s">
        <v>15718</v>
      </c>
      <c r="C2834" s="1144">
        <v>480</v>
      </c>
      <c r="D2834" s="1156">
        <v>480</v>
      </c>
      <c r="E2834" s="1141">
        <v>480</v>
      </c>
      <c r="F2834" s="1144">
        <v>448</v>
      </c>
      <c r="G2834" s="1144">
        <v>338</v>
      </c>
      <c r="H2834" s="1144">
        <v>119</v>
      </c>
      <c r="I2834" s="1144">
        <v>57</v>
      </c>
      <c r="J2834" s="1144">
        <v>38</v>
      </c>
      <c r="K2834" s="1144"/>
    </row>
    <row r="2835" spans="1:11" ht="16" thickBot="1" x14ac:dyDescent="0.3">
      <c r="A2835" s="1155">
        <v>25</v>
      </c>
      <c r="B2835" s="1144" t="s">
        <v>12628</v>
      </c>
      <c r="C2835" s="1144">
        <v>480</v>
      </c>
      <c r="D2835" s="1156">
        <v>480</v>
      </c>
      <c r="E2835" s="1141">
        <v>480</v>
      </c>
      <c r="F2835" s="1144">
        <v>374</v>
      </c>
      <c r="G2835" s="1144">
        <v>324</v>
      </c>
      <c r="H2835" s="1144">
        <v>285</v>
      </c>
      <c r="I2835" s="1144">
        <v>241</v>
      </c>
      <c r="J2835" s="1144">
        <v>209</v>
      </c>
      <c r="K2835" s="1144"/>
    </row>
    <row r="2836" spans="1:11" ht="16" thickBot="1" x14ac:dyDescent="0.3">
      <c r="A2836" s="1157"/>
      <c r="B2836" s="1144" t="s">
        <v>15718</v>
      </c>
      <c r="C2836" s="1144">
        <v>480</v>
      </c>
      <c r="D2836" s="1156">
        <v>480</v>
      </c>
      <c r="E2836" s="1141">
        <v>480</v>
      </c>
      <c r="F2836" s="1144">
        <v>374</v>
      </c>
      <c r="G2836" s="1144">
        <v>160</v>
      </c>
      <c r="H2836" s="1144">
        <v>81</v>
      </c>
      <c r="I2836" s="1144">
        <v>47</v>
      </c>
      <c r="J2836" s="1144">
        <v>33</v>
      </c>
      <c r="K2836" s="1144"/>
    </row>
    <row r="2837" spans="1:11" ht="16" thickBot="1" x14ac:dyDescent="0.3">
      <c r="A2837" s="1155">
        <v>26</v>
      </c>
      <c r="B2837" s="1144" t="s">
        <v>12628</v>
      </c>
      <c r="C2837" s="1144">
        <v>480</v>
      </c>
      <c r="D2837" s="1156">
        <v>480</v>
      </c>
      <c r="E2837" s="1141">
        <v>423</v>
      </c>
      <c r="F2837" s="1144">
        <v>357</v>
      </c>
      <c r="G2837" s="1144">
        <v>311</v>
      </c>
      <c r="H2837" s="1144">
        <v>275</v>
      </c>
      <c r="I2837" s="1144">
        <v>234</v>
      </c>
      <c r="J2837" s="1144">
        <v>203</v>
      </c>
      <c r="K2837" s="1144"/>
    </row>
    <row r="2838" spans="1:11" ht="16" thickBot="1" x14ac:dyDescent="0.3">
      <c r="A2838" s="1157"/>
      <c r="B2838" s="1144" t="s">
        <v>15718</v>
      </c>
      <c r="C2838" s="1144">
        <v>480</v>
      </c>
      <c r="D2838" s="1156">
        <v>480</v>
      </c>
      <c r="E2838" s="1141">
        <v>423</v>
      </c>
      <c r="F2838" s="1144">
        <v>207</v>
      </c>
      <c r="G2838" s="1144">
        <v>97</v>
      </c>
      <c r="H2838" s="1144">
        <v>61</v>
      </c>
      <c r="I2838" s="1144">
        <v>39</v>
      </c>
      <c r="J2838" s="1144">
        <v>29</v>
      </c>
      <c r="K2838" s="1144"/>
    </row>
    <row r="2839" spans="1:11" ht="16" thickBot="1" x14ac:dyDescent="0.3">
      <c r="A2839" s="1155">
        <v>27</v>
      </c>
      <c r="B2839" s="1144" t="s">
        <v>12628</v>
      </c>
      <c r="C2839" s="1144">
        <v>480</v>
      </c>
      <c r="D2839" s="1156">
        <v>480</v>
      </c>
      <c r="E2839" s="1141">
        <v>398</v>
      </c>
      <c r="F2839" s="1144">
        <v>342</v>
      </c>
      <c r="G2839" s="1144">
        <v>299</v>
      </c>
      <c r="H2839" s="1144">
        <v>265</v>
      </c>
      <c r="I2839" s="1144">
        <v>227</v>
      </c>
      <c r="J2839" s="1144">
        <v>198</v>
      </c>
      <c r="K2839" s="1144"/>
    </row>
    <row r="2840" spans="1:11" ht="16" thickBot="1" x14ac:dyDescent="0.3">
      <c r="A2840" s="1157"/>
      <c r="B2840" s="1144" t="s">
        <v>15718</v>
      </c>
      <c r="C2840" s="1144">
        <v>480</v>
      </c>
      <c r="D2840" s="1156">
        <v>480</v>
      </c>
      <c r="E2840" s="1141">
        <v>261</v>
      </c>
      <c r="F2840" s="1144">
        <v>112</v>
      </c>
      <c r="G2840" s="1144">
        <v>69</v>
      </c>
      <c r="H2840" s="1144">
        <v>48</v>
      </c>
      <c r="I2840" s="1144">
        <v>33</v>
      </c>
      <c r="J2840" s="1144">
        <v>26</v>
      </c>
      <c r="K2840" s="1144"/>
    </row>
    <row r="2841" spans="1:11" ht="16" thickBot="1" x14ac:dyDescent="0.3">
      <c r="A2841" s="1155">
        <v>28</v>
      </c>
      <c r="B2841" s="1144" t="s">
        <v>12628</v>
      </c>
      <c r="C2841" s="1144">
        <v>480</v>
      </c>
      <c r="D2841" s="1156">
        <v>451</v>
      </c>
      <c r="E2841" s="1141">
        <v>380</v>
      </c>
      <c r="F2841" s="1144">
        <v>328</v>
      </c>
      <c r="G2841" s="1144">
        <v>288</v>
      </c>
      <c r="H2841" s="1144">
        <v>256</v>
      </c>
      <c r="I2841" s="1144">
        <v>220</v>
      </c>
      <c r="J2841" s="1144">
        <v>193</v>
      </c>
      <c r="K2841" s="1144"/>
    </row>
    <row r="2842" spans="1:11" ht="16" thickBot="1" x14ac:dyDescent="0.3">
      <c r="A2842" s="1157"/>
      <c r="B2842" s="1144" t="s">
        <v>15718</v>
      </c>
      <c r="C2842" s="1144">
        <v>480</v>
      </c>
      <c r="D2842" s="1156">
        <v>410</v>
      </c>
      <c r="E2842" s="1141">
        <v>132</v>
      </c>
      <c r="F2842" s="1144">
        <v>78</v>
      </c>
      <c r="G2842" s="1144">
        <v>54</v>
      </c>
      <c r="H2842" s="1144">
        <v>41</v>
      </c>
      <c r="I2842" s="1144">
        <v>30</v>
      </c>
      <c r="J2842" s="1144">
        <v>23</v>
      </c>
      <c r="K2842" s="1144"/>
    </row>
    <row r="2843" spans="1:11" ht="16" thickBot="1" x14ac:dyDescent="0.3">
      <c r="A2843" s="1155">
        <v>29</v>
      </c>
      <c r="B2843" s="1144" t="s">
        <v>12628</v>
      </c>
      <c r="C2843" s="1144">
        <v>480</v>
      </c>
      <c r="D2843" s="1156">
        <v>428</v>
      </c>
      <c r="E2843" s="1141">
        <v>363</v>
      </c>
      <c r="F2843" s="1144">
        <v>315</v>
      </c>
      <c r="G2843" s="1144">
        <v>278</v>
      </c>
      <c r="H2843" s="1144">
        <v>248</v>
      </c>
      <c r="I2843" s="1144">
        <v>214</v>
      </c>
      <c r="J2843" s="1144">
        <v>188</v>
      </c>
      <c r="K2843" s="1144"/>
    </row>
    <row r="2844" spans="1:11" ht="16" thickBot="1" x14ac:dyDescent="0.3">
      <c r="A2844" s="1157"/>
      <c r="B2844" s="1144" t="s">
        <v>15718</v>
      </c>
      <c r="C2844" s="1144">
        <v>480</v>
      </c>
      <c r="D2844" s="1156">
        <v>151</v>
      </c>
      <c r="E2844" s="1141">
        <v>84</v>
      </c>
      <c r="F2844" s="1144">
        <v>58</v>
      </c>
      <c r="G2844" s="1144">
        <v>44</v>
      </c>
      <c r="H2844" s="1144">
        <v>34</v>
      </c>
      <c r="I2844" s="1144">
        <v>26</v>
      </c>
      <c r="J2844" s="1144">
        <v>21</v>
      </c>
      <c r="K2844" s="1144"/>
    </row>
    <row r="2845" spans="1:11" ht="16" thickBot="1" x14ac:dyDescent="0.3">
      <c r="A2845" s="1155">
        <v>30</v>
      </c>
      <c r="B2845" s="1144" t="s">
        <v>12628</v>
      </c>
      <c r="C2845" s="1144">
        <v>480</v>
      </c>
      <c r="D2845" s="1156">
        <v>408</v>
      </c>
      <c r="E2845" s="1141">
        <v>348</v>
      </c>
      <c r="F2845" s="1144">
        <v>303</v>
      </c>
      <c r="G2845" s="1144">
        <v>268</v>
      </c>
      <c r="H2845" s="1144">
        <v>240</v>
      </c>
      <c r="I2845" s="1144">
        <v>208</v>
      </c>
      <c r="J2845" s="1144">
        <v>183</v>
      </c>
      <c r="K2845" s="1144"/>
    </row>
    <row r="2846" spans="1:11" ht="16" thickBot="1" x14ac:dyDescent="0.3">
      <c r="A2846" s="1157"/>
      <c r="B2846" s="1144" t="s">
        <v>15718</v>
      </c>
      <c r="C2846" s="1144">
        <v>177</v>
      </c>
      <c r="D2846" s="1156">
        <v>91</v>
      </c>
      <c r="E2846" s="1141">
        <v>61</v>
      </c>
      <c r="F2846" s="1144">
        <v>46</v>
      </c>
      <c r="G2846" s="1144">
        <v>36</v>
      </c>
      <c r="H2846" s="1144">
        <v>29</v>
      </c>
      <c r="I2846" s="1144">
        <v>23</v>
      </c>
      <c r="J2846" s="1144">
        <v>19</v>
      </c>
      <c r="K2846" s="1144"/>
    </row>
    <row r="2847" spans="1:11" ht="16" thickBot="1" x14ac:dyDescent="0.3">
      <c r="A2847" s="1155">
        <v>31</v>
      </c>
      <c r="B2847" s="1144" t="s">
        <v>12628</v>
      </c>
      <c r="C2847" s="1144">
        <v>466</v>
      </c>
      <c r="D2847" s="1156">
        <v>389</v>
      </c>
      <c r="E2847" s="1141">
        <v>333</v>
      </c>
      <c r="F2847" s="1144">
        <v>292</v>
      </c>
      <c r="G2847" s="1144">
        <v>259</v>
      </c>
      <c r="H2847" s="1144">
        <v>233</v>
      </c>
      <c r="I2847" s="1144">
        <v>202</v>
      </c>
      <c r="J2847" s="1144">
        <v>178</v>
      </c>
      <c r="K2847" s="1144"/>
    </row>
    <row r="2848" spans="1:11" ht="16" thickBot="1" x14ac:dyDescent="0.3">
      <c r="A2848" s="1157"/>
      <c r="B2848" s="1144" t="s">
        <v>15718</v>
      </c>
      <c r="C2848" s="1144">
        <v>100</v>
      </c>
      <c r="D2848" s="1156">
        <v>65</v>
      </c>
      <c r="E2848" s="1141">
        <v>48</v>
      </c>
      <c r="F2848" s="1144">
        <v>38</v>
      </c>
      <c r="G2848" s="1144">
        <v>31</v>
      </c>
      <c r="H2848" s="1144">
        <v>26</v>
      </c>
      <c r="I2848" s="1144">
        <v>21</v>
      </c>
      <c r="J2848" s="1144">
        <v>17</v>
      </c>
      <c r="K2848" s="1144"/>
    </row>
    <row r="2849" spans="1:11" ht="16" thickBot="1" x14ac:dyDescent="0.3">
      <c r="A2849" s="1155">
        <v>32</v>
      </c>
      <c r="B2849" s="1144" t="s">
        <v>12628</v>
      </c>
      <c r="C2849" s="1144">
        <v>443</v>
      </c>
      <c r="D2849" s="1156">
        <v>372</v>
      </c>
      <c r="E2849" s="1141">
        <v>320</v>
      </c>
      <c r="F2849" s="1144">
        <v>281</v>
      </c>
      <c r="G2849" s="1144">
        <v>251</v>
      </c>
      <c r="H2849" s="1144">
        <v>226</v>
      </c>
      <c r="I2849" s="1144">
        <v>197</v>
      </c>
      <c r="J2849" s="1144">
        <v>174</v>
      </c>
      <c r="K2849" s="1144"/>
    </row>
    <row r="2850" spans="1:11" ht="16" thickBot="1" x14ac:dyDescent="0.3">
      <c r="A2850" s="1157"/>
      <c r="B2850" s="1144" t="s">
        <v>15718</v>
      </c>
      <c r="C2850" s="1144">
        <v>71</v>
      </c>
      <c r="D2850" s="1156">
        <v>51</v>
      </c>
      <c r="E2850" s="1141">
        <v>39</v>
      </c>
      <c r="F2850" s="1144">
        <v>32</v>
      </c>
      <c r="G2850" s="1144">
        <v>27</v>
      </c>
      <c r="H2850" s="1144">
        <v>23</v>
      </c>
      <c r="I2850" s="1144">
        <v>19</v>
      </c>
      <c r="J2850" s="1144">
        <v>16</v>
      </c>
      <c r="K2850" s="1144"/>
    </row>
    <row r="2851" spans="1:11" ht="16" thickBot="1" x14ac:dyDescent="0.3">
      <c r="A2851" s="1155">
        <v>33</v>
      </c>
      <c r="B2851" s="1144" t="s">
        <v>12628</v>
      </c>
      <c r="C2851" s="1144">
        <v>421</v>
      </c>
      <c r="D2851" s="1156">
        <v>356</v>
      </c>
      <c r="E2851" s="1141">
        <v>308</v>
      </c>
      <c r="F2851" s="1144">
        <v>272</v>
      </c>
      <c r="G2851" s="1144">
        <v>243</v>
      </c>
      <c r="H2851" s="1144">
        <v>219</v>
      </c>
      <c r="I2851" s="1144">
        <v>191</v>
      </c>
      <c r="J2851" s="1144">
        <v>170</v>
      </c>
      <c r="K2851" s="1144"/>
    </row>
    <row r="2852" spans="1:11" ht="16" thickBot="1" x14ac:dyDescent="0.3">
      <c r="A2852" s="1157"/>
      <c r="B2852" s="1144" t="s">
        <v>15718</v>
      </c>
      <c r="C2852" s="1144">
        <v>53</v>
      </c>
      <c r="D2852" s="1156">
        <v>41</v>
      </c>
      <c r="E2852" s="1141">
        <v>33</v>
      </c>
      <c r="F2852" s="1144">
        <v>28</v>
      </c>
      <c r="G2852" s="1144">
        <v>24</v>
      </c>
      <c r="H2852" s="1144">
        <v>21</v>
      </c>
      <c r="I2852" s="1144">
        <v>17</v>
      </c>
      <c r="J2852" s="1144">
        <v>15</v>
      </c>
      <c r="K2852" s="1144"/>
    </row>
    <row r="2853" spans="1:11" ht="16" thickBot="1" x14ac:dyDescent="0.3">
      <c r="A2853" s="1155">
        <v>34</v>
      </c>
      <c r="B2853" s="1144" t="s">
        <v>12628</v>
      </c>
      <c r="C2853" s="1144">
        <v>402</v>
      </c>
      <c r="D2853" s="1156">
        <v>341</v>
      </c>
      <c r="E2853" s="1141">
        <v>297</v>
      </c>
      <c r="F2853" s="1144">
        <v>262</v>
      </c>
      <c r="G2853" s="1144">
        <v>235</v>
      </c>
      <c r="H2853" s="1144">
        <v>213</v>
      </c>
      <c r="I2853" s="1144">
        <v>186</v>
      </c>
      <c r="J2853" s="1144">
        <v>166</v>
      </c>
      <c r="K2853" s="1144"/>
    </row>
    <row r="2854" spans="1:11" ht="16" thickBot="1" x14ac:dyDescent="0.3">
      <c r="A2854" s="1157"/>
      <c r="B2854" s="1144" t="s">
        <v>15718</v>
      </c>
      <c r="C2854" s="1144">
        <v>42</v>
      </c>
      <c r="D2854" s="1156">
        <v>34</v>
      </c>
      <c r="E2854" s="1141">
        <v>28</v>
      </c>
      <c r="F2854" s="1144">
        <v>24</v>
      </c>
      <c r="G2854" s="1144">
        <v>21</v>
      </c>
      <c r="H2854" s="1144">
        <v>18</v>
      </c>
      <c r="I2854" s="1144">
        <v>16</v>
      </c>
      <c r="J2854" s="1144">
        <v>14</v>
      </c>
      <c r="K2854" s="1144"/>
    </row>
    <row r="2855" spans="1:11" ht="16" thickBot="1" x14ac:dyDescent="0.3">
      <c r="A2855" s="1155">
        <v>35</v>
      </c>
      <c r="B2855" s="1144" t="s">
        <v>12628</v>
      </c>
      <c r="C2855" s="1144">
        <v>384</v>
      </c>
      <c r="D2855" s="1156">
        <v>328</v>
      </c>
      <c r="E2855" s="1141">
        <v>286</v>
      </c>
      <c r="F2855" s="1144">
        <v>254</v>
      </c>
      <c r="G2855" s="1144">
        <v>228</v>
      </c>
      <c r="H2855" s="1144">
        <v>207</v>
      </c>
      <c r="I2855" s="1144">
        <v>182</v>
      </c>
      <c r="J2855" s="1144">
        <v>162</v>
      </c>
      <c r="K2855" s="1144"/>
    </row>
    <row r="2856" spans="1:11" ht="16" thickBot="1" x14ac:dyDescent="0.3">
      <c r="A2856" s="1157"/>
      <c r="B2856" s="1144" t="s">
        <v>15718</v>
      </c>
      <c r="C2856" s="1144">
        <v>35</v>
      </c>
      <c r="D2856" s="1156">
        <v>29</v>
      </c>
      <c r="E2856" s="1141">
        <v>24</v>
      </c>
      <c r="F2856" s="1144">
        <v>21</v>
      </c>
      <c r="G2856" s="1144">
        <v>19</v>
      </c>
      <c r="H2856" s="1144">
        <v>17</v>
      </c>
      <c r="I2856" s="1144">
        <v>14</v>
      </c>
      <c r="J2856" s="1144">
        <v>13</v>
      </c>
      <c r="K2856" s="1144"/>
    </row>
    <row r="2857" spans="1:11" ht="16" thickBot="1" x14ac:dyDescent="0.3">
      <c r="A2857" s="1155">
        <v>36</v>
      </c>
      <c r="B2857" s="1144" t="s">
        <v>12628</v>
      </c>
      <c r="C2857" s="1144">
        <v>368</v>
      </c>
      <c r="D2857" s="1156">
        <v>316</v>
      </c>
      <c r="E2857" s="1141">
        <v>276</v>
      </c>
      <c r="F2857" s="1144">
        <v>246</v>
      </c>
      <c r="G2857" s="1144">
        <v>221</v>
      </c>
      <c r="H2857" s="1144">
        <v>201</v>
      </c>
      <c r="I2857" s="1144">
        <v>177</v>
      </c>
      <c r="J2857" s="1144">
        <v>158</v>
      </c>
      <c r="K2857" s="1144"/>
    </row>
    <row r="2858" spans="1:11" ht="16" thickBot="1" x14ac:dyDescent="0.3">
      <c r="A2858" s="1157"/>
      <c r="B2858" s="1144" t="s">
        <v>15718</v>
      </c>
      <c r="C2858" s="1144">
        <v>30</v>
      </c>
      <c r="D2858" s="1156">
        <v>25</v>
      </c>
      <c r="E2858" s="1141">
        <v>22</v>
      </c>
      <c r="F2858" s="1144">
        <v>19</v>
      </c>
      <c r="G2858" s="1144">
        <v>17</v>
      </c>
      <c r="H2858" s="1144">
        <v>15</v>
      </c>
      <c r="I2858" s="1144">
        <v>13</v>
      </c>
      <c r="J2858" s="1144">
        <v>12</v>
      </c>
      <c r="K2858" s="1144"/>
    </row>
    <row r="2859" spans="1:11" ht="16" thickBot="1" x14ac:dyDescent="0.3">
      <c r="A2859" s="1155">
        <v>37</v>
      </c>
      <c r="B2859" s="1144" t="s">
        <v>12628</v>
      </c>
      <c r="C2859" s="1144">
        <v>353</v>
      </c>
      <c r="D2859" s="1156">
        <v>304</v>
      </c>
      <c r="E2859" s="1141">
        <v>267</v>
      </c>
      <c r="F2859" s="1144">
        <v>238</v>
      </c>
      <c r="G2859" s="1144">
        <v>215</v>
      </c>
      <c r="H2859" s="1144">
        <v>196</v>
      </c>
      <c r="I2859" s="1144">
        <v>173</v>
      </c>
      <c r="J2859" s="1144">
        <v>155</v>
      </c>
      <c r="K2859" s="1144"/>
    </row>
    <row r="2860" spans="1:11" ht="16" thickBot="1" x14ac:dyDescent="0.3">
      <c r="A2860" s="1157"/>
      <c r="B2860" s="1144" t="s">
        <v>15718</v>
      </c>
      <c r="C2860" s="1144">
        <v>26</v>
      </c>
      <c r="D2860" s="1156">
        <v>22</v>
      </c>
      <c r="E2860" s="1141">
        <v>19</v>
      </c>
      <c r="F2860" s="1144">
        <v>17</v>
      </c>
      <c r="G2860" s="1144">
        <v>15</v>
      </c>
      <c r="H2860" s="1144">
        <v>14</v>
      </c>
      <c r="I2860" s="1144">
        <v>12</v>
      </c>
      <c r="J2860" s="1144">
        <v>11</v>
      </c>
      <c r="K2860" s="1144"/>
    </row>
    <row r="2861" spans="1:11" ht="13" x14ac:dyDescent="0.25">
      <c r="A2861" s="1158">
        <v>38</v>
      </c>
      <c r="B2861" s="1138" t="s">
        <v>12628</v>
      </c>
      <c r="C2861" s="1138">
        <v>339</v>
      </c>
      <c r="D2861" s="1138">
        <v>293</v>
      </c>
      <c r="E2861" s="1138">
        <v>258</v>
      </c>
      <c r="F2861" s="1138">
        <v>231</v>
      </c>
      <c r="G2861" s="1138">
        <v>209</v>
      </c>
      <c r="H2861" s="1138">
        <v>191</v>
      </c>
      <c r="I2861" s="1138">
        <v>169</v>
      </c>
      <c r="J2861" s="1138">
        <v>151</v>
      </c>
      <c r="K2861" s="1138"/>
    </row>
    <row r="2862" spans="1:11" ht="15" x14ac:dyDescent="0.25">
      <c r="A2862" s="1129"/>
      <c r="B2862" s="1125" t="s">
        <v>15718</v>
      </c>
      <c r="C2862" s="1125">
        <v>23</v>
      </c>
      <c r="D2862" s="1125">
        <v>20</v>
      </c>
      <c r="E2862" s="1125">
        <v>18</v>
      </c>
      <c r="F2862" s="1125">
        <v>16</v>
      </c>
      <c r="G2862" s="1125">
        <v>14</v>
      </c>
      <c r="H2862" s="1125">
        <v>13</v>
      </c>
      <c r="I2862" s="1125">
        <v>11</v>
      </c>
      <c r="J2862" s="1125">
        <v>10</v>
      </c>
      <c r="K2862" s="1125"/>
    </row>
    <row r="2863" spans="1:11" thickBot="1" x14ac:dyDescent="0.3">
      <c r="A2863" s="1129">
        <v>39</v>
      </c>
      <c r="B2863" s="1125" t="s">
        <v>12628</v>
      </c>
      <c r="C2863" s="1125">
        <v>326</v>
      </c>
      <c r="D2863" s="1125">
        <v>283</v>
      </c>
      <c r="E2863" s="1125">
        <v>250</v>
      </c>
      <c r="F2863" s="1125">
        <v>224</v>
      </c>
      <c r="G2863" s="1125">
        <v>203</v>
      </c>
      <c r="H2863" s="1125">
        <v>186</v>
      </c>
      <c r="I2863" s="1125">
        <v>165</v>
      </c>
      <c r="J2863" s="1125">
        <v>148</v>
      </c>
      <c r="K2863" s="1125"/>
    </row>
    <row r="2864" spans="1:11" ht="16" thickBot="1" x14ac:dyDescent="0.3">
      <c r="A2864" s="1140"/>
      <c r="B2864" s="1141" t="s">
        <v>15718</v>
      </c>
      <c r="C2864" s="1146">
        <v>22</v>
      </c>
      <c r="D2864" s="1142">
        <v>19</v>
      </c>
      <c r="E2864" s="1125">
        <v>17</v>
      </c>
      <c r="F2864" s="1125">
        <v>15</v>
      </c>
      <c r="G2864" s="1125">
        <v>14</v>
      </c>
      <c r="H2864" s="1125">
        <v>13</v>
      </c>
      <c r="I2864" s="1125">
        <v>11</v>
      </c>
      <c r="J2864" s="1125">
        <v>10</v>
      </c>
      <c r="K2864" s="1125"/>
    </row>
    <row r="2865" spans="1:11" ht="16" thickBot="1" x14ac:dyDescent="0.3">
      <c r="A2865" s="1143">
        <v>40</v>
      </c>
      <c r="B2865" s="1144" t="s">
        <v>12628</v>
      </c>
      <c r="C2865" s="1146">
        <v>314</v>
      </c>
      <c r="D2865" s="1142">
        <v>274</v>
      </c>
      <c r="E2865" s="1125">
        <v>242</v>
      </c>
      <c r="F2865" s="1125">
        <v>218</v>
      </c>
      <c r="G2865" s="1125">
        <v>198</v>
      </c>
      <c r="H2865" s="1125">
        <v>181</v>
      </c>
      <c r="I2865" s="1125">
        <v>161</v>
      </c>
      <c r="J2865" s="1125">
        <v>145</v>
      </c>
      <c r="K2865" s="1125"/>
    </row>
    <row r="2866" spans="1:11" ht="16.149999999999999" customHeight="1" thickBot="1" x14ac:dyDescent="0.3">
      <c r="A2866" s="1147"/>
      <c r="B2866" s="1148" t="s">
        <v>15718</v>
      </c>
      <c r="C2866" s="1149">
        <v>21</v>
      </c>
      <c r="D2866" s="1150">
        <v>19</v>
      </c>
      <c r="E2866" s="1150">
        <v>16</v>
      </c>
      <c r="F2866" s="1150">
        <v>15</v>
      </c>
      <c r="G2866" s="1150">
        <v>13</v>
      </c>
      <c r="H2866" s="1150">
        <v>12</v>
      </c>
      <c r="I2866" s="1150">
        <v>11</v>
      </c>
      <c r="J2866" s="1150">
        <v>10</v>
      </c>
      <c r="K2866" s="1145"/>
    </row>
    <row r="2867" spans="1:11" thickBot="1" x14ac:dyDescent="0.3">
      <c r="A2867" s="1143" t="s">
        <v>12674</v>
      </c>
      <c r="B2867" s="1151"/>
      <c r="C2867" s="1145"/>
      <c r="D2867" s="1146"/>
      <c r="E2867" s="1142"/>
      <c r="F2867" s="1145"/>
      <c r="G2867" s="1145"/>
      <c r="H2867" s="1145"/>
      <c r="I2867" s="1145"/>
      <c r="J2867" s="1145"/>
      <c r="K2867" s="1145"/>
    </row>
    <row r="2868" spans="1:11" thickBot="1" x14ac:dyDescent="0.3">
      <c r="A2868" s="1143" t="s">
        <v>12638</v>
      </c>
      <c r="B2868" s="1145"/>
      <c r="C2868" s="1145"/>
      <c r="D2868" s="1146"/>
      <c r="E2868" s="1142"/>
      <c r="F2868" s="1145"/>
      <c r="G2868" s="1145"/>
      <c r="H2868" s="1145"/>
      <c r="I2868" s="1145"/>
      <c r="J2868" s="1145"/>
      <c r="K2868" s="1145"/>
    </row>
    <row r="2869" spans="1:11" thickBot="1" x14ac:dyDescent="0.3">
      <c r="A2869" s="1143" t="s">
        <v>13595</v>
      </c>
      <c r="B2869" s="1145" t="s">
        <v>12640</v>
      </c>
      <c r="C2869" s="1145" t="s">
        <v>12677</v>
      </c>
      <c r="D2869" s="1146"/>
      <c r="E2869" s="1142"/>
      <c r="F2869" s="1145"/>
      <c r="G2869" s="1145"/>
      <c r="H2869" s="1145"/>
      <c r="I2869" s="1145"/>
      <c r="J2869" s="1145"/>
      <c r="K2869" s="1145"/>
    </row>
    <row r="2870" spans="1:11" ht="13.5" thickBot="1" x14ac:dyDescent="0.3">
      <c r="A2870" s="1152" t="s">
        <v>13596</v>
      </c>
      <c r="B2870" s="1153" t="s">
        <v>15752</v>
      </c>
      <c r="C2870" s="1153" t="s">
        <v>12641</v>
      </c>
      <c r="D2870" s="1153"/>
      <c r="E2870" s="1153"/>
      <c r="F2870" s="1153"/>
      <c r="G2870" s="1153"/>
      <c r="H2870" s="1153"/>
      <c r="I2870" s="1153"/>
      <c r="J2870" s="1153"/>
      <c r="K2870" s="1154"/>
    </row>
    <row r="2871" spans="1:11" ht="109" thickBot="1" x14ac:dyDescent="0.3">
      <c r="A2871" s="1155" t="s">
        <v>13598</v>
      </c>
      <c r="B2871" s="1144" t="s">
        <v>13599</v>
      </c>
      <c r="C2871" s="1144" t="s">
        <v>13600</v>
      </c>
      <c r="D2871" s="1156"/>
      <c r="E2871" s="1141"/>
      <c r="F2871" s="1144"/>
      <c r="G2871" s="1144"/>
      <c r="H2871" s="1144"/>
      <c r="I2871" s="1144"/>
      <c r="J2871" s="1144"/>
      <c r="K2871" s="1144"/>
    </row>
    <row r="2872" spans="1:11" ht="16" thickBot="1" x14ac:dyDescent="0.3">
      <c r="A2872" s="1157"/>
      <c r="B2872" s="1144"/>
      <c r="C2872" s="1144" t="s">
        <v>13601</v>
      </c>
      <c r="D2872" s="1156" t="s">
        <v>13619</v>
      </c>
      <c r="E2872" s="1141" t="s">
        <v>13624</v>
      </c>
      <c r="F2872" s="1144" t="s">
        <v>13604</v>
      </c>
      <c r="G2872" s="1144" t="s">
        <v>13605</v>
      </c>
      <c r="H2872" s="1144" t="s">
        <v>13606</v>
      </c>
      <c r="I2872" s="1144" t="s">
        <v>13607</v>
      </c>
      <c r="J2872" s="1144" t="s">
        <v>13621</v>
      </c>
      <c r="K2872" s="1144"/>
    </row>
    <row r="2873" spans="1:11" ht="16" thickBot="1" x14ac:dyDescent="0.3">
      <c r="A2873" s="1155" t="s">
        <v>15753</v>
      </c>
      <c r="B2873" s="1144" t="s">
        <v>15754</v>
      </c>
      <c r="C2873" s="1144" t="s">
        <v>13609</v>
      </c>
      <c r="D2873" s="1156" t="s">
        <v>13610</v>
      </c>
      <c r="E2873" s="1141" t="s">
        <v>13611</v>
      </c>
      <c r="F2873" s="1144" t="s">
        <v>13612</v>
      </c>
      <c r="G2873" s="1144" t="s">
        <v>13613</v>
      </c>
      <c r="H2873" s="1144" t="s">
        <v>13614</v>
      </c>
      <c r="I2873" s="1144" t="s">
        <v>13615</v>
      </c>
      <c r="J2873" s="1144" t="s">
        <v>13616</v>
      </c>
      <c r="K2873" s="1144"/>
    </row>
    <row r="2874" spans="1:11" ht="16" thickBot="1" x14ac:dyDescent="0.3">
      <c r="A2874" s="1157" t="s">
        <v>13617</v>
      </c>
      <c r="B2874" s="1144" t="s">
        <v>13618</v>
      </c>
      <c r="C2874" s="1144" t="s">
        <v>15692</v>
      </c>
      <c r="D2874" s="1156" t="s">
        <v>15692</v>
      </c>
      <c r="E2874" s="1141" t="s">
        <v>15692</v>
      </c>
      <c r="F2874" s="1144" t="s">
        <v>15692</v>
      </c>
      <c r="G2874" s="1144" t="s">
        <v>15692</v>
      </c>
      <c r="H2874" s="1144" t="s">
        <v>15692</v>
      </c>
      <c r="I2874" s="1144" t="s">
        <v>15692</v>
      </c>
      <c r="J2874" s="1144" t="s">
        <v>15692</v>
      </c>
      <c r="K2874" s="1144"/>
    </row>
    <row r="2875" spans="1:11" ht="16" thickBot="1" x14ac:dyDescent="0.3">
      <c r="A2875" s="1155"/>
      <c r="B2875" s="1144"/>
      <c r="C2875" s="1144"/>
      <c r="D2875" s="1156"/>
      <c r="E2875" s="1141"/>
      <c r="F2875" s="1144"/>
      <c r="G2875" s="1144"/>
      <c r="H2875" s="1144"/>
      <c r="I2875" s="1144"/>
      <c r="J2875" s="1144"/>
      <c r="K2875" s="1144"/>
    </row>
    <row r="2876" spans="1:11" ht="16" thickBot="1" x14ac:dyDescent="0.3">
      <c r="A2876" s="1157">
        <v>20</v>
      </c>
      <c r="B2876" s="1144" t="s">
        <v>12628</v>
      </c>
      <c r="C2876" s="1144">
        <v>480</v>
      </c>
      <c r="D2876" s="1156">
        <v>480</v>
      </c>
      <c r="E2876" s="1141">
        <v>480</v>
      </c>
      <c r="F2876" s="1144">
        <v>448</v>
      </c>
      <c r="G2876" s="1144">
        <v>403</v>
      </c>
      <c r="H2876" s="1144">
        <v>367</v>
      </c>
      <c r="I2876" s="1144">
        <v>290</v>
      </c>
      <c r="J2876" s="1144">
        <v>246</v>
      </c>
      <c r="K2876" s="1144"/>
    </row>
    <row r="2877" spans="1:11" ht="16" thickBot="1" x14ac:dyDescent="0.3">
      <c r="A2877" s="1155"/>
      <c r="B2877" s="1144" t="s">
        <v>15718</v>
      </c>
      <c r="C2877" s="1144">
        <v>480</v>
      </c>
      <c r="D2877" s="1156">
        <v>480</v>
      </c>
      <c r="E2877" s="1141">
        <v>480</v>
      </c>
      <c r="F2877" s="1144">
        <v>448</v>
      </c>
      <c r="G2877" s="1144">
        <v>403</v>
      </c>
      <c r="H2877" s="1144">
        <v>367</v>
      </c>
      <c r="I2877" s="1144">
        <v>290</v>
      </c>
      <c r="J2877" s="1144">
        <v>104</v>
      </c>
      <c r="K2877" s="1144"/>
    </row>
    <row r="2878" spans="1:11" ht="16" thickBot="1" x14ac:dyDescent="0.3">
      <c r="A2878" s="1157">
        <v>21</v>
      </c>
      <c r="B2878" s="1144" t="s">
        <v>12628</v>
      </c>
      <c r="C2878" s="1144">
        <v>480</v>
      </c>
      <c r="D2878" s="1156">
        <v>480</v>
      </c>
      <c r="E2878" s="1141">
        <v>480</v>
      </c>
      <c r="F2878" s="1144">
        <v>448</v>
      </c>
      <c r="G2878" s="1144">
        <v>403</v>
      </c>
      <c r="H2878" s="1144">
        <v>367</v>
      </c>
      <c r="I2878" s="1144">
        <v>279</v>
      </c>
      <c r="J2878" s="1144">
        <v>238</v>
      </c>
      <c r="K2878" s="1144"/>
    </row>
    <row r="2879" spans="1:11" ht="16" thickBot="1" x14ac:dyDescent="0.3">
      <c r="A2879" s="1155"/>
      <c r="B2879" s="1144" t="s">
        <v>15718</v>
      </c>
      <c r="C2879" s="1144">
        <v>480</v>
      </c>
      <c r="D2879" s="1156">
        <v>480</v>
      </c>
      <c r="E2879" s="1141">
        <v>480</v>
      </c>
      <c r="F2879" s="1144">
        <v>448</v>
      </c>
      <c r="G2879" s="1144">
        <v>403</v>
      </c>
      <c r="H2879" s="1144">
        <v>367</v>
      </c>
      <c r="I2879" s="1144">
        <v>239</v>
      </c>
      <c r="J2879" s="1144">
        <v>76</v>
      </c>
      <c r="K2879" s="1144"/>
    </row>
    <row r="2880" spans="1:11" ht="16" thickBot="1" x14ac:dyDescent="0.3">
      <c r="A2880" s="1157">
        <v>22</v>
      </c>
      <c r="B2880" s="1144" t="s">
        <v>12628</v>
      </c>
      <c r="C2880" s="1144">
        <v>480</v>
      </c>
      <c r="D2880" s="1156">
        <v>480</v>
      </c>
      <c r="E2880" s="1141">
        <v>480</v>
      </c>
      <c r="F2880" s="1144">
        <v>448</v>
      </c>
      <c r="G2880" s="1144">
        <v>403</v>
      </c>
      <c r="H2880" s="1144">
        <v>339</v>
      </c>
      <c r="I2880" s="1144">
        <v>269</v>
      </c>
      <c r="J2880" s="1144">
        <v>230</v>
      </c>
      <c r="K2880" s="1144"/>
    </row>
    <row r="2881" spans="1:11" ht="16" thickBot="1" x14ac:dyDescent="0.3">
      <c r="A2881" s="1155"/>
      <c r="B2881" s="1144" t="s">
        <v>15718</v>
      </c>
      <c r="C2881" s="1144">
        <v>480</v>
      </c>
      <c r="D2881" s="1156">
        <v>480</v>
      </c>
      <c r="E2881" s="1141">
        <v>480</v>
      </c>
      <c r="F2881" s="1144">
        <v>448</v>
      </c>
      <c r="G2881" s="1144">
        <v>403</v>
      </c>
      <c r="H2881" s="1144">
        <v>339</v>
      </c>
      <c r="I2881" s="1144">
        <v>126</v>
      </c>
      <c r="J2881" s="1144">
        <v>59</v>
      </c>
      <c r="K2881" s="1144"/>
    </row>
    <row r="2882" spans="1:11" ht="16" thickBot="1" x14ac:dyDescent="0.3">
      <c r="A2882" s="1157">
        <v>23</v>
      </c>
      <c r="B2882" s="1144" t="s">
        <v>12628</v>
      </c>
      <c r="C2882" s="1144">
        <v>480</v>
      </c>
      <c r="D2882" s="1156">
        <v>480</v>
      </c>
      <c r="E2882" s="1141">
        <v>480</v>
      </c>
      <c r="F2882" s="1144">
        <v>448</v>
      </c>
      <c r="G2882" s="1144">
        <v>403</v>
      </c>
      <c r="H2882" s="1144">
        <v>311</v>
      </c>
      <c r="I2882" s="1144">
        <v>260</v>
      </c>
      <c r="J2882" s="1144">
        <v>223</v>
      </c>
      <c r="K2882" s="1144"/>
    </row>
    <row r="2883" spans="1:11" ht="16" thickBot="1" x14ac:dyDescent="0.3">
      <c r="A2883" s="1155"/>
      <c r="B2883" s="1144" t="s">
        <v>15718</v>
      </c>
      <c r="C2883" s="1144">
        <v>480</v>
      </c>
      <c r="D2883" s="1156">
        <v>480</v>
      </c>
      <c r="E2883" s="1141">
        <v>480</v>
      </c>
      <c r="F2883" s="1144">
        <v>448</v>
      </c>
      <c r="G2883" s="1144">
        <v>403</v>
      </c>
      <c r="H2883" s="1144">
        <v>311</v>
      </c>
      <c r="I2883" s="1144">
        <v>85</v>
      </c>
      <c r="J2883" s="1144">
        <v>48</v>
      </c>
      <c r="K2883" s="1144"/>
    </row>
    <row r="2884" spans="1:11" ht="16" thickBot="1" x14ac:dyDescent="0.3">
      <c r="A2884" s="1157">
        <v>24</v>
      </c>
      <c r="B2884" s="1144" t="s">
        <v>12628</v>
      </c>
      <c r="C2884" s="1144">
        <v>480</v>
      </c>
      <c r="D2884" s="1156">
        <v>480</v>
      </c>
      <c r="E2884" s="1141">
        <v>480</v>
      </c>
      <c r="F2884" s="1144">
        <v>448</v>
      </c>
      <c r="G2884" s="1144">
        <v>341</v>
      </c>
      <c r="H2884" s="1144">
        <v>298</v>
      </c>
      <c r="I2884" s="1144">
        <v>251</v>
      </c>
      <c r="J2884" s="1144">
        <v>217</v>
      </c>
      <c r="K2884" s="1144"/>
    </row>
    <row r="2885" spans="1:11" ht="16" thickBot="1" x14ac:dyDescent="0.3">
      <c r="A2885" s="1155"/>
      <c r="B2885" s="1144" t="s">
        <v>15718</v>
      </c>
      <c r="C2885" s="1144">
        <v>480</v>
      </c>
      <c r="D2885" s="1156">
        <v>480</v>
      </c>
      <c r="E2885" s="1141">
        <v>480</v>
      </c>
      <c r="F2885" s="1144">
        <v>448</v>
      </c>
      <c r="G2885" s="1144">
        <v>341</v>
      </c>
      <c r="H2885" s="1144">
        <v>148</v>
      </c>
      <c r="I2885" s="1144">
        <v>63</v>
      </c>
      <c r="J2885" s="1144">
        <v>40</v>
      </c>
      <c r="K2885" s="1144"/>
    </row>
    <row r="2886" spans="1:11" ht="16" thickBot="1" x14ac:dyDescent="0.3">
      <c r="A2886" s="1157">
        <v>25</v>
      </c>
      <c r="B2886" s="1144" t="s">
        <v>12628</v>
      </c>
      <c r="C2886" s="1144">
        <v>480</v>
      </c>
      <c r="D2886" s="1156">
        <v>480</v>
      </c>
      <c r="E2886" s="1141">
        <v>480</v>
      </c>
      <c r="F2886" s="1144">
        <v>393</v>
      </c>
      <c r="G2886" s="1144">
        <v>327</v>
      </c>
      <c r="H2886" s="1144">
        <v>287</v>
      </c>
      <c r="I2886" s="1144">
        <v>243</v>
      </c>
      <c r="J2886" s="1144">
        <v>210</v>
      </c>
      <c r="K2886" s="1144"/>
    </row>
    <row r="2887" spans="1:11" ht="16" thickBot="1" x14ac:dyDescent="0.3">
      <c r="A2887" s="1155"/>
      <c r="B2887" s="1144" t="s">
        <v>15718</v>
      </c>
      <c r="C2887" s="1144">
        <v>480</v>
      </c>
      <c r="D2887" s="1156">
        <v>480</v>
      </c>
      <c r="E2887" s="1141">
        <v>480</v>
      </c>
      <c r="F2887" s="1144">
        <v>393</v>
      </c>
      <c r="G2887" s="1144">
        <v>209</v>
      </c>
      <c r="H2887" s="1144">
        <v>92</v>
      </c>
      <c r="I2887" s="1144">
        <v>50</v>
      </c>
      <c r="J2887" s="1144">
        <v>34</v>
      </c>
      <c r="K2887" s="1144"/>
    </row>
    <row r="2888" spans="1:11" ht="16" thickBot="1" x14ac:dyDescent="0.3">
      <c r="A2888" s="1157">
        <v>26</v>
      </c>
      <c r="B2888" s="1144" t="s">
        <v>12628</v>
      </c>
      <c r="C2888" s="1144">
        <v>480</v>
      </c>
      <c r="D2888" s="1156">
        <v>480</v>
      </c>
      <c r="E2888" s="1141">
        <v>465</v>
      </c>
      <c r="F2888" s="1144">
        <v>360</v>
      </c>
      <c r="G2888" s="1144">
        <v>313</v>
      </c>
      <c r="H2888" s="1144">
        <v>276</v>
      </c>
      <c r="I2888" s="1144">
        <v>235</v>
      </c>
      <c r="J2888" s="1144">
        <v>204</v>
      </c>
      <c r="K2888" s="1144"/>
    </row>
    <row r="2889" spans="1:11" ht="16" thickBot="1" x14ac:dyDescent="0.3">
      <c r="A2889" s="1155"/>
      <c r="B2889" s="1144" t="s">
        <v>15718</v>
      </c>
      <c r="C2889" s="1144">
        <v>480</v>
      </c>
      <c r="D2889" s="1156">
        <v>480</v>
      </c>
      <c r="E2889" s="1141">
        <v>465</v>
      </c>
      <c r="F2889" s="1144">
        <v>296</v>
      </c>
      <c r="G2889" s="1144">
        <v>111</v>
      </c>
      <c r="H2889" s="1144">
        <v>66</v>
      </c>
      <c r="I2889" s="1144">
        <v>41</v>
      </c>
      <c r="J2889" s="1144">
        <v>30</v>
      </c>
      <c r="K2889" s="1144"/>
    </row>
    <row r="2890" spans="1:11" ht="16" thickBot="1" x14ac:dyDescent="0.3">
      <c r="A2890" s="1157">
        <v>27</v>
      </c>
      <c r="B2890" s="1144" t="s">
        <v>12628</v>
      </c>
      <c r="C2890" s="1144">
        <v>480</v>
      </c>
      <c r="D2890" s="1156">
        <v>480</v>
      </c>
      <c r="E2890" s="1141">
        <v>401</v>
      </c>
      <c r="F2890" s="1144">
        <v>344</v>
      </c>
      <c r="G2890" s="1144">
        <v>301</v>
      </c>
      <c r="H2890" s="1144">
        <v>266</v>
      </c>
      <c r="I2890" s="1144">
        <v>228</v>
      </c>
      <c r="J2890" s="1144">
        <v>199</v>
      </c>
      <c r="K2890" s="1144"/>
    </row>
    <row r="2891" spans="1:11" ht="16" thickBot="1" x14ac:dyDescent="0.3">
      <c r="A2891" s="1155"/>
      <c r="B2891" s="1144" t="s">
        <v>15718</v>
      </c>
      <c r="C2891" s="1144">
        <v>480</v>
      </c>
      <c r="D2891" s="1156">
        <v>480</v>
      </c>
      <c r="E2891" s="1141">
        <v>401</v>
      </c>
      <c r="F2891" s="1144">
        <v>129</v>
      </c>
      <c r="G2891" s="1144">
        <v>74</v>
      </c>
      <c r="H2891" s="1144">
        <v>51</v>
      </c>
      <c r="I2891" s="1144">
        <v>35</v>
      </c>
      <c r="J2891" s="1144">
        <v>26</v>
      </c>
      <c r="K2891" s="1144"/>
    </row>
    <row r="2892" spans="1:11" ht="16" thickBot="1" x14ac:dyDescent="0.3">
      <c r="A2892" s="1157">
        <v>28</v>
      </c>
      <c r="B2892" s="1144" t="s">
        <v>12628</v>
      </c>
      <c r="C2892" s="1144">
        <v>480</v>
      </c>
      <c r="D2892" s="1156">
        <v>454</v>
      </c>
      <c r="E2892" s="1141">
        <v>382</v>
      </c>
      <c r="F2892" s="1144">
        <v>329</v>
      </c>
      <c r="G2892" s="1144">
        <v>289</v>
      </c>
      <c r="H2892" s="1144">
        <v>257</v>
      </c>
      <c r="I2892" s="1144">
        <v>221</v>
      </c>
      <c r="J2892" s="1144">
        <v>193</v>
      </c>
      <c r="K2892" s="1144"/>
    </row>
    <row r="2893" spans="1:11" ht="16" thickBot="1" x14ac:dyDescent="0.3">
      <c r="A2893" s="1155"/>
      <c r="B2893" s="1144" t="s">
        <v>15718</v>
      </c>
      <c r="C2893" s="1144">
        <v>480</v>
      </c>
      <c r="D2893" s="1156">
        <v>454</v>
      </c>
      <c r="E2893" s="1141">
        <v>159</v>
      </c>
      <c r="F2893" s="1144">
        <v>85</v>
      </c>
      <c r="G2893" s="1144">
        <v>57</v>
      </c>
      <c r="H2893" s="1144">
        <v>42</v>
      </c>
      <c r="I2893" s="1144">
        <v>30</v>
      </c>
      <c r="J2893" s="1144">
        <v>24</v>
      </c>
      <c r="K2893" s="1144"/>
    </row>
    <row r="2894" spans="1:11" ht="16" thickBot="1" x14ac:dyDescent="0.3">
      <c r="A2894" s="1157">
        <v>29</v>
      </c>
      <c r="B2894" s="1144" t="s">
        <v>12628</v>
      </c>
      <c r="C2894" s="1144">
        <v>480</v>
      </c>
      <c r="D2894" s="1156">
        <v>430</v>
      </c>
      <c r="E2894" s="1141">
        <v>364</v>
      </c>
      <c r="F2894" s="1144">
        <v>316</v>
      </c>
      <c r="G2894" s="1144">
        <v>278</v>
      </c>
      <c r="H2894" s="1144">
        <v>249</v>
      </c>
      <c r="I2894" s="1144">
        <v>214</v>
      </c>
      <c r="J2894" s="1144">
        <v>188</v>
      </c>
      <c r="K2894" s="1144"/>
    </row>
    <row r="2895" spans="1:11" ht="16" thickBot="1" x14ac:dyDescent="0.3">
      <c r="A2895" s="1155"/>
      <c r="B2895" s="1144" t="s">
        <v>15718</v>
      </c>
      <c r="C2895" s="1144">
        <v>480</v>
      </c>
      <c r="D2895" s="1156">
        <v>187</v>
      </c>
      <c r="E2895" s="1141">
        <v>92</v>
      </c>
      <c r="F2895" s="1144">
        <v>61</v>
      </c>
      <c r="G2895" s="1144">
        <v>45</v>
      </c>
      <c r="H2895" s="1144">
        <v>35</v>
      </c>
      <c r="I2895" s="1144">
        <v>26</v>
      </c>
      <c r="J2895" s="1144">
        <v>21</v>
      </c>
      <c r="K2895" s="1144"/>
    </row>
    <row r="2896" spans="1:11" ht="16" thickBot="1" x14ac:dyDescent="0.3">
      <c r="A2896" s="1157">
        <v>30</v>
      </c>
      <c r="B2896" s="1144" t="s">
        <v>12628</v>
      </c>
      <c r="C2896" s="1144">
        <v>480</v>
      </c>
      <c r="D2896" s="1156">
        <v>409</v>
      </c>
      <c r="E2896" s="1141">
        <v>348</v>
      </c>
      <c r="F2896" s="1144">
        <v>303</v>
      </c>
      <c r="G2896" s="1144">
        <v>268</v>
      </c>
      <c r="H2896" s="1144">
        <v>240</v>
      </c>
      <c r="I2896" s="1144">
        <v>208</v>
      </c>
      <c r="J2896" s="1144">
        <v>183</v>
      </c>
      <c r="K2896" s="1144"/>
    </row>
    <row r="2897" spans="1:11" ht="16" thickBot="1" x14ac:dyDescent="0.3">
      <c r="A2897" s="1155"/>
      <c r="B2897" s="1144" t="s">
        <v>15718</v>
      </c>
      <c r="C2897" s="1144">
        <v>227</v>
      </c>
      <c r="D2897" s="1156">
        <v>100</v>
      </c>
      <c r="E2897" s="1141">
        <v>64</v>
      </c>
      <c r="F2897" s="1144">
        <v>47</v>
      </c>
      <c r="G2897" s="1144">
        <v>37</v>
      </c>
      <c r="H2897" s="1144">
        <v>30</v>
      </c>
      <c r="I2897" s="1144">
        <v>23</v>
      </c>
      <c r="J2897" s="1144">
        <v>19</v>
      </c>
      <c r="K2897" s="1144"/>
    </row>
    <row r="2898" spans="1:11" ht="16" thickBot="1" x14ac:dyDescent="0.3">
      <c r="A2898" s="1157">
        <v>31</v>
      </c>
      <c r="B2898" s="1144" t="s">
        <v>12628</v>
      </c>
      <c r="C2898" s="1144">
        <v>467</v>
      </c>
      <c r="D2898" s="1156">
        <v>389</v>
      </c>
      <c r="E2898" s="1141">
        <v>333</v>
      </c>
      <c r="F2898" s="1144">
        <v>292</v>
      </c>
      <c r="G2898" s="1144">
        <v>259</v>
      </c>
      <c r="H2898" s="1144">
        <v>233</v>
      </c>
      <c r="I2898" s="1144">
        <v>202</v>
      </c>
      <c r="J2898" s="1144">
        <v>178</v>
      </c>
      <c r="K2898" s="1144"/>
    </row>
    <row r="2899" spans="1:11" ht="16" thickBot="1" x14ac:dyDescent="0.3">
      <c r="A2899" s="1155"/>
      <c r="B2899" s="1144" t="s">
        <v>15718</v>
      </c>
      <c r="C2899" s="1144">
        <v>110</v>
      </c>
      <c r="D2899" s="1156">
        <v>68</v>
      </c>
      <c r="E2899" s="1141">
        <v>49</v>
      </c>
      <c r="F2899" s="1144">
        <v>38</v>
      </c>
      <c r="G2899" s="1144">
        <v>31</v>
      </c>
      <c r="H2899" s="1144">
        <v>26</v>
      </c>
      <c r="I2899" s="1144">
        <v>21</v>
      </c>
      <c r="J2899" s="1144">
        <v>17</v>
      </c>
      <c r="K2899" s="1144"/>
    </row>
    <row r="2900" spans="1:11" ht="16" thickBot="1" x14ac:dyDescent="0.3">
      <c r="A2900" s="1157">
        <v>32</v>
      </c>
      <c r="B2900" s="1144" t="s">
        <v>12628</v>
      </c>
      <c r="C2900" s="1144">
        <v>443</v>
      </c>
      <c r="D2900" s="1156">
        <v>371</v>
      </c>
      <c r="E2900" s="1141">
        <v>320</v>
      </c>
      <c r="F2900" s="1144">
        <v>281</v>
      </c>
      <c r="G2900" s="1144">
        <v>250</v>
      </c>
      <c r="H2900" s="1144">
        <v>226</v>
      </c>
      <c r="I2900" s="1144">
        <v>196</v>
      </c>
      <c r="J2900" s="1144">
        <v>174</v>
      </c>
      <c r="K2900" s="1144"/>
    </row>
    <row r="2901" spans="1:11" ht="16" thickBot="1" x14ac:dyDescent="0.3">
      <c r="A2901" s="1155"/>
      <c r="B2901" s="1144" t="s">
        <v>15718</v>
      </c>
      <c r="C2901" s="1144">
        <v>74</v>
      </c>
      <c r="D2901" s="1156">
        <v>52</v>
      </c>
      <c r="E2901" s="1141">
        <v>40</v>
      </c>
      <c r="F2901" s="1144">
        <v>32</v>
      </c>
      <c r="G2901" s="1144">
        <v>27</v>
      </c>
      <c r="H2901" s="1144">
        <v>23</v>
      </c>
      <c r="I2901" s="1144">
        <v>19</v>
      </c>
      <c r="J2901" s="1144">
        <v>16</v>
      </c>
      <c r="K2901" s="1144"/>
    </row>
    <row r="2902" spans="1:11" ht="16" thickBot="1" x14ac:dyDescent="0.3">
      <c r="A2902" s="1157">
        <v>33</v>
      </c>
      <c r="B2902" s="1144" t="s">
        <v>12628</v>
      </c>
      <c r="C2902" s="1144">
        <v>420</v>
      </c>
      <c r="D2902" s="1156">
        <v>355</v>
      </c>
      <c r="E2902" s="1141">
        <v>307</v>
      </c>
      <c r="F2902" s="1144">
        <v>271</v>
      </c>
      <c r="G2902" s="1144">
        <v>242</v>
      </c>
      <c r="H2902" s="1144">
        <v>219</v>
      </c>
      <c r="I2902" s="1144">
        <v>191</v>
      </c>
      <c r="J2902" s="1144">
        <v>170</v>
      </c>
      <c r="K2902" s="1144"/>
    </row>
    <row r="2903" spans="1:11" ht="16" thickBot="1" x14ac:dyDescent="0.3">
      <c r="A2903" s="1155"/>
      <c r="B2903" s="1144" t="s">
        <v>15718</v>
      </c>
      <c r="C2903" s="1144">
        <v>54</v>
      </c>
      <c r="D2903" s="1156">
        <v>41</v>
      </c>
      <c r="E2903" s="1141">
        <v>33</v>
      </c>
      <c r="F2903" s="1144">
        <v>28</v>
      </c>
      <c r="G2903" s="1144">
        <v>24</v>
      </c>
      <c r="H2903" s="1144">
        <v>20</v>
      </c>
      <c r="I2903" s="1144">
        <v>17</v>
      </c>
      <c r="J2903" s="1144">
        <v>15</v>
      </c>
      <c r="K2903" s="1144"/>
    </row>
    <row r="2904" spans="1:11" ht="16" thickBot="1" x14ac:dyDescent="0.3">
      <c r="A2904" s="1157">
        <v>34</v>
      </c>
      <c r="B2904" s="1144" t="s">
        <v>12628</v>
      </c>
      <c r="C2904" s="1144">
        <v>400</v>
      </c>
      <c r="D2904" s="1156">
        <v>340</v>
      </c>
      <c r="E2904" s="1141">
        <v>296</v>
      </c>
      <c r="F2904" s="1144">
        <v>261</v>
      </c>
      <c r="G2904" s="1144">
        <v>234</v>
      </c>
      <c r="H2904" s="1144">
        <v>212</v>
      </c>
      <c r="I2904" s="1144">
        <v>186</v>
      </c>
      <c r="J2904" s="1144">
        <v>165</v>
      </c>
      <c r="K2904" s="1144"/>
    </row>
    <row r="2905" spans="1:11" ht="16" thickBot="1" x14ac:dyDescent="0.3">
      <c r="A2905" s="1155"/>
      <c r="B2905" s="1144" t="s">
        <v>15718</v>
      </c>
      <c r="C2905" s="1144">
        <v>42</v>
      </c>
      <c r="D2905" s="1156">
        <v>34</v>
      </c>
      <c r="E2905" s="1141">
        <v>28</v>
      </c>
      <c r="F2905" s="1144">
        <v>24</v>
      </c>
      <c r="G2905" s="1144">
        <v>21</v>
      </c>
      <c r="H2905" s="1144">
        <v>18</v>
      </c>
      <c r="I2905" s="1144">
        <v>16</v>
      </c>
      <c r="J2905" s="1144">
        <v>14</v>
      </c>
      <c r="K2905" s="1144"/>
    </row>
    <row r="2906" spans="1:11" ht="16" thickBot="1" x14ac:dyDescent="0.3">
      <c r="A2906" s="1157">
        <v>35</v>
      </c>
      <c r="B2906" s="1144" t="s">
        <v>12628</v>
      </c>
      <c r="C2906" s="1144">
        <v>382</v>
      </c>
      <c r="D2906" s="1156">
        <v>326</v>
      </c>
      <c r="E2906" s="1141">
        <v>285</v>
      </c>
      <c r="F2906" s="1144">
        <v>253</v>
      </c>
      <c r="G2906" s="1144">
        <v>227</v>
      </c>
      <c r="H2906" s="1144">
        <v>206</v>
      </c>
      <c r="I2906" s="1144">
        <v>181</v>
      </c>
      <c r="J2906" s="1144">
        <v>161</v>
      </c>
      <c r="K2906" s="1144"/>
    </row>
    <row r="2907" spans="1:11" ht="16" thickBot="1" x14ac:dyDescent="0.3">
      <c r="A2907" s="1155"/>
      <c r="B2907" s="1144" t="s">
        <v>15718</v>
      </c>
      <c r="C2907" s="1144">
        <v>34</v>
      </c>
      <c r="D2907" s="1156">
        <v>28</v>
      </c>
      <c r="E2907" s="1141">
        <v>24</v>
      </c>
      <c r="F2907" s="1144">
        <v>21</v>
      </c>
      <c r="G2907" s="1144">
        <v>18</v>
      </c>
      <c r="H2907" s="1144">
        <v>17</v>
      </c>
      <c r="I2907" s="1144">
        <v>14</v>
      </c>
      <c r="J2907" s="1144">
        <v>13</v>
      </c>
      <c r="K2907" s="1144"/>
    </row>
    <row r="2908" spans="1:11" ht="16" thickBot="1" x14ac:dyDescent="0.3">
      <c r="A2908" s="1157">
        <v>36</v>
      </c>
      <c r="B2908" s="1144" t="s">
        <v>12628</v>
      </c>
      <c r="C2908" s="1144">
        <v>365</v>
      </c>
      <c r="D2908" s="1156">
        <v>313</v>
      </c>
      <c r="E2908" s="1141">
        <v>275</v>
      </c>
      <c r="F2908" s="1144">
        <v>244</v>
      </c>
      <c r="G2908" s="1144">
        <v>220</v>
      </c>
      <c r="H2908" s="1144">
        <v>200</v>
      </c>
      <c r="I2908" s="1144">
        <v>176</v>
      </c>
      <c r="J2908" s="1144">
        <v>158</v>
      </c>
      <c r="K2908" s="1144"/>
    </row>
    <row r="2909" spans="1:11" ht="16" thickBot="1" x14ac:dyDescent="0.3">
      <c r="A2909" s="1155"/>
      <c r="B2909" s="1144" t="s">
        <v>15718</v>
      </c>
      <c r="C2909" s="1144">
        <v>29</v>
      </c>
      <c r="D2909" s="1156">
        <v>25</v>
      </c>
      <c r="E2909" s="1141">
        <v>21</v>
      </c>
      <c r="F2909" s="1144">
        <v>19</v>
      </c>
      <c r="G2909" s="1144">
        <v>17</v>
      </c>
      <c r="H2909" s="1144">
        <v>15</v>
      </c>
      <c r="I2909" s="1144">
        <v>13</v>
      </c>
      <c r="J2909" s="1144">
        <v>12</v>
      </c>
      <c r="K2909" s="1144"/>
    </row>
    <row r="2910" spans="1:11" ht="16" thickBot="1" x14ac:dyDescent="0.3">
      <c r="A2910" s="1157">
        <v>37</v>
      </c>
      <c r="B2910" s="1144" t="s">
        <v>12628</v>
      </c>
      <c r="C2910" s="1144">
        <v>349</v>
      </c>
      <c r="D2910" s="1156">
        <v>301</v>
      </c>
      <c r="E2910" s="1141">
        <v>265</v>
      </c>
      <c r="F2910" s="1144">
        <v>237</v>
      </c>
      <c r="G2910" s="1144">
        <v>214</v>
      </c>
      <c r="H2910" s="1144">
        <v>195</v>
      </c>
      <c r="I2910" s="1144">
        <v>172</v>
      </c>
      <c r="J2910" s="1144">
        <v>154</v>
      </c>
      <c r="K2910" s="1144"/>
    </row>
    <row r="2911" spans="1:11" ht="16" thickBot="1" x14ac:dyDescent="0.3">
      <c r="A2911" s="1155"/>
      <c r="B2911" s="1144" t="s">
        <v>15718</v>
      </c>
      <c r="C2911" s="1144">
        <v>25</v>
      </c>
      <c r="D2911" s="1156">
        <v>22</v>
      </c>
      <c r="E2911" s="1141">
        <v>19</v>
      </c>
      <c r="F2911" s="1144">
        <v>17</v>
      </c>
      <c r="G2911" s="1144">
        <v>15</v>
      </c>
      <c r="H2911" s="1144">
        <v>14</v>
      </c>
      <c r="I2911" s="1144">
        <v>12</v>
      </c>
      <c r="J2911" s="1144">
        <v>11</v>
      </c>
      <c r="K2911" s="1144"/>
    </row>
    <row r="2912" spans="1:11" ht="16" thickBot="1" x14ac:dyDescent="0.3">
      <c r="A2912" s="1157">
        <v>38</v>
      </c>
      <c r="B2912" s="1144" t="s">
        <v>12628</v>
      </c>
      <c r="C2912" s="1144">
        <v>335</v>
      </c>
      <c r="D2912" s="1156">
        <v>290</v>
      </c>
      <c r="E2912" s="1141">
        <v>256</v>
      </c>
      <c r="F2912" s="1144">
        <v>229</v>
      </c>
      <c r="G2912" s="1144">
        <v>207</v>
      </c>
      <c r="H2912" s="1144">
        <v>189</v>
      </c>
      <c r="I2912" s="1144">
        <v>168</v>
      </c>
      <c r="J2912" s="1144">
        <v>150</v>
      </c>
      <c r="K2912" s="1144"/>
    </row>
    <row r="2913" spans="1:11" ht="13" x14ac:dyDescent="0.25">
      <c r="A2913" s="1158"/>
      <c r="B2913" s="1138" t="s">
        <v>15718</v>
      </c>
      <c r="C2913" s="1138">
        <v>23</v>
      </c>
      <c r="D2913" s="1138">
        <v>20</v>
      </c>
      <c r="E2913" s="1138">
        <v>17</v>
      </c>
      <c r="F2913" s="1138">
        <v>16</v>
      </c>
      <c r="G2913" s="1138">
        <v>14</v>
      </c>
      <c r="H2913" s="1138">
        <v>13</v>
      </c>
      <c r="I2913" s="1138">
        <v>11</v>
      </c>
      <c r="J2913" s="1138">
        <v>10</v>
      </c>
      <c r="K2913" s="1138"/>
    </row>
    <row r="2914" spans="1:11" ht="15" x14ac:dyDescent="0.25">
      <c r="A2914" s="1129">
        <v>39</v>
      </c>
      <c r="B2914" s="1125" t="s">
        <v>12628</v>
      </c>
      <c r="C2914" s="1125">
        <v>322</v>
      </c>
      <c r="D2914" s="1125">
        <v>280</v>
      </c>
      <c r="E2914" s="1125">
        <v>248</v>
      </c>
      <c r="F2914" s="1125">
        <v>222</v>
      </c>
      <c r="G2914" s="1125">
        <v>202</v>
      </c>
      <c r="H2914" s="1125">
        <v>184</v>
      </c>
      <c r="I2914" s="1125">
        <v>164</v>
      </c>
      <c r="J2914" s="1125">
        <v>147</v>
      </c>
      <c r="K2914" s="1125"/>
    </row>
    <row r="2915" spans="1:11" thickBot="1" x14ac:dyDescent="0.3">
      <c r="A2915" s="1129"/>
      <c r="B2915" s="1125" t="s">
        <v>15718</v>
      </c>
      <c r="C2915" s="1125">
        <v>22</v>
      </c>
      <c r="D2915" s="1125">
        <v>19</v>
      </c>
      <c r="E2915" s="1125">
        <v>17</v>
      </c>
      <c r="F2915" s="1125">
        <v>15</v>
      </c>
      <c r="G2915" s="1125">
        <v>14</v>
      </c>
      <c r="H2915" s="1125">
        <v>13</v>
      </c>
      <c r="I2915" s="1125">
        <v>11</v>
      </c>
      <c r="J2915" s="1125">
        <v>10</v>
      </c>
      <c r="K2915" s="1125"/>
    </row>
    <row r="2916" spans="1:11" ht="16" thickBot="1" x14ac:dyDescent="0.3">
      <c r="A2916" s="1140">
        <v>40</v>
      </c>
      <c r="B2916" s="1141" t="s">
        <v>12628</v>
      </c>
      <c r="C2916" s="1146">
        <v>310</v>
      </c>
      <c r="D2916" s="1142">
        <v>270</v>
      </c>
      <c r="E2916" s="1125">
        <v>240</v>
      </c>
      <c r="F2916" s="1125">
        <v>216</v>
      </c>
      <c r="G2916" s="1125">
        <v>196</v>
      </c>
      <c r="H2916" s="1125">
        <v>180</v>
      </c>
      <c r="I2916" s="1125">
        <v>160</v>
      </c>
      <c r="J2916" s="1125">
        <v>144</v>
      </c>
      <c r="K2916" s="1125"/>
    </row>
    <row r="2917" spans="1:11" ht="16" thickBot="1" x14ac:dyDescent="0.3">
      <c r="A2917" s="1143"/>
      <c r="B2917" s="1144" t="s">
        <v>15718</v>
      </c>
      <c r="C2917" s="1146">
        <v>21</v>
      </c>
      <c r="D2917" s="1142">
        <v>18</v>
      </c>
      <c r="E2917" s="1125">
        <v>16</v>
      </c>
      <c r="F2917" s="1125">
        <v>15</v>
      </c>
      <c r="G2917" s="1125">
        <v>13</v>
      </c>
      <c r="H2917" s="1125">
        <v>12</v>
      </c>
      <c r="I2917" s="1125">
        <v>11</v>
      </c>
      <c r="J2917" s="1125">
        <v>10</v>
      </c>
      <c r="K2917" s="1125"/>
    </row>
    <row r="2918" spans="1:11" ht="16.149999999999999" customHeight="1" thickBot="1" x14ac:dyDescent="0.3">
      <c r="A2918" s="1147" t="s">
        <v>12675</v>
      </c>
      <c r="B2918" s="1148"/>
      <c r="C2918" s="1149"/>
      <c r="D2918" s="1150"/>
      <c r="E2918" s="1150"/>
      <c r="F2918" s="1150"/>
      <c r="G2918" s="1150"/>
      <c r="H2918" s="1150"/>
      <c r="I2918" s="1150"/>
      <c r="J2918" s="1150"/>
      <c r="K2918" s="1145"/>
    </row>
    <row r="2919" spans="1:11" thickBot="1" x14ac:dyDescent="0.3">
      <c r="A2919" s="1143" t="s">
        <v>12638</v>
      </c>
      <c r="B2919" s="1151"/>
      <c r="C2919" s="1145"/>
      <c r="D2919" s="1146"/>
      <c r="E2919" s="1142"/>
      <c r="F2919" s="1145"/>
      <c r="G2919" s="1145"/>
      <c r="H2919" s="1145"/>
      <c r="I2919" s="1145"/>
      <c r="J2919" s="1145"/>
      <c r="K2919" s="1145"/>
    </row>
    <row r="2920" spans="1:11" thickBot="1" x14ac:dyDescent="0.3">
      <c r="A2920" s="1143" t="s">
        <v>13595</v>
      </c>
      <c r="B2920" s="1145" t="s">
        <v>12640</v>
      </c>
      <c r="C2920" s="1145" t="s">
        <v>12677</v>
      </c>
      <c r="D2920" s="1146"/>
      <c r="E2920" s="1142"/>
      <c r="F2920" s="1145"/>
      <c r="G2920" s="1145"/>
      <c r="H2920" s="1145"/>
      <c r="I2920" s="1145"/>
      <c r="J2920" s="1145"/>
      <c r="K2920" s="1145"/>
    </row>
    <row r="2921" spans="1:11" thickBot="1" x14ac:dyDescent="0.3">
      <c r="A2921" s="1143" t="s">
        <v>13596</v>
      </c>
      <c r="B2921" s="1145" t="s">
        <v>15752</v>
      </c>
      <c r="C2921" s="1145" t="s">
        <v>13622</v>
      </c>
      <c r="D2921" s="1146"/>
      <c r="E2921" s="1142"/>
      <c r="F2921" s="1145"/>
      <c r="G2921" s="1145"/>
      <c r="H2921" s="1145"/>
      <c r="I2921" s="1145"/>
      <c r="J2921" s="1145"/>
      <c r="K2921" s="1145"/>
    </row>
    <row r="2922" spans="1:11" ht="78.5" thickBot="1" x14ac:dyDescent="0.3">
      <c r="A2922" s="1152" t="s">
        <v>13598</v>
      </c>
      <c r="B2922" s="1153" t="s">
        <v>13599</v>
      </c>
      <c r="C2922" s="1153" t="s">
        <v>13600</v>
      </c>
      <c r="D2922" s="1153"/>
      <c r="E2922" s="1153"/>
      <c r="F2922" s="1153"/>
      <c r="G2922" s="1153"/>
      <c r="H2922" s="1153"/>
      <c r="I2922" s="1153"/>
      <c r="J2922" s="1153"/>
      <c r="K2922" s="1154"/>
    </row>
    <row r="2923" spans="1:11" ht="16" thickBot="1" x14ac:dyDescent="0.3">
      <c r="A2923" s="1155"/>
      <c r="B2923" s="1144"/>
      <c r="C2923" s="1144" t="s">
        <v>13601</v>
      </c>
      <c r="D2923" s="1156" t="s">
        <v>13619</v>
      </c>
      <c r="E2923" s="1141" t="s">
        <v>13603</v>
      </c>
      <c r="F2923" s="1144" t="s">
        <v>13604</v>
      </c>
      <c r="G2923" s="1144" t="s">
        <v>13605</v>
      </c>
      <c r="H2923" s="1144" t="s">
        <v>13606</v>
      </c>
      <c r="I2923" s="1144" t="s">
        <v>13620</v>
      </c>
      <c r="J2923" s="1144" t="s">
        <v>13621</v>
      </c>
      <c r="K2923" s="1144"/>
    </row>
    <row r="2924" spans="1:11" ht="16" thickBot="1" x14ac:dyDescent="0.3">
      <c r="A2924" s="1157" t="s">
        <v>15753</v>
      </c>
      <c r="B2924" s="1144" t="s">
        <v>15754</v>
      </c>
      <c r="C2924" s="1144" t="s">
        <v>13609</v>
      </c>
      <c r="D2924" s="1156" t="s">
        <v>13610</v>
      </c>
      <c r="E2924" s="1141" t="s">
        <v>13611</v>
      </c>
      <c r="F2924" s="1144" t="s">
        <v>13612</v>
      </c>
      <c r="G2924" s="1144" t="s">
        <v>13613</v>
      </c>
      <c r="H2924" s="1144" t="s">
        <v>13614</v>
      </c>
      <c r="I2924" s="1144" t="s">
        <v>13615</v>
      </c>
      <c r="J2924" s="1144" t="s">
        <v>13616</v>
      </c>
      <c r="K2924" s="1144"/>
    </row>
    <row r="2925" spans="1:11" ht="16" thickBot="1" x14ac:dyDescent="0.3">
      <c r="A2925" s="1155" t="s">
        <v>13617</v>
      </c>
      <c r="B2925" s="1144" t="s">
        <v>13618</v>
      </c>
      <c r="C2925" s="1144" t="s">
        <v>15692</v>
      </c>
      <c r="D2925" s="1156" t="s">
        <v>15692</v>
      </c>
      <c r="E2925" s="1141" t="s">
        <v>15692</v>
      </c>
      <c r="F2925" s="1144" t="s">
        <v>15692</v>
      </c>
      <c r="G2925" s="1144" t="s">
        <v>15692</v>
      </c>
      <c r="H2925" s="1144" t="s">
        <v>15692</v>
      </c>
      <c r="I2925" s="1144" t="s">
        <v>15692</v>
      </c>
      <c r="J2925" s="1144" t="s">
        <v>15692</v>
      </c>
      <c r="K2925" s="1144"/>
    </row>
    <row r="2926" spans="1:11" ht="16" thickBot="1" x14ac:dyDescent="0.3">
      <c r="A2926" s="1157"/>
      <c r="B2926" s="1144"/>
      <c r="C2926" s="1144"/>
      <c r="D2926" s="1156"/>
      <c r="E2926" s="1141"/>
      <c r="F2926" s="1144"/>
      <c r="G2926" s="1144"/>
      <c r="H2926" s="1144"/>
      <c r="I2926" s="1144"/>
      <c r="J2926" s="1144"/>
      <c r="K2926" s="1144"/>
    </row>
    <row r="2927" spans="1:11" ht="16" thickBot="1" x14ac:dyDescent="0.3">
      <c r="A2927" s="1155">
        <v>20</v>
      </c>
      <c r="B2927" s="1144" t="s">
        <v>12628</v>
      </c>
      <c r="C2927" s="1144">
        <v>480</v>
      </c>
      <c r="D2927" s="1156">
        <v>480</v>
      </c>
      <c r="E2927" s="1141">
        <v>480</v>
      </c>
      <c r="F2927" s="1144">
        <v>448</v>
      </c>
      <c r="G2927" s="1144">
        <v>403</v>
      </c>
      <c r="H2927" s="1144">
        <v>367</v>
      </c>
      <c r="I2927" s="1144">
        <v>308</v>
      </c>
      <c r="J2927" s="1144">
        <v>249</v>
      </c>
      <c r="K2927" s="1144"/>
    </row>
    <row r="2928" spans="1:11" ht="16" thickBot="1" x14ac:dyDescent="0.3">
      <c r="A2928" s="1157"/>
      <c r="B2928" s="1144" t="s">
        <v>15718</v>
      </c>
      <c r="C2928" s="1144">
        <v>480</v>
      </c>
      <c r="D2928" s="1156">
        <v>480</v>
      </c>
      <c r="E2928" s="1141">
        <v>480</v>
      </c>
      <c r="F2928" s="1144">
        <v>448</v>
      </c>
      <c r="G2928" s="1144">
        <v>403</v>
      </c>
      <c r="H2928" s="1144">
        <v>367</v>
      </c>
      <c r="I2928" s="1144">
        <v>308</v>
      </c>
      <c r="J2928" s="1144">
        <v>123</v>
      </c>
      <c r="K2928" s="1144"/>
    </row>
    <row r="2929" spans="1:11" ht="16" thickBot="1" x14ac:dyDescent="0.3">
      <c r="A2929" s="1155">
        <v>21</v>
      </c>
      <c r="B2929" s="1144" t="s">
        <v>12628</v>
      </c>
      <c r="C2929" s="1144">
        <v>480</v>
      </c>
      <c r="D2929" s="1156">
        <v>480</v>
      </c>
      <c r="E2929" s="1141">
        <v>480</v>
      </c>
      <c r="F2929" s="1144">
        <v>448</v>
      </c>
      <c r="G2929" s="1144">
        <v>403</v>
      </c>
      <c r="H2929" s="1144">
        <v>367</v>
      </c>
      <c r="I2929" s="1144">
        <v>283</v>
      </c>
      <c r="J2929" s="1144">
        <v>240</v>
      </c>
      <c r="K2929" s="1144"/>
    </row>
    <row r="2930" spans="1:11" ht="16" thickBot="1" x14ac:dyDescent="0.3">
      <c r="A2930" s="1157"/>
      <c r="B2930" s="1144" t="s">
        <v>15718</v>
      </c>
      <c r="C2930" s="1144">
        <v>480</v>
      </c>
      <c r="D2930" s="1156">
        <v>480</v>
      </c>
      <c r="E2930" s="1141">
        <v>480</v>
      </c>
      <c r="F2930" s="1144">
        <v>448</v>
      </c>
      <c r="G2930" s="1144">
        <v>403</v>
      </c>
      <c r="H2930" s="1144">
        <v>367</v>
      </c>
      <c r="I2930" s="1144">
        <v>283</v>
      </c>
      <c r="J2930" s="1144">
        <v>87</v>
      </c>
      <c r="K2930" s="1144"/>
    </row>
    <row r="2931" spans="1:11" ht="16" thickBot="1" x14ac:dyDescent="0.3">
      <c r="A2931" s="1155">
        <v>22</v>
      </c>
      <c r="B2931" s="1144" t="s">
        <v>12628</v>
      </c>
      <c r="C2931" s="1144">
        <v>480</v>
      </c>
      <c r="D2931" s="1156">
        <v>480</v>
      </c>
      <c r="E2931" s="1141">
        <v>480</v>
      </c>
      <c r="F2931" s="1144">
        <v>448</v>
      </c>
      <c r="G2931" s="1144">
        <v>403</v>
      </c>
      <c r="H2931" s="1144">
        <v>361</v>
      </c>
      <c r="I2931" s="1144">
        <v>272</v>
      </c>
      <c r="J2931" s="1144">
        <v>232</v>
      </c>
      <c r="K2931" s="1144"/>
    </row>
    <row r="2932" spans="1:11" ht="16" thickBot="1" x14ac:dyDescent="0.3">
      <c r="A2932" s="1157"/>
      <c r="B2932" s="1144" t="s">
        <v>15718</v>
      </c>
      <c r="C2932" s="1144">
        <v>480</v>
      </c>
      <c r="D2932" s="1156">
        <v>480</v>
      </c>
      <c r="E2932" s="1141">
        <v>480</v>
      </c>
      <c r="F2932" s="1144">
        <v>448</v>
      </c>
      <c r="G2932" s="1144">
        <v>403</v>
      </c>
      <c r="H2932" s="1144">
        <v>361</v>
      </c>
      <c r="I2932" s="1144">
        <v>154</v>
      </c>
      <c r="J2932" s="1144">
        <v>65</v>
      </c>
      <c r="K2932" s="1144"/>
    </row>
    <row r="2933" spans="1:11" ht="16" thickBot="1" x14ac:dyDescent="0.3">
      <c r="A2933" s="1155">
        <v>23</v>
      </c>
      <c r="B2933" s="1144" t="s">
        <v>12628</v>
      </c>
      <c r="C2933" s="1144">
        <v>480</v>
      </c>
      <c r="D2933" s="1156">
        <v>480</v>
      </c>
      <c r="E2933" s="1141">
        <v>480</v>
      </c>
      <c r="F2933" s="1144">
        <v>448</v>
      </c>
      <c r="G2933" s="1144">
        <v>403</v>
      </c>
      <c r="H2933" s="1144">
        <v>313</v>
      </c>
      <c r="I2933" s="1144">
        <v>262</v>
      </c>
      <c r="J2933" s="1144">
        <v>225</v>
      </c>
      <c r="K2933" s="1144"/>
    </row>
    <row r="2934" spans="1:11" ht="16" thickBot="1" x14ac:dyDescent="0.3">
      <c r="A2934" s="1157"/>
      <c r="B2934" s="1144" t="s">
        <v>15718</v>
      </c>
      <c r="C2934" s="1144">
        <v>480</v>
      </c>
      <c r="D2934" s="1156">
        <v>480</v>
      </c>
      <c r="E2934" s="1141">
        <v>480</v>
      </c>
      <c r="F2934" s="1144">
        <v>448</v>
      </c>
      <c r="G2934" s="1144">
        <v>403</v>
      </c>
      <c r="H2934" s="1144">
        <v>313</v>
      </c>
      <c r="I2934" s="1144">
        <v>95</v>
      </c>
      <c r="J2934" s="1144">
        <v>51</v>
      </c>
      <c r="K2934" s="1144"/>
    </row>
    <row r="2935" spans="1:11" ht="16" thickBot="1" x14ac:dyDescent="0.3">
      <c r="A2935" s="1155">
        <v>24</v>
      </c>
      <c r="B2935" s="1144" t="s">
        <v>12628</v>
      </c>
      <c r="C2935" s="1144">
        <v>480</v>
      </c>
      <c r="D2935" s="1156">
        <v>480</v>
      </c>
      <c r="E2935" s="1141">
        <v>480</v>
      </c>
      <c r="F2935" s="1144">
        <v>448</v>
      </c>
      <c r="G2935" s="1144">
        <v>350</v>
      </c>
      <c r="H2935" s="1144">
        <v>300</v>
      </c>
      <c r="I2935" s="1144">
        <v>253</v>
      </c>
      <c r="J2935" s="1144">
        <v>218</v>
      </c>
      <c r="K2935" s="1144"/>
    </row>
    <row r="2936" spans="1:11" ht="16" thickBot="1" x14ac:dyDescent="0.3">
      <c r="A2936" s="1157"/>
      <c r="B2936" s="1144" t="s">
        <v>15718</v>
      </c>
      <c r="C2936" s="1144">
        <v>480</v>
      </c>
      <c r="D2936" s="1156">
        <v>480</v>
      </c>
      <c r="E2936" s="1141">
        <v>480</v>
      </c>
      <c r="F2936" s="1144">
        <v>448</v>
      </c>
      <c r="G2936" s="1144">
        <v>350</v>
      </c>
      <c r="H2936" s="1144">
        <v>176</v>
      </c>
      <c r="I2936" s="1144">
        <v>68</v>
      </c>
      <c r="J2936" s="1144">
        <v>42</v>
      </c>
      <c r="K2936" s="1144"/>
    </row>
    <row r="2937" spans="1:11" ht="16" thickBot="1" x14ac:dyDescent="0.3">
      <c r="A2937" s="1155">
        <v>25</v>
      </c>
      <c r="B2937" s="1144" t="s">
        <v>12628</v>
      </c>
      <c r="C2937" s="1144">
        <v>480</v>
      </c>
      <c r="D2937" s="1156">
        <v>480</v>
      </c>
      <c r="E2937" s="1141">
        <v>480</v>
      </c>
      <c r="F2937" s="1144">
        <v>414</v>
      </c>
      <c r="G2937" s="1144">
        <v>328</v>
      </c>
      <c r="H2937" s="1144">
        <v>288</v>
      </c>
      <c r="I2937" s="1144">
        <v>244</v>
      </c>
      <c r="J2937" s="1144">
        <v>211</v>
      </c>
      <c r="K2937" s="1144"/>
    </row>
    <row r="2938" spans="1:11" ht="16" thickBot="1" x14ac:dyDescent="0.3">
      <c r="A2938" s="1157"/>
      <c r="B2938" s="1144" t="s">
        <v>15718</v>
      </c>
      <c r="C2938" s="1144">
        <v>480</v>
      </c>
      <c r="D2938" s="1156">
        <v>480</v>
      </c>
      <c r="E2938" s="1141">
        <v>480</v>
      </c>
      <c r="F2938" s="1144">
        <v>414</v>
      </c>
      <c r="G2938" s="1144">
        <v>253</v>
      </c>
      <c r="H2938" s="1144">
        <v>100</v>
      </c>
      <c r="I2938" s="1144">
        <v>52</v>
      </c>
      <c r="J2938" s="1144">
        <v>35</v>
      </c>
      <c r="K2938" s="1144"/>
    </row>
    <row r="2939" spans="1:11" ht="16" thickBot="1" x14ac:dyDescent="0.3">
      <c r="A2939" s="1155">
        <v>26</v>
      </c>
      <c r="B2939" s="1144" t="s">
        <v>12628</v>
      </c>
      <c r="C2939" s="1144">
        <v>480</v>
      </c>
      <c r="D2939" s="1156">
        <v>480</v>
      </c>
      <c r="E2939" s="1141">
        <v>480</v>
      </c>
      <c r="F2939" s="1144">
        <v>362</v>
      </c>
      <c r="G2939" s="1144">
        <v>314</v>
      </c>
      <c r="H2939" s="1144">
        <v>277</v>
      </c>
      <c r="I2939" s="1144">
        <v>236</v>
      </c>
      <c r="J2939" s="1144">
        <v>205</v>
      </c>
      <c r="K2939" s="1144"/>
    </row>
    <row r="2940" spans="1:11" ht="16" thickBot="1" x14ac:dyDescent="0.3">
      <c r="A2940" s="1157"/>
      <c r="B2940" s="1144" t="s">
        <v>15718</v>
      </c>
      <c r="C2940" s="1144">
        <v>480</v>
      </c>
      <c r="D2940" s="1156">
        <v>480</v>
      </c>
      <c r="E2940" s="1141">
        <v>480</v>
      </c>
      <c r="F2940" s="1144">
        <v>362</v>
      </c>
      <c r="G2940" s="1144">
        <v>119</v>
      </c>
      <c r="H2940" s="1144">
        <v>69</v>
      </c>
      <c r="I2940" s="1144">
        <v>42</v>
      </c>
      <c r="J2940" s="1144">
        <v>30</v>
      </c>
      <c r="K2940" s="1144"/>
    </row>
    <row r="2941" spans="1:11" ht="16" thickBot="1" x14ac:dyDescent="0.3">
      <c r="A2941" s="1155">
        <v>27</v>
      </c>
      <c r="B2941" s="1144" t="s">
        <v>12628</v>
      </c>
      <c r="C2941" s="1144">
        <v>480</v>
      </c>
      <c r="D2941" s="1156">
        <v>480</v>
      </c>
      <c r="E2941" s="1141">
        <v>403</v>
      </c>
      <c r="F2941" s="1144">
        <v>345</v>
      </c>
      <c r="G2941" s="1144">
        <v>301</v>
      </c>
      <c r="H2941" s="1144">
        <v>267</v>
      </c>
      <c r="I2941" s="1144">
        <v>228</v>
      </c>
      <c r="J2941" s="1144">
        <v>199</v>
      </c>
      <c r="K2941" s="1144"/>
    </row>
    <row r="2942" spans="1:11" ht="16" thickBot="1" x14ac:dyDescent="0.3">
      <c r="A2942" s="1157"/>
      <c r="B2942" s="1144" t="s">
        <v>15718</v>
      </c>
      <c r="C2942" s="1144">
        <v>480</v>
      </c>
      <c r="D2942" s="1156">
        <v>480</v>
      </c>
      <c r="E2942" s="1141">
        <v>403</v>
      </c>
      <c r="F2942" s="1144">
        <v>140</v>
      </c>
      <c r="G2942" s="1144">
        <v>77</v>
      </c>
      <c r="H2942" s="1144">
        <v>52</v>
      </c>
      <c r="I2942" s="1144">
        <v>35</v>
      </c>
      <c r="J2942" s="1144">
        <v>27</v>
      </c>
      <c r="K2942" s="1144"/>
    </row>
    <row r="2943" spans="1:11" ht="16" thickBot="1" x14ac:dyDescent="0.3">
      <c r="A2943" s="1155">
        <v>28</v>
      </c>
      <c r="B2943" s="1144" t="s">
        <v>12628</v>
      </c>
      <c r="C2943" s="1144">
        <v>480</v>
      </c>
      <c r="D2943" s="1156">
        <v>458</v>
      </c>
      <c r="E2943" s="1141">
        <v>383</v>
      </c>
      <c r="F2943" s="1144">
        <v>330</v>
      </c>
      <c r="G2943" s="1144">
        <v>289</v>
      </c>
      <c r="H2943" s="1144">
        <v>257</v>
      </c>
      <c r="I2943" s="1144">
        <v>221</v>
      </c>
      <c r="J2943" s="1144">
        <v>193</v>
      </c>
      <c r="K2943" s="1144"/>
    </row>
    <row r="2944" spans="1:11" ht="16" thickBot="1" x14ac:dyDescent="0.3">
      <c r="A2944" s="1157"/>
      <c r="B2944" s="1144" t="s">
        <v>15718</v>
      </c>
      <c r="C2944" s="1144">
        <v>480</v>
      </c>
      <c r="D2944" s="1156">
        <v>458</v>
      </c>
      <c r="E2944" s="1141">
        <v>176</v>
      </c>
      <c r="F2944" s="1144">
        <v>87</v>
      </c>
      <c r="G2944" s="1144">
        <v>58</v>
      </c>
      <c r="H2944" s="1144">
        <v>43</v>
      </c>
      <c r="I2944" s="1144">
        <v>31</v>
      </c>
      <c r="J2944" s="1144">
        <v>24</v>
      </c>
      <c r="K2944" s="1144"/>
    </row>
    <row r="2945" spans="1:11" ht="16" thickBot="1" x14ac:dyDescent="0.3">
      <c r="A2945" s="1155">
        <v>29</v>
      </c>
      <c r="B2945" s="1144" t="s">
        <v>12628</v>
      </c>
      <c r="C2945" s="1144">
        <v>480</v>
      </c>
      <c r="D2945" s="1156">
        <v>431</v>
      </c>
      <c r="E2945" s="1141">
        <v>364</v>
      </c>
      <c r="F2945" s="1144">
        <v>316</v>
      </c>
      <c r="G2945" s="1144">
        <v>278</v>
      </c>
      <c r="H2945" s="1144">
        <v>248</v>
      </c>
      <c r="I2945" s="1144">
        <v>214</v>
      </c>
      <c r="J2945" s="1144">
        <v>188</v>
      </c>
      <c r="K2945" s="1144"/>
    </row>
    <row r="2946" spans="1:11" ht="16" thickBot="1" x14ac:dyDescent="0.3">
      <c r="A2946" s="1157"/>
      <c r="B2946" s="1144" t="s">
        <v>15718</v>
      </c>
      <c r="C2946" s="1144">
        <v>480</v>
      </c>
      <c r="D2946" s="1156">
        <v>212</v>
      </c>
      <c r="E2946" s="1141">
        <v>95</v>
      </c>
      <c r="F2946" s="1144">
        <v>61</v>
      </c>
      <c r="G2946" s="1144">
        <v>45</v>
      </c>
      <c r="H2946" s="1144">
        <v>35</v>
      </c>
      <c r="I2946" s="1144">
        <v>26</v>
      </c>
      <c r="J2946" s="1144">
        <v>21</v>
      </c>
      <c r="K2946" s="1144"/>
    </row>
    <row r="2947" spans="1:11" ht="16" thickBot="1" x14ac:dyDescent="0.3">
      <c r="A2947" s="1155">
        <v>30</v>
      </c>
      <c r="B2947" s="1144" t="s">
        <v>12628</v>
      </c>
      <c r="C2947" s="1144">
        <v>480</v>
      </c>
      <c r="D2947" s="1156">
        <v>408</v>
      </c>
      <c r="E2947" s="1141">
        <v>348</v>
      </c>
      <c r="F2947" s="1144">
        <v>303</v>
      </c>
      <c r="G2947" s="1144">
        <v>268</v>
      </c>
      <c r="H2947" s="1144">
        <v>240</v>
      </c>
      <c r="I2947" s="1144">
        <v>207</v>
      </c>
      <c r="J2947" s="1144">
        <v>183</v>
      </c>
      <c r="K2947" s="1144"/>
    </row>
    <row r="2948" spans="1:11" ht="16" thickBot="1" x14ac:dyDescent="0.3">
      <c r="A2948" s="1157"/>
      <c r="B2948" s="1144" t="s">
        <v>15718</v>
      </c>
      <c r="C2948" s="1144">
        <v>263</v>
      </c>
      <c r="D2948" s="1156">
        <v>104</v>
      </c>
      <c r="E2948" s="1141">
        <v>64</v>
      </c>
      <c r="F2948" s="1144">
        <v>47</v>
      </c>
      <c r="G2948" s="1144">
        <v>36</v>
      </c>
      <c r="H2948" s="1144">
        <v>30</v>
      </c>
      <c r="I2948" s="1144">
        <v>23</v>
      </c>
      <c r="J2948" s="1144">
        <v>19</v>
      </c>
      <c r="K2948" s="1144"/>
    </row>
    <row r="2949" spans="1:11" ht="16" thickBot="1" x14ac:dyDescent="0.3">
      <c r="A2949" s="1155">
        <v>31</v>
      </c>
      <c r="B2949" s="1144" t="s">
        <v>12628</v>
      </c>
      <c r="C2949" s="1144">
        <v>466</v>
      </c>
      <c r="D2949" s="1156">
        <v>388</v>
      </c>
      <c r="E2949" s="1141">
        <v>332</v>
      </c>
      <c r="F2949" s="1144">
        <v>291</v>
      </c>
      <c r="G2949" s="1144">
        <v>258</v>
      </c>
      <c r="H2949" s="1144">
        <v>232</v>
      </c>
      <c r="I2949" s="1144">
        <v>201</v>
      </c>
      <c r="J2949" s="1144">
        <v>178</v>
      </c>
      <c r="K2949" s="1144"/>
    </row>
    <row r="2950" spans="1:11" ht="16" thickBot="1" x14ac:dyDescent="0.3">
      <c r="A2950" s="1157"/>
      <c r="B2950" s="1144" t="s">
        <v>15718</v>
      </c>
      <c r="C2950" s="1144">
        <v>113</v>
      </c>
      <c r="D2950" s="1156">
        <v>68</v>
      </c>
      <c r="E2950" s="1141">
        <v>48</v>
      </c>
      <c r="F2950" s="1144">
        <v>37</v>
      </c>
      <c r="G2950" s="1144">
        <v>30</v>
      </c>
      <c r="H2950" s="1144">
        <v>26</v>
      </c>
      <c r="I2950" s="1144">
        <v>21</v>
      </c>
      <c r="J2950" s="1144">
        <v>17</v>
      </c>
      <c r="K2950" s="1144"/>
    </row>
    <row r="2951" spans="1:11" ht="16" thickBot="1" x14ac:dyDescent="0.3">
      <c r="A2951" s="1155">
        <v>32</v>
      </c>
      <c r="B2951" s="1144" t="s">
        <v>12628</v>
      </c>
      <c r="C2951" s="1144">
        <v>440</v>
      </c>
      <c r="D2951" s="1156">
        <v>369</v>
      </c>
      <c r="E2951" s="1141">
        <v>318</v>
      </c>
      <c r="F2951" s="1144">
        <v>279</v>
      </c>
      <c r="G2951" s="1144">
        <v>249</v>
      </c>
      <c r="H2951" s="1144">
        <v>225</v>
      </c>
      <c r="I2951" s="1144">
        <v>196</v>
      </c>
      <c r="J2951" s="1144">
        <v>173</v>
      </c>
      <c r="K2951" s="1144"/>
    </row>
    <row r="2952" spans="1:11" ht="16" thickBot="1" x14ac:dyDescent="0.3">
      <c r="A2952" s="1157"/>
      <c r="B2952" s="1144" t="s">
        <v>15718</v>
      </c>
      <c r="C2952" s="1144">
        <v>74</v>
      </c>
      <c r="D2952" s="1156">
        <v>51</v>
      </c>
      <c r="E2952" s="1141">
        <v>39</v>
      </c>
      <c r="F2952" s="1144">
        <v>32</v>
      </c>
      <c r="G2952" s="1144">
        <v>26</v>
      </c>
      <c r="H2952" s="1144">
        <v>23</v>
      </c>
      <c r="I2952" s="1144">
        <v>19</v>
      </c>
      <c r="J2952" s="1144">
        <v>16</v>
      </c>
      <c r="K2952" s="1144"/>
    </row>
    <row r="2953" spans="1:11" ht="16" thickBot="1" x14ac:dyDescent="0.3">
      <c r="A2953" s="1155">
        <v>33</v>
      </c>
      <c r="B2953" s="1144" t="s">
        <v>12628</v>
      </c>
      <c r="C2953" s="1144">
        <v>417</v>
      </c>
      <c r="D2953" s="1156">
        <v>352</v>
      </c>
      <c r="E2953" s="1141">
        <v>305</v>
      </c>
      <c r="F2953" s="1144">
        <v>269</v>
      </c>
      <c r="G2953" s="1144">
        <v>241</v>
      </c>
      <c r="H2953" s="1144">
        <v>217</v>
      </c>
      <c r="I2953" s="1144">
        <v>190</v>
      </c>
      <c r="J2953" s="1144">
        <v>169</v>
      </c>
      <c r="K2953" s="1144"/>
    </row>
    <row r="2954" spans="1:11" ht="16" thickBot="1" x14ac:dyDescent="0.3">
      <c r="A2954" s="1157"/>
      <c r="B2954" s="1144" t="s">
        <v>15718</v>
      </c>
      <c r="C2954" s="1144">
        <v>53</v>
      </c>
      <c r="D2954" s="1156">
        <v>40</v>
      </c>
      <c r="E2954" s="1141">
        <v>32</v>
      </c>
      <c r="F2954" s="1144">
        <v>27</v>
      </c>
      <c r="G2954" s="1144">
        <v>23</v>
      </c>
      <c r="H2954" s="1144">
        <v>20</v>
      </c>
      <c r="I2954" s="1144">
        <v>17</v>
      </c>
      <c r="J2954" s="1144">
        <v>15</v>
      </c>
      <c r="K2954" s="1144"/>
    </row>
    <row r="2955" spans="1:11" ht="16" thickBot="1" x14ac:dyDescent="0.3">
      <c r="A2955" s="1155">
        <v>34</v>
      </c>
      <c r="B2955" s="1144" t="s">
        <v>12628</v>
      </c>
      <c r="C2955" s="1144">
        <v>396</v>
      </c>
      <c r="D2955" s="1156">
        <v>337</v>
      </c>
      <c r="E2955" s="1141">
        <v>293</v>
      </c>
      <c r="F2955" s="1144">
        <v>259</v>
      </c>
      <c r="G2955" s="1144">
        <v>233</v>
      </c>
      <c r="H2955" s="1144">
        <v>211</v>
      </c>
      <c r="I2955" s="1144">
        <v>185</v>
      </c>
      <c r="J2955" s="1144">
        <v>165</v>
      </c>
      <c r="K2955" s="1144"/>
    </row>
    <row r="2956" spans="1:11" ht="16" thickBot="1" x14ac:dyDescent="0.3">
      <c r="A2956" s="1157"/>
      <c r="B2956" s="1144" t="s">
        <v>15718</v>
      </c>
      <c r="C2956" s="1144">
        <v>41</v>
      </c>
      <c r="D2956" s="1156">
        <v>32</v>
      </c>
      <c r="E2956" s="1141">
        <v>27</v>
      </c>
      <c r="F2956" s="1144">
        <v>23</v>
      </c>
      <c r="G2956" s="1144">
        <v>20</v>
      </c>
      <c r="H2956" s="1144">
        <v>18</v>
      </c>
      <c r="I2956" s="1144">
        <v>15</v>
      </c>
      <c r="J2956" s="1144">
        <v>13</v>
      </c>
      <c r="K2956" s="1144"/>
    </row>
    <row r="2957" spans="1:11" ht="16" thickBot="1" x14ac:dyDescent="0.3">
      <c r="A2957" s="1155">
        <v>35</v>
      </c>
      <c r="B2957" s="1144" t="s">
        <v>12628</v>
      </c>
      <c r="C2957" s="1144">
        <v>377</v>
      </c>
      <c r="D2957" s="1156">
        <v>322</v>
      </c>
      <c r="E2957" s="1141">
        <v>282</v>
      </c>
      <c r="F2957" s="1144">
        <v>250</v>
      </c>
      <c r="G2957" s="1144">
        <v>225</v>
      </c>
      <c r="H2957" s="1144">
        <v>205</v>
      </c>
      <c r="I2957" s="1144">
        <v>180</v>
      </c>
      <c r="J2957" s="1144">
        <v>161</v>
      </c>
      <c r="K2957" s="1144"/>
    </row>
    <row r="2958" spans="1:11" ht="16" thickBot="1" x14ac:dyDescent="0.3">
      <c r="A2958" s="1157"/>
      <c r="B2958" s="1144" t="s">
        <v>15718</v>
      </c>
      <c r="C2958" s="1144">
        <v>33</v>
      </c>
      <c r="D2958" s="1156">
        <v>27</v>
      </c>
      <c r="E2958" s="1141">
        <v>23</v>
      </c>
      <c r="F2958" s="1144">
        <v>20</v>
      </c>
      <c r="G2958" s="1144">
        <v>18</v>
      </c>
      <c r="H2958" s="1144">
        <v>16</v>
      </c>
      <c r="I2958" s="1144">
        <v>14</v>
      </c>
      <c r="J2958" s="1144">
        <v>12</v>
      </c>
      <c r="K2958" s="1144"/>
    </row>
    <row r="2959" spans="1:11" ht="16" thickBot="1" x14ac:dyDescent="0.3">
      <c r="A2959" s="1155">
        <v>36</v>
      </c>
      <c r="B2959" s="1144" t="s">
        <v>12628</v>
      </c>
      <c r="C2959" s="1144">
        <v>359</v>
      </c>
      <c r="D2959" s="1156">
        <v>309</v>
      </c>
      <c r="E2959" s="1141">
        <v>272</v>
      </c>
      <c r="F2959" s="1144">
        <v>242</v>
      </c>
      <c r="G2959" s="1144">
        <v>218</v>
      </c>
      <c r="H2959" s="1144">
        <v>199</v>
      </c>
      <c r="I2959" s="1144">
        <v>175</v>
      </c>
      <c r="J2959" s="1144">
        <v>157</v>
      </c>
      <c r="K2959" s="1144"/>
    </row>
    <row r="2960" spans="1:11" ht="16" thickBot="1" x14ac:dyDescent="0.3">
      <c r="A2960" s="1157"/>
      <c r="B2960" s="1144" t="s">
        <v>15718</v>
      </c>
      <c r="C2960" s="1144">
        <v>28</v>
      </c>
      <c r="D2960" s="1156">
        <v>24</v>
      </c>
      <c r="E2960" s="1141">
        <v>21</v>
      </c>
      <c r="F2960" s="1144">
        <v>18</v>
      </c>
      <c r="G2960" s="1144">
        <v>16</v>
      </c>
      <c r="H2960" s="1144">
        <v>15</v>
      </c>
      <c r="I2960" s="1144">
        <v>13</v>
      </c>
      <c r="J2960" s="1144">
        <v>11</v>
      </c>
      <c r="K2960" s="1144"/>
    </row>
    <row r="2961" spans="1:11" ht="16" thickBot="1" x14ac:dyDescent="0.3">
      <c r="A2961" s="1155">
        <v>37</v>
      </c>
      <c r="B2961" s="1144" t="s">
        <v>12628</v>
      </c>
      <c r="C2961" s="1144">
        <v>344</v>
      </c>
      <c r="D2961" s="1156">
        <v>297</v>
      </c>
      <c r="E2961" s="1141">
        <v>262</v>
      </c>
      <c r="F2961" s="1144">
        <v>234</v>
      </c>
      <c r="G2961" s="1144">
        <v>212</v>
      </c>
      <c r="H2961" s="1144">
        <v>193</v>
      </c>
      <c r="I2961" s="1144">
        <v>171</v>
      </c>
      <c r="J2961" s="1144">
        <v>153</v>
      </c>
      <c r="K2961" s="1144"/>
    </row>
    <row r="2962" spans="1:11" ht="16" thickBot="1" x14ac:dyDescent="0.3">
      <c r="A2962" s="1157"/>
      <c r="B2962" s="1144" t="s">
        <v>15718</v>
      </c>
      <c r="C2962" s="1144">
        <v>24</v>
      </c>
      <c r="D2962" s="1156">
        <v>21</v>
      </c>
      <c r="E2962" s="1141">
        <v>18</v>
      </c>
      <c r="F2962" s="1144">
        <v>16</v>
      </c>
      <c r="G2962" s="1144">
        <v>15</v>
      </c>
      <c r="H2962" s="1144">
        <v>13</v>
      </c>
      <c r="I2962" s="1144">
        <v>12</v>
      </c>
      <c r="J2962" s="1144">
        <v>11</v>
      </c>
      <c r="K2962" s="1144"/>
    </row>
    <row r="2963" spans="1:11" ht="16" thickBot="1" x14ac:dyDescent="0.3">
      <c r="A2963" s="1155">
        <v>38</v>
      </c>
      <c r="B2963" s="1144" t="s">
        <v>12628</v>
      </c>
      <c r="C2963" s="1144">
        <v>329</v>
      </c>
      <c r="D2963" s="1156">
        <v>286</v>
      </c>
      <c r="E2963" s="1141">
        <v>253</v>
      </c>
      <c r="F2963" s="1144">
        <v>227</v>
      </c>
      <c r="G2963" s="1144">
        <v>205</v>
      </c>
      <c r="H2963" s="1144">
        <v>188</v>
      </c>
      <c r="I2963" s="1144">
        <v>166</v>
      </c>
      <c r="J2963" s="1144">
        <v>149</v>
      </c>
      <c r="K2963" s="1144"/>
    </row>
    <row r="2964" spans="1:11" ht="16" thickBot="1" x14ac:dyDescent="0.3">
      <c r="A2964" s="1157"/>
      <c r="B2964" s="1144" t="s">
        <v>15718</v>
      </c>
      <c r="C2964" s="1144">
        <v>22</v>
      </c>
      <c r="D2964" s="1156">
        <v>19</v>
      </c>
      <c r="E2964" s="1141">
        <v>17</v>
      </c>
      <c r="F2964" s="1144">
        <v>15</v>
      </c>
      <c r="G2964" s="1144">
        <v>14</v>
      </c>
      <c r="H2964" s="1144">
        <v>13</v>
      </c>
      <c r="I2964" s="1144">
        <v>11</v>
      </c>
      <c r="J2964" s="1144">
        <v>10</v>
      </c>
      <c r="K2964" s="1144"/>
    </row>
    <row r="2965" spans="1:11" ht="13" x14ac:dyDescent="0.25">
      <c r="A2965" s="1158">
        <v>39</v>
      </c>
      <c r="B2965" s="1138" t="s">
        <v>12628</v>
      </c>
      <c r="C2965" s="1138">
        <v>316</v>
      </c>
      <c r="D2965" s="1138">
        <v>275</v>
      </c>
      <c r="E2965" s="1138">
        <v>244</v>
      </c>
      <c r="F2965" s="1138">
        <v>219</v>
      </c>
      <c r="G2965" s="1138">
        <v>199</v>
      </c>
      <c r="H2965" s="1138">
        <v>183</v>
      </c>
      <c r="I2965" s="1138">
        <v>162</v>
      </c>
      <c r="J2965" s="1138">
        <v>146</v>
      </c>
      <c r="K2965" s="1138"/>
    </row>
    <row r="2966" spans="1:11" ht="15" x14ac:dyDescent="0.25">
      <c r="A2966" s="1129"/>
      <c r="B2966" s="1125" t="s">
        <v>15718</v>
      </c>
      <c r="C2966" s="1125">
        <v>21</v>
      </c>
      <c r="D2966" s="1125">
        <v>19</v>
      </c>
      <c r="E2966" s="1125">
        <v>17</v>
      </c>
      <c r="F2966" s="1125">
        <v>15</v>
      </c>
      <c r="G2966" s="1125">
        <v>14</v>
      </c>
      <c r="H2966" s="1125">
        <v>12</v>
      </c>
      <c r="I2966" s="1125">
        <v>11</v>
      </c>
      <c r="J2966" s="1125">
        <v>10</v>
      </c>
      <c r="K2966" s="1125"/>
    </row>
    <row r="2967" spans="1:11" thickBot="1" x14ac:dyDescent="0.3">
      <c r="A2967" s="1129">
        <v>40</v>
      </c>
      <c r="B2967" s="1125" t="s">
        <v>12628</v>
      </c>
      <c r="C2967" s="1125">
        <v>303</v>
      </c>
      <c r="D2967" s="1125">
        <v>266</v>
      </c>
      <c r="E2967" s="1125">
        <v>236</v>
      </c>
      <c r="F2967" s="1125">
        <v>213</v>
      </c>
      <c r="G2967" s="1125">
        <v>194</v>
      </c>
      <c r="H2967" s="1125">
        <v>178</v>
      </c>
      <c r="I2967" s="1125">
        <v>158</v>
      </c>
      <c r="J2967" s="1125">
        <v>143</v>
      </c>
      <c r="K2967" s="1125"/>
    </row>
    <row r="2968" spans="1:11" ht="16" thickBot="1" x14ac:dyDescent="0.3">
      <c r="A2968" s="1140"/>
      <c r="B2968" s="1141" t="s">
        <v>15718</v>
      </c>
      <c r="C2968" s="1142">
        <v>21</v>
      </c>
      <c r="D2968" s="1125">
        <v>18</v>
      </c>
      <c r="E2968" s="1125">
        <v>16</v>
      </c>
      <c r="F2968" s="1125">
        <v>14</v>
      </c>
      <c r="G2968" s="1125">
        <v>13</v>
      </c>
      <c r="H2968" s="1125">
        <v>12</v>
      </c>
      <c r="I2968" s="1125">
        <v>11</v>
      </c>
      <c r="J2968" s="1125">
        <v>10</v>
      </c>
      <c r="K2968" s="1125"/>
    </row>
    <row r="2969" spans="1:11" ht="16" thickBot="1" x14ac:dyDescent="0.3">
      <c r="A2969" s="1143" t="s">
        <v>12676</v>
      </c>
      <c r="B2969" s="1144"/>
      <c r="C2969" s="1145"/>
      <c r="D2969" s="1125"/>
      <c r="E2969" s="1125"/>
      <c r="F2969" s="1125"/>
      <c r="G2969" s="1125"/>
      <c r="H2969" s="1125"/>
      <c r="I2969" s="1125"/>
      <c r="J2969" s="1125"/>
      <c r="K2969" s="1125"/>
    </row>
    <row r="2970" spans="1:11" ht="16.149999999999999" customHeight="1" thickBot="1" x14ac:dyDescent="0.3">
      <c r="A2970" s="1147" t="s">
        <v>12638</v>
      </c>
      <c r="B2970" s="1148"/>
      <c r="C2970" s="1149"/>
      <c r="D2970" s="1150"/>
      <c r="E2970" s="1150"/>
      <c r="F2970" s="1150"/>
      <c r="G2970" s="1150"/>
      <c r="H2970" s="1150"/>
      <c r="I2970" s="1150"/>
      <c r="J2970" s="1145"/>
      <c r="K2970" s="1125"/>
    </row>
    <row r="2971" spans="1:11" thickBot="1" x14ac:dyDescent="0.3">
      <c r="A2971" s="1143" t="s">
        <v>13595</v>
      </c>
      <c r="B2971" s="1151" t="s">
        <v>12640</v>
      </c>
      <c r="C2971" s="1145" t="s">
        <v>12677</v>
      </c>
      <c r="D2971" s="1145"/>
      <c r="E2971" s="1145"/>
      <c r="F2971" s="1145"/>
      <c r="G2971" s="1145"/>
      <c r="H2971" s="1145"/>
      <c r="I2971" s="1145"/>
      <c r="J2971" s="1145"/>
      <c r="K2971" s="1125"/>
    </row>
    <row r="2972" spans="1:11" thickBot="1" x14ac:dyDescent="0.3">
      <c r="A2972" s="1143" t="s">
        <v>13596</v>
      </c>
      <c r="B2972" s="1145" t="s">
        <v>15752</v>
      </c>
      <c r="C2972" s="1145" t="s">
        <v>13623</v>
      </c>
      <c r="D2972" s="1145"/>
      <c r="E2972" s="1145"/>
      <c r="F2972" s="1145"/>
      <c r="G2972" s="1145"/>
      <c r="H2972" s="1145"/>
      <c r="I2972" s="1145"/>
      <c r="J2972" s="1145"/>
      <c r="K2972" s="1125"/>
    </row>
    <row r="2973" spans="1:11" ht="105.5" thickBot="1" x14ac:dyDescent="0.3">
      <c r="A2973" s="1143" t="s">
        <v>13598</v>
      </c>
      <c r="B2973" s="1145" t="s">
        <v>13599</v>
      </c>
      <c r="C2973" s="1145" t="s">
        <v>13600</v>
      </c>
      <c r="D2973" s="1145"/>
      <c r="E2973" s="1145"/>
      <c r="F2973" s="1145"/>
      <c r="G2973" s="1145"/>
      <c r="H2973" s="1145"/>
      <c r="I2973" s="1145"/>
      <c r="J2973" s="1145"/>
      <c r="K2973" s="1125"/>
    </row>
    <row r="2974" spans="1:11" ht="13.5" thickBot="1" x14ac:dyDescent="0.3">
      <c r="A2974" s="1152"/>
      <c r="B2974" s="1153"/>
      <c r="C2974" s="1153" t="s">
        <v>13601</v>
      </c>
      <c r="D2974" s="1153" t="s">
        <v>13619</v>
      </c>
      <c r="E2974" s="1153" t="s">
        <v>13603</v>
      </c>
      <c r="F2974" s="1153" t="s">
        <v>13604</v>
      </c>
      <c r="G2974" s="1153" t="s">
        <v>13605</v>
      </c>
      <c r="H2974" s="1153" t="s">
        <v>13606</v>
      </c>
      <c r="I2974" s="1153" t="s">
        <v>13620</v>
      </c>
      <c r="J2974" s="1154" t="s">
        <v>13608</v>
      </c>
      <c r="K2974" s="1125"/>
    </row>
    <row r="2975" spans="1:11" ht="16" thickBot="1" x14ac:dyDescent="0.3">
      <c r="A2975" s="1155" t="s">
        <v>15753</v>
      </c>
      <c r="B2975" s="1144" t="s">
        <v>15754</v>
      </c>
      <c r="C2975" s="1144" t="s">
        <v>13609</v>
      </c>
      <c r="D2975" s="1144" t="s">
        <v>13610</v>
      </c>
      <c r="E2975" s="1144" t="s">
        <v>13611</v>
      </c>
      <c r="F2975" s="1144" t="s">
        <v>13612</v>
      </c>
      <c r="G2975" s="1144" t="s">
        <v>13613</v>
      </c>
      <c r="H2975" s="1144" t="s">
        <v>13614</v>
      </c>
      <c r="I2975" s="1144" t="s">
        <v>13615</v>
      </c>
      <c r="J2975" s="1144" t="s">
        <v>13616</v>
      </c>
      <c r="K2975" s="1125"/>
    </row>
    <row r="2976" spans="1:11" ht="16" thickBot="1" x14ac:dyDescent="0.3">
      <c r="A2976" s="1157" t="s">
        <v>13617</v>
      </c>
      <c r="B2976" s="1144" t="s">
        <v>13618</v>
      </c>
      <c r="C2976" s="1144" t="s">
        <v>15692</v>
      </c>
      <c r="D2976" s="1144" t="s">
        <v>15692</v>
      </c>
      <c r="E2976" s="1144" t="s">
        <v>15692</v>
      </c>
      <c r="F2976" s="1144" t="s">
        <v>15692</v>
      </c>
      <c r="G2976" s="1144" t="s">
        <v>15692</v>
      </c>
      <c r="H2976" s="1144" t="s">
        <v>15692</v>
      </c>
      <c r="I2976" s="1144" t="s">
        <v>15692</v>
      </c>
      <c r="J2976" s="1144" t="s">
        <v>15692</v>
      </c>
      <c r="K2976" s="1125"/>
    </row>
    <row r="2977" spans="1:11" ht="16" thickBot="1" x14ac:dyDescent="0.3">
      <c r="A2977" s="1155"/>
      <c r="B2977" s="1144"/>
      <c r="C2977" s="1144"/>
      <c r="D2977" s="1144"/>
      <c r="E2977" s="1144"/>
      <c r="F2977" s="1144"/>
      <c r="G2977" s="1144"/>
      <c r="H2977" s="1144"/>
      <c r="I2977" s="1144"/>
      <c r="J2977" s="1144"/>
      <c r="K2977" s="1125"/>
    </row>
    <row r="2978" spans="1:11" ht="16" thickBot="1" x14ac:dyDescent="0.3">
      <c r="A2978" s="1157">
        <v>20</v>
      </c>
      <c r="B2978" s="1144" t="s">
        <v>12628</v>
      </c>
      <c r="C2978" s="1144">
        <v>480</v>
      </c>
      <c r="D2978" s="1144">
        <v>480</v>
      </c>
      <c r="E2978" s="1144">
        <v>480</v>
      </c>
      <c r="F2978" s="1144">
        <v>448</v>
      </c>
      <c r="G2978" s="1144">
        <v>403</v>
      </c>
      <c r="H2978" s="1144">
        <v>367</v>
      </c>
      <c r="I2978" s="1144">
        <v>315</v>
      </c>
      <c r="J2978" s="1144">
        <v>250</v>
      </c>
      <c r="K2978" s="1125"/>
    </row>
    <row r="2979" spans="1:11" ht="16" thickBot="1" x14ac:dyDescent="0.3">
      <c r="A2979" s="1155"/>
      <c r="B2979" s="1144" t="s">
        <v>15718</v>
      </c>
      <c r="C2979" s="1144">
        <v>480</v>
      </c>
      <c r="D2979" s="1144">
        <v>480</v>
      </c>
      <c r="E2979" s="1144">
        <v>480</v>
      </c>
      <c r="F2979" s="1144">
        <v>448</v>
      </c>
      <c r="G2979" s="1144">
        <v>403</v>
      </c>
      <c r="H2979" s="1144">
        <v>367</v>
      </c>
      <c r="I2979" s="1144">
        <v>315</v>
      </c>
      <c r="J2979" s="1144">
        <v>129</v>
      </c>
      <c r="K2979" s="1125"/>
    </row>
    <row r="2980" spans="1:11" ht="16" thickBot="1" x14ac:dyDescent="0.3">
      <c r="A2980" s="1157">
        <v>21</v>
      </c>
      <c r="B2980" s="1144" t="s">
        <v>12628</v>
      </c>
      <c r="C2980" s="1144">
        <v>480</v>
      </c>
      <c r="D2980" s="1144">
        <v>480</v>
      </c>
      <c r="E2980" s="1144">
        <v>480</v>
      </c>
      <c r="F2980" s="1144">
        <v>448</v>
      </c>
      <c r="G2980" s="1144">
        <v>403</v>
      </c>
      <c r="H2980" s="1144">
        <v>367</v>
      </c>
      <c r="I2980" s="1144">
        <v>284</v>
      </c>
      <c r="J2980" s="1144">
        <v>241</v>
      </c>
      <c r="K2980" s="1125"/>
    </row>
    <row r="2981" spans="1:11" ht="16" thickBot="1" x14ac:dyDescent="0.3">
      <c r="A2981" s="1155"/>
      <c r="B2981" s="1144" t="s">
        <v>15718</v>
      </c>
      <c r="C2981" s="1144">
        <v>480</v>
      </c>
      <c r="D2981" s="1144">
        <v>480</v>
      </c>
      <c r="E2981" s="1144">
        <v>480</v>
      </c>
      <c r="F2981" s="1144">
        <v>448</v>
      </c>
      <c r="G2981" s="1144">
        <v>403</v>
      </c>
      <c r="H2981" s="1144">
        <v>367</v>
      </c>
      <c r="I2981" s="1144">
        <v>284</v>
      </c>
      <c r="J2981" s="1144">
        <v>90</v>
      </c>
      <c r="K2981" s="1125"/>
    </row>
    <row r="2982" spans="1:11" ht="16" thickBot="1" x14ac:dyDescent="0.3">
      <c r="A2982" s="1157">
        <v>22</v>
      </c>
      <c r="B2982" s="1144" t="s">
        <v>12628</v>
      </c>
      <c r="C2982" s="1144">
        <v>480</v>
      </c>
      <c r="D2982" s="1144">
        <v>480</v>
      </c>
      <c r="E2982" s="1144">
        <v>480</v>
      </c>
      <c r="F2982" s="1144">
        <v>448</v>
      </c>
      <c r="G2982" s="1144">
        <v>403</v>
      </c>
      <c r="H2982" s="1144">
        <v>366</v>
      </c>
      <c r="I2982" s="1144">
        <v>273</v>
      </c>
      <c r="J2982" s="1144">
        <v>233</v>
      </c>
      <c r="K2982" s="1125"/>
    </row>
    <row r="2983" spans="1:11" ht="16" thickBot="1" x14ac:dyDescent="0.3">
      <c r="A2983" s="1155"/>
      <c r="B2983" s="1144" t="s">
        <v>15718</v>
      </c>
      <c r="C2983" s="1144">
        <v>480</v>
      </c>
      <c r="D2983" s="1144">
        <v>480</v>
      </c>
      <c r="E2983" s="1144">
        <v>480</v>
      </c>
      <c r="F2983" s="1144">
        <v>448</v>
      </c>
      <c r="G2983" s="1144">
        <v>403</v>
      </c>
      <c r="H2983" s="1144">
        <v>366</v>
      </c>
      <c r="I2983" s="1144">
        <v>159</v>
      </c>
      <c r="J2983" s="1144">
        <v>66</v>
      </c>
      <c r="K2983" s="1125"/>
    </row>
    <row r="2984" spans="1:11" ht="16" thickBot="1" x14ac:dyDescent="0.3">
      <c r="A2984" s="1157">
        <v>23</v>
      </c>
      <c r="B2984" s="1144" t="s">
        <v>12628</v>
      </c>
      <c r="C2984" s="1144">
        <v>480</v>
      </c>
      <c r="D2984" s="1144">
        <v>480</v>
      </c>
      <c r="E2984" s="1144">
        <v>480</v>
      </c>
      <c r="F2984" s="1144">
        <v>448</v>
      </c>
      <c r="G2984" s="1144">
        <v>403</v>
      </c>
      <c r="H2984" s="1144">
        <v>314</v>
      </c>
      <c r="I2984" s="1144">
        <v>262</v>
      </c>
      <c r="J2984" s="1144">
        <v>225</v>
      </c>
      <c r="K2984" s="1125"/>
    </row>
    <row r="2985" spans="1:11" ht="16" thickBot="1" x14ac:dyDescent="0.3">
      <c r="A2985" s="1155"/>
      <c r="B2985" s="1144" t="s">
        <v>15718</v>
      </c>
      <c r="C2985" s="1144">
        <v>480</v>
      </c>
      <c r="D2985" s="1144">
        <v>480</v>
      </c>
      <c r="E2985" s="1144">
        <v>480</v>
      </c>
      <c r="F2985" s="1144">
        <v>448</v>
      </c>
      <c r="G2985" s="1144">
        <v>403</v>
      </c>
      <c r="H2985" s="1144">
        <v>314</v>
      </c>
      <c r="I2985" s="1144">
        <v>95</v>
      </c>
      <c r="J2985" s="1144">
        <v>51</v>
      </c>
      <c r="K2985" s="1125"/>
    </row>
    <row r="2986" spans="1:11" ht="16" thickBot="1" x14ac:dyDescent="0.3">
      <c r="A2986" s="1157">
        <v>24</v>
      </c>
      <c r="B2986" s="1144" t="s">
        <v>12628</v>
      </c>
      <c r="C2986" s="1144">
        <v>480</v>
      </c>
      <c r="D2986" s="1144">
        <v>480</v>
      </c>
      <c r="E2986" s="1144">
        <v>480</v>
      </c>
      <c r="F2986" s="1144">
        <v>448</v>
      </c>
      <c r="G2986" s="1144">
        <v>349</v>
      </c>
      <c r="H2986" s="1144">
        <v>301</v>
      </c>
      <c r="I2986" s="1144">
        <v>253</v>
      </c>
      <c r="J2986" s="1144">
        <v>218</v>
      </c>
      <c r="K2986" s="1125"/>
    </row>
    <row r="2987" spans="1:11" ht="16" thickBot="1" x14ac:dyDescent="0.3">
      <c r="A2987" s="1155"/>
      <c r="B2987" s="1144" t="s">
        <v>15718</v>
      </c>
      <c r="C2987" s="1144">
        <v>480</v>
      </c>
      <c r="D2987" s="1144">
        <v>480</v>
      </c>
      <c r="E2987" s="1144">
        <v>480</v>
      </c>
      <c r="F2987" s="1144">
        <v>448</v>
      </c>
      <c r="G2987" s="1144">
        <v>349</v>
      </c>
      <c r="H2987" s="1144">
        <v>173</v>
      </c>
      <c r="I2987" s="1144">
        <v>67</v>
      </c>
      <c r="J2987" s="1144">
        <v>42</v>
      </c>
      <c r="K2987" s="1125"/>
    </row>
    <row r="2988" spans="1:11" ht="16" thickBot="1" x14ac:dyDescent="0.3">
      <c r="A2988" s="1157">
        <v>25</v>
      </c>
      <c r="B2988" s="1144" t="s">
        <v>12628</v>
      </c>
      <c r="C2988" s="1144">
        <v>480</v>
      </c>
      <c r="D2988" s="1144">
        <v>480</v>
      </c>
      <c r="E2988" s="1144">
        <v>480</v>
      </c>
      <c r="F2988" s="1144">
        <v>412</v>
      </c>
      <c r="G2988" s="1144">
        <v>328</v>
      </c>
      <c r="H2988" s="1144">
        <v>288</v>
      </c>
      <c r="I2988" s="1144">
        <v>244</v>
      </c>
      <c r="J2988" s="1144">
        <v>211</v>
      </c>
      <c r="K2988" s="1125"/>
    </row>
    <row r="2989" spans="1:11" ht="16" thickBot="1" x14ac:dyDescent="0.3">
      <c r="A2989" s="1155"/>
      <c r="B2989" s="1144" t="s">
        <v>15718</v>
      </c>
      <c r="C2989" s="1144">
        <v>480</v>
      </c>
      <c r="D2989" s="1144">
        <v>480</v>
      </c>
      <c r="E2989" s="1144">
        <v>480</v>
      </c>
      <c r="F2989" s="1144">
        <v>412</v>
      </c>
      <c r="G2989" s="1144">
        <v>239</v>
      </c>
      <c r="H2989" s="1144">
        <v>97</v>
      </c>
      <c r="I2989" s="1144">
        <v>52</v>
      </c>
      <c r="J2989" s="1144">
        <v>35</v>
      </c>
      <c r="K2989" s="1125"/>
    </row>
    <row r="2990" spans="1:11" ht="16" thickBot="1" x14ac:dyDescent="0.3">
      <c r="A2990" s="1157">
        <v>26</v>
      </c>
      <c r="B2990" s="1144" t="s">
        <v>12628</v>
      </c>
      <c r="C2990" s="1144">
        <v>480</v>
      </c>
      <c r="D2990" s="1144">
        <v>480</v>
      </c>
      <c r="E2990" s="1144">
        <v>480</v>
      </c>
      <c r="F2990" s="1144">
        <v>362</v>
      </c>
      <c r="G2990" s="1144">
        <v>314</v>
      </c>
      <c r="H2990" s="1144">
        <v>277</v>
      </c>
      <c r="I2990" s="1144">
        <v>235</v>
      </c>
      <c r="J2990" s="1144">
        <v>205</v>
      </c>
      <c r="K2990" s="1125"/>
    </row>
    <row r="2991" spans="1:11" ht="16" thickBot="1" x14ac:dyDescent="0.3">
      <c r="A2991" s="1155"/>
      <c r="B2991" s="1144" t="s">
        <v>15718</v>
      </c>
      <c r="C2991" s="1144">
        <v>480</v>
      </c>
      <c r="D2991" s="1144">
        <v>480</v>
      </c>
      <c r="E2991" s="1144">
        <v>480</v>
      </c>
      <c r="F2991" s="1144">
        <v>345</v>
      </c>
      <c r="G2991" s="1144">
        <v>114</v>
      </c>
      <c r="H2991" s="1144">
        <v>67</v>
      </c>
      <c r="I2991" s="1144">
        <v>42</v>
      </c>
      <c r="J2991" s="1144">
        <v>30</v>
      </c>
      <c r="K2991" s="1125"/>
    </row>
    <row r="2992" spans="1:11" ht="16" thickBot="1" x14ac:dyDescent="0.3">
      <c r="A2992" s="1157">
        <v>27</v>
      </c>
      <c r="B2992" s="1144" t="s">
        <v>12628</v>
      </c>
      <c r="C2992" s="1144">
        <v>480</v>
      </c>
      <c r="D2992" s="1144">
        <v>480</v>
      </c>
      <c r="E2992" s="1144">
        <v>402</v>
      </c>
      <c r="F2992" s="1144">
        <v>344</v>
      </c>
      <c r="G2992" s="1144">
        <v>300</v>
      </c>
      <c r="H2992" s="1144">
        <v>266</v>
      </c>
      <c r="I2992" s="1144">
        <v>227</v>
      </c>
      <c r="J2992" s="1144">
        <v>199</v>
      </c>
      <c r="K2992" s="1125"/>
    </row>
    <row r="2993" spans="1:11" ht="16" thickBot="1" x14ac:dyDescent="0.3">
      <c r="A2993" s="1155"/>
      <c r="B2993" s="1144" t="s">
        <v>15718</v>
      </c>
      <c r="C2993" s="1144">
        <v>480</v>
      </c>
      <c r="D2993" s="1144">
        <v>480</v>
      </c>
      <c r="E2993" s="1144">
        <v>402</v>
      </c>
      <c r="F2993" s="1144">
        <v>131</v>
      </c>
      <c r="G2993" s="1144">
        <v>74</v>
      </c>
      <c r="H2993" s="1144">
        <v>51</v>
      </c>
      <c r="I2993" s="1144">
        <v>35</v>
      </c>
      <c r="J2993" s="1144">
        <v>26</v>
      </c>
      <c r="K2993" s="1125"/>
    </row>
    <row r="2994" spans="1:11" ht="16" thickBot="1" x14ac:dyDescent="0.3">
      <c r="A2994" s="1157">
        <v>28</v>
      </c>
      <c r="B2994" s="1144" t="s">
        <v>12628</v>
      </c>
      <c r="C2994" s="1144">
        <v>480</v>
      </c>
      <c r="D2994" s="1144">
        <v>455</v>
      </c>
      <c r="E2994" s="1144">
        <v>382</v>
      </c>
      <c r="F2994" s="1144">
        <v>329</v>
      </c>
      <c r="G2994" s="1144">
        <v>288</v>
      </c>
      <c r="H2994" s="1144">
        <v>256</v>
      </c>
      <c r="I2994" s="1144">
        <v>220</v>
      </c>
      <c r="J2994" s="1144">
        <v>193</v>
      </c>
      <c r="K2994" s="1125"/>
    </row>
    <row r="2995" spans="1:11" ht="16" thickBot="1" x14ac:dyDescent="0.3">
      <c r="A2995" s="1155"/>
      <c r="B2995" s="1144" t="s">
        <v>15718</v>
      </c>
      <c r="C2995" s="1144">
        <v>480</v>
      </c>
      <c r="D2995" s="1144">
        <v>455</v>
      </c>
      <c r="E2995" s="1144">
        <v>162</v>
      </c>
      <c r="F2995" s="1144">
        <v>83</v>
      </c>
      <c r="G2995" s="1144">
        <v>55</v>
      </c>
      <c r="H2995" s="1144">
        <v>41</v>
      </c>
      <c r="I2995" s="1144">
        <v>30</v>
      </c>
      <c r="J2995" s="1144">
        <v>23</v>
      </c>
      <c r="K2995" s="1125"/>
    </row>
    <row r="2996" spans="1:11" ht="16" thickBot="1" x14ac:dyDescent="0.3">
      <c r="A2996" s="1157">
        <v>29</v>
      </c>
      <c r="B2996" s="1144" t="s">
        <v>12628</v>
      </c>
      <c r="C2996" s="1144">
        <v>480</v>
      </c>
      <c r="D2996" s="1144">
        <v>429</v>
      </c>
      <c r="E2996" s="1144">
        <v>363</v>
      </c>
      <c r="F2996" s="1144">
        <v>314</v>
      </c>
      <c r="G2996" s="1144">
        <v>277</v>
      </c>
      <c r="H2996" s="1144">
        <v>247</v>
      </c>
      <c r="I2996" s="1144">
        <v>213</v>
      </c>
      <c r="J2996" s="1144">
        <v>187</v>
      </c>
      <c r="K2996" s="1125"/>
    </row>
    <row r="2997" spans="1:11" ht="16" thickBot="1" x14ac:dyDescent="0.3">
      <c r="A2997" s="1155"/>
      <c r="B2997" s="1144" t="s">
        <v>15718</v>
      </c>
      <c r="C2997" s="1144">
        <v>480</v>
      </c>
      <c r="D2997" s="1144">
        <v>190</v>
      </c>
      <c r="E2997" s="1144">
        <v>89</v>
      </c>
      <c r="F2997" s="1144">
        <v>58</v>
      </c>
      <c r="G2997" s="1144">
        <v>43</v>
      </c>
      <c r="H2997" s="1144">
        <v>34</v>
      </c>
      <c r="I2997" s="1144">
        <v>26</v>
      </c>
      <c r="J2997" s="1144">
        <v>21</v>
      </c>
      <c r="K2997" s="1125"/>
    </row>
    <row r="2998" spans="1:11" ht="16" thickBot="1" x14ac:dyDescent="0.3">
      <c r="A2998" s="1157">
        <v>30</v>
      </c>
      <c r="B2998" s="1144" t="s">
        <v>12628</v>
      </c>
      <c r="C2998" s="1144">
        <v>480</v>
      </c>
      <c r="D2998" s="1144">
        <v>406</v>
      </c>
      <c r="E2998" s="1144">
        <v>345</v>
      </c>
      <c r="F2998" s="1144">
        <v>301</v>
      </c>
      <c r="G2998" s="1144">
        <v>266</v>
      </c>
      <c r="H2998" s="1144">
        <v>239</v>
      </c>
      <c r="I2998" s="1144">
        <v>207</v>
      </c>
      <c r="J2998" s="1144">
        <v>182</v>
      </c>
      <c r="K2998" s="1125"/>
    </row>
    <row r="2999" spans="1:11" ht="16" thickBot="1" x14ac:dyDescent="0.3">
      <c r="A2999" s="1155"/>
      <c r="B2999" s="1144" t="s">
        <v>15718</v>
      </c>
      <c r="C2999" s="1144">
        <v>226</v>
      </c>
      <c r="D2999" s="1144">
        <v>96</v>
      </c>
      <c r="E2999" s="1144">
        <v>61</v>
      </c>
      <c r="F2999" s="1144">
        <v>45</v>
      </c>
      <c r="G2999" s="1144">
        <v>35</v>
      </c>
      <c r="H2999" s="1144">
        <v>29</v>
      </c>
      <c r="I2999" s="1144">
        <v>23</v>
      </c>
      <c r="J2999" s="1144">
        <v>19</v>
      </c>
      <c r="K2999" s="1125"/>
    </row>
    <row r="3000" spans="1:11" ht="16" thickBot="1" x14ac:dyDescent="0.3">
      <c r="A3000" s="1157">
        <v>31</v>
      </c>
      <c r="B3000" s="1144" t="s">
        <v>12628</v>
      </c>
      <c r="C3000" s="1144">
        <v>461</v>
      </c>
      <c r="D3000" s="1144">
        <v>385</v>
      </c>
      <c r="E3000" s="1144">
        <v>330</v>
      </c>
      <c r="F3000" s="1144">
        <v>289</v>
      </c>
      <c r="G3000" s="1144">
        <v>256</v>
      </c>
      <c r="H3000" s="1144">
        <v>231</v>
      </c>
      <c r="I3000" s="1144">
        <v>200</v>
      </c>
      <c r="J3000" s="1144">
        <v>177</v>
      </c>
      <c r="K3000" s="1125"/>
    </row>
    <row r="3001" spans="1:11" ht="16" thickBot="1" x14ac:dyDescent="0.3">
      <c r="A3001" s="1155"/>
      <c r="B3001" s="1144" t="s">
        <v>15718</v>
      </c>
      <c r="C3001" s="1144">
        <v>103</v>
      </c>
      <c r="D3001" s="1144">
        <v>63</v>
      </c>
      <c r="E3001" s="1144">
        <v>46</v>
      </c>
      <c r="F3001" s="1144">
        <v>36</v>
      </c>
      <c r="G3001" s="1144">
        <v>29</v>
      </c>
      <c r="H3001" s="1144">
        <v>25</v>
      </c>
      <c r="I3001" s="1144">
        <v>20</v>
      </c>
      <c r="J3001" s="1144">
        <v>17</v>
      </c>
      <c r="K3001" s="1125"/>
    </row>
    <row r="3002" spans="1:11" ht="16" thickBot="1" x14ac:dyDescent="0.3">
      <c r="A3002" s="1157">
        <v>32</v>
      </c>
      <c r="B3002" s="1144" t="s">
        <v>12628</v>
      </c>
      <c r="C3002" s="1144">
        <v>435</v>
      </c>
      <c r="D3002" s="1144">
        <v>366</v>
      </c>
      <c r="E3002" s="1144">
        <v>315</v>
      </c>
      <c r="F3002" s="1144">
        <v>277</v>
      </c>
      <c r="G3002" s="1144">
        <v>247</v>
      </c>
      <c r="H3002" s="1144">
        <v>223</v>
      </c>
      <c r="I3002" s="1144">
        <v>195</v>
      </c>
      <c r="J3002" s="1144">
        <v>172</v>
      </c>
      <c r="K3002" s="1125"/>
    </row>
    <row r="3003" spans="1:11" ht="16" thickBot="1" x14ac:dyDescent="0.3">
      <c r="A3003" s="1155"/>
      <c r="B3003" s="1144" t="s">
        <v>15718</v>
      </c>
      <c r="C3003" s="1144">
        <v>68</v>
      </c>
      <c r="D3003" s="1144">
        <v>48</v>
      </c>
      <c r="E3003" s="1144">
        <v>37</v>
      </c>
      <c r="F3003" s="1144">
        <v>30</v>
      </c>
      <c r="G3003" s="1144">
        <v>25</v>
      </c>
      <c r="H3003" s="1144">
        <v>22</v>
      </c>
      <c r="I3003" s="1144">
        <v>18</v>
      </c>
      <c r="J3003" s="1144">
        <v>16</v>
      </c>
      <c r="K3003" s="1125"/>
    </row>
    <row r="3004" spans="1:11" ht="16" thickBot="1" x14ac:dyDescent="0.3">
      <c r="A3004" s="1157">
        <v>33</v>
      </c>
      <c r="B3004" s="1144" t="s">
        <v>12628</v>
      </c>
      <c r="C3004" s="1144">
        <v>412</v>
      </c>
      <c r="D3004" s="1144">
        <v>348</v>
      </c>
      <c r="E3004" s="1144">
        <v>302</v>
      </c>
      <c r="F3004" s="1144">
        <v>267</v>
      </c>
      <c r="G3004" s="1144">
        <v>239</v>
      </c>
      <c r="H3004" s="1144">
        <v>216</v>
      </c>
      <c r="I3004" s="1144">
        <v>189</v>
      </c>
      <c r="J3004" s="1144">
        <v>168</v>
      </c>
      <c r="K3004" s="1125"/>
    </row>
    <row r="3005" spans="1:11" ht="16" thickBot="1" x14ac:dyDescent="0.3">
      <c r="A3005" s="1155"/>
      <c r="B3005" s="1144" t="s">
        <v>15718</v>
      </c>
      <c r="C3005" s="1144">
        <v>49</v>
      </c>
      <c r="D3005" s="1144">
        <v>38</v>
      </c>
      <c r="E3005" s="1144">
        <v>31</v>
      </c>
      <c r="F3005" s="1144">
        <v>26</v>
      </c>
      <c r="G3005" s="1144">
        <v>22</v>
      </c>
      <c r="H3005" s="1144">
        <v>19</v>
      </c>
      <c r="I3005" s="1144">
        <v>16</v>
      </c>
      <c r="J3005" s="1144">
        <v>14</v>
      </c>
      <c r="K3005" s="1125"/>
    </row>
    <row r="3006" spans="1:11" ht="16" thickBot="1" x14ac:dyDescent="0.3">
      <c r="A3006" s="1157">
        <v>34</v>
      </c>
      <c r="B3006" s="1144" t="s">
        <v>12628</v>
      </c>
      <c r="C3006" s="1144">
        <v>390</v>
      </c>
      <c r="D3006" s="1144">
        <v>333</v>
      </c>
      <c r="E3006" s="1144">
        <v>290</v>
      </c>
      <c r="F3006" s="1144">
        <v>257</v>
      </c>
      <c r="G3006" s="1144">
        <v>231</v>
      </c>
      <c r="H3006" s="1144">
        <v>209</v>
      </c>
      <c r="I3006" s="1144">
        <v>184</v>
      </c>
      <c r="J3006" s="1144">
        <v>164</v>
      </c>
      <c r="K3006" s="1125"/>
    </row>
    <row r="3007" spans="1:11" ht="16" thickBot="1" x14ac:dyDescent="0.3">
      <c r="A3007" s="1155"/>
      <c r="B3007" s="1144" t="s">
        <v>15718</v>
      </c>
      <c r="C3007" s="1144">
        <v>38</v>
      </c>
      <c r="D3007" s="1144">
        <v>31</v>
      </c>
      <c r="E3007" s="1144">
        <v>26</v>
      </c>
      <c r="F3007" s="1144">
        <v>22</v>
      </c>
      <c r="G3007" s="1144">
        <v>19</v>
      </c>
      <c r="H3007" s="1144">
        <v>17</v>
      </c>
      <c r="I3007" s="1144">
        <v>15</v>
      </c>
      <c r="J3007" s="1144">
        <v>13</v>
      </c>
      <c r="K3007" s="1125"/>
    </row>
    <row r="3008" spans="1:11" ht="16" thickBot="1" x14ac:dyDescent="0.3">
      <c r="A3008" s="1157">
        <v>35</v>
      </c>
      <c r="B3008" s="1144" t="s">
        <v>12628</v>
      </c>
      <c r="C3008" s="1144">
        <v>371</v>
      </c>
      <c r="D3008" s="1144">
        <v>318</v>
      </c>
      <c r="E3008" s="1144">
        <v>279</v>
      </c>
      <c r="F3008" s="1144">
        <v>248</v>
      </c>
      <c r="G3008" s="1144">
        <v>223</v>
      </c>
      <c r="H3008" s="1144">
        <v>203</v>
      </c>
      <c r="I3008" s="1144">
        <v>179</v>
      </c>
      <c r="J3008" s="1144">
        <v>159</v>
      </c>
      <c r="K3008" s="1125"/>
    </row>
    <row r="3009" spans="1:11" ht="16" thickBot="1" x14ac:dyDescent="0.3">
      <c r="A3009" s="1155"/>
      <c r="B3009" s="1144" t="s">
        <v>15718</v>
      </c>
      <c r="C3009" s="1144">
        <v>31</v>
      </c>
      <c r="D3009" s="1144">
        <v>26</v>
      </c>
      <c r="E3009" s="1144">
        <v>22</v>
      </c>
      <c r="F3009" s="1144">
        <v>19</v>
      </c>
      <c r="G3009" s="1144">
        <v>17</v>
      </c>
      <c r="H3009" s="1144">
        <v>16</v>
      </c>
      <c r="I3009" s="1144">
        <v>14</v>
      </c>
      <c r="J3009" s="1144">
        <v>12</v>
      </c>
      <c r="K3009" s="1125"/>
    </row>
    <row r="3010" spans="1:11" ht="16" thickBot="1" x14ac:dyDescent="0.3">
      <c r="A3010" s="1157">
        <v>36</v>
      </c>
      <c r="B3010" s="1144" t="s">
        <v>12628</v>
      </c>
      <c r="C3010" s="1144">
        <v>354</v>
      </c>
      <c r="D3010" s="1144">
        <v>305</v>
      </c>
      <c r="E3010" s="1144">
        <v>268</v>
      </c>
      <c r="F3010" s="1144">
        <v>239</v>
      </c>
      <c r="G3010" s="1144">
        <v>216</v>
      </c>
      <c r="H3010" s="1144">
        <v>197</v>
      </c>
      <c r="I3010" s="1144">
        <v>174</v>
      </c>
      <c r="J3010" s="1144">
        <v>156</v>
      </c>
      <c r="K3010" s="1125"/>
    </row>
    <row r="3011" spans="1:11" ht="16" thickBot="1" x14ac:dyDescent="0.3">
      <c r="A3011" s="1155"/>
      <c r="B3011" s="1144" t="s">
        <v>15718</v>
      </c>
      <c r="C3011" s="1144">
        <v>26</v>
      </c>
      <c r="D3011" s="1144">
        <v>23</v>
      </c>
      <c r="E3011" s="1144">
        <v>20</v>
      </c>
      <c r="F3011" s="1144">
        <v>17</v>
      </c>
      <c r="G3011" s="1144">
        <v>16</v>
      </c>
      <c r="H3011" s="1144">
        <v>14</v>
      </c>
      <c r="I3011" s="1144">
        <v>13</v>
      </c>
      <c r="J3011" s="1144">
        <v>11</v>
      </c>
      <c r="K3011" s="1125"/>
    </row>
    <row r="3012" spans="1:11" ht="16" thickBot="1" x14ac:dyDescent="0.3">
      <c r="A3012" s="1157">
        <v>37</v>
      </c>
      <c r="B3012" s="1144" t="s">
        <v>12628</v>
      </c>
      <c r="C3012" s="1144">
        <v>338</v>
      </c>
      <c r="D3012" s="1144">
        <v>293</v>
      </c>
      <c r="E3012" s="1144">
        <v>259</v>
      </c>
      <c r="F3012" s="1144">
        <v>231</v>
      </c>
      <c r="G3012" s="1144">
        <v>209</v>
      </c>
      <c r="H3012" s="1144">
        <v>191</v>
      </c>
      <c r="I3012" s="1144">
        <v>169</v>
      </c>
      <c r="J3012" s="1144">
        <v>152</v>
      </c>
      <c r="K3012" s="1125"/>
    </row>
    <row r="3013" spans="1:11" ht="16" thickBot="1" x14ac:dyDescent="0.3">
      <c r="A3013" s="1155"/>
      <c r="B3013" s="1144" t="s">
        <v>15718</v>
      </c>
      <c r="C3013" s="1144">
        <v>23</v>
      </c>
      <c r="D3013" s="1144">
        <v>20</v>
      </c>
      <c r="E3013" s="1144">
        <v>18</v>
      </c>
      <c r="F3013" s="1144">
        <v>16</v>
      </c>
      <c r="G3013" s="1144">
        <v>14</v>
      </c>
      <c r="H3013" s="1144">
        <v>13</v>
      </c>
      <c r="I3013" s="1144">
        <v>12</v>
      </c>
      <c r="J3013" s="1144">
        <v>10</v>
      </c>
      <c r="K3013" s="1125"/>
    </row>
    <row r="3014" spans="1:11" ht="16" thickBot="1" x14ac:dyDescent="0.3">
      <c r="A3014" s="1157">
        <v>38</v>
      </c>
      <c r="B3014" s="1144" t="s">
        <v>12628</v>
      </c>
      <c r="C3014" s="1144">
        <v>323</v>
      </c>
      <c r="D3014" s="1144">
        <v>282</v>
      </c>
      <c r="E3014" s="1144">
        <v>249</v>
      </c>
      <c r="F3014" s="1144">
        <v>224</v>
      </c>
      <c r="G3014" s="1144">
        <v>203</v>
      </c>
      <c r="H3014" s="1144">
        <v>186</v>
      </c>
      <c r="I3014" s="1144">
        <v>165</v>
      </c>
      <c r="J3014" s="1144">
        <v>148</v>
      </c>
      <c r="K3014" s="1125"/>
    </row>
    <row r="3015" spans="1:11" ht="16" thickBot="1" x14ac:dyDescent="0.3">
      <c r="A3015" s="1155"/>
      <c r="B3015" s="1144" t="s">
        <v>15718</v>
      </c>
      <c r="C3015" s="1144">
        <v>22</v>
      </c>
      <c r="D3015" s="1144">
        <v>19</v>
      </c>
      <c r="E3015" s="1144">
        <v>17</v>
      </c>
      <c r="F3015" s="1144">
        <v>15</v>
      </c>
      <c r="G3015" s="1144">
        <v>14</v>
      </c>
      <c r="H3015" s="1144">
        <v>13</v>
      </c>
      <c r="I3015" s="1144">
        <v>11</v>
      </c>
      <c r="J3015" s="1144">
        <v>10</v>
      </c>
      <c r="K3015" s="1125"/>
    </row>
    <row r="3016" spans="1:11" ht="16" thickBot="1" x14ac:dyDescent="0.3">
      <c r="A3016" s="1157">
        <v>39</v>
      </c>
      <c r="B3016" s="1144" t="s">
        <v>12628</v>
      </c>
      <c r="C3016" s="1144">
        <v>310</v>
      </c>
      <c r="D3016" s="1144">
        <v>271</v>
      </c>
      <c r="E3016" s="1144">
        <v>241</v>
      </c>
      <c r="F3016" s="1144">
        <v>217</v>
      </c>
      <c r="G3016" s="1144">
        <v>197</v>
      </c>
      <c r="H3016" s="1144">
        <v>181</v>
      </c>
      <c r="I3016" s="1144">
        <v>161</v>
      </c>
      <c r="J3016" s="1144">
        <v>145</v>
      </c>
      <c r="K3016" s="1125"/>
    </row>
    <row r="3017" spans="1:11" ht="15" x14ac:dyDescent="0.25">
      <c r="A3017" s="1129"/>
      <c r="B3017" s="1125" t="s">
        <v>15718</v>
      </c>
      <c r="C3017" s="1125">
        <v>21</v>
      </c>
      <c r="D3017" s="1125">
        <v>18</v>
      </c>
      <c r="E3017" s="1125">
        <v>16</v>
      </c>
      <c r="F3017" s="1125">
        <v>15</v>
      </c>
      <c r="G3017" s="1125">
        <v>13</v>
      </c>
      <c r="H3017" s="1125">
        <v>12</v>
      </c>
      <c r="I3017" s="1125">
        <v>11</v>
      </c>
      <c r="J3017" s="1125">
        <v>10</v>
      </c>
      <c r="K3017" s="1125"/>
    </row>
    <row r="3018" spans="1:11" thickBot="1" x14ac:dyDescent="0.3">
      <c r="A3018" s="1129">
        <v>40</v>
      </c>
      <c r="B3018" s="1125" t="s">
        <v>12628</v>
      </c>
      <c r="C3018" s="1125">
        <v>298</v>
      </c>
      <c r="D3018" s="1125">
        <v>261</v>
      </c>
      <c r="E3018" s="1125">
        <v>233</v>
      </c>
      <c r="F3018" s="1125">
        <v>210</v>
      </c>
      <c r="G3018" s="1125">
        <v>191</v>
      </c>
      <c r="H3018" s="1125">
        <v>176</v>
      </c>
      <c r="I3018" s="1125">
        <v>157</v>
      </c>
      <c r="J3018" s="1125">
        <v>141</v>
      </c>
      <c r="K3018" s="1125"/>
    </row>
    <row r="3019" spans="1:11" ht="16" thickBot="1" x14ac:dyDescent="0.3">
      <c r="A3019" s="1140"/>
      <c r="B3019" s="1141" t="s">
        <v>15718</v>
      </c>
      <c r="C3019" s="1146">
        <v>20</v>
      </c>
      <c r="D3019" s="1142">
        <v>18</v>
      </c>
      <c r="E3019" s="1125">
        <v>16</v>
      </c>
      <c r="F3019" s="1125">
        <v>14</v>
      </c>
      <c r="G3019" s="1125">
        <v>13</v>
      </c>
      <c r="H3019" s="1125">
        <v>12</v>
      </c>
      <c r="I3019" s="1125">
        <v>11</v>
      </c>
      <c r="J3019" s="1125">
        <v>10</v>
      </c>
      <c r="K3019" s="1125"/>
    </row>
    <row r="3020" spans="1:11" ht="16" thickBot="1" x14ac:dyDescent="0.3">
      <c r="A3020" s="1143" t="s">
        <v>12678</v>
      </c>
      <c r="B3020" s="1144"/>
      <c r="C3020" s="1146"/>
      <c r="D3020" s="1142"/>
      <c r="E3020" s="1125"/>
      <c r="F3020" s="1125"/>
      <c r="G3020" s="1125"/>
      <c r="H3020" s="1125"/>
      <c r="I3020" s="1125"/>
      <c r="J3020" s="1125"/>
      <c r="K3020" s="1125"/>
    </row>
    <row r="3021" spans="1:11" ht="16.149999999999999" customHeight="1" thickBot="1" x14ac:dyDescent="0.3">
      <c r="A3021" s="1147" t="s">
        <v>12638</v>
      </c>
      <c r="B3021" s="1148"/>
      <c r="C3021" s="1149"/>
      <c r="D3021" s="1150"/>
      <c r="E3021" s="1150"/>
      <c r="F3021" s="1150"/>
      <c r="G3021" s="1150"/>
      <c r="H3021" s="1150"/>
      <c r="I3021" s="1150"/>
      <c r="J3021" s="1150"/>
      <c r="K3021" s="1145"/>
    </row>
    <row r="3022" spans="1:11" thickBot="1" x14ac:dyDescent="0.3">
      <c r="A3022" s="1143" t="s">
        <v>13595</v>
      </c>
      <c r="B3022" s="1151" t="s">
        <v>12640</v>
      </c>
      <c r="C3022" s="1145" t="s">
        <v>12677</v>
      </c>
      <c r="D3022" s="1146"/>
      <c r="E3022" s="1142"/>
      <c r="F3022" s="1145"/>
      <c r="G3022" s="1145"/>
      <c r="H3022" s="1145"/>
      <c r="I3022" s="1145"/>
      <c r="J3022" s="1145"/>
      <c r="K3022" s="1145"/>
    </row>
    <row r="3023" spans="1:11" thickBot="1" x14ac:dyDescent="0.3">
      <c r="A3023" s="1143" t="s">
        <v>13596</v>
      </c>
      <c r="B3023" s="1145" t="s">
        <v>15752</v>
      </c>
      <c r="C3023" s="1145" t="s">
        <v>13625</v>
      </c>
      <c r="D3023" s="1146"/>
      <c r="E3023" s="1142"/>
      <c r="F3023" s="1145"/>
      <c r="G3023" s="1145"/>
      <c r="H3023" s="1145"/>
      <c r="I3023" s="1145"/>
      <c r="J3023" s="1145"/>
      <c r="K3023" s="1145"/>
    </row>
    <row r="3024" spans="1:11" ht="105.5" thickBot="1" x14ac:dyDescent="0.3">
      <c r="A3024" s="1143" t="s">
        <v>13598</v>
      </c>
      <c r="B3024" s="1145" t="s">
        <v>13599</v>
      </c>
      <c r="C3024" s="1145" t="s">
        <v>13600</v>
      </c>
      <c r="D3024" s="1146"/>
      <c r="E3024" s="1142"/>
      <c r="F3024" s="1145"/>
      <c r="G3024" s="1145"/>
      <c r="H3024" s="1145"/>
      <c r="I3024" s="1145"/>
      <c r="J3024" s="1145"/>
      <c r="K3024" s="1145"/>
    </row>
    <row r="3025" spans="1:11" ht="13.5" thickBot="1" x14ac:dyDescent="0.3">
      <c r="A3025" s="1152"/>
      <c r="B3025" s="1153"/>
      <c r="C3025" s="1153" t="s">
        <v>13601</v>
      </c>
      <c r="D3025" s="1153" t="s">
        <v>13619</v>
      </c>
      <c r="E3025" s="1153" t="s">
        <v>13603</v>
      </c>
      <c r="F3025" s="1153" t="s">
        <v>13604</v>
      </c>
      <c r="G3025" s="1153" t="s">
        <v>13605</v>
      </c>
      <c r="H3025" s="1153" t="s">
        <v>13626</v>
      </c>
      <c r="I3025" s="1153" t="s">
        <v>13607</v>
      </c>
      <c r="J3025" s="1153" t="s">
        <v>13621</v>
      </c>
      <c r="K3025" s="1154"/>
    </row>
    <row r="3026" spans="1:11" ht="16" thickBot="1" x14ac:dyDescent="0.3">
      <c r="A3026" s="1155" t="s">
        <v>15753</v>
      </c>
      <c r="B3026" s="1144" t="s">
        <v>15754</v>
      </c>
      <c r="C3026" s="1144" t="s">
        <v>13609</v>
      </c>
      <c r="D3026" s="1156" t="s">
        <v>13610</v>
      </c>
      <c r="E3026" s="1141" t="s">
        <v>13611</v>
      </c>
      <c r="F3026" s="1144" t="s">
        <v>13612</v>
      </c>
      <c r="G3026" s="1144" t="s">
        <v>13613</v>
      </c>
      <c r="H3026" s="1144" t="s">
        <v>13614</v>
      </c>
      <c r="I3026" s="1144" t="s">
        <v>13615</v>
      </c>
      <c r="J3026" s="1144" t="s">
        <v>13616</v>
      </c>
      <c r="K3026" s="1144"/>
    </row>
    <row r="3027" spans="1:11" ht="16" thickBot="1" x14ac:dyDescent="0.3">
      <c r="A3027" s="1157" t="s">
        <v>13617</v>
      </c>
      <c r="B3027" s="1144" t="s">
        <v>13618</v>
      </c>
      <c r="C3027" s="1144" t="s">
        <v>15692</v>
      </c>
      <c r="D3027" s="1156" t="s">
        <v>15692</v>
      </c>
      <c r="E3027" s="1141" t="s">
        <v>15692</v>
      </c>
      <c r="F3027" s="1144" t="s">
        <v>15692</v>
      </c>
      <c r="G3027" s="1144" t="s">
        <v>15692</v>
      </c>
      <c r="H3027" s="1144" t="s">
        <v>15692</v>
      </c>
      <c r="I3027" s="1144" t="s">
        <v>15692</v>
      </c>
      <c r="J3027" s="1144" t="s">
        <v>15692</v>
      </c>
      <c r="K3027" s="1144"/>
    </row>
    <row r="3028" spans="1:11" ht="16" thickBot="1" x14ac:dyDescent="0.3">
      <c r="A3028" s="1155"/>
      <c r="B3028" s="1144"/>
      <c r="C3028" s="1144"/>
      <c r="D3028" s="1156"/>
      <c r="E3028" s="1141"/>
      <c r="F3028" s="1144"/>
      <c r="G3028" s="1144"/>
      <c r="H3028" s="1144"/>
      <c r="I3028" s="1144"/>
      <c r="J3028" s="1144"/>
      <c r="K3028" s="1144"/>
    </row>
    <row r="3029" spans="1:11" ht="16" thickBot="1" x14ac:dyDescent="0.3">
      <c r="A3029" s="1157">
        <v>20</v>
      </c>
      <c r="B3029" s="1144" t="s">
        <v>12628</v>
      </c>
      <c r="C3029" s="1144">
        <v>480</v>
      </c>
      <c r="D3029" s="1156">
        <v>480</v>
      </c>
      <c r="E3029" s="1141">
        <v>480</v>
      </c>
      <c r="F3029" s="1144">
        <v>448</v>
      </c>
      <c r="G3029" s="1144">
        <v>403</v>
      </c>
      <c r="H3029" s="1144">
        <v>367</v>
      </c>
      <c r="I3029" s="1144">
        <v>313</v>
      </c>
      <c r="J3029" s="1144">
        <v>251</v>
      </c>
      <c r="K3029" s="1144"/>
    </row>
    <row r="3030" spans="1:11" ht="16" thickBot="1" x14ac:dyDescent="0.3">
      <c r="A3030" s="1155"/>
      <c r="B3030" s="1144" t="s">
        <v>15718</v>
      </c>
      <c r="C3030" s="1144">
        <v>480</v>
      </c>
      <c r="D3030" s="1156">
        <v>480</v>
      </c>
      <c r="E3030" s="1141">
        <v>480</v>
      </c>
      <c r="F3030" s="1144">
        <v>448</v>
      </c>
      <c r="G3030" s="1144">
        <v>403</v>
      </c>
      <c r="H3030" s="1144">
        <v>367</v>
      </c>
      <c r="I3030" s="1144">
        <v>313</v>
      </c>
      <c r="J3030" s="1144">
        <v>127</v>
      </c>
      <c r="K3030" s="1144"/>
    </row>
    <row r="3031" spans="1:11" ht="16" thickBot="1" x14ac:dyDescent="0.3">
      <c r="A3031" s="1157">
        <v>21</v>
      </c>
      <c r="B3031" s="1144" t="s">
        <v>12628</v>
      </c>
      <c r="C3031" s="1144">
        <v>480</v>
      </c>
      <c r="D3031" s="1156">
        <v>480</v>
      </c>
      <c r="E3031" s="1141">
        <v>480</v>
      </c>
      <c r="F3031" s="1144">
        <v>448</v>
      </c>
      <c r="G3031" s="1144">
        <v>403</v>
      </c>
      <c r="H3031" s="1144">
        <v>367</v>
      </c>
      <c r="I3031" s="1144">
        <v>284</v>
      </c>
      <c r="J3031" s="1144">
        <v>241</v>
      </c>
      <c r="K3031" s="1144"/>
    </row>
    <row r="3032" spans="1:11" ht="16" thickBot="1" x14ac:dyDescent="0.3">
      <c r="A3032" s="1155"/>
      <c r="B3032" s="1144" t="s">
        <v>15718</v>
      </c>
      <c r="C3032" s="1144">
        <v>480</v>
      </c>
      <c r="D3032" s="1156">
        <v>480</v>
      </c>
      <c r="E3032" s="1141">
        <v>480</v>
      </c>
      <c r="F3032" s="1144">
        <v>448</v>
      </c>
      <c r="G3032" s="1144">
        <v>403</v>
      </c>
      <c r="H3032" s="1144">
        <v>367</v>
      </c>
      <c r="I3032" s="1144">
        <v>284</v>
      </c>
      <c r="J3032" s="1144">
        <v>87</v>
      </c>
      <c r="K3032" s="1144"/>
    </row>
    <row r="3033" spans="1:11" ht="16" thickBot="1" x14ac:dyDescent="0.3">
      <c r="A3033" s="1157">
        <v>22</v>
      </c>
      <c r="B3033" s="1144" t="s">
        <v>12628</v>
      </c>
      <c r="C3033" s="1144">
        <v>480</v>
      </c>
      <c r="D3033" s="1156">
        <v>480</v>
      </c>
      <c r="E3033" s="1141">
        <v>480</v>
      </c>
      <c r="F3033" s="1144">
        <v>448</v>
      </c>
      <c r="G3033" s="1144">
        <v>403</v>
      </c>
      <c r="H3033" s="1144">
        <v>359</v>
      </c>
      <c r="I3033" s="1144">
        <v>273</v>
      </c>
      <c r="J3033" s="1144">
        <v>233</v>
      </c>
      <c r="K3033" s="1144"/>
    </row>
    <row r="3034" spans="1:11" ht="16" thickBot="1" x14ac:dyDescent="0.3">
      <c r="A3034" s="1155"/>
      <c r="B3034" s="1144" t="s">
        <v>15718</v>
      </c>
      <c r="C3034" s="1144">
        <v>480</v>
      </c>
      <c r="D3034" s="1156">
        <v>480</v>
      </c>
      <c r="E3034" s="1141">
        <v>480</v>
      </c>
      <c r="F3034" s="1144">
        <v>448</v>
      </c>
      <c r="G3034" s="1144">
        <v>403</v>
      </c>
      <c r="H3034" s="1144">
        <v>359</v>
      </c>
      <c r="I3034" s="1144">
        <v>148</v>
      </c>
      <c r="J3034" s="1144">
        <v>64</v>
      </c>
      <c r="K3034" s="1144"/>
    </row>
    <row r="3035" spans="1:11" ht="16" thickBot="1" x14ac:dyDescent="0.3">
      <c r="A3035" s="1157">
        <v>23</v>
      </c>
      <c r="B3035" s="1144" t="s">
        <v>12628</v>
      </c>
      <c r="C3035" s="1144">
        <v>480</v>
      </c>
      <c r="D3035" s="1156">
        <v>480</v>
      </c>
      <c r="E3035" s="1141">
        <v>480</v>
      </c>
      <c r="F3035" s="1144">
        <v>448</v>
      </c>
      <c r="G3035" s="1144">
        <v>403</v>
      </c>
      <c r="H3035" s="1144">
        <v>314</v>
      </c>
      <c r="I3035" s="1144">
        <v>262</v>
      </c>
      <c r="J3035" s="1144">
        <v>225</v>
      </c>
      <c r="K3035" s="1144"/>
    </row>
    <row r="3036" spans="1:11" ht="16" thickBot="1" x14ac:dyDescent="0.3">
      <c r="A3036" s="1155"/>
      <c r="B3036" s="1144" t="s">
        <v>15718</v>
      </c>
      <c r="C3036" s="1144">
        <v>480</v>
      </c>
      <c r="D3036" s="1156">
        <v>480</v>
      </c>
      <c r="E3036" s="1141">
        <v>480</v>
      </c>
      <c r="F3036" s="1144">
        <v>448</v>
      </c>
      <c r="G3036" s="1144">
        <v>403</v>
      </c>
      <c r="H3036" s="1144">
        <v>314</v>
      </c>
      <c r="I3036" s="1144">
        <v>90</v>
      </c>
      <c r="J3036" s="1144">
        <v>50</v>
      </c>
      <c r="K3036" s="1144"/>
    </row>
    <row r="3037" spans="1:11" ht="16" thickBot="1" x14ac:dyDescent="0.3">
      <c r="A3037" s="1157">
        <v>24</v>
      </c>
      <c r="B3037" s="1144" t="s">
        <v>12628</v>
      </c>
      <c r="C3037" s="1144">
        <v>480</v>
      </c>
      <c r="D3037" s="1156">
        <v>480</v>
      </c>
      <c r="E3037" s="1141">
        <v>480</v>
      </c>
      <c r="F3037" s="1144">
        <v>448</v>
      </c>
      <c r="G3037" s="1144">
        <v>343</v>
      </c>
      <c r="H3037" s="1144">
        <v>300</v>
      </c>
      <c r="I3037" s="1144">
        <v>252</v>
      </c>
      <c r="J3037" s="1144">
        <v>218</v>
      </c>
      <c r="K3037" s="1144"/>
    </row>
    <row r="3038" spans="1:11" ht="16" thickBot="1" x14ac:dyDescent="0.3">
      <c r="A3038" s="1155"/>
      <c r="B3038" s="1144" t="s">
        <v>15718</v>
      </c>
      <c r="C3038" s="1144">
        <v>480</v>
      </c>
      <c r="D3038" s="1156">
        <v>480</v>
      </c>
      <c r="E3038" s="1141">
        <v>480</v>
      </c>
      <c r="F3038" s="1144">
        <v>448</v>
      </c>
      <c r="G3038" s="1144">
        <v>343</v>
      </c>
      <c r="H3038" s="1144">
        <v>154</v>
      </c>
      <c r="I3038" s="1144">
        <v>64</v>
      </c>
      <c r="J3038" s="1144">
        <v>41</v>
      </c>
      <c r="K3038" s="1144"/>
    </row>
    <row r="3039" spans="1:11" ht="16" thickBot="1" x14ac:dyDescent="0.3">
      <c r="A3039" s="1157">
        <v>25</v>
      </c>
      <c r="B3039" s="1144" t="s">
        <v>12628</v>
      </c>
      <c r="C3039" s="1144">
        <v>480</v>
      </c>
      <c r="D3039" s="1156">
        <v>480</v>
      </c>
      <c r="E3039" s="1141">
        <v>480</v>
      </c>
      <c r="F3039" s="1144">
        <v>396</v>
      </c>
      <c r="G3039" s="1144">
        <v>327</v>
      </c>
      <c r="H3039" s="1144">
        <v>287</v>
      </c>
      <c r="I3039" s="1144">
        <v>243</v>
      </c>
      <c r="J3039" s="1144">
        <v>211</v>
      </c>
      <c r="K3039" s="1144"/>
    </row>
    <row r="3040" spans="1:11" ht="16" thickBot="1" x14ac:dyDescent="0.3">
      <c r="A3040" s="1155"/>
      <c r="B3040" s="1144" t="s">
        <v>15718</v>
      </c>
      <c r="C3040" s="1144">
        <v>480</v>
      </c>
      <c r="D3040" s="1156">
        <v>480</v>
      </c>
      <c r="E3040" s="1141">
        <v>480</v>
      </c>
      <c r="F3040" s="1144">
        <v>396</v>
      </c>
      <c r="G3040" s="1144">
        <v>199</v>
      </c>
      <c r="H3040" s="1144">
        <v>90</v>
      </c>
      <c r="I3040" s="1144">
        <v>50</v>
      </c>
      <c r="J3040" s="1144">
        <v>34</v>
      </c>
      <c r="K3040" s="1144"/>
    </row>
    <row r="3041" spans="1:11" ht="16" thickBot="1" x14ac:dyDescent="0.3">
      <c r="A3041" s="1157">
        <v>26</v>
      </c>
      <c r="B3041" s="1144" t="s">
        <v>12628</v>
      </c>
      <c r="C3041" s="1144">
        <v>480</v>
      </c>
      <c r="D3041" s="1156">
        <v>480</v>
      </c>
      <c r="E3041" s="1141">
        <v>470</v>
      </c>
      <c r="F3041" s="1144">
        <v>360</v>
      </c>
      <c r="G3041" s="1144">
        <v>312</v>
      </c>
      <c r="H3041" s="1144">
        <v>276</v>
      </c>
      <c r="I3041" s="1144">
        <v>235</v>
      </c>
      <c r="J3041" s="1144">
        <v>204</v>
      </c>
      <c r="K3041" s="1144"/>
    </row>
    <row r="3042" spans="1:11" ht="16" thickBot="1" x14ac:dyDescent="0.3">
      <c r="A3042" s="1155"/>
      <c r="B3042" s="1144" t="s">
        <v>15718</v>
      </c>
      <c r="C3042" s="1144">
        <v>480</v>
      </c>
      <c r="D3042" s="1156">
        <v>480</v>
      </c>
      <c r="E3042" s="1141">
        <v>470</v>
      </c>
      <c r="F3042" s="1144">
        <v>263</v>
      </c>
      <c r="G3042" s="1144">
        <v>103</v>
      </c>
      <c r="H3042" s="1144">
        <v>63</v>
      </c>
      <c r="I3042" s="1144">
        <v>40</v>
      </c>
      <c r="J3042" s="1144">
        <v>29</v>
      </c>
      <c r="K3042" s="1144"/>
    </row>
    <row r="3043" spans="1:11" ht="16" thickBot="1" x14ac:dyDescent="0.3">
      <c r="A3043" s="1157">
        <v>27</v>
      </c>
      <c r="B3043" s="1144" t="s">
        <v>12628</v>
      </c>
      <c r="C3043" s="1144">
        <v>480</v>
      </c>
      <c r="D3043" s="1156">
        <v>480</v>
      </c>
      <c r="E3043" s="1141">
        <v>400</v>
      </c>
      <c r="F3043" s="1144">
        <v>342</v>
      </c>
      <c r="G3043" s="1144">
        <v>299</v>
      </c>
      <c r="H3043" s="1144">
        <v>265</v>
      </c>
      <c r="I3043" s="1144">
        <v>227</v>
      </c>
      <c r="J3043" s="1144">
        <v>198</v>
      </c>
      <c r="K3043" s="1144"/>
    </row>
    <row r="3044" spans="1:11" ht="16" thickBot="1" x14ac:dyDescent="0.3">
      <c r="A3044" s="1155"/>
      <c r="B3044" s="1144" t="s">
        <v>15718</v>
      </c>
      <c r="C3044" s="1144">
        <v>480</v>
      </c>
      <c r="D3044" s="1156">
        <v>480</v>
      </c>
      <c r="E3044" s="1141">
        <v>364</v>
      </c>
      <c r="F3044" s="1144">
        <v>115</v>
      </c>
      <c r="G3044" s="1144">
        <v>68</v>
      </c>
      <c r="H3044" s="1144">
        <v>48</v>
      </c>
      <c r="I3044" s="1144">
        <v>33</v>
      </c>
      <c r="J3044" s="1144">
        <v>26</v>
      </c>
      <c r="K3044" s="1144"/>
    </row>
    <row r="3045" spans="1:11" ht="16" thickBot="1" x14ac:dyDescent="0.3">
      <c r="A3045" s="1157">
        <v>28</v>
      </c>
      <c r="B3045" s="1144" t="s">
        <v>12628</v>
      </c>
      <c r="C3045" s="1144">
        <v>480</v>
      </c>
      <c r="D3045" s="1156">
        <v>451</v>
      </c>
      <c r="E3045" s="1141">
        <v>379</v>
      </c>
      <c r="F3045" s="1144">
        <v>326</v>
      </c>
      <c r="G3045" s="1144">
        <v>286</v>
      </c>
      <c r="H3045" s="1144">
        <v>255</v>
      </c>
      <c r="I3045" s="1144">
        <v>219</v>
      </c>
      <c r="J3045" s="1144">
        <v>192</v>
      </c>
      <c r="K3045" s="1144"/>
    </row>
    <row r="3046" spans="1:11" ht="16" thickBot="1" x14ac:dyDescent="0.3">
      <c r="A3046" s="1155"/>
      <c r="B3046" s="1144" t="s">
        <v>15718</v>
      </c>
      <c r="C3046" s="1144">
        <v>480</v>
      </c>
      <c r="D3046" s="1156">
        <v>451</v>
      </c>
      <c r="E3046" s="1141">
        <v>138</v>
      </c>
      <c r="F3046" s="1144">
        <v>76</v>
      </c>
      <c r="G3046" s="1144">
        <v>52</v>
      </c>
      <c r="H3046" s="1144">
        <v>39</v>
      </c>
      <c r="I3046" s="1144">
        <v>29</v>
      </c>
      <c r="J3046" s="1144">
        <v>23</v>
      </c>
      <c r="K3046" s="1144"/>
    </row>
    <row r="3047" spans="1:11" ht="16" thickBot="1" x14ac:dyDescent="0.3">
      <c r="A3047" s="1157">
        <v>29</v>
      </c>
      <c r="B3047" s="1144" t="s">
        <v>12628</v>
      </c>
      <c r="C3047" s="1144">
        <v>480</v>
      </c>
      <c r="D3047" s="1156">
        <v>425</v>
      </c>
      <c r="E3047" s="1141">
        <v>360</v>
      </c>
      <c r="F3047" s="1144">
        <v>312</v>
      </c>
      <c r="G3047" s="1144">
        <v>275</v>
      </c>
      <c r="H3047" s="1144">
        <v>246</v>
      </c>
      <c r="I3047" s="1144">
        <v>212</v>
      </c>
      <c r="J3047" s="1144">
        <v>186</v>
      </c>
      <c r="K3047" s="1144"/>
    </row>
    <row r="3048" spans="1:11" ht="16" thickBot="1" x14ac:dyDescent="0.3">
      <c r="A3048" s="1155"/>
      <c r="B3048" s="1144" t="s">
        <v>15718</v>
      </c>
      <c r="C3048" s="1144">
        <v>480</v>
      </c>
      <c r="D3048" s="1156">
        <v>156</v>
      </c>
      <c r="E3048" s="1141">
        <v>81</v>
      </c>
      <c r="F3048" s="1144">
        <v>54</v>
      </c>
      <c r="G3048" s="1144">
        <v>41</v>
      </c>
      <c r="H3048" s="1144">
        <v>33</v>
      </c>
      <c r="I3048" s="1144">
        <v>25</v>
      </c>
      <c r="J3048" s="1144">
        <v>20</v>
      </c>
      <c r="K3048" s="1144"/>
    </row>
    <row r="3049" spans="1:11" ht="16" thickBot="1" x14ac:dyDescent="0.3">
      <c r="A3049" s="1157">
        <v>30</v>
      </c>
      <c r="B3049" s="1144" t="s">
        <v>12628</v>
      </c>
      <c r="C3049" s="1144">
        <v>480</v>
      </c>
      <c r="D3049" s="1156">
        <v>402</v>
      </c>
      <c r="E3049" s="1141">
        <v>342</v>
      </c>
      <c r="F3049" s="1144">
        <v>298</v>
      </c>
      <c r="G3049" s="1144">
        <v>264</v>
      </c>
      <c r="H3049" s="1144">
        <v>237</v>
      </c>
      <c r="I3049" s="1144">
        <v>205</v>
      </c>
      <c r="J3049" s="1144">
        <v>181</v>
      </c>
      <c r="K3049" s="1144"/>
    </row>
    <row r="3050" spans="1:11" ht="16" thickBot="1" x14ac:dyDescent="0.3">
      <c r="A3050" s="1155"/>
      <c r="B3050" s="1144" t="s">
        <v>15718</v>
      </c>
      <c r="C3050" s="1144">
        <v>177</v>
      </c>
      <c r="D3050" s="1156">
        <v>85</v>
      </c>
      <c r="E3050" s="1141">
        <v>56</v>
      </c>
      <c r="F3050" s="1144">
        <v>42</v>
      </c>
      <c r="G3050" s="1144">
        <v>33</v>
      </c>
      <c r="H3050" s="1144">
        <v>28</v>
      </c>
      <c r="I3050" s="1144">
        <v>22</v>
      </c>
      <c r="J3050" s="1144">
        <v>18</v>
      </c>
      <c r="K3050" s="1144"/>
    </row>
    <row r="3051" spans="1:11" ht="16" thickBot="1" x14ac:dyDescent="0.3">
      <c r="A3051" s="1157">
        <v>31</v>
      </c>
      <c r="B3051" s="1144" t="s">
        <v>12628</v>
      </c>
      <c r="C3051" s="1144">
        <v>456</v>
      </c>
      <c r="D3051" s="1156">
        <v>380</v>
      </c>
      <c r="E3051" s="1141">
        <v>327</v>
      </c>
      <c r="F3051" s="1144">
        <v>286</v>
      </c>
      <c r="G3051" s="1144">
        <v>254</v>
      </c>
      <c r="H3051" s="1144">
        <v>229</v>
      </c>
      <c r="I3051" s="1144">
        <v>199</v>
      </c>
      <c r="J3051" s="1144">
        <v>176</v>
      </c>
      <c r="K3051" s="1144"/>
    </row>
    <row r="3052" spans="1:11" ht="16" thickBot="1" x14ac:dyDescent="0.3">
      <c r="A3052" s="1155"/>
      <c r="B3052" s="1144" t="s">
        <v>15718</v>
      </c>
      <c r="C3052" s="1144">
        <v>90</v>
      </c>
      <c r="D3052" s="1156">
        <v>58</v>
      </c>
      <c r="E3052" s="1141">
        <v>43</v>
      </c>
      <c r="F3052" s="1144">
        <v>34</v>
      </c>
      <c r="G3052" s="1144">
        <v>28</v>
      </c>
      <c r="H3052" s="1144">
        <v>24</v>
      </c>
      <c r="I3052" s="1144">
        <v>19</v>
      </c>
      <c r="J3052" s="1144">
        <v>16</v>
      </c>
      <c r="K3052" s="1144"/>
    </row>
    <row r="3053" spans="1:11" ht="16" thickBot="1" x14ac:dyDescent="0.3">
      <c r="A3053" s="1157">
        <v>32</v>
      </c>
      <c r="B3053" s="1144" t="s">
        <v>12628</v>
      </c>
      <c r="C3053" s="1144">
        <v>429</v>
      </c>
      <c r="D3053" s="1156">
        <v>361</v>
      </c>
      <c r="E3053" s="1141">
        <v>312</v>
      </c>
      <c r="F3053" s="1144">
        <v>275</v>
      </c>
      <c r="G3053" s="1144">
        <v>245</v>
      </c>
      <c r="H3053" s="1144">
        <v>221</v>
      </c>
      <c r="I3053" s="1144">
        <v>193</v>
      </c>
      <c r="J3053" s="1144">
        <v>171</v>
      </c>
      <c r="K3053" s="1144"/>
    </row>
    <row r="3054" spans="1:11" ht="16" thickBot="1" x14ac:dyDescent="0.3">
      <c r="A3054" s="1155"/>
      <c r="B3054" s="1144" t="s">
        <v>15718</v>
      </c>
      <c r="C3054" s="1144">
        <v>62</v>
      </c>
      <c r="D3054" s="1156">
        <v>45</v>
      </c>
      <c r="E3054" s="1141">
        <v>35</v>
      </c>
      <c r="F3054" s="1144">
        <v>29</v>
      </c>
      <c r="G3054" s="1144">
        <v>24</v>
      </c>
      <c r="H3054" s="1144">
        <v>21</v>
      </c>
      <c r="I3054" s="1144">
        <v>18</v>
      </c>
      <c r="J3054" s="1144">
        <v>15</v>
      </c>
      <c r="K3054" s="1144"/>
    </row>
    <row r="3055" spans="1:11" ht="16" thickBot="1" x14ac:dyDescent="0.3">
      <c r="A3055" s="1157">
        <v>33</v>
      </c>
      <c r="B3055" s="1144" t="s">
        <v>12628</v>
      </c>
      <c r="C3055" s="1144">
        <v>406</v>
      </c>
      <c r="D3055" s="1156">
        <v>344</v>
      </c>
      <c r="E3055" s="1141">
        <v>299</v>
      </c>
      <c r="F3055" s="1144">
        <v>264</v>
      </c>
      <c r="G3055" s="1144">
        <v>237</v>
      </c>
      <c r="H3055" s="1144">
        <v>214</v>
      </c>
      <c r="I3055" s="1144">
        <v>188</v>
      </c>
      <c r="J3055" s="1144">
        <v>167</v>
      </c>
      <c r="K3055" s="1144"/>
    </row>
    <row r="3056" spans="1:11" ht="16" thickBot="1" x14ac:dyDescent="0.3">
      <c r="A3056" s="1155"/>
      <c r="B3056" s="1144" t="s">
        <v>15718</v>
      </c>
      <c r="C3056" s="1144">
        <v>45</v>
      </c>
      <c r="D3056" s="1156">
        <v>35</v>
      </c>
      <c r="E3056" s="1141">
        <v>29</v>
      </c>
      <c r="F3056" s="1144">
        <v>25</v>
      </c>
      <c r="G3056" s="1144">
        <v>21</v>
      </c>
      <c r="H3056" s="1144">
        <v>19</v>
      </c>
      <c r="I3056" s="1144">
        <v>16</v>
      </c>
      <c r="J3056" s="1144">
        <v>14</v>
      </c>
      <c r="K3056" s="1144"/>
    </row>
    <row r="3057" spans="1:11" ht="16" thickBot="1" x14ac:dyDescent="0.3">
      <c r="A3057" s="1157">
        <v>34</v>
      </c>
      <c r="B3057" s="1144" t="s">
        <v>12628</v>
      </c>
      <c r="C3057" s="1144">
        <v>384</v>
      </c>
      <c r="D3057" s="1156">
        <v>328</v>
      </c>
      <c r="E3057" s="1141">
        <v>287</v>
      </c>
      <c r="F3057" s="1144">
        <v>254</v>
      </c>
      <c r="G3057" s="1144">
        <v>229</v>
      </c>
      <c r="H3057" s="1144">
        <v>208</v>
      </c>
      <c r="I3057" s="1144">
        <v>182</v>
      </c>
      <c r="J3057" s="1144">
        <v>163</v>
      </c>
      <c r="K3057" s="1144"/>
    </row>
    <row r="3058" spans="1:11" ht="16" thickBot="1" x14ac:dyDescent="0.3">
      <c r="A3058" s="1155"/>
      <c r="B3058" s="1144" t="s">
        <v>15718</v>
      </c>
      <c r="C3058" s="1144">
        <v>36</v>
      </c>
      <c r="D3058" s="1156">
        <v>29</v>
      </c>
      <c r="E3058" s="1141">
        <v>25</v>
      </c>
      <c r="F3058" s="1144">
        <v>21</v>
      </c>
      <c r="G3058" s="1144">
        <v>19</v>
      </c>
      <c r="H3058" s="1144">
        <v>17</v>
      </c>
      <c r="I3058" s="1144">
        <v>14</v>
      </c>
      <c r="J3058" s="1144">
        <v>13</v>
      </c>
      <c r="K3058" s="1144"/>
    </row>
    <row r="3059" spans="1:11" ht="16" thickBot="1" x14ac:dyDescent="0.3">
      <c r="A3059" s="1157">
        <v>35</v>
      </c>
      <c r="B3059" s="1144" t="s">
        <v>12628</v>
      </c>
      <c r="C3059" s="1144">
        <v>365</v>
      </c>
      <c r="D3059" s="1156">
        <v>314</v>
      </c>
      <c r="E3059" s="1141">
        <v>275</v>
      </c>
      <c r="F3059" s="1144">
        <v>245</v>
      </c>
      <c r="G3059" s="1144">
        <v>221</v>
      </c>
      <c r="H3059" s="1144">
        <v>201</v>
      </c>
      <c r="I3059" s="1144">
        <v>177</v>
      </c>
      <c r="J3059" s="1144">
        <v>158</v>
      </c>
      <c r="K3059" s="1144"/>
    </row>
    <row r="3060" spans="1:11" ht="16" thickBot="1" x14ac:dyDescent="0.3">
      <c r="A3060" s="1155"/>
      <c r="B3060" s="1144" t="s">
        <v>15718</v>
      </c>
      <c r="C3060" s="1144">
        <v>29</v>
      </c>
      <c r="D3060" s="1156">
        <v>25</v>
      </c>
      <c r="E3060" s="1141">
        <v>21</v>
      </c>
      <c r="F3060" s="1144">
        <v>19</v>
      </c>
      <c r="G3060" s="1144">
        <v>17</v>
      </c>
      <c r="H3060" s="1144">
        <v>15</v>
      </c>
      <c r="I3060" s="1144">
        <v>13</v>
      </c>
      <c r="J3060" s="1144">
        <v>12</v>
      </c>
      <c r="K3060" s="1144"/>
    </row>
    <row r="3061" spans="1:11" ht="16" thickBot="1" x14ac:dyDescent="0.3">
      <c r="A3061" s="1157">
        <v>36</v>
      </c>
      <c r="B3061" s="1144" t="s">
        <v>12628</v>
      </c>
      <c r="C3061" s="1144">
        <v>348</v>
      </c>
      <c r="D3061" s="1156">
        <v>301</v>
      </c>
      <c r="E3061" s="1141">
        <v>265</v>
      </c>
      <c r="F3061" s="1144">
        <v>237</v>
      </c>
      <c r="G3061" s="1144">
        <v>214</v>
      </c>
      <c r="H3061" s="1144">
        <v>195</v>
      </c>
      <c r="I3061" s="1144">
        <v>172</v>
      </c>
      <c r="J3061" s="1144">
        <v>155</v>
      </c>
      <c r="K3061" s="1144"/>
    </row>
    <row r="3062" spans="1:11" ht="16" thickBot="1" x14ac:dyDescent="0.3">
      <c r="A3062" s="1155"/>
      <c r="B3062" s="1144" t="s">
        <v>15718</v>
      </c>
      <c r="C3062" s="1144">
        <v>25</v>
      </c>
      <c r="D3062" s="1156">
        <v>21</v>
      </c>
      <c r="E3062" s="1141">
        <v>19</v>
      </c>
      <c r="F3062" s="1144">
        <v>17</v>
      </c>
      <c r="G3062" s="1144">
        <v>15</v>
      </c>
      <c r="H3062" s="1144">
        <v>14</v>
      </c>
      <c r="I3062" s="1144">
        <v>12</v>
      </c>
      <c r="J3062" s="1144">
        <v>11</v>
      </c>
      <c r="K3062" s="1144"/>
    </row>
    <row r="3063" spans="1:11" ht="16" thickBot="1" x14ac:dyDescent="0.3">
      <c r="A3063" s="1157">
        <v>37</v>
      </c>
      <c r="B3063" s="1144" t="s">
        <v>12628</v>
      </c>
      <c r="C3063" s="1144">
        <v>332</v>
      </c>
      <c r="D3063" s="1156">
        <v>289</v>
      </c>
      <c r="E3063" s="1141">
        <v>255</v>
      </c>
      <c r="F3063" s="1144">
        <v>229</v>
      </c>
      <c r="G3063" s="1144">
        <v>207</v>
      </c>
      <c r="H3063" s="1144">
        <v>189</v>
      </c>
      <c r="I3063" s="1144">
        <v>168</v>
      </c>
      <c r="J3063" s="1144">
        <v>151</v>
      </c>
      <c r="K3063" s="1144"/>
    </row>
    <row r="3064" spans="1:11" ht="16" thickBot="1" x14ac:dyDescent="0.3">
      <c r="A3064" s="1155"/>
      <c r="B3064" s="1144" t="s">
        <v>15718</v>
      </c>
      <c r="C3064" s="1144">
        <v>23</v>
      </c>
      <c r="D3064" s="1156">
        <v>20</v>
      </c>
      <c r="E3064" s="1141">
        <v>17</v>
      </c>
      <c r="F3064" s="1144">
        <v>16</v>
      </c>
      <c r="G3064" s="1144">
        <v>14</v>
      </c>
      <c r="H3064" s="1144">
        <v>13</v>
      </c>
      <c r="I3064" s="1144">
        <v>11</v>
      </c>
      <c r="J3064" s="1144">
        <v>10</v>
      </c>
      <c r="K3064" s="1144"/>
    </row>
    <row r="3065" spans="1:11" ht="16" thickBot="1" x14ac:dyDescent="0.3">
      <c r="A3065" s="1157">
        <v>38</v>
      </c>
      <c r="B3065" s="1144" t="s">
        <v>12628</v>
      </c>
      <c r="C3065" s="1144">
        <v>318</v>
      </c>
      <c r="D3065" s="1156">
        <v>278</v>
      </c>
      <c r="E3065" s="1141">
        <v>246</v>
      </c>
      <c r="F3065" s="1144">
        <v>221</v>
      </c>
      <c r="G3065" s="1144">
        <v>201</v>
      </c>
      <c r="H3065" s="1144">
        <v>184</v>
      </c>
      <c r="I3065" s="1144">
        <v>163</v>
      </c>
      <c r="J3065" s="1144">
        <v>147</v>
      </c>
      <c r="K3065" s="1144"/>
    </row>
    <row r="3066" spans="1:11" ht="16" thickBot="1" x14ac:dyDescent="0.3">
      <c r="A3066" s="1155"/>
      <c r="B3066" s="1144" t="s">
        <v>15718</v>
      </c>
      <c r="C3066" s="1144">
        <v>22</v>
      </c>
      <c r="D3066" s="1156">
        <v>19</v>
      </c>
      <c r="E3066" s="1141">
        <v>17</v>
      </c>
      <c r="F3066" s="1144">
        <v>15</v>
      </c>
      <c r="G3066" s="1144">
        <v>14</v>
      </c>
      <c r="H3066" s="1144">
        <v>13</v>
      </c>
      <c r="I3066" s="1144">
        <v>11</v>
      </c>
      <c r="J3066" s="1144">
        <v>10</v>
      </c>
      <c r="K3066" s="1144"/>
    </row>
    <row r="3067" spans="1:11" ht="16" thickBot="1" x14ac:dyDescent="0.3">
      <c r="A3067" s="1157">
        <v>39</v>
      </c>
      <c r="B3067" s="1144" t="s">
        <v>12628</v>
      </c>
      <c r="C3067" s="1144">
        <v>305</v>
      </c>
      <c r="D3067" s="1156">
        <v>267</v>
      </c>
      <c r="E3067" s="1141">
        <v>238</v>
      </c>
      <c r="F3067" s="1144">
        <v>214</v>
      </c>
      <c r="G3067" s="1144">
        <v>195</v>
      </c>
      <c r="H3067" s="1144">
        <v>179</v>
      </c>
      <c r="I3067" s="1144">
        <v>159</v>
      </c>
      <c r="J3067" s="1144">
        <v>144</v>
      </c>
      <c r="K3067" s="1144"/>
    </row>
    <row r="3068" spans="1:11" x14ac:dyDescent="0.25">
      <c r="B3068" s="1089" t="s">
        <v>15718</v>
      </c>
      <c r="C3068" s="1089">
        <v>21</v>
      </c>
      <c r="D3068" s="1089">
        <v>18</v>
      </c>
      <c r="E3068" s="1089">
        <v>16</v>
      </c>
      <c r="F3068" s="1089">
        <v>15</v>
      </c>
      <c r="G3068" s="1089">
        <v>13</v>
      </c>
      <c r="H3068" s="1089">
        <v>12</v>
      </c>
      <c r="I3068" s="1089">
        <v>11</v>
      </c>
      <c r="J3068" s="1089">
        <v>10</v>
      </c>
    </row>
    <row r="3069" spans="1:11" ht="15" x14ac:dyDescent="0.25">
      <c r="A3069" s="1129">
        <v>40</v>
      </c>
      <c r="B3069" s="1125" t="s">
        <v>12628</v>
      </c>
      <c r="C3069" s="1125">
        <v>293</v>
      </c>
      <c r="D3069" s="1125">
        <v>257</v>
      </c>
      <c r="E3069" s="1125">
        <v>230</v>
      </c>
      <c r="F3069" s="1125">
        <v>208</v>
      </c>
      <c r="G3069" s="1125">
        <v>189</v>
      </c>
      <c r="H3069" s="1125">
        <v>174</v>
      </c>
      <c r="I3069" s="1125">
        <v>155</v>
      </c>
      <c r="J3069" s="1125">
        <v>140</v>
      </c>
      <c r="K3069" s="1125"/>
    </row>
    <row r="3070" spans="1:11" thickBot="1" x14ac:dyDescent="0.3">
      <c r="A3070" s="1129"/>
      <c r="B3070" s="1125" t="s">
        <v>15718</v>
      </c>
      <c r="C3070" s="1125">
        <v>20</v>
      </c>
      <c r="D3070" s="1125">
        <v>18</v>
      </c>
      <c r="E3070" s="1125">
        <v>16</v>
      </c>
      <c r="F3070" s="1125">
        <v>14</v>
      </c>
      <c r="G3070" s="1125">
        <v>13</v>
      </c>
      <c r="H3070" s="1125">
        <v>12</v>
      </c>
      <c r="I3070" s="1125">
        <v>11</v>
      </c>
      <c r="J3070" s="1125">
        <v>10</v>
      </c>
      <c r="K3070" s="1125"/>
    </row>
    <row r="3071" spans="1:11" ht="16" thickBot="1" x14ac:dyDescent="0.3">
      <c r="A3071" s="1140" t="s">
        <v>12679</v>
      </c>
      <c r="B3071" s="1141"/>
      <c r="C3071" s="1146"/>
      <c r="D3071" s="1142"/>
      <c r="E3071" s="1125"/>
      <c r="F3071" s="1125"/>
      <c r="G3071" s="1125"/>
      <c r="H3071" s="1125"/>
      <c r="I3071" s="1125"/>
      <c r="J3071" s="1125"/>
      <c r="K3071" s="1125"/>
    </row>
    <row r="3072" spans="1:11" ht="16" thickBot="1" x14ac:dyDescent="0.3">
      <c r="A3072" s="1143" t="s">
        <v>12638</v>
      </c>
      <c r="B3072" s="1144"/>
      <c r="C3072" s="1146"/>
      <c r="D3072" s="1142"/>
      <c r="E3072" s="1125"/>
      <c r="F3072" s="1125"/>
      <c r="G3072" s="1125"/>
      <c r="H3072" s="1125"/>
      <c r="I3072" s="1125"/>
      <c r="J3072" s="1125"/>
      <c r="K3072" s="1125"/>
    </row>
    <row r="3073" spans="1:11" ht="16.149999999999999" customHeight="1" thickBot="1" x14ac:dyDescent="0.3">
      <c r="A3073" s="1147" t="s">
        <v>13595</v>
      </c>
      <c r="B3073" s="1148" t="s">
        <v>12640</v>
      </c>
      <c r="C3073" s="1149" t="s">
        <v>12684</v>
      </c>
      <c r="D3073" s="1150"/>
      <c r="E3073" s="1150"/>
      <c r="F3073" s="1150"/>
      <c r="G3073" s="1150"/>
      <c r="H3073" s="1150"/>
      <c r="I3073" s="1150"/>
      <c r="J3073" s="1150"/>
      <c r="K3073" s="1145"/>
    </row>
    <row r="3074" spans="1:11" thickBot="1" x14ac:dyDescent="0.3">
      <c r="A3074" s="1143" t="s">
        <v>13596</v>
      </c>
      <c r="B3074" s="1151" t="s">
        <v>15752</v>
      </c>
      <c r="C3074" s="1145" t="s">
        <v>13597</v>
      </c>
      <c r="D3074" s="1146"/>
      <c r="E3074" s="1142"/>
      <c r="F3074" s="1145"/>
      <c r="G3074" s="1145"/>
      <c r="H3074" s="1145"/>
      <c r="I3074" s="1145"/>
      <c r="J3074" s="1145"/>
      <c r="K3074" s="1145"/>
    </row>
    <row r="3075" spans="1:11" ht="105.5" thickBot="1" x14ac:dyDescent="0.3">
      <c r="A3075" s="1143" t="s">
        <v>13598</v>
      </c>
      <c r="B3075" s="1145" t="s">
        <v>13599</v>
      </c>
      <c r="C3075" s="1145" t="s">
        <v>13600</v>
      </c>
      <c r="D3075" s="1146"/>
      <c r="E3075" s="1142"/>
      <c r="F3075" s="1145"/>
      <c r="G3075" s="1145"/>
      <c r="H3075" s="1145"/>
      <c r="I3075" s="1145"/>
      <c r="J3075" s="1145"/>
      <c r="K3075" s="1145"/>
    </row>
    <row r="3076" spans="1:11" ht="30.5" thickBot="1" x14ac:dyDescent="0.3">
      <c r="A3076" s="1143"/>
      <c r="B3076" s="1145"/>
      <c r="C3076" s="1145" t="s">
        <v>13601</v>
      </c>
      <c r="D3076" s="1146" t="s">
        <v>13619</v>
      </c>
      <c r="E3076" s="1142" t="s">
        <v>13624</v>
      </c>
      <c r="F3076" s="1145" t="s">
        <v>13604</v>
      </c>
      <c r="G3076" s="1145" t="s">
        <v>13605</v>
      </c>
      <c r="H3076" s="1145" t="s">
        <v>13606</v>
      </c>
      <c r="I3076" s="1145" t="s">
        <v>13607</v>
      </c>
      <c r="J3076" s="1145" t="s">
        <v>13608</v>
      </c>
      <c r="K3076" s="1145"/>
    </row>
    <row r="3077" spans="1:11" ht="13.5" thickBot="1" x14ac:dyDescent="0.3">
      <c r="A3077" s="1152" t="s">
        <v>15753</v>
      </c>
      <c r="B3077" s="1153" t="s">
        <v>15754</v>
      </c>
      <c r="C3077" s="1153" t="s">
        <v>13609</v>
      </c>
      <c r="D3077" s="1153" t="s">
        <v>13610</v>
      </c>
      <c r="E3077" s="1153" t="s">
        <v>13611</v>
      </c>
      <c r="F3077" s="1153" t="s">
        <v>13612</v>
      </c>
      <c r="G3077" s="1153" t="s">
        <v>13613</v>
      </c>
      <c r="H3077" s="1153" t="s">
        <v>13614</v>
      </c>
      <c r="I3077" s="1153" t="s">
        <v>13615</v>
      </c>
      <c r="J3077" s="1153" t="s">
        <v>13616</v>
      </c>
      <c r="K3077" s="1154"/>
    </row>
    <row r="3078" spans="1:11" ht="16" thickBot="1" x14ac:dyDescent="0.3">
      <c r="A3078" s="1155" t="s">
        <v>13617</v>
      </c>
      <c r="B3078" s="1144" t="s">
        <v>13618</v>
      </c>
      <c r="C3078" s="1144" t="s">
        <v>15692</v>
      </c>
      <c r="D3078" s="1156" t="s">
        <v>15692</v>
      </c>
      <c r="E3078" s="1141" t="s">
        <v>15692</v>
      </c>
      <c r="F3078" s="1144" t="s">
        <v>15692</v>
      </c>
      <c r="G3078" s="1144" t="s">
        <v>15692</v>
      </c>
      <c r="H3078" s="1144" t="s">
        <v>15692</v>
      </c>
      <c r="I3078" s="1144" t="s">
        <v>15692</v>
      </c>
      <c r="J3078" s="1144" t="s">
        <v>15692</v>
      </c>
      <c r="K3078" s="1144"/>
    </row>
    <row r="3079" spans="1:11" ht="16" thickBot="1" x14ac:dyDescent="0.3">
      <c r="A3079" s="1157"/>
      <c r="B3079" s="1144"/>
      <c r="C3079" s="1144"/>
      <c r="D3079" s="1156"/>
      <c r="E3079" s="1141"/>
      <c r="F3079" s="1144"/>
      <c r="G3079" s="1144"/>
      <c r="H3079" s="1144"/>
      <c r="I3079" s="1144"/>
      <c r="J3079" s="1144"/>
      <c r="K3079" s="1144"/>
    </row>
    <row r="3080" spans="1:11" ht="16" thickBot="1" x14ac:dyDescent="0.3">
      <c r="A3080" s="1155">
        <v>20</v>
      </c>
      <c r="B3080" s="1144" t="s">
        <v>12628</v>
      </c>
      <c r="C3080" s="1144">
        <v>480</v>
      </c>
      <c r="D3080" s="1156">
        <v>480</v>
      </c>
      <c r="E3080" s="1141">
        <v>480</v>
      </c>
      <c r="F3080" s="1144">
        <v>448</v>
      </c>
      <c r="G3080" s="1144">
        <v>403</v>
      </c>
      <c r="H3080" s="1144">
        <v>367</v>
      </c>
      <c r="I3080" s="1144">
        <v>286</v>
      </c>
      <c r="J3080" s="1144">
        <v>242</v>
      </c>
      <c r="K3080" s="1144"/>
    </row>
    <row r="3081" spans="1:11" ht="16" thickBot="1" x14ac:dyDescent="0.3">
      <c r="A3081" s="1157"/>
      <c r="B3081" s="1144" t="s">
        <v>15718</v>
      </c>
      <c r="C3081" s="1144">
        <v>480</v>
      </c>
      <c r="D3081" s="1156">
        <v>480</v>
      </c>
      <c r="E3081" s="1141">
        <v>480</v>
      </c>
      <c r="F3081" s="1144">
        <v>448</v>
      </c>
      <c r="G3081" s="1144">
        <v>403</v>
      </c>
      <c r="H3081" s="1144">
        <v>367</v>
      </c>
      <c r="I3081" s="1144">
        <v>203</v>
      </c>
      <c r="J3081" s="1144">
        <v>72</v>
      </c>
      <c r="K3081" s="1144"/>
    </row>
    <row r="3082" spans="1:11" ht="16" thickBot="1" x14ac:dyDescent="0.3">
      <c r="A3082" s="1155">
        <v>21</v>
      </c>
      <c r="B3082" s="1144" t="s">
        <v>12628</v>
      </c>
      <c r="C3082" s="1144">
        <v>480</v>
      </c>
      <c r="D3082" s="1156">
        <v>480</v>
      </c>
      <c r="E3082" s="1141">
        <v>480</v>
      </c>
      <c r="F3082" s="1144">
        <v>448</v>
      </c>
      <c r="G3082" s="1144">
        <v>403</v>
      </c>
      <c r="H3082" s="1144">
        <v>340</v>
      </c>
      <c r="I3082" s="1144">
        <v>275</v>
      </c>
      <c r="J3082" s="1144">
        <v>235</v>
      </c>
      <c r="K3082" s="1144"/>
    </row>
    <row r="3083" spans="1:11" ht="16" thickBot="1" x14ac:dyDescent="0.3">
      <c r="A3083" s="1157"/>
      <c r="B3083" s="1144" t="s">
        <v>15718</v>
      </c>
      <c r="C3083" s="1144">
        <v>480</v>
      </c>
      <c r="D3083" s="1156">
        <v>480</v>
      </c>
      <c r="E3083" s="1141">
        <v>480</v>
      </c>
      <c r="F3083" s="1144">
        <v>448</v>
      </c>
      <c r="G3083" s="1144">
        <v>403</v>
      </c>
      <c r="H3083" s="1144">
        <v>340</v>
      </c>
      <c r="I3083" s="1144">
        <v>118</v>
      </c>
      <c r="J3083" s="1144">
        <v>57</v>
      </c>
      <c r="K3083" s="1144"/>
    </row>
    <row r="3084" spans="1:11" ht="16" thickBot="1" x14ac:dyDescent="0.3">
      <c r="A3084" s="1155">
        <v>22</v>
      </c>
      <c r="B3084" s="1144" t="s">
        <v>12628</v>
      </c>
      <c r="C3084" s="1144">
        <v>480</v>
      </c>
      <c r="D3084" s="1156">
        <v>480</v>
      </c>
      <c r="E3084" s="1141">
        <v>480</v>
      </c>
      <c r="F3084" s="1144">
        <v>448</v>
      </c>
      <c r="G3084" s="1144">
        <v>403</v>
      </c>
      <c r="H3084" s="1144">
        <v>319</v>
      </c>
      <c r="I3084" s="1144">
        <v>266</v>
      </c>
      <c r="J3084" s="1144">
        <v>228</v>
      </c>
      <c r="K3084" s="1144"/>
    </row>
    <row r="3085" spans="1:11" ht="16" thickBot="1" x14ac:dyDescent="0.3">
      <c r="A3085" s="1157"/>
      <c r="B3085" s="1144" t="s">
        <v>15718</v>
      </c>
      <c r="C3085" s="1144">
        <v>480</v>
      </c>
      <c r="D3085" s="1156">
        <v>480</v>
      </c>
      <c r="E3085" s="1141">
        <v>480</v>
      </c>
      <c r="F3085" s="1144">
        <v>448</v>
      </c>
      <c r="G3085" s="1144">
        <v>403</v>
      </c>
      <c r="H3085" s="1144">
        <v>319</v>
      </c>
      <c r="I3085" s="1144">
        <v>82</v>
      </c>
      <c r="J3085" s="1144">
        <v>47</v>
      </c>
      <c r="K3085" s="1144"/>
    </row>
    <row r="3086" spans="1:11" ht="16" thickBot="1" x14ac:dyDescent="0.3">
      <c r="A3086" s="1155">
        <v>23</v>
      </c>
      <c r="B3086" s="1144" t="s">
        <v>12628</v>
      </c>
      <c r="C3086" s="1144">
        <v>480</v>
      </c>
      <c r="D3086" s="1156">
        <v>480</v>
      </c>
      <c r="E3086" s="1141">
        <v>480</v>
      </c>
      <c r="F3086" s="1144">
        <v>448</v>
      </c>
      <c r="G3086" s="1144">
        <v>352</v>
      </c>
      <c r="H3086" s="1144">
        <v>307</v>
      </c>
      <c r="I3086" s="1144">
        <v>257</v>
      </c>
      <c r="J3086" s="1144">
        <v>221</v>
      </c>
      <c r="K3086" s="1144"/>
    </row>
    <row r="3087" spans="1:11" ht="16" thickBot="1" x14ac:dyDescent="0.3">
      <c r="A3087" s="1157"/>
      <c r="B3087" s="1144" t="s">
        <v>15718</v>
      </c>
      <c r="C3087" s="1144">
        <v>480</v>
      </c>
      <c r="D3087" s="1156">
        <v>480</v>
      </c>
      <c r="E3087" s="1141">
        <v>480</v>
      </c>
      <c r="F3087" s="1144">
        <v>448</v>
      </c>
      <c r="G3087" s="1144">
        <v>352</v>
      </c>
      <c r="H3087" s="1144">
        <v>146</v>
      </c>
      <c r="I3087" s="1144">
        <v>63</v>
      </c>
      <c r="J3087" s="1144">
        <v>40</v>
      </c>
      <c r="K3087" s="1144"/>
    </row>
    <row r="3088" spans="1:11" ht="16" thickBot="1" x14ac:dyDescent="0.3">
      <c r="A3088" s="1155">
        <v>24</v>
      </c>
      <c r="B3088" s="1144" t="s">
        <v>12628</v>
      </c>
      <c r="C3088" s="1144">
        <v>480</v>
      </c>
      <c r="D3088" s="1156">
        <v>480</v>
      </c>
      <c r="E3088" s="1141">
        <v>480</v>
      </c>
      <c r="F3088" s="1144">
        <v>406</v>
      </c>
      <c r="G3088" s="1144">
        <v>337</v>
      </c>
      <c r="H3088" s="1144">
        <v>295</v>
      </c>
      <c r="I3088" s="1144">
        <v>249</v>
      </c>
      <c r="J3088" s="1144">
        <v>215</v>
      </c>
      <c r="K3088" s="1144"/>
    </row>
    <row r="3089" spans="1:11" ht="16" thickBot="1" x14ac:dyDescent="0.3">
      <c r="A3089" s="1157"/>
      <c r="B3089" s="1144" t="s">
        <v>15718</v>
      </c>
      <c r="C3089" s="1144">
        <v>480</v>
      </c>
      <c r="D3089" s="1156">
        <v>480</v>
      </c>
      <c r="E3089" s="1141">
        <v>480</v>
      </c>
      <c r="F3089" s="1144">
        <v>406</v>
      </c>
      <c r="G3089" s="1144">
        <v>215</v>
      </c>
      <c r="H3089" s="1144">
        <v>93</v>
      </c>
      <c r="I3089" s="1144">
        <v>50</v>
      </c>
      <c r="J3089" s="1144">
        <v>35</v>
      </c>
      <c r="K3089" s="1144"/>
    </row>
    <row r="3090" spans="1:11" ht="16" thickBot="1" x14ac:dyDescent="0.3">
      <c r="A3090" s="1155">
        <v>25</v>
      </c>
      <c r="B3090" s="1144" t="s">
        <v>12628</v>
      </c>
      <c r="C3090" s="1144">
        <v>480</v>
      </c>
      <c r="D3090" s="1156">
        <v>480</v>
      </c>
      <c r="E3090" s="1141">
        <v>480</v>
      </c>
      <c r="F3090" s="1144">
        <v>373</v>
      </c>
      <c r="G3090" s="1144">
        <v>323</v>
      </c>
      <c r="H3090" s="1144">
        <v>284</v>
      </c>
      <c r="I3090" s="1144">
        <v>241</v>
      </c>
      <c r="J3090" s="1144">
        <v>209</v>
      </c>
      <c r="K3090" s="1144"/>
    </row>
    <row r="3091" spans="1:11" ht="16" thickBot="1" x14ac:dyDescent="0.3">
      <c r="A3091" s="1157"/>
      <c r="B3091" s="1144" t="s">
        <v>15718</v>
      </c>
      <c r="C3091" s="1144">
        <v>480</v>
      </c>
      <c r="D3091" s="1156">
        <v>480</v>
      </c>
      <c r="E3091" s="1141">
        <v>480</v>
      </c>
      <c r="F3091" s="1144">
        <v>311</v>
      </c>
      <c r="G3091" s="1144">
        <v>116</v>
      </c>
      <c r="H3091" s="1144">
        <v>68</v>
      </c>
      <c r="I3091" s="1144">
        <v>42</v>
      </c>
      <c r="J3091" s="1144">
        <v>30</v>
      </c>
      <c r="K3091" s="1144"/>
    </row>
    <row r="3092" spans="1:11" ht="16" thickBot="1" x14ac:dyDescent="0.3">
      <c r="A3092" s="1155">
        <v>26</v>
      </c>
      <c r="B3092" s="1144" t="s">
        <v>12628</v>
      </c>
      <c r="C3092" s="1144">
        <v>480</v>
      </c>
      <c r="D3092" s="1156">
        <v>480</v>
      </c>
      <c r="E3092" s="1141">
        <v>417</v>
      </c>
      <c r="F3092" s="1144">
        <v>356</v>
      </c>
      <c r="G3092" s="1144">
        <v>310</v>
      </c>
      <c r="H3092" s="1144">
        <v>274</v>
      </c>
      <c r="I3092" s="1144">
        <v>233</v>
      </c>
      <c r="J3092" s="1144">
        <v>203</v>
      </c>
      <c r="K3092" s="1144"/>
    </row>
    <row r="3093" spans="1:11" ht="16" thickBot="1" x14ac:dyDescent="0.3">
      <c r="A3093" s="1157"/>
      <c r="B3093" s="1144" t="s">
        <v>15718</v>
      </c>
      <c r="C3093" s="1144">
        <v>480</v>
      </c>
      <c r="D3093" s="1156">
        <v>480</v>
      </c>
      <c r="E3093" s="1141">
        <v>417</v>
      </c>
      <c r="F3093" s="1144">
        <v>137</v>
      </c>
      <c r="G3093" s="1144">
        <v>78</v>
      </c>
      <c r="H3093" s="1144">
        <v>53</v>
      </c>
      <c r="I3093" s="1144">
        <v>36</v>
      </c>
      <c r="J3093" s="1144">
        <v>27</v>
      </c>
      <c r="K3093" s="1144"/>
    </row>
    <row r="3094" spans="1:11" ht="16" thickBot="1" x14ac:dyDescent="0.3">
      <c r="A3094" s="1155">
        <v>27</v>
      </c>
      <c r="B3094" s="1144" t="s">
        <v>12628</v>
      </c>
      <c r="C3094" s="1144">
        <v>480</v>
      </c>
      <c r="D3094" s="1156">
        <v>475</v>
      </c>
      <c r="E3094" s="1141">
        <v>397</v>
      </c>
      <c r="F3094" s="1144">
        <v>341</v>
      </c>
      <c r="G3094" s="1144">
        <v>299</v>
      </c>
      <c r="H3094" s="1144">
        <v>265</v>
      </c>
      <c r="I3094" s="1144">
        <v>226</v>
      </c>
      <c r="J3094" s="1144">
        <v>197</v>
      </c>
      <c r="K3094" s="1144"/>
    </row>
    <row r="3095" spans="1:11" ht="16" thickBot="1" x14ac:dyDescent="0.3">
      <c r="A3095" s="1157"/>
      <c r="B3095" s="1144" t="s">
        <v>15718</v>
      </c>
      <c r="C3095" s="1144">
        <v>480</v>
      </c>
      <c r="D3095" s="1156">
        <v>475</v>
      </c>
      <c r="E3095" s="1141">
        <v>158</v>
      </c>
      <c r="F3095" s="1144">
        <v>87</v>
      </c>
      <c r="G3095" s="1144">
        <v>58</v>
      </c>
      <c r="H3095" s="1144">
        <v>43</v>
      </c>
      <c r="I3095" s="1144">
        <v>31</v>
      </c>
      <c r="J3095" s="1144">
        <v>24</v>
      </c>
      <c r="K3095" s="1144"/>
    </row>
    <row r="3096" spans="1:11" ht="16" thickBot="1" x14ac:dyDescent="0.3">
      <c r="A3096" s="1155">
        <v>28</v>
      </c>
      <c r="B3096" s="1144" t="s">
        <v>12628</v>
      </c>
      <c r="C3096" s="1144">
        <v>480</v>
      </c>
      <c r="D3096" s="1156">
        <v>450</v>
      </c>
      <c r="E3096" s="1141">
        <v>379</v>
      </c>
      <c r="F3096" s="1144">
        <v>327</v>
      </c>
      <c r="G3096" s="1144">
        <v>288</v>
      </c>
      <c r="H3096" s="1144">
        <v>256</v>
      </c>
      <c r="I3096" s="1144">
        <v>220</v>
      </c>
      <c r="J3096" s="1144">
        <v>192</v>
      </c>
      <c r="K3096" s="1144"/>
    </row>
    <row r="3097" spans="1:11" ht="16" thickBot="1" x14ac:dyDescent="0.3">
      <c r="A3097" s="1157"/>
      <c r="B3097" s="1144" t="s">
        <v>15718</v>
      </c>
      <c r="C3097" s="1144">
        <v>480</v>
      </c>
      <c r="D3097" s="1156">
        <v>203</v>
      </c>
      <c r="E3097" s="1141">
        <v>98</v>
      </c>
      <c r="F3097" s="1144">
        <v>65</v>
      </c>
      <c r="G3097" s="1144">
        <v>47</v>
      </c>
      <c r="H3097" s="1144">
        <v>37</v>
      </c>
      <c r="I3097" s="1144">
        <v>27</v>
      </c>
      <c r="J3097" s="1144">
        <v>22</v>
      </c>
      <c r="K3097" s="1144"/>
    </row>
    <row r="3098" spans="1:11" ht="16" thickBot="1" x14ac:dyDescent="0.3">
      <c r="A3098" s="1155">
        <v>29</v>
      </c>
      <c r="B3098" s="1144" t="s">
        <v>12628</v>
      </c>
      <c r="C3098" s="1144">
        <v>480</v>
      </c>
      <c r="D3098" s="1156">
        <v>427</v>
      </c>
      <c r="E3098" s="1141">
        <v>362</v>
      </c>
      <c r="F3098" s="1144">
        <v>314</v>
      </c>
      <c r="G3098" s="1144">
        <v>277</v>
      </c>
      <c r="H3098" s="1144">
        <v>247</v>
      </c>
      <c r="I3098" s="1144">
        <v>213</v>
      </c>
      <c r="J3098" s="1144">
        <v>187</v>
      </c>
      <c r="K3098" s="1144"/>
    </row>
    <row r="3099" spans="1:11" ht="16" thickBot="1" x14ac:dyDescent="0.3">
      <c r="A3099" s="1157"/>
      <c r="B3099" s="1144" t="s">
        <v>15718</v>
      </c>
      <c r="C3099" s="1144">
        <v>229</v>
      </c>
      <c r="D3099" s="1156">
        <v>104</v>
      </c>
      <c r="E3099" s="1141">
        <v>67</v>
      </c>
      <c r="F3099" s="1144">
        <v>49</v>
      </c>
      <c r="G3099" s="1144">
        <v>38</v>
      </c>
      <c r="H3099" s="1144">
        <v>31</v>
      </c>
      <c r="I3099" s="1144">
        <v>24</v>
      </c>
      <c r="J3099" s="1144">
        <v>20</v>
      </c>
      <c r="K3099" s="1144"/>
    </row>
    <row r="3100" spans="1:11" ht="16" thickBot="1" x14ac:dyDescent="0.3">
      <c r="A3100" s="1155">
        <v>30</v>
      </c>
      <c r="B3100" s="1144" t="s">
        <v>12628</v>
      </c>
      <c r="C3100" s="1144">
        <v>480</v>
      </c>
      <c r="D3100" s="1156">
        <v>407</v>
      </c>
      <c r="E3100" s="1141">
        <v>347</v>
      </c>
      <c r="F3100" s="1144">
        <v>302</v>
      </c>
      <c r="G3100" s="1144">
        <v>268</v>
      </c>
      <c r="H3100" s="1144">
        <v>240</v>
      </c>
      <c r="I3100" s="1144">
        <v>207</v>
      </c>
      <c r="J3100" s="1144">
        <v>183</v>
      </c>
      <c r="K3100" s="1144"/>
    </row>
    <row r="3101" spans="1:11" ht="16" thickBot="1" x14ac:dyDescent="0.3">
      <c r="A3101" s="1157"/>
      <c r="B3101" s="1144" t="s">
        <v>15718</v>
      </c>
      <c r="C3101" s="1144">
        <v>121</v>
      </c>
      <c r="D3101" s="1156">
        <v>73</v>
      </c>
      <c r="E3101" s="1141">
        <v>52</v>
      </c>
      <c r="F3101" s="1144">
        <v>40</v>
      </c>
      <c r="G3101" s="1144">
        <v>33</v>
      </c>
      <c r="H3101" s="1144">
        <v>27</v>
      </c>
      <c r="I3101" s="1144">
        <v>22</v>
      </c>
      <c r="J3101" s="1144">
        <v>18</v>
      </c>
      <c r="K3101" s="1144"/>
    </row>
    <row r="3102" spans="1:11" ht="16" thickBot="1" x14ac:dyDescent="0.3">
      <c r="A3102" s="1155">
        <v>31</v>
      </c>
      <c r="B3102" s="1144" t="s">
        <v>12628</v>
      </c>
      <c r="C3102" s="1144">
        <v>466</v>
      </c>
      <c r="D3102" s="1156">
        <v>388</v>
      </c>
      <c r="E3102" s="1141">
        <v>333</v>
      </c>
      <c r="F3102" s="1144">
        <v>291</v>
      </c>
      <c r="G3102" s="1144">
        <v>259</v>
      </c>
      <c r="H3102" s="1144">
        <v>232</v>
      </c>
      <c r="I3102" s="1144">
        <v>202</v>
      </c>
      <c r="J3102" s="1144">
        <v>178</v>
      </c>
      <c r="K3102" s="1144"/>
    </row>
    <row r="3103" spans="1:11" ht="16" thickBot="1" x14ac:dyDescent="0.3">
      <c r="A3103" s="1157"/>
      <c r="B3103" s="1144" t="s">
        <v>15718</v>
      </c>
      <c r="C3103" s="1144">
        <v>79</v>
      </c>
      <c r="D3103" s="1156">
        <v>55</v>
      </c>
      <c r="E3103" s="1141">
        <v>42</v>
      </c>
      <c r="F3103" s="1144">
        <v>34</v>
      </c>
      <c r="G3103" s="1144">
        <v>28</v>
      </c>
      <c r="H3103" s="1144">
        <v>24</v>
      </c>
      <c r="I3103" s="1144">
        <v>19</v>
      </c>
      <c r="J3103" s="1144">
        <v>16</v>
      </c>
      <c r="K3103" s="1144"/>
    </row>
    <row r="3104" spans="1:11" ht="16" thickBot="1" x14ac:dyDescent="0.3">
      <c r="A3104" s="1155">
        <v>32</v>
      </c>
      <c r="B3104" s="1144" t="s">
        <v>12628</v>
      </c>
      <c r="C3104" s="1144">
        <v>442</v>
      </c>
      <c r="D3104" s="1156">
        <v>371</v>
      </c>
      <c r="E3104" s="1141">
        <v>320</v>
      </c>
      <c r="F3104" s="1144">
        <v>281</v>
      </c>
      <c r="G3104" s="1144">
        <v>250</v>
      </c>
      <c r="H3104" s="1144">
        <v>225</v>
      </c>
      <c r="I3104" s="1144">
        <v>196</v>
      </c>
      <c r="J3104" s="1144">
        <v>174</v>
      </c>
      <c r="K3104" s="1144"/>
    </row>
    <row r="3105" spans="1:11" ht="16" thickBot="1" x14ac:dyDescent="0.3">
      <c r="A3105" s="1157"/>
      <c r="B3105" s="1144" t="s">
        <v>15718</v>
      </c>
      <c r="C3105" s="1144">
        <v>58</v>
      </c>
      <c r="D3105" s="1156">
        <v>43</v>
      </c>
      <c r="E3105" s="1141">
        <v>35</v>
      </c>
      <c r="F3105" s="1144">
        <v>29</v>
      </c>
      <c r="G3105" s="1144">
        <v>25</v>
      </c>
      <c r="H3105" s="1144">
        <v>21</v>
      </c>
      <c r="I3105" s="1144">
        <v>18</v>
      </c>
      <c r="J3105" s="1144">
        <v>15</v>
      </c>
      <c r="K3105" s="1144"/>
    </row>
    <row r="3106" spans="1:11" ht="16" thickBot="1" x14ac:dyDescent="0.3">
      <c r="A3106" s="1155">
        <v>33</v>
      </c>
      <c r="B3106" s="1144" t="s">
        <v>12628</v>
      </c>
      <c r="C3106" s="1144">
        <v>421</v>
      </c>
      <c r="D3106" s="1156">
        <v>355</v>
      </c>
      <c r="E3106" s="1141">
        <v>307</v>
      </c>
      <c r="F3106" s="1144">
        <v>271</v>
      </c>
      <c r="G3106" s="1144">
        <v>242</v>
      </c>
      <c r="H3106" s="1144">
        <v>219</v>
      </c>
      <c r="I3106" s="1144">
        <v>191</v>
      </c>
      <c r="J3106" s="1144">
        <v>169</v>
      </c>
      <c r="K3106" s="1144"/>
    </row>
    <row r="3107" spans="1:11" ht="16" thickBot="1" x14ac:dyDescent="0.3">
      <c r="A3107" s="1157"/>
      <c r="B3107" s="1144" t="s">
        <v>15718</v>
      </c>
      <c r="C3107" s="1144">
        <v>45</v>
      </c>
      <c r="D3107" s="1156">
        <v>36</v>
      </c>
      <c r="E3107" s="1141">
        <v>29</v>
      </c>
      <c r="F3107" s="1144">
        <v>25</v>
      </c>
      <c r="G3107" s="1144">
        <v>22</v>
      </c>
      <c r="H3107" s="1144">
        <v>19</v>
      </c>
      <c r="I3107" s="1144">
        <v>16</v>
      </c>
      <c r="J3107" s="1144">
        <v>14</v>
      </c>
      <c r="K3107" s="1144"/>
    </row>
    <row r="3108" spans="1:11" ht="16" thickBot="1" x14ac:dyDescent="0.3">
      <c r="A3108" s="1155">
        <v>34</v>
      </c>
      <c r="B3108" s="1144" t="s">
        <v>12628</v>
      </c>
      <c r="C3108" s="1144">
        <v>401</v>
      </c>
      <c r="D3108" s="1156">
        <v>341</v>
      </c>
      <c r="E3108" s="1141">
        <v>296</v>
      </c>
      <c r="F3108" s="1144">
        <v>262</v>
      </c>
      <c r="G3108" s="1144">
        <v>235</v>
      </c>
      <c r="H3108" s="1144">
        <v>212</v>
      </c>
      <c r="I3108" s="1144">
        <v>186</v>
      </c>
      <c r="J3108" s="1144">
        <v>165</v>
      </c>
      <c r="K3108" s="1144"/>
    </row>
    <row r="3109" spans="1:11" ht="16" thickBot="1" x14ac:dyDescent="0.3">
      <c r="A3109" s="1157"/>
      <c r="B3109" s="1144" t="s">
        <v>15718</v>
      </c>
      <c r="C3109" s="1144">
        <v>37</v>
      </c>
      <c r="D3109" s="1156">
        <v>30</v>
      </c>
      <c r="E3109" s="1141">
        <v>25</v>
      </c>
      <c r="F3109" s="1144">
        <v>22</v>
      </c>
      <c r="G3109" s="1144">
        <v>19</v>
      </c>
      <c r="H3109" s="1144">
        <v>17</v>
      </c>
      <c r="I3109" s="1144">
        <v>15</v>
      </c>
      <c r="J3109" s="1144">
        <v>13</v>
      </c>
      <c r="K3109" s="1144"/>
    </row>
    <row r="3110" spans="1:11" ht="16" thickBot="1" x14ac:dyDescent="0.3">
      <c r="A3110" s="1155">
        <v>35</v>
      </c>
      <c r="B3110" s="1144" t="s">
        <v>12628</v>
      </c>
      <c r="C3110" s="1144">
        <v>384</v>
      </c>
      <c r="D3110" s="1156">
        <v>327</v>
      </c>
      <c r="E3110" s="1141">
        <v>286</v>
      </c>
      <c r="F3110" s="1144">
        <v>253</v>
      </c>
      <c r="G3110" s="1144">
        <v>227</v>
      </c>
      <c r="H3110" s="1144">
        <v>206</v>
      </c>
      <c r="I3110" s="1144">
        <v>181</v>
      </c>
      <c r="J3110" s="1144">
        <v>161</v>
      </c>
      <c r="K3110" s="1144"/>
    </row>
    <row r="3111" spans="1:11" ht="16" thickBot="1" x14ac:dyDescent="0.3">
      <c r="A3111" s="1157"/>
      <c r="B3111" s="1144" t="s">
        <v>15718</v>
      </c>
      <c r="C3111" s="1144">
        <v>31</v>
      </c>
      <c r="D3111" s="1156">
        <v>26</v>
      </c>
      <c r="E3111" s="1141">
        <v>22</v>
      </c>
      <c r="F3111" s="1144">
        <v>20</v>
      </c>
      <c r="G3111" s="1144">
        <v>17</v>
      </c>
      <c r="H3111" s="1144">
        <v>16</v>
      </c>
      <c r="I3111" s="1144">
        <v>14</v>
      </c>
      <c r="J3111" s="1144">
        <v>12</v>
      </c>
      <c r="K3111" s="1144"/>
    </row>
    <row r="3112" spans="1:11" ht="16" thickBot="1" x14ac:dyDescent="0.3">
      <c r="A3112" s="1155">
        <v>36</v>
      </c>
      <c r="B3112" s="1144" t="s">
        <v>12628</v>
      </c>
      <c r="C3112" s="1144">
        <v>367</v>
      </c>
      <c r="D3112" s="1156">
        <v>315</v>
      </c>
      <c r="E3112" s="1141">
        <v>276</v>
      </c>
      <c r="F3112" s="1144">
        <v>245</v>
      </c>
      <c r="G3112" s="1144">
        <v>221</v>
      </c>
      <c r="H3112" s="1144">
        <v>201</v>
      </c>
      <c r="I3112" s="1144">
        <v>177</v>
      </c>
      <c r="J3112" s="1144">
        <v>158</v>
      </c>
      <c r="K3112" s="1144"/>
    </row>
    <row r="3113" spans="1:11" ht="16" thickBot="1" x14ac:dyDescent="0.3">
      <c r="A3113" s="1157"/>
      <c r="B3113" s="1144" t="s">
        <v>15718</v>
      </c>
      <c r="C3113" s="1144">
        <v>26</v>
      </c>
      <c r="D3113" s="1156">
        <v>23</v>
      </c>
      <c r="E3113" s="1141">
        <v>20</v>
      </c>
      <c r="F3113" s="1144">
        <v>18</v>
      </c>
      <c r="G3113" s="1144">
        <v>16</v>
      </c>
      <c r="H3113" s="1144">
        <v>14</v>
      </c>
      <c r="I3113" s="1144">
        <v>13</v>
      </c>
      <c r="J3113" s="1144">
        <v>11</v>
      </c>
      <c r="K3113" s="1144"/>
    </row>
    <row r="3114" spans="1:11" ht="16" thickBot="1" x14ac:dyDescent="0.3">
      <c r="A3114" s="1155">
        <v>37</v>
      </c>
      <c r="B3114" s="1144" t="s">
        <v>12628</v>
      </c>
      <c r="C3114" s="1144">
        <v>352</v>
      </c>
      <c r="D3114" s="1156">
        <v>303</v>
      </c>
      <c r="E3114" s="1141">
        <v>266</v>
      </c>
      <c r="F3114" s="1144">
        <v>237</v>
      </c>
      <c r="G3114" s="1144">
        <v>214</v>
      </c>
      <c r="H3114" s="1144">
        <v>195</v>
      </c>
      <c r="I3114" s="1144">
        <v>172</v>
      </c>
      <c r="J3114" s="1144">
        <v>154</v>
      </c>
      <c r="K3114" s="1144"/>
    </row>
    <row r="3115" spans="1:11" ht="16" thickBot="1" x14ac:dyDescent="0.3">
      <c r="A3115" s="1157"/>
      <c r="B3115" s="1144" t="s">
        <v>15718</v>
      </c>
      <c r="C3115" s="1144">
        <v>24</v>
      </c>
      <c r="D3115" s="1156">
        <v>21</v>
      </c>
      <c r="E3115" s="1141">
        <v>18</v>
      </c>
      <c r="F3115" s="1144">
        <v>16</v>
      </c>
      <c r="G3115" s="1144">
        <v>15</v>
      </c>
      <c r="H3115" s="1144">
        <v>13</v>
      </c>
      <c r="I3115" s="1144">
        <v>12</v>
      </c>
      <c r="J3115" s="1144">
        <v>10</v>
      </c>
      <c r="K3115" s="1144"/>
    </row>
    <row r="3116" spans="1:11" ht="16" thickBot="1" x14ac:dyDescent="0.3">
      <c r="A3116" s="1155">
        <v>38</v>
      </c>
      <c r="B3116" s="1144" t="s">
        <v>12628</v>
      </c>
      <c r="C3116" s="1144">
        <v>338</v>
      </c>
      <c r="D3116" s="1156">
        <v>292</v>
      </c>
      <c r="E3116" s="1141">
        <v>258</v>
      </c>
      <c r="F3116" s="1144">
        <v>230</v>
      </c>
      <c r="G3116" s="1144">
        <v>208</v>
      </c>
      <c r="H3116" s="1144">
        <v>190</v>
      </c>
      <c r="I3116" s="1144">
        <v>168</v>
      </c>
      <c r="J3116" s="1144">
        <v>151</v>
      </c>
      <c r="K3116" s="1144"/>
    </row>
    <row r="3117" spans="1:11" ht="16" thickBot="1" x14ac:dyDescent="0.3">
      <c r="A3117" s="1157"/>
      <c r="B3117" s="1144" t="s">
        <v>15718</v>
      </c>
      <c r="C3117" s="1144">
        <v>23</v>
      </c>
      <c r="D3117" s="1156">
        <v>20</v>
      </c>
      <c r="E3117" s="1141">
        <v>18</v>
      </c>
      <c r="F3117" s="1144">
        <v>16</v>
      </c>
      <c r="G3117" s="1144">
        <v>14</v>
      </c>
      <c r="H3117" s="1144">
        <v>13</v>
      </c>
      <c r="I3117" s="1144">
        <v>11</v>
      </c>
      <c r="J3117" s="1144">
        <v>10</v>
      </c>
      <c r="K3117" s="1144"/>
    </row>
    <row r="3118" spans="1:11" ht="16" thickBot="1" x14ac:dyDescent="0.3">
      <c r="A3118" s="1155">
        <v>39</v>
      </c>
      <c r="B3118" s="1144" t="s">
        <v>12628</v>
      </c>
      <c r="C3118" s="1144">
        <v>325</v>
      </c>
      <c r="D3118" s="1156">
        <v>282</v>
      </c>
      <c r="E3118" s="1141">
        <v>249</v>
      </c>
      <c r="F3118" s="1144">
        <v>223</v>
      </c>
      <c r="G3118" s="1144">
        <v>202</v>
      </c>
      <c r="H3118" s="1144">
        <v>185</v>
      </c>
      <c r="I3118" s="1144">
        <v>164</v>
      </c>
      <c r="J3118" s="1144">
        <v>147</v>
      </c>
      <c r="K3118" s="1144"/>
    </row>
    <row r="3119" spans="1:11" ht="16" thickBot="1" x14ac:dyDescent="0.3">
      <c r="A3119" s="1157"/>
      <c r="B3119" s="1144" t="s">
        <v>15718</v>
      </c>
      <c r="C3119" s="1144">
        <v>22</v>
      </c>
      <c r="D3119" s="1156">
        <v>19</v>
      </c>
      <c r="E3119" s="1141">
        <v>17</v>
      </c>
      <c r="F3119" s="1144">
        <v>15</v>
      </c>
      <c r="G3119" s="1144">
        <v>14</v>
      </c>
      <c r="H3119" s="1144">
        <v>13</v>
      </c>
      <c r="I3119" s="1144">
        <v>11</v>
      </c>
      <c r="J3119" s="1144">
        <v>10</v>
      </c>
      <c r="K3119" s="1144"/>
    </row>
    <row r="3120" spans="1:11" ht="13" x14ac:dyDescent="0.25">
      <c r="A3120" s="1158">
        <v>40</v>
      </c>
      <c r="B3120" s="1138" t="s">
        <v>12628</v>
      </c>
      <c r="C3120" s="1138">
        <v>313</v>
      </c>
      <c r="D3120" s="1138">
        <v>273</v>
      </c>
      <c r="E3120" s="1138">
        <v>242</v>
      </c>
      <c r="F3120" s="1138">
        <v>217</v>
      </c>
      <c r="G3120" s="1138">
        <v>197</v>
      </c>
      <c r="H3120" s="1138">
        <v>180</v>
      </c>
      <c r="I3120" s="1138">
        <v>160</v>
      </c>
      <c r="J3120" s="1138">
        <v>144</v>
      </c>
      <c r="K3120" s="1138"/>
    </row>
    <row r="3121" spans="1:11" ht="15" x14ac:dyDescent="0.25">
      <c r="A3121" s="1129"/>
      <c r="B3121" s="1125" t="s">
        <v>15718</v>
      </c>
      <c r="C3121" s="1125">
        <v>21</v>
      </c>
      <c r="D3121" s="1125">
        <v>19</v>
      </c>
      <c r="E3121" s="1125">
        <v>16</v>
      </c>
      <c r="F3121" s="1125">
        <v>15</v>
      </c>
      <c r="G3121" s="1125">
        <v>13</v>
      </c>
      <c r="H3121" s="1125">
        <v>12</v>
      </c>
      <c r="I3121" s="1125">
        <v>11</v>
      </c>
      <c r="J3121" s="1125">
        <v>10</v>
      </c>
      <c r="K3121" s="1125"/>
    </row>
    <row r="3122" spans="1:11" thickBot="1" x14ac:dyDescent="0.3">
      <c r="A3122" s="1129" t="s">
        <v>12680</v>
      </c>
      <c r="B3122" s="1125"/>
      <c r="C3122" s="1125"/>
      <c r="D3122" s="1125"/>
      <c r="E3122" s="1125"/>
      <c r="F3122" s="1125"/>
      <c r="G3122" s="1125"/>
      <c r="H3122" s="1125"/>
      <c r="I3122" s="1125"/>
      <c r="J3122" s="1125"/>
      <c r="K3122" s="1125"/>
    </row>
    <row r="3123" spans="1:11" ht="16" thickBot="1" x14ac:dyDescent="0.3">
      <c r="A3123" s="1140" t="s">
        <v>12638</v>
      </c>
      <c r="B3123" s="1141"/>
      <c r="C3123" s="1146"/>
      <c r="D3123" s="1142"/>
      <c r="E3123" s="1125"/>
      <c r="F3123" s="1125"/>
      <c r="G3123" s="1125"/>
      <c r="H3123" s="1125"/>
      <c r="I3123" s="1125"/>
      <c r="J3123" s="1125"/>
      <c r="K3123" s="1125"/>
    </row>
    <row r="3124" spans="1:11" ht="16" thickBot="1" x14ac:dyDescent="0.3">
      <c r="A3124" s="1143" t="s">
        <v>13595</v>
      </c>
      <c r="B3124" s="1144" t="s">
        <v>12640</v>
      </c>
      <c r="C3124" s="1146" t="s">
        <v>12684</v>
      </c>
      <c r="D3124" s="1142"/>
      <c r="E3124" s="1125"/>
      <c r="F3124" s="1125"/>
      <c r="G3124" s="1125"/>
      <c r="H3124" s="1125"/>
      <c r="I3124" s="1125"/>
      <c r="J3124" s="1125"/>
      <c r="K3124" s="1125"/>
    </row>
    <row r="3125" spans="1:11" ht="16.149999999999999" customHeight="1" thickBot="1" x14ac:dyDescent="0.3">
      <c r="A3125" s="1147" t="s">
        <v>13596</v>
      </c>
      <c r="B3125" s="1148" t="s">
        <v>15752</v>
      </c>
      <c r="C3125" s="1149" t="s">
        <v>12641</v>
      </c>
      <c r="D3125" s="1150"/>
      <c r="E3125" s="1150"/>
      <c r="F3125" s="1150"/>
      <c r="G3125" s="1150"/>
      <c r="H3125" s="1150"/>
      <c r="I3125" s="1150"/>
      <c r="J3125" s="1150"/>
      <c r="K3125" s="1145"/>
    </row>
    <row r="3126" spans="1:11" ht="105.5" thickBot="1" x14ac:dyDescent="0.3">
      <c r="A3126" s="1143" t="s">
        <v>13598</v>
      </c>
      <c r="B3126" s="1151" t="s">
        <v>13599</v>
      </c>
      <c r="C3126" s="1145" t="s">
        <v>13600</v>
      </c>
      <c r="D3126" s="1146"/>
      <c r="E3126" s="1142"/>
      <c r="F3126" s="1145"/>
      <c r="G3126" s="1145"/>
      <c r="H3126" s="1145"/>
      <c r="I3126" s="1145"/>
      <c r="J3126" s="1145"/>
      <c r="K3126" s="1145"/>
    </row>
    <row r="3127" spans="1:11" ht="30.5" thickBot="1" x14ac:dyDescent="0.3">
      <c r="A3127" s="1143"/>
      <c r="B3127" s="1145"/>
      <c r="C3127" s="1145" t="s">
        <v>13601</v>
      </c>
      <c r="D3127" s="1146" t="s">
        <v>13619</v>
      </c>
      <c r="E3127" s="1142" t="s">
        <v>13603</v>
      </c>
      <c r="F3127" s="1145" t="s">
        <v>13604</v>
      </c>
      <c r="G3127" s="1145" t="s">
        <v>13605</v>
      </c>
      <c r="H3127" s="1145" t="s">
        <v>13626</v>
      </c>
      <c r="I3127" s="1145" t="s">
        <v>13607</v>
      </c>
      <c r="J3127" s="1145" t="s">
        <v>13608</v>
      </c>
      <c r="K3127" s="1145"/>
    </row>
    <row r="3128" spans="1:11" thickBot="1" x14ac:dyDescent="0.3">
      <c r="A3128" s="1143" t="s">
        <v>15753</v>
      </c>
      <c r="B3128" s="1145" t="s">
        <v>15754</v>
      </c>
      <c r="C3128" s="1145" t="s">
        <v>13609</v>
      </c>
      <c r="D3128" s="1146" t="s">
        <v>13610</v>
      </c>
      <c r="E3128" s="1142" t="s">
        <v>13611</v>
      </c>
      <c r="F3128" s="1145" t="s">
        <v>13612</v>
      </c>
      <c r="G3128" s="1145" t="s">
        <v>13613</v>
      </c>
      <c r="H3128" s="1145" t="s">
        <v>13614</v>
      </c>
      <c r="I3128" s="1145" t="s">
        <v>13615</v>
      </c>
      <c r="J3128" s="1145" t="s">
        <v>13616</v>
      </c>
      <c r="K3128" s="1145"/>
    </row>
    <row r="3129" spans="1:11" ht="13.5" thickBot="1" x14ac:dyDescent="0.3">
      <c r="A3129" s="1152" t="s">
        <v>13617</v>
      </c>
      <c r="B3129" s="1153" t="s">
        <v>13618</v>
      </c>
      <c r="C3129" s="1153" t="s">
        <v>15692</v>
      </c>
      <c r="D3129" s="1153" t="s">
        <v>15692</v>
      </c>
      <c r="E3129" s="1153" t="s">
        <v>15692</v>
      </c>
      <c r="F3129" s="1153" t="s">
        <v>15692</v>
      </c>
      <c r="G3129" s="1153" t="s">
        <v>15692</v>
      </c>
      <c r="H3129" s="1153" t="s">
        <v>15692</v>
      </c>
      <c r="I3129" s="1153" t="s">
        <v>15692</v>
      </c>
      <c r="J3129" s="1153" t="s">
        <v>15692</v>
      </c>
      <c r="K3129" s="1154"/>
    </row>
    <row r="3130" spans="1:11" ht="16" thickBot="1" x14ac:dyDescent="0.3">
      <c r="A3130" s="1155"/>
      <c r="B3130" s="1144"/>
      <c r="C3130" s="1144"/>
      <c r="D3130" s="1156"/>
      <c r="E3130" s="1141"/>
      <c r="F3130" s="1144"/>
      <c r="G3130" s="1144"/>
      <c r="H3130" s="1144"/>
      <c r="I3130" s="1144"/>
      <c r="J3130" s="1144"/>
      <c r="K3130" s="1144"/>
    </row>
    <row r="3131" spans="1:11" ht="16" thickBot="1" x14ac:dyDescent="0.3">
      <c r="A3131" s="1157">
        <v>20</v>
      </c>
      <c r="B3131" s="1144" t="s">
        <v>12628</v>
      </c>
      <c r="C3131" s="1144">
        <v>480</v>
      </c>
      <c r="D3131" s="1156">
        <v>480</v>
      </c>
      <c r="E3131" s="1141">
        <v>480</v>
      </c>
      <c r="F3131" s="1144">
        <v>448</v>
      </c>
      <c r="G3131" s="1144">
        <v>403</v>
      </c>
      <c r="H3131" s="1144">
        <v>367</v>
      </c>
      <c r="I3131" s="1144">
        <v>290</v>
      </c>
      <c r="J3131" s="1144">
        <v>245</v>
      </c>
      <c r="K3131" s="1144"/>
    </row>
    <row r="3132" spans="1:11" ht="16" thickBot="1" x14ac:dyDescent="0.3">
      <c r="A3132" s="1155"/>
      <c r="B3132" s="1144" t="s">
        <v>15718</v>
      </c>
      <c r="C3132" s="1144">
        <v>480</v>
      </c>
      <c r="D3132" s="1156">
        <v>480</v>
      </c>
      <c r="E3132" s="1141">
        <v>480</v>
      </c>
      <c r="F3132" s="1144">
        <v>448</v>
      </c>
      <c r="G3132" s="1144">
        <v>403</v>
      </c>
      <c r="H3132" s="1144">
        <v>367</v>
      </c>
      <c r="I3132" s="1144">
        <v>290</v>
      </c>
      <c r="J3132" s="1144">
        <v>86</v>
      </c>
      <c r="K3132" s="1144"/>
    </row>
    <row r="3133" spans="1:11" ht="16" thickBot="1" x14ac:dyDescent="0.3">
      <c r="A3133" s="1157">
        <v>21</v>
      </c>
      <c r="B3133" s="1144" t="s">
        <v>12628</v>
      </c>
      <c r="C3133" s="1144">
        <v>480</v>
      </c>
      <c r="D3133" s="1156">
        <v>480</v>
      </c>
      <c r="E3133" s="1141">
        <v>480</v>
      </c>
      <c r="F3133" s="1144">
        <v>448</v>
      </c>
      <c r="G3133" s="1144">
        <v>403</v>
      </c>
      <c r="H3133" s="1144">
        <v>367</v>
      </c>
      <c r="I3133" s="1144">
        <v>279</v>
      </c>
      <c r="J3133" s="1144">
        <v>237</v>
      </c>
      <c r="K3133" s="1144"/>
    </row>
    <row r="3134" spans="1:11" ht="16" thickBot="1" x14ac:dyDescent="0.3">
      <c r="A3134" s="1155"/>
      <c r="B3134" s="1144" t="s">
        <v>15718</v>
      </c>
      <c r="C3134" s="1144">
        <v>480</v>
      </c>
      <c r="D3134" s="1156">
        <v>480</v>
      </c>
      <c r="E3134" s="1141">
        <v>480</v>
      </c>
      <c r="F3134" s="1144">
        <v>448</v>
      </c>
      <c r="G3134" s="1144">
        <v>403</v>
      </c>
      <c r="H3134" s="1144">
        <v>367</v>
      </c>
      <c r="I3134" s="1144">
        <v>156</v>
      </c>
      <c r="J3134" s="1144">
        <v>65</v>
      </c>
      <c r="K3134" s="1144"/>
    </row>
    <row r="3135" spans="1:11" ht="16" thickBot="1" x14ac:dyDescent="0.3">
      <c r="A3135" s="1157">
        <v>22</v>
      </c>
      <c r="B3135" s="1144" t="s">
        <v>12628</v>
      </c>
      <c r="C3135" s="1144">
        <v>480</v>
      </c>
      <c r="D3135" s="1156">
        <v>480</v>
      </c>
      <c r="E3135" s="1141">
        <v>480</v>
      </c>
      <c r="F3135" s="1144">
        <v>448</v>
      </c>
      <c r="G3135" s="1144">
        <v>403</v>
      </c>
      <c r="H3135" s="1144">
        <v>323</v>
      </c>
      <c r="I3135" s="1144">
        <v>269</v>
      </c>
      <c r="J3135" s="1144">
        <v>230</v>
      </c>
      <c r="K3135" s="1144"/>
    </row>
    <row r="3136" spans="1:11" ht="16" thickBot="1" x14ac:dyDescent="0.3">
      <c r="A3136" s="1155"/>
      <c r="B3136" s="1144" t="s">
        <v>15718</v>
      </c>
      <c r="C3136" s="1144">
        <v>480</v>
      </c>
      <c r="D3136" s="1156">
        <v>480</v>
      </c>
      <c r="E3136" s="1141">
        <v>480</v>
      </c>
      <c r="F3136" s="1144">
        <v>448</v>
      </c>
      <c r="G3136" s="1144">
        <v>403</v>
      </c>
      <c r="H3136" s="1144">
        <v>323</v>
      </c>
      <c r="I3136" s="1144">
        <v>98</v>
      </c>
      <c r="J3136" s="1144">
        <v>52</v>
      </c>
      <c r="K3136" s="1144"/>
    </row>
    <row r="3137" spans="1:11" ht="16" thickBot="1" x14ac:dyDescent="0.3">
      <c r="A3137" s="1157">
        <v>23</v>
      </c>
      <c r="B3137" s="1144" t="s">
        <v>12628</v>
      </c>
      <c r="C3137" s="1144">
        <v>480</v>
      </c>
      <c r="D3137" s="1156">
        <v>480</v>
      </c>
      <c r="E3137" s="1141">
        <v>480</v>
      </c>
      <c r="F3137" s="1144">
        <v>448</v>
      </c>
      <c r="G3137" s="1144">
        <v>371</v>
      </c>
      <c r="H3137" s="1144">
        <v>310</v>
      </c>
      <c r="I3137" s="1144">
        <v>259</v>
      </c>
      <c r="J3137" s="1144">
        <v>223</v>
      </c>
      <c r="K3137" s="1144"/>
    </row>
    <row r="3138" spans="1:11" ht="16" thickBot="1" x14ac:dyDescent="0.3">
      <c r="A3138" s="1155"/>
      <c r="B3138" s="1144" t="s">
        <v>15718</v>
      </c>
      <c r="C3138" s="1144">
        <v>480</v>
      </c>
      <c r="D3138" s="1156">
        <v>480</v>
      </c>
      <c r="E3138" s="1141">
        <v>480</v>
      </c>
      <c r="F3138" s="1144">
        <v>448</v>
      </c>
      <c r="G3138" s="1144">
        <v>371</v>
      </c>
      <c r="H3138" s="1144">
        <v>195</v>
      </c>
      <c r="I3138" s="1144">
        <v>70</v>
      </c>
      <c r="J3138" s="1144">
        <v>43</v>
      </c>
      <c r="K3138" s="1144"/>
    </row>
    <row r="3139" spans="1:11" ht="16" thickBot="1" x14ac:dyDescent="0.3">
      <c r="A3139" s="1157">
        <v>24</v>
      </c>
      <c r="B3139" s="1144" t="s">
        <v>12628</v>
      </c>
      <c r="C3139" s="1144">
        <v>480</v>
      </c>
      <c r="D3139" s="1156">
        <v>480</v>
      </c>
      <c r="E3139" s="1141">
        <v>480</v>
      </c>
      <c r="F3139" s="1144">
        <v>443</v>
      </c>
      <c r="G3139" s="1144">
        <v>340</v>
      </c>
      <c r="H3139" s="1144">
        <v>298</v>
      </c>
      <c r="I3139" s="1144">
        <v>250</v>
      </c>
      <c r="J3139" s="1144">
        <v>216</v>
      </c>
      <c r="K3139" s="1144"/>
    </row>
    <row r="3140" spans="1:11" ht="16" thickBot="1" x14ac:dyDescent="0.3">
      <c r="A3140" s="1155"/>
      <c r="B3140" s="1144" t="s">
        <v>15718</v>
      </c>
      <c r="C3140" s="1144">
        <v>480</v>
      </c>
      <c r="D3140" s="1156">
        <v>480</v>
      </c>
      <c r="E3140" s="1141">
        <v>480</v>
      </c>
      <c r="F3140" s="1144">
        <v>443</v>
      </c>
      <c r="G3140" s="1144">
        <v>319</v>
      </c>
      <c r="H3140" s="1144">
        <v>109</v>
      </c>
      <c r="I3140" s="1144">
        <v>55</v>
      </c>
      <c r="J3140" s="1144">
        <v>36</v>
      </c>
      <c r="K3140" s="1144"/>
    </row>
    <row r="3141" spans="1:11" ht="16" thickBot="1" x14ac:dyDescent="0.3">
      <c r="A3141" s="1157">
        <v>25</v>
      </c>
      <c r="B3141" s="1144" t="s">
        <v>12628</v>
      </c>
      <c r="C3141" s="1144">
        <v>480</v>
      </c>
      <c r="D3141" s="1156">
        <v>480</v>
      </c>
      <c r="E3141" s="1141">
        <v>480</v>
      </c>
      <c r="F3141" s="1144">
        <v>377</v>
      </c>
      <c r="G3141" s="1144">
        <v>326</v>
      </c>
      <c r="H3141" s="1144">
        <v>286</v>
      </c>
      <c r="I3141" s="1144">
        <v>242</v>
      </c>
      <c r="J3141" s="1144">
        <v>210</v>
      </c>
      <c r="K3141" s="1144"/>
    </row>
    <row r="3142" spans="1:11" ht="16" thickBot="1" x14ac:dyDescent="0.3">
      <c r="A3142" s="1155"/>
      <c r="B3142" s="1144" t="s">
        <v>15718</v>
      </c>
      <c r="C3142" s="1144">
        <v>480</v>
      </c>
      <c r="D3142" s="1156">
        <v>480</v>
      </c>
      <c r="E3142" s="1141">
        <v>480</v>
      </c>
      <c r="F3142" s="1144">
        <v>377</v>
      </c>
      <c r="G3142" s="1144">
        <v>137</v>
      </c>
      <c r="H3142" s="1144">
        <v>75</v>
      </c>
      <c r="I3142" s="1144">
        <v>44</v>
      </c>
      <c r="J3142" s="1144">
        <v>32</v>
      </c>
      <c r="K3142" s="1144"/>
    </row>
    <row r="3143" spans="1:11" ht="16" thickBot="1" x14ac:dyDescent="0.3">
      <c r="A3143" s="1157">
        <v>26</v>
      </c>
      <c r="B3143" s="1144" t="s">
        <v>12628</v>
      </c>
      <c r="C3143" s="1144">
        <v>480</v>
      </c>
      <c r="D3143" s="1156">
        <v>480</v>
      </c>
      <c r="E3143" s="1141">
        <v>422</v>
      </c>
      <c r="F3143" s="1144">
        <v>359</v>
      </c>
      <c r="G3143" s="1144">
        <v>312</v>
      </c>
      <c r="H3143" s="1144">
        <v>276</v>
      </c>
      <c r="I3143" s="1144">
        <v>234</v>
      </c>
      <c r="J3143" s="1144">
        <v>204</v>
      </c>
      <c r="K3143" s="1144"/>
    </row>
    <row r="3144" spans="1:11" ht="16" thickBot="1" x14ac:dyDescent="0.3">
      <c r="A3144" s="1155"/>
      <c r="B3144" s="1144" t="s">
        <v>15718</v>
      </c>
      <c r="C3144" s="1144">
        <v>480</v>
      </c>
      <c r="D3144" s="1156">
        <v>480</v>
      </c>
      <c r="E3144" s="1141">
        <v>422</v>
      </c>
      <c r="F3144" s="1144">
        <v>167</v>
      </c>
      <c r="G3144" s="1144">
        <v>86</v>
      </c>
      <c r="H3144" s="1144">
        <v>56</v>
      </c>
      <c r="I3144" s="1144">
        <v>37</v>
      </c>
      <c r="J3144" s="1144">
        <v>28</v>
      </c>
      <c r="K3144" s="1144"/>
    </row>
    <row r="3145" spans="1:11" ht="16" thickBot="1" x14ac:dyDescent="0.3">
      <c r="A3145" s="1157">
        <v>27</v>
      </c>
      <c r="B3145" s="1144" t="s">
        <v>12628</v>
      </c>
      <c r="C3145" s="1144">
        <v>480</v>
      </c>
      <c r="D3145" s="1156">
        <v>480</v>
      </c>
      <c r="E3145" s="1141">
        <v>400</v>
      </c>
      <c r="F3145" s="1144">
        <v>343</v>
      </c>
      <c r="G3145" s="1144">
        <v>300</v>
      </c>
      <c r="H3145" s="1144">
        <v>266</v>
      </c>
      <c r="I3145" s="1144">
        <v>227</v>
      </c>
      <c r="J3145" s="1144">
        <v>198</v>
      </c>
      <c r="K3145" s="1144"/>
    </row>
    <row r="3146" spans="1:11" ht="16" thickBot="1" x14ac:dyDescent="0.3">
      <c r="A3146" s="1155"/>
      <c r="B3146" s="1144" t="s">
        <v>15718</v>
      </c>
      <c r="C3146" s="1144">
        <v>480</v>
      </c>
      <c r="D3146" s="1156">
        <v>480</v>
      </c>
      <c r="E3146" s="1141">
        <v>201</v>
      </c>
      <c r="F3146" s="1144">
        <v>96</v>
      </c>
      <c r="G3146" s="1144">
        <v>62</v>
      </c>
      <c r="H3146" s="1144">
        <v>45</v>
      </c>
      <c r="I3146" s="1144">
        <v>32</v>
      </c>
      <c r="J3146" s="1144">
        <v>24</v>
      </c>
      <c r="K3146" s="1144"/>
    </row>
    <row r="3147" spans="1:11" ht="16" thickBot="1" x14ac:dyDescent="0.3">
      <c r="A3147" s="1157">
        <v>28</v>
      </c>
      <c r="B3147" s="1144" t="s">
        <v>12628</v>
      </c>
      <c r="C3147" s="1144">
        <v>480</v>
      </c>
      <c r="D3147" s="1156">
        <v>454</v>
      </c>
      <c r="E3147" s="1141">
        <v>381</v>
      </c>
      <c r="F3147" s="1144">
        <v>329</v>
      </c>
      <c r="G3147" s="1144">
        <v>289</v>
      </c>
      <c r="H3147" s="1144">
        <v>257</v>
      </c>
      <c r="I3147" s="1144">
        <v>220</v>
      </c>
      <c r="J3147" s="1144">
        <v>193</v>
      </c>
      <c r="K3147" s="1144"/>
    </row>
    <row r="3148" spans="1:11" ht="16" thickBot="1" x14ac:dyDescent="0.3">
      <c r="A3148" s="1155"/>
      <c r="B3148" s="1144" t="s">
        <v>15718</v>
      </c>
      <c r="C3148" s="1144">
        <v>480</v>
      </c>
      <c r="D3148" s="1156">
        <v>282</v>
      </c>
      <c r="E3148" s="1141">
        <v>111</v>
      </c>
      <c r="F3148" s="1144">
        <v>69</v>
      </c>
      <c r="G3148" s="1144">
        <v>49</v>
      </c>
      <c r="H3148" s="1144">
        <v>38</v>
      </c>
      <c r="I3148" s="1144">
        <v>28</v>
      </c>
      <c r="J3148" s="1144">
        <v>22</v>
      </c>
      <c r="K3148" s="1144"/>
    </row>
    <row r="3149" spans="1:11" ht="16" thickBot="1" x14ac:dyDescent="0.3">
      <c r="A3149" s="1157">
        <v>29</v>
      </c>
      <c r="B3149" s="1144" t="s">
        <v>12628</v>
      </c>
      <c r="C3149" s="1144">
        <v>480</v>
      </c>
      <c r="D3149" s="1156">
        <v>430</v>
      </c>
      <c r="E3149" s="1141">
        <v>364</v>
      </c>
      <c r="F3149" s="1144">
        <v>315</v>
      </c>
      <c r="G3149" s="1144">
        <v>278</v>
      </c>
      <c r="H3149" s="1144">
        <v>248</v>
      </c>
      <c r="I3149" s="1144">
        <v>214</v>
      </c>
      <c r="J3149" s="1144">
        <v>187</v>
      </c>
      <c r="K3149" s="1144"/>
    </row>
    <row r="3150" spans="1:11" ht="16" thickBot="1" x14ac:dyDescent="0.3">
      <c r="A3150" s="1155"/>
      <c r="B3150" s="1144" t="s">
        <v>15718</v>
      </c>
      <c r="C3150" s="1144">
        <v>330</v>
      </c>
      <c r="D3150" s="1156">
        <v>117</v>
      </c>
      <c r="E3150" s="1141">
        <v>71</v>
      </c>
      <c r="F3150" s="1144">
        <v>50</v>
      </c>
      <c r="G3150" s="1144">
        <v>39</v>
      </c>
      <c r="H3150" s="1144">
        <v>31</v>
      </c>
      <c r="I3150" s="1144">
        <v>24</v>
      </c>
      <c r="J3150" s="1144">
        <v>20</v>
      </c>
      <c r="K3150" s="1144"/>
    </row>
    <row r="3151" spans="1:11" ht="16" thickBot="1" x14ac:dyDescent="0.3">
      <c r="A3151" s="1157">
        <v>30</v>
      </c>
      <c r="B3151" s="1144" t="s">
        <v>12628</v>
      </c>
      <c r="C3151" s="1144">
        <v>480</v>
      </c>
      <c r="D3151" s="1156">
        <v>408</v>
      </c>
      <c r="E3151" s="1141">
        <v>348</v>
      </c>
      <c r="F3151" s="1144">
        <v>303</v>
      </c>
      <c r="G3151" s="1144">
        <v>268</v>
      </c>
      <c r="H3151" s="1144">
        <v>240</v>
      </c>
      <c r="I3151" s="1144">
        <v>207</v>
      </c>
      <c r="J3151" s="1144">
        <v>183</v>
      </c>
      <c r="K3151" s="1144"/>
    </row>
    <row r="3152" spans="1:11" ht="16" thickBot="1" x14ac:dyDescent="0.3">
      <c r="A3152" s="1155"/>
      <c r="B3152" s="1144" t="s">
        <v>15718</v>
      </c>
      <c r="C3152" s="1144">
        <v>139</v>
      </c>
      <c r="D3152" s="1156">
        <v>78</v>
      </c>
      <c r="E3152" s="1141">
        <v>54</v>
      </c>
      <c r="F3152" s="1144">
        <v>41</v>
      </c>
      <c r="G3152" s="1144">
        <v>33</v>
      </c>
      <c r="H3152" s="1144">
        <v>27</v>
      </c>
      <c r="I3152" s="1144">
        <v>22</v>
      </c>
      <c r="J3152" s="1144">
        <v>18</v>
      </c>
      <c r="K3152" s="1144"/>
    </row>
    <row r="3153" spans="1:11" ht="16" thickBot="1" x14ac:dyDescent="0.3">
      <c r="A3153" s="1157">
        <v>31</v>
      </c>
      <c r="B3153" s="1144" t="s">
        <v>12628</v>
      </c>
      <c r="C3153" s="1144">
        <v>467</v>
      </c>
      <c r="D3153" s="1156">
        <v>389</v>
      </c>
      <c r="E3153" s="1141">
        <v>333</v>
      </c>
      <c r="F3153" s="1144">
        <v>291</v>
      </c>
      <c r="G3153" s="1144">
        <v>258</v>
      </c>
      <c r="H3153" s="1144">
        <v>232</v>
      </c>
      <c r="I3153" s="1144">
        <v>201</v>
      </c>
      <c r="J3153" s="1144">
        <v>178</v>
      </c>
      <c r="K3153" s="1144"/>
    </row>
    <row r="3154" spans="1:11" ht="16" thickBot="1" x14ac:dyDescent="0.3">
      <c r="A3154" s="1155"/>
      <c r="B3154" s="1144" t="s">
        <v>15718</v>
      </c>
      <c r="C3154" s="1144">
        <v>84</v>
      </c>
      <c r="D3154" s="1156">
        <v>56</v>
      </c>
      <c r="E3154" s="1141">
        <v>42</v>
      </c>
      <c r="F3154" s="1144">
        <v>34</v>
      </c>
      <c r="G3154" s="1144">
        <v>28</v>
      </c>
      <c r="H3154" s="1144">
        <v>24</v>
      </c>
      <c r="I3154" s="1144">
        <v>20</v>
      </c>
      <c r="J3154" s="1144">
        <v>16</v>
      </c>
      <c r="K3154" s="1144"/>
    </row>
    <row r="3155" spans="1:11" ht="16" thickBot="1" x14ac:dyDescent="0.3">
      <c r="A3155" s="1157">
        <v>32</v>
      </c>
      <c r="B3155" s="1144" t="s">
        <v>12628</v>
      </c>
      <c r="C3155" s="1144">
        <v>442</v>
      </c>
      <c r="D3155" s="1156">
        <v>371</v>
      </c>
      <c r="E3155" s="1141">
        <v>319</v>
      </c>
      <c r="F3155" s="1144">
        <v>280</v>
      </c>
      <c r="G3155" s="1144">
        <v>250</v>
      </c>
      <c r="H3155" s="1144">
        <v>225</v>
      </c>
      <c r="I3155" s="1144">
        <v>196</v>
      </c>
      <c r="J3155" s="1144">
        <v>173</v>
      </c>
      <c r="K3155" s="1144"/>
    </row>
    <row r="3156" spans="1:11" ht="16" thickBot="1" x14ac:dyDescent="0.3">
      <c r="A3156" s="1155"/>
      <c r="B3156" s="1144" t="s">
        <v>15718</v>
      </c>
      <c r="C3156" s="1144">
        <v>59</v>
      </c>
      <c r="D3156" s="1156">
        <v>44</v>
      </c>
      <c r="E3156" s="1141">
        <v>35</v>
      </c>
      <c r="F3156" s="1144">
        <v>29</v>
      </c>
      <c r="G3156" s="1144">
        <v>24</v>
      </c>
      <c r="H3156" s="1144">
        <v>21</v>
      </c>
      <c r="I3156" s="1144">
        <v>18</v>
      </c>
      <c r="J3156" s="1144">
        <v>15</v>
      </c>
      <c r="K3156" s="1144"/>
    </row>
    <row r="3157" spans="1:11" ht="16" thickBot="1" x14ac:dyDescent="0.3">
      <c r="A3157" s="1157">
        <v>33</v>
      </c>
      <c r="B3157" s="1144" t="s">
        <v>12628</v>
      </c>
      <c r="C3157" s="1144">
        <v>420</v>
      </c>
      <c r="D3157" s="1156">
        <v>354</v>
      </c>
      <c r="E3157" s="1141">
        <v>307</v>
      </c>
      <c r="F3157" s="1144">
        <v>270</v>
      </c>
      <c r="G3157" s="1144">
        <v>241</v>
      </c>
      <c r="H3157" s="1144">
        <v>218</v>
      </c>
      <c r="I3157" s="1144">
        <v>190</v>
      </c>
      <c r="J3157" s="1144">
        <v>169</v>
      </c>
      <c r="K3157" s="1144"/>
    </row>
    <row r="3158" spans="1:11" ht="16" thickBot="1" x14ac:dyDescent="0.3">
      <c r="A3158" s="1155"/>
      <c r="B3158" s="1144" t="s">
        <v>15718</v>
      </c>
      <c r="C3158" s="1144">
        <v>45</v>
      </c>
      <c r="D3158" s="1156">
        <v>36</v>
      </c>
      <c r="E3158" s="1141">
        <v>29</v>
      </c>
      <c r="F3158" s="1144">
        <v>25</v>
      </c>
      <c r="G3158" s="1144">
        <v>22</v>
      </c>
      <c r="H3158" s="1144">
        <v>19</v>
      </c>
      <c r="I3158" s="1144">
        <v>16</v>
      </c>
      <c r="J3158" s="1144">
        <v>14</v>
      </c>
      <c r="K3158" s="1144"/>
    </row>
    <row r="3159" spans="1:11" ht="16" thickBot="1" x14ac:dyDescent="0.3">
      <c r="A3159" s="1157">
        <v>34</v>
      </c>
      <c r="B3159" s="1144" t="s">
        <v>12628</v>
      </c>
      <c r="C3159" s="1144">
        <v>399</v>
      </c>
      <c r="D3159" s="1156">
        <v>339</v>
      </c>
      <c r="E3159" s="1141">
        <v>295</v>
      </c>
      <c r="F3159" s="1144">
        <v>261</v>
      </c>
      <c r="G3159" s="1144">
        <v>234</v>
      </c>
      <c r="H3159" s="1144">
        <v>212</v>
      </c>
      <c r="I3159" s="1144">
        <v>185</v>
      </c>
      <c r="J3159" s="1144">
        <v>165</v>
      </c>
      <c r="K3159" s="1144"/>
    </row>
    <row r="3160" spans="1:11" ht="16" thickBot="1" x14ac:dyDescent="0.3">
      <c r="A3160" s="1155"/>
      <c r="B3160" s="1144" t="s">
        <v>15718</v>
      </c>
      <c r="C3160" s="1144">
        <v>36</v>
      </c>
      <c r="D3160" s="1156">
        <v>30</v>
      </c>
      <c r="E3160" s="1141">
        <v>25</v>
      </c>
      <c r="F3160" s="1144">
        <v>22</v>
      </c>
      <c r="G3160" s="1144">
        <v>19</v>
      </c>
      <c r="H3160" s="1144">
        <v>17</v>
      </c>
      <c r="I3160" s="1144">
        <v>15</v>
      </c>
      <c r="J3160" s="1144">
        <v>13</v>
      </c>
      <c r="K3160" s="1144"/>
    </row>
    <row r="3161" spans="1:11" ht="16" thickBot="1" x14ac:dyDescent="0.3">
      <c r="A3161" s="1157">
        <v>35</v>
      </c>
      <c r="B3161" s="1144" t="s">
        <v>12628</v>
      </c>
      <c r="C3161" s="1144">
        <v>381</v>
      </c>
      <c r="D3161" s="1156">
        <v>326</v>
      </c>
      <c r="E3161" s="1141">
        <v>284</v>
      </c>
      <c r="F3161" s="1144">
        <v>252</v>
      </c>
      <c r="G3161" s="1144">
        <v>226</v>
      </c>
      <c r="H3161" s="1144">
        <v>206</v>
      </c>
      <c r="I3161" s="1144">
        <v>181</v>
      </c>
      <c r="J3161" s="1144">
        <v>161</v>
      </c>
      <c r="K3161" s="1144"/>
    </row>
    <row r="3162" spans="1:11" ht="16" thickBot="1" x14ac:dyDescent="0.3">
      <c r="A3162" s="1155"/>
      <c r="B3162" s="1144" t="s">
        <v>15718</v>
      </c>
      <c r="C3162" s="1144">
        <v>30</v>
      </c>
      <c r="D3162" s="1156">
        <v>25</v>
      </c>
      <c r="E3162" s="1141">
        <v>22</v>
      </c>
      <c r="F3162" s="1144">
        <v>19</v>
      </c>
      <c r="G3162" s="1144">
        <v>17</v>
      </c>
      <c r="H3162" s="1144">
        <v>15</v>
      </c>
      <c r="I3162" s="1144">
        <v>13</v>
      </c>
      <c r="J3162" s="1144">
        <v>12</v>
      </c>
      <c r="K3162" s="1144"/>
    </row>
    <row r="3163" spans="1:11" ht="16" thickBot="1" x14ac:dyDescent="0.3">
      <c r="A3163" s="1157">
        <v>36</v>
      </c>
      <c r="B3163" s="1144" t="s">
        <v>12628</v>
      </c>
      <c r="C3163" s="1144">
        <v>364</v>
      </c>
      <c r="D3163" s="1156">
        <v>313</v>
      </c>
      <c r="E3163" s="1141">
        <v>274</v>
      </c>
      <c r="F3163" s="1144">
        <v>244</v>
      </c>
      <c r="G3163" s="1144">
        <v>220</v>
      </c>
      <c r="H3163" s="1144">
        <v>200</v>
      </c>
      <c r="I3163" s="1144">
        <v>176</v>
      </c>
      <c r="J3163" s="1144">
        <v>157</v>
      </c>
      <c r="K3163" s="1144"/>
    </row>
    <row r="3164" spans="1:11" ht="16" thickBot="1" x14ac:dyDescent="0.3">
      <c r="A3164" s="1155"/>
      <c r="B3164" s="1144" t="s">
        <v>15718</v>
      </c>
      <c r="C3164" s="1144">
        <v>26</v>
      </c>
      <c r="D3164" s="1156">
        <v>22</v>
      </c>
      <c r="E3164" s="1141">
        <v>19</v>
      </c>
      <c r="F3164" s="1144">
        <v>17</v>
      </c>
      <c r="G3164" s="1144">
        <v>15</v>
      </c>
      <c r="H3164" s="1144">
        <v>14</v>
      </c>
      <c r="I3164" s="1144">
        <v>12</v>
      </c>
      <c r="J3164" s="1144">
        <v>11</v>
      </c>
      <c r="K3164" s="1144"/>
    </row>
    <row r="3165" spans="1:11" ht="16" thickBot="1" x14ac:dyDescent="0.3">
      <c r="A3165" s="1157">
        <v>37</v>
      </c>
      <c r="B3165" s="1144" t="s">
        <v>12628</v>
      </c>
      <c r="C3165" s="1144">
        <v>349</v>
      </c>
      <c r="D3165" s="1156">
        <v>301</v>
      </c>
      <c r="E3165" s="1141">
        <v>264</v>
      </c>
      <c r="F3165" s="1144">
        <v>236</v>
      </c>
      <c r="G3165" s="1144">
        <v>213</v>
      </c>
      <c r="H3165" s="1144">
        <v>194</v>
      </c>
      <c r="I3165" s="1144">
        <v>171</v>
      </c>
      <c r="J3165" s="1144">
        <v>153</v>
      </c>
      <c r="K3165" s="1144"/>
    </row>
    <row r="3166" spans="1:11" ht="16" thickBot="1" x14ac:dyDescent="0.3">
      <c r="A3166" s="1155"/>
      <c r="B3166" s="1144" t="s">
        <v>15718</v>
      </c>
      <c r="C3166" s="1144">
        <v>24</v>
      </c>
      <c r="D3166" s="1156">
        <v>20</v>
      </c>
      <c r="E3166" s="1141">
        <v>18</v>
      </c>
      <c r="F3166" s="1144">
        <v>16</v>
      </c>
      <c r="G3166" s="1144">
        <v>14</v>
      </c>
      <c r="H3166" s="1144">
        <v>13</v>
      </c>
      <c r="I3166" s="1144">
        <v>12</v>
      </c>
      <c r="J3166" s="1144">
        <v>10</v>
      </c>
      <c r="K3166" s="1144"/>
    </row>
    <row r="3167" spans="1:11" ht="16" thickBot="1" x14ac:dyDescent="0.3">
      <c r="A3167" s="1157">
        <v>38</v>
      </c>
      <c r="B3167" s="1144" t="s">
        <v>12628</v>
      </c>
      <c r="C3167" s="1144">
        <v>335</v>
      </c>
      <c r="D3167" s="1156">
        <v>290</v>
      </c>
      <c r="E3167" s="1141">
        <v>256</v>
      </c>
      <c r="F3167" s="1144">
        <v>229</v>
      </c>
      <c r="G3167" s="1144">
        <v>207</v>
      </c>
      <c r="H3167" s="1144">
        <v>189</v>
      </c>
      <c r="I3167" s="1144">
        <v>167</v>
      </c>
      <c r="J3167" s="1144">
        <v>150</v>
      </c>
      <c r="K3167" s="1144"/>
    </row>
    <row r="3168" spans="1:11" ht="16" thickBot="1" x14ac:dyDescent="0.3">
      <c r="A3168" s="1155"/>
      <c r="B3168" s="1144" t="s">
        <v>15718</v>
      </c>
      <c r="C3168" s="1144">
        <v>23</v>
      </c>
      <c r="D3168" s="1156">
        <v>20</v>
      </c>
      <c r="E3168" s="1141">
        <v>17</v>
      </c>
      <c r="F3168" s="1144">
        <v>16</v>
      </c>
      <c r="G3168" s="1144">
        <v>14</v>
      </c>
      <c r="H3168" s="1144">
        <v>13</v>
      </c>
      <c r="I3168" s="1144">
        <v>11</v>
      </c>
      <c r="J3168" s="1144">
        <v>10</v>
      </c>
      <c r="K3168" s="1144"/>
    </row>
    <row r="3169" spans="1:11" ht="16" thickBot="1" x14ac:dyDescent="0.3">
      <c r="A3169" s="1157">
        <v>39</v>
      </c>
      <c r="B3169" s="1144" t="s">
        <v>12628</v>
      </c>
      <c r="C3169" s="1144">
        <v>321</v>
      </c>
      <c r="D3169" s="1156">
        <v>279</v>
      </c>
      <c r="E3169" s="1141">
        <v>247</v>
      </c>
      <c r="F3169" s="1144">
        <v>222</v>
      </c>
      <c r="G3169" s="1144">
        <v>201</v>
      </c>
      <c r="H3169" s="1144">
        <v>184</v>
      </c>
      <c r="I3169" s="1144">
        <v>163</v>
      </c>
      <c r="J3169" s="1144">
        <v>146</v>
      </c>
      <c r="K3169" s="1144"/>
    </row>
    <row r="3170" spans="1:11" ht="16" thickBot="1" x14ac:dyDescent="0.3">
      <c r="A3170" s="1155"/>
      <c r="B3170" s="1144" t="s">
        <v>15718</v>
      </c>
      <c r="C3170" s="1144">
        <v>22</v>
      </c>
      <c r="D3170" s="1156">
        <v>19</v>
      </c>
      <c r="E3170" s="1141">
        <v>17</v>
      </c>
      <c r="F3170" s="1144">
        <v>15</v>
      </c>
      <c r="G3170" s="1144">
        <v>14</v>
      </c>
      <c r="H3170" s="1144">
        <v>13</v>
      </c>
      <c r="I3170" s="1144">
        <v>11</v>
      </c>
      <c r="J3170" s="1144">
        <v>10</v>
      </c>
      <c r="K3170" s="1144"/>
    </row>
    <row r="3171" spans="1:11" ht="16" thickBot="1" x14ac:dyDescent="0.3">
      <c r="A3171" s="1157">
        <v>40</v>
      </c>
      <c r="B3171" s="1144" t="s">
        <v>12628</v>
      </c>
      <c r="C3171" s="1144">
        <v>309</v>
      </c>
      <c r="D3171" s="1156">
        <v>270</v>
      </c>
      <c r="E3171" s="1141">
        <v>239</v>
      </c>
      <c r="F3171" s="1144">
        <v>215</v>
      </c>
      <c r="G3171" s="1144">
        <v>195</v>
      </c>
      <c r="H3171" s="1144">
        <v>179</v>
      </c>
      <c r="I3171" s="1144">
        <v>159</v>
      </c>
      <c r="J3171" s="1144">
        <v>143</v>
      </c>
      <c r="K3171" s="1144"/>
    </row>
    <row r="3172" spans="1:11" ht="13" x14ac:dyDescent="0.25">
      <c r="A3172" s="1158"/>
      <c r="B3172" s="1138" t="s">
        <v>15718</v>
      </c>
      <c r="C3172" s="1138">
        <v>21</v>
      </c>
      <c r="D3172" s="1138">
        <v>18</v>
      </c>
      <c r="E3172" s="1138">
        <v>16</v>
      </c>
      <c r="F3172" s="1138">
        <v>15</v>
      </c>
      <c r="G3172" s="1138">
        <v>13</v>
      </c>
      <c r="H3172" s="1138">
        <v>12</v>
      </c>
      <c r="I3172" s="1138">
        <v>11</v>
      </c>
      <c r="J3172" s="1138">
        <v>10</v>
      </c>
      <c r="K3172" s="1138"/>
    </row>
    <row r="3173" spans="1:11" ht="15" x14ac:dyDescent="0.25">
      <c r="A3173" s="1129" t="s">
        <v>12681</v>
      </c>
      <c r="B3173" s="1125"/>
      <c r="C3173" s="1125"/>
      <c r="D3173" s="1125"/>
      <c r="E3173" s="1125"/>
      <c r="F3173" s="1125"/>
      <c r="G3173" s="1125"/>
      <c r="H3173" s="1125"/>
      <c r="I3173" s="1125"/>
      <c r="J3173" s="1125"/>
      <c r="K3173" s="1125"/>
    </row>
    <row r="3174" spans="1:11" thickBot="1" x14ac:dyDescent="0.3">
      <c r="A3174" s="1129" t="s">
        <v>12638</v>
      </c>
      <c r="B3174" s="1125"/>
      <c r="C3174" s="1125"/>
      <c r="D3174" s="1125"/>
      <c r="E3174" s="1125"/>
      <c r="F3174" s="1125"/>
      <c r="G3174" s="1125"/>
      <c r="H3174" s="1125"/>
      <c r="I3174" s="1125"/>
      <c r="J3174" s="1125"/>
      <c r="K3174" s="1125"/>
    </row>
    <row r="3175" spans="1:11" ht="16" thickBot="1" x14ac:dyDescent="0.3">
      <c r="A3175" s="1140" t="s">
        <v>13595</v>
      </c>
      <c r="B3175" s="1141" t="s">
        <v>12640</v>
      </c>
      <c r="C3175" s="1146" t="s">
        <v>12684</v>
      </c>
      <c r="D3175" s="1142"/>
      <c r="E3175" s="1125"/>
      <c r="F3175" s="1125"/>
      <c r="G3175" s="1125"/>
      <c r="H3175" s="1125"/>
      <c r="I3175" s="1125"/>
      <c r="J3175" s="1125"/>
      <c r="K3175" s="1125"/>
    </row>
    <row r="3176" spans="1:11" ht="16" thickBot="1" x14ac:dyDescent="0.3">
      <c r="A3176" s="1143" t="s">
        <v>13596</v>
      </c>
      <c r="B3176" s="1144" t="s">
        <v>15752</v>
      </c>
      <c r="C3176" s="1146" t="s">
        <v>13622</v>
      </c>
      <c r="D3176" s="1142"/>
      <c r="E3176" s="1125"/>
      <c r="F3176" s="1125"/>
      <c r="G3176" s="1125"/>
      <c r="H3176" s="1125"/>
      <c r="I3176" s="1125"/>
      <c r="J3176" s="1125"/>
      <c r="K3176" s="1125"/>
    </row>
    <row r="3177" spans="1:11" ht="16.149999999999999" customHeight="1" thickBot="1" x14ac:dyDescent="0.3">
      <c r="A3177" s="1147" t="s">
        <v>13598</v>
      </c>
      <c r="B3177" s="1148" t="s">
        <v>13599</v>
      </c>
      <c r="C3177" s="1149" t="s">
        <v>13600</v>
      </c>
      <c r="D3177" s="1150"/>
      <c r="E3177" s="1150"/>
      <c r="F3177" s="1150"/>
      <c r="G3177" s="1150"/>
      <c r="H3177" s="1150"/>
      <c r="I3177" s="1150"/>
      <c r="J3177" s="1150"/>
      <c r="K3177" s="1145"/>
    </row>
    <row r="3178" spans="1:11" ht="30.5" thickBot="1" x14ac:dyDescent="0.3">
      <c r="A3178" s="1143"/>
      <c r="B3178" s="1151"/>
      <c r="C3178" s="1145" t="s">
        <v>13601</v>
      </c>
      <c r="D3178" s="1146" t="s">
        <v>13619</v>
      </c>
      <c r="E3178" s="1142" t="s">
        <v>13603</v>
      </c>
      <c r="F3178" s="1145" t="s">
        <v>13604</v>
      </c>
      <c r="G3178" s="1145" t="s">
        <v>13605</v>
      </c>
      <c r="H3178" s="1145" t="s">
        <v>13606</v>
      </c>
      <c r="I3178" s="1145" t="s">
        <v>13620</v>
      </c>
      <c r="J3178" s="1145" t="s">
        <v>13608</v>
      </c>
      <c r="K3178" s="1145"/>
    </row>
    <row r="3179" spans="1:11" thickBot="1" x14ac:dyDescent="0.3">
      <c r="A3179" s="1143" t="s">
        <v>15753</v>
      </c>
      <c r="B3179" s="1145" t="s">
        <v>15754</v>
      </c>
      <c r="C3179" s="1145" t="s">
        <v>13609</v>
      </c>
      <c r="D3179" s="1146" t="s">
        <v>13610</v>
      </c>
      <c r="E3179" s="1142" t="s">
        <v>13611</v>
      </c>
      <c r="F3179" s="1145" t="s">
        <v>13612</v>
      </c>
      <c r="G3179" s="1145" t="s">
        <v>13613</v>
      </c>
      <c r="H3179" s="1145" t="s">
        <v>13614</v>
      </c>
      <c r="I3179" s="1145" t="s">
        <v>13615</v>
      </c>
      <c r="J3179" s="1145" t="s">
        <v>13616</v>
      </c>
      <c r="K3179" s="1145"/>
    </row>
    <row r="3180" spans="1:11" thickBot="1" x14ac:dyDescent="0.3">
      <c r="A3180" s="1143" t="s">
        <v>13617</v>
      </c>
      <c r="B3180" s="1145" t="s">
        <v>13618</v>
      </c>
      <c r="C3180" s="1145" t="s">
        <v>15692</v>
      </c>
      <c r="D3180" s="1146" t="s">
        <v>15692</v>
      </c>
      <c r="E3180" s="1142" t="s">
        <v>15692</v>
      </c>
      <c r="F3180" s="1145" t="s">
        <v>15692</v>
      </c>
      <c r="G3180" s="1145" t="s">
        <v>15692</v>
      </c>
      <c r="H3180" s="1145" t="s">
        <v>15692</v>
      </c>
      <c r="I3180" s="1145" t="s">
        <v>15692</v>
      </c>
      <c r="J3180" s="1145" t="s">
        <v>15692</v>
      </c>
      <c r="K3180" s="1145"/>
    </row>
    <row r="3181" spans="1:11" ht="13.5" thickBot="1" x14ac:dyDescent="0.3">
      <c r="A3181" s="1152"/>
      <c r="B3181" s="1153"/>
      <c r="C3181" s="1153"/>
      <c r="D3181" s="1153"/>
      <c r="E3181" s="1153"/>
      <c r="F3181" s="1153"/>
      <c r="G3181" s="1153"/>
      <c r="H3181" s="1153"/>
      <c r="I3181" s="1153"/>
      <c r="J3181" s="1153"/>
      <c r="K3181" s="1154"/>
    </row>
    <row r="3182" spans="1:11" ht="16" thickBot="1" x14ac:dyDescent="0.3">
      <c r="A3182" s="1155">
        <v>20</v>
      </c>
      <c r="B3182" s="1144" t="s">
        <v>12628</v>
      </c>
      <c r="C3182" s="1144">
        <v>480</v>
      </c>
      <c r="D3182" s="1156">
        <v>480</v>
      </c>
      <c r="E3182" s="1141">
        <v>480</v>
      </c>
      <c r="F3182" s="1144">
        <v>448</v>
      </c>
      <c r="G3182" s="1144">
        <v>403</v>
      </c>
      <c r="H3182" s="1144">
        <v>367</v>
      </c>
      <c r="I3182" s="1144">
        <v>294</v>
      </c>
      <c r="J3182" s="1144">
        <v>248</v>
      </c>
      <c r="K3182" s="1144"/>
    </row>
    <row r="3183" spans="1:11" ht="16" thickBot="1" x14ac:dyDescent="0.3">
      <c r="A3183" s="1157"/>
      <c r="B3183" s="1144" t="s">
        <v>15718</v>
      </c>
      <c r="C3183" s="1144">
        <v>480</v>
      </c>
      <c r="D3183" s="1156">
        <v>480</v>
      </c>
      <c r="E3183" s="1141">
        <v>480</v>
      </c>
      <c r="F3183" s="1144">
        <v>448</v>
      </c>
      <c r="G3183" s="1144">
        <v>403</v>
      </c>
      <c r="H3183" s="1144">
        <v>367</v>
      </c>
      <c r="I3183" s="1144">
        <v>294</v>
      </c>
      <c r="J3183" s="1144">
        <v>101</v>
      </c>
      <c r="K3183" s="1144"/>
    </row>
    <row r="3184" spans="1:11" ht="16" thickBot="1" x14ac:dyDescent="0.3">
      <c r="A3184" s="1155">
        <v>21</v>
      </c>
      <c r="B3184" s="1144" t="s">
        <v>12628</v>
      </c>
      <c r="C3184" s="1144">
        <v>480</v>
      </c>
      <c r="D3184" s="1156">
        <v>480</v>
      </c>
      <c r="E3184" s="1141">
        <v>480</v>
      </c>
      <c r="F3184" s="1144">
        <v>448</v>
      </c>
      <c r="G3184" s="1144">
        <v>403</v>
      </c>
      <c r="H3184" s="1144">
        <v>367</v>
      </c>
      <c r="I3184" s="1144">
        <v>282</v>
      </c>
      <c r="J3184" s="1144">
        <v>240</v>
      </c>
      <c r="K3184" s="1144"/>
    </row>
    <row r="3185" spans="1:11" ht="16" thickBot="1" x14ac:dyDescent="0.3">
      <c r="A3185" s="1157"/>
      <c r="B3185" s="1144" t="s">
        <v>15718</v>
      </c>
      <c r="C3185" s="1144">
        <v>480</v>
      </c>
      <c r="D3185" s="1156">
        <v>480</v>
      </c>
      <c r="E3185" s="1141">
        <v>480</v>
      </c>
      <c r="F3185" s="1144">
        <v>448</v>
      </c>
      <c r="G3185" s="1144">
        <v>403</v>
      </c>
      <c r="H3185" s="1144">
        <v>367</v>
      </c>
      <c r="I3185" s="1144">
        <v>205</v>
      </c>
      <c r="J3185" s="1144">
        <v>72</v>
      </c>
      <c r="K3185" s="1144"/>
    </row>
    <row r="3186" spans="1:11" ht="16" thickBot="1" x14ac:dyDescent="0.3">
      <c r="A3186" s="1155">
        <v>22</v>
      </c>
      <c r="B3186" s="1144" t="s">
        <v>12628</v>
      </c>
      <c r="C3186" s="1144">
        <v>480</v>
      </c>
      <c r="D3186" s="1156">
        <v>480</v>
      </c>
      <c r="E3186" s="1141">
        <v>480</v>
      </c>
      <c r="F3186" s="1144">
        <v>448</v>
      </c>
      <c r="G3186" s="1144">
        <v>403</v>
      </c>
      <c r="H3186" s="1144">
        <v>328</v>
      </c>
      <c r="I3186" s="1144">
        <v>271</v>
      </c>
      <c r="J3186" s="1144">
        <v>232</v>
      </c>
      <c r="K3186" s="1144"/>
    </row>
    <row r="3187" spans="1:11" ht="16" thickBot="1" x14ac:dyDescent="0.3">
      <c r="A3187" s="1157"/>
      <c r="B3187" s="1144" t="s">
        <v>15718</v>
      </c>
      <c r="C3187" s="1144">
        <v>480</v>
      </c>
      <c r="D3187" s="1156">
        <v>480</v>
      </c>
      <c r="E3187" s="1141">
        <v>480</v>
      </c>
      <c r="F3187" s="1144">
        <v>448</v>
      </c>
      <c r="G3187" s="1144">
        <v>403</v>
      </c>
      <c r="H3187" s="1144">
        <v>328</v>
      </c>
      <c r="I3187" s="1144">
        <v>112</v>
      </c>
      <c r="J3187" s="1144">
        <v>56</v>
      </c>
      <c r="K3187" s="1144"/>
    </row>
    <row r="3188" spans="1:11" ht="16" thickBot="1" x14ac:dyDescent="0.3">
      <c r="A3188" s="1155">
        <v>23</v>
      </c>
      <c r="B3188" s="1144" t="s">
        <v>12628</v>
      </c>
      <c r="C3188" s="1144">
        <v>480</v>
      </c>
      <c r="D3188" s="1156">
        <v>480</v>
      </c>
      <c r="E3188" s="1141">
        <v>480</v>
      </c>
      <c r="F3188" s="1144">
        <v>448</v>
      </c>
      <c r="G3188" s="1144">
        <v>393</v>
      </c>
      <c r="H3188" s="1144">
        <v>313</v>
      </c>
      <c r="I3188" s="1144">
        <v>261</v>
      </c>
      <c r="J3188" s="1144">
        <v>224</v>
      </c>
      <c r="K3188" s="1144"/>
    </row>
    <row r="3189" spans="1:11" ht="16" thickBot="1" x14ac:dyDescent="0.3">
      <c r="A3189" s="1157"/>
      <c r="B3189" s="1144" t="s">
        <v>15718</v>
      </c>
      <c r="C3189" s="1144">
        <v>480</v>
      </c>
      <c r="D3189" s="1156">
        <v>480</v>
      </c>
      <c r="E3189" s="1141">
        <v>480</v>
      </c>
      <c r="F3189" s="1144">
        <v>448</v>
      </c>
      <c r="G3189" s="1144">
        <v>393</v>
      </c>
      <c r="H3189" s="1144">
        <v>250</v>
      </c>
      <c r="I3189" s="1144">
        <v>77</v>
      </c>
      <c r="J3189" s="1144">
        <v>45</v>
      </c>
      <c r="K3189" s="1144"/>
    </row>
    <row r="3190" spans="1:11" ht="16" thickBot="1" x14ac:dyDescent="0.3">
      <c r="A3190" s="1155">
        <v>24</v>
      </c>
      <c r="B3190" s="1144" t="s">
        <v>12628</v>
      </c>
      <c r="C3190" s="1144">
        <v>480</v>
      </c>
      <c r="D3190" s="1156">
        <v>480</v>
      </c>
      <c r="E3190" s="1141">
        <v>480</v>
      </c>
      <c r="F3190" s="1144">
        <v>448</v>
      </c>
      <c r="G3190" s="1144">
        <v>343</v>
      </c>
      <c r="H3190" s="1144">
        <v>300</v>
      </c>
      <c r="I3190" s="1144">
        <v>252</v>
      </c>
      <c r="J3190" s="1144">
        <v>217</v>
      </c>
      <c r="K3190" s="1144"/>
    </row>
    <row r="3191" spans="1:11" ht="16" thickBot="1" x14ac:dyDescent="0.3">
      <c r="A3191" s="1157"/>
      <c r="B3191" s="1144" t="s">
        <v>15718</v>
      </c>
      <c r="C3191" s="1144">
        <v>480</v>
      </c>
      <c r="D3191" s="1156">
        <v>480</v>
      </c>
      <c r="E3191" s="1141">
        <v>480</v>
      </c>
      <c r="F3191" s="1144">
        <v>448</v>
      </c>
      <c r="G3191" s="1144">
        <v>343</v>
      </c>
      <c r="H3191" s="1144">
        <v>121</v>
      </c>
      <c r="I3191" s="1144">
        <v>58</v>
      </c>
      <c r="J3191" s="1144">
        <v>38</v>
      </c>
      <c r="K3191" s="1144"/>
    </row>
    <row r="3192" spans="1:11" ht="16" thickBot="1" x14ac:dyDescent="0.3">
      <c r="A3192" s="1155">
        <v>25</v>
      </c>
      <c r="B3192" s="1144" t="s">
        <v>12628</v>
      </c>
      <c r="C3192" s="1144">
        <v>480</v>
      </c>
      <c r="D3192" s="1156">
        <v>480</v>
      </c>
      <c r="E3192" s="1141">
        <v>480</v>
      </c>
      <c r="F3192" s="1144">
        <v>380</v>
      </c>
      <c r="G3192" s="1144">
        <v>328</v>
      </c>
      <c r="H3192" s="1144">
        <v>288</v>
      </c>
      <c r="I3192" s="1144">
        <v>243</v>
      </c>
      <c r="J3192" s="1144">
        <v>211</v>
      </c>
      <c r="K3192" s="1144"/>
    </row>
    <row r="3193" spans="1:11" ht="16" thickBot="1" x14ac:dyDescent="0.3">
      <c r="A3193" s="1157"/>
      <c r="B3193" s="1144" t="s">
        <v>15718</v>
      </c>
      <c r="C3193" s="1144">
        <v>480</v>
      </c>
      <c r="D3193" s="1156">
        <v>480</v>
      </c>
      <c r="E3193" s="1141">
        <v>480</v>
      </c>
      <c r="F3193" s="1144">
        <v>380</v>
      </c>
      <c r="G3193" s="1144">
        <v>151</v>
      </c>
      <c r="H3193" s="1144">
        <v>79</v>
      </c>
      <c r="I3193" s="1144">
        <v>46</v>
      </c>
      <c r="J3193" s="1144">
        <v>32</v>
      </c>
      <c r="K3193" s="1144"/>
    </row>
    <row r="3194" spans="1:11" ht="16" thickBot="1" x14ac:dyDescent="0.3">
      <c r="A3194" s="1155">
        <v>26</v>
      </c>
      <c r="B3194" s="1144" t="s">
        <v>12628</v>
      </c>
      <c r="C3194" s="1144">
        <v>480</v>
      </c>
      <c r="D3194" s="1156">
        <v>480</v>
      </c>
      <c r="E3194" s="1141">
        <v>433</v>
      </c>
      <c r="F3194" s="1144">
        <v>361</v>
      </c>
      <c r="G3194" s="1144">
        <v>314</v>
      </c>
      <c r="H3194" s="1144">
        <v>277</v>
      </c>
      <c r="I3194" s="1144">
        <v>235</v>
      </c>
      <c r="J3194" s="1144">
        <v>204</v>
      </c>
      <c r="K3194" s="1144"/>
    </row>
    <row r="3195" spans="1:11" ht="16" thickBot="1" x14ac:dyDescent="0.3">
      <c r="A3195" s="1157"/>
      <c r="B3195" s="1144" t="s">
        <v>15718</v>
      </c>
      <c r="C3195" s="1144">
        <v>480</v>
      </c>
      <c r="D3195" s="1156">
        <v>480</v>
      </c>
      <c r="E3195" s="1141">
        <v>433</v>
      </c>
      <c r="F3195" s="1144">
        <v>188</v>
      </c>
      <c r="G3195" s="1144">
        <v>89</v>
      </c>
      <c r="H3195" s="1144">
        <v>58</v>
      </c>
      <c r="I3195" s="1144">
        <v>38</v>
      </c>
      <c r="J3195" s="1144">
        <v>28</v>
      </c>
      <c r="K3195" s="1144"/>
    </row>
    <row r="3196" spans="1:11" ht="16" thickBot="1" x14ac:dyDescent="0.3">
      <c r="A3196" s="1155">
        <v>27</v>
      </c>
      <c r="B3196" s="1144" t="s">
        <v>12628</v>
      </c>
      <c r="C3196" s="1144">
        <v>480</v>
      </c>
      <c r="D3196" s="1156">
        <v>480</v>
      </c>
      <c r="E3196" s="1141">
        <v>403</v>
      </c>
      <c r="F3196" s="1144">
        <v>344</v>
      </c>
      <c r="G3196" s="1144">
        <v>301</v>
      </c>
      <c r="H3196" s="1144">
        <v>266</v>
      </c>
      <c r="I3196" s="1144">
        <v>227</v>
      </c>
      <c r="J3196" s="1144">
        <v>198</v>
      </c>
      <c r="K3196" s="1144"/>
    </row>
    <row r="3197" spans="1:11" ht="16" thickBot="1" x14ac:dyDescent="0.3">
      <c r="A3197" s="1157"/>
      <c r="B3197" s="1144" t="s">
        <v>15718</v>
      </c>
      <c r="C3197" s="1144">
        <v>480</v>
      </c>
      <c r="D3197" s="1156">
        <v>480</v>
      </c>
      <c r="E3197" s="1141">
        <v>234</v>
      </c>
      <c r="F3197" s="1144">
        <v>100</v>
      </c>
      <c r="G3197" s="1144">
        <v>63</v>
      </c>
      <c r="H3197" s="1144">
        <v>45</v>
      </c>
      <c r="I3197" s="1144">
        <v>32</v>
      </c>
      <c r="J3197" s="1144">
        <v>25</v>
      </c>
      <c r="K3197" s="1144"/>
    </row>
    <row r="3198" spans="1:11" ht="16" thickBot="1" x14ac:dyDescent="0.3">
      <c r="A3198" s="1155">
        <v>28</v>
      </c>
      <c r="B3198" s="1144" t="s">
        <v>12628</v>
      </c>
      <c r="C3198" s="1144">
        <v>480</v>
      </c>
      <c r="D3198" s="1156">
        <v>456</v>
      </c>
      <c r="E3198" s="1141">
        <v>382</v>
      </c>
      <c r="F3198" s="1144">
        <v>329</v>
      </c>
      <c r="G3198" s="1144">
        <v>289</v>
      </c>
      <c r="H3198" s="1144">
        <v>257</v>
      </c>
      <c r="I3198" s="1144">
        <v>220</v>
      </c>
      <c r="J3198" s="1144">
        <v>193</v>
      </c>
      <c r="K3198" s="1144"/>
    </row>
    <row r="3199" spans="1:11" ht="16" thickBot="1" x14ac:dyDescent="0.3">
      <c r="A3199" s="1157"/>
      <c r="B3199" s="1144" t="s">
        <v>15718</v>
      </c>
      <c r="C3199" s="1144">
        <v>480</v>
      </c>
      <c r="D3199" s="1156">
        <v>356</v>
      </c>
      <c r="E3199" s="1141">
        <v>117</v>
      </c>
      <c r="F3199" s="1144">
        <v>70</v>
      </c>
      <c r="G3199" s="1144">
        <v>49</v>
      </c>
      <c r="H3199" s="1144">
        <v>38</v>
      </c>
      <c r="I3199" s="1144">
        <v>28</v>
      </c>
      <c r="J3199" s="1144">
        <v>22</v>
      </c>
      <c r="K3199" s="1144"/>
    </row>
    <row r="3200" spans="1:11" ht="16" thickBot="1" x14ac:dyDescent="0.3">
      <c r="A3200" s="1155">
        <v>29</v>
      </c>
      <c r="B3200" s="1144" t="s">
        <v>12628</v>
      </c>
      <c r="C3200" s="1144">
        <v>480</v>
      </c>
      <c r="D3200" s="1156">
        <v>430</v>
      </c>
      <c r="E3200" s="1141">
        <v>364</v>
      </c>
      <c r="F3200" s="1144">
        <v>315</v>
      </c>
      <c r="G3200" s="1144">
        <v>277</v>
      </c>
      <c r="H3200" s="1144">
        <v>248</v>
      </c>
      <c r="I3200" s="1144">
        <v>213</v>
      </c>
      <c r="J3200" s="1144">
        <v>187</v>
      </c>
      <c r="K3200" s="1144"/>
    </row>
    <row r="3201" spans="1:11" ht="16" thickBot="1" x14ac:dyDescent="0.3">
      <c r="A3201" s="1157"/>
      <c r="B3201" s="1144" t="s">
        <v>15718</v>
      </c>
      <c r="C3201" s="1144">
        <v>425</v>
      </c>
      <c r="D3201" s="1156">
        <v>122</v>
      </c>
      <c r="E3201" s="1141">
        <v>71</v>
      </c>
      <c r="F3201" s="1144">
        <v>50</v>
      </c>
      <c r="G3201" s="1144">
        <v>39</v>
      </c>
      <c r="H3201" s="1144">
        <v>31</v>
      </c>
      <c r="I3201" s="1144">
        <v>24</v>
      </c>
      <c r="J3201" s="1144">
        <v>20</v>
      </c>
      <c r="K3201" s="1144"/>
    </row>
    <row r="3202" spans="1:11" ht="16" thickBot="1" x14ac:dyDescent="0.3">
      <c r="A3202" s="1155">
        <v>30</v>
      </c>
      <c r="B3202" s="1144" t="s">
        <v>12628</v>
      </c>
      <c r="C3202" s="1144">
        <v>480</v>
      </c>
      <c r="D3202" s="1156">
        <v>408</v>
      </c>
      <c r="E3202" s="1141">
        <v>347</v>
      </c>
      <c r="F3202" s="1144">
        <v>302</v>
      </c>
      <c r="G3202" s="1144">
        <v>267</v>
      </c>
      <c r="H3202" s="1144">
        <v>239</v>
      </c>
      <c r="I3202" s="1144">
        <v>207</v>
      </c>
      <c r="J3202" s="1144">
        <v>182</v>
      </c>
      <c r="K3202" s="1144"/>
    </row>
    <row r="3203" spans="1:11" ht="16" thickBot="1" x14ac:dyDescent="0.3">
      <c r="A3203" s="1157"/>
      <c r="B3203" s="1144" t="s">
        <v>15718</v>
      </c>
      <c r="C3203" s="1144">
        <v>146</v>
      </c>
      <c r="D3203" s="1156">
        <v>79</v>
      </c>
      <c r="E3203" s="1141">
        <v>54</v>
      </c>
      <c r="F3203" s="1144">
        <v>41</v>
      </c>
      <c r="G3203" s="1144">
        <v>33</v>
      </c>
      <c r="H3203" s="1144">
        <v>27</v>
      </c>
      <c r="I3203" s="1144">
        <v>22</v>
      </c>
      <c r="J3203" s="1144">
        <v>18</v>
      </c>
      <c r="K3203" s="1144"/>
    </row>
    <row r="3204" spans="1:11" ht="16" thickBot="1" x14ac:dyDescent="0.3">
      <c r="A3204" s="1155">
        <v>31</v>
      </c>
      <c r="B3204" s="1144" t="s">
        <v>12628</v>
      </c>
      <c r="C3204" s="1144">
        <v>465</v>
      </c>
      <c r="D3204" s="1156">
        <v>387</v>
      </c>
      <c r="E3204" s="1141">
        <v>332</v>
      </c>
      <c r="F3204" s="1144">
        <v>290</v>
      </c>
      <c r="G3204" s="1144">
        <v>257</v>
      </c>
      <c r="H3204" s="1144">
        <v>231</v>
      </c>
      <c r="I3204" s="1144">
        <v>201</v>
      </c>
      <c r="J3204" s="1144">
        <v>177</v>
      </c>
      <c r="K3204" s="1144"/>
    </row>
    <row r="3205" spans="1:11" ht="16" thickBot="1" x14ac:dyDescent="0.3">
      <c r="A3205" s="1157"/>
      <c r="B3205" s="1144" t="s">
        <v>15718</v>
      </c>
      <c r="C3205" s="1144">
        <v>83</v>
      </c>
      <c r="D3205" s="1156">
        <v>56</v>
      </c>
      <c r="E3205" s="1141">
        <v>42</v>
      </c>
      <c r="F3205" s="1144">
        <v>33</v>
      </c>
      <c r="G3205" s="1144">
        <v>28</v>
      </c>
      <c r="H3205" s="1144">
        <v>24</v>
      </c>
      <c r="I3205" s="1144">
        <v>19</v>
      </c>
      <c r="J3205" s="1144">
        <v>16</v>
      </c>
      <c r="K3205" s="1144"/>
    </row>
    <row r="3206" spans="1:11" ht="16" thickBot="1" x14ac:dyDescent="0.3">
      <c r="A3206" s="1155">
        <v>32</v>
      </c>
      <c r="B3206" s="1144" t="s">
        <v>12628</v>
      </c>
      <c r="C3206" s="1144">
        <v>439</v>
      </c>
      <c r="D3206" s="1156">
        <v>369</v>
      </c>
      <c r="E3206" s="1141">
        <v>318</v>
      </c>
      <c r="F3206" s="1144">
        <v>279</v>
      </c>
      <c r="G3206" s="1144">
        <v>248</v>
      </c>
      <c r="H3206" s="1144">
        <v>224</v>
      </c>
      <c r="I3206" s="1144">
        <v>195</v>
      </c>
      <c r="J3206" s="1144">
        <v>173</v>
      </c>
      <c r="K3206" s="1144"/>
    </row>
    <row r="3207" spans="1:11" ht="16" thickBot="1" x14ac:dyDescent="0.3">
      <c r="A3207" s="1157"/>
      <c r="B3207" s="1144" t="s">
        <v>15718</v>
      </c>
      <c r="C3207" s="1144">
        <v>58</v>
      </c>
      <c r="D3207" s="1156">
        <v>43</v>
      </c>
      <c r="E3207" s="1141">
        <v>34</v>
      </c>
      <c r="F3207" s="1144">
        <v>28</v>
      </c>
      <c r="G3207" s="1144">
        <v>24</v>
      </c>
      <c r="H3207" s="1144">
        <v>21</v>
      </c>
      <c r="I3207" s="1144">
        <v>17</v>
      </c>
      <c r="J3207" s="1144">
        <v>15</v>
      </c>
      <c r="K3207" s="1144"/>
    </row>
    <row r="3208" spans="1:11" ht="16" thickBot="1" x14ac:dyDescent="0.3">
      <c r="A3208" s="1155">
        <v>33</v>
      </c>
      <c r="B3208" s="1144" t="s">
        <v>12628</v>
      </c>
      <c r="C3208" s="1144">
        <v>416</v>
      </c>
      <c r="D3208" s="1156">
        <v>352</v>
      </c>
      <c r="E3208" s="1141">
        <v>304</v>
      </c>
      <c r="F3208" s="1144">
        <v>268</v>
      </c>
      <c r="G3208" s="1144">
        <v>240</v>
      </c>
      <c r="H3208" s="1144">
        <v>217</v>
      </c>
      <c r="I3208" s="1144">
        <v>190</v>
      </c>
      <c r="J3208" s="1144">
        <v>168</v>
      </c>
      <c r="K3208" s="1144"/>
    </row>
    <row r="3209" spans="1:11" ht="16" thickBot="1" x14ac:dyDescent="0.3">
      <c r="A3209" s="1157"/>
      <c r="B3209" s="1144" t="s">
        <v>15718</v>
      </c>
      <c r="C3209" s="1144">
        <v>44</v>
      </c>
      <c r="D3209" s="1156">
        <v>34</v>
      </c>
      <c r="E3209" s="1141">
        <v>28</v>
      </c>
      <c r="F3209" s="1144">
        <v>24</v>
      </c>
      <c r="G3209" s="1144">
        <v>21</v>
      </c>
      <c r="H3209" s="1144">
        <v>18</v>
      </c>
      <c r="I3209" s="1144">
        <v>16</v>
      </c>
      <c r="J3209" s="1144">
        <v>14</v>
      </c>
      <c r="K3209" s="1144"/>
    </row>
    <row r="3210" spans="1:11" ht="16" thickBot="1" x14ac:dyDescent="0.3">
      <c r="A3210" s="1155">
        <v>34</v>
      </c>
      <c r="B3210" s="1144" t="s">
        <v>12628</v>
      </c>
      <c r="C3210" s="1144">
        <v>395</v>
      </c>
      <c r="D3210" s="1156">
        <v>336</v>
      </c>
      <c r="E3210" s="1141">
        <v>292</v>
      </c>
      <c r="F3210" s="1144">
        <v>259</v>
      </c>
      <c r="G3210" s="1144">
        <v>232</v>
      </c>
      <c r="H3210" s="1144">
        <v>210</v>
      </c>
      <c r="I3210" s="1144">
        <v>184</v>
      </c>
      <c r="J3210" s="1144">
        <v>164</v>
      </c>
      <c r="K3210" s="1144"/>
    </row>
    <row r="3211" spans="1:11" ht="16" thickBot="1" x14ac:dyDescent="0.3">
      <c r="A3211" s="1157"/>
      <c r="B3211" s="1144" t="s">
        <v>15718</v>
      </c>
      <c r="C3211" s="1144">
        <v>35</v>
      </c>
      <c r="D3211" s="1156">
        <v>29</v>
      </c>
      <c r="E3211" s="1141">
        <v>24</v>
      </c>
      <c r="F3211" s="1144">
        <v>21</v>
      </c>
      <c r="G3211" s="1144">
        <v>19</v>
      </c>
      <c r="H3211" s="1144">
        <v>17</v>
      </c>
      <c r="I3211" s="1144">
        <v>14</v>
      </c>
      <c r="J3211" s="1144">
        <v>13</v>
      </c>
      <c r="K3211" s="1144"/>
    </row>
    <row r="3212" spans="1:11" ht="16" thickBot="1" x14ac:dyDescent="0.3">
      <c r="A3212" s="1155">
        <v>35</v>
      </c>
      <c r="B3212" s="1144" t="s">
        <v>12628</v>
      </c>
      <c r="C3212" s="1144">
        <v>376</v>
      </c>
      <c r="D3212" s="1156">
        <v>322</v>
      </c>
      <c r="E3212" s="1141">
        <v>281</v>
      </c>
      <c r="F3212" s="1144">
        <v>250</v>
      </c>
      <c r="G3212" s="1144">
        <v>225</v>
      </c>
      <c r="H3212" s="1144">
        <v>204</v>
      </c>
      <c r="I3212" s="1144">
        <v>179</v>
      </c>
      <c r="J3212" s="1144">
        <v>160</v>
      </c>
      <c r="K3212" s="1144"/>
    </row>
    <row r="3213" spans="1:11" ht="16" thickBot="1" x14ac:dyDescent="0.3">
      <c r="A3213" s="1157"/>
      <c r="B3213" s="1144" t="s">
        <v>15718</v>
      </c>
      <c r="C3213" s="1144">
        <v>29</v>
      </c>
      <c r="D3213" s="1156">
        <v>24</v>
      </c>
      <c r="E3213" s="1141">
        <v>21</v>
      </c>
      <c r="F3213" s="1144">
        <v>19</v>
      </c>
      <c r="G3213" s="1144">
        <v>17</v>
      </c>
      <c r="H3213" s="1144">
        <v>15</v>
      </c>
      <c r="I3213" s="1144">
        <v>13</v>
      </c>
      <c r="J3213" s="1144">
        <v>12</v>
      </c>
      <c r="K3213" s="1144"/>
    </row>
    <row r="3214" spans="1:11" ht="16" thickBot="1" x14ac:dyDescent="0.3">
      <c r="A3214" s="1155">
        <v>36</v>
      </c>
      <c r="B3214" s="1144" t="s">
        <v>12628</v>
      </c>
      <c r="C3214" s="1144">
        <v>359</v>
      </c>
      <c r="D3214" s="1156">
        <v>309</v>
      </c>
      <c r="E3214" s="1141">
        <v>271</v>
      </c>
      <c r="F3214" s="1144">
        <v>241</v>
      </c>
      <c r="G3214" s="1144">
        <v>218</v>
      </c>
      <c r="H3214" s="1144">
        <v>198</v>
      </c>
      <c r="I3214" s="1144">
        <v>175</v>
      </c>
      <c r="J3214" s="1144">
        <v>156</v>
      </c>
      <c r="K3214" s="1144"/>
    </row>
    <row r="3215" spans="1:11" ht="16" thickBot="1" x14ac:dyDescent="0.3">
      <c r="A3215" s="1157"/>
      <c r="B3215" s="1144" t="s">
        <v>15718</v>
      </c>
      <c r="C3215" s="1144">
        <v>24</v>
      </c>
      <c r="D3215" s="1156">
        <v>21</v>
      </c>
      <c r="E3215" s="1141">
        <v>19</v>
      </c>
      <c r="F3215" s="1144">
        <v>17</v>
      </c>
      <c r="G3215" s="1144">
        <v>15</v>
      </c>
      <c r="H3215" s="1144">
        <v>14</v>
      </c>
      <c r="I3215" s="1144">
        <v>12</v>
      </c>
      <c r="J3215" s="1144">
        <v>11</v>
      </c>
      <c r="K3215" s="1144"/>
    </row>
    <row r="3216" spans="1:11" ht="16" thickBot="1" x14ac:dyDescent="0.3">
      <c r="A3216" s="1155">
        <v>37</v>
      </c>
      <c r="B3216" s="1144" t="s">
        <v>12628</v>
      </c>
      <c r="C3216" s="1144">
        <v>343</v>
      </c>
      <c r="D3216" s="1156">
        <v>297</v>
      </c>
      <c r="E3216" s="1141">
        <v>261</v>
      </c>
      <c r="F3216" s="1144">
        <v>233</v>
      </c>
      <c r="G3216" s="1144">
        <v>211</v>
      </c>
      <c r="H3216" s="1144">
        <v>192</v>
      </c>
      <c r="I3216" s="1144">
        <v>170</v>
      </c>
      <c r="J3216" s="1144">
        <v>152</v>
      </c>
      <c r="K3216" s="1144"/>
    </row>
    <row r="3217" spans="1:11" ht="16" thickBot="1" x14ac:dyDescent="0.3">
      <c r="A3217" s="1157"/>
      <c r="B3217" s="1144" t="s">
        <v>15718</v>
      </c>
      <c r="C3217" s="1144">
        <v>23</v>
      </c>
      <c r="D3217" s="1156">
        <v>20</v>
      </c>
      <c r="E3217" s="1141">
        <v>18</v>
      </c>
      <c r="F3217" s="1144">
        <v>16</v>
      </c>
      <c r="G3217" s="1144">
        <v>14</v>
      </c>
      <c r="H3217" s="1144">
        <v>13</v>
      </c>
      <c r="I3217" s="1144">
        <v>12</v>
      </c>
      <c r="J3217" s="1144">
        <v>10</v>
      </c>
      <c r="K3217" s="1144"/>
    </row>
    <row r="3218" spans="1:11" ht="16" thickBot="1" x14ac:dyDescent="0.3">
      <c r="A3218" s="1155">
        <v>38</v>
      </c>
      <c r="B3218" s="1144" t="s">
        <v>12628</v>
      </c>
      <c r="C3218" s="1144">
        <v>329</v>
      </c>
      <c r="D3218" s="1156">
        <v>285</v>
      </c>
      <c r="E3218" s="1141">
        <v>252</v>
      </c>
      <c r="F3218" s="1144">
        <v>226</v>
      </c>
      <c r="G3218" s="1144">
        <v>205</v>
      </c>
      <c r="H3218" s="1144">
        <v>187</v>
      </c>
      <c r="I3218" s="1144">
        <v>166</v>
      </c>
      <c r="J3218" s="1144">
        <v>149</v>
      </c>
      <c r="K3218" s="1144"/>
    </row>
    <row r="3219" spans="1:11" ht="16" thickBot="1" x14ac:dyDescent="0.3">
      <c r="A3219" s="1157"/>
      <c r="B3219" s="1144" t="s">
        <v>15718</v>
      </c>
      <c r="C3219" s="1144">
        <v>22</v>
      </c>
      <c r="D3219" s="1156">
        <v>19</v>
      </c>
      <c r="E3219" s="1141">
        <v>17</v>
      </c>
      <c r="F3219" s="1144">
        <v>15</v>
      </c>
      <c r="G3219" s="1144">
        <v>14</v>
      </c>
      <c r="H3219" s="1144">
        <v>13</v>
      </c>
      <c r="I3219" s="1144">
        <v>11</v>
      </c>
      <c r="J3219" s="1144">
        <v>10</v>
      </c>
      <c r="K3219" s="1144"/>
    </row>
    <row r="3220" spans="1:11" ht="16" thickBot="1" x14ac:dyDescent="0.3">
      <c r="A3220" s="1155">
        <v>39</v>
      </c>
      <c r="B3220" s="1144" t="s">
        <v>12628</v>
      </c>
      <c r="C3220" s="1144">
        <v>315</v>
      </c>
      <c r="D3220" s="1156">
        <v>275</v>
      </c>
      <c r="E3220" s="1141">
        <v>244</v>
      </c>
      <c r="F3220" s="1144">
        <v>219</v>
      </c>
      <c r="G3220" s="1144">
        <v>199</v>
      </c>
      <c r="H3220" s="1144">
        <v>182</v>
      </c>
      <c r="I3220" s="1144">
        <v>162</v>
      </c>
      <c r="J3220" s="1144">
        <v>145</v>
      </c>
      <c r="K3220" s="1144"/>
    </row>
    <row r="3221" spans="1:11" ht="16" thickBot="1" x14ac:dyDescent="0.3">
      <c r="A3221" s="1157"/>
      <c r="B3221" s="1144" t="s">
        <v>15718</v>
      </c>
      <c r="C3221" s="1144">
        <v>21</v>
      </c>
      <c r="D3221" s="1156">
        <v>19</v>
      </c>
      <c r="E3221" s="1141">
        <v>17</v>
      </c>
      <c r="F3221" s="1144">
        <v>15</v>
      </c>
      <c r="G3221" s="1144">
        <v>14</v>
      </c>
      <c r="H3221" s="1144">
        <v>12</v>
      </c>
      <c r="I3221" s="1144">
        <v>11</v>
      </c>
      <c r="J3221" s="1144">
        <v>10</v>
      </c>
      <c r="K3221" s="1144"/>
    </row>
    <row r="3222" spans="1:11" ht="16" thickBot="1" x14ac:dyDescent="0.3">
      <c r="A3222" s="1155">
        <v>40</v>
      </c>
      <c r="B3222" s="1144" t="s">
        <v>12628</v>
      </c>
      <c r="C3222" s="1144">
        <v>303</v>
      </c>
      <c r="D3222" s="1156">
        <v>265</v>
      </c>
      <c r="E3222" s="1141">
        <v>236</v>
      </c>
      <c r="F3222" s="1144">
        <v>212</v>
      </c>
      <c r="G3222" s="1144">
        <v>193</v>
      </c>
      <c r="H3222" s="1144">
        <v>177</v>
      </c>
      <c r="I3222" s="1144">
        <v>158</v>
      </c>
      <c r="J3222" s="1144">
        <v>142</v>
      </c>
      <c r="K3222" s="1144"/>
    </row>
    <row r="3223" spans="1:11" ht="16" thickBot="1" x14ac:dyDescent="0.3">
      <c r="A3223" s="1157"/>
      <c r="B3223" s="1144" t="s">
        <v>15718</v>
      </c>
      <c r="C3223" s="1144">
        <v>21</v>
      </c>
      <c r="D3223" s="1156">
        <v>18</v>
      </c>
      <c r="E3223" s="1141">
        <v>16</v>
      </c>
      <c r="F3223" s="1144">
        <v>14</v>
      </c>
      <c r="G3223" s="1144">
        <v>13</v>
      </c>
      <c r="H3223" s="1144">
        <v>12</v>
      </c>
      <c r="I3223" s="1144">
        <v>11</v>
      </c>
      <c r="J3223" s="1144">
        <v>10</v>
      </c>
      <c r="K3223" s="1144"/>
    </row>
    <row r="3224" spans="1:11" ht="13" x14ac:dyDescent="0.25">
      <c r="A3224" s="1158" t="s">
        <v>12682</v>
      </c>
      <c r="B3224" s="1138"/>
      <c r="C3224" s="1138"/>
      <c r="D3224" s="1138"/>
      <c r="E3224" s="1138"/>
      <c r="F3224" s="1138"/>
      <c r="G3224" s="1138"/>
      <c r="H3224" s="1138"/>
      <c r="I3224" s="1138"/>
      <c r="J3224" s="1138"/>
      <c r="K3224" s="1138"/>
    </row>
    <row r="3225" spans="1:11" ht="15" x14ac:dyDescent="0.25">
      <c r="A3225" s="1129" t="s">
        <v>12638</v>
      </c>
      <c r="B3225" s="1125"/>
      <c r="C3225" s="1125"/>
      <c r="D3225" s="1125"/>
      <c r="E3225" s="1125"/>
      <c r="F3225" s="1125"/>
      <c r="G3225" s="1125"/>
      <c r="H3225" s="1125"/>
      <c r="I3225" s="1125"/>
      <c r="J3225" s="1125"/>
      <c r="K3225" s="1125"/>
    </row>
    <row r="3226" spans="1:11" thickBot="1" x14ac:dyDescent="0.3">
      <c r="A3226" s="1129" t="s">
        <v>13595</v>
      </c>
      <c r="B3226" s="1125" t="s">
        <v>12640</v>
      </c>
      <c r="C3226" s="1125" t="s">
        <v>12684</v>
      </c>
      <c r="D3226" s="1125"/>
      <c r="E3226" s="1125"/>
      <c r="F3226" s="1125"/>
      <c r="G3226" s="1125"/>
      <c r="H3226" s="1125"/>
      <c r="I3226" s="1125"/>
      <c r="J3226" s="1125"/>
      <c r="K3226" s="1125"/>
    </row>
    <row r="3227" spans="1:11" ht="16" thickBot="1" x14ac:dyDescent="0.3">
      <c r="A3227" s="1140" t="s">
        <v>13596</v>
      </c>
      <c r="B3227" s="1141" t="s">
        <v>15752</v>
      </c>
      <c r="C3227" s="1142" t="s">
        <v>13623</v>
      </c>
      <c r="D3227" s="1125"/>
      <c r="E3227" s="1125"/>
      <c r="F3227" s="1125"/>
      <c r="G3227" s="1125"/>
      <c r="H3227" s="1125"/>
      <c r="I3227" s="1125"/>
      <c r="J3227" s="1125"/>
      <c r="K3227" s="1125"/>
    </row>
    <row r="3228" spans="1:11" ht="105.5" thickBot="1" x14ac:dyDescent="0.3">
      <c r="A3228" s="1143" t="s">
        <v>13598</v>
      </c>
      <c r="B3228" s="1144" t="s">
        <v>13599</v>
      </c>
      <c r="C3228" s="1145" t="s">
        <v>13600</v>
      </c>
      <c r="D3228" s="1125"/>
      <c r="E3228" s="1125"/>
      <c r="F3228" s="1125"/>
      <c r="G3228" s="1125"/>
      <c r="H3228" s="1125"/>
      <c r="I3228" s="1125"/>
      <c r="J3228" s="1125"/>
      <c r="K3228" s="1125"/>
    </row>
    <row r="3229" spans="1:11" ht="16.149999999999999" customHeight="1" thickBot="1" x14ac:dyDescent="0.3">
      <c r="A3229" s="1147"/>
      <c r="B3229" s="1148"/>
      <c r="C3229" s="1149" t="s">
        <v>13601</v>
      </c>
      <c r="D3229" s="1150" t="s">
        <v>13602</v>
      </c>
      <c r="E3229" s="1150" t="s">
        <v>13603</v>
      </c>
      <c r="F3229" s="1150" t="s">
        <v>13604</v>
      </c>
      <c r="G3229" s="1150" t="s">
        <v>13605</v>
      </c>
      <c r="H3229" s="1150" t="s">
        <v>13606</v>
      </c>
      <c r="I3229" s="1150" t="s">
        <v>13607</v>
      </c>
      <c r="J3229" s="1145" t="s">
        <v>13608</v>
      </c>
      <c r="K3229" s="1125"/>
    </row>
    <row r="3230" spans="1:11" thickBot="1" x14ac:dyDescent="0.3">
      <c r="A3230" s="1143" t="s">
        <v>15753</v>
      </c>
      <c r="B3230" s="1151" t="s">
        <v>15754</v>
      </c>
      <c r="C3230" s="1145" t="s">
        <v>13609</v>
      </c>
      <c r="D3230" s="1145" t="s">
        <v>13610</v>
      </c>
      <c r="E3230" s="1145" t="s">
        <v>13611</v>
      </c>
      <c r="F3230" s="1145" t="s">
        <v>13612</v>
      </c>
      <c r="G3230" s="1145" t="s">
        <v>13613</v>
      </c>
      <c r="H3230" s="1145" t="s">
        <v>13614</v>
      </c>
      <c r="I3230" s="1145" t="s">
        <v>13615</v>
      </c>
      <c r="J3230" s="1145" t="s">
        <v>13616</v>
      </c>
      <c r="K3230" s="1125"/>
    </row>
    <row r="3231" spans="1:11" thickBot="1" x14ac:dyDescent="0.3">
      <c r="A3231" s="1143" t="s">
        <v>13617</v>
      </c>
      <c r="B3231" s="1145" t="s">
        <v>13618</v>
      </c>
      <c r="C3231" s="1145" t="s">
        <v>15692</v>
      </c>
      <c r="D3231" s="1145" t="s">
        <v>15692</v>
      </c>
      <c r="E3231" s="1145" t="s">
        <v>15692</v>
      </c>
      <c r="F3231" s="1145" t="s">
        <v>15692</v>
      </c>
      <c r="G3231" s="1145" t="s">
        <v>15692</v>
      </c>
      <c r="H3231" s="1145" t="s">
        <v>15692</v>
      </c>
      <c r="I3231" s="1145" t="s">
        <v>15692</v>
      </c>
      <c r="J3231" s="1145" t="s">
        <v>15692</v>
      </c>
      <c r="K3231" s="1125"/>
    </row>
    <row r="3232" spans="1:11" thickBot="1" x14ac:dyDescent="0.3">
      <c r="A3232" s="1143"/>
      <c r="B3232" s="1145"/>
      <c r="C3232" s="1145"/>
      <c r="D3232" s="1145"/>
      <c r="E3232" s="1145"/>
      <c r="F3232" s="1145"/>
      <c r="G3232" s="1145"/>
      <c r="H3232" s="1145"/>
      <c r="I3232" s="1145"/>
      <c r="J3232" s="1145"/>
      <c r="K3232" s="1125"/>
    </row>
    <row r="3233" spans="1:11" ht="13.5" thickBot="1" x14ac:dyDescent="0.3">
      <c r="A3233" s="1152">
        <v>20</v>
      </c>
      <c r="B3233" s="1153" t="s">
        <v>12628</v>
      </c>
      <c r="C3233" s="1153">
        <v>480</v>
      </c>
      <c r="D3233" s="1153">
        <v>480</v>
      </c>
      <c r="E3233" s="1153">
        <v>480</v>
      </c>
      <c r="F3233" s="1153">
        <v>448</v>
      </c>
      <c r="G3233" s="1153">
        <v>403</v>
      </c>
      <c r="H3233" s="1153">
        <v>367</v>
      </c>
      <c r="I3233" s="1153">
        <v>295</v>
      </c>
      <c r="J3233" s="1154">
        <v>250</v>
      </c>
      <c r="K3233" s="1125"/>
    </row>
    <row r="3234" spans="1:11" ht="16" thickBot="1" x14ac:dyDescent="0.3">
      <c r="A3234" s="1155"/>
      <c r="B3234" s="1144" t="s">
        <v>15718</v>
      </c>
      <c r="C3234" s="1144">
        <v>480</v>
      </c>
      <c r="D3234" s="1144">
        <v>480</v>
      </c>
      <c r="E3234" s="1144">
        <v>480</v>
      </c>
      <c r="F3234" s="1144">
        <v>448</v>
      </c>
      <c r="G3234" s="1144">
        <v>403</v>
      </c>
      <c r="H3234" s="1144">
        <v>367</v>
      </c>
      <c r="I3234" s="1144">
        <v>295</v>
      </c>
      <c r="J3234" s="1144">
        <v>105</v>
      </c>
      <c r="K3234" s="1125"/>
    </row>
    <row r="3235" spans="1:11" ht="16" thickBot="1" x14ac:dyDescent="0.3">
      <c r="A3235" s="1157">
        <v>21</v>
      </c>
      <c r="B3235" s="1144" t="s">
        <v>12628</v>
      </c>
      <c r="C3235" s="1144">
        <v>480</v>
      </c>
      <c r="D3235" s="1144">
        <v>480</v>
      </c>
      <c r="E3235" s="1144">
        <v>480</v>
      </c>
      <c r="F3235" s="1144">
        <v>448</v>
      </c>
      <c r="G3235" s="1144">
        <v>403</v>
      </c>
      <c r="H3235" s="1144">
        <v>367</v>
      </c>
      <c r="I3235" s="1144">
        <v>283</v>
      </c>
      <c r="J3235" s="1144">
        <v>241</v>
      </c>
      <c r="K3235" s="1125"/>
    </row>
    <row r="3236" spans="1:11" ht="16" thickBot="1" x14ac:dyDescent="0.3">
      <c r="A3236" s="1155"/>
      <c r="B3236" s="1144" t="s">
        <v>15718</v>
      </c>
      <c r="C3236" s="1144">
        <v>480</v>
      </c>
      <c r="D3236" s="1144">
        <v>480</v>
      </c>
      <c r="E3236" s="1144">
        <v>480</v>
      </c>
      <c r="F3236" s="1144">
        <v>448</v>
      </c>
      <c r="G3236" s="1144">
        <v>403</v>
      </c>
      <c r="H3236" s="1144">
        <v>367</v>
      </c>
      <c r="I3236" s="1144">
        <v>216</v>
      </c>
      <c r="J3236" s="1144">
        <v>74</v>
      </c>
      <c r="K3236" s="1125"/>
    </row>
    <row r="3237" spans="1:11" ht="16" thickBot="1" x14ac:dyDescent="0.3">
      <c r="A3237" s="1157">
        <v>22</v>
      </c>
      <c r="B3237" s="1144" t="s">
        <v>12628</v>
      </c>
      <c r="C3237" s="1144">
        <v>480</v>
      </c>
      <c r="D3237" s="1144">
        <v>480</v>
      </c>
      <c r="E3237" s="1144">
        <v>480</v>
      </c>
      <c r="F3237" s="1144">
        <v>448</v>
      </c>
      <c r="G3237" s="1144">
        <v>403</v>
      </c>
      <c r="H3237" s="1144">
        <v>332</v>
      </c>
      <c r="I3237" s="1144">
        <v>272</v>
      </c>
      <c r="J3237" s="1144">
        <v>233</v>
      </c>
      <c r="K3237" s="1125"/>
    </row>
    <row r="3238" spans="1:11" ht="16" thickBot="1" x14ac:dyDescent="0.3">
      <c r="A3238" s="1155"/>
      <c r="B3238" s="1144" t="s">
        <v>15718</v>
      </c>
      <c r="C3238" s="1144">
        <v>480</v>
      </c>
      <c r="D3238" s="1144">
        <v>480</v>
      </c>
      <c r="E3238" s="1144">
        <v>480</v>
      </c>
      <c r="F3238" s="1144">
        <v>448</v>
      </c>
      <c r="G3238" s="1144">
        <v>403</v>
      </c>
      <c r="H3238" s="1144">
        <v>332</v>
      </c>
      <c r="I3238" s="1144">
        <v>114</v>
      </c>
      <c r="J3238" s="1144">
        <v>56</v>
      </c>
      <c r="K3238" s="1125"/>
    </row>
    <row r="3239" spans="1:11" ht="16" thickBot="1" x14ac:dyDescent="0.3">
      <c r="A3239" s="1157">
        <v>23</v>
      </c>
      <c r="B3239" s="1144" t="s">
        <v>12628</v>
      </c>
      <c r="C3239" s="1144">
        <v>480</v>
      </c>
      <c r="D3239" s="1144">
        <v>480</v>
      </c>
      <c r="E3239" s="1144">
        <v>480</v>
      </c>
      <c r="F3239" s="1144">
        <v>448</v>
      </c>
      <c r="G3239" s="1144">
        <v>394</v>
      </c>
      <c r="H3239" s="1144">
        <v>314</v>
      </c>
      <c r="I3239" s="1144">
        <v>262</v>
      </c>
      <c r="J3239" s="1144">
        <v>225</v>
      </c>
      <c r="K3239" s="1125"/>
    </row>
    <row r="3240" spans="1:11" ht="16" thickBot="1" x14ac:dyDescent="0.3">
      <c r="A3240" s="1155"/>
      <c r="B3240" s="1144" t="s">
        <v>15718</v>
      </c>
      <c r="C3240" s="1144">
        <v>480</v>
      </c>
      <c r="D3240" s="1144">
        <v>480</v>
      </c>
      <c r="E3240" s="1144">
        <v>480</v>
      </c>
      <c r="F3240" s="1144">
        <v>448</v>
      </c>
      <c r="G3240" s="1144">
        <v>394</v>
      </c>
      <c r="H3240" s="1144">
        <v>248</v>
      </c>
      <c r="I3240" s="1144">
        <v>76</v>
      </c>
      <c r="J3240" s="1144">
        <v>45</v>
      </c>
      <c r="K3240" s="1125"/>
    </row>
    <row r="3241" spans="1:11" ht="16" thickBot="1" x14ac:dyDescent="0.3">
      <c r="A3241" s="1157">
        <v>24</v>
      </c>
      <c r="B3241" s="1144" t="s">
        <v>12628</v>
      </c>
      <c r="C3241" s="1144">
        <v>480</v>
      </c>
      <c r="D3241" s="1144">
        <v>480</v>
      </c>
      <c r="E3241" s="1144">
        <v>480</v>
      </c>
      <c r="F3241" s="1144">
        <v>448</v>
      </c>
      <c r="G3241" s="1144">
        <v>344</v>
      </c>
      <c r="H3241" s="1144">
        <v>300</v>
      </c>
      <c r="I3241" s="1144">
        <v>252</v>
      </c>
      <c r="J3241" s="1144">
        <v>218</v>
      </c>
      <c r="K3241" s="1125"/>
    </row>
    <row r="3242" spans="1:11" ht="16" thickBot="1" x14ac:dyDescent="0.3">
      <c r="A3242" s="1155"/>
      <c r="B3242" s="1144" t="s">
        <v>15718</v>
      </c>
      <c r="C3242" s="1144">
        <v>480</v>
      </c>
      <c r="D3242" s="1144">
        <v>480</v>
      </c>
      <c r="E3242" s="1144">
        <v>480</v>
      </c>
      <c r="F3242" s="1144">
        <v>448</v>
      </c>
      <c r="G3242" s="1144">
        <v>344</v>
      </c>
      <c r="H3242" s="1144">
        <v>118</v>
      </c>
      <c r="I3242" s="1144">
        <v>57</v>
      </c>
      <c r="J3242" s="1144">
        <v>38</v>
      </c>
      <c r="K3242" s="1125"/>
    </row>
    <row r="3243" spans="1:11" ht="16" thickBot="1" x14ac:dyDescent="0.3">
      <c r="A3243" s="1157">
        <v>25</v>
      </c>
      <c r="B3243" s="1144" t="s">
        <v>12628</v>
      </c>
      <c r="C3243" s="1144">
        <v>480</v>
      </c>
      <c r="D3243" s="1144">
        <v>480</v>
      </c>
      <c r="E3243" s="1144">
        <v>480</v>
      </c>
      <c r="F3243" s="1144">
        <v>380</v>
      </c>
      <c r="G3243" s="1144">
        <v>328</v>
      </c>
      <c r="H3243" s="1144">
        <v>288</v>
      </c>
      <c r="I3243" s="1144">
        <v>243</v>
      </c>
      <c r="J3243" s="1144">
        <v>211</v>
      </c>
      <c r="K3243" s="1125"/>
    </row>
    <row r="3244" spans="1:11" ht="16" thickBot="1" x14ac:dyDescent="0.3">
      <c r="A3244" s="1155"/>
      <c r="B3244" s="1144" t="s">
        <v>15718</v>
      </c>
      <c r="C3244" s="1144">
        <v>480</v>
      </c>
      <c r="D3244" s="1144">
        <v>480</v>
      </c>
      <c r="E3244" s="1144">
        <v>480</v>
      </c>
      <c r="F3244" s="1144">
        <v>380</v>
      </c>
      <c r="G3244" s="1144">
        <v>144</v>
      </c>
      <c r="H3244" s="1144">
        <v>77</v>
      </c>
      <c r="I3244" s="1144">
        <v>45</v>
      </c>
      <c r="J3244" s="1144">
        <v>32</v>
      </c>
      <c r="K3244" s="1125"/>
    </row>
    <row r="3245" spans="1:11" ht="16" thickBot="1" x14ac:dyDescent="0.3">
      <c r="A3245" s="1157">
        <v>26</v>
      </c>
      <c r="B3245" s="1144" t="s">
        <v>12628</v>
      </c>
      <c r="C3245" s="1144">
        <v>480</v>
      </c>
      <c r="D3245" s="1144">
        <v>480</v>
      </c>
      <c r="E3245" s="1144">
        <v>427</v>
      </c>
      <c r="F3245" s="1144">
        <v>361</v>
      </c>
      <c r="G3245" s="1144">
        <v>313</v>
      </c>
      <c r="H3245" s="1144">
        <v>276</v>
      </c>
      <c r="I3245" s="1144">
        <v>235</v>
      </c>
      <c r="J3245" s="1144">
        <v>204</v>
      </c>
      <c r="K3245" s="1125"/>
    </row>
    <row r="3246" spans="1:11" ht="16" thickBot="1" x14ac:dyDescent="0.3">
      <c r="A3246" s="1155"/>
      <c r="B3246" s="1144" t="s">
        <v>15718</v>
      </c>
      <c r="C3246" s="1144">
        <v>480</v>
      </c>
      <c r="D3246" s="1144">
        <v>480</v>
      </c>
      <c r="E3246" s="1144">
        <v>427</v>
      </c>
      <c r="F3246" s="1144">
        <v>175</v>
      </c>
      <c r="G3246" s="1144">
        <v>86</v>
      </c>
      <c r="H3246" s="1144">
        <v>56</v>
      </c>
      <c r="I3246" s="1144">
        <v>37</v>
      </c>
      <c r="J3246" s="1144">
        <v>28</v>
      </c>
      <c r="K3246" s="1125"/>
    </row>
    <row r="3247" spans="1:11" ht="16" thickBot="1" x14ac:dyDescent="0.3">
      <c r="A3247" s="1157">
        <v>27</v>
      </c>
      <c r="B3247" s="1144" t="s">
        <v>12628</v>
      </c>
      <c r="C3247" s="1144">
        <v>480</v>
      </c>
      <c r="D3247" s="1144">
        <v>480</v>
      </c>
      <c r="E3247" s="1144">
        <v>402</v>
      </c>
      <c r="F3247" s="1144">
        <v>344</v>
      </c>
      <c r="G3247" s="1144">
        <v>300</v>
      </c>
      <c r="H3247" s="1144">
        <v>266</v>
      </c>
      <c r="I3247" s="1144">
        <v>227</v>
      </c>
      <c r="J3247" s="1144">
        <v>198</v>
      </c>
      <c r="K3247" s="1125"/>
    </row>
    <row r="3248" spans="1:11" ht="16" thickBot="1" x14ac:dyDescent="0.3">
      <c r="A3248" s="1155"/>
      <c r="B3248" s="1144" t="s">
        <v>15718</v>
      </c>
      <c r="C3248" s="1144">
        <v>480</v>
      </c>
      <c r="D3248" s="1144">
        <v>480</v>
      </c>
      <c r="E3248" s="1144">
        <v>212</v>
      </c>
      <c r="F3248" s="1144">
        <v>95</v>
      </c>
      <c r="G3248" s="1144">
        <v>60</v>
      </c>
      <c r="H3248" s="1144">
        <v>44</v>
      </c>
      <c r="I3248" s="1144">
        <v>31</v>
      </c>
      <c r="J3248" s="1144">
        <v>24</v>
      </c>
      <c r="K3248" s="1125"/>
    </row>
    <row r="3249" spans="1:11" ht="16" thickBot="1" x14ac:dyDescent="0.3">
      <c r="A3249" s="1157">
        <v>28</v>
      </c>
      <c r="B3249" s="1144" t="s">
        <v>12628</v>
      </c>
      <c r="C3249" s="1144">
        <v>480</v>
      </c>
      <c r="D3249" s="1144">
        <v>454</v>
      </c>
      <c r="E3249" s="1144">
        <v>381</v>
      </c>
      <c r="F3249" s="1144">
        <v>328</v>
      </c>
      <c r="G3249" s="1144">
        <v>288</v>
      </c>
      <c r="H3249" s="1144">
        <v>256</v>
      </c>
      <c r="I3249" s="1144">
        <v>220</v>
      </c>
      <c r="J3249" s="1144">
        <v>192</v>
      </c>
      <c r="K3249" s="1125"/>
    </row>
    <row r="3250" spans="1:11" ht="16" thickBot="1" x14ac:dyDescent="0.3">
      <c r="A3250" s="1155"/>
      <c r="B3250" s="1144" t="s">
        <v>15718</v>
      </c>
      <c r="C3250" s="1144">
        <v>480</v>
      </c>
      <c r="D3250" s="1144">
        <v>306</v>
      </c>
      <c r="E3250" s="1144">
        <v>109</v>
      </c>
      <c r="F3250" s="1144">
        <v>66</v>
      </c>
      <c r="G3250" s="1144">
        <v>47</v>
      </c>
      <c r="H3250" s="1144">
        <v>37</v>
      </c>
      <c r="I3250" s="1144">
        <v>27</v>
      </c>
      <c r="J3250" s="1144">
        <v>22</v>
      </c>
      <c r="K3250" s="1125"/>
    </row>
    <row r="3251" spans="1:11" ht="16" thickBot="1" x14ac:dyDescent="0.3">
      <c r="A3251" s="1157">
        <v>29</v>
      </c>
      <c r="B3251" s="1144" t="s">
        <v>12628</v>
      </c>
      <c r="C3251" s="1144">
        <v>480</v>
      </c>
      <c r="D3251" s="1144">
        <v>428</v>
      </c>
      <c r="E3251" s="1144">
        <v>362</v>
      </c>
      <c r="F3251" s="1144">
        <v>313</v>
      </c>
      <c r="G3251" s="1144">
        <v>276</v>
      </c>
      <c r="H3251" s="1144">
        <v>247</v>
      </c>
      <c r="I3251" s="1144">
        <v>213</v>
      </c>
      <c r="J3251" s="1144">
        <v>187</v>
      </c>
      <c r="K3251" s="1125"/>
    </row>
    <row r="3252" spans="1:11" ht="16" thickBot="1" x14ac:dyDescent="0.3">
      <c r="A3252" s="1155"/>
      <c r="B3252" s="1144" t="s">
        <v>15718</v>
      </c>
      <c r="C3252" s="1144">
        <v>345</v>
      </c>
      <c r="D3252" s="1144">
        <v>113</v>
      </c>
      <c r="E3252" s="1144">
        <v>67</v>
      </c>
      <c r="F3252" s="1144">
        <v>48</v>
      </c>
      <c r="G3252" s="1144">
        <v>37</v>
      </c>
      <c r="H3252" s="1144">
        <v>30</v>
      </c>
      <c r="I3252" s="1144">
        <v>24</v>
      </c>
      <c r="J3252" s="1144">
        <v>19</v>
      </c>
      <c r="K3252" s="1125"/>
    </row>
    <row r="3253" spans="1:11" ht="16" thickBot="1" x14ac:dyDescent="0.3">
      <c r="A3253" s="1157">
        <v>30</v>
      </c>
      <c r="B3253" s="1144" t="s">
        <v>12628</v>
      </c>
      <c r="C3253" s="1144">
        <v>480</v>
      </c>
      <c r="D3253" s="1144">
        <v>405</v>
      </c>
      <c r="E3253" s="1144">
        <v>345</v>
      </c>
      <c r="F3253" s="1144">
        <v>300</v>
      </c>
      <c r="G3253" s="1144">
        <v>266</v>
      </c>
      <c r="H3253" s="1144">
        <v>238</v>
      </c>
      <c r="I3253" s="1144">
        <v>206</v>
      </c>
      <c r="J3253" s="1144">
        <v>182</v>
      </c>
      <c r="K3253" s="1125"/>
    </row>
    <row r="3254" spans="1:11" ht="16" thickBot="1" x14ac:dyDescent="0.3">
      <c r="A3254" s="1155"/>
      <c r="B3254" s="1144" t="s">
        <v>15718</v>
      </c>
      <c r="C3254" s="1144">
        <v>132</v>
      </c>
      <c r="D3254" s="1144">
        <v>73</v>
      </c>
      <c r="E3254" s="1144">
        <v>51</v>
      </c>
      <c r="F3254" s="1144">
        <v>39</v>
      </c>
      <c r="G3254" s="1144">
        <v>31</v>
      </c>
      <c r="H3254" s="1144">
        <v>26</v>
      </c>
      <c r="I3254" s="1144">
        <v>21</v>
      </c>
      <c r="J3254" s="1144">
        <v>18</v>
      </c>
      <c r="K3254" s="1125"/>
    </row>
    <row r="3255" spans="1:11" ht="16" thickBot="1" x14ac:dyDescent="0.3">
      <c r="A3255" s="1157">
        <v>31</v>
      </c>
      <c r="B3255" s="1144" t="s">
        <v>12628</v>
      </c>
      <c r="C3255" s="1144">
        <v>461</v>
      </c>
      <c r="D3255" s="1144">
        <v>384</v>
      </c>
      <c r="E3255" s="1144">
        <v>329</v>
      </c>
      <c r="F3255" s="1144">
        <v>288</v>
      </c>
      <c r="G3255" s="1144">
        <v>256</v>
      </c>
      <c r="H3255" s="1144">
        <v>230</v>
      </c>
      <c r="I3255" s="1144">
        <v>200</v>
      </c>
      <c r="J3255" s="1144">
        <v>177</v>
      </c>
      <c r="K3255" s="1125"/>
    </row>
    <row r="3256" spans="1:11" ht="16" thickBot="1" x14ac:dyDescent="0.3">
      <c r="A3256" s="1155"/>
      <c r="B3256" s="1144" t="s">
        <v>15718</v>
      </c>
      <c r="C3256" s="1144">
        <v>77</v>
      </c>
      <c r="D3256" s="1144">
        <v>52</v>
      </c>
      <c r="E3256" s="1144">
        <v>40</v>
      </c>
      <c r="F3256" s="1144">
        <v>32</v>
      </c>
      <c r="G3256" s="1144">
        <v>27</v>
      </c>
      <c r="H3256" s="1144">
        <v>23</v>
      </c>
      <c r="I3256" s="1144">
        <v>19</v>
      </c>
      <c r="J3256" s="1144">
        <v>16</v>
      </c>
      <c r="K3256" s="1125"/>
    </row>
    <row r="3257" spans="1:11" ht="16" thickBot="1" x14ac:dyDescent="0.3">
      <c r="A3257" s="1157">
        <v>32</v>
      </c>
      <c r="B3257" s="1144" t="s">
        <v>12628</v>
      </c>
      <c r="C3257" s="1144">
        <v>435</v>
      </c>
      <c r="D3257" s="1144">
        <v>365</v>
      </c>
      <c r="E3257" s="1144">
        <v>315</v>
      </c>
      <c r="F3257" s="1144">
        <v>277</v>
      </c>
      <c r="G3257" s="1144">
        <v>247</v>
      </c>
      <c r="H3257" s="1144">
        <v>223</v>
      </c>
      <c r="I3257" s="1144">
        <v>194</v>
      </c>
      <c r="J3257" s="1144">
        <v>172</v>
      </c>
      <c r="K3257" s="1125"/>
    </row>
    <row r="3258" spans="1:11" ht="16" thickBot="1" x14ac:dyDescent="0.3">
      <c r="A3258" s="1155"/>
      <c r="B3258" s="1144" t="s">
        <v>15718</v>
      </c>
      <c r="C3258" s="1144">
        <v>54</v>
      </c>
      <c r="D3258" s="1144">
        <v>40</v>
      </c>
      <c r="E3258" s="1144">
        <v>32</v>
      </c>
      <c r="F3258" s="1144">
        <v>27</v>
      </c>
      <c r="G3258" s="1144">
        <v>23</v>
      </c>
      <c r="H3258" s="1144">
        <v>20</v>
      </c>
      <c r="I3258" s="1144">
        <v>17</v>
      </c>
      <c r="J3258" s="1144">
        <v>15</v>
      </c>
      <c r="K3258" s="1125"/>
    </row>
    <row r="3259" spans="1:11" ht="16" thickBot="1" x14ac:dyDescent="0.3">
      <c r="A3259" s="1157">
        <v>33</v>
      </c>
      <c r="B3259" s="1144" t="s">
        <v>12628</v>
      </c>
      <c r="C3259" s="1144">
        <v>411</v>
      </c>
      <c r="D3259" s="1144">
        <v>348</v>
      </c>
      <c r="E3259" s="1144">
        <v>302</v>
      </c>
      <c r="F3259" s="1144">
        <v>266</v>
      </c>
      <c r="G3259" s="1144">
        <v>238</v>
      </c>
      <c r="H3259" s="1144">
        <v>215</v>
      </c>
      <c r="I3259" s="1144">
        <v>188</v>
      </c>
      <c r="J3259" s="1144">
        <v>167</v>
      </c>
      <c r="K3259" s="1125"/>
    </row>
    <row r="3260" spans="1:11" ht="16" thickBot="1" x14ac:dyDescent="0.3">
      <c r="A3260" s="1155"/>
      <c r="B3260" s="1144" t="s">
        <v>15718</v>
      </c>
      <c r="C3260" s="1144">
        <v>41</v>
      </c>
      <c r="D3260" s="1144">
        <v>33</v>
      </c>
      <c r="E3260" s="1144">
        <v>27</v>
      </c>
      <c r="F3260" s="1144">
        <v>23</v>
      </c>
      <c r="G3260" s="1144">
        <v>20</v>
      </c>
      <c r="H3260" s="1144">
        <v>18</v>
      </c>
      <c r="I3260" s="1144">
        <v>15</v>
      </c>
      <c r="J3260" s="1144">
        <v>13</v>
      </c>
      <c r="K3260" s="1125"/>
    </row>
    <row r="3261" spans="1:11" ht="16" thickBot="1" x14ac:dyDescent="0.3">
      <c r="A3261" s="1157">
        <v>34</v>
      </c>
      <c r="B3261" s="1144" t="s">
        <v>12628</v>
      </c>
      <c r="C3261" s="1144">
        <v>390</v>
      </c>
      <c r="D3261" s="1144">
        <v>332</v>
      </c>
      <c r="E3261" s="1144">
        <v>289</v>
      </c>
      <c r="F3261" s="1144">
        <v>256</v>
      </c>
      <c r="G3261" s="1144">
        <v>230</v>
      </c>
      <c r="H3261" s="1144">
        <v>209</v>
      </c>
      <c r="I3261" s="1144">
        <v>183</v>
      </c>
      <c r="J3261" s="1144">
        <v>163</v>
      </c>
      <c r="K3261" s="1125"/>
    </row>
    <row r="3262" spans="1:11" ht="16" thickBot="1" x14ac:dyDescent="0.3">
      <c r="A3262" s="1155"/>
      <c r="B3262" s="1144" t="s">
        <v>15718</v>
      </c>
      <c r="C3262" s="1144">
        <v>33</v>
      </c>
      <c r="D3262" s="1144">
        <v>27</v>
      </c>
      <c r="E3262" s="1144">
        <v>23</v>
      </c>
      <c r="F3262" s="1144">
        <v>20</v>
      </c>
      <c r="G3262" s="1144">
        <v>18</v>
      </c>
      <c r="H3262" s="1144">
        <v>16</v>
      </c>
      <c r="I3262" s="1144">
        <v>14</v>
      </c>
      <c r="J3262" s="1144">
        <v>12</v>
      </c>
      <c r="K3262" s="1125"/>
    </row>
    <row r="3263" spans="1:11" ht="16" thickBot="1" x14ac:dyDescent="0.3">
      <c r="A3263" s="1157">
        <v>35</v>
      </c>
      <c r="B3263" s="1144" t="s">
        <v>12628</v>
      </c>
      <c r="C3263" s="1144">
        <v>371</v>
      </c>
      <c r="D3263" s="1144">
        <v>318</v>
      </c>
      <c r="E3263" s="1144">
        <v>278</v>
      </c>
      <c r="F3263" s="1144">
        <v>247</v>
      </c>
      <c r="G3263" s="1144">
        <v>223</v>
      </c>
      <c r="H3263" s="1144">
        <v>202</v>
      </c>
      <c r="I3263" s="1144">
        <v>178</v>
      </c>
      <c r="J3263" s="1144">
        <v>159</v>
      </c>
      <c r="K3263" s="1125"/>
    </row>
    <row r="3264" spans="1:11" ht="16" thickBot="1" x14ac:dyDescent="0.3">
      <c r="A3264" s="1155"/>
      <c r="B3264" s="1144" t="s">
        <v>15718</v>
      </c>
      <c r="C3264" s="1144">
        <v>27</v>
      </c>
      <c r="D3264" s="1144">
        <v>23</v>
      </c>
      <c r="E3264" s="1144">
        <v>20</v>
      </c>
      <c r="F3264" s="1144">
        <v>18</v>
      </c>
      <c r="G3264" s="1144">
        <v>16</v>
      </c>
      <c r="H3264" s="1144">
        <v>15</v>
      </c>
      <c r="I3264" s="1144">
        <v>13</v>
      </c>
      <c r="J3264" s="1144">
        <v>11</v>
      </c>
      <c r="K3264" s="1125"/>
    </row>
    <row r="3265" spans="1:11" ht="16" thickBot="1" x14ac:dyDescent="0.3">
      <c r="A3265" s="1157">
        <v>36</v>
      </c>
      <c r="B3265" s="1144" t="s">
        <v>12628</v>
      </c>
      <c r="C3265" s="1144">
        <v>353</v>
      </c>
      <c r="D3265" s="1144">
        <v>305</v>
      </c>
      <c r="E3265" s="1144">
        <v>268</v>
      </c>
      <c r="F3265" s="1144">
        <v>239</v>
      </c>
      <c r="G3265" s="1144">
        <v>216</v>
      </c>
      <c r="H3265" s="1144">
        <v>196</v>
      </c>
      <c r="I3265" s="1144">
        <v>173</v>
      </c>
      <c r="J3265" s="1144">
        <v>155</v>
      </c>
      <c r="K3265" s="1125"/>
    </row>
    <row r="3266" spans="1:11" ht="16" thickBot="1" x14ac:dyDescent="0.3">
      <c r="A3266" s="1155"/>
      <c r="B3266" s="1144" t="s">
        <v>15718</v>
      </c>
      <c r="C3266" s="1144">
        <v>24</v>
      </c>
      <c r="D3266" s="1144">
        <v>21</v>
      </c>
      <c r="E3266" s="1144">
        <v>18</v>
      </c>
      <c r="F3266" s="1144">
        <v>16</v>
      </c>
      <c r="G3266" s="1144">
        <v>15</v>
      </c>
      <c r="H3266" s="1144">
        <v>13</v>
      </c>
      <c r="I3266" s="1144">
        <v>12</v>
      </c>
      <c r="J3266" s="1144">
        <v>11</v>
      </c>
      <c r="K3266" s="1125"/>
    </row>
    <row r="3267" spans="1:11" ht="16" thickBot="1" x14ac:dyDescent="0.3">
      <c r="A3267" s="1157">
        <v>37</v>
      </c>
      <c r="B3267" s="1144" t="s">
        <v>12628</v>
      </c>
      <c r="C3267" s="1144">
        <v>338</v>
      </c>
      <c r="D3267" s="1144">
        <v>292</v>
      </c>
      <c r="E3267" s="1144">
        <v>258</v>
      </c>
      <c r="F3267" s="1144">
        <v>231</v>
      </c>
      <c r="G3267" s="1144">
        <v>209</v>
      </c>
      <c r="H3267" s="1144">
        <v>191</v>
      </c>
      <c r="I3267" s="1144">
        <v>169</v>
      </c>
      <c r="J3267" s="1144">
        <v>151</v>
      </c>
      <c r="K3267" s="1125"/>
    </row>
    <row r="3268" spans="1:11" ht="16" thickBot="1" x14ac:dyDescent="0.3">
      <c r="A3268" s="1155"/>
      <c r="B3268" s="1144" t="s">
        <v>15718</v>
      </c>
      <c r="C3268" s="1144">
        <v>23</v>
      </c>
      <c r="D3268" s="1144">
        <v>20</v>
      </c>
      <c r="E3268" s="1144">
        <v>18</v>
      </c>
      <c r="F3268" s="1144">
        <v>16</v>
      </c>
      <c r="G3268" s="1144">
        <v>14</v>
      </c>
      <c r="H3268" s="1144">
        <v>13</v>
      </c>
      <c r="I3268" s="1144">
        <v>11</v>
      </c>
      <c r="J3268" s="1144">
        <v>10</v>
      </c>
      <c r="K3268" s="1125"/>
    </row>
    <row r="3269" spans="1:11" ht="16" thickBot="1" x14ac:dyDescent="0.3">
      <c r="A3269" s="1157">
        <v>38</v>
      </c>
      <c r="B3269" s="1144" t="s">
        <v>12628</v>
      </c>
      <c r="C3269" s="1144">
        <v>323</v>
      </c>
      <c r="D3269" s="1144">
        <v>281</v>
      </c>
      <c r="E3269" s="1144">
        <v>249</v>
      </c>
      <c r="F3269" s="1144">
        <v>223</v>
      </c>
      <c r="G3269" s="1144">
        <v>203</v>
      </c>
      <c r="H3269" s="1144">
        <v>185</v>
      </c>
      <c r="I3269" s="1144">
        <v>164</v>
      </c>
      <c r="J3269" s="1144">
        <v>148</v>
      </c>
      <c r="K3269" s="1125"/>
    </row>
    <row r="3270" spans="1:11" ht="16" thickBot="1" x14ac:dyDescent="0.3">
      <c r="A3270" s="1155"/>
      <c r="B3270" s="1144" t="s">
        <v>15718</v>
      </c>
      <c r="C3270" s="1144">
        <v>22</v>
      </c>
      <c r="D3270" s="1144">
        <v>19</v>
      </c>
      <c r="E3270" s="1144">
        <v>17</v>
      </c>
      <c r="F3270" s="1144">
        <v>15</v>
      </c>
      <c r="G3270" s="1144">
        <v>14</v>
      </c>
      <c r="H3270" s="1144">
        <v>13</v>
      </c>
      <c r="I3270" s="1144">
        <v>11</v>
      </c>
      <c r="J3270" s="1144">
        <v>10</v>
      </c>
      <c r="K3270" s="1125"/>
    </row>
    <row r="3271" spans="1:11" ht="16" thickBot="1" x14ac:dyDescent="0.3">
      <c r="A3271" s="1157">
        <v>39</v>
      </c>
      <c r="B3271" s="1144" t="s">
        <v>12628</v>
      </c>
      <c r="C3271" s="1144">
        <v>310</v>
      </c>
      <c r="D3271" s="1144">
        <v>271</v>
      </c>
      <c r="E3271" s="1144">
        <v>240</v>
      </c>
      <c r="F3271" s="1144">
        <v>216</v>
      </c>
      <c r="G3271" s="1144">
        <v>197</v>
      </c>
      <c r="H3271" s="1144">
        <v>180</v>
      </c>
      <c r="I3271" s="1144">
        <v>160</v>
      </c>
      <c r="J3271" s="1144">
        <v>144</v>
      </c>
      <c r="K3271" s="1125"/>
    </row>
    <row r="3272" spans="1:11" ht="16" thickBot="1" x14ac:dyDescent="0.3">
      <c r="A3272" s="1155"/>
      <c r="B3272" s="1144" t="s">
        <v>15718</v>
      </c>
      <c r="C3272" s="1144">
        <v>21</v>
      </c>
      <c r="D3272" s="1144">
        <v>18</v>
      </c>
      <c r="E3272" s="1144">
        <v>16</v>
      </c>
      <c r="F3272" s="1144">
        <v>15</v>
      </c>
      <c r="G3272" s="1144">
        <v>13</v>
      </c>
      <c r="H3272" s="1144">
        <v>12</v>
      </c>
      <c r="I3272" s="1144">
        <v>11</v>
      </c>
      <c r="J3272" s="1144">
        <v>10</v>
      </c>
      <c r="K3272" s="1125"/>
    </row>
    <row r="3273" spans="1:11" ht="16" thickBot="1" x14ac:dyDescent="0.3">
      <c r="A3273" s="1157">
        <v>40</v>
      </c>
      <c r="B3273" s="1144" t="s">
        <v>12628</v>
      </c>
      <c r="C3273" s="1144">
        <v>297</v>
      </c>
      <c r="D3273" s="1144">
        <v>261</v>
      </c>
      <c r="E3273" s="1144">
        <v>232</v>
      </c>
      <c r="F3273" s="1144">
        <v>210</v>
      </c>
      <c r="G3273" s="1144">
        <v>191</v>
      </c>
      <c r="H3273" s="1144">
        <v>175</v>
      </c>
      <c r="I3273" s="1144">
        <v>156</v>
      </c>
      <c r="J3273" s="1144">
        <v>141</v>
      </c>
      <c r="K3273" s="1125"/>
    </row>
    <row r="3274" spans="1:11" ht="16" thickBot="1" x14ac:dyDescent="0.3">
      <c r="A3274" s="1155"/>
      <c r="B3274" s="1144" t="s">
        <v>15718</v>
      </c>
      <c r="C3274" s="1144">
        <v>20</v>
      </c>
      <c r="D3274" s="1144">
        <v>18</v>
      </c>
      <c r="E3274" s="1144">
        <v>16</v>
      </c>
      <c r="F3274" s="1144">
        <v>14</v>
      </c>
      <c r="G3274" s="1144">
        <v>13</v>
      </c>
      <c r="H3274" s="1144">
        <v>12</v>
      </c>
      <c r="I3274" s="1144">
        <v>11</v>
      </c>
      <c r="J3274" s="1144">
        <v>10</v>
      </c>
      <c r="K3274" s="1125"/>
    </row>
    <row r="3275" spans="1:11" ht="16" thickBot="1" x14ac:dyDescent="0.3">
      <c r="A3275" s="1157" t="s">
        <v>12683</v>
      </c>
      <c r="B3275" s="1144"/>
      <c r="C3275" s="1144"/>
      <c r="D3275" s="1144"/>
      <c r="E3275" s="1144"/>
      <c r="F3275" s="1144"/>
      <c r="G3275" s="1144"/>
      <c r="H3275" s="1144"/>
      <c r="I3275" s="1144"/>
      <c r="J3275" s="1144"/>
      <c r="K3275" s="1125"/>
    </row>
    <row r="3276" spans="1:11" x14ac:dyDescent="0.25">
      <c r="A3276" s="1090" t="s">
        <v>12638</v>
      </c>
    </row>
    <row r="3277" spans="1:11" ht="15" x14ac:dyDescent="0.25">
      <c r="A3277" s="1129" t="s">
        <v>13595</v>
      </c>
      <c r="B3277" s="1125" t="s">
        <v>12640</v>
      </c>
      <c r="C3277" s="1125" t="s">
        <v>12684</v>
      </c>
      <c r="D3277" s="1125"/>
      <c r="E3277" s="1125"/>
      <c r="F3277" s="1125"/>
      <c r="G3277" s="1125"/>
      <c r="H3277" s="1125"/>
      <c r="I3277" s="1125"/>
      <c r="J3277" s="1125"/>
      <c r="K3277" s="1125"/>
    </row>
    <row r="3278" spans="1:11" thickBot="1" x14ac:dyDescent="0.3">
      <c r="A3278" s="1129" t="s">
        <v>13596</v>
      </c>
      <c r="B3278" s="1125" t="s">
        <v>15752</v>
      </c>
      <c r="C3278" s="1125" t="s">
        <v>13625</v>
      </c>
      <c r="D3278" s="1125"/>
      <c r="E3278" s="1125"/>
      <c r="F3278" s="1125"/>
      <c r="G3278" s="1125"/>
      <c r="H3278" s="1125"/>
      <c r="I3278" s="1125"/>
      <c r="J3278" s="1125"/>
      <c r="K3278" s="1125"/>
    </row>
    <row r="3279" spans="1:11" ht="105.5" thickBot="1" x14ac:dyDescent="0.3">
      <c r="A3279" s="1140" t="s">
        <v>13598</v>
      </c>
      <c r="B3279" s="1141" t="s">
        <v>13599</v>
      </c>
      <c r="C3279" s="1146" t="s">
        <v>13600</v>
      </c>
      <c r="D3279" s="1142"/>
      <c r="E3279" s="1125"/>
      <c r="F3279" s="1125"/>
      <c r="G3279" s="1125"/>
      <c r="H3279" s="1125"/>
      <c r="I3279" s="1125"/>
      <c r="J3279" s="1125"/>
      <c r="K3279" s="1125"/>
    </row>
    <row r="3280" spans="1:11" ht="16" thickBot="1" x14ac:dyDescent="0.3">
      <c r="A3280" s="1143"/>
      <c r="B3280" s="1144"/>
      <c r="C3280" s="1146" t="s">
        <v>13601</v>
      </c>
      <c r="D3280" s="1142" t="s">
        <v>13619</v>
      </c>
      <c r="E3280" s="1125" t="s">
        <v>13603</v>
      </c>
      <c r="F3280" s="1125" t="s">
        <v>13604</v>
      </c>
      <c r="G3280" s="1125" t="s">
        <v>13605</v>
      </c>
      <c r="H3280" s="1125" t="s">
        <v>13626</v>
      </c>
      <c r="I3280" s="1125" t="s">
        <v>13607</v>
      </c>
      <c r="J3280" s="1125" t="s">
        <v>13621</v>
      </c>
      <c r="K3280" s="1125"/>
    </row>
    <row r="3281" spans="1:11" ht="16.149999999999999" customHeight="1" thickBot="1" x14ac:dyDescent="0.3">
      <c r="A3281" s="1147" t="s">
        <v>15753</v>
      </c>
      <c r="B3281" s="1148" t="s">
        <v>15754</v>
      </c>
      <c r="C3281" s="1149" t="s">
        <v>13609</v>
      </c>
      <c r="D3281" s="1150" t="s">
        <v>13610</v>
      </c>
      <c r="E3281" s="1150" t="s">
        <v>13611</v>
      </c>
      <c r="F3281" s="1150" t="s">
        <v>13612</v>
      </c>
      <c r="G3281" s="1150" t="s">
        <v>13613</v>
      </c>
      <c r="H3281" s="1150" t="s">
        <v>13614</v>
      </c>
      <c r="I3281" s="1150" t="s">
        <v>13615</v>
      </c>
      <c r="J3281" s="1150" t="s">
        <v>13616</v>
      </c>
      <c r="K3281" s="1145"/>
    </row>
    <row r="3282" spans="1:11" thickBot="1" x14ac:dyDescent="0.3">
      <c r="A3282" s="1143" t="s">
        <v>13617</v>
      </c>
      <c r="B3282" s="1151" t="s">
        <v>13618</v>
      </c>
      <c r="C3282" s="1145" t="s">
        <v>15692</v>
      </c>
      <c r="D3282" s="1146" t="s">
        <v>15692</v>
      </c>
      <c r="E3282" s="1142" t="s">
        <v>15692</v>
      </c>
      <c r="F3282" s="1145" t="s">
        <v>15692</v>
      </c>
      <c r="G3282" s="1145" t="s">
        <v>15692</v>
      </c>
      <c r="H3282" s="1145" t="s">
        <v>15692</v>
      </c>
      <c r="I3282" s="1145" t="s">
        <v>15692</v>
      </c>
      <c r="J3282" s="1145" t="s">
        <v>15692</v>
      </c>
      <c r="K3282" s="1145"/>
    </row>
    <row r="3283" spans="1:11" thickBot="1" x14ac:dyDescent="0.3">
      <c r="A3283" s="1143"/>
      <c r="B3283" s="1145"/>
      <c r="C3283" s="1145"/>
      <c r="D3283" s="1146"/>
      <c r="E3283" s="1142"/>
      <c r="F3283" s="1145"/>
      <c r="G3283" s="1145"/>
      <c r="H3283" s="1145"/>
      <c r="I3283" s="1145"/>
      <c r="J3283" s="1145"/>
      <c r="K3283" s="1145"/>
    </row>
    <row r="3284" spans="1:11" thickBot="1" x14ac:dyDescent="0.3">
      <c r="A3284" s="1143">
        <v>20</v>
      </c>
      <c r="B3284" s="1145" t="s">
        <v>12628</v>
      </c>
      <c r="C3284" s="1145">
        <v>480</v>
      </c>
      <c r="D3284" s="1146">
        <v>480</v>
      </c>
      <c r="E3284" s="1142">
        <v>480</v>
      </c>
      <c r="F3284" s="1145">
        <v>448</v>
      </c>
      <c r="G3284" s="1145">
        <v>403</v>
      </c>
      <c r="H3284" s="1145">
        <v>367</v>
      </c>
      <c r="I3284" s="1145">
        <v>296</v>
      </c>
      <c r="J3284" s="1145">
        <v>250</v>
      </c>
      <c r="K3284" s="1145"/>
    </row>
    <row r="3285" spans="1:11" ht="13.5" thickBot="1" x14ac:dyDescent="0.3">
      <c r="A3285" s="1152"/>
      <c r="B3285" s="1153" t="s">
        <v>15718</v>
      </c>
      <c r="C3285" s="1153">
        <v>480</v>
      </c>
      <c r="D3285" s="1153">
        <v>480</v>
      </c>
      <c r="E3285" s="1153">
        <v>480</v>
      </c>
      <c r="F3285" s="1153">
        <v>448</v>
      </c>
      <c r="G3285" s="1153">
        <v>403</v>
      </c>
      <c r="H3285" s="1153">
        <v>367</v>
      </c>
      <c r="I3285" s="1153">
        <v>296</v>
      </c>
      <c r="J3285" s="1153">
        <v>101</v>
      </c>
      <c r="K3285" s="1154"/>
    </row>
    <row r="3286" spans="1:11" ht="16" thickBot="1" x14ac:dyDescent="0.3">
      <c r="A3286" s="1155">
        <v>21</v>
      </c>
      <c r="B3286" s="1144" t="s">
        <v>12628</v>
      </c>
      <c r="C3286" s="1144">
        <v>480</v>
      </c>
      <c r="D3286" s="1156">
        <v>480</v>
      </c>
      <c r="E3286" s="1141">
        <v>480</v>
      </c>
      <c r="F3286" s="1144">
        <v>448</v>
      </c>
      <c r="G3286" s="1144">
        <v>403</v>
      </c>
      <c r="H3286" s="1144">
        <v>367</v>
      </c>
      <c r="I3286" s="1144">
        <v>284</v>
      </c>
      <c r="J3286" s="1144">
        <v>241</v>
      </c>
      <c r="K3286" s="1144"/>
    </row>
    <row r="3287" spans="1:11" ht="16" thickBot="1" x14ac:dyDescent="0.3">
      <c r="A3287" s="1157"/>
      <c r="B3287" s="1144" t="s">
        <v>15718</v>
      </c>
      <c r="C3287" s="1144">
        <v>480</v>
      </c>
      <c r="D3287" s="1156">
        <v>480</v>
      </c>
      <c r="E3287" s="1141">
        <v>480</v>
      </c>
      <c r="F3287" s="1144">
        <v>448</v>
      </c>
      <c r="G3287" s="1144">
        <v>403</v>
      </c>
      <c r="H3287" s="1144">
        <v>367</v>
      </c>
      <c r="I3287" s="1144">
        <v>198</v>
      </c>
      <c r="J3287" s="1144">
        <v>71</v>
      </c>
      <c r="K3287" s="1144"/>
    </row>
    <row r="3288" spans="1:11" ht="16" thickBot="1" x14ac:dyDescent="0.3">
      <c r="A3288" s="1155">
        <v>22</v>
      </c>
      <c r="B3288" s="1144" t="s">
        <v>12628</v>
      </c>
      <c r="C3288" s="1144">
        <v>480</v>
      </c>
      <c r="D3288" s="1156">
        <v>480</v>
      </c>
      <c r="E3288" s="1141">
        <v>480</v>
      </c>
      <c r="F3288" s="1144">
        <v>448</v>
      </c>
      <c r="G3288" s="1144">
        <v>403</v>
      </c>
      <c r="H3288" s="1144">
        <v>328</v>
      </c>
      <c r="I3288" s="1144">
        <v>272</v>
      </c>
      <c r="J3288" s="1144">
        <v>232</v>
      </c>
      <c r="K3288" s="1144"/>
    </row>
    <row r="3289" spans="1:11" ht="16" thickBot="1" x14ac:dyDescent="0.3">
      <c r="A3289" s="1157"/>
      <c r="B3289" s="1144" t="s">
        <v>15718</v>
      </c>
      <c r="C3289" s="1144">
        <v>480</v>
      </c>
      <c r="D3289" s="1156">
        <v>480</v>
      </c>
      <c r="E3289" s="1141">
        <v>480</v>
      </c>
      <c r="F3289" s="1144">
        <v>448</v>
      </c>
      <c r="G3289" s="1144">
        <v>403</v>
      </c>
      <c r="H3289" s="1144">
        <v>328</v>
      </c>
      <c r="I3289" s="1144">
        <v>107</v>
      </c>
      <c r="J3289" s="1144">
        <v>55</v>
      </c>
      <c r="K3289" s="1144"/>
    </row>
    <row r="3290" spans="1:11" ht="16" thickBot="1" x14ac:dyDescent="0.3">
      <c r="A3290" s="1155">
        <v>23</v>
      </c>
      <c r="B3290" s="1144" t="s">
        <v>12628</v>
      </c>
      <c r="C3290" s="1144">
        <v>480</v>
      </c>
      <c r="D3290" s="1156">
        <v>480</v>
      </c>
      <c r="E3290" s="1141">
        <v>480</v>
      </c>
      <c r="F3290" s="1144">
        <v>448</v>
      </c>
      <c r="G3290" s="1144">
        <v>383</v>
      </c>
      <c r="H3290" s="1144">
        <v>313</v>
      </c>
      <c r="I3290" s="1144">
        <v>262</v>
      </c>
      <c r="J3290" s="1144">
        <v>225</v>
      </c>
      <c r="K3290" s="1144"/>
    </row>
    <row r="3291" spans="1:11" ht="16" thickBot="1" x14ac:dyDescent="0.3">
      <c r="A3291" s="1157"/>
      <c r="B3291" s="1144" t="s">
        <v>15718</v>
      </c>
      <c r="C3291" s="1144">
        <v>480</v>
      </c>
      <c r="D3291" s="1156">
        <v>480</v>
      </c>
      <c r="E3291" s="1141">
        <v>480</v>
      </c>
      <c r="F3291" s="1144">
        <v>448</v>
      </c>
      <c r="G3291" s="1144">
        <v>383</v>
      </c>
      <c r="H3291" s="1144">
        <v>213</v>
      </c>
      <c r="I3291" s="1144">
        <v>73</v>
      </c>
      <c r="J3291" s="1144">
        <v>44</v>
      </c>
      <c r="K3291" s="1144"/>
    </row>
    <row r="3292" spans="1:11" ht="16" thickBot="1" x14ac:dyDescent="0.3">
      <c r="A3292" s="1155">
        <v>24</v>
      </c>
      <c r="B3292" s="1144" t="s">
        <v>12628</v>
      </c>
      <c r="C3292" s="1144">
        <v>480</v>
      </c>
      <c r="D3292" s="1156">
        <v>480</v>
      </c>
      <c r="E3292" s="1141">
        <v>480</v>
      </c>
      <c r="F3292" s="1144">
        <v>448</v>
      </c>
      <c r="G3292" s="1144">
        <v>343</v>
      </c>
      <c r="H3292" s="1144">
        <v>299</v>
      </c>
      <c r="I3292" s="1144">
        <v>252</v>
      </c>
      <c r="J3292" s="1144">
        <v>217</v>
      </c>
      <c r="K3292" s="1144"/>
    </row>
    <row r="3293" spans="1:11" ht="16" thickBot="1" x14ac:dyDescent="0.3">
      <c r="A3293" s="1157"/>
      <c r="B3293" s="1144" t="s">
        <v>15718</v>
      </c>
      <c r="C3293" s="1144">
        <v>480</v>
      </c>
      <c r="D3293" s="1156">
        <v>480</v>
      </c>
      <c r="E3293" s="1141">
        <v>480</v>
      </c>
      <c r="F3293" s="1144">
        <v>448</v>
      </c>
      <c r="G3293" s="1144">
        <v>317</v>
      </c>
      <c r="H3293" s="1144">
        <v>109</v>
      </c>
      <c r="I3293" s="1144">
        <v>55</v>
      </c>
      <c r="J3293" s="1144">
        <v>37</v>
      </c>
      <c r="K3293" s="1144"/>
    </row>
    <row r="3294" spans="1:11" ht="16" thickBot="1" x14ac:dyDescent="0.3">
      <c r="A3294" s="1155">
        <v>25</v>
      </c>
      <c r="B3294" s="1144" t="s">
        <v>12628</v>
      </c>
      <c r="C3294" s="1144">
        <v>480</v>
      </c>
      <c r="D3294" s="1156">
        <v>480</v>
      </c>
      <c r="E3294" s="1141">
        <v>480</v>
      </c>
      <c r="F3294" s="1144">
        <v>378</v>
      </c>
      <c r="G3294" s="1144">
        <v>327</v>
      </c>
      <c r="H3294" s="1144">
        <v>287</v>
      </c>
      <c r="I3294" s="1144">
        <v>243</v>
      </c>
      <c r="J3294" s="1144">
        <v>210</v>
      </c>
      <c r="K3294" s="1144"/>
    </row>
    <row r="3295" spans="1:11" ht="16" thickBot="1" x14ac:dyDescent="0.3">
      <c r="A3295" s="1157"/>
      <c r="B3295" s="1144" t="s">
        <v>15718</v>
      </c>
      <c r="C3295" s="1144">
        <v>480</v>
      </c>
      <c r="D3295" s="1156">
        <v>480</v>
      </c>
      <c r="E3295" s="1141">
        <v>480</v>
      </c>
      <c r="F3295" s="1144">
        <v>378</v>
      </c>
      <c r="G3295" s="1144">
        <v>128</v>
      </c>
      <c r="H3295" s="1144">
        <v>72</v>
      </c>
      <c r="I3295" s="1144">
        <v>43</v>
      </c>
      <c r="J3295" s="1144">
        <v>31</v>
      </c>
      <c r="K3295" s="1144"/>
    </row>
    <row r="3296" spans="1:11" ht="16" thickBot="1" x14ac:dyDescent="0.3">
      <c r="A3296" s="1155">
        <v>26</v>
      </c>
      <c r="B3296" s="1144" t="s">
        <v>12628</v>
      </c>
      <c r="C3296" s="1144">
        <v>480</v>
      </c>
      <c r="D3296" s="1156">
        <v>480</v>
      </c>
      <c r="E3296" s="1141">
        <v>423</v>
      </c>
      <c r="F3296" s="1144">
        <v>359</v>
      </c>
      <c r="G3296" s="1144">
        <v>312</v>
      </c>
      <c r="H3296" s="1144">
        <v>275</v>
      </c>
      <c r="I3296" s="1144">
        <v>234</v>
      </c>
      <c r="J3296" s="1144">
        <v>204</v>
      </c>
      <c r="K3296" s="1144"/>
    </row>
    <row r="3297" spans="1:11" ht="16" thickBot="1" x14ac:dyDescent="0.3">
      <c r="A3297" s="1157"/>
      <c r="B3297" s="1144" t="s">
        <v>15718</v>
      </c>
      <c r="C3297" s="1144">
        <v>480</v>
      </c>
      <c r="D3297" s="1156">
        <v>480</v>
      </c>
      <c r="E3297" s="1141">
        <v>423</v>
      </c>
      <c r="F3297" s="1144">
        <v>149</v>
      </c>
      <c r="G3297" s="1144">
        <v>79</v>
      </c>
      <c r="H3297" s="1144">
        <v>53</v>
      </c>
      <c r="I3297" s="1144">
        <v>36</v>
      </c>
      <c r="J3297" s="1144">
        <v>27</v>
      </c>
      <c r="K3297" s="1144"/>
    </row>
    <row r="3298" spans="1:11" ht="16" thickBot="1" x14ac:dyDescent="0.3">
      <c r="A3298" s="1155">
        <v>27</v>
      </c>
      <c r="B3298" s="1144" t="s">
        <v>12628</v>
      </c>
      <c r="C3298" s="1144">
        <v>480</v>
      </c>
      <c r="D3298" s="1156">
        <v>480</v>
      </c>
      <c r="E3298" s="1141">
        <v>399</v>
      </c>
      <c r="F3298" s="1144">
        <v>342</v>
      </c>
      <c r="G3298" s="1144">
        <v>298</v>
      </c>
      <c r="H3298" s="1144">
        <v>265</v>
      </c>
      <c r="I3298" s="1144">
        <v>226</v>
      </c>
      <c r="J3298" s="1144">
        <v>197</v>
      </c>
      <c r="K3298" s="1144"/>
    </row>
    <row r="3299" spans="1:11" ht="16" thickBot="1" x14ac:dyDescent="0.3">
      <c r="A3299" s="1157"/>
      <c r="B3299" s="1144" t="s">
        <v>15718</v>
      </c>
      <c r="C3299" s="1144">
        <v>480</v>
      </c>
      <c r="D3299" s="1156">
        <v>480</v>
      </c>
      <c r="E3299" s="1141">
        <v>175</v>
      </c>
      <c r="F3299" s="1144">
        <v>86</v>
      </c>
      <c r="G3299" s="1144">
        <v>57</v>
      </c>
      <c r="H3299" s="1144">
        <v>42</v>
      </c>
      <c r="I3299" s="1144">
        <v>30</v>
      </c>
      <c r="J3299" s="1144">
        <v>24</v>
      </c>
      <c r="K3299" s="1144"/>
    </row>
    <row r="3300" spans="1:11" ht="16" thickBot="1" x14ac:dyDescent="0.3">
      <c r="A3300" s="1155">
        <v>28</v>
      </c>
      <c r="B3300" s="1144" t="s">
        <v>12628</v>
      </c>
      <c r="C3300" s="1144">
        <v>480</v>
      </c>
      <c r="D3300" s="1156">
        <v>451</v>
      </c>
      <c r="E3300" s="1141">
        <v>378</v>
      </c>
      <c r="F3300" s="1144">
        <v>326</v>
      </c>
      <c r="G3300" s="1144">
        <v>286</v>
      </c>
      <c r="H3300" s="1144">
        <v>255</v>
      </c>
      <c r="I3300" s="1144">
        <v>219</v>
      </c>
      <c r="J3300" s="1144">
        <v>192</v>
      </c>
      <c r="K3300" s="1144"/>
    </row>
    <row r="3301" spans="1:11" ht="16" thickBot="1" x14ac:dyDescent="0.3">
      <c r="A3301" s="1157"/>
      <c r="B3301" s="1144" t="s">
        <v>15718</v>
      </c>
      <c r="C3301" s="1144">
        <v>480</v>
      </c>
      <c r="D3301" s="1156">
        <v>231</v>
      </c>
      <c r="E3301" s="1141">
        <v>97</v>
      </c>
      <c r="F3301" s="1144">
        <v>61</v>
      </c>
      <c r="G3301" s="1144">
        <v>45</v>
      </c>
      <c r="H3301" s="1144">
        <v>35</v>
      </c>
      <c r="I3301" s="1144">
        <v>26</v>
      </c>
      <c r="J3301" s="1144">
        <v>21</v>
      </c>
      <c r="K3301" s="1144"/>
    </row>
    <row r="3302" spans="1:11" ht="16" thickBot="1" x14ac:dyDescent="0.3">
      <c r="A3302" s="1155">
        <v>29</v>
      </c>
      <c r="B3302" s="1144" t="s">
        <v>12628</v>
      </c>
      <c r="C3302" s="1144">
        <v>480</v>
      </c>
      <c r="D3302" s="1156">
        <v>424</v>
      </c>
      <c r="E3302" s="1141">
        <v>359</v>
      </c>
      <c r="F3302" s="1144">
        <v>311</v>
      </c>
      <c r="G3302" s="1144">
        <v>274</v>
      </c>
      <c r="H3302" s="1144">
        <v>245</v>
      </c>
      <c r="I3302" s="1144">
        <v>212</v>
      </c>
      <c r="J3302" s="1144">
        <v>186</v>
      </c>
      <c r="K3302" s="1144"/>
    </row>
    <row r="3303" spans="1:11" ht="16" thickBot="1" x14ac:dyDescent="0.3">
      <c r="A3303" s="1157"/>
      <c r="B3303" s="1144" t="s">
        <v>15718</v>
      </c>
      <c r="C3303" s="1144">
        <v>247</v>
      </c>
      <c r="D3303" s="1156">
        <v>99</v>
      </c>
      <c r="E3303" s="1141">
        <v>62</v>
      </c>
      <c r="F3303" s="1144">
        <v>45</v>
      </c>
      <c r="G3303" s="1144">
        <v>35</v>
      </c>
      <c r="H3303" s="1144">
        <v>29</v>
      </c>
      <c r="I3303" s="1144">
        <v>23</v>
      </c>
      <c r="J3303" s="1144">
        <v>19</v>
      </c>
      <c r="K3303" s="1144"/>
    </row>
    <row r="3304" spans="1:11" ht="16" thickBot="1" x14ac:dyDescent="0.3">
      <c r="A3304" s="1155">
        <v>30</v>
      </c>
      <c r="B3304" s="1144" t="s">
        <v>12628</v>
      </c>
      <c r="C3304" s="1144">
        <v>480</v>
      </c>
      <c r="D3304" s="1156">
        <v>401</v>
      </c>
      <c r="E3304" s="1141">
        <v>342</v>
      </c>
      <c r="F3304" s="1144">
        <v>298</v>
      </c>
      <c r="G3304" s="1144">
        <v>264</v>
      </c>
      <c r="H3304" s="1144">
        <v>237</v>
      </c>
      <c r="I3304" s="1144">
        <v>205</v>
      </c>
      <c r="J3304" s="1144">
        <v>181</v>
      </c>
      <c r="K3304" s="1144"/>
    </row>
    <row r="3305" spans="1:11" ht="16" thickBot="1" x14ac:dyDescent="0.3">
      <c r="A3305" s="1157"/>
      <c r="B3305" s="1144" t="s">
        <v>15718</v>
      </c>
      <c r="C3305" s="1144">
        <v>112</v>
      </c>
      <c r="D3305" s="1156">
        <v>67</v>
      </c>
      <c r="E3305" s="1141">
        <v>47</v>
      </c>
      <c r="F3305" s="1144">
        <v>37</v>
      </c>
      <c r="G3305" s="1144">
        <v>30</v>
      </c>
      <c r="H3305" s="1144">
        <v>25</v>
      </c>
      <c r="I3305" s="1144">
        <v>20</v>
      </c>
      <c r="J3305" s="1144">
        <v>17</v>
      </c>
      <c r="K3305" s="1144"/>
    </row>
    <row r="3306" spans="1:11" ht="16" thickBot="1" x14ac:dyDescent="0.3">
      <c r="A3306" s="1155">
        <v>31</v>
      </c>
      <c r="B3306" s="1144" t="s">
        <v>12628</v>
      </c>
      <c r="C3306" s="1144">
        <v>455</v>
      </c>
      <c r="D3306" s="1156">
        <v>380</v>
      </c>
      <c r="E3306" s="1141">
        <v>326</v>
      </c>
      <c r="F3306" s="1144">
        <v>286</v>
      </c>
      <c r="G3306" s="1144">
        <v>254</v>
      </c>
      <c r="H3306" s="1144">
        <v>229</v>
      </c>
      <c r="I3306" s="1144">
        <v>199</v>
      </c>
      <c r="J3306" s="1144">
        <v>176</v>
      </c>
      <c r="K3306" s="1144"/>
    </row>
    <row r="3307" spans="1:11" ht="16" thickBot="1" x14ac:dyDescent="0.3">
      <c r="A3307" s="1157"/>
      <c r="B3307" s="1144" t="s">
        <v>15718</v>
      </c>
      <c r="C3307" s="1144">
        <v>69</v>
      </c>
      <c r="D3307" s="1156">
        <v>48</v>
      </c>
      <c r="E3307" s="1141">
        <v>37</v>
      </c>
      <c r="F3307" s="1144">
        <v>30</v>
      </c>
      <c r="G3307" s="1144">
        <v>26</v>
      </c>
      <c r="H3307" s="1144">
        <v>22</v>
      </c>
      <c r="I3307" s="1144">
        <v>18</v>
      </c>
      <c r="J3307" s="1144">
        <v>16</v>
      </c>
      <c r="K3307" s="1144"/>
    </row>
    <row r="3308" spans="1:11" ht="16" thickBot="1" x14ac:dyDescent="0.3">
      <c r="A3308" s="1155">
        <v>32</v>
      </c>
      <c r="B3308" s="1144" t="s">
        <v>12628</v>
      </c>
      <c r="C3308" s="1144">
        <v>429</v>
      </c>
      <c r="D3308" s="1156">
        <v>361</v>
      </c>
      <c r="E3308" s="1141">
        <v>312</v>
      </c>
      <c r="F3308" s="1144">
        <v>274</v>
      </c>
      <c r="G3308" s="1144">
        <v>245</v>
      </c>
      <c r="H3308" s="1144">
        <v>221</v>
      </c>
      <c r="I3308" s="1144">
        <v>193</v>
      </c>
      <c r="J3308" s="1144">
        <v>171</v>
      </c>
      <c r="K3308" s="1144"/>
    </row>
    <row r="3309" spans="1:11" ht="16" thickBot="1" x14ac:dyDescent="0.3">
      <c r="A3309" s="1157"/>
      <c r="B3309" s="1144" t="s">
        <v>15718</v>
      </c>
      <c r="C3309" s="1144">
        <v>49</v>
      </c>
      <c r="D3309" s="1156">
        <v>38</v>
      </c>
      <c r="E3309" s="1141">
        <v>31</v>
      </c>
      <c r="F3309" s="1144">
        <v>26</v>
      </c>
      <c r="G3309" s="1144">
        <v>22</v>
      </c>
      <c r="H3309" s="1144">
        <v>19</v>
      </c>
      <c r="I3309" s="1144">
        <v>16</v>
      </c>
      <c r="J3309" s="1144">
        <v>14</v>
      </c>
      <c r="K3309" s="1144"/>
    </row>
    <row r="3310" spans="1:11" ht="16" thickBot="1" x14ac:dyDescent="0.3">
      <c r="A3310" s="1155">
        <v>33</v>
      </c>
      <c r="B3310" s="1144" t="s">
        <v>12628</v>
      </c>
      <c r="C3310" s="1144">
        <v>405</v>
      </c>
      <c r="D3310" s="1156">
        <v>344</v>
      </c>
      <c r="E3310" s="1141">
        <v>298</v>
      </c>
      <c r="F3310" s="1144">
        <v>264</v>
      </c>
      <c r="G3310" s="1144">
        <v>236</v>
      </c>
      <c r="H3310" s="1144">
        <v>214</v>
      </c>
      <c r="I3310" s="1144">
        <v>187</v>
      </c>
      <c r="J3310" s="1144">
        <v>166</v>
      </c>
      <c r="K3310" s="1144"/>
    </row>
    <row r="3311" spans="1:11" ht="16" thickBot="1" x14ac:dyDescent="0.3">
      <c r="A3311" s="1157"/>
      <c r="B3311" s="1144" t="s">
        <v>15718</v>
      </c>
      <c r="C3311" s="1144">
        <v>38</v>
      </c>
      <c r="D3311" s="1156">
        <v>31</v>
      </c>
      <c r="E3311" s="1141">
        <v>26</v>
      </c>
      <c r="F3311" s="1144">
        <v>22</v>
      </c>
      <c r="G3311" s="1144">
        <v>19</v>
      </c>
      <c r="H3311" s="1144">
        <v>17</v>
      </c>
      <c r="I3311" s="1144">
        <v>15</v>
      </c>
      <c r="J3311" s="1144">
        <v>13</v>
      </c>
      <c r="K3311" s="1144"/>
    </row>
    <row r="3312" spans="1:11" ht="16" thickBot="1" x14ac:dyDescent="0.3">
      <c r="A3312" s="1155">
        <v>34</v>
      </c>
      <c r="B3312" s="1144" t="s">
        <v>12628</v>
      </c>
      <c r="C3312" s="1144">
        <v>384</v>
      </c>
      <c r="D3312" s="1156">
        <v>328</v>
      </c>
      <c r="E3312" s="1141">
        <v>286</v>
      </c>
      <c r="F3312" s="1144">
        <v>254</v>
      </c>
      <c r="G3312" s="1144">
        <v>228</v>
      </c>
      <c r="H3312" s="1144">
        <v>207</v>
      </c>
      <c r="I3312" s="1144">
        <v>182</v>
      </c>
      <c r="J3312" s="1144">
        <v>162</v>
      </c>
      <c r="K3312" s="1144"/>
    </row>
    <row r="3313" spans="1:11" ht="16" thickBot="1" x14ac:dyDescent="0.3">
      <c r="A3313" s="1157"/>
      <c r="B3313" s="1144" t="s">
        <v>15718</v>
      </c>
      <c r="C3313" s="1144">
        <v>31</v>
      </c>
      <c r="D3313" s="1156">
        <v>26</v>
      </c>
      <c r="E3313" s="1141">
        <v>22</v>
      </c>
      <c r="F3313" s="1144">
        <v>19</v>
      </c>
      <c r="G3313" s="1144">
        <v>17</v>
      </c>
      <c r="H3313" s="1144">
        <v>16</v>
      </c>
      <c r="I3313" s="1144">
        <v>14</v>
      </c>
      <c r="J3313" s="1144">
        <v>12</v>
      </c>
      <c r="K3313" s="1144"/>
    </row>
    <row r="3314" spans="1:11" ht="16" thickBot="1" x14ac:dyDescent="0.3">
      <c r="A3314" s="1155">
        <v>35</v>
      </c>
      <c r="B3314" s="1144" t="s">
        <v>12628</v>
      </c>
      <c r="C3314" s="1144">
        <v>365</v>
      </c>
      <c r="D3314" s="1156">
        <v>314</v>
      </c>
      <c r="E3314" s="1141">
        <v>275</v>
      </c>
      <c r="F3314" s="1144">
        <v>245</v>
      </c>
      <c r="G3314" s="1144">
        <v>221</v>
      </c>
      <c r="H3314" s="1144">
        <v>201</v>
      </c>
      <c r="I3314" s="1144">
        <v>177</v>
      </c>
      <c r="J3314" s="1144">
        <v>158</v>
      </c>
      <c r="K3314" s="1144"/>
    </row>
    <row r="3315" spans="1:11" ht="16" thickBot="1" x14ac:dyDescent="0.3">
      <c r="A3315" s="1157"/>
      <c r="B3315" s="1144" t="s">
        <v>15718</v>
      </c>
      <c r="C3315" s="1144">
        <v>26</v>
      </c>
      <c r="D3315" s="1156">
        <v>22</v>
      </c>
      <c r="E3315" s="1141">
        <v>19</v>
      </c>
      <c r="F3315" s="1144">
        <v>17</v>
      </c>
      <c r="G3315" s="1144">
        <v>15</v>
      </c>
      <c r="H3315" s="1144">
        <v>14</v>
      </c>
      <c r="I3315" s="1144">
        <v>12</v>
      </c>
      <c r="J3315" s="1144">
        <v>11</v>
      </c>
      <c r="K3315" s="1144"/>
    </row>
    <row r="3316" spans="1:11" ht="16" thickBot="1" x14ac:dyDescent="0.3">
      <c r="A3316" s="1155">
        <v>36</v>
      </c>
      <c r="B3316" s="1144" t="s">
        <v>12628</v>
      </c>
      <c r="C3316" s="1144">
        <v>348</v>
      </c>
      <c r="D3316" s="1156">
        <v>300</v>
      </c>
      <c r="E3316" s="1141">
        <v>265</v>
      </c>
      <c r="F3316" s="1144">
        <v>236</v>
      </c>
      <c r="G3316" s="1144">
        <v>213</v>
      </c>
      <c r="H3316" s="1144">
        <v>195</v>
      </c>
      <c r="I3316" s="1144">
        <v>172</v>
      </c>
      <c r="J3316" s="1144">
        <v>154</v>
      </c>
      <c r="K3316" s="1144"/>
    </row>
    <row r="3317" spans="1:11" ht="16" thickBot="1" x14ac:dyDescent="0.3">
      <c r="A3317" s="1157"/>
      <c r="B3317" s="1144" t="s">
        <v>15718</v>
      </c>
      <c r="C3317" s="1144">
        <v>24</v>
      </c>
      <c r="D3317" s="1156">
        <v>20</v>
      </c>
      <c r="E3317" s="1141">
        <v>18</v>
      </c>
      <c r="F3317" s="1144">
        <v>16</v>
      </c>
      <c r="G3317" s="1144">
        <v>15</v>
      </c>
      <c r="H3317" s="1144">
        <v>13</v>
      </c>
      <c r="I3317" s="1144">
        <v>12</v>
      </c>
      <c r="J3317" s="1144">
        <v>10</v>
      </c>
      <c r="K3317" s="1144"/>
    </row>
    <row r="3318" spans="1:11" ht="16" thickBot="1" x14ac:dyDescent="0.3">
      <c r="A3318" s="1155">
        <v>37</v>
      </c>
      <c r="B3318" s="1144" t="s">
        <v>12628</v>
      </c>
      <c r="C3318" s="1144">
        <v>332</v>
      </c>
      <c r="D3318" s="1156">
        <v>288</v>
      </c>
      <c r="E3318" s="1141">
        <v>255</v>
      </c>
      <c r="F3318" s="1144">
        <v>228</v>
      </c>
      <c r="G3318" s="1144">
        <v>207</v>
      </c>
      <c r="H3318" s="1144">
        <v>189</v>
      </c>
      <c r="I3318" s="1144">
        <v>167</v>
      </c>
      <c r="J3318" s="1144">
        <v>150</v>
      </c>
      <c r="K3318" s="1144"/>
    </row>
    <row r="3319" spans="1:11" ht="16" thickBot="1" x14ac:dyDescent="0.3">
      <c r="A3319" s="1157"/>
      <c r="B3319" s="1144" t="s">
        <v>15718</v>
      </c>
      <c r="C3319" s="1144">
        <v>23</v>
      </c>
      <c r="D3319" s="1156">
        <v>20</v>
      </c>
      <c r="E3319" s="1141">
        <v>17</v>
      </c>
      <c r="F3319" s="1144">
        <v>16</v>
      </c>
      <c r="G3319" s="1144">
        <v>14</v>
      </c>
      <c r="H3319" s="1144">
        <v>13</v>
      </c>
      <c r="I3319" s="1144">
        <v>11</v>
      </c>
      <c r="J3319" s="1144">
        <v>10</v>
      </c>
      <c r="K3319" s="1144"/>
    </row>
    <row r="3320" spans="1:11" ht="16" thickBot="1" x14ac:dyDescent="0.3">
      <c r="A3320" s="1155">
        <v>38</v>
      </c>
      <c r="B3320" s="1144" t="s">
        <v>12628</v>
      </c>
      <c r="C3320" s="1144">
        <v>318</v>
      </c>
      <c r="D3320" s="1156">
        <v>277</v>
      </c>
      <c r="E3320" s="1141">
        <v>246</v>
      </c>
      <c r="F3320" s="1144">
        <v>221</v>
      </c>
      <c r="G3320" s="1144">
        <v>200</v>
      </c>
      <c r="H3320" s="1144">
        <v>184</v>
      </c>
      <c r="I3320" s="1144">
        <v>163</v>
      </c>
      <c r="J3320" s="1144">
        <v>147</v>
      </c>
      <c r="K3320" s="1144"/>
    </row>
    <row r="3321" spans="1:11" ht="16" thickBot="1" x14ac:dyDescent="0.3">
      <c r="A3321" s="1157"/>
      <c r="B3321" s="1144" t="s">
        <v>15718</v>
      </c>
      <c r="C3321" s="1144">
        <v>22</v>
      </c>
      <c r="D3321" s="1156">
        <v>19</v>
      </c>
      <c r="E3321" s="1141">
        <v>17</v>
      </c>
      <c r="F3321" s="1144">
        <v>15</v>
      </c>
      <c r="G3321" s="1144">
        <v>14</v>
      </c>
      <c r="H3321" s="1144">
        <v>12</v>
      </c>
      <c r="I3321" s="1144">
        <v>11</v>
      </c>
      <c r="J3321" s="1144">
        <v>10</v>
      </c>
      <c r="K3321" s="1144"/>
    </row>
    <row r="3322" spans="1:11" ht="16" thickBot="1" x14ac:dyDescent="0.3">
      <c r="A3322" s="1155">
        <v>39</v>
      </c>
      <c r="B3322" s="1144" t="s">
        <v>12628</v>
      </c>
      <c r="C3322" s="1144">
        <v>304</v>
      </c>
      <c r="D3322" s="1156">
        <v>267</v>
      </c>
      <c r="E3322" s="1141">
        <v>237</v>
      </c>
      <c r="F3322" s="1144">
        <v>214</v>
      </c>
      <c r="G3322" s="1144">
        <v>194</v>
      </c>
      <c r="H3322" s="1144">
        <v>178</v>
      </c>
      <c r="I3322" s="1144">
        <v>159</v>
      </c>
      <c r="J3322" s="1144">
        <v>143</v>
      </c>
      <c r="K3322" s="1144"/>
    </row>
    <row r="3323" spans="1:11" ht="16" thickBot="1" x14ac:dyDescent="0.3">
      <c r="A3323" s="1157"/>
      <c r="B3323" s="1144" t="s">
        <v>15718</v>
      </c>
      <c r="C3323" s="1144">
        <v>21</v>
      </c>
      <c r="D3323" s="1156">
        <v>18</v>
      </c>
      <c r="E3323" s="1141">
        <v>16</v>
      </c>
      <c r="F3323" s="1144">
        <v>15</v>
      </c>
      <c r="G3323" s="1144">
        <v>13</v>
      </c>
      <c r="H3323" s="1144">
        <v>12</v>
      </c>
      <c r="I3323" s="1144">
        <v>11</v>
      </c>
      <c r="J3323" s="1144">
        <v>10</v>
      </c>
      <c r="K3323" s="1144"/>
    </row>
    <row r="3324" spans="1:11" ht="16" thickBot="1" x14ac:dyDescent="0.3">
      <c r="A3324" s="1155">
        <v>40</v>
      </c>
      <c r="B3324" s="1144" t="s">
        <v>12628</v>
      </c>
      <c r="C3324" s="1144">
        <v>292</v>
      </c>
      <c r="D3324" s="1156">
        <v>257</v>
      </c>
      <c r="E3324" s="1141">
        <v>229</v>
      </c>
      <c r="F3324" s="1144">
        <v>207</v>
      </c>
      <c r="G3324" s="1144">
        <v>189</v>
      </c>
      <c r="H3324" s="1144">
        <v>174</v>
      </c>
      <c r="I3324" s="1144">
        <v>155</v>
      </c>
      <c r="J3324" s="1144">
        <v>140</v>
      </c>
      <c r="K3324" s="1144"/>
    </row>
    <row r="3325" spans="1:11" ht="16" thickBot="1" x14ac:dyDescent="0.3">
      <c r="A3325" s="1157"/>
      <c r="B3325" s="1144" t="s">
        <v>15718</v>
      </c>
      <c r="C3325" s="1144">
        <v>20</v>
      </c>
      <c r="D3325" s="1156">
        <v>17</v>
      </c>
      <c r="E3325" s="1141">
        <v>16</v>
      </c>
      <c r="F3325" s="1144">
        <v>14</v>
      </c>
      <c r="G3325" s="1144">
        <v>13</v>
      </c>
      <c r="H3325" s="1144">
        <v>12</v>
      </c>
      <c r="I3325" s="1144">
        <v>11</v>
      </c>
      <c r="J3325" s="1144">
        <v>10</v>
      </c>
      <c r="K3325" s="1144"/>
    </row>
    <row r="3326" spans="1:11" ht="16" thickBot="1" x14ac:dyDescent="0.3">
      <c r="A3326" s="1155" t="s">
        <v>12685</v>
      </c>
      <c r="B3326" s="1144"/>
      <c r="C3326" s="1144"/>
      <c r="D3326" s="1156"/>
      <c r="E3326" s="1141"/>
      <c r="F3326" s="1144"/>
      <c r="G3326" s="1144"/>
      <c r="H3326" s="1144"/>
      <c r="I3326" s="1144"/>
      <c r="J3326" s="1144"/>
      <c r="K3326" s="1144"/>
    </row>
    <row r="3327" spans="1:11" ht="16" thickBot="1" x14ac:dyDescent="0.3">
      <c r="A3327" s="1157" t="s">
        <v>15758</v>
      </c>
      <c r="B3327" s="1144"/>
      <c r="C3327" s="1144"/>
      <c r="D3327" s="1156"/>
      <c r="E3327" s="1141"/>
      <c r="F3327" s="1144"/>
      <c r="G3327" s="1144"/>
      <c r="H3327" s="1144"/>
      <c r="I3327" s="1144"/>
      <c r="J3327" s="1144"/>
      <c r="K3327" s="1144"/>
    </row>
    <row r="3328" spans="1:11" ht="13" x14ac:dyDescent="0.25">
      <c r="A3328" s="1158" t="s">
        <v>13629</v>
      </c>
      <c r="B3328" s="1138"/>
      <c r="C3328" s="1138"/>
      <c r="D3328" s="1138"/>
      <c r="E3328" s="1138"/>
      <c r="F3328" s="1138"/>
      <c r="G3328" s="1138"/>
      <c r="H3328" s="1138"/>
      <c r="I3328" s="1138"/>
      <c r="J3328" s="1138"/>
      <c r="K3328" s="1138"/>
    </row>
    <row r="3329" spans="1:11" ht="15" x14ac:dyDescent="0.25">
      <c r="A3329" s="1129" t="s">
        <v>12686</v>
      </c>
      <c r="B3329" s="1125"/>
      <c r="C3329" s="1125"/>
      <c r="D3329" s="1125"/>
      <c r="E3329" s="1125"/>
      <c r="F3329" s="1125"/>
      <c r="G3329" s="1125"/>
      <c r="H3329" s="1125"/>
      <c r="I3329" s="1125"/>
      <c r="J3329" s="1125"/>
      <c r="K3329" s="1125"/>
    </row>
    <row r="3330" spans="1:11" thickBot="1" x14ac:dyDescent="0.3">
      <c r="A3330" s="1129" t="s">
        <v>15752</v>
      </c>
      <c r="B3330" s="1125" t="s">
        <v>15759</v>
      </c>
      <c r="C3330" s="1125"/>
      <c r="D3330" s="1125"/>
      <c r="E3330" s="1125"/>
      <c r="F3330" s="1125"/>
      <c r="G3330" s="1125"/>
      <c r="H3330" s="1125"/>
      <c r="I3330" s="1125"/>
      <c r="J3330" s="1125"/>
      <c r="K3330" s="1125"/>
    </row>
    <row r="3331" spans="1:11" ht="16" thickBot="1" x14ac:dyDescent="0.3">
      <c r="A3331" s="1140"/>
      <c r="B3331" s="1141">
        <v>4</v>
      </c>
      <c r="C3331" s="1146">
        <v>-1</v>
      </c>
      <c r="D3331" s="1142">
        <v>-7</v>
      </c>
      <c r="E3331" s="1125">
        <v>-12</v>
      </c>
      <c r="F3331" s="1125">
        <v>-16</v>
      </c>
      <c r="G3331" s="1125">
        <v>-23</v>
      </c>
      <c r="H3331" s="1125">
        <v>-29</v>
      </c>
      <c r="I3331" s="1125"/>
      <c r="J3331" s="1125"/>
      <c r="K3331" s="1125"/>
    </row>
    <row r="3332" spans="1:11" ht="16" thickBot="1" x14ac:dyDescent="0.3">
      <c r="A3332" s="1143">
        <v>1.8</v>
      </c>
      <c r="B3332" s="1144">
        <v>4</v>
      </c>
      <c r="C3332" s="1146">
        <v>-1</v>
      </c>
      <c r="D3332" s="1142">
        <v>-7</v>
      </c>
      <c r="E3332" s="1125">
        <v>-12</v>
      </c>
      <c r="F3332" s="1125">
        <v>-16</v>
      </c>
      <c r="G3332" s="1125">
        <v>-23</v>
      </c>
      <c r="H3332" s="1125">
        <v>-29</v>
      </c>
      <c r="I3332" s="1125"/>
      <c r="J3332" s="1125"/>
      <c r="K3332" s="1125"/>
    </row>
    <row r="3333" spans="1:11" ht="16.149999999999999" customHeight="1" thickBot="1" x14ac:dyDescent="0.3">
      <c r="A3333" s="1147">
        <v>2.2000000000000002</v>
      </c>
      <c r="B3333" s="1148">
        <v>3</v>
      </c>
      <c r="C3333" s="1149">
        <v>-3</v>
      </c>
      <c r="D3333" s="1150">
        <v>-9</v>
      </c>
      <c r="E3333" s="1150">
        <v>-15</v>
      </c>
      <c r="F3333" s="1150">
        <v>-21</v>
      </c>
      <c r="G3333" s="1150">
        <v>-26</v>
      </c>
      <c r="H3333" s="1150">
        <v>-32</v>
      </c>
      <c r="I3333" s="1150"/>
      <c r="J3333" s="1150"/>
      <c r="K3333" s="1145"/>
    </row>
    <row r="3334" spans="1:11" thickBot="1" x14ac:dyDescent="0.3">
      <c r="A3334" s="1143">
        <v>4.5</v>
      </c>
      <c r="B3334" s="1151">
        <v>-2</v>
      </c>
      <c r="C3334" s="1145">
        <v>-9</v>
      </c>
      <c r="D3334" s="1146">
        <v>-15</v>
      </c>
      <c r="E3334" s="1142">
        <v>-23</v>
      </c>
      <c r="F3334" s="1145">
        <v>-30</v>
      </c>
      <c r="G3334" s="1145">
        <v>-36</v>
      </c>
      <c r="H3334" s="1145">
        <v>-43</v>
      </c>
      <c r="I3334" s="1145"/>
      <c r="J3334" s="1145"/>
      <c r="K3334" s="1145"/>
    </row>
    <row r="3335" spans="1:11" thickBot="1" x14ac:dyDescent="0.3">
      <c r="A3335" s="1143">
        <v>6.7</v>
      </c>
      <c r="B3335" s="1145">
        <v>-6</v>
      </c>
      <c r="C3335" s="1145">
        <v>-13</v>
      </c>
      <c r="D3335" s="1146">
        <v>-21</v>
      </c>
      <c r="E3335" s="1142">
        <v>-28</v>
      </c>
      <c r="F3335" s="1145">
        <v>-38</v>
      </c>
      <c r="G3335" s="1145">
        <v>-43</v>
      </c>
      <c r="H3335" s="1145">
        <v>-50</v>
      </c>
      <c r="I3335" s="1145"/>
      <c r="J3335" s="1145"/>
      <c r="K3335" s="1145"/>
    </row>
    <row r="3336" spans="1:11" thickBot="1" x14ac:dyDescent="0.3">
      <c r="A3336" s="1143" t="s">
        <v>12687</v>
      </c>
      <c r="B3336" s="1145"/>
      <c r="C3336" s="1145"/>
      <c r="D3336" s="1146"/>
      <c r="E3336" s="1142"/>
      <c r="F3336" s="1145"/>
      <c r="G3336" s="1145"/>
      <c r="H3336" s="1145"/>
      <c r="I3336" s="1145"/>
      <c r="J3336" s="1145"/>
      <c r="K3336" s="1145"/>
    </row>
    <row r="3337" spans="1:11" ht="13.5" thickBot="1" x14ac:dyDescent="0.3">
      <c r="A3337" s="1152" t="s">
        <v>12688</v>
      </c>
      <c r="B3337" s="1153"/>
      <c r="C3337" s="1153"/>
      <c r="D3337" s="1153"/>
      <c r="E3337" s="1153"/>
      <c r="F3337" s="1153"/>
      <c r="G3337" s="1153"/>
      <c r="H3337" s="1153"/>
      <c r="I3337" s="1153"/>
      <c r="J3337" s="1153"/>
      <c r="K3337" s="1154"/>
    </row>
    <row r="3338" spans="1:11" ht="47" thickBot="1" x14ac:dyDescent="0.3">
      <c r="A3338" s="1155" t="s">
        <v>12689</v>
      </c>
      <c r="B3338" s="1144" t="s">
        <v>12690</v>
      </c>
      <c r="C3338" s="1144"/>
      <c r="D3338" s="1156"/>
      <c r="E3338" s="1141"/>
      <c r="F3338" s="1144"/>
      <c r="G3338" s="1144"/>
      <c r="H3338" s="1144"/>
      <c r="I3338" s="1144"/>
      <c r="J3338" s="1144"/>
      <c r="K3338" s="1144"/>
    </row>
    <row r="3339" spans="1:11" ht="31.5" thickBot="1" x14ac:dyDescent="0.3">
      <c r="A3339" s="1157"/>
      <c r="B3339" s="1144" t="s">
        <v>12691</v>
      </c>
      <c r="C3339" s="1144" t="s">
        <v>12692</v>
      </c>
      <c r="D3339" s="1156" t="s">
        <v>12693</v>
      </c>
      <c r="E3339" s="1141" t="s">
        <v>12694</v>
      </c>
      <c r="F3339" s="1144"/>
      <c r="G3339" s="1144"/>
      <c r="H3339" s="1144"/>
      <c r="I3339" s="1144"/>
      <c r="J3339" s="1144"/>
      <c r="K3339" s="1144"/>
    </row>
    <row r="3340" spans="1:11" ht="16" thickBot="1" x14ac:dyDescent="0.3">
      <c r="A3340" s="1155"/>
      <c r="B3340" s="1144" t="s">
        <v>12695</v>
      </c>
      <c r="C3340" s="1144" t="s">
        <v>12695</v>
      </c>
      <c r="D3340" s="1156" t="s">
        <v>12695</v>
      </c>
      <c r="E3340" s="1141" t="s">
        <v>12695</v>
      </c>
      <c r="F3340" s="1144"/>
      <c r="G3340" s="1144"/>
      <c r="H3340" s="1144"/>
      <c r="I3340" s="1144"/>
      <c r="J3340" s="1144"/>
      <c r="K3340" s="1144"/>
    </row>
    <row r="3341" spans="1:11" ht="16" thickBot="1" x14ac:dyDescent="0.3">
      <c r="A3341" s="1157" t="s">
        <v>12696</v>
      </c>
      <c r="B3341" s="1144">
        <v>55</v>
      </c>
      <c r="C3341" s="1144">
        <v>51</v>
      </c>
      <c r="D3341" s="1156">
        <v>48</v>
      </c>
      <c r="E3341" s="1141">
        <v>43</v>
      </c>
      <c r="F3341" s="1144"/>
      <c r="G3341" s="1144"/>
      <c r="H3341" s="1144"/>
      <c r="I3341" s="1144"/>
      <c r="J3341" s="1144"/>
      <c r="K3341" s="1144"/>
    </row>
    <row r="3342" spans="1:11" ht="16" thickBot="1" x14ac:dyDescent="0.3">
      <c r="A3342" s="1155" t="s">
        <v>12697</v>
      </c>
      <c r="B3342" s="1144">
        <v>66</v>
      </c>
      <c r="C3342" s="1144">
        <v>56</v>
      </c>
      <c r="D3342" s="1156">
        <v>48</v>
      </c>
      <c r="E3342" s="1141">
        <v>43</v>
      </c>
      <c r="F3342" s="1144"/>
      <c r="G3342" s="1144"/>
      <c r="H3342" s="1144"/>
      <c r="I3342" s="1144"/>
      <c r="J3342" s="1144"/>
      <c r="K3342" s="1144"/>
    </row>
    <row r="3343" spans="1:11" ht="16" thickBot="1" x14ac:dyDescent="0.3">
      <c r="A3343" s="1157" t="s">
        <v>12698</v>
      </c>
      <c r="B3343" s="1144">
        <v>71</v>
      </c>
      <c r="C3343" s="1144">
        <v>60</v>
      </c>
      <c r="D3343" s="1156">
        <v>48</v>
      </c>
      <c r="E3343" s="1141">
        <v>43</v>
      </c>
      <c r="F3343" s="1144"/>
      <c r="G3343" s="1144"/>
      <c r="H3343" s="1144"/>
      <c r="I3343" s="1144"/>
      <c r="J3343" s="1144"/>
      <c r="K3343" s="1144"/>
    </row>
    <row r="3344" spans="1:11" ht="16" thickBot="1" x14ac:dyDescent="0.3">
      <c r="A3344" s="1155" t="s">
        <v>12699</v>
      </c>
      <c r="B3344" s="1144">
        <v>89</v>
      </c>
      <c r="C3344" s="1144">
        <v>60</v>
      </c>
      <c r="D3344" s="1156">
        <v>48</v>
      </c>
      <c r="E3344" s="1141">
        <v>43</v>
      </c>
      <c r="F3344" s="1144"/>
      <c r="G3344" s="1144"/>
      <c r="H3344" s="1144"/>
      <c r="I3344" s="1144"/>
      <c r="J3344" s="1144"/>
      <c r="K3344" s="1144"/>
    </row>
    <row r="3345" spans="1:11" ht="16" thickBot="1" x14ac:dyDescent="0.3">
      <c r="A3345" s="1157" t="s">
        <v>12700</v>
      </c>
      <c r="B3345" s="1144"/>
      <c r="C3345" s="1144"/>
      <c r="D3345" s="1156"/>
      <c r="E3345" s="1141"/>
      <c r="F3345" s="1144"/>
      <c r="G3345" s="1144"/>
      <c r="H3345" s="1144"/>
      <c r="I3345" s="1144"/>
      <c r="J3345" s="1144"/>
      <c r="K3345" s="1144"/>
    </row>
    <row r="3346" spans="1:11" ht="62.5" thickBot="1" x14ac:dyDescent="0.3">
      <c r="A3346" s="1155" t="s">
        <v>12701</v>
      </c>
      <c r="B3346" s="1144"/>
      <c r="C3346" s="1144"/>
      <c r="D3346" s="1156"/>
      <c r="E3346" s="1141"/>
      <c r="F3346" s="1144"/>
      <c r="G3346" s="1144"/>
      <c r="H3346" s="1144"/>
      <c r="I3346" s="1144"/>
      <c r="J3346" s="1144"/>
      <c r="K3346" s="1144"/>
    </row>
    <row r="3347" spans="1:11" ht="16" thickBot="1" x14ac:dyDescent="0.3">
      <c r="A3347" s="1157" t="s">
        <v>12702</v>
      </c>
      <c r="B3347" s="1144"/>
      <c r="C3347" s="1144"/>
      <c r="D3347" s="1156"/>
      <c r="E3347" s="1141"/>
      <c r="F3347" s="1144"/>
      <c r="G3347" s="1144"/>
      <c r="H3347" s="1144"/>
      <c r="I3347" s="1144"/>
      <c r="J3347" s="1144"/>
      <c r="K3347" s="1144"/>
    </row>
    <row r="3348" spans="1:11" ht="16" thickBot="1" x14ac:dyDescent="0.3">
      <c r="A3348" s="1155" t="s">
        <v>12703</v>
      </c>
      <c r="B3348" s="1144"/>
      <c r="C3348" s="1144"/>
      <c r="D3348" s="1156"/>
      <c r="E3348" s="1141"/>
      <c r="F3348" s="1144"/>
      <c r="G3348" s="1144"/>
      <c r="H3348" s="1144"/>
      <c r="I3348" s="1144"/>
      <c r="J3348" s="1144"/>
      <c r="K3348" s="1144"/>
    </row>
    <row r="3349" spans="1:11" ht="16" thickBot="1" x14ac:dyDescent="0.3">
      <c r="A3349" s="1157" t="s">
        <v>12704</v>
      </c>
      <c r="B3349" s="1144"/>
      <c r="C3349" s="1144"/>
      <c r="D3349" s="1156"/>
      <c r="E3349" s="1141"/>
      <c r="F3349" s="1144"/>
      <c r="G3349" s="1144"/>
      <c r="H3349" s="1144"/>
      <c r="I3349" s="1144"/>
      <c r="J3349" s="1144"/>
      <c r="K3349" s="1144"/>
    </row>
    <row r="3350" spans="1:11" ht="16" thickBot="1" x14ac:dyDescent="0.3">
      <c r="A3350" s="1155" t="s">
        <v>12705</v>
      </c>
      <c r="B3350" s="1144"/>
      <c r="C3350" s="1144"/>
      <c r="D3350" s="1156"/>
      <c r="E3350" s="1141"/>
      <c r="F3350" s="1144"/>
      <c r="G3350" s="1144"/>
      <c r="H3350" s="1144"/>
      <c r="I3350" s="1144"/>
      <c r="J3350" s="1144"/>
      <c r="K3350" s="1144"/>
    </row>
    <row r="3351" spans="1:11" ht="31.5" thickBot="1" x14ac:dyDescent="0.3">
      <c r="A3351" s="1157" t="s">
        <v>13630</v>
      </c>
      <c r="B3351" s="1144" t="s">
        <v>13631</v>
      </c>
      <c r="C3351" s="1144" t="s">
        <v>12706</v>
      </c>
      <c r="D3351" s="1156" t="s">
        <v>12707</v>
      </c>
      <c r="E3351" s="1141" t="s">
        <v>13632</v>
      </c>
      <c r="F3351" s="1144" t="s">
        <v>17545</v>
      </c>
      <c r="G3351" s="1144"/>
      <c r="H3351" s="1144"/>
      <c r="I3351" s="1144"/>
      <c r="J3351" s="1144"/>
      <c r="K3351" s="1144"/>
    </row>
    <row r="3352" spans="1:11" ht="16" thickBot="1" x14ac:dyDescent="0.3">
      <c r="A3352" s="1155" t="s">
        <v>17546</v>
      </c>
      <c r="B3352" s="1144"/>
      <c r="C3352" s="1144"/>
      <c r="D3352" s="1156"/>
      <c r="E3352" s="1141"/>
      <c r="F3352" s="1144"/>
      <c r="G3352" s="1144"/>
      <c r="H3352" s="1144"/>
      <c r="I3352" s="1144"/>
      <c r="J3352" s="1144"/>
      <c r="K3352" s="1144"/>
    </row>
    <row r="3353" spans="1:11" ht="16" thickBot="1" x14ac:dyDescent="0.3">
      <c r="A3353" s="1157"/>
      <c r="B3353" s="1144"/>
      <c r="C3353" s="1144" t="s">
        <v>15760</v>
      </c>
      <c r="D3353" s="1156"/>
      <c r="E3353" s="1141"/>
      <c r="F3353" s="1144"/>
      <c r="G3353" s="1144"/>
      <c r="H3353" s="1144"/>
      <c r="I3353" s="1144"/>
      <c r="J3353" s="1144"/>
      <c r="K3353" s="1144"/>
    </row>
    <row r="3354" spans="1:11" ht="16" thickBot="1" x14ac:dyDescent="0.3">
      <c r="A3354" s="1155" t="s">
        <v>13633</v>
      </c>
      <c r="B3354" s="1144" t="s">
        <v>12708</v>
      </c>
      <c r="C3354" s="1144">
        <v>50</v>
      </c>
      <c r="D3354" s="1156">
        <v>100</v>
      </c>
      <c r="E3354" s="1141"/>
      <c r="F3354" s="1144">
        <v>0.54600000000000004</v>
      </c>
      <c r="G3354" s="1144"/>
      <c r="H3354" s="1144"/>
      <c r="I3354" s="1144"/>
      <c r="J3354" s="1144"/>
      <c r="K3354" s="1144"/>
    </row>
    <row r="3355" spans="1:11" ht="16" thickBot="1" x14ac:dyDescent="0.3">
      <c r="A3355" s="1157" t="s">
        <v>13634</v>
      </c>
      <c r="B3355" s="1144" t="s">
        <v>12709</v>
      </c>
      <c r="C3355" s="1144">
        <v>4</v>
      </c>
      <c r="D3355" s="1156">
        <v>20</v>
      </c>
      <c r="E3355" s="1141" t="s">
        <v>6548</v>
      </c>
      <c r="F3355" s="1144">
        <v>0.23599999999999999</v>
      </c>
      <c r="G3355" s="1144"/>
      <c r="H3355" s="1144"/>
      <c r="I3355" s="1144"/>
      <c r="J3355" s="1144"/>
      <c r="K3355" s="1144"/>
    </row>
    <row r="3356" spans="1:11" ht="16" thickBot="1" x14ac:dyDescent="0.3">
      <c r="A3356" s="1155" t="s">
        <v>13635</v>
      </c>
      <c r="B3356" s="1144" t="s">
        <v>17547</v>
      </c>
      <c r="C3356" s="1144">
        <v>800</v>
      </c>
      <c r="D3356" s="1156">
        <v>1500</v>
      </c>
      <c r="E3356" s="1141"/>
      <c r="F3356" s="1144">
        <v>0.41399999999999998</v>
      </c>
      <c r="G3356" s="1144"/>
      <c r="H3356" s="1144"/>
      <c r="I3356" s="1144"/>
      <c r="J3356" s="1144"/>
      <c r="K3356" s="1144"/>
    </row>
    <row r="3357" spans="1:11" ht="16" thickBot="1" x14ac:dyDescent="0.3">
      <c r="A3357" s="1157" t="s">
        <v>13636</v>
      </c>
      <c r="B3357" s="1144" t="s">
        <v>12710</v>
      </c>
      <c r="C3357" s="1144">
        <v>70</v>
      </c>
      <c r="D3357" s="1156">
        <v>100</v>
      </c>
      <c r="E3357" s="1141" t="s">
        <v>12716</v>
      </c>
      <c r="F3357" s="1144">
        <v>0.58599999999999997</v>
      </c>
      <c r="G3357" s="1144"/>
      <c r="H3357" s="1144"/>
      <c r="I3357" s="1144"/>
      <c r="J3357" s="1144"/>
      <c r="K3357" s="1144"/>
    </row>
    <row r="3358" spans="1:11" ht="16" thickBot="1" x14ac:dyDescent="0.3">
      <c r="A3358" s="1155" t="s">
        <v>13637</v>
      </c>
      <c r="B3358" s="1144" t="s">
        <v>13638</v>
      </c>
      <c r="C3358" s="1144"/>
      <c r="D3358" s="1156"/>
      <c r="E3358" s="1141"/>
      <c r="F3358" s="1144"/>
      <c r="G3358" s="1144"/>
      <c r="H3358" s="1144"/>
      <c r="I3358" s="1144"/>
      <c r="J3358" s="1144"/>
      <c r="K3358" s="1144"/>
    </row>
    <row r="3359" spans="1:11" ht="16" thickBot="1" x14ac:dyDescent="0.3">
      <c r="A3359" s="1157" t="s">
        <v>13639</v>
      </c>
      <c r="B3359" s="1144" t="s">
        <v>13638</v>
      </c>
      <c r="C3359" s="1144"/>
      <c r="D3359" s="1156"/>
      <c r="E3359" s="1141"/>
      <c r="F3359" s="1144"/>
      <c r="G3359" s="1144"/>
      <c r="H3359" s="1144"/>
      <c r="I3359" s="1144"/>
      <c r="J3359" s="1144"/>
      <c r="K3359" s="1144"/>
    </row>
    <row r="3360" spans="1:11" ht="31.5" thickBot="1" x14ac:dyDescent="0.3">
      <c r="A3360" s="1155" t="s">
        <v>13640</v>
      </c>
      <c r="B3360" s="1144" t="s">
        <v>13641</v>
      </c>
      <c r="C3360" s="1144">
        <v>0.1</v>
      </c>
      <c r="D3360" s="1156"/>
      <c r="E3360" s="1141" t="s">
        <v>17548</v>
      </c>
      <c r="F3360" s="1144"/>
      <c r="G3360" s="1144"/>
      <c r="H3360" s="1144"/>
      <c r="I3360" s="1144"/>
      <c r="J3360" s="1144"/>
      <c r="K3360" s="1144"/>
    </row>
    <row r="3361" spans="1:11" ht="31.5" thickBot="1" x14ac:dyDescent="0.3">
      <c r="A3361" s="1157" t="s">
        <v>17549</v>
      </c>
      <c r="B3361" s="1144" t="s">
        <v>13642</v>
      </c>
      <c r="C3361" s="1144"/>
      <c r="D3361" s="1156"/>
      <c r="E3361" s="1141"/>
      <c r="F3361" s="1144"/>
      <c r="G3361" s="1144"/>
      <c r="H3361" s="1144"/>
      <c r="I3361" s="1144"/>
      <c r="J3361" s="1144"/>
      <c r="K3361" s="1144"/>
    </row>
    <row r="3362" spans="1:11" ht="16" thickBot="1" x14ac:dyDescent="0.3">
      <c r="A3362" s="1155" t="s">
        <v>13643</v>
      </c>
      <c r="B3362" s="1144" t="s">
        <v>13644</v>
      </c>
      <c r="C3362" s="1144"/>
      <c r="D3362" s="1156"/>
      <c r="E3362" s="1141"/>
      <c r="F3362" s="1144"/>
      <c r="G3362" s="1144"/>
      <c r="H3362" s="1144"/>
      <c r="I3362" s="1144"/>
      <c r="J3362" s="1144"/>
      <c r="K3362" s="1144"/>
    </row>
    <row r="3363" spans="1:11" ht="16" thickBot="1" x14ac:dyDescent="0.3">
      <c r="A3363" s="1157" t="s">
        <v>13645</v>
      </c>
      <c r="B3363" s="1144" t="s">
        <v>12712</v>
      </c>
      <c r="C3363" s="1144">
        <v>25</v>
      </c>
      <c r="D3363" s="1156">
        <v>50</v>
      </c>
      <c r="E3363" s="1141" t="s">
        <v>12713</v>
      </c>
      <c r="F3363" s="1144">
        <v>0.21099999999999999</v>
      </c>
      <c r="G3363" s="1144"/>
      <c r="H3363" s="1144"/>
      <c r="I3363" s="1144"/>
      <c r="J3363" s="1144"/>
      <c r="K3363" s="1144"/>
    </row>
    <row r="3364" spans="1:11" ht="31.5" thickBot="1" x14ac:dyDescent="0.3">
      <c r="A3364" s="1155" t="s">
        <v>13646</v>
      </c>
      <c r="B3364" s="1144" t="s">
        <v>13647</v>
      </c>
      <c r="C3364" s="1144"/>
      <c r="D3364" s="1156"/>
      <c r="E3364" s="1141"/>
      <c r="F3364" s="1144"/>
      <c r="G3364" s="1144"/>
      <c r="H3364" s="1144"/>
      <c r="I3364" s="1144"/>
      <c r="J3364" s="1144"/>
      <c r="K3364" s="1144"/>
    </row>
    <row r="3365" spans="1:11" ht="47" thickBot="1" x14ac:dyDescent="0.3">
      <c r="A3365" s="1157" t="s">
        <v>13648</v>
      </c>
      <c r="B3365" s="1144" t="s">
        <v>13649</v>
      </c>
      <c r="C3365" s="1144"/>
      <c r="D3365" s="1156"/>
      <c r="E3365" s="1141"/>
      <c r="F3365" s="1144"/>
      <c r="G3365" s="1144"/>
      <c r="H3365" s="1144"/>
      <c r="I3365" s="1144"/>
      <c r="J3365" s="1144"/>
      <c r="K3365" s="1144"/>
    </row>
    <row r="3366" spans="1:11" ht="16" thickBot="1" x14ac:dyDescent="0.3">
      <c r="A3366" s="1155" t="s">
        <v>13650</v>
      </c>
      <c r="B3366" s="1144" t="s">
        <v>13651</v>
      </c>
      <c r="C3366" s="1144"/>
      <c r="D3366" s="1156"/>
      <c r="E3366" s="1141"/>
      <c r="F3366" s="1144"/>
      <c r="G3366" s="1144"/>
      <c r="H3366" s="1144"/>
      <c r="I3366" s="1144"/>
      <c r="J3366" s="1144"/>
      <c r="K3366" s="1144"/>
    </row>
    <row r="3367" spans="1:11" ht="16" thickBot="1" x14ac:dyDescent="0.3">
      <c r="A3367" s="1157" t="s">
        <v>13652</v>
      </c>
      <c r="B3367" s="1144" t="s">
        <v>12714</v>
      </c>
      <c r="C3367" s="1144">
        <v>2.5</v>
      </c>
      <c r="D3367" s="1156">
        <v>7.5</v>
      </c>
      <c r="E3367" s="1141" t="s">
        <v>6548</v>
      </c>
      <c r="F3367" s="1144">
        <v>0.39400000000000002</v>
      </c>
      <c r="G3367" s="1144"/>
      <c r="H3367" s="1144"/>
      <c r="I3367" s="1144"/>
      <c r="J3367" s="1144"/>
      <c r="K3367" s="1144"/>
    </row>
    <row r="3368" spans="1:11" ht="16" thickBot="1" x14ac:dyDescent="0.3">
      <c r="A3368" s="1155" t="s">
        <v>13653</v>
      </c>
      <c r="B3368" s="1144" t="s">
        <v>12715</v>
      </c>
      <c r="C3368" s="1144">
        <v>2</v>
      </c>
      <c r="D3368" s="1156">
        <v>4</v>
      </c>
      <c r="E3368" s="1141" t="s">
        <v>12711</v>
      </c>
      <c r="F3368" s="1144">
        <v>0.25600000000000001</v>
      </c>
      <c r="G3368" s="1144"/>
      <c r="H3368" s="1144"/>
      <c r="I3368" s="1144"/>
      <c r="J3368" s="1144"/>
      <c r="K3368" s="1144"/>
    </row>
    <row r="3369" spans="1:11" ht="16" thickBot="1" x14ac:dyDescent="0.3">
      <c r="A3369" s="1157" t="s">
        <v>13654</v>
      </c>
      <c r="B3369" s="1144" t="s">
        <v>12717</v>
      </c>
      <c r="C3369" s="1144">
        <v>0.2</v>
      </c>
      <c r="D3369" s="1156">
        <v>0.4</v>
      </c>
      <c r="E3369" s="1141" t="s">
        <v>6548</v>
      </c>
      <c r="F3369" s="1144"/>
      <c r="G3369" s="1144"/>
      <c r="H3369" s="1144"/>
      <c r="I3369" s="1144"/>
      <c r="J3369" s="1144"/>
      <c r="K3369" s="1144"/>
    </row>
    <row r="3370" spans="1:11" ht="16" thickBot="1" x14ac:dyDescent="0.3">
      <c r="A3370" s="1155" t="s">
        <v>13655</v>
      </c>
      <c r="B3370" s="1144" t="s">
        <v>12718</v>
      </c>
      <c r="C3370" s="1144">
        <v>14</v>
      </c>
      <c r="D3370" s="1156">
        <v>36</v>
      </c>
      <c r="E3370" s="1141" t="s">
        <v>6548</v>
      </c>
      <c r="F3370" s="1144">
        <v>1.4119999999999999</v>
      </c>
      <c r="G3370" s="1144"/>
      <c r="H3370" s="1144"/>
      <c r="I3370" s="1144"/>
      <c r="J3370" s="1144"/>
      <c r="K3370" s="1144"/>
    </row>
    <row r="3371" spans="1:11" ht="31.5" thickBot="1" x14ac:dyDescent="0.3">
      <c r="A3371" s="1157" t="s">
        <v>13656</v>
      </c>
      <c r="B3371" s="1144" t="s">
        <v>13657</v>
      </c>
      <c r="C3371" s="1144"/>
      <c r="D3371" s="1156"/>
      <c r="E3371" s="1141"/>
      <c r="F3371" s="1144"/>
      <c r="G3371" s="1144"/>
      <c r="H3371" s="1144"/>
      <c r="I3371" s="1144"/>
      <c r="J3371" s="1144"/>
      <c r="K3371" s="1144"/>
    </row>
    <row r="3372" spans="1:11" ht="16" thickBot="1" x14ac:dyDescent="0.3">
      <c r="A3372" s="1155" t="s">
        <v>13658</v>
      </c>
      <c r="B3372" s="1144" t="s">
        <v>13659</v>
      </c>
      <c r="C3372" s="1144"/>
      <c r="D3372" s="1156"/>
      <c r="E3372" s="1141"/>
      <c r="F3372" s="1144"/>
      <c r="G3372" s="1144"/>
      <c r="H3372" s="1144"/>
      <c r="I3372" s="1144"/>
      <c r="J3372" s="1144"/>
      <c r="K3372" s="1144"/>
    </row>
    <row r="3373" spans="1:11" ht="31.5" thickBot="1" x14ac:dyDescent="0.3">
      <c r="A3373" s="1157" t="s">
        <v>13660</v>
      </c>
      <c r="B3373" s="1144" t="s">
        <v>13661</v>
      </c>
      <c r="C3373" s="1144"/>
      <c r="D3373" s="1156"/>
      <c r="E3373" s="1141"/>
      <c r="F3373" s="1144"/>
      <c r="G3373" s="1144"/>
      <c r="H3373" s="1144"/>
      <c r="I3373" s="1144"/>
      <c r="J3373" s="1144"/>
      <c r="K3373" s="1144"/>
    </row>
    <row r="3374" spans="1:11" ht="31.5" thickBot="1" x14ac:dyDescent="0.3">
      <c r="A3374" s="1155" t="s">
        <v>13662</v>
      </c>
      <c r="B3374" s="1144" t="s">
        <v>12719</v>
      </c>
      <c r="C3374" s="1144">
        <v>5</v>
      </c>
      <c r="D3374" s="1156">
        <v>10</v>
      </c>
      <c r="E3374" s="1141" t="s">
        <v>13663</v>
      </c>
      <c r="F3374" s="1144">
        <v>0.25800000000000001</v>
      </c>
      <c r="G3374" s="1144"/>
      <c r="H3374" s="1144"/>
      <c r="I3374" s="1144"/>
      <c r="J3374" s="1144"/>
      <c r="K3374" s="1144"/>
    </row>
    <row r="3375" spans="1:11" ht="16" thickBot="1" x14ac:dyDescent="0.3">
      <c r="A3375" s="1157" t="s">
        <v>13664</v>
      </c>
      <c r="B3375" s="1144" t="s">
        <v>12720</v>
      </c>
      <c r="C3375" s="1144">
        <v>0.5</v>
      </c>
      <c r="D3375" s="1156">
        <v>1.5</v>
      </c>
      <c r="E3375" s="1141"/>
      <c r="F3375" s="1144"/>
      <c r="G3375" s="1144"/>
      <c r="H3375" s="1144"/>
      <c r="I3375" s="1144"/>
      <c r="J3375" s="1144"/>
      <c r="K3375" s="1144"/>
    </row>
    <row r="3376" spans="1:11" ht="16" thickBot="1" x14ac:dyDescent="0.3">
      <c r="A3376" s="1155" t="s">
        <v>13665</v>
      </c>
      <c r="B3376" s="1144"/>
      <c r="C3376" s="1144">
        <v>0.5</v>
      </c>
      <c r="D3376" s="1156">
        <v>1.5</v>
      </c>
      <c r="E3376" s="1141" t="s">
        <v>6548</v>
      </c>
      <c r="F3376" s="1144"/>
      <c r="G3376" s="1144"/>
      <c r="H3376" s="1144"/>
      <c r="I3376" s="1144"/>
      <c r="J3376" s="1144"/>
      <c r="K3376" s="1144"/>
    </row>
    <row r="3377" spans="1:11" ht="31.5" thickBot="1" x14ac:dyDescent="0.3">
      <c r="A3377" s="1157" t="s">
        <v>13666</v>
      </c>
      <c r="B3377" s="1144" t="s">
        <v>13667</v>
      </c>
      <c r="C3377" s="1144"/>
      <c r="D3377" s="1156"/>
      <c r="E3377" s="1141"/>
      <c r="F3377" s="1144"/>
      <c r="G3377" s="1144"/>
      <c r="H3377" s="1144"/>
      <c r="I3377" s="1144"/>
      <c r="J3377" s="1144"/>
      <c r="K3377" s="1144"/>
    </row>
    <row r="3378" spans="1:11" ht="16" thickBot="1" x14ac:dyDescent="0.3">
      <c r="A3378" s="1155" t="s">
        <v>13668</v>
      </c>
      <c r="B3378" s="1144" t="s">
        <v>12721</v>
      </c>
      <c r="C3378" s="1144">
        <v>0.1</v>
      </c>
      <c r="D3378" s="1156">
        <v>0.4</v>
      </c>
      <c r="E3378" s="1141" t="s">
        <v>5857</v>
      </c>
      <c r="F3378" s="1144"/>
      <c r="G3378" s="1144"/>
      <c r="H3378" s="1144"/>
      <c r="I3378" s="1144"/>
      <c r="J3378" s="1144"/>
      <c r="K3378" s="1144"/>
    </row>
    <row r="3379" spans="1:11" ht="31.5" thickBot="1" x14ac:dyDescent="0.3">
      <c r="A3379" s="1157" t="s">
        <v>17550</v>
      </c>
      <c r="B3379" s="1144"/>
      <c r="C3379" s="1144">
        <v>0.01</v>
      </c>
      <c r="D3379" s="1156">
        <v>0.04</v>
      </c>
      <c r="E3379" s="1141" t="s">
        <v>17551</v>
      </c>
      <c r="F3379" s="1144"/>
      <c r="G3379" s="1144"/>
      <c r="H3379" s="1144"/>
      <c r="I3379" s="1144"/>
      <c r="J3379" s="1144"/>
      <c r="K3379" s="1144"/>
    </row>
    <row r="3380" spans="1:11" ht="13" x14ac:dyDescent="0.25">
      <c r="A3380" s="1158" t="s">
        <v>17552</v>
      </c>
      <c r="B3380" s="1138"/>
      <c r="C3380" s="1138">
        <v>0.1</v>
      </c>
      <c r="D3380" s="1138">
        <v>0.4</v>
      </c>
      <c r="E3380" s="1138" t="s">
        <v>17551</v>
      </c>
      <c r="F3380" s="1138"/>
      <c r="G3380" s="1138"/>
      <c r="H3380" s="1138"/>
      <c r="I3380" s="1138"/>
      <c r="J3380" s="1138"/>
      <c r="K3380" s="1138"/>
    </row>
    <row r="3381" spans="1:11" ht="15" x14ac:dyDescent="0.25">
      <c r="A3381" s="1129" t="s">
        <v>13669</v>
      </c>
      <c r="B3381" s="1125" t="s">
        <v>12722</v>
      </c>
      <c r="C3381" s="1125">
        <v>0.1</v>
      </c>
      <c r="D3381" s="1125">
        <v>0.2</v>
      </c>
      <c r="E3381" s="1125" t="s">
        <v>5857</v>
      </c>
      <c r="F3381" s="1125">
        <v>0.309</v>
      </c>
      <c r="G3381" s="1125"/>
      <c r="H3381" s="1125"/>
      <c r="I3381" s="1125"/>
      <c r="J3381" s="1125"/>
      <c r="K3381" s="1125"/>
    </row>
    <row r="3382" spans="1:11" thickBot="1" x14ac:dyDescent="0.3">
      <c r="A3382" s="1129" t="s">
        <v>13670</v>
      </c>
      <c r="B3382" s="1125" t="s">
        <v>13671</v>
      </c>
      <c r="C3382" s="1125"/>
      <c r="D3382" s="1125"/>
      <c r="E3382" s="1125"/>
      <c r="F3382" s="1125"/>
      <c r="G3382" s="1125"/>
      <c r="H3382" s="1125"/>
      <c r="I3382" s="1125"/>
      <c r="J3382" s="1125"/>
      <c r="K3382" s="1125"/>
    </row>
    <row r="3383" spans="1:11" ht="16" thickBot="1" x14ac:dyDescent="0.3">
      <c r="A3383" s="1140" t="s">
        <v>17553</v>
      </c>
      <c r="B3383" s="1141" t="s">
        <v>12723</v>
      </c>
      <c r="C3383" s="1146">
        <v>0.2</v>
      </c>
      <c r="D3383" s="1142">
        <v>0.3</v>
      </c>
      <c r="E3383" s="1125"/>
      <c r="F3383" s="1125">
        <v>0.55900000000000005</v>
      </c>
      <c r="G3383" s="1125"/>
      <c r="H3383" s="1125"/>
      <c r="I3383" s="1125"/>
      <c r="J3383" s="1125"/>
      <c r="K3383" s="1125"/>
    </row>
    <row r="3384" spans="1:11" ht="16" thickBot="1" x14ac:dyDescent="0.3">
      <c r="A3384" s="1143" t="s">
        <v>13672</v>
      </c>
      <c r="B3384" s="1144" t="s">
        <v>12724</v>
      </c>
      <c r="C3384" s="1146">
        <v>0.1</v>
      </c>
      <c r="D3384" s="1142">
        <v>0.3</v>
      </c>
      <c r="E3384" s="1125" t="s">
        <v>12711</v>
      </c>
      <c r="F3384" s="1125">
        <v>0.37</v>
      </c>
      <c r="G3384" s="1125"/>
      <c r="H3384" s="1125"/>
      <c r="I3384" s="1125"/>
      <c r="J3384" s="1125"/>
      <c r="K3384" s="1125"/>
    </row>
    <row r="3385" spans="1:11" ht="16.149999999999999" customHeight="1" thickBot="1" x14ac:dyDescent="0.3">
      <c r="A3385" s="1147" t="s">
        <v>13673</v>
      </c>
      <c r="B3385" s="1148" t="s">
        <v>13674</v>
      </c>
      <c r="C3385" s="1149"/>
      <c r="D3385" s="1150"/>
      <c r="E3385" s="1150"/>
      <c r="F3385" s="1150"/>
      <c r="G3385" s="1150"/>
      <c r="H3385" s="1150"/>
      <c r="I3385" s="1150"/>
      <c r="J3385" s="1150"/>
      <c r="K3385" s="1145"/>
    </row>
    <row r="3386" spans="1:11" thickBot="1" x14ac:dyDescent="0.3">
      <c r="A3386" s="1143" t="s">
        <v>13675</v>
      </c>
      <c r="B3386" s="1151"/>
      <c r="C3386" s="1145">
        <v>0.5</v>
      </c>
      <c r="D3386" s="1146">
        <v>2.5</v>
      </c>
      <c r="E3386" s="1142"/>
      <c r="F3386" s="1145"/>
      <c r="G3386" s="1145"/>
      <c r="H3386" s="1145"/>
      <c r="I3386" s="1145"/>
      <c r="J3386" s="1145"/>
      <c r="K3386" s="1145"/>
    </row>
    <row r="3387" spans="1:11" ht="30.5" thickBot="1" x14ac:dyDescent="0.3">
      <c r="A3387" s="1143" t="s">
        <v>13676</v>
      </c>
      <c r="B3387" s="1145" t="s">
        <v>12725</v>
      </c>
      <c r="C3387" s="1145">
        <v>3</v>
      </c>
      <c r="D3387" s="1146">
        <v>10</v>
      </c>
      <c r="E3387" s="1142" t="s">
        <v>13677</v>
      </c>
      <c r="F3387" s="1145">
        <v>0.308</v>
      </c>
      <c r="G3387" s="1145"/>
      <c r="H3387" s="1145"/>
      <c r="I3387" s="1145"/>
      <c r="J3387" s="1145"/>
      <c r="K3387" s="1145"/>
    </row>
    <row r="3388" spans="1:11" thickBot="1" x14ac:dyDescent="0.3">
      <c r="A3388" s="1143" t="s">
        <v>13678</v>
      </c>
      <c r="B3388" s="1145"/>
      <c r="C3388" s="1145">
        <v>400</v>
      </c>
      <c r="D3388" s="1146">
        <v>1000</v>
      </c>
      <c r="E3388" s="1142" t="s">
        <v>13679</v>
      </c>
      <c r="F3388" s="1145"/>
      <c r="G3388" s="1145"/>
      <c r="H3388" s="1145"/>
      <c r="I3388" s="1145"/>
      <c r="J3388" s="1145"/>
      <c r="K3388" s="1145"/>
    </row>
    <row r="3389" spans="1:11" ht="26.5" thickBot="1" x14ac:dyDescent="0.3">
      <c r="A3389" s="1152" t="s">
        <v>13680</v>
      </c>
      <c r="B3389" s="1153" t="s">
        <v>12726</v>
      </c>
      <c r="C3389" s="1153">
        <v>5.0000000000000001E-3</v>
      </c>
      <c r="D3389" s="1153">
        <v>2.5000000000000001E-2</v>
      </c>
      <c r="E3389" s="1153" t="s">
        <v>13681</v>
      </c>
      <c r="F3389" s="1153">
        <v>9.5000000000000001E-2</v>
      </c>
      <c r="G3389" s="1153"/>
      <c r="H3389" s="1153"/>
      <c r="I3389" s="1153"/>
      <c r="J3389" s="1153"/>
      <c r="K3389" s="1154"/>
    </row>
    <row r="3390" spans="1:11" ht="16" thickBot="1" x14ac:dyDescent="0.3">
      <c r="A3390" s="1155" t="s">
        <v>13682</v>
      </c>
      <c r="B3390" s="1144" t="s">
        <v>12727</v>
      </c>
      <c r="C3390" s="1144">
        <v>0.4</v>
      </c>
      <c r="D3390" s="1156">
        <v>0.8</v>
      </c>
      <c r="E3390" s="1141" t="s">
        <v>6548</v>
      </c>
      <c r="F3390" s="1144">
        <v>0.223</v>
      </c>
      <c r="G3390" s="1144"/>
      <c r="H3390" s="1144"/>
      <c r="I3390" s="1144"/>
      <c r="J3390" s="1144"/>
      <c r="K3390" s="1144"/>
    </row>
    <row r="3391" spans="1:11" ht="31.5" thickBot="1" x14ac:dyDescent="0.3">
      <c r="A3391" s="1157" t="s">
        <v>13683</v>
      </c>
      <c r="B3391" s="1144" t="s">
        <v>13684</v>
      </c>
      <c r="C3391" s="1144"/>
      <c r="D3391" s="1156"/>
      <c r="E3391" s="1141"/>
      <c r="F3391" s="1144"/>
      <c r="G3391" s="1144"/>
      <c r="H3391" s="1144"/>
      <c r="I3391" s="1144"/>
      <c r="J3391" s="1144"/>
      <c r="K3391" s="1144"/>
    </row>
    <row r="3392" spans="1:11" ht="16" thickBot="1" x14ac:dyDescent="0.3">
      <c r="A3392" s="1155" t="s">
        <v>13685</v>
      </c>
      <c r="B3392" s="1144" t="s">
        <v>12728</v>
      </c>
      <c r="C3392" s="1144">
        <v>5</v>
      </c>
      <c r="D3392" s="1156">
        <v>10</v>
      </c>
      <c r="E3392" s="1141" t="s">
        <v>12729</v>
      </c>
      <c r="F3392" s="1144"/>
      <c r="G3392" s="1144"/>
      <c r="H3392" s="1144"/>
      <c r="I3392" s="1144"/>
      <c r="J3392" s="1144"/>
      <c r="K3392" s="1144"/>
    </row>
    <row r="3393" spans="1:11" ht="16" thickBot="1" x14ac:dyDescent="0.3">
      <c r="A3393" s="1157" t="s">
        <v>13686</v>
      </c>
      <c r="B3393" s="1144" t="s">
        <v>12730</v>
      </c>
      <c r="C3393" s="1144">
        <v>40</v>
      </c>
      <c r="D3393" s="1156">
        <v>80</v>
      </c>
      <c r="E3393" s="1141"/>
      <c r="F3393" s="1144">
        <v>0.222</v>
      </c>
      <c r="G3393" s="1144"/>
      <c r="H3393" s="1144"/>
      <c r="I3393" s="1144"/>
      <c r="J3393" s="1144"/>
      <c r="K3393" s="1144"/>
    </row>
    <row r="3394" spans="1:11" ht="31.5" thickBot="1" x14ac:dyDescent="0.3">
      <c r="A3394" s="1155" t="s">
        <v>13687</v>
      </c>
      <c r="B3394" s="1144" t="s">
        <v>13688</v>
      </c>
      <c r="C3394" s="1144"/>
      <c r="D3394" s="1156"/>
      <c r="E3394" s="1141"/>
      <c r="F3394" s="1144"/>
      <c r="G3394" s="1144"/>
      <c r="H3394" s="1144"/>
      <c r="I3394" s="1144"/>
      <c r="J3394" s="1144"/>
      <c r="K3394" s="1144"/>
    </row>
    <row r="3395" spans="1:11" ht="31.5" thickBot="1" x14ac:dyDescent="0.3">
      <c r="A3395" s="1157" t="s">
        <v>17554</v>
      </c>
      <c r="B3395" s="1144" t="s">
        <v>12731</v>
      </c>
      <c r="C3395" s="1144">
        <v>5.9999999999999995E-4</v>
      </c>
      <c r="D3395" s="1156">
        <v>2E-3</v>
      </c>
      <c r="E3395" s="1141" t="s">
        <v>17555</v>
      </c>
      <c r="F3395" s="1144"/>
      <c r="G3395" s="1144"/>
      <c r="H3395" s="1144"/>
      <c r="I3395" s="1144"/>
      <c r="J3395" s="1144"/>
      <c r="K3395" s="1144"/>
    </row>
    <row r="3396" spans="1:11" ht="16" thickBot="1" x14ac:dyDescent="0.3">
      <c r="A3396" s="1155" t="s">
        <v>13689</v>
      </c>
      <c r="B3396" s="1144" t="s">
        <v>12732</v>
      </c>
      <c r="C3396" s="1144">
        <v>1</v>
      </c>
      <c r="D3396" s="1156">
        <v>3</v>
      </c>
      <c r="E3396" s="1141" t="s">
        <v>12711</v>
      </c>
      <c r="F3396" s="1144">
        <v>0.156</v>
      </c>
      <c r="G3396" s="1144"/>
      <c r="H3396" s="1144"/>
      <c r="I3396" s="1144"/>
      <c r="J3396" s="1144"/>
      <c r="K3396" s="1144"/>
    </row>
    <row r="3397" spans="1:11" ht="16" thickBot="1" x14ac:dyDescent="0.3">
      <c r="A3397" s="1157" t="s">
        <v>17556</v>
      </c>
      <c r="B3397" s="1144" t="s">
        <v>13690</v>
      </c>
      <c r="C3397" s="1144"/>
      <c r="D3397" s="1156"/>
      <c r="E3397" s="1141"/>
      <c r="F3397" s="1144"/>
      <c r="G3397" s="1144"/>
      <c r="H3397" s="1144"/>
      <c r="I3397" s="1144"/>
      <c r="J3397" s="1144"/>
      <c r="K3397" s="1144"/>
    </row>
    <row r="3398" spans="1:11" ht="47" thickBot="1" x14ac:dyDescent="0.3">
      <c r="A3398" s="1155" t="s">
        <v>17557</v>
      </c>
      <c r="B3398" s="1144" t="s">
        <v>13691</v>
      </c>
      <c r="C3398" s="1144"/>
      <c r="D3398" s="1156"/>
      <c r="E3398" s="1141"/>
      <c r="F3398" s="1144"/>
      <c r="G3398" s="1144"/>
      <c r="H3398" s="1144"/>
      <c r="I3398" s="1144"/>
      <c r="J3398" s="1144"/>
      <c r="K3398" s="1144"/>
    </row>
    <row r="3399" spans="1:11" ht="47" thickBot="1" x14ac:dyDescent="0.3">
      <c r="A3399" s="1157" t="s">
        <v>13692</v>
      </c>
      <c r="B3399" s="1144" t="s">
        <v>13693</v>
      </c>
      <c r="C3399" s="1144"/>
      <c r="D3399" s="1156"/>
      <c r="E3399" s="1141"/>
      <c r="F3399" s="1144"/>
      <c r="G3399" s="1144"/>
      <c r="H3399" s="1144"/>
      <c r="I3399" s="1144"/>
      <c r="J3399" s="1144"/>
      <c r="K3399" s="1144"/>
    </row>
    <row r="3400" spans="1:11" ht="16" thickBot="1" x14ac:dyDescent="0.3">
      <c r="A3400" s="1155" t="s">
        <v>13694</v>
      </c>
      <c r="B3400" s="1144" t="s">
        <v>12733</v>
      </c>
      <c r="C3400" s="1144">
        <v>30</v>
      </c>
      <c r="D3400" s="1156">
        <v>60</v>
      </c>
      <c r="E3400" s="1141" t="s">
        <v>12716</v>
      </c>
      <c r="F3400" s="1144">
        <v>0.16800000000000001</v>
      </c>
      <c r="G3400" s="1144"/>
      <c r="H3400" s="1144"/>
      <c r="I3400" s="1144"/>
      <c r="J3400" s="1144"/>
      <c r="K3400" s="1144"/>
    </row>
    <row r="3401" spans="1:11" ht="16" thickBot="1" x14ac:dyDescent="0.3">
      <c r="A3401" s="1157" t="s">
        <v>13695</v>
      </c>
      <c r="B3401" s="1144" t="s">
        <v>12734</v>
      </c>
      <c r="C3401" s="1144">
        <v>2</v>
      </c>
      <c r="D3401" s="1156">
        <v>5</v>
      </c>
      <c r="E3401" s="1141" t="s">
        <v>13696</v>
      </c>
      <c r="F3401" s="1144"/>
      <c r="G3401" s="1144"/>
      <c r="H3401" s="1144"/>
      <c r="I3401" s="1144"/>
      <c r="J3401" s="1144"/>
      <c r="K3401" s="1144"/>
    </row>
    <row r="3402" spans="1:11" ht="16" thickBot="1" x14ac:dyDescent="0.3">
      <c r="A3402" s="1155" t="s">
        <v>13697</v>
      </c>
      <c r="B3402" s="1144" t="s">
        <v>12735</v>
      </c>
      <c r="C3402" s="1144">
        <v>0.7</v>
      </c>
      <c r="D3402" s="1156">
        <v>1.4</v>
      </c>
      <c r="E3402" s="1141" t="s">
        <v>6548</v>
      </c>
      <c r="F3402" s="1144">
        <v>0.151</v>
      </c>
      <c r="G3402" s="1144"/>
      <c r="H3402" s="1144"/>
      <c r="I3402" s="1144"/>
      <c r="J3402" s="1144"/>
      <c r="K3402" s="1144"/>
    </row>
    <row r="3403" spans="1:11" ht="16" thickBot="1" x14ac:dyDescent="0.3">
      <c r="A3403" s="1157" t="s">
        <v>13698</v>
      </c>
      <c r="B3403" s="1144" t="s">
        <v>12736</v>
      </c>
      <c r="C3403" s="1144">
        <v>20</v>
      </c>
      <c r="D3403" s="1156">
        <v>40</v>
      </c>
      <c r="E3403" s="1141" t="s">
        <v>12711</v>
      </c>
      <c r="F3403" s="1144">
        <v>0.221</v>
      </c>
      <c r="G3403" s="1144"/>
      <c r="H3403" s="1144"/>
      <c r="I3403" s="1144"/>
      <c r="J3403" s="1144"/>
      <c r="K3403" s="1144"/>
    </row>
    <row r="3404" spans="1:11" ht="16" thickBot="1" x14ac:dyDescent="0.3">
      <c r="A3404" s="1155" t="s">
        <v>13699</v>
      </c>
      <c r="B3404" s="1144" t="s">
        <v>13700</v>
      </c>
      <c r="C3404" s="1144">
        <v>4.4000000000000004</v>
      </c>
      <c r="D3404" s="1156">
        <v>8.8000000000000007</v>
      </c>
      <c r="E3404" s="1141" t="s">
        <v>13701</v>
      </c>
      <c r="F3404" s="1144">
        <v>0.22500000000000001</v>
      </c>
      <c r="G3404" s="1144"/>
      <c r="H3404" s="1144"/>
      <c r="I3404" s="1144"/>
      <c r="J3404" s="1144"/>
      <c r="K3404" s="1144"/>
    </row>
    <row r="3405" spans="1:11" ht="16" thickBot="1" x14ac:dyDescent="0.3">
      <c r="A3405" s="1157" t="s">
        <v>17558</v>
      </c>
      <c r="B3405" s="1144" t="s">
        <v>12737</v>
      </c>
      <c r="C3405" s="1144">
        <v>15</v>
      </c>
      <c r="D3405" s="1156">
        <v>30</v>
      </c>
      <c r="E3405" s="1141"/>
      <c r="F3405" s="1144">
        <v>0.122</v>
      </c>
      <c r="G3405" s="1144"/>
      <c r="H3405" s="1144"/>
      <c r="I3405" s="1144"/>
      <c r="J3405" s="1144"/>
      <c r="K3405" s="1144"/>
    </row>
    <row r="3406" spans="1:11" ht="16" thickBot="1" x14ac:dyDescent="0.3">
      <c r="A3406" s="1155" t="s">
        <v>13702</v>
      </c>
      <c r="B3406" s="1144" t="s">
        <v>12738</v>
      </c>
      <c r="C3406" s="1144">
        <v>20</v>
      </c>
      <c r="D3406" s="1156">
        <v>40</v>
      </c>
      <c r="E3406" s="1141" t="s">
        <v>17559</v>
      </c>
      <c r="F3406" s="1144">
        <v>0.253</v>
      </c>
      <c r="G3406" s="1144"/>
      <c r="H3406" s="1144"/>
      <c r="I3406" s="1144"/>
      <c r="J3406" s="1144"/>
      <c r="K3406" s="1144"/>
    </row>
    <row r="3407" spans="1:11" ht="16" thickBot="1" x14ac:dyDescent="0.3">
      <c r="A3407" s="1157" t="s">
        <v>13703</v>
      </c>
      <c r="B3407" s="1144" t="s">
        <v>12739</v>
      </c>
      <c r="C3407" s="1144">
        <v>1</v>
      </c>
      <c r="D3407" s="1156">
        <v>6</v>
      </c>
      <c r="E3407" s="1141" t="s">
        <v>6548</v>
      </c>
      <c r="F3407" s="1144">
        <v>0.29699999999999999</v>
      </c>
      <c r="G3407" s="1144"/>
      <c r="H3407" s="1144"/>
      <c r="I3407" s="1144"/>
      <c r="J3407" s="1144"/>
      <c r="K3407" s="1144"/>
    </row>
    <row r="3408" spans="1:11" ht="47" thickBot="1" x14ac:dyDescent="0.3">
      <c r="A3408" s="1155" t="s">
        <v>13704</v>
      </c>
      <c r="B3408" s="1144" t="s">
        <v>13954</v>
      </c>
      <c r="C3408" s="1144"/>
      <c r="D3408" s="1156"/>
      <c r="E3408" s="1141"/>
      <c r="F3408" s="1144"/>
      <c r="G3408" s="1144"/>
      <c r="H3408" s="1144"/>
      <c r="I3408" s="1144"/>
      <c r="J3408" s="1144"/>
      <c r="K3408" s="1144"/>
    </row>
    <row r="3409" spans="1:11" ht="16" thickBot="1" x14ac:dyDescent="0.3">
      <c r="A3409" s="1157" t="s">
        <v>13705</v>
      </c>
      <c r="B3409" s="1144" t="s">
        <v>12740</v>
      </c>
      <c r="C3409" s="1144">
        <v>2.2000000000000002</v>
      </c>
      <c r="D3409" s="1156">
        <v>4</v>
      </c>
      <c r="E3409" s="1141" t="s">
        <v>17560</v>
      </c>
      <c r="F3409" s="1144">
        <v>0.44500000000000001</v>
      </c>
      <c r="G3409" s="1144"/>
      <c r="H3409" s="1144"/>
      <c r="I3409" s="1144"/>
      <c r="J3409" s="1144"/>
      <c r="K3409" s="1144"/>
    </row>
    <row r="3410" spans="1:11" ht="31.5" thickBot="1" x14ac:dyDescent="0.3">
      <c r="A3410" s="1155" t="s">
        <v>13707</v>
      </c>
      <c r="B3410" s="1144" t="s">
        <v>13708</v>
      </c>
      <c r="C3410" s="1144"/>
      <c r="D3410" s="1156"/>
      <c r="E3410" s="1141"/>
      <c r="F3410" s="1144"/>
      <c r="G3410" s="1144"/>
      <c r="H3410" s="1144"/>
      <c r="I3410" s="1144"/>
      <c r="J3410" s="1144"/>
      <c r="K3410" s="1144"/>
    </row>
    <row r="3411" spans="1:11" ht="16" thickBot="1" x14ac:dyDescent="0.3">
      <c r="A3411" s="1157" t="s">
        <v>13709</v>
      </c>
      <c r="B3411" s="1144" t="s">
        <v>12741</v>
      </c>
      <c r="C3411" s="1144">
        <v>7.0000000000000007E-2</v>
      </c>
      <c r="D3411" s="1156">
        <v>0.36</v>
      </c>
      <c r="E3411" s="1141"/>
      <c r="F3411" s="1144">
        <v>0.27900000000000003</v>
      </c>
      <c r="G3411" s="1144"/>
      <c r="H3411" s="1144"/>
      <c r="I3411" s="1144"/>
      <c r="J3411" s="1144"/>
      <c r="K3411" s="1144"/>
    </row>
    <row r="3412" spans="1:11" ht="16" thickBot="1" x14ac:dyDescent="0.3">
      <c r="A3412" s="1155" t="s">
        <v>13710</v>
      </c>
      <c r="B3412" s="1144"/>
      <c r="C3412" s="1144">
        <v>300</v>
      </c>
      <c r="D3412" s="1156">
        <v>600</v>
      </c>
      <c r="E3412" s="1141" t="s">
        <v>6548</v>
      </c>
      <c r="F3412" s="1144">
        <v>0.32500000000000001</v>
      </c>
      <c r="G3412" s="1144"/>
      <c r="H3412" s="1144"/>
      <c r="I3412" s="1144"/>
      <c r="J3412" s="1144"/>
      <c r="K3412" s="1144"/>
    </row>
    <row r="3413" spans="1:11" ht="16" thickBot="1" x14ac:dyDescent="0.3">
      <c r="A3413" s="1157" t="s">
        <v>13711</v>
      </c>
      <c r="B3413" s="1144" t="s">
        <v>12742</v>
      </c>
      <c r="C3413" s="1144"/>
      <c r="D3413" s="1156"/>
      <c r="E3413" s="1141"/>
      <c r="F3413" s="1144"/>
      <c r="G3413" s="1144"/>
      <c r="H3413" s="1144"/>
      <c r="I3413" s="1144"/>
      <c r="J3413" s="1144"/>
      <c r="K3413" s="1144"/>
    </row>
    <row r="3414" spans="1:11" ht="16" thickBot="1" x14ac:dyDescent="0.3">
      <c r="A3414" s="1155" t="s">
        <v>13712</v>
      </c>
      <c r="B3414" s="1144" t="s">
        <v>12743</v>
      </c>
      <c r="C3414" s="1144"/>
      <c r="D3414" s="1156"/>
      <c r="E3414" s="1141"/>
      <c r="F3414" s="1144"/>
      <c r="G3414" s="1144"/>
      <c r="H3414" s="1144"/>
      <c r="I3414" s="1144"/>
      <c r="J3414" s="1144"/>
      <c r="K3414" s="1144"/>
    </row>
    <row r="3415" spans="1:11" ht="16" thickBot="1" x14ac:dyDescent="0.3">
      <c r="A3415" s="1157" t="s">
        <v>13713</v>
      </c>
      <c r="B3415" s="1144" t="s">
        <v>12744</v>
      </c>
      <c r="C3415" s="1144"/>
      <c r="D3415" s="1156"/>
      <c r="E3415" s="1141"/>
      <c r="F3415" s="1144"/>
      <c r="G3415" s="1144"/>
      <c r="H3415" s="1144"/>
      <c r="I3415" s="1144"/>
      <c r="J3415" s="1144"/>
      <c r="K3415" s="1144"/>
    </row>
    <row r="3416" spans="1:11" ht="16" thickBot="1" x14ac:dyDescent="0.3">
      <c r="A3416" s="1155" t="s">
        <v>17561</v>
      </c>
      <c r="B3416" s="1144" t="s">
        <v>12745</v>
      </c>
      <c r="C3416" s="1144"/>
      <c r="D3416" s="1156"/>
      <c r="E3416" s="1141"/>
      <c r="F3416" s="1144"/>
      <c r="G3416" s="1144"/>
      <c r="H3416" s="1144"/>
      <c r="I3416" s="1144"/>
      <c r="J3416" s="1144"/>
      <c r="K3416" s="1144"/>
    </row>
    <row r="3417" spans="1:11" ht="16" thickBot="1" x14ac:dyDescent="0.3">
      <c r="A3417" s="1157" t="s">
        <v>13714</v>
      </c>
      <c r="B3417" s="1144" t="s">
        <v>12746</v>
      </c>
      <c r="C3417" s="1144">
        <v>600</v>
      </c>
      <c r="D3417" s="1156">
        <v>900</v>
      </c>
      <c r="E3417" s="1141" t="s">
        <v>6548</v>
      </c>
      <c r="F3417" s="1144">
        <v>0.33400000000000002</v>
      </c>
      <c r="G3417" s="1144"/>
      <c r="H3417" s="1144"/>
      <c r="I3417" s="1144"/>
      <c r="J3417" s="1144"/>
      <c r="K3417" s="1144"/>
    </row>
    <row r="3418" spans="1:11" ht="16" thickBot="1" x14ac:dyDescent="0.3">
      <c r="A3418" s="1155" t="s">
        <v>13715</v>
      </c>
      <c r="B3418" s="1144" t="s">
        <v>12747</v>
      </c>
      <c r="C3418" s="1144">
        <v>1.5</v>
      </c>
      <c r="D3418" s="1156">
        <v>3</v>
      </c>
      <c r="E3418" s="1141"/>
      <c r="F3418" s="1144">
        <v>0.26700000000000002</v>
      </c>
      <c r="G3418" s="1144"/>
      <c r="H3418" s="1144"/>
      <c r="I3418" s="1144"/>
      <c r="J3418" s="1144"/>
      <c r="K3418" s="1144"/>
    </row>
    <row r="3419" spans="1:11" ht="16" thickBot="1" x14ac:dyDescent="0.3">
      <c r="A3419" s="1157" t="s">
        <v>13716</v>
      </c>
      <c r="B3419" s="1144" t="s">
        <v>12748</v>
      </c>
      <c r="C3419" s="1144">
        <v>1</v>
      </c>
      <c r="D3419" s="1156">
        <v>4</v>
      </c>
      <c r="E3419" s="1141" t="s">
        <v>12711</v>
      </c>
      <c r="F3419" s="1144">
        <v>0.34300000000000003</v>
      </c>
      <c r="G3419" s="1144"/>
      <c r="H3419" s="1144"/>
      <c r="I3419" s="1144"/>
      <c r="J3419" s="1144"/>
      <c r="K3419" s="1144"/>
    </row>
    <row r="3420" spans="1:11" ht="16" thickBot="1" x14ac:dyDescent="0.3">
      <c r="A3420" s="1155" t="s">
        <v>13717</v>
      </c>
      <c r="B3420" s="1144" t="s">
        <v>12749</v>
      </c>
      <c r="C3420" s="1144"/>
      <c r="D3420" s="1156"/>
      <c r="E3420" s="1141"/>
      <c r="F3420" s="1144"/>
      <c r="G3420" s="1144"/>
      <c r="H3420" s="1144"/>
      <c r="I3420" s="1144"/>
      <c r="J3420" s="1144"/>
      <c r="K3420" s="1144"/>
    </row>
    <row r="3421" spans="1:11" ht="16" thickBot="1" x14ac:dyDescent="0.3">
      <c r="A3421" s="1157" t="s">
        <v>13718</v>
      </c>
      <c r="B3421" s="1144" t="s">
        <v>12750</v>
      </c>
      <c r="C3421" s="1144">
        <v>100</v>
      </c>
      <c r="D3421" s="1156">
        <v>200</v>
      </c>
      <c r="E3421" s="1141" t="s">
        <v>12751</v>
      </c>
      <c r="F3421" s="1144">
        <v>0.20399999999999999</v>
      </c>
      <c r="G3421" s="1144"/>
      <c r="H3421" s="1144"/>
      <c r="I3421" s="1144"/>
      <c r="J3421" s="1144"/>
      <c r="K3421" s="1144"/>
    </row>
    <row r="3422" spans="1:11" ht="47" thickBot="1" x14ac:dyDescent="0.3">
      <c r="A3422" s="1155" t="s">
        <v>13719</v>
      </c>
      <c r="B3422" s="1144" t="s">
        <v>13720</v>
      </c>
      <c r="C3422" s="1144"/>
      <c r="D3422" s="1156"/>
      <c r="E3422" s="1141"/>
      <c r="F3422" s="1144"/>
      <c r="G3422" s="1144"/>
      <c r="H3422" s="1144"/>
      <c r="I3422" s="1144"/>
      <c r="J3422" s="1144"/>
      <c r="K3422" s="1144"/>
    </row>
    <row r="3423" spans="1:11" ht="16" thickBot="1" x14ac:dyDescent="0.3">
      <c r="A3423" s="1157" t="s">
        <v>13721</v>
      </c>
      <c r="B3423" s="1144" t="s">
        <v>12752</v>
      </c>
      <c r="C3423" s="1144">
        <v>70</v>
      </c>
      <c r="D3423" s="1156">
        <v>100</v>
      </c>
      <c r="E3423" s="1141" t="s">
        <v>6548</v>
      </c>
      <c r="F3423" s="1144">
        <v>0.14799999999999999</v>
      </c>
      <c r="G3423" s="1144"/>
      <c r="H3423" s="1144"/>
      <c r="I3423" s="1144"/>
      <c r="J3423" s="1144"/>
      <c r="K3423" s="1144"/>
    </row>
    <row r="3424" spans="1:11" ht="16" thickBot="1" x14ac:dyDescent="0.3">
      <c r="A3424" s="1155" t="s">
        <v>13722</v>
      </c>
      <c r="B3424" s="1144" t="s">
        <v>12753</v>
      </c>
      <c r="C3424" s="1144">
        <v>130</v>
      </c>
      <c r="D3424" s="1156">
        <v>300</v>
      </c>
      <c r="E3424" s="1141" t="s">
        <v>12754</v>
      </c>
      <c r="F3424" s="1144">
        <v>0.15</v>
      </c>
      <c r="G3424" s="1144"/>
      <c r="H3424" s="1144"/>
      <c r="I3424" s="1144"/>
      <c r="J3424" s="1144"/>
      <c r="K3424" s="1144"/>
    </row>
    <row r="3425" spans="1:11" ht="16" thickBot="1" x14ac:dyDescent="0.3">
      <c r="A3425" s="1157" t="s">
        <v>17562</v>
      </c>
      <c r="B3425" s="1144" t="s">
        <v>12755</v>
      </c>
      <c r="C3425" s="1144">
        <v>270</v>
      </c>
      <c r="D3425" s="1156">
        <v>550</v>
      </c>
      <c r="E3425" s="1141" t="s">
        <v>12711</v>
      </c>
      <c r="F3425" s="1144">
        <v>0.182</v>
      </c>
      <c r="G3425" s="1144"/>
      <c r="H3425" s="1144"/>
      <c r="I3425" s="1144"/>
      <c r="J3425" s="1144"/>
      <c r="K3425" s="1144"/>
    </row>
    <row r="3426" spans="1:11" ht="16" thickBot="1" x14ac:dyDescent="0.3">
      <c r="A3426" s="1155" t="s">
        <v>17563</v>
      </c>
      <c r="B3426" s="1144"/>
      <c r="C3426" s="1144">
        <v>950</v>
      </c>
      <c r="D3426" s="1156">
        <v>1200</v>
      </c>
      <c r="E3426" s="1141"/>
      <c r="F3426" s="1144">
        <v>0.20699999999999999</v>
      </c>
      <c r="G3426" s="1144"/>
      <c r="H3426" s="1144"/>
      <c r="I3426" s="1144"/>
      <c r="J3426" s="1144"/>
      <c r="K3426" s="1144"/>
    </row>
    <row r="3427" spans="1:11" ht="16" thickBot="1" x14ac:dyDescent="0.3">
      <c r="A3427" s="1157" t="s">
        <v>17564</v>
      </c>
      <c r="B3427" s="1144" t="s">
        <v>12756</v>
      </c>
      <c r="C3427" s="1144">
        <v>241</v>
      </c>
      <c r="D3427" s="1156">
        <v>723</v>
      </c>
      <c r="E3427" s="1141"/>
      <c r="F3427" s="1144"/>
      <c r="G3427" s="1144"/>
      <c r="H3427" s="1144"/>
      <c r="I3427" s="1144"/>
      <c r="J3427" s="1144"/>
      <c r="K3427" s="1144"/>
    </row>
    <row r="3428" spans="1:11" ht="16" thickBot="1" x14ac:dyDescent="0.3">
      <c r="A3428" s="1155" t="s">
        <v>13723</v>
      </c>
      <c r="B3428" s="1144" t="s">
        <v>12757</v>
      </c>
      <c r="C3428" s="1144">
        <v>241</v>
      </c>
      <c r="D3428" s="1156">
        <v>723</v>
      </c>
      <c r="E3428" s="1141"/>
      <c r="F3428" s="1144"/>
      <c r="G3428" s="1144"/>
      <c r="H3428" s="1144"/>
      <c r="I3428" s="1144"/>
      <c r="J3428" s="1144"/>
      <c r="K3428" s="1144"/>
    </row>
    <row r="3429" spans="1:11" ht="16" thickBot="1" x14ac:dyDescent="0.3">
      <c r="A3429" s="1157" t="s">
        <v>13724</v>
      </c>
      <c r="B3429" s="1144" t="s">
        <v>12758</v>
      </c>
      <c r="C3429" s="1144">
        <v>950</v>
      </c>
      <c r="D3429" s="1156">
        <v>1200</v>
      </c>
      <c r="E3429" s="1141"/>
      <c r="F3429" s="1144">
        <v>0.20699999999999999</v>
      </c>
      <c r="G3429" s="1144"/>
      <c r="H3429" s="1144"/>
      <c r="I3429" s="1144"/>
      <c r="J3429" s="1144"/>
      <c r="K3429" s="1144"/>
    </row>
    <row r="3430" spans="1:11" ht="16" thickBot="1" x14ac:dyDescent="0.3">
      <c r="A3430" s="1155" t="s">
        <v>13725</v>
      </c>
      <c r="B3430" s="1144" t="s">
        <v>12759</v>
      </c>
      <c r="C3430" s="1144">
        <v>241</v>
      </c>
      <c r="D3430" s="1156">
        <v>723</v>
      </c>
      <c r="E3430" s="1141"/>
      <c r="F3430" s="1144"/>
      <c r="G3430" s="1144"/>
      <c r="H3430" s="1144"/>
      <c r="I3430" s="1144"/>
      <c r="J3430" s="1144"/>
      <c r="K3430" s="1144"/>
    </row>
    <row r="3431" spans="1:11" ht="16" thickBot="1" x14ac:dyDescent="0.3">
      <c r="A3431" s="1157" t="s">
        <v>13726</v>
      </c>
      <c r="B3431" s="1144" t="s">
        <v>12760</v>
      </c>
      <c r="C3431" s="1144">
        <v>10</v>
      </c>
      <c r="D3431" s="1156">
        <v>20</v>
      </c>
      <c r="E3431" s="1141" t="s">
        <v>12729</v>
      </c>
      <c r="F3431" s="1144">
        <v>0.188</v>
      </c>
      <c r="G3431" s="1144"/>
      <c r="H3431" s="1144"/>
      <c r="I3431" s="1144"/>
      <c r="J3431" s="1144"/>
      <c r="K3431" s="1144"/>
    </row>
    <row r="3432" spans="1:11" ht="13" x14ac:dyDescent="0.25">
      <c r="A3432" s="1158" t="s">
        <v>13727</v>
      </c>
      <c r="B3432" s="1138" t="s">
        <v>13728</v>
      </c>
      <c r="C3432" s="1138"/>
      <c r="D3432" s="1138"/>
      <c r="E3432" s="1138"/>
      <c r="F3432" s="1138"/>
      <c r="G3432" s="1138"/>
      <c r="H3432" s="1138"/>
      <c r="I3432" s="1138"/>
      <c r="J3432" s="1138"/>
      <c r="K3432" s="1138"/>
    </row>
    <row r="3433" spans="1:11" ht="15" x14ac:dyDescent="0.25">
      <c r="A3433" s="1129" t="s">
        <v>13729</v>
      </c>
      <c r="B3433" s="1125" t="s">
        <v>13730</v>
      </c>
      <c r="C3433" s="1125"/>
      <c r="D3433" s="1125"/>
      <c r="E3433" s="1125"/>
      <c r="F3433" s="1125"/>
      <c r="G3433" s="1125"/>
      <c r="H3433" s="1125"/>
      <c r="I3433" s="1125"/>
      <c r="J3433" s="1125"/>
      <c r="K3433" s="1125"/>
    </row>
    <row r="3434" spans="1:11" thickBot="1" x14ac:dyDescent="0.3">
      <c r="A3434" s="1129" t="s">
        <v>13731</v>
      </c>
      <c r="B3434" s="1125" t="s">
        <v>13720</v>
      </c>
      <c r="C3434" s="1125"/>
      <c r="D3434" s="1125"/>
      <c r="E3434" s="1125"/>
      <c r="F3434" s="1125"/>
      <c r="G3434" s="1125"/>
      <c r="H3434" s="1125"/>
      <c r="I3434" s="1125"/>
      <c r="J3434" s="1125"/>
      <c r="K3434" s="1125"/>
    </row>
    <row r="3435" spans="1:11" ht="47" thickBot="1" x14ac:dyDescent="0.3">
      <c r="A3435" s="1140" t="s">
        <v>13732</v>
      </c>
      <c r="B3435" s="1141" t="s">
        <v>13733</v>
      </c>
      <c r="C3435" s="1146"/>
      <c r="D3435" s="1142"/>
      <c r="E3435" s="1125"/>
      <c r="F3435" s="1125"/>
      <c r="G3435" s="1125"/>
      <c r="H3435" s="1125"/>
      <c r="I3435" s="1125"/>
      <c r="J3435" s="1125"/>
      <c r="K3435" s="1125"/>
    </row>
    <row r="3436" spans="1:11" ht="31.5" thickBot="1" x14ac:dyDescent="0.3">
      <c r="A3436" s="1143" t="s">
        <v>13734</v>
      </c>
      <c r="B3436" s="1144" t="s">
        <v>13735</v>
      </c>
      <c r="C3436" s="1146"/>
      <c r="D3436" s="1142"/>
      <c r="E3436" s="1125"/>
      <c r="F3436" s="1125"/>
      <c r="G3436" s="1125"/>
      <c r="H3436" s="1125"/>
      <c r="I3436" s="1125"/>
      <c r="J3436" s="1125"/>
      <c r="K3436" s="1125"/>
    </row>
    <row r="3437" spans="1:11" ht="16.149999999999999" customHeight="1" thickBot="1" x14ac:dyDescent="0.3">
      <c r="A3437" s="1147" t="s">
        <v>13736</v>
      </c>
      <c r="B3437" s="1148" t="s">
        <v>13737</v>
      </c>
      <c r="C3437" s="1149"/>
      <c r="D3437" s="1150"/>
      <c r="E3437" s="1150"/>
      <c r="F3437" s="1150"/>
      <c r="G3437" s="1150"/>
      <c r="H3437" s="1150"/>
      <c r="I3437" s="1150"/>
      <c r="J3437" s="1150"/>
      <c r="K3437" s="1145"/>
    </row>
    <row r="3438" spans="1:11" thickBot="1" x14ac:dyDescent="0.3">
      <c r="A3438" s="1143" t="s">
        <v>13738</v>
      </c>
      <c r="B3438" s="1151" t="s">
        <v>12761</v>
      </c>
      <c r="C3438" s="1145">
        <v>100</v>
      </c>
      <c r="D3438" s="1146">
        <v>200</v>
      </c>
      <c r="E3438" s="1142" t="s">
        <v>6548</v>
      </c>
      <c r="F3438" s="1145">
        <v>0.27300000000000002</v>
      </c>
      <c r="G3438" s="1145"/>
      <c r="H3438" s="1145"/>
      <c r="I3438" s="1145"/>
      <c r="J3438" s="1145"/>
      <c r="K3438" s="1145"/>
    </row>
    <row r="3439" spans="1:11" thickBot="1" x14ac:dyDescent="0.3">
      <c r="A3439" s="1143" t="s">
        <v>13739</v>
      </c>
      <c r="B3439" s="1145" t="s">
        <v>13740</v>
      </c>
      <c r="C3439" s="1145"/>
      <c r="D3439" s="1146"/>
      <c r="E3439" s="1142"/>
      <c r="F3439" s="1145"/>
      <c r="G3439" s="1145"/>
      <c r="H3439" s="1145"/>
      <c r="I3439" s="1145"/>
      <c r="J3439" s="1145"/>
      <c r="K3439" s="1145"/>
    </row>
    <row r="3440" spans="1:11" ht="30.5" thickBot="1" x14ac:dyDescent="0.3">
      <c r="A3440" s="1143" t="s">
        <v>13741</v>
      </c>
      <c r="B3440" s="1145" t="s">
        <v>13742</v>
      </c>
      <c r="C3440" s="1145"/>
      <c r="D3440" s="1146"/>
      <c r="E3440" s="1142"/>
      <c r="F3440" s="1145"/>
      <c r="G3440" s="1145"/>
      <c r="H3440" s="1145"/>
      <c r="I3440" s="1145"/>
      <c r="J3440" s="1145"/>
      <c r="K3440" s="1145"/>
    </row>
    <row r="3441" spans="1:11" ht="13.5" thickBot="1" x14ac:dyDescent="0.3">
      <c r="A3441" s="1152" t="s">
        <v>13743</v>
      </c>
      <c r="B3441" s="1153"/>
      <c r="C3441" s="1153"/>
      <c r="D3441" s="1153"/>
      <c r="E3441" s="1153"/>
      <c r="F3441" s="1153"/>
      <c r="G3441" s="1153"/>
      <c r="H3441" s="1153"/>
      <c r="I3441" s="1153"/>
      <c r="J3441" s="1153"/>
      <c r="K3441" s="1154"/>
    </row>
    <row r="3442" spans="1:11" ht="16" thickBot="1" x14ac:dyDescent="0.3">
      <c r="A3442" s="1155" t="s">
        <v>17565</v>
      </c>
      <c r="B3442" s="1144" t="s">
        <v>12762</v>
      </c>
      <c r="C3442" s="1144">
        <v>0.5</v>
      </c>
      <c r="D3442" s="1156">
        <v>1</v>
      </c>
      <c r="E3442" s="1141" t="s">
        <v>12713</v>
      </c>
      <c r="F3442" s="1144"/>
      <c r="G3442" s="1144"/>
      <c r="H3442" s="1144"/>
      <c r="I3442" s="1144"/>
      <c r="J3442" s="1144"/>
      <c r="K3442" s="1144"/>
    </row>
    <row r="3443" spans="1:11" ht="47" thickBot="1" x14ac:dyDescent="0.3">
      <c r="A3443" s="1157" t="s">
        <v>13744</v>
      </c>
      <c r="B3443" s="1144" t="s">
        <v>13745</v>
      </c>
      <c r="C3443" s="1144"/>
      <c r="D3443" s="1156"/>
      <c r="E3443" s="1141"/>
      <c r="F3443" s="1144"/>
      <c r="G3443" s="1144"/>
      <c r="H3443" s="1144"/>
      <c r="I3443" s="1144"/>
      <c r="J3443" s="1144"/>
      <c r="K3443" s="1144"/>
    </row>
    <row r="3444" spans="1:11" ht="16" thickBot="1" x14ac:dyDescent="0.3">
      <c r="A3444" s="1155" t="s">
        <v>13746</v>
      </c>
      <c r="B3444" s="1144"/>
      <c r="C3444" s="1144">
        <v>2</v>
      </c>
      <c r="D3444" s="1156">
        <v>4</v>
      </c>
      <c r="E3444" s="1141" t="s">
        <v>6548</v>
      </c>
      <c r="F3444" s="1144"/>
      <c r="G3444" s="1144"/>
      <c r="H3444" s="1144"/>
      <c r="I3444" s="1144"/>
      <c r="J3444" s="1144"/>
      <c r="K3444" s="1144"/>
    </row>
    <row r="3445" spans="1:11" ht="16" thickBot="1" x14ac:dyDescent="0.3">
      <c r="A3445" s="1157" t="s">
        <v>13747</v>
      </c>
      <c r="B3445" s="1144"/>
      <c r="C3445" s="1144">
        <v>0.1</v>
      </c>
      <c r="D3445" s="1156">
        <v>0.2</v>
      </c>
      <c r="E3445" s="1141" t="s">
        <v>12711</v>
      </c>
      <c r="F3445" s="1144"/>
      <c r="G3445" s="1144"/>
      <c r="H3445" s="1144"/>
      <c r="I3445" s="1144"/>
      <c r="J3445" s="1144"/>
      <c r="K3445" s="1144"/>
    </row>
    <row r="3446" spans="1:11" ht="16" thickBot="1" x14ac:dyDescent="0.3">
      <c r="A3446" s="1155" t="s">
        <v>13748</v>
      </c>
      <c r="B3446" s="1144" t="s">
        <v>12763</v>
      </c>
      <c r="C3446" s="1144">
        <v>700</v>
      </c>
      <c r="D3446" s="1156">
        <v>2000</v>
      </c>
      <c r="E3446" s="1141" t="s">
        <v>6548</v>
      </c>
      <c r="F3446" s="1144">
        <v>0.28599999999999998</v>
      </c>
      <c r="G3446" s="1144"/>
      <c r="H3446" s="1144"/>
      <c r="I3446" s="1144"/>
      <c r="J3446" s="1144"/>
      <c r="K3446" s="1144"/>
    </row>
    <row r="3447" spans="1:11" ht="47" thickBot="1" x14ac:dyDescent="0.3">
      <c r="A3447" s="1157" t="s">
        <v>13749</v>
      </c>
      <c r="B3447" s="1144" t="s">
        <v>13750</v>
      </c>
      <c r="C3447" s="1144"/>
      <c r="D3447" s="1156"/>
      <c r="E3447" s="1141"/>
      <c r="F3447" s="1144"/>
      <c r="G3447" s="1144"/>
      <c r="H3447" s="1144"/>
      <c r="I3447" s="1144"/>
      <c r="J3447" s="1144"/>
      <c r="K3447" s="1144"/>
    </row>
    <row r="3448" spans="1:11" ht="16" thickBot="1" x14ac:dyDescent="0.3">
      <c r="A3448" s="1155" t="s">
        <v>13751</v>
      </c>
      <c r="B3448" s="1144" t="s">
        <v>12764</v>
      </c>
      <c r="C3448" s="1144">
        <v>200</v>
      </c>
      <c r="D3448" s="1156">
        <v>400</v>
      </c>
      <c r="E3448" s="1141" t="s">
        <v>12711</v>
      </c>
      <c r="F3448" s="1144">
        <v>0.24</v>
      </c>
      <c r="G3448" s="1144"/>
      <c r="H3448" s="1144"/>
      <c r="I3448" s="1144"/>
      <c r="J3448" s="1144"/>
      <c r="K3448" s="1144"/>
    </row>
    <row r="3449" spans="1:11" ht="16" thickBot="1" x14ac:dyDescent="0.3">
      <c r="A3449" s="1157" t="s">
        <v>13752</v>
      </c>
      <c r="B3449" s="1144" t="s">
        <v>12765</v>
      </c>
      <c r="C3449" s="1144">
        <v>40</v>
      </c>
      <c r="D3449" s="1156">
        <v>80</v>
      </c>
      <c r="E3449" s="1141" t="s">
        <v>12754</v>
      </c>
      <c r="F3449" s="1144">
        <v>0.245</v>
      </c>
      <c r="G3449" s="1144"/>
      <c r="H3449" s="1144"/>
      <c r="I3449" s="1144"/>
      <c r="J3449" s="1144"/>
      <c r="K3449" s="1144"/>
    </row>
    <row r="3450" spans="1:11" ht="16" thickBot="1" x14ac:dyDescent="0.3">
      <c r="A3450" s="1155" t="s">
        <v>13753</v>
      </c>
      <c r="B3450" s="1144" t="s">
        <v>12766</v>
      </c>
      <c r="C3450" s="1144">
        <v>1000</v>
      </c>
      <c r="D3450" s="1156">
        <v>1300</v>
      </c>
      <c r="E3450" s="1141"/>
      <c r="F3450" s="1144">
        <v>0.29299999999999998</v>
      </c>
      <c r="G3450" s="1144"/>
      <c r="H3450" s="1144"/>
      <c r="I3450" s="1144"/>
      <c r="J3450" s="1144"/>
      <c r="K3450" s="1144"/>
    </row>
    <row r="3451" spans="1:11" ht="16" thickBot="1" x14ac:dyDescent="0.3">
      <c r="A3451" s="1157" t="s">
        <v>13754</v>
      </c>
      <c r="B3451" s="1144" t="s">
        <v>12767</v>
      </c>
      <c r="C3451" s="1144">
        <v>20</v>
      </c>
      <c r="D3451" s="1156">
        <v>40</v>
      </c>
      <c r="E3451" s="1141" t="s">
        <v>6548</v>
      </c>
      <c r="F3451" s="1144">
        <v>0.24299999999999999</v>
      </c>
      <c r="G3451" s="1144"/>
      <c r="H3451" s="1144"/>
      <c r="I3451" s="1144"/>
      <c r="J3451" s="1144"/>
      <c r="K3451" s="1144"/>
    </row>
    <row r="3452" spans="1:11" ht="16" thickBot="1" x14ac:dyDescent="0.3">
      <c r="A3452" s="1155" t="s">
        <v>13755</v>
      </c>
      <c r="B3452" s="1144" t="s">
        <v>12768</v>
      </c>
      <c r="C3452" s="1144">
        <v>50</v>
      </c>
      <c r="D3452" s="1156">
        <v>100</v>
      </c>
      <c r="E3452" s="1141"/>
      <c r="F3452" s="1144">
        <v>0.17399999999999999</v>
      </c>
      <c r="G3452" s="1144"/>
      <c r="H3452" s="1144"/>
      <c r="I3452" s="1144"/>
      <c r="J3452" s="1144"/>
      <c r="K3452" s="1144"/>
    </row>
    <row r="3453" spans="1:11" ht="16" thickBot="1" x14ac:dyDescent="0.3">
      <c r="A3453" s="1157" t="s">
        <v>13756</v>
      </c>
      <c r="B3453" s="1144" t="s">
        <v>12769</v>
      </c>
      <c r="C3453" s="1144">
        <v>15</v>
      </c>
      <c r="D3453" s="1156">
        <v>30</v>
      </c>
      <c r="E3453" s="1141" t="s">
        <v>13757</v>
      </c>
      <c r="F3453" s="1144">
        <v>0.14299999999999999</v>
      </c>
      <c r="G3453" s="1144"/>
      <c r="H3453" s="1144"/>
      <c r="I3453" s="1144"/>
      <c r="J3453" s="1144"/>
      <c r="K3453" s="1144"/>
    </row>
    <row r="3454" spans="1:11" ht="16" thickBot="1" x14ac:dyDescent="0.3">
      <c r="A3454" s="1155" t="s">
        <v>13758</v>
      </c>
      <c r="B3454" s="1144" t="s">
        <v>12770</v>
      </c>
      <c r="C3454" s="1144">
        <v>200</v>
      </c>
      <c r="D3454" s="1156">
        <v>300</v>
      </c>
      <c r="E3454" s="1141" t="s">
        <v>6548</v>
      </c>
      <c r="F3454" s="1144">
        <v>0.20699999999999999</v>
      </c>
      <c r="G3454" s="1144"/>
      <c r="H3454" s="1144"/>
      <c r="I3454" s="1144"/>
      <c r="J3454" s="1144"/>
      <c r="K3454" s="1144"/>
    </row>
    <row r="3455" spans="1:11" ht="16" thickBot="1" x14ac:dyDescent="0.3">
      <c r="A3455" s="1157" t="s">
        <v>13759</v>
      </c>
      <c r="B3455" s="1144" t="s">
        <v>13760</v>
      </c>
      <c r="C3455" s="1144"/>
      <c r="D3455" s="1156"/>
      <c r="E3455" s="1141"/>
      <c r="F3455" s="1144"/>
      <c r="G3455" s="1144"/>
      <c r="H3455" s="1144"/>
      <c r="I3455" s="1144"/>
      <c r="J3455" s="1144"/>
      <c r="K3455" s="1144"/>
    </row>
    <row r="3456" spans="1:11" ht="16" thickBot="1" x14ac:dyDescent="0.3">
      <c r="A3456" s="1155" t="s">
        <v>17566</v>
      </c>
      <c r="B3456" s="1144" t="s">
        <v>12771</v>
      </c>
      <c r="C3456" s="1144">
        <v>0.1</v>
      </c>
      <c r="D3456" s="1156">
        <v>0.2</v>
      </c>
      <c r="E3456" s="1141" t="s">
        <v>17567</v>
      </c>
      <c r="F3456" s="1144"/>
      <c r="G3456" s="1144"/>
      <c r="H3456" s="1144"/>
      <c r="I3456" s="1144"/>
      <c r="J3456" s="1144"/>
      <c r="K3456" s="1144"/>
    </row>
    <row r="3457" spans="1:11" ht="16" thickBot="1" x14ac:dyDescent="0.3">
      <c r="A3457" s="1157" t="s">
        <v>13761</v>
      </c>
      <c r="B3457" s="1144" t="s">
        <v>12772</v>
      </c>
      <c r="C3457" s="1144">
        <v>25</v>
      </c>
      <c r="D3457" s="1156">
        <v>50</v>
      </c>
      <c r="E3457" s="1141" t="s">
        <v>12729</v>
      </c>
      <c r="F3457" s="1144">
        <v>0.4</v>
      </c>
      <c r="G3457" s="1144"/>
      <c r="H3457" s="1144"/>
      <c r="I3457" s="1144"/>
      <c r="J3457" s="1144"/>
      <c r="K3457" s="1144"/>
    </row>
    <row r="3458" spans="1:11" ht="16" thickBot="1" x14ac:dyDescent="0.3">
      <c r="A3458" s="1155" t="s">
        <v>13762</v>
      </c>
      <c r="B3458" s="1144" t="s">
        <v>12773</v>
      </c>
      <c r="C3458" s="1144">
        <v>0.3</v>
      </c>
      <c r="D3458" s="1156">
        <v>0.6</v>
      </c>
      <c r="E3458" s="1141" t="s">
        <v>13701</v>
      </c>
      <c r="F3458" s="1144">
        <v>0.57199999999999995</v>
      </c>
      <c r="G3458" s="1144"/>
      <c r="H3458" s="1144"/>
      <c r="I3458" s="1144"/>
      <c r="J3458" s="1144"/>
      <c r="K3458" s="1144"/>
    </row>
    <row r="3459" spans="1:11" ht="47" thickBot="1" x14ac:dyDescent="0.3">
      <c r="A3459" s="1157" t="s">
        <v>13763</v>
      </c>
      <c r="B3459" s="1144" t="s">
        <v>13764</v>
      </c>
      <c r="C3459" s="1144"/>
      <c r="D3459" s="1156"/>
      <c r="E3459" s="1141"/>
      <c r="F3459" s="1144"/>
      <c r="G3459" s="1144"/>
      <c r="H3459" s="1144"/>
      <c r="I3459" s="1144"/>
      <c r="J3459" s="1144"/>
      <c r="K3459" s="1144"/>
    </row>
    <row r="3460" spans="1:11" ht="16" thickBot="1" x14ac:dyDescent="0.3">
      <c r="A3460" s="1155" t="s">
        <v>13765</v>
      </c>
      <c r="B3460" s="1144" t="s">
        <v>12774</v>
      </c>
      <c r="C3460" s="1144">
        <v>0.1</v>
      </c>
      <c r="D3460" s="1156">
        <v>0.2</v>
      </c>
      <c r="E3460" s="1141"/>
      <c r="F3460" s="1144">
        <v>0.86899999999999999</v>
      </c>
      <c r="G3460" s="1144"/>
      <c r="H3460" s="1144"/>
      <c r="I3460" s="1144"/>
      <c r="J3460" s="1144"/>
      <c r="K3460" s="1144"/>
    </row>
    <row r="3461" spans="1:11" ht="16" thickBot="1" x14ac:dyDescent="0.3">
      <c r="A3461" s="1157" t="s">
        <v>13766</v>
      </c>
      <c r="B3461" s="1144" t="s">
        <v>12775</v>
      </c>
      <c r="C3461" s="1144">
        <v>800</v>
      </c>
      <c r="D3461" s="1156">
        <v>1300</v>
      </c>
      <c r="E3461" s="1141"/>
      <c r="F3461" s="1144">
        <v>0.115</v>
      </c>
      <c r="G3461" s="1144"/>
      <c r="H3461" s="1144"/>
      <c r="I3461" s="1144"/>
      <c r="J3461" s="1144"/>
      <c r="K3461" s="1144"/>
    </row>
    <row r="3462" spans="1:11" ht="16" thickBot="1" x14ac:dyDescent="0.3">
      <c r="A3462" s="1155" t="s">
        <v>13767</v>
      </c>
      <c r="B3462" s="1144" t="s">
        <v>12776</v>
      </c>
      <c r="C3462" s="1144">
        <v>1</v>
      </c>
      <c r="D3462" s="1156">
        <v>2</v>
      </c>
      <c r="E3462" s="1141" t="s">
        <v>13768</v>
      </c>
      <c r="F3462" s="1144">
        <v>0.128</v>
      </c>
      <c r="G3462" s="1144"/>
      <c r="H3462" s="1144"/>
      <c r="I3462" s="1144"/>
      <c r="J3462" s="1144"/>
      <c r="K3462" s="1144"/>
    </row>
    <row r="3463" spans="1:11" ht="31.5" thickBot="1" x14ac:dyDescent="0.3">
      <c r="A3463" s="1157" t="s">
        <v>13769</v>
      </c>
      <c r="B3463" s="1144" t="s">
        <v>13770</v>
      </c>
      <c r="C3463" s="1144"/>
      <c r="D3463" s="1156"/>
      <c r="E3463" s="1141"/>
      <c r="F3463" s="1144"/>
      <c r="G3463" s="1144"/>
      <c r="H3463" s="1144"/>
      <c r="I3463" s="1144"/>
      <c r="J3463" s="1144"/>
      <c r="K3463" s="1144"/>
    </row>
    <row r="3464" spans="1:11" ht="16" thickBot="1" x14ac:dyDescent="0.3">
      <c r="A3464" s="1155" t="s">
        <v>13771</v>
      </c>
      <c r="B3464" s="1144" t="s">
        <v>12777</v>
      </c>
      <c r="C3464" s="1144">
        <v>5</v>
      </c>
      <c r="D3464" s="1156">
        <v>10</v>
      </c>
      <c r="E3464" s="1141" t="s">
        <v>13772</v>
      </c>
      <c r="F3464" s="1144">
        <v>8.5999999999999993E-2</v>
      </c>
      <c r="G3464" s="1144"/>
      <c r="H3464" s="1144"/>
      <c r="I3464" s="1144"/>
      <c r="J3464" s="1144"/>
      <c r="K3464" s="1144"/>
    </row>
    <row r="3465" spans="1:11" ht="16" thickBot="1" x14ac:dyDescent="0.3">
      <c r="A3465" s="1157" t="s">
        <v>13773</v>
      </c>
      <c r="B3465" s="1144" t="s">
        <v>12779</v>
      </c>
      <c r="C3465" s="1144">
        <v>3</v>
      </c>
      <c r="D3465" s="1156">
        <v>6</v>
      </c>
      <c r="E3465" s="1141" t="s">
        <v>6548</v>
      </c>
      <c r="F3465" s="1144">
        <v>0.182</v>
      </c>
      <c r="G3465" s="1144"/>
      <c r="H3465" s="1144"/>
      <c r="I3465" s="1144"/>
      <c r="J3465" s="1144"/>
      <c r="K3465" s="1144"/>
    </row>
    <row r="3466" spans="1:11" ht="16" thickBot="1" x14ac:dyDescent="0.3">
      <c r="A3466" s="1155" t="s">
        <v>13774</v>
      </c>
      <c r="B3466" s="1144" t="s">
        <v>12780</v>
      </c>
      <c r="C3466" s="1144">
        <v>5</v>
      </c>
      <c r="D3466" s="1156">
        <v>10</v>
      </c>
      <c r="E3466" s="1141" t="s">
        <v>6548</v>
      </c>
      <c r="F3466" s="1144"/>
      <c r="G3466" s="1144"/>
      <c r="H3466" s="1144"/>
      <c r="I3466" s="1144"/>
      <c r="J3466" s="1144"/>
      <c r="K3466" s="1144"/>
    </row>
    <row r="3467" spans="1:11" ht="16" thickBot="1" x14ac:dyDescent="0.3">
      <c r="A3467" s="1157" t="s">
        <v>13775</v>
      </c>
      <c r="B3467" s="1144" t="s">
        <v>12781</v>
      </c>
      <c r="C3467" s="1144">
        <v>15</v>
      </c>
      <c r="D3467" s="1156">
        <v>30</v>
      </c>
      <c r="E3467" s="1141" t="s">
        <v>6548</v>
      </c>
      <c r="F3467" s="1144">
        <v>0.32900000000000001</v>
      </c>
      <c r="G3467" s="1144"/>
      <c r="H3467" s="1144"/>
      <c r="I3467" s="1144"/>
      <c r="J3467" s="1144"/>
      <c r="K3467" s="1144"/>
    </row>
    <row r="3468" spans="1:11" ht="16" thickBot="1" x14ac:dyDescent="0.3">
      <c r="A3468" s="1155" t="s">
        <v>13776</v>
      </c>
      <c r="B3468" s="1144" t="s">
        <v>12782</v>
      </c>
      <c r="C3468" s="1144">
        <v>50</v>
      </c>
      <c r="D3468" s="1156">
        <v>100</v>
      </c>
      <c r="E3468" s="1141" t="s">
        <v>12711</v>
      </c>
      <c r="F3468" s="1144">
        <v>0.20499999999999999</v>
      </c>
      <c r="G3468" s="1144"/>
      <c r="H3468" s="1144"/>
      <c r="I3468" s="1144"/>
      <c r="J3468" s="1144"/>
      <c r="K3468" s="1144"/>
    </row>
    <row r="3469" spans="1:11" ht="62.5" thickBot="1" x14ac:dyDescent="0.3">
      <c r="A3469" s="1157" t="s">
        <v>13777</v>
      </c>
      <c r="B3469" s="1144" t="s">
        <v>17568</v>
      </c>
      <c r="C3469" s="1144"/>
      <c r="D3469" s="1156"/>
      <c r="E3469" s="1141"/>
      <c r="F3469" s="1144"/>
      <c r="G3469" s="1144"/>
      <c r="H3469" s="1144"/>
      <c r="I3469" s="1144"/>
      <c r="J3469" s="1144"/>
      <c r="K3469" s="1144"/>
    </row>
    <row r="3470" spans="1:11" ht="16" thickBot="1" x14ac:dyDescent="0.3">
      <c r="A3470" s="1155" t="s">
        <v>13778</v>
      </c>
      <c r="B3470" s="1144" t="s">
        <v>12783</v>
      </c>
      <c r="C3470" s="1144">
        <v>4</v>
      </c>
      <c r="D3470" s="1156">
        <v>8</v>
      </c>
      <c r="E3470" s="1141" t="s">
        <v>12729</v>
      </c>
      <c r="F3470" s="1144">
        <v>0.23300000000000001</v>
      </c>
      <c r="G3470" s="1144"/>
      <c r="H3470" s="1144"/>
      <c r="I3470" s="1144"/>
      <c r="J3470" s="1144"/>
      <c r="K3470" s="1144"/>
    </row>
    <row r="3471" spans="1:11" ht="31.5" thickBot="1" x14ac:dyDescent="0.3">
      <c r="A3471" s="1157" t="s">
        <v>13779</v>
      </c>
      <c r="B3471" s="1144" t="s">
        <v>13780</v>
      </c>
      <c r="C3471" s="1144"/>
      <c r="D3471" s="1156"/>
      <c r="E3471" s="1141"/>
      <c r="F3471" s="1144"/>
      <c r="G3471" s="1144"/>
      <c r="H3471" s="1144"/>
      <c r="I3471" s="1144"/>
      <c r="J3471" s="1144"/>
      <c r="K3471" s="1144"/>
    </row>
    <row r="3472" spans="1:11" ht="16" thickBot="1" x14ac:dyDescent="0.3">
      <c r="A3472" s="1155" t="s">
        <v>13781</v>
      </c>
      <c r="B3472" s="1144" t="s">
        <v>12784</v>
      </c>
      <c r="C3472" s="1144">
        <v>300</v>
      </c>
      <c r="D3472" s="1156">
        <v>600</v>
      </c>
      <c r="E3472" s="1141"/>
      <c r="F3472" s="1144">
        <v>0.32500000000000001</v>
      </c>
      <c r="G3472" s="1144"/>
      <c r="H3472" s="1144"/>
      <c r="I3472" s="1144"/>
      <c r="J3472" s="1144"/>
      <c r="K3472" s="1144"/>
    </row>
    <row r="3473" spans="1:11" ht="16" thickBot="1" x14ac:dyDescent="0.3">
      <c r="A3473" s="1157" t="s">
        <v>13782</v>
      </c>
      <c r="B3473" s="1144" t="s">
        <v>12785</v>
      </c>
      <c r="C3473" s="1144">
        <v>5</v>
      </c>
      <c r="D3473" s="1156">
        <v>10</v>
      </c>
      <c r="E3473" s="1141" t="s">
        <v>13040</v>
      </c>
      <c r="F3473" s="1144">
        <v>6.2E-2</v>
      </c>
      <c r="G3473" s="1144"/>
      <c r="H3473" s="1144"/>
      <c r="I3473" s="1144"/>
      <c r="J3473" s="1144"/>
      <c r="K3473" s="1144"/>
    </row>
    <row r="3474" spans="1:11" ht="16" thickBot="1" x14ac:dyDescent="0.3">
      <c r="A3474" s="1155" t="s">
        <v>13783</v>
      </c>
      <c r="B3474" s="1144" t="s">
        <v>12786</v>
      </c>
      <c r="C3474" s="1144">
        <v>10</v>
      </c>
      <c r="D3474" s="1156">
        <v>20</v>
      </c>
      <c r="E3474" s="1141" t="s">
        <v>12716</v>
      </c>
      <c r="F3474" s="1144"/>
      <c r="G3474" s="1144"/>
      <c r="H3474" s="1144"/>
      <c r="I3474" s="1144"/>
      <c r="J3474" s="1144"/>
      <c r="K3474" s="1144"/>
    </row>
    <row r="3475" spans="1:11" ht="16" thickBot="1" x14ac:dyDescent="0.3">
      <c r="A3475" s="1157" t="s">
        <v>13784</v>
      </c>
      <c r="B3475" s="1144" t="s">
        <v>12789</v>
      </c>
      <c r="C3475" s="1144">
        <v>5</v>
      </c>
      <c r="D3475" s="1156">
        <v>10</v>
      </c>
      <c r="E3475" s="1141"/>
      <c r="F3475" s="1144"/>
      <c r="G3475" s="1144"/>
      <c r="H3475" s="1144"/>
      <c r="I3475" s="1144"/>
      <c r="J3475" s="1144"/>
      <c r="K3475" s="1144"/>
    </row>
    <row r="3476" spans="1:11" ht="16" thickBot="1" x14ac:dyDescent="0.3">
      <c r="A3476" s="1155" t="s">
        <v>17569</v>
      </c>
      <c r="B3476" s="1144" t="s">
        <v>12790</v>
      </c>
      <c r="C3476" s="1144">
        <v>0.05</v>
      </c>
      <c r="D3476" s="1156">
        <v>0.1</v>
      </c>
      <c r="E3476" s="1141" t="s">
        <v>12729</v>
      </c>
      <c r="F3476" s="1144"/>
      <c r="G3476" s="1144"/>
      <c r="H3476" s="1144"/>
      <c r="I3476" s="1144"/>
      <c r="J3476" s="1144"/>
      <c r="K3476" s="1144"/>
    </row>
    <row r="3477" spans="1:11" ht="31.5" thickBot="1" x14ac:dyDescent="0.3">
      <c r="A3477" s="1157" t="s">
        <v>13785</v>
      </c>
      <c r="B3477" s="1144" t="s">
        <v>13786</v>
      </c>
      <c r="C3477" s="1144"/>
      <c r="D3477" s="1156"/>
      <c r="E3477" s="1141"/>
      <c r="F3477" s="1144"/>
      <c r="G3477" s="1144"/>
      <c r="H3477" s="1144"/>
      <c r="I3477" s="1144"/>
      <c r="J3477" s="1144"/>
      <c r="K3477" s="1144"/>
    </row>
    <row r="3478" spans="1:11" ht="16" thickBot="1" x14ac:dyDescent="0.3">
      <c r="A3478" s="1155" t="s">
        <v>13787</v>
      </c>
      <c r="B3478" s="1144" t="s">
        <v>12791</v>
      </c>
      <c r="C3478" s="1144">
        <v>2000</v>
      </c>
      <c r="D3478" s="1156">
        <v>5000</v>
      </c>
      <c r="E3478" s="1141"/>
      <c r="F3478" s="1144">
        <v>0.46300000000000002</v>
      </c>
      <c r="G3478" s="1144"/>
      <c r="H3478" s="1144"/>
      <c r="I3478" s="1144"/>
      <c r="J3478" s="1144"/>
      <c r="K3478" s="1144"/>
    </row>
    <row r="3479" spans="1:11" ht="16" thickBot="1" x14ac:dyDescent="0.3">
      <c r="A3479" s="1157"/>
      <c r="B3479" s="1144"/>
      <c r="C3479" s="1144"/>
      <c r="D3479" s="1156"/>
      <c r="E3479" s="1141"/>
      <c r="F3479" s="1144"/>
      <c r="G3479" s="1144"/>
      <c r="H3479" s="1144"/>
      <c r="I3479" s="1144"/>
      <c r="J3479" s="1144"/>
      <c r="K3479" s="1144"/>
    </row>
    <row r="3480" spans="1:11" ht="16" thickBot="1" x14ac:dyDescent="0.3">
      <c r="A3480" s="1155" t="s">
        <v>13788</v>
      </c>
      <c r="B3480" s="1144" t="s">
        <v>12792</v>
      </c>
      <c r="C3480" s="1144">
        <v>45</v>
      </c>
      <c r="D3480" s="1156">
        <v>90</v>
      </c>
      <c r="E3480" s="1141" t="s">
        <v>12711</v>
      </c>
      <c r="F3480" s="1144"/>
      <c r="G3480" s="1144"/>
      <c r="H3480" s="1144"/>
      <c r="I3480" s="1144"/>
      <c r="J3480" s="1144"/>
      <c r="K3480" s="1144"/>
    </row>
    <row r="3481" spans="1:11" ht="16" thickBot="1" x14ac:dyDescent="0.3">
      <c r="A3481" s="1157" t="s">
        <v>13789</v>
      </c>
      <c r="B3481" s="1144" t="s">
        <v>12793</v>
      </c>
      <c r="C3481" s="1144">
        <v>2</v>
      </c>
      <c r="D3481" s="1156">
        <v>4</v>
      </c>
      <c r="E3481" s="1141" t="s">
        <v>12713</v>
      </c>
      <c r="F3481" s="1144"/>
      <c r="G3481" s="1144"/>
      <c r="H3481" s="1144"/>
      <c r="I3481" s="1144"/>
      <c r="J3481" s="1144"/>
      <c r="K3481" s="1144"/>
    </row>
    <row r="3482" spans="1:11" ht="16" thickBot="1" x14ac:dyDescent="0.3">
      <c r="A3482" s="1155" t="s">
        <v>13790</v>
      </c>
      <c r="B3482" s="1144" t="s">
        <v>12794</v>
      </c>
      <c r="C3482" s="1144">
        <v>12</v>
      </c>
      <c r="D3482" s="1156">
        <v>60</v>
      </c>
      <c r="E3482" s="1141" t="s">
        <v>12711</v>
      </c>
      <c r="F3482" s="1144">
        <v>0.16400000000000001</v>
      </c>
      <c r="G3482" s="1144"/>
      <c r="H3482" s="1144"/>
      <c r="I3482" s="1144"/>
      <c r="J3482" s="1144"/>
      <c r="K3482" s="1144"/>
    </row>
    <row r="3483" spans="1:11" ht="16" thickBot="1" x14ac:dyDescent="0.3">
      <c r="A3483" s="1157" t="s">
        <v>13791</v>
      </c>
      <c r="B3483" s="1144" t="s">
        <v>12795</v>
      </c>
      <c r="C3483" s="1144">
        <v>12</v>
      </c>
      <c r="D3483" s="1156">
        <v>60</v>
      </c>
      <c r="E3483" s="1141" t="s">
        <v>12711</v>
      </c>
      <c r="F3483" s="1144">
        <v>0.16400000000000001</v>
      </c>
      <c r="G3483" s="1144"/>
      <c r="H3483" s="1144"/>
      <c r="I3483" s="1144"/>
      <c r="J3483" s="1144"/>
      <c r="K3483" s="1144"/>
    </row>
    <row r="3484" spans="1:11" x14ac:dyDescent="0.25">
      <c r="A3484" s="1090" t="s">
        <v>17570</v>
      </c>
      <c r="B3484" s="1089" t="s">
        <v>12961</v>
      </c>
    </row>
    <row r="3485" spans="1:11" ht="15" x14ac:dyDescent="0.25">
      <c r="A3485" s="1133" t="s">
        <v>13792</v>
      </c>
      <c r="B3485" s="1125" t="s">
        <v>12796</v>
      </c>
      <c r="C3485" s="1125">
        <v>3000</v>
      </c>
      <c r="D3485" s="1125">
        <v>5000</v>
      </c>
      <c r="E3485" s="1125"/>
      <c r="F3485" s="1125">
        <v>0.19900000000000001</v>
      </c>
      <c r="G3485" s="1125"/>
      <c r="H3485" s="1125"/>
    </row>
    <row r="3486" spans="1:11" thickBot="1" x14ac:dyDescent="0.3">
      <c r="A3486" s="1129" t="s">
        <v>13793</v>
      </c>
      <c r="B3486" s="1125" t="s">
        <v>12797</v>
      </c>
      <c r="C3486" s="1125">
        <v>400</v>
      </c>
      <c r="D3486" s="1125">
        <v>800</v>
      </c>
      <c r="E3486" s="1125" t="s">
        <v>12711</v>
      </c>
      <c r="F3486" s="1125">
        <v>0.24299999999999999</v>
      </c>
      <c r="G3486" s="1125"/>
      <c r="H3486" s="1125"/>
    </row>
    <row r="3487" spans="1:11" ht="15.65" customHeight="1" x14ac:dyDescent="0.25">
      <c r="A3487" s="1147" t="s">
        <v>13794</v>
      </c>
      <c r="B3487" s="1160" t="s">
        <v>12798</v>
      </c>
      <c r="C3487" s="1161">
        <v>8</v>
      </c>
      <c r="D3487" s="1161">
        <v>16</v>
      </c>
      <c r="E3487" s="1161" t="s">
        <v>13768</v>
      </c>
      <c r="F3487" s="1161">
        <v>0.24299999999999999</v>
      </c>
      <c r="G3487" s="1161"/>
      <c r="H3487" s="1162"/>
    </row>
    <row r="3488" spans="1:11" thickBot="1" x14ac:dyDescent="0.3">
      <c r="A3488" s="1163" t="s">
        <v>13795</v>
      </c>
      <c r="B3488" s="1149" t="s">
        <v>12799</v>
      </c>
      <c r="C3488" s="1150">
        <v>8</v>
      </c>
      <c r="D3488" s="1150">
        <v>16</v>
      </c>
      <c r="E3488" s="1150"/>
      <c r="F3488" s="1150">
        <v>0.248</v>
      </c>
      <c r="G3488" s="1150"/>
      <c r="H3488" s="1145"/>
    </row>
    <row r="3489" spans="1:8" thickBot="1" x14ac:dyDescent="0.3">
      <c r="A3489" s="1143" t="s">
        <v>13796</v>
      </c>
      <c r="B3489" s="1145" t="s">
        <v>12800</v>
      </c>
      <c r="C3489" s="1145">
        <v>800</v>
      </c>
      <c r="D3489" s="1145">
        <v>1600</v>
      </c>
      <c r="E3489" s="1145"/>
      <c r="F3489" s="1145">
        <v>0.248</v>
      </c>
      <c r="G3489" s="1145"/>
      <c r="H3489" s="1145"/>
    </row>
    <row r="3490" spans="1:8" ht="31.5" thickBot="1" x14ac:dyDescent="0.3">
      <c r="A3490" s="1157" t="s">
        <v>13797</v>
      </c>
      <c r="B3490" s="1144" t="s">
        <v>13798</v>
      </c>
      <c r="C3490" s="1144"/>
      <c r="D3490" s="1144"/>
      <c r="E3490" s="1144"/>
      <c r="F3490" s="1144"/>
      <c r="G3490" s="1144"/>
      <c r="H3490" s="1144"/>
    </row>
    <row r="3491" spans="1:8" ht="31.5" thickBot="1" x14ac:dyDescent="0.3">
      <c r="A3491" s="1157" t="s">
        <v>13799</v>
      </c>
      <c r="B3491" s="1144" t="s">
        <v>13800</v>
      </c>
      <c r="C3491" s="1144"/>
      <c r="D3491" s="1144"/>
      <c r="E3491" s="1144"/>
      <c r="F3491" s="1144"/>
      <c r="G3491" s="1144"/>
      <c r="H3491" s="1144"/>
    </row>
    <row r="3492" spans="1:8" ht="16" thickBot="1" x14ac:dyDescent="0.3">
      <c r="A3492" s="1157"/>
      <c r="B3492" s="1144"/>
      <c r="C3492" s="1144"/>
      <c r="D3492" s="1144"/>
      <c r="E3492" s="1144"/>
      <c r="F3492" s="1144"/>
      <c r="G3492" s="1144"/>
      <c r="H3492" s="1144"/>
    </row>
    <row r="3493" spans="1:8" ht="16" thickBot="1" x14ac:dyDescent="0.3">
      <c r="A3493" s="1157" t="s">
        <v>13801</v>
      </c>
      <c r="B3493" s="1144" t="s">
        <v>12801</v>
      </c>
      <c r="C3493" s="1144">
        <v>40</v>
      </c>
      <c r="D3493" s="1144">
        <v>80</v>
      </c>
      <c r="E3493" s="1144"/>
      <c r="F3493" s="1144">
        <v>0.23400000000000001</v>
      </c>
      <c r="G3493" s="1144"/>
      <c r="H3493" s="1144"/>
    </row>
    <row r="3494" spans="1:8" ht="15" x14ac:dyDescent="0.25">
      <c r="A3494" s="1133" t="s">
        <v>13802</v>
      </c>
      <c r="B3494" s="1125" t="s">
        <v>12802</v>
      </c>
      <c r="C3494" s="1125">
        <v>200</v>
      </c>
      <c r="D3494" s="1125">
        <v>500</v>
      </c>
      <c r="E3494" s="1125" t="s">
        <v>12716</v>
      </c>
      <c r="F3494" s="1125">
        <v>0.28299999999999997</v>
      </c>
      <c r="G3494" s="1125"/>
      <c r="H3494" s="1125"/>
    </row>
    <row r="3495" spans="1:8" thickBot="1" x14ac:dyDescent="0.3">
      <c r="A3495" s="1129" t="s">
        <v>13803</v>
      </c>
      <c r="B3495" s="1125" t="s">
        <v>12803</v>
      </c>
      <c r="C3495" s="1125">
        <v>3000</v>
      </c>
      <c r="D3495" s="1125">
        <v>5000</v>
      </c>
      <c r="E3495" s="1125"/>
      <c r="F3495" s="1125">
        <v>0.14099999999999999</v>
      </c>
      <c r="G3495" s="1125"/>
      <c r="H3495" s="1125"/>
    </row>
    <row r="3496" spans="1:8" ht="16.149999999999999" customHeight="1" thickBot="1" x14ac:dyDescent="0.3">
      <c r="A3496" s="1147" t="s">
        <v>17571</v>
      </c>
      <c r="B3496" s="1146" t="s">
        <v>17572</v>
      </c>
      <c r="C3496" s="1164">
        <v>0.01</v>
      </c>
      <c r="D3496" s="1164"/>
      <c r="E3496" s="1142" t="s">
        <v>14052</v>
      </c>
      <c r="F3496" s="1125"/>
      <c r="G3496" s="1125"/>
      <c r="H3496" s="1125"/>
    </row>
    <row r="3497" spans="1:8" ht="45.5" thickBot="1" x14ac:dyDescent="0.3">
      <c r="A3497" s="1163" t="s">
        <v>13804</v>
      </c>
      <c r="B3497" s="1145" t="s">
        <v>13805</v>
      </c>
      <c r="C3497" s="1145"/>
      <c r="D3497" s="1145"/>
      <c r="E3497" s="1145"/>
      <c r="F3497" s="1125"/>
      <c r="G3497" s="1125"/>
      <c r="H3497" s="1125"/>
    </row>
    <row r="3498" spans="1:8" ht="30.5" thickBot="1" x14ac:dyDescent="0.3">
      <c r="A3498" s="1143" t="s">
        <v>13806</v>
      </c>
      <c r="B3498" s="1145" t="s">
        <v>13807</v>
      </c>
      <c r="C3498" s="1145"/>
      <c r="D3498" s="1145"/>
      <c r="E3498" s="1145"/>
      <c r="F3498" s="1125"/>
      <c r="G3498" s="1125"/>
      <c r="H3498" s="1125"/>
    </row>
    <row r="3499" spans="1:8" ht="31.5" thickBot="1" x14ac:dyDescent="0.3">
      <c r="A3499" s="1157" t="s">
        <v>13808</v>
      </c>
      <c r="B3499" s="1144" t="s">
        <v>13809</v>
      </c>
      <c r="C3499" s="1144"/>
      <c r="D3499" s="1144"/>
      <c r="E3499" s="1144"/>
      <c r="F3499" s="1125"/>
      <c r="G3499" s="1125"/>
      <c r="H3499" s="1125"/>
    </row>
    <row r="3500" spans="1:8" ht="16" thickBot="1" x14ac:dyDescent="0.3">
      <c r="A3500" s="1157" t="s">
        <v>13810</v>
      </c>
      <c r="B3500" s="1144" t="s">
        <v>12806</v>
      </c>
      <c r="C3500" s="1144">
        <v>3</v>
      </c>
      <c r="D3500" s="1144">
        <v>10</v>
      </c>
      <c r="E3500" s="1144"/>
      <c r="F3500" s="1125">
        <v>5.7000000000000002E-2</v>
      </c>
      <c r="G3500" s="1125"/>
      <c r="H3500" s="1125"/>
    </row>
    <row r="3501" spans="1:8" ht="16" thickBot="1" x14ac:dyDescent="0.3">
      <c r="A3501" s="1157" t="s">
        <v>13811</v>
      </c>
      <c r="B3501" s="1144" t="s">
        <v>12807</v>
      </c>
      <c r="C3501" s="1144">
        <v>30</v>
      </c>
      <c r="D3501" s="1144">
        <v>60</v>
      </c>
      <c r="E3501" s="1144" t="s">
        <v>17573</v>
      </c>
      <c r="F3501" s="1125">
        <v>0.27600000000000002</v>
      </c>
      <c r="G3501" s="1125"/>
      <c r="H3501" s="1125"/>
    </row>
    <row r="3502" spans="1:8" ht="16" thickBot="1" x14ac:dyDescent="0.3">
      <c r="A3502" s="1157" t="s">
        <v>13812</v>
      </c>
      <c r="B3502" s="1144" t="s">
        <v>12808</v>
      </c>
      <c r="C3502" s="1144">
        <v>4</v>
      </c>
      <c r="D3502" s="1144">
        <v>9</v>
      </c>
      <c r="E3502" s="1144" t="s">
        <v>6548</v>
      </c>
      <c r="F3502" s="1125">
        <v>0.53400000000000003</v>
      </c>
      <c r="G3502" s="1125"/>
      <c r="H3502" s="1125"/>
    </row>
    <row r="3503" spans="1:8" x14ac:dyDescent="0.25">
      <c r="A3503" s="1128" t="s">
        <v>13813</v>
      </c>
      <c r="B3503" s="1125" t="s">
        <v>12809</v>
      </c>
      <c r="C3503" s="1125">
        <v>25</v>
      </c>
      <c r="D3503" s="1125">
        <v>50</v>
      </c>
      <c r="E3503" s="1125" t="s">
        <v>12716</v>
      </c>
      <c r="F3503" s="1125">
        <v>0.19900000000000001</v>
      </c>
      <c r="G3503" s="1125"/>
      <c r="H3503" s="1125"/>
    </row>
    <row r="3504" spans="1:8" x14ac:dyDescent="0.25">
      <c r="A3504" s="1128" t="s">
        <v>13814</v>
      </c>
      <c r="B3504" s="1125" t="s">
        <v>13815</v>
      </c>
      <c r="C3504" s="1125"/>
      <c r="D3504" s="1125"/>
      <c r="E3504" s="1125"/>
      <c r="F3504" s="1125"/>
      <c r="G3504" s="1125"/>
      <c r="H3504" s="1125"/>
    </row>
    <row r="3505" spans="1:8" x14ac:dyDescent="0.25">
      <c r="A3505" s="1128" t="s">
        <v>13816</v>
      </c>
      <c r="B3505" s="1125" t="s">
        <v>12810</v>
      </c>
      <c r="C3505" s="1125">
        <v>5</v>
      </c>
      <c r="D3505" s="1125">
        <v>10</v>
      </c>
      <c r="E3505" s="1125" t="s">
        <v>12711</v>
      </c>
      <c r="F3505" s="1125">
        <v>0.189</v>
      </c>
      <c r="G3505" s="1125"/>
      <c r="H3505" s="1125"/>
    </row>
    <row r="3506" spans="1:8" ht="15" x14ac:dyDescent="0.25">
      <c r="A3506" s="1129" t="s">
        <v>13817</v>
      </c>
      <c r="B3506" s="1125" t="s">
        <v>12811</v>
      </c>
      <c r="C3506" s="1125">
        <v>1000</v>
      </c>
      <c r="D3506" s="1125">
        <v>2000</v>
      </c>
      <c r="E3506" s="1125"/>
      <c r="F3506" s="1125">
        <v>0.52200000000000002</v>
      </c>
      <c r="G3506" s="1125"/>
      <c r="H3506" s="1125"/>
    </row>
    <row r="3507" spans="1:8" ht="15" x14ac:dyDescent="0.25">
      <c r="A3507" s="1133" t="s">
        <v>13818</v>
      </c>
      <c r="B3507" s="1125" t="s">
        <v>12812</v>
      </c>
      <c r="C3507" s="1125">
        <v>10</v>
      </c>
      <c r="D3507" s="1125">
        <v>20</v>
      </c>
      <c r="E3507" s="1125" t="s">
        <v>6548</v>
      </c>
      <c r="F3507" s="1125">
        <v>0.32900000000000001</v>
      </c>
      <c r="G3507" s="1125"/>
      <c r="H3507" s="1125"/>
    </row>
    <row r="3508" spans="1:8" thickBot="1" x14ac:dyDescent="0.3">
      <c r="A3508" s="1129" t="s">
        <v>13819</v>
      </c>
      <c r="B3508" s="1125" t="s">
        <v>12813</v>
      </c>
      <c r="C3508" s="1125">
        <v>15</v>
      </c>
      <c r="D3508" s="1125">
        <v>30</v>
      </c>
      <c r="E3508" s="1125" t="s">
        <v>13820</v>
      </c>
      <c r="F3508" s="1125">
        <v>0.32900000000000001</v>
      </c>
      <c r="G3508" s="1125"/>
    </row>
    <row r="3509" spans="1:8" ht="16.149999999999999" customHeight="1" thickBot="1" x14ac:dyDescent="0.3">
      <c r="A3509" s="1165" t="s">
        <v>17574</v>
      </c>
      <c r="B3509" s="1148" t="s">
        <v>12814</v>
      </c>
      <c r="C3509" s="1148">
        <v>2.5000000000000001E-2</v>
      </c>
      <c r="D3509" s="1142">
        <v>0.05</v>
      </c>
      <c r="E3509" s="1142" t="s">
        <v>13768</v>
      </c>
      <c r="F3509" s="1148">
        <v>0.4</v>
      </c>
      <c r="G3509" s="1148"/>
    </row>
    <row r="3510" spans="1:8" ht="18.649999999999999" customHeight="1" thickBot="1" x14ac:dyDescent="0.3">
      <c r="A3510" s="1166" t="s">
        <v>13821</v>
      </c>
      <c r="B3510" s="1151" t="s">
        <v>12815</v>
      </c>
      <c r="C3510" s="1151">
        <v>2.5000000000000001E-2</v>
      </c>
      <c r="D3510" s="1156">
        <v>0.05</v>
      </c>
      <c r="E3510" s="1141" t="s">
        <v>13822</v>
      </c>
      <c r="F3510" s="1151">
        <v>0.4</v>
      </c>
      <c r="G3510" s="1151"/>
    </row>
    <row r="3511" spans="1:8" ht="16" thickBot="1" x14ac:dyDescent="0.3">
      <c r="A3511" s="1157" t="s">
        <v>17575</v>
      </c>
      <c r="B3511" s="1144" t="s">
        <v>12816</v>
      </c>
      <c r="C3511" s="1144">
        <v>10</v>
      </c>
      <c r="D3511" s="1144">
        <v>20</v>
      </c>
      <c r="E3511" s="1144" t="s">
        <v>6548</v>
      </c>
      <c r="F3511" s="1167">
        <v>0.27600000000000002</v>
      </c>
      <c r="G3511" s="1144"/>
    </row>
    <row r="3512" spans="1:8" ht="16" thickBot="1" x14ac:dyDescent="0.3">
      <c r="A3512" s="1157" t="s">
        <v>13823</v>
      </c>
      <c r="B3512" s="1144" t="s">
        <v>12817</v>
      </c>
      <c r="C3512" s="1144">
        <v>3000</v>
      </c>
      <c r="D3512" s="1144" t="s">
        <v>15765</v>
      </c>
      <c r="E3512" s="1144"/>
      <c r="F3512" s="1144">
        <v>0.33300000000000002</v>
      </c>
      <c r="G3512" s="1144"/>
    </row>
    <row r="3513" spans="1:8" ht="16" thickBot="1" x14ac:dyDescent="0.3">
      <c r="A3513" s="1157" t="s">
        <v>13824</v>
      </c>
      <c r="B3513" s="1144" t="s">
        <v>12818</v>
      </c>
      <c r="C3513" s="1144">
        <v>0.1</v>
      </c>
      <c r="D3513" s="1144">
        <v>0.2</v>
      </c>
      <c r="E3513" s="1144" t="s">
        <v>13825</v>
      </c>
      <c r="F3513" s="1167">
        <v>0.191</v>
      </c>
      <c r="G3513" s="1144"/>
    </row>
    <row r="3514" spans="1:8" ht="16" thickBot="1" x14ac:dyDescent="0.3">
      <c r="A3514" s="1157" t="s">
        <v>13826</v>
      </c>
      <c r="B3514" s="1144" t="s">
        <v>12820</v>
      </c>
      <c r="C3514" s="1144">
        <v>5</v>
      </c>
      <c r="D3514" s="1144">
        <v>10</v>
      </c>
      <c r="E3514" s="1144"/>
      <c r="F3514" s="1144">
        <v>0.17799999999999999</v>
      </c>
      <c r="G3514" s="1144"/>
    </row>
    <row r="3515" spans="1:8" ht="16.149999999999999" customHeight="1" thickBot="1" x14ac:dyDescent="0.3">
      <c r="A3515" s="1157" t="s">
        <v>13827</v>
      </c>
      <c r="B3515" s="1144"/>
      <c r="C3515" s="1156"/>
      <c r="D3515" s="1168"/>
      <c r="E3515" s="1168"/>
      <c r="F3515" s="1168"/>
      <c r="G3515" s="1141"/>
    </row>
    <row r="3516" spans="1:8" ht="16.149999999999999" customHeight="1" thickBot="1" x14ac:dyDescent="0.3">
      <c r="A3516" s="1157" t="s">
        <v>13828</v>
      </c>
      <c r="B3516" s="1144"/>
      <c r="C3516" s="1156"/>
      <c r="D3516" s="1168"/>
      <c r="E3516" s="1168"/>
      <c r="F3516" s="1168"/>
      <c r="G3516" s="1141"/>
    </row>
    <row r="3517" spans="1:8" ht="16" thickBot="1" x14ac:dyDescent="0.3">
      <c r="A3517" s="1157" t="s">
        <v>13830</v>
      </c>
      <c r="B3517" s="1144"/>
      <c r="C3517" s="1144"/>
      <c r="D3517" s="1144"/>
      <c r="E3517" s="1167"/>
      <c r="F3517" s="1144"/>
      <c r="G3517" s="1167"/>
    </row>
    <row r="3518" spans="1:8" ht="16.149999999999999" customHeight="1" thickBot="1" x14ac:dyDescent="0.3">
      <c r="A3518" s="1157" t="s">
        <v>13832</v>
      </c>
      <c r="B3518" s="1144" t="s">
        <v>12821</v>
      </c>
      <c r="C3518" s="1156"/>
      <c r="D3518" s="1168"/>
      <c r="E3518" s="1168"/>
      <c r="F3518" s="1168"/>
      <c r="G3518" s="1141"/>
    </row>
    <row r="3519" spans="1:8" ht="16.149999999999999" customHeight="1" thickBot="1" x14ac:dyDescent="0.3">
      <c r="A3519" s="1157" t="s">
        <v>13829</v>
      </c>
      <c r="B3519" s="1144"/>
      <c r="C3519" s="1156"/>
      <c r="D3519" s="1168"/>
      <c r="E3519" s="1168"/>
      <c r="F3519" s="1168"/>
      <c r="G3519" s="1141"/>
    </row>
    <row r="3520" spans="1:8" ht="16" thickBot="1" x14ac:dyDescent="0.3">
      <c r="A3520" s="1157" t="s">
        <v>13831</v>
      </c>
      <c r="B3520" s="1144"/>
      <c r="C3520" s="1144"/>
      <c r="D3520" s="1144"/>
      <c r="E3520" s="1144"/>
      <c r="F3520" s="1144"/>
      <c r="G3520" s="1144"/>
    </row>
    <row r="3521" spans="1:7" ht="16.149999999999999" customHeight="1" thickBot="1" x14ac:dyDescent="0.3">
      <c r="A3521" s="1157" t="s">
        <v>13833</v>
      </c>
      <c r="B3521" s="1144">
        <v>1</v>
      </c>
      <c r="C3521" s="1156">
        <v>2</v>
      </c>
      <c r="D3521" s="1168" t="s">
        <v>12716</v>
      </c>
      <c r="E3521" s="1168">
        <v>0.14299999999999999</v>
      </c>
      <c r="F3521" s="1168"/>
      <c r="G3521" s="1141"/>
    </row>
    <row r="3522" spans="1:7" ht="47" thickBot="1" x14ac:dyDescent="0.3">
      <c r="A3522" s="1157" t="s">
        <v>13834</v>
      </c>
      <c r="B3522" s="1144" t="s">
        <v>13835</v>
      </c>
      <c r="C3522" s="1156"/>
      <c r="D3522" s="1168"/>
      <c r="E3522" s="1168"/>
      <c r="F3522" s="1168"/>
      <c r="G3522" s="1141"/>
    </row>
    <row r="3523" spans="1:7" ht="47" thickBot="1" x14ac:dyDescent="0.3">
      <c r="A3523" s="1157" t="s">
        <v>13836</v>
      </c>
      <c r="B3523" s="1144" t="s">
        <v>17576</v>
      </c>
      <c r="C3523" s="1156"/>
      <c r="D3523" s="1168"/>
      <c r="E3523" s="1168"/>
      <c r="F3523" s="1168"/>
      <c r="G3523" s="1141"/>
    </row>
    <row r="3524" spans="1:7" ht="16" thickBot="1" x14ac:dyDescent="0.3">
      <c r="A3524" s="1157" t="s">
        <v>13837</v>
      </c>
      <c r="B3524" s="1144" t="s">
        <v>12822</v>
      </c>
      <c r="C3524" s="1144">
        <v>0.2</v>
      </c>
      <c r="D3524" s="1144">
        <v>0.4</v>
      </c>
      <c r="E3524" s="1144" t="s">
        <v>12713</v>
      </c>
      <c r="F3524" s="1144"/>
      <c r="G3524" s="1144"/>
    </row>
    <row r="3525" spans="1:7" ht="16" thickBot="1" x14ac:dyDescent="0.3">
      <c r="A3525" s="1157" t="s">
        <v>13838</v>
      </c>
      <c r="B3525" s="1144"/>
      <c r="C3525" s="1144"/>
      <c r="D3525" s="1144"/>
      <c r="E3525" s="1144"/>
      <c r="F3525" s="1144"/>
      <c r="G3525" s="1144"/>
    </row>
    <row r="3526" spans="1:7" ht="16" thickBot="1" x14ac:dyDescent="0.3">
      <c r="A3526" s="1157" t="s">
        <v>13840</v>
      </c>
      <c r="B3526" s="1144"/>
      <c r="C3526" s="1144"/>
      <c r="D3526" s="1144"/>
      <c r="E3526" s="1144"/>
      <c r="F3526" s="1144"/>
      <c r="G3526" s="1167"/>
    </row>
    <row r="3527" spans="1:7" ht="16" thickBot="1" x14ac:dyDescent="0.3">
      <c r="A3527" s="1157" t="s">
        <v>13842</v>
      </c>
      <c r="B3527" s="1144"/>
      <c r="C3527" s="1144"/>
      <c r="D3527" s="1144"/>
      <c r="E3527" s="1144"/>
      <c r="F3527" s="1144"/>
      <c r="G3527" s="1144"/>
    </row>
    <row r="3528" spans="1:7" ht="16.149999999999999" customHeight="1" thickBot="1" x14ac:dyDescent="0.3">
      <c r="A3528" s="1157" t="s">
        <v>13844</v>
      </c>
      <c r="B3528" s="1144"/>
      <c r="C3528" s="1156"/>
      <c r="D3528" s="1168"/>
      <c r="E3528" s="1168"/>
      <c r="F3528" s="1168"/>
      <c r="G3528" s="1141"/>
    </row>
    <row r="3529" spans="1:7" ht="16" thickBot="1" x14ac:dyDescent="0.3">
      <c r="A3529" s="1157" t="s">
        <v>13846</v>
      </c>
      <c r="B3529" s="1144"/>
      <c r="C3529" s="1156"/>
      <c r="D3529" s="1168"/>
      <c r="E3529" s="1168"/>
      <c r="F3529" s="1168"/>
      <c r="G3529" s="1141"/>
    </row>
    <row r="3530" spans="1:7" ht="16" thickBot="1" x14ac:dyDescent="0.3">
      <c r="A3530" s="1157" t="s">
        <v>13848</v>
      </c>
      <c r="B3530" s="1144"/>
      <c r="C3530" s="1156"/>
      <c r="D3530" s="1168"/>
      <c r="E3530" s="1168"/>
      <c r="F3530" s="1168"/>
      <c r="G3530" s="1141"/>
    </row>
    <row r="3531" spans="1:7" ht="16" thickBot="1" x14ac:dyDescent="0.3">
      <c r="A3531" s="1157" t="s">
        <v>13850</v>
      </c>
      <c r="B3531" s="1144" t="s">
        <v>13839</v>
      </c>
      <c r="C3531" s="1144"/>
      <c r="D3531" s="1144"/>
      <c r="E3531" s="1144"/>
      <c r="F3531" s="1144"/>
      <c r="G3531" s="1144"/>
    </row>
    <row r="3532" spans="1:7" ht="16" thickBot="1" x14ac:dyDescent="0.3">
      <c r="A3532" s="1157" t="s">
        <v>13841</v>
      </c>
      <c r="B3532" s="1144"/>
      <c r="C3532" s="1144"/>
      <c r="D3532" s="1144"/>
      <c r="E3532" s="1144"/>
      <c r="F3532" s="1167"/>
      <c r="G3532" s="1167"/>
    </row>
    <row r="3533" spans="1:7" ht="16" thickBot="1" x14ac:dyDescent="0.3">
      <c r="A3533" s="1157" t="s">
        <v>13843</v>
      </c>
      <c r="B3533" s="1144"/>
      <c r="C3533" s="1167"/>
      <c r="D3533" s="1144"/>
      <c r="E3533" s="1144"/>
      <c r="F3533" s="1144"/>
      <c r="G3533" s="1167"/>
    </row>
    <row r="3534" spans="1:7" ht="16.149999999999999" customHeight="1" thickBot="1" x14ac:dyDescent="0.3">
      <c r="A3534" s="1157" t="s">
        <v>13845</v>
      </c>
      <c r="B3534" s="1144"/>
      <c r="C3534" s="1156"/>
      <c r="D3534" s="1168"/>
      <c r="E3534" s="1168"/>
      <c r="F3534" s="1168"/>
      <c r="G3534" s="1141"/>
    </row>
    <row r="3535" spans="1:7" ht="16" thickBot="1" x14ac:dyDescent="0.3">
      <c r="A3535" s="1157" t="s">
        <v>13847</v>
      </c>
      <c r="B3535" s="1144"/>
      <c r="C3535" s="1144"/>
      <c r="D3535" s="1144"/>
      <c r="E3535" s="1144"/>
      <c r="F3535" s="1144"/>
      <c r="G3535" s="1167"/>
    </row>
    <row r="3536" spans="1:7" ht="16" thickBot="1" x14ac:dyDescent="0.3">
      <c r="A3536" s="1157" t="s">
        <v>13849</v>
      </c>
      <c r="B3536" s="1144"/>
      <c r="C3536" s="1167"/>
      <c r="D3536" s="1144"/>
      <c r="E3536" s="1144"/>
      <c r="F3536" s="1144"/>
      <c r="G3536" s="1167"/>
    </row>
    <row r="3537" spans="1:7" ht="16" thickBot="1" x14ac:dyDescent="0.3">
      <c r="A3537" s="1157" t="s">
        <v>13851</v>
      </c>
      <c r="B3537" s="1144">
        <v>0.75</v>
      </c>
      <c r="C3537" s="1144">
        <v>1.5</v>
      </c>
      <c r="D3537" s="1144" t="s">
        <v>13822</v>
      </c>
      <c r="E3537" s="1144">
        <v>0.13200000000000001</v>
      </c>
      <c r="F3537" s="1144"/>
      <c r="G3537" s="1144"/>
    </row>
    <row r="3538" spans="1:7" ht="16.149999999999999" customHeight="1" thickBot="1" x14ac:dyDescent="0.3">
      <c r="A3538" s="1157" t="s">
        <v>13852</v>
      </c>
      <c r="B3538" s="1144" t="s">
        <v>13853</v>
      </c>
      <c r="C3538" s="1156">
        <v>70</v>
      </c>
      <c r="D3538" s="1168">
        <v>140</v>
      </c>
      <c r="E3538" s="1168" t="s">
        <v>12711</v>
      </c>
      <c r="F3538" s="1168">
        <v>0.27300000000000002</v>
      </c>
      <c r="G3538" s="1141"/>
    </row>
    <row r="3539" spans="1:7" ht="16" thickBot="1" x14ac:dyDescent="0.3">
      <c r="A3539" s="1157" t="s">
        <v>13854</v>
      </c>
      <c r="B3539" s="1144" t="s">
        <v>13855</v>
      </c>
      <c r="C3539" s="1144">
        <v>15</v>
      </c>
      <c r="D3539" s="1144">
        <v>30</v>
      </c>
      <c r="E3539" s="1144" t="s">
        <v>6548</v>
      </c>
      <c r="F3539" s="1167">
        <v>0.13</v>
      </c>
      <c r="G3539" s="1144"/>
    </row>
    <row r="3540" spans="1:7" ht="47" thickBot="1" x14ac:dyDescent="0.3">
      <c r="A3540" s="1157" t="s">
        <v>13856</v>
      </c>
      <c r="B3540" s="1144" t="s">
        <v>17577</v>
      </c>
      <c r="C3540" s="1144"/>
      <c r="D3540" s="1144"/>
      <c r="E3540" s="1144"/>
      <c r="F3540" s="1144"/>
      <c r="G3540" s="1144"/>
    </row>
    <row r="3541" spans="1:7" ht="16.149999999999999" customHeight="1" thickBot="1" x14ac:dyDescent="0.3">
      <c r="A3541" s="1157" t="s">
        <v>13857</v>
      </c>
      <c r="B3541" s="1144" t="s">
        <v>13858</v>
      </c>
      <c r="C3541" s="1156"/>
      <c r="D3541" s="1168"/>
      <c r="E3541" s="1168"/>
      <c r="F3541" s="1168"/>
      <c r="G3541" s="1141"/>
    </row>
    <row r="3542" spans="1:7" ht="31.5" thickBot="1" x14ac:dyDescent="0.3">
      <c r="A3542" s="1157" t="s">
        <v>13859</v>
      </c>
      <c r="B3542" s="1144" t="s">
        <v>13860</v>
      </c>
      <c r="C3542" s="1167"/>
      <c r="D3542" s="1144"/>
      <c r="E3542" s="1144"/>
      <c r="F3542" s="1167"/>
      <c r="G3542" s="1167"/>
    </row>
    <row r="3543" spans="1:7" ht="31.5" thickBot="1" x14ac:dyDescent="0.3">
      <c r="A3543" s="1157" t="s">
        <v>13861</v>
      </c>
      <c r="B3543" s="1144" t="s">
        <v>13862</v>
      </c>
      <c r="C3543" s="1144"/>
      <c r="D3543" s="1144"/>
      <c r="E3543" s="1144"/>
      <c r="F3543" s="1144"/>
      <c r="G3543" s="1144"/>
    </row>
    <row r="3544" spans="1:7" ht="16" thickBot="1" x14ac:dyDescent="0.3">
      <c r="A3544" s="1157" t="s">
        <v>13863</v>
      </c>
      <c r="B3544" s="1144" t="s">
        <v>17578</v>
      </c>
      <c r="C3544" s="1167"/>
      <c r="D3544" s="1144"/>
      <c r="E3544" s="1144"/>
      <c r="F3544" s="1144"/>
      <c r="G3544" s="1167"/>
    </row>
    <row r="3545" spans="1:7" ht="31.5" thickBot="1" x14ac:dyDescent="0.3">
      <c r="A3545" s="1157" t="s">
        <v>13864</v>
      </c>
      <c r="B3545" s="1144" t="s">
        <v>13865</v>
      </c>
      <c r="C3545" s="1144"/>
      <c r="D3545" s="1144"/>
      <c r="E3545" s="1144"/>
      <c r="F3545" s="1144"/>
      <c r="G3545" s="1144"/>
    </row>
    <row r="3546" spans="1:7" ht="47" thickBot="1" x14ac:dyDescent="0.3">
      <c r="A3546" s="1157" t="s">
        <v>13866</v>
      </c>
      <c r="B3546" s="1144" t="s">
        <v>13835</v>
      </c>
      <c r="C3546" s="1144"/>
      <c r="D3546" s="1144"/>
      <c r="E3546" s="1144"/>
      <c r="F3546" s="1144"/>
      <c r="G3546" s="1144"/>
    </row>
    <row r="3547" spans="1:7" ht="16" thickBot="1" x14ac:dyDescent="0.3">
      <c r="A3547" s="1157" t="s">
        <v>13867</v>
      </c>
      <c r="B3547" s="1144" t="s">
        <v>12823</v>
      </c>
      <c r="C3547" s="1156">
        <v>1000</v>
      </c>
      <c r="D3547" s="1168">
        <v>3000</v>
      </c>
      <c r="E3547" s="1168"/>
      <c r="F3547" s="1168">
        <v>0.52200000000000002</v>
      </c>
      <c r="G3547" s="1141"/>
    </row>
    <row r="3548" spans="1:7" ht="31.5" thickBot="1" x14ac:dyDescent="0.3">
      <c r="A3548" s="1157" t="s">
        <v>13868</v>
      </c>
      <c r="B3548" s="1144" t="s">
        <v>13869</v>
      </c>
      <c r="C3548" s="1144"/>
      <c r="D3548" s="1144"/>
      <c r="E3548" s="1144"/>
      <c r="F3548" s="1144"/>
      <c r="G3548" s="1167"/>
    </row>
    <row r="3549" spans="1:7" ht="16" thickBot="1" x14ac:dyDescent="0.3">
      <c r="A3549" s="1157" t="s">
        <v>13870</v>
      </c>
      <c r="B3549" s="1144" t="s">
        <v>13871</v>
      </c>
      <c r="C3549" s="1144"/>
      <c r="D3549" s="1144"/>
      <c r="E3549" s="1144"/>
      <c r="F3549" s="1167"/>
      <c r="G3549" s="1144"/>
    </row>
    <row r="3550" spans="1:7" ht="16.149999999999999" customHeight="1" thickBot="1" x14ac:dyDescent="0.3">
      <c r="A3550" s="1157" t="s">
        <v>13872</v>
      </c>
      <c r="B3550" s="1144" t="s">
        <v>13873</v>
      </c>
      <c r="C3550" s="1156"/>
      <c r="D3550" s="1168"/>
      <c r="E3550" s="1168"/>
      <c r="F3550" s="1168"/>
      <c r="G3550" s="1141"/>
    </row>
    <row r="3551" spans="1:7" ht="31.5" thickBot="1" x14ac:dyDescent="0.3">
      <c r="A3551" s="1157" t="s">
        <v>13874</v>
      </c>
      <c r="B3551" s="1144" t="s">
        <v>13875</v>
      </c>
      <c r="C3551" s="1144"/>
      <c r="D3551" s="1144"/>
      <c r="E3551" s="1144"/>
      <c r="F3551" s="1144"/>
      <c r="G3551" s="1167"/>
    </row>
    <row r="3552" spans="1:7" ht="16" thickBot="1" x14ac:dyDescent="0.3">
      <c r="A3552" s="1157" t="s">
        <v>13876</v>
      </c>
      <c r="B3552" s="1144" t="s">
        <v>12824</v>
      </c>
      <c r="C3552" s="1167">
        <v>8</v>
      </c>
      <c r="D3552" s="1144">
        <v>16</v>
      </c>
      <c r="E3552" s="1144" t="s">
        <v>13877</v>
      </c>
      <c r="F3552" s="1144">
        <v>0.26700000000000002</v>
      </c>
      <c r="G3552" s="1167"/>
    </row>
    <row r="3553" spans="1:7" ht="16" thickBot="1" x14ac:dyDescent="0.3">
      <c r="A3553" s="1157" t="s">
        <v>13878</v>
      </c>
      <c r="B3553" s="1144" t="s">
        <v>12825</v>
      </c>
      <c r="C3553" s="1144">
        <v>11</v>
      </c>
      <c r="D3553" s="1144">
        <v>22</v>
      </c>
      <c r="E3553" s="1144" t="s">
        <v>13877</v>
      </c>
      <c r="F3553" s="1144">
        <v>0.182</v>
      </c>
      <c r="G3553" s="1144"/>
    </row>
    <row r="3554" spans="1:7" ht="16" thickBot="1" x14ac:dyDescent="0.3">
      <c r="A3554" s="1157" t="s">
        <v>13879</v>
      </c>
      <c r="B3554" s="1144" t="s">
        <v>12826</v>
      </c>
      <c r="C3554" s="1156">
        <v>270</v>
      </c>
      <c r="D3554" s="1168">
        <v>550</v>
      </c>
      <c r="E3554" s="1168"/>
      <c r="F3554" s="1168">
        <v>0.23100000000000001</v>
      </c>
      <c r="G3554" s="1141"/>
    </row>
    <row r="3555" spans="1:7" ht="16" thickBot="1" x14ac:dyDescent="0.3">
      <c r="A3555" s="1157" t="s">
        <v>13880</v>
      </c>
      <c r="B3555" s="1144" t="s">
        <v>12827</v>
      </c>
      <c r="C3555" s="1156">
        <v>700</v>
      </c>
      <c r="D3555" s="1168">
        <v>900</v>
      </c>
      <c r="E3555" s="1168" t="s">
        <v>6548</v>
      </c>
      <c r="F3555" s="1168">
        <v>0.27300000000000002</v>
      </c>
      <c r="G3555" s="1141"/>
    </row>
    <row r="3556" spans="1:7" ht="16.149999999999999" customHeight="1" thickBot="1" x14ac:dyDescent="0.3">
      <c r="A3556" s="1157" t="s">
        <v>13881</v>
      </c>
      <c r="B3556" s="1144" t="s">
        <v>12828</v>
      </c>
      <c r="C3556" s="1156">
        <v>20</v>
      </c>
      <c r="D3556" s="1168">
        <v>40</v>
      </c>
      <c r="E3556" s="1168" t="s">
        <v>12729</v>
      </c>
      <c r="F3556" s="1168">
        <v>0.24</v>
      </c>
      <c r="G3556" s="1141"/>
    </row>
    <row r="3557" spans="1:7" ht="16" thickBot="1" x14ac:dyDescent="0.3">
      <c r="A3557" s="1157" t="s">
        <v>13882</v>
      </c>
      <c r="B3557" s="1144" t="s">
        <v>13883</v>
      </c>
      <c r="C3557" s="1144"/>
      <c r="D3557" s="1144"/>
      <c r="E3557" s="1144"/>
      <c r="F3557" s="1144"/>
      <c r="G3557" s="1144"/>
    </row>
    <row r="3558" spans="1:7" ht="16" thickBot="1" x14ac:dyDescent="0.3">
      <c r="A3558" s="1157" t="s">
        <v>13884</v>
      </c>
      <c r="B3558" s="1144" t="s">
        <v>12829</v>
      </c>
      <c r="C3558" s="1144">
        <v>9</v>
      </c>
      <c r="D3558" s="1144">
        <v>20</v>
      </c>
      <c r="E3558" s="1144" t="s">
        <v>6548</v>
      </c>
      <c r="F3558" s="1144">
        <v>0.53400000000000003</v>
      </c>
      <c r="G3558" s="1167"/>
    </row>
    <row r="3559" spans="1:7" ht="16" thickBot="1" x14ac:dyDescent="0.3">
      <c r="A3559" s="1157" t="s">
        <v>13885</v>
      </c>
      <c r="B3559" s="1144" t="s">
        <v>12830</v>
      </c>
      <c r="C3559" s="1144">
        <v>200</v>
      </c>
      <c r="D3559" s="1144">
        <v>500</v>
      </c>
      <c r="E3559" s="1144" t="s">
        <v>12754</v>
      </c>
      <c r="F3559" s="1144">
        <v>0.22700000000000001</v>
      </c>
      <c r="G3559" s="1144"/>
    </row>
    <row r="3560" spans="1:7" ht="16" thickBot="1" x14ac:dyDescent="0.3">
      <c r="A3560" s="1157" t="s">
        <v>13886</v>
      </c>
      <c r="B3560" s="1144" t="s">
        <v>13887</v>
      </c>
      <c r="C3560" s="1144"/>
      <c r="D3560" s="1144"/>
      <c r="E3560" s="1144"/>
      <c r="F3560" s="1144"/>
      <c r="G3560" s="1144"/>
    </row>
    <row r="3561" spans="1:7" ht="31.5" thickBot="1" x14ac:dyDescent="0.3">
      <c r="A3561" s="1157" t="s">
        <v>13888</v>
      </c>
      <c r="B3561" s="1144" t="s">
        <v>13889</v>
      </c>
      <c r="C3561" s="1144"/>
      <c r="D3561" s="1144"/>
      <c r="E3561" s="1144"/>
      <c r="F3561" s="1144"/>
      <c r="G3561" s="1144"/>
    </row>
    <row r="3562" spans="1:7" ht="31.5" thickBot="1" x14ac:dyDescent="0.3">
      <c r="A3562" s="1157" t="s">
        <v>13890</v>
      </c>
      <c r="B3562" s="1144" t="s">
        <v>13862</v>
      </c>
      <c r="C3562" s="1144"/>
      <c r="D3562" s="1144"/>
      <c r="E3562" s="1144"/>
      <c r="F3562" s="1167"/>
      <c r="G3562" s="1144"/>
    </row>
    <row r="3563" spans="1:7" ht="31.5" thickBot="1" x14ac:dyDescent="0.3">
      <c r="A3563" s="1157" t="s">
        <v>13891</v>
      </c>
      <c r="B3563" s="1144" t="s">
        <v>13892</v>
      </c>
      <c r="C3563" s="1144"/>
      <c r="D3563" s="1144"/>
      <c r="E3563" s="1144"/>
      <c r="F3563" s="1144"/>
      <c r="G3563" s="1144"/>
    </row>
    <row r="3564" spans="1:7" ht="31.5" thickBot="1" x14ac:dyDescent="0.3">
      <c r="A3564" s="1157" t="s">
        <v>13893</v>
      </c>
      <c r="B3564" s="1144" t="s">
        <v>13894</v>
      </c>
      <c r="C3564" s="1144"/>
      <c r="D3564" s="1144"/>
      <c r="E3564" s="1144"/>
      <c r="F3564" s="1144"/>
      <c r="G3564" s="1144"/>
    </row>
    <row r="3565" spans="1:7" ht="31.9" customHeight="1" thickBot="1" x14ac:dyDescent="0.3">
      <c r="A3565" s="1157" t="s">
        <v>13895</v>
      </c>
      <c r="B3565" s="1144" t="s">
        <v>13835</v>
      </c>
      <c r="C3565" s="1156"/>
      <c r="D3565" s="1168"/>
      <c r="E3565" s="1168"/>
      <c r="F3565" s="1168"/>
      <c r="G3565" s="1141"/>
    </row>
    <row r="3566" spans="1:7" ht="16" thickBot="1" x14ac:dyDescent="0.3">
      <c r="A3566" s="1157" t="s">
        <v>13896</v>
      </c>
      <c r="B3566" s="1144" t="s">
        <v>12831</v>
      </c>
      <c r="C3566" s="1144">
        <v>50</v>
      </c>
      <c r="D3566" s="1144">
        <v>100</v>
      </c>
      <c r="E3566" s="1144" t="s">
        <v>12716</v>
      </c>
      <c r="F3566" s="1144">
        <v>0.38800000000000001</v>
      </c>
      <c r="G3566" s="1144"/>
    </row>
    <row r="3567" spans="1:7" ht="16.149999999999999" customHeight="1" thickBot="1" x14ac:dyDescent="0.3">
      <c r="A3567" s="1157" t="s">
        <v>13897</v>
      </c>
      <c r="B3567" s="1144" t="s">
        <v>12832</v>
      </c>
      <c r="C3567" s="1156">
        <v>0.5</v>
      </c>
      <c r="D3567" s="1168">
        <v>1</v>
      </c>
      <c r="E3567" s="1168" t="s">
        <v>12716</v>
      </c>
      <c r="F3567" s="1168">
        <v>0.158</v>
      </c>
      <c r="G3567" s="1141"/>
    </row>
    <row r="3568" spans="1:7" ht="31.5" thickBot="1" x14ac:dyDescent="0.3">
      <c r="A3568" s="1157" t="s">
        <v>17579</v>
      </c>
      <c r="B3568" s="1144" t="s">
        <v>13730</v>
      </c>
      <c r="C3568" s="1144"/>
      <c r="D3568" s="1144"/>
      <c r="E3568" s="1144"/>
      <c r="F3568" s="1167"/>
      <c r="G3568" s="1144"/>
    </row>
    <row r="3569" spans="1:7" ht="47" thickBot="1" x14ac:dyDescent="0.3">
      <c r="A3569" s="1155" t="s">
        <v>17580</v>
      </c>
      <c r="B3569" s="1144" t="s">
        <v>13720</v>
      </c>
      <c r="C3569" s="1167"/>
      <c r="D3569" s="1169"/>
      <c r="E3569" s="1169"/>
      <c r="F3569" s="1169"/>
      <c r="G3569" s="1169"/>
    </row>
    <row r="3570" spans="1:7" ht="31.5" thickBot="1" x14ac:dyDescent="0.3">
      <c r="A3570" s="1170" t="s">
        <v>17581</v>
      </c>
      <c r="B3570" s="1144" t="s">
        <v>13889</v>
      </c>
      <c r="C3570" s="1144"/>
      <c r="D3570" s="1171"/>
      <c r="E3570" s="1171"/>
      <c r="F3570" s="1171"/>
      <c r="G3570" s="1171"/>
    </row>
    <row r="3571" spans="1:7" ht="47" thickBot="1" x14ac:dyDescent="0.3">
      <c r="A3571" s="1170" t="s">
        <v>17582</v>
      </c>
      <c r="B3571" s="1144" t="s">
        <v>13745</v>
      </c>
      <c r="C3571" s="1144"/>
      <c r="D3571" s="1171"/>
      <c r="E3571" s="1171"/>
      <c r="F3571" s="1171"/>
      <c r="G3571" s="1171"/>
    </row>
    <row r="3572" spans="1:7" ht="47" thickBot="1" x14ac:dyDescent="0.3">
      <c r="A3572" s="1170" t="s">
        <v>17583</v>
      </c>
      <c r="B3572" s="1144" t="s">
        <v>13898</v>
      </c>
      <c r="C3572" s="1144"/>
      <c r="D3572" s="1171"/>
      <c r="E3572" s="1171"/>
      <c r="F3572" s="1171"/>
      <c r="G3572" s="1171"/>
    </row>
    <row r="3573" spans="1:7" ht="47" thickBot="1" x14ac:dyDescent="0.3">
      <c r="A3573" s="1157" t="s">
        <v>17584</v>
      </c>
      <c r="B3573" s="1144" t="s">
        <v>13899</v>
      </c>
      <c r="C3573" s="1144"/>
      <c r="D3573" s="1172"/>
      <c r="E3573" s="1172"/>
      <c r="F3573" s="1172"/>
      <c r="G3573" s="1172"/>
    </row>
    <row r="3574" spans="1:7" ht="31.5" thickBot="1" x14ac:dyDescent="0.3">
      <c r="A3574" s="1157" t="s">
        <v>13900</v>
      </c>
      <c r="B3574" s="1144" t="s">
        <v>13901</v>
      </c>
      <c r="C3574" s="1144"/>
      <c r="D3574" s="1144"/>
      <c r="E3574" s="1144"/>
      <c r="F3574" s="1144"/>
      <c r="G3574" s="1144"/>
    </row>
    <row r="3575" spans="1:7" ht="31.5" thickBot="1" x14ac:dyDescent="0.3">
      <c r="A3575" s="1157" t="s">
        <v>13902</v>
      </c>
      <c r="B3575" s="1144" t="s">
        <v>12833</v>
      </c>
      <c r="C3575" s="1144">
        <v>1</v>
      </c>
      <c r="D3575" s="1144">
        <v>2</v>
      </c>
      <c r="E3575" s="1144" t="s">
        <v>13903</v>
      </c>
      <c r="F3575" s="1167">
        <v>0.55900000000000005</v>
      </c>
      <c r="G3575" s="1144"/>
    </row>
    <row r="3576" spans="1:7" ht="31.5" thickBot="1" x14ac:dyDescent="0.3">
      <c r="A3576" s="1155" t="s">
        <v>13904</v>
      </c>
      <c r="B3576" s="1144" t="s">
        <v>12834</v>
      </c>
      <c r="C3576" s="1144">
        <v>1</v>
      </c>
      <c r="D3576" s="1169">
        <v>3</v>
      </c>
      <c r="E3576" s="1169" t="s">
        <v>17585</v>
      </c>
      <c r="F3576" s="1169">
        <v>0.54600000000000004</v>
      </c>
      <c r="G3576" s="1169"/>
    </row>
    <row r="3577" spans="1:7" ht="31.5" thickBot="1" x14ac:dyDescent="0.3">
      <c r="A3577" s="1157" t="s">
        <v>13905</v>
      </c>
      <c r="B3577" s="1144" t="s">
        <v>13906</v>
      </c>
      <c r="C3577" s="1144"/>
      <c r="D3577" s="1172"/>
      <c r="E3577" s="1172"/>
      <c r="F3577" s="1172"/>
      <c r="G3577" s="1172"/>
    </row>
    <row r="3578" spans="1:7" ht="31.5" thickBot="1" x14ac:dyDescent="0.3">
      <c r="A3578" s="1157" t="s">
        <v>13907</v>
      </c>
      <c r="B3578" s="1144" t="s">
        <v>13908</v>
      </c>
      <c r="C3578" s="1144"/>
      <c r="D3578" s="1144"/>
      <c r="E3578" s="1144"/>
      <c r="F3578" s="1144"/>
      <c r="G3578" s="1144"/>
    </row>
    <row r="3579" spans="1:7" ht="31.5" thickBot="1" x14ac:dyDescent="0.3">
      <c r="A3579" s="1157" t="s">
        <v>13909</v>
      </c>
      <c r="B3579" s="1144" t="s">
        <v>13910</v>
      </c>
      <c r="C3579" s="1156"/>
      <c r="D3579" s="1168"/>
      <c r="E3579" s="1168"/>
      <c r="F3579" s="1168"/>
      <c r="G3579" s="1141"/>
    </row>
    <row r="3580" spans="1:7" ht="16" thickBot="1" x14ac:dyDescent="0.3">
      <c r="A3580" s="1157" t="s">
        <v>13911</v>
      </c>
      <c r="B3580" s="1144" t="s">
        <v>12835</v>
      </c>
      <c r="C3580" s="1144">
        <v>150</v>
      </c>
      <c r="D3580" s="1144">
        <v>500</v>
      </c>
      <c r="E3580" s="1144"/>
      <c r="F3580" s="1144">
        <v>0.16500000000000001</v>
      </c>
      <c r="G3580" s="1144"/>
    </row>
    <row r="3581" spans="1:7" ht="16" thickBot="1" x14ac:dyDescent="0.3">
      <c r="A3581" s="1157" t="s">
        <v>13912</v>
      </c>
      <c r="B3581" s="1144" t="s">
        <v>12836</v>
      </c>
      <c r="C3581" s="1144">
        <v>300</v>
      </c>
      <c r="D3581" s="1144">
        <v>450</v>
      </c>
      <c r="E3581" s="1144" t="s">
        <v>6548</v>
      </c>
      <c r="F3581" s="1144">
        <v>0.32500000000000001</v>
      </c>
      <c r="G3581" s="1144"/>
    </row>
    <row r="3582" spans="1:7" ht="16" thickBot="1" x14ac:dyDescent="0.3">
      <c r="A3582" s="1157" t="s">
        <v>13913</v>
      </c>
      <c r="B3582" s="1144" t="s">
        <v>12837</v>
      </c>
      <c r="C3582" s="1144">
        <v>5.4</v>
      </c>
      <c r="D3582" s="1144">
        <v>11</v>
      </c>
      <c r="E3582" s="1144" t="s">
        <v>6548</v>
      </c>
      <c r="F3582" s="1144">
        <v>0.185</v>
      </c>
      <c r="G3582" s="1144"/>
    </row>
    <row r="3583" spans="1:7" ht="16" thickBot="1" x14ac:dyDescent="0.3">
      <c r="A3583" s="1155" t="s">
        <v>13914</v>
      </c>
      <c r="B3583" s="1144" t="s">
        <v>13915</v>
      </c>
      <c r="C3583" s="1144"/>
      <c r="D3583" s="1169"/>
      <c r="E3583" s="1169"/>
      <c r="F3583" s="1173"/>
      <c r="G3583" s="1169"/>
    </row>
    <row r="3584" spans="1:7" ht="16" thickBot="1" x14ac:dyDescent="0.3">
      <c r="A3584" s="1170" t="s">
        <v>13916</v>
      </c>
      <c r="B3584" s="1144" t="s">
        <v>12838</v>
      </c>
      <c r="C3584" s="1144">
        <v>1</v>
      </c>
      <c r="D3584" s="1171">
        <v>2</v>
      </c>
      <c r="E3584" s="1171" t="s">
        <v>6548</v>
      </c>
      <c r="F3584" s="1174">
        <v>0.192</v>
      </c>
      <c r="G3584" s="1171"/>
    </row>
    <row r="3585" spans="1:7" ht="31.5" thickBot="1" x14ac:dyDescent="0.3">
      <c r="A3585" s="1170" t="s">
        <v>13917</v>
      </c>
      <c r="B3585" s="1144" t="s">
        <v>13918</v>
      </c>
      <c r="C3585" s="1144"/>
      <c r="D3585" s="1171"/>
      <c r="E3585" s="1171"/>
      <c r="F3585" s="1174"/>
      <c r="G3585" s="1171"/>
    </row>
    <row r="3586" spans="1:7" ht="31.5" thickBot="1" x14ac:dyDescent="0.3">
      <c r="A3586" s="1157" t="s">
        <v>13919</v>
      </c>
      <c r="B3586" s="1144" t="s">
        <v>13906</v>
      </c>
      <c r="C3586" s="1144"/>
      <c r="D3586" s="1172"/>
      <c r="E3586" s="1172"/>
      <c r="F3586" s="1175"/>
      <c r="G3586" s="1172"/>
    </row>
    <row r="3587" spans="1:7" ht="16" thickBot="1" x14ac:dyDescent="0.3">
      <c r="A3587" s="1157" t="s">
        <v>13920</v>
      </c>
      <c r="B3587" s="1144" t="s">
        <v>12839</v>
      </c>
      <c r="C3587" s="1144">
        <v>7.5</v>
      </c>
      <c r="D3587" s="1144">
        <v>15</v>
      </c>
      <c r="E3587" s="1144" t="s">
        <v>17586</v>
      </c>
      <c r="F3587" s="1144">
        <v>0.25600000000000001</v>
      </c>
      <c r="G3587" s="1144"/>
    </row>
    <row r="3588" spans="1:7" ht="31.5" thickBot="1" x14ac:dyDescent="0.3">
      <c r="A3588" s="1157" t="s">
        <v>13921</v>
      </c>
      <c r="B3588" s="1144" t="s">
        <v>13922</v>
      </c>
      <c r="C3588" s="1156"/>
      <c r="D3588" s="1168"/>
      <c r="E3588" s="1168"/>
      <c r="F3588" s="1168"/>
      <c r="G3588" s="1141"/>
    </row>
    <row r="3589" spans="1:7" ht="31.9" customHeight="1" thickBot="1" x14ac:dyDescent="0.3">
      <c r="A3589" s="1157" t="s">
        <v>13923</v>
      </c>
      <c r="B3589" s="1144" t="s">
        <v>13873</v>
      </c>
      <c r="C3589" s="1156"/>
      <c r="D3589" s="1168"/>
      <c r="E3589" s="1168"/>
      <c r="F3589" s="1168"/>
      <c r="G3589" s="1141"/>
    </row>
    <row r="3590" spans="1:7" ht="31.9" customHeight="1" thickBot="1" x14ac:dyDescent="0.3">
      <c r="A3590" s="1157" t="s">
        <v>13924</v>
      </c>
      <c r="B3590" s="1144" t="s">
        <v>12840</v>
      </c>
      <c r="C3590" s="1156">
        <v>1</v>
      </c>
      <c r="D3590" s="1168">
        <v>2</v>
      </c>
      <c r="E3590" s="1168" t="s">
        <v>13925</v>
      </c>
      <c r="F3590" s="1168">
        <v>0.222</v>
      </c>
      <c r="G3590" s="1141"/>
    </row>
    <row r="3591" spans="1:7" ht="16.149999999999999" customHeight="1" thickBot="1" x14ac:dyDescent="0.3">
      <c r="A3591" s="1157" t="s">
        <v>17587</v>
      </c>
      <c r="B3591" s="1144" t="s">
        <v>14073</v>
      </c>
      <c r="C3591" s="1156"/>
      <c r="D3591" s="1168"/>
      <c r="E3591" s="1168"/>
      <c r="F3591" s="1168"/>
      <c r="G3591" s="1141"/>
    </row>
    <row r="3592" spans="1:7" ht="16" thickBot="1" x14ac:dyDescent="0.3">
      <c r="A3592" s="1157" t="s">
        <v>13926</v>
      </c>
      <c r="B3592" s="1144" t="s">
        <v>12841</v>
      </c>
      <c r="C3592" s="1156">
        <v>250</v>
      </c>
      <c r="D3592" s="1168">
        <v>500</v>
      </c>
      <c r="E3592" s="1168" t="s">
        <v>6548</v>
      </c>
      <c r="F3592" s="1168">
        <v>0.20399999999999999</v>
      </c>
      <c r="G3592" s="1141"/>
    </row>
    <row r="3593" spans="1:7" ht="16" thickBot="1" x14ac:dyDescent="0.3">
      <c r="A3593" s="1157" t="s">
        <v>13927</v>
      </c>
      <c r="B3593" s="1144" t="s">
        <v>12842</v>
      </c>
      <c r="C3593" s="1156">
        <v>1.5</v>
      </c>
      <c r="D3593" s="1168">
        <v>3</v>
      </c>
      <c r="E3593" s="1168" t="s">
        <v>6548</v>
      </c>
      <c r="F3593" s="1168">
        <v>0.63300000000000001</v>
      </c>
      <c r="G3593" s="1141"/>
    </row>
    <row r="3594" spans="1:7" ht="16" thickBot="1" x14ac:dyDescent="0.3">
      <c r="A3594" s="1157" t="s">
        <v>13928</v>
      </c>
      <c r="B3594" s="1144"/>
      <c r="C3594" s="1144">
        <v>2.5</v>
      </c>
      <c r="D3594" s="1144">
        <v>5</v>
      </c>
      <c r="E3594" s="1144" t="s">
        <v>12843</v>
      </c>
      <c r="F3594" s="1144"/>
      <c r="G3594" s="1144"/>
    </row>
    <row r="3595" spans="1:7" ht="16" thickBot="1" x14ac:dyDescent="0.3">
      <c r="A3595" s="1157" t="s">
        <v>13929</v>
      </c>
      <c r="B3595" s="1144" t="s">
        <v>12844</v>
      </c>
      <c r="C3595" s="1156">
        <v>1.5</v>
      </c>
      <c r="D3595" s="1168">
        <v>2.5</v>
      </c>
      <c r="E3595" s="1168" t="s">
        <v>6548</v>
      </c>
      <c r="F3595" s="1168">
        <v>1.2030000000000001</v>
      </c>
      <c r="G3595" s="1141"/>
    </row>
    <row r="3596" spans="1:7" ht="16" thickBot="1" x14ac:dyDescent="0.3">
      <c r="A3596" s="1157" t="s">
        <v>17588</v>
      </c>
      <c r="B3596" s="1144" t="s">
        <v>12845</v>
      </c>
      <c r="C3596" s="1156">
        <v>0.37</v>
      </c>
      <c r="D3596" s="1168">
        <v>0.74</v>
      </c>
      <c r="E3596" s="1168" t="s">
        <v>13930</v>
      </c>
      <c r="F3596" s="1168">
        <v>0.80100000000000005</v>
      </c>
      <c r="G3596" s="1141"/>
    </row>
    <row r="3597" spans="1:7" ht="16" thickBot="1" x14ac:dyDescent="0.3">
      <c r="A3597" s="1157" t="s">
        <v>17589</v>
      </c>
      <c r="B3597" s="1144" t="s">
        <v>12845</v>
      </c>
      <c r="C3597" s="1176">
        <v>0.5</v>
      </c>
      <c r="D3597" s="1153">
        <v>0.74</v>
      </c>
      <c r="E3597" s="1153" t="s">
        <v>17590</v>
      </c>
      <c r="F3597" s="1153">
        <v>0.80100000000000005</v>
      </c>
      <c r="G3597" s="1154"/>
    </row>
    <row r="3598" spans="1:7" ht="31.5" thickBot="1" x14ac:dyDescent="0.3">
      <c r="A3598" s="1157" t="s">
        <v>13931</v>
      </c>
      <c r="B3598" s="1144" t="s">
        <v>13932</v>
      </c>
      <c r="C3598" s="1144"/>
      <c r="D3598" s="1144"/>
      <c r="E3598" s="1144"/>
      <c r="F3598" s="1144"/>
      <c r="G3598" s="1167"/>
    </row>
    <row r="3599" spans="1:7" ht="31.9" customHeight="1" thickBot="1" x14ac:dyDescent="0.3">
      <c r="A3599" s="1157" t="s">
        <v>13933</v>
      </c>
      <c r="B3599" s="1144" t="s">
        <v>13932</v>
      </c>
      <c r="C3599" s="1156"/>
      <c r="D3599" s="1168"/>
      <c r="E3599" s="1168"/>
      <c r="F3599" s="1168"/>
      <c r="G3599" s="1141"/>
    </row>
    <row r="3600" spans="1:7" ht="16" thickBot="1" x14ac:dyDescent="0.3">
      <c r="A3600" s="1157" t="s">
        <v>13934</v>
      </c>
      <c r="B3600" s="1144" t="s">
        <v>13935</v>
      </c>
      <c r="C3600" s="1167">
        <v>0.1</v>
      </c>
      <c r="D3600" s="1144">
        <v>0.3</v>
      </c>
      <c r="E3600" s="1144" t="s">
        <v>6548</v>
      </c>
      <c r="F3600" s="1144"/>
      <c r="G3600" s="1167"/>
    </row>
    <row r="3601" spans="1:7" ht="16" thickBot="1" x14ac:dyDescent="0.3">
      <c r="A3601" s="1157" t="s">
        <v>13936</v>
      </c>
      <c r="B3601" s="1144" t="s">
        <v>12846</v>
      </c>
      <c r="C3601" s="1167">
        <v>0.1</v>
      </c>
      <c r="D3601" s="1144">
        <v>0.2</v>
      </c>
      <c r="E3601" s="1144" t="s">
        <v>6548</v>
      </c>
      <c r="F3601" s="1144">
        <v>0.70799999999999996</v>
      </c>
      <c r="G3601" s="1167"/>
    </row>
    <row r="3602" spans="1:7" ht="31.5" thickBot="1" x14ac:dyDescent="0.3">
      <c r="A3602" s="1157" t="s">
        <v>13937</v>
      </c>
      <c r="B3602" s="1144" t="s">
        <v>13938</v>
      </c>
      <c r="C3602" s="1144"/>
      <c r="D3602" s="1144"/>
      <c r="E3602" s="1144"/>
      <c r="F3602" s="1144"/>
      <c r="G3602" s="1144"/>
    </row>
    <row r="3603" spans="1:7" ht="31.9" customHeight="1" thickBot="1" x14ac:dyDescent="0.3">
      <c r="A3603" s="1157" t="s">
        <v>13939</v>
      </c>
      <c r="B3603" s="1144" t="s">
        <v>13940</v>
      </c>
      <c r="C3603" s="1156"/>
      <c r="D3603" s="1168"/>
      <c r="E3603" s="1168"/>
      <c r="F3603" s="1168"/>
      <c r="G3603" s="1141"/>
    </row>
    <row r="3604" spans="1:7" ht="31.5" thickBot="1" x14ac:dyDescent="0.3">
      <c r="A3604" s="1157" t="s">
        <v>13941</v>
      </c>
      <c r="B3604" s="1144" t="s">
        <v>13942</v>
      </c>
      <c r="C3604" s="1144"/>
      <c r="D3604" s="1144"/>
      <c r="E3604" s="1144"/>
      <c r="F3604" s="1144"/>
      <c r="G3604" s="1144"/>
    </row>
    <row r="3605" spans="1:7" ht="47" thickBot="1" x14ac:dyDescent="0.3">
      <c r="A3605" s="1157" t="s">
        <v>13943</v>
      </c>
      <c r="B3605" s="1144" t="s">
        <v>13944</v>
      </c>
      <c r="C3605" s="1144"/>
      <c r="D3605" s="1144"/>
      <c r="E3605" s="1144"/>
      <c r="F3605" s="1144"/>
      <c r="G3605" s="1144"/>
    </row>
    <row r="3606" spans="1:7" ht="47" thickBot="1" x14ac:dyDescent="0.3">
      <c r="A3606" s="1157" t="s">
        <v>13945</v>
      </c>
      <c r="B3606" s="1144" t="s">
        <v>13946</v>
      </c>
      <c r="C3606" s="1144"/>
      <c r="D3606" s="1144"/>
      <c r="E3606" s="1144"/>
      <c r="F3606" s="1167"/>
      <c r="G3606" s="1144"/>
    </row>
    <row r="3607" spans="1:7" ht="47" thickBot="1" x14ac:dyDescent="0.3">
      <c r="A3607" s="1157" t="s">
        <v>13947</v>
      </c>
      <c r="B3607" s="1144" t="s">
        <v>13948</v>
      </c>
      <c r="C3607" s="1144"/>
      <c r="D3607" s="1144"/>
      <c r="E3607" s="1144"/>
      <c r="F3607" s="1144"/>
      <c r="G3607" s="1144"/>
    </row>
    <row r="3608" spans="1:7" ht="47" thickBot="1" x14ac:dyDescent="0.3">
      <c r="A3608" s="1157" t="s">
        <v>13949</v>
      </c>
      <c r="B3608" s="1144" t="s">
        <v>13950</v>
      </c>
      <c r="C3608" s="1144"/>
      <c r="D3608" s="1144"/>
      <c r="E3608" s="1144"/>
      <c r="F3608" s="1167"/>
      <c r="G3608" s="1144"/>
    </row>
    <row r="3609" spans="1:7" ht="47" thickBot="1" x14ac:dyDescent="0.3">
      <c r="A3609" s="1157" t="s">
        <v>13951</v>
      </c>
      <c r="B3609" s="1144" t="s">
        <v>13952</v>
      </c>
      <c r="C3609" s="1144"/>
      <c r="D3609" s="1144"/>
      <c r="E3609" s="1144"/>
      <c r="F3609" s="1144"/>
      <c r="G3609" s="1144"/>
    </row>
    <row r="3610" spans="1:7" ht="47" thickBot="1" x14ac:dyDescent="0.3">
      <c r="A3610" s="1157" t="s">
        <v>13953</v>
      </c>
      <c r="B3610" s="1144" t="s">
        <v>13954</v>
      </c>
      <c r="C3610" s="1144"/>
      <c r="D3610" s="1144"/>
      <c r="E3610" s="1144"/>
      <c r="F3610" s="1144"/>
      <c r="G3610" s="1144"/>
    </row>
    <row r="3611" spans="1:7" ht="47" thickBot="1" x14ac:dyDescent="0.3">
      <c r="A3611" s="1157" t="s">
        <v>13955</v>
      </c>
      <c r="B3611" s="1144" t="s">
        <v>13956</v>
      </c>
      <c r="C3611" s="1156"/>
      <c r="D3611" s="1168"/>
      <c r="E3611" s="1168"/>
      <c r="F3611" s="1168"/>
      <c r="G3611" s="1141"/>
    </row>
    <row r="3612" spans="1:7" ht="62.5" thickBot="1" x14ac:dyDescent="0.3">
      <c r="A3612" s="1157" t="s">
        <v>13957</v>
      </c>
      <c r="B3612" s="1144" t="s">
        <v>13958</v>
      </c>
      <c r="C3612" s="1144"/>
      <c r="D3612" s="1144"/>
      <c r="E3612" s="1144"/>
      <c r="F3612" s="1144"/>
      <c r="G3612" s="1167"/>
    </row>
    <row r="3613" spans="1:7" ht="16" thickBot="1" x14ac:dyDescent="0.3">
      <c r="A3613" s="1157" t="s">
        <v>13959</v>
      </c>
      <c r="B3613" s="1144" t="s">
        <v>17591</v>
      </c>
      <c r="C3613" s="1144">
        <v>5</v>
      </c>
      <c r="D3613" s="1144">
        <v>10</v>
      </c>
      <c r="E3613" s="1144" t="s">
        <v>12729</v>
      </c>
      <c r="F3613" s="1144">
        <v>0.16200000000000001</v>
      </c>
      <c r="G3613" s="1144"/>
    </row>
    <row r="3614" spans="1:7" ht="47" thickBot="1" x14ac:dyDescent="0.3">
      <c r="A3614" s="1157" t="s">
        <v>13960</v>
      </c>
      <c r="B3614" s="1144" t="s">
        <v>13961</v>
      </c>
      <c r="C3614" s="1144"/>
      <c r="D3614" s="1144"/>
      <c r="E3614" s="1144"/>
      <c r="F3614" s="1144"/>
      <c r="G3614" s="1144"/>
    </row>
    <row r="3615" spans="1:7" ht="31.9" customHeight="1" thickBot="1" x14ac:dyDescent="0.3">
      <c r="A3615" s="1157" t="s">
        <v>13962</v>
      </c>
      <c r="B3615" s="1144" t="s">
        <v>13963</v>
      </c>
      <c r="C3615" s="1156"/>
      <c r="D3615" s="1168"/>
      <c r="E3615" s="1168"/>
      <c r="F3615" s="1168"/>
      <c r="G3615" s="1141"/>
    </row>
    <row r="3616" spans="1:7" ht="31.5" thickBot="1" x14ac:dyDescent="0.3">
      <c r="A3616" s="1157" t="s">
        <v>13964</v>
      </c>
      <c r="B3616" s="1144" t="s">
        <v>13965</v>
      </c>
      <c r="C3616" s="1144"/>
      <c r="D3616" s="1144"/>
      <c r="E3616" s="1144"/>
      <c r="F3616" s="1167"/>
      <c r="G3616" s="1144"/>
    </row>
    <row r="3617" spans="1:7" ht="16" thickBot="1" x14ac:dyDescent="0.3">
      <c r="A3617" s="1157" t="s">
        <v>13966</v>
      </c>
      <c r="B3617" s="1144" t="s">
        <v>17592</v>
      </c>
      <c r="C3617" s="1144">
        <v>10</v>
      </c>
      <c r="D3617" s="1144">
        <v>20</v>
      </c>
      <c r="E3617" s="1144" t="s">
        <v>17593</v>
      </c>
      <c r="F3617" s="1167">
        <v>0.25</v>
      </c>
      <c r="G3617" s="1144"/>
    </row>
    <row r="3618" spans="1:7" ht="31.5" thickBot="1" x14ac:dyDescent="0.3">
      <c r="A3618" s="1157" t="s">
        <v>13968</v>
      </c>
      <c r="B3618" s="1144" t="s">
        <v>13965</v>
      </c>
      <c r="C3618" s="1144"/>
      <c r="D3618" s="1144"/>
      <c r="E3618" s="1144"/>
      <c r="F3618" s="1144"/>
      <c r="G3618" s="1144"/>
    </row>
    <row r="3619" spans="1:7" ht="16" thickBot="1" x14ac:dyDescent="0.3">
      <c r="A3619" s="1157" t="s">
        <v>13969</v>
      </c>
      <c r="B3619" s="1144" t="s">
        <v>13963</v>
      </c>
      <c r="C3619" s="1156"/>
      <c r="D3619" s="1168"/>
      <c r="E3619" s="1168"/>
      <c r="F3619" s="1168"/>
      <c r="G3619" s="1141"/>
    </row>
    <row r="3620" spans="1:7" ht="16" thickBot="1" x14ac:dyDescent="0.3">
      <c r="A3620" s="1157" t="s">
        <v>13970</v>
      </c>
      <c r="B3620" s="1144" t="s">
        <v>17594</v>
      </c>
      <c r="C3620" s="1144">
        <v>20</v>
      </c>
      <c r="D3620" s="1144">
        <v>40</v>
      </c>
      <c r="E3620" s="1144" t="s">
        <v>12711</v>
      </c>
      <c r="F3620" s="1144">
        <v>0.245</v>
      </c>
      <c r="G3620" s="1144"/>
    </row>
    <row r="3621" spans="1:7" ht="31.5" thickBot="1" x14ac:dyDescent="0.3">
      <c r="A3621" s="1157" t="s">
        <v>13971</v>
      </c>
      <c r="B3621" s="1144" t="s">
        <v>13972</v>
      </c>
      <c r="C3621" s="1144"/>
      <c r="D3621" s="1144"/>
      <c r="E3621" s="1144"/>
      <c r="F3621" s="1144"/>
      <c r="G3621" s="1144"/>
    </row>
    <row r="3622" spans="1:7" ht="16" thickBot="1" x14ac:dyDescent="0.3">
      <c r="A3622" s="1157" t="s">
        <v>13973</v>
      </c>
      <c r="B3622" s="1144" t="s">
        <v>12847</v>
      </c>
      <c r="C3622" s="1144">
        <v>10</v>
      </c>
      <c r="D3622" s="1144">
        <v>15</v>
      </c>
      <c r="E3622" s="1144"/>
      <c r="F3622" s="1144">
        <v>0.26100000000000001</v>
      </c>
      <c r="G3622" s="1167"/>
    </row>
    <row r="3623" spans="1:7" ht="16" thickBot="1" x14ac:dyDescent="0.3">
      <c r="A3623" s="1157" t="s">
        <v>13974</v>
      </c>
      <c r="B3623" s="1144" t="s">
        <v>12848</v>
      </c>
      <c r="C3623" s="1144">
        <v>9.5000000000000001E-2</v>
      </c>
      <c r="D3623" s="1144">
        <v>0.19</v>
      </c>
      <c r="E3623" s="1144" t="s">
        <v>12716</v>
      </c>
      <c r="F3623" s="1144">
        <v>0.106</v>
      </c>
      <c r="G3623" s="1144"/>
    </row>
    <row r="3624" spans="1:7" ht="47" thickBot="1" x14ac:dyDescent="0.3">
      <c r="A3624" s="1157" t="s">
        <v>13975</v>
      </c>
      <c r="B3624" s="1144" t="s">
        <v>17595</v>
      </c>
      <c r="C3624" s="1144"/>
      <c r="D3624" s="1144"/>
      <c r="E3624" s="1144"/>
      <c r="F3624" s="1144"/>
      <c r="G3624" s="1144"/>
    </row>
    <row r="3625" spans="1:7" ht="16" thickBot="1" x14ac:dyDescent="0.3">
      <c r="A3625" s="1157" t="s">
        <v>13976</v>
      </c>
      <c r="B3625" s="1144" t="s">
        <v>12849</v>
      </c>
      <c r="C3625" s="1156">
        <v>1000</v>
      </c>
      <c r="D3625" s="1168">
        <v>2000</v>
      </c>
      <c r="E3625" s="1168" t="s">
        <v>6548</v>
      </c>
      <c r="F3625" s="1168">
        <v>0.24</v>
      </c>
      <c r="G3625" s="1141"/>
    </row>
    <row r="3626" spans="1:7" ht="16" thickBot="1" x14ac:dyDescent="0.3">
      <c r="A3626" s="1157" t="s">
        <v>13977</v>
      </c>
      <c r="B3626" s="1144"/>
      <c r="C3626" s="1144"/>
      <c r="D3626" s="1144"/>
      <c r="E3626" s="1144"/>
      <c r="F3626" s="1144"/>
      <c r="G3626" s="1144"/>
    </row>
    <row r="3627" spans="1:7" ht="16" thickBot="1" x14ac:dyDescent="0.3">
      <c r="A3627" s="1157" t="s">
        <v>13978</v>
      </c>
      <c r="B3627" s="1144"/>
      <c r="C3627" s="1156"/>
      <c r="D3627" s="1168"/>
      <c r="E3627" s="1168"/>
      <c r="F3627" s="1168"/>
      <c r="G3627" s="1141"/>
    </row>
    <row r="3628" spans="1:7" ht="16" thickBot="1" x14ac:dyDescent="0.3">
      <c r="A3628" s="1157" t="s">
        <v>17596</v>
      </c>
      <c r="B3628" s="1144"/>
      <c r="C3628" s="1144"/>
      <c r="D3628" s="1144"/>
      <c r="E3628" s="1144"/>
      <c r="F3628" s="1167"/>
      <c r="G3628" s="1144"/>
    </row>
    <row r="3629" spans="1:7" ht="16" thickBot="1" x14ac:dyDescent="0.3">
      <c r="A3629" s="1157" t="s">
        <v>13981</v>
      </c>
      <c r="B3629" s="1144"/>
      <c r="C3629" s="1144"/>
      <c r="D3629" s="1144"/>
      <c r="E3629" s="1144"/>
      <c r="F3629" s="1144"/>
      <c r="G3629" s="1144"/>
    </row>
    <row r="3630" spans="1:7" ht="16" thickBot="1" x14ac:dyDescent="0.3">
      <c r="A3630" s="1157" t="s">
        <v>13983</v>
      </c>
      <c r="B3630" s="1144"/>
      <c r="C3630" s="1144"/>
      <c r="D3630" s="1144"/>
      <c r="E3630" s="1144"/>
      <c r="F3630" s="1144"/>
      <c r="G3630" s="1167"/>
    </row>
    <row r="3631" spans="1:7" ht="16" thickBot="1" x14ac:dyDescent="0.3">
      <c r="A3631" s="1157" t="s">
        <v>13985</v>
      </c>
      <c r="B3631" s="1144"/>
      <c r="C3631" s="1144"/>
      <c r="D3631" s="1144"/>
      <c r="E3631" s="1144"/>
      <c r="F3631" s="1167"/>
      <c r="G3631" s="1167"/>
    </row>
    <row r="3632" spans="1:7" ht="16" thickBot="1" x14ac:dyDescent="0.3">
      <c r="A3632" s="1157" t="s">
        <v>13987</v>
      </c>
      <c r="B3632" s="1144"/>
      <c r="C3632" s="1144"/>
      <c r="D3632" s="1144"/>
      <c r="E3632" s="1144"/>
      <c r="F3632" s="1144"/>
      <c r="G3632" s="1167"/>
    </row>
    <row r="3633" spans="1:7" ht="16.149999999999999" customHeight="1" thickBot="1" x14ac:dyDescent="0.3">
      <c r="A3633" s="1157" t="s">
        <v>13989</v>
      </c>
      <c r="B3633" s="1144"/>
      <c r="C3633" s="1156"/>
      <c r="D3633" s="1168"/>
      <c r="E3633" s="1168"/>
      <c r="F3633" s="1168"/>
      <c r="G3633" s="1141"/>
    </row>
    <row r="3634" spans="1:7" ht="16" thickBot="1" x14ac:dyDescent="0.3">
      <c r="A3634" s="1157" t="s">
        <v>13991</v>
      </c>
      <c r="B3634" s="1144"/>
      <c r="C3634" s="1144"/>
      <c r="D3634" s="1144"/>
      <c r="E3634" s="1144"/>
      <c r="F3634" s="1167"/>
      <c r="G3634" s="1144"/>
    </row>
    <row r="3635" spans="1:7" ht="13.5" thickBot="1" x14ac:dyDescent="0.3">
      <c r="A3635" s="1177" t="s">
        <v>13993</v>
      </c>
      <c r="B3635" s="1167" t="s">
        <v>12850</v>
      </c>
      <c r="C3635" s="1176"/>
      <c r="D3635" s="1153"/>
      <c r="E3635" s="1153"/>
      <c r="F3635" s="1153"/>
      <c r="G3635" s="1154"/>
    </row>
    <row r="3636" spans="1:7" ht="16" thickBot="1" x14ac:dyDescent="0.3">
      <c r="A3636" s="1157" t="s">
        <v>13979</v>
      </c>
      <c r="B3636" s="1144"/>
      <c r="C3636" s="1144"/>
      <c r="D3636" s="1144"/>
      <c r="E3636" s="1144"/>
      <c r="F3636" s="1144"/>
      <c r="G3636" s="1167"/>
    </row>
    <row r="3637" spans="1:7" ht="16" thickBot="1" x14ac:dyDescent="0.3">
      <c r="A3637" s="1157" t="s">
        <v>13980</v>
      </c>
      <c r="B3637" s="1144"/>
      <c r="C3637" s="1144"/>
      <c r="D3637" s="1144"/>
      <c r="E3637" s="1144"/>
      <c r="F3637" s="1144"/>
      <c r="G3637" s="1167"/>
    </row>
    <row r="3638" spans="1:7" ht="16" thickBot="1" x14ac:dyDescent="0.3">
      <c r="A3638" s="1157" t="s">
        <v>13982</v>
      </c>
      <c r="B3638" s="1144"/>
      <c r="C3638" s="1144"/>
      <c r="D3638" s="1144"/>
      <c r="E3638" s="1144"/>
      <c r="F3638" s="1144"/>
      <c r="G3638" s="1144"/>
    </row>
    <row r="3639" spans="1:7" ht="16" thickBot="1" x14ac:dyDescent="0.3">
      <c r="A3639" s="1157" t="s">
        <v>13984</v>
      </c>
      <c r="B3639" s="1144"/>
      <c r="C3639" s="1144"/>
      <c r="D3639" s="1144"/>
      <c r="E3639" s="1144"/>
      <c r="F3639" s="1144"/>
      <c r="G3639" s="1144"/>
    </row>
    <row r="3640" spans="1:7" ht="16" thickBot="1" x14ac:dyDescent="0.3">
      <c r="A3640" s="1157" t="s">
        <v>13986</v>
      </c>
      <c r="B3640" s="1144"/>
      <c r="C3640" s="1156"/>
      <c r="D3640" s="1168"/>
      <c r="E3640" s="1168"/>
      <c r="F3640" s="1168"/>
      <c r="G3640" s="1141"/>
    </row>
    <row r="3641" spans="1:7" ht="16" thickBot="1" x14ac:dyDescent="0.3">
      <c r="A3641" s="1157" t="s">
        <v>13988</v>
      </c>
      <c r="B3641" s="1144"/>
      <c r="C3641" s="1144"/>
      <c r="D3641" s="1144"/>
      <c r="E3641" s="1144"/>
      <c r="F3641" s="1167"/>
      <c r="G3641" s="1144"/>
    </row>
    <row r="3642" spans="1:7" ht="16" thickBot="1" x14ac:dyDescent="0.3">
      <c r="A3642" s="1157" t="s">
        <v>13990</v>
      </c>
      <c r="B3642" s="1144"/>
      <c r="C3642" s="1144"/>
      <c r="D3642" s="1144"/>
      <c r="E3642" s="1144"/>
      <c r="F3642" s="1144"/>
      <c r="G3642" s="1144"/>
    </row>
    <row r="3643" spans="1:7" ht="16" thickBot="1" x14ac:dyDescent="0.3">
      <c r="A3643" s="1157" t="s">
        <v>13992</v>
      </c>
      <c r="B3643" s="1144"/>
      <c r="C3643" s="1144"/>
      <c r="D3643" s="1144"/>
      <c r="E3643" s="1144"/>
      <c r="F3643" s="1144"/>
      <c r="G3643" s="1144"/>
    </row>
    <row r="3644" spans="1:7" ht="16" thickBot="1" x14ac:dyDescent="0.3">
      <c r="A3644" s="1157" t="s">
        <v>13994</v>
      </c>
      <c r="B3644" s="1144">
        <v>1000</v>
      </c>
      <c r="C3644" s="1144">
        <v>2000</v>
      </c>
      <c r="D3644" s="1144" t="s">
        <v>6548</v>
      </c>
      <c r="E3644" s="1144">
        <v>0.24</v>
      </c>
      <c r="F3644" s="1167"/>
      <c r="G3644" s="1144"/>
    </row>
    <row r="3645" spans="1:7" ht="16" thickBot="1" x14ac:dyDescent="0.3">
      <c r="A3645" s="1157" t="s">
        <v>13995</v>
      </c>
      <c r="B3645" s="1144" t="s">
        <v>12851</v>
      </c>
      <c r="C3645" s="1144">
        <v>150</v>
      </c>
      <c r="D3645" s="1144">
        <v>300</v>
      </c>
      <c r="E3645" s="1144" t="s">
        <v>12716</v>
      </c>
      <c r="F3645" s="1167">
        <v>0.21099999999999999</v>
      </c>
      <c r="G3645" s="1144"/>
    </row>
    <row r="3646" spans="1:7" ht="16" thickBot="1" x14ac:dyDescent="0.3">
      <c r="A3646" s="1157" t="s">
        <v>13996</v>
      </c>
      <c r="B3646" s="1144" t="s">
        <v>12852</v>
      </c>
      <c r="C3646" s="1156">
        <v>95</v>
      </c>
      <c r="D3646" s="1168">
        <v>300</v>
      </c>
      <c r="E3646" s="1168" t="s">
        <v>6548</v>
      </c>
      <c r="F3646" s="1168">
        <v>0.21099999999999999</v>
      </c>
      <c r="G3646" s="1141"/>
    </row>
    <row r="3647" spans="1:7" ht="16" thickBot="1" x14ac:dyDescent="0.3">
      <c r="A3647" s="1157" t="s">
        <v>13997</v>
      </c>
      <c r="B3647" s="1144" t="s">
        <v>12853</v>
      </c>
      <c r="C3647" s="1156">
        <v>0.02</v>
      </c>
      <c r="D3647" s="1168">
        <v>0.1</v>
      </c>
      <c r="E3647" s="1168" t="s">
        <v>13822</v>
      </c>
      <c r="F3647" s="1168">
        <v>8.4000000000000005E-2</v>
      </c>
      <c r="G3647" s="1141"/>
    </row>
    <row r="3648" spans="1:7" ht="13.5" thickBot="1" x14ac:dyDescent="0.3">
      <c r="A3648" s="1177" t="s">
        <v>13998</v>
      </c>
      <c r="B3648" s="1167" t="s">
        <v>12854</v>
      </c>
      <c r="C3648" s="1176">
        <v>0.25</v>
      </c>
      <c r="D3648" s="1153">
        <v>0.5</v>
      </c>
      <c r="E3648" s="1153" t="s">
        <v>12711</v>
      </c>
      <c r="F3648" s="1153">
        <v>9.1999999999999998E-2</v>
      </c>
      <c r="G3648" s="1154"/>
    </row>
    <row r="3649" spans="1:7" ht="16" thickBot="1" x14ac:dyDescent="0.3">
      <c r="A3649" s="1157" t="s">
        <v>13999</v>
      </c>
      <c r="B3649" s="1144" t="s">
        <v>12855</v>
      </c>
      <c r="C3649" s="1144">
        <v>10</v>
      </c>
      <c r="D3649" s="1144">
        <v>20</v>
      </c>
      <c r="E3649" s="1144" t="s">
        <v>12711</v>
      </c>
      <c r="F3649" s="1167">
        <v>0.10199999999999999</v>
      </c>
      <c r="G3649" s="1144"/>
    </row>
    <row r="3650" spans="1:7" ht="16" thickBot="1" x14ac:dyDescent="0.3">
      <c r="A3650" s="1157" t="s">
        <v>14000</v>
      </c>
      <c r="B3650" s="1144" t="s">
        <v>12856</v>
      </c>
      <c r="C3650" s="1144">
        <v>0.2</v>
      </c>
      <c r="D3650" s="1144">
        <v>0.6</v>
      </c>
      <c r="E3650" s="1144" t="s">
        <v>12716</v>
      </c>
      <c r="F3650" s="1144"/>
      <c r="G3650" s="1144"/>
    </row>
    <row r="3651" spans="1:7" ht="16" thickBot="1" x14ac:dyDescent="0.3">
      <c r="A3651" s="1157" t="s">
        <v>13805</v>
      </c>
      <c r="B3651" s="1144" t="s">
        <v>12857</v>
      </c>
      <c r="C3651" s="1144">
        <v>3.5000000000000003E-2</v>
      </c>
      <c r="D3651" s="1144">
        <v>7.0000000000000007E-2</v>
      </c>
      <c r="E3651" s="1144" t="s">
        <v>12729</v>
      </c>
      <c r="F3651" s="1167">
        <v>0.14299999999999999</v>
      </c>
      <c r="G3651" s="1144"/>
    </row>
    <row r="3652" spans="1:7" ht="31.9" customHeight="1" thickBot="1" x14ac:dyDescent="0.3">
      <c r="A3652" s="1157" t="s">
        <v>14001</v>
      </c>
      <c r="B3652" s="1144" t="s">
        <v>12858</v>
      </c>
      <c r="C3652" s="1156">
        <v>70</v>
      </c>
      <c r="D3652" s="1168">
        <v>200</v>
      </c>
      <c r="E3652" s="1168" t="s">
        <v>12778</v>
      </c>
      <c r="F3652" s="1168">
        <v>0.27900000000000003</v>
      </c>
      <c r="G3652" s="1141"/>
    </row>
    <row r="3653" spans="1:7" ht="16" thickBot="1" x14ac:dyDescent="0.3">
      <c r="A3653" s="1157" t="s">
        <v>14002</v>
      </c>
      <c r="B3653" s="1144"/>
      <c r="C3653" s="1156"/>
      <c r="D3653" s="1168"/>
      <c r="E3653" s="1168"/>
      <c r="F3653" s="1168"/>
      <c r="G3653" s="1141"/>
    </row>
    <row r="3654" spans="1:7" ht="16" thickBot="1" x14ac:dyDescent="0.3">
      <c r="A3654" s="1157" t="s">
        <v>14004</v>
      </c>
      <c r="B3654" s="1144"/>
      <c r="C3654" s="1156"/>
      <c r="D3654" s="1168"/>
      <c r="E3654" s="1168"/>
      <c r="F3654" s="1168"/>
      <c r="G3654" s="1141"/>
    </row>
    <row r="3655" spans="1:7" ht="16" thickBot="1" x14ac:dyDescent="0.3">
      <c r="A3655" s="1157" t="s">
        <v>14006</v>
      </c>
      <c r="B3655" s="1144"/>
      <c r="C3655" s="1178"/>
      <c r="D3655" s="1144"/>
      <c r="E3655" s="1144"/>
      <c r="F3655" s="1167"/>
      <c r="G3655" s="1144"/>
    </row>
    <row r="3656" spans="1:7" ht="16" thickBot="1" x14ac:dyDescent="0.3">
      <c r="A3656" s="1157" t="s">
        <v>14008</v>
      </c>
      <c r="B3656" s="1144"/>
      <c r="C3656" s="1144"/>
      <c r="D3656" s="1144"/>
      <c r="E3656" s="1144"/>
      <c r="F3656" s="1144"/>
      <c r="G3656" s="1144"/>
    </row>
    <row r="3657" spans="1:7" ht="16" thickBot="1" x14ac:dyDescent="0.3">
      <c r="A3657" s="1157" t="s">
        <v>14010</v>
      </c>
      <c r="B3657" s="1144" t="s">
        <v>14003</v>
      </c>
      <c r="C3657" s="1144"/>
      <c r="D3657" s="1144"/>
      <c r="E3657" s="1144"/>
      <c r="F3657" s="1144"/>
      <c r="G3657" s="1144"/>
    </row>
    <row r="3658" spans="1:7" ht="16" thickBot="1" x14ac:dyDescent="0.3">
      <c r="A3658" s="1159" t="s">
        <v>14005</v>
      </c>
      <c r="B3658" s="1141"/>
      <c r="C3658" s="1141"/>
      <c r="D3658" s="1141"/>
      <c r="E3658" s="1141"/>
      <c r="F3658" s="1141"/>
      <c r="G3658" s="1141"/>
    </row>
    <row r="3659" spans="1:7" ht="16" thickBot="1" x14ac:dyDescent="0.3">
      <c r="A3659" s="1157" t="s">
        <v>14007</v>
      </c>
      <c r="B3659" s="1144"/>
      <c r="C3659" s="1156"/>
      <c r="D3659" s="1168"/>
      <c r="E3659" s="1168"/>
      <c r="F3659" s="1168"/>
      <c r="G3659" s="1141"/>
    </row>
    <row r="3660" spans="1:7" ht="16" thickBot="1" x14ac:dyDescent="0.3">
      <c r="A3660" s="1157" t="s">
        <v>14009</v>
      </c>
      <c r="B3660" s="1144"/>
      <c r="C3660" s="1144"/>
      <c r="D3660" s="1144"/>
      <c r="E3660" s="1144"/>
      <c r="F3660" s="1144"/>
      <c r="G3660" s="1144"/>
    </row>
    <row r="3661" spans="1:7" ht="16" thickBot="1" x14ac:dyDescent="0.3">
      <c r="A3661" s="1157" t="s">
        <v>14011</v>
      </c>
      <c r="B3661" s="1144">
        <v>1000</v>
      </c>
      <c r="C3661" s="1144">
        <v>2000</v>
      </c>
      <c r="D3661" s="1144" t="s">
        <v>6548</v>
      </c>
      <c r="E3661" s="1144">
        <v>0.27900000000000003</v>
      </c>
      <c r="F3661" s="1167"/>
      <c r="G3661" s="1144"/>
    </row>
    <row r="3662" spans="1:7" ht="16" thickBot="1" x14ac:dyDescent="0.3">
      <c r="A3662" s="1157" t="s">
        <v>14012</v>
      </c>
      <c r="B3662" s="1144" t="s">
        <v>12859</v>
      </c>
      <c r="C3662" s="1144">
        <v>20</v>
      </c>
      <c r="D3662" s="1144">
        <v>40</v>
      </c>
      <c r="E3662" s="1144" t="s">
        <v>12716</v>
      </c>
      <c r="F3662" s="1144">
        <v>0.24</v>
      </c>
      <c r="G3662" s="1144"/>
    </row>
    <row r="3663" spans="1:7" ht="16" thickBot="1" x14ac:dyDescent="0.3">
      <c r="A3663" s="1157" t="s">
        <v>14013</v>
      </c>
      <c r="B3663" s="1144" t="s">
        <v>14014</v>
      </c>
      <c r="C3663" s="1144">
        <v>0.5</v>
      </c>
      <c r="D3663" s="1144">
        <v>1.5</v>
      </c>
      <c r="E3663" s="1144"/>
      <c r="F3663" s="1144"/>
      <c r="G3663" s="1144"/>
    </row>
    <row r="3664" spans="1:7" ht="16" thickBot="1" x14ac:dyDescent="0.3">
      <c r="A3664" s="1157" t="s">
        <v>14015</v>
      </c>
      <c r="B3664" s="1144" t="s">
        <v>12860</v>
      </c>
      <c r="C3664" s="1144">
        <v>1.2999999999999999E-2</v>
      </c>
      <c r="D3664" s="1144">
        <v>2.5000000000000001E-2</v>
      </c>
      <c r="E3664" s="1144" t="s">
        <v>13825</v>
      </c>
      <c r="F3664" s="1144">
        <v>0.751</v>
      </c>
      <c r="G3664" s="1144"/>
    </row>
    <row r="3665" spans="1:7" ht="16" thickBot="1" x14ac:dyDescent="0.3">
      <c r="A3665" s="1157" t="s">
        <v>14016</v>
      </c>
      <c r="B3665" s="1144" t="s">
        <v>12861</v>
      </c>
      <c r="C3665" s="1144">
        <v>0.01</v>
      </c>
      <c r="D3665" s="1144">
        <v>0.02</v>
      </c>
      <c r="E3665" s="1144" t="s">
        <v>12887</v>
      </c>
      <c r="F3665" s="1144"/>
      <c r="G3665" s="1144"/>
    </row>
    <row r="3666" spans="1:7" ht="47" thickBot="1" x14ac:dyDescent="0.3">
      <c r="A3666" s="1157" t="s">
        <v>14017</v>
      </c>
      <c r="B3666" s="1144" t="s">
        <v>14018</v>
      </c>
      <c r="C3666" s="1144"/>
      <c r="D3666" s="1144"/>
      <c r="E3666" s="1144"/>
      <c r="F3666" s="1144"/>
      <c r="G3666" s="1144"/>
    </row>
    <row r="3667" spans="1:7" ht="16" thickBot="1" x14ac:dyDescent="0.3">
      <c r="A3667" s="1157" t="s">
        <v>14019</v>
      </c>
      <c r="B3667" s="1144" t="s">
        <v>12862</v>
      </c>
      <c r="C3667" s="1144">
        <v>1</v>
      </c>
      <c r="D3667" s="1144">
        <v>2</v>
      </c>
      <c r="E3667" s="1144" t="s">
        <v>6548</v>
      </c>
      <c r="F3667" s="1167"/>
      <c r="G3667" s="1144"/>
    </row>
    <row r="3668" spans="1:7" ht="16" thickBot="1" x14ac:dyDescent="0.3">
      <c r="A3668" s="1157" t="s">
        <v>14020</v>
      </c>
      <c r="B3668" s="1144" t="s">
        <v>12863</v>
      </c>
      <c r="C3668" s="1144">
        <v>1</v>
      </c>
      <c r="D3668" s="1144">
        <v>2</v>
      </c>
      <c r="E3668" s="1144" t="s">
        <v>6548</v>
      </c>
      <c r="F3668" s="1144"/>
      <c r="G3668" s="1144"/>
    </row>
    <row r="3669" spans="1:7" ht="16" thickBot="1" x14ac:dyDescent="0.3">
      <c r="A3669" s="1157" t="s">
        <v>14021</v>
      </c>
      <c r="B3669" s="1144" t="s">
        <v>12864</v>
      </c>
      <c r="C3669" s="1144">
        <v>1</v>
      </c>
      <c r="D3669" s="1144">
        <v>4</v>
      </c>
      <c r="E3669" s="1144" t="s">
        <v>17597</v>
      </c>
      <c r="F3669" s="1167"/>
      <c r="G3669" s="1144"/>
    </row>
    <row r="3670" spans="1:7" ht="31.5" thickBot="1" x14ac:dyDescent="0.3">
      <c r="A3670" s="1155" t="s">
        <v>14023</v>
      </c>
      <c r="B3670" s="1144" t="s">
        <v>13965</v>
      </c>
      <c r="C3670" s="1144"/>
      <c r="D3670" s="1169"/>
      <c r="E3670" s="1169"/>
      <c r="F3670" s="1169"/>
      <c r="G3670" s="1169"/>
    </row>
    <row r="3671" spans="1:7" ht="16" thickBot="1" x14ac:dyDescent="0.3">
      <c r="A3671" s="1170" t="s">
        <v>14024</v>
      </c>
      <c r="B3671" s="1144" t="s">
        <v>12866</v>
      </c>
      <c r="C3671" s="1144">
        <v>0.5</v>
      </c>
      <c r="D3671" s="1171">
        <v>1.5</v>
      </c>
      <c r="E3671" s="1171" t="s">
        <v>6548</v>
      </c>
      <c r="F3671" s="1171">
        <v>0.307</v>
      </c>
      <c r="G3671" s="1171"/>
    </row>
    <row r="3672" spans="1:7" ht="16" thickBot="1" x14ac:dyDescent="0.3">
      <c r="A3672" s="1170" t="s">
        <v>14025</v>
      </c>
      <c r="B3672" s="1144" t="s">
        <v>12867</v>
      </c>
      <c r="C3672" s="1144">
        <v>1</v>
      </c>
      <c r="D3672" s="1171">
        <v>3</v>
      </c>
      <c r="E3672" s="1171" t="s">
        <v>6548</v>
      </c>
      <c r="F3672" s="1171">
        <v>0.214</v>
      </c>
      <c r="G3672" s="1171"/>
    </row>
    <row r="3673" spans="1:7" ht="16" thickBot="1" x14ac:dyDescent="0.3">
      <c r="A3673" s="1157" t="s">
        <v>14026</v>
      </c>
      <c r="B3673" s="1144" t="s">
        <v>12868</v>
      </c>
      <c r="C3673" s="1144">
        <v>25</v>
      </c>
      <c r="D3673" s="1172">
        <v>70</v>
      </c>
      <c r="E3673" s="1172"/>
      <c r="F3673" s="1172">
        <v>0.27200000000000002</v>
      </c>
      <c r="G3673" s="1172"/>
    </row>
    <row r="3674" spans="1:7" ht="16.149999999999999" customHeight="1" thickBot="1" x14ac:dyDescent="0.3">
      <c r="A3674" s="1157" t="s">
        <v>17598</v>
      </c>
      <c r="B3674" s="1144" t="s">
        <v>12869</v>
      </c>
      <c r="C3674" s="1156">
        <v>10</v>
      </c>
      <c r="D3674" s="1168">
        <v>20</v>
      </c>
      <c r="E3674" s="1168" t="s">
        <v>13768</v>
      </c>
      <c r="F3674" s="1168">
        <v>0.27800000000000002</v>
      </c>
      <c r="G3674" s="1141"/>
    </row>
    <row r="3675" spans="1:7" ht="31.9" customHeight="1" thickBot="1" x14ac:dyDescent="0.3">
      <c r="A3675" s="1157" t="s">
        <v>14027</v>
      </c>
      <c r="B3675" s="1144" t="s">
        <v>12870</v>
      </c>
      <c r="C3675" s="1156">
        <v>3600</v>
      </c>
      <c r="D3675" s="1168" t="s">
        <v>6047</v>
      </c>
      <c r="E3675" s="1168"/>
      <c r="F3675" s="1168">
        <v>0.11899999999999999</v>
      </c>
      <c r="G3675" s="1141"/>
    </row>
    <row r="3676" spans="1:7" ht="16" thickBot="1" x14ac:dyDescent="0.3">
      <c r="A3676" s="1157" t="s">
        <v>14028</v>
      </c>
      <c r="B3676" s="1144" t="s">
        <v>12871</v>
      </c>
      <c r="C3676" s="1144">
        <v>0.5</v>
      </c>
      <c r="D3676" s="1144">
        <v>1</v>
      </c>
      <c r="E3676" s="1144" t="s">
        <v>12819</v>
      </c>
      <c r="F3676" s="1144">
        <v>0.26</v>
      </c>
      <c r="G3676" s="1167"/>
    </row>
    <row r="3677" spans="1:7" ht="16" thickBot="1" x14ac:dyDescent="0.3">
      <c r="A3677" s="1155" t="s">
        <v>14029</v>
      </c>
      <c r="B3677" s="1144" t="s">
        <v>12872</v>
      </c>
      <c r="C3677" s="1144">
        <v>1</v>
      </c>
      <c r="D3677" s="1169">
        <v>2</v>
      </c>
      <c r="E3677" s="1169" t="s">
        <v>13825</v>
      </c>
      <c r="F3677" s="1169">
        <v>0.373</v>
      </c>
      <c r="G3677" s="1169"/>
    </row>
    <row r="3678" spans="1:7" ht="16" thickBot="1" x14ac:dyDescent="0.3">
      <c r="A3678" s="1170" t="s">
        <v>14030</v>
      </c>
      <c r="B3678" s="1144" t="s">
        <v>12873</v>
      </c>
      <c r="C3678" s="1144">
        <v>260</v>
      </c>
      <c r="D3678" s="1171">
        <v>540</v>
      </c>
      <c r="E3678" s="1171"/>
      <c r="F3678" s="1171">
        <v>0.29899999999999999</v>
      </c>
      <c r="G3678" s="1171"/>
    </row>
    <row r="3679" spans="1:7" ht="16" thickBot="1" x14ac:dyDescent="0.3">
      <c r="A3679" s="1170" t="s">
        <v>14031</v>
      </c>
      <c r="B3679" s="1144" t="s">
        <v>12874</v>
      </c>
      <c r="C3679" s="1144">
        <v>1</v>
      </c>
      <c r="D3679" s="1171">
        <v>3</v>
      </c>
      <c r="E3679" s="1171" t="s">
        <v>12716</v>
      </c>
      <c r="F3679" s="1171">
        <v>0.307</v>
      </c>
      <c r="G3679" s="1171"/>
    </row>
    <row r="3680" spans="1:7" ht="31.5" thickBot="1" x14ac:dyDescent="0.3">
      <c r="A3680" s="1170" t="s">
        <v>14032</v>
      </c>
      <c r="B3680" s="1144" t="s">
        <v>14033</v>
      </c>
      <c r="C3680" s="1144"/>
      <c r="D3680" s="1171"/>
      <c r="E3680" s="1171"/>
      <c r="F3680" s="1171"/>
      <c r="G3680" s="1171"/>
    </row>
    <row r="3681" spans="1:7" ht="16" thickBot="1" x14ac:dyDescent="0.3">
      <c r="A3681" s="1170" t="s">
        <v>14034</v>
      </c>
      <c r="B3681" s="1144" t="s">
        <v>12875</v>
      </c>
      <c r="C3681" s="1144">
        <v>5</v>
      </c>
      <c r="D3681" s="1171">
        <v>10</v>
      </c>
      <c r="E3681" s="1171" t="s">
        <v>6548</v>
      </c>
      <c r="F3681" s="1171"/>
      <c r="G3681" s="1171"/>
    </row>
    <row r="3682" spans="1:7" ht="16" thickBot="1" x14ac:dyDescent="0.3">
      <c r="A3682" s="1170" t="s">
        <v>14035</v>
      </c>
      <c r="B3682" s="1144" t="s">
        <v>12876</v>
      </c>
      <c r="C3682" s="1144">
        <v>1</v>
      </c>
      <c r="D3682" s="1171">
        <v>2</v>
      </c>
      <c r="E3682" s="1171" t="s">
        <v>17599</v>
      </c>
      <c r="F3682" s="1171"/>
      <c r="G3682" s="1171"/>
    </row>
    <row r="3683" spans="1:7" ht="16" thickBot="1" x14ac:dyDescent="0.3">
      <c r="A3683" s="1157" t="s">
        <v>14036</v>
      </c>
      <c r="B3683" s="1178">
        <v>2125683</v>
      </c>
      <c r="C3683" s="1144">
        <v>1</v>
      </c>
      <c r="D3683" s="1172">
        <v>3</v>
      </c>
      <c r="E3683" s="1172" t="s">
        <v>17599</v>
      </c>
      <c r="F3683" s="1172">
        <v>0.17499999999999999</v>
      </c>
      <c r="G3683" s="1172"/>
    </row>
    <row r="3684" spans="1:7" ht="16" thickBot="1" x14ac:dyDescent="0.3">
      <c r="A3684" s="1157" t="s">
        <v>14037</v>
      </c>
      <c r="B3684" s="1144" t="s">
        <v>12877</v>
      </c>
      <c r="C3684" s="1144">
        <v>2</v>
      </c>
      <c r="D3684" s="1144">
        <v>4</v>
      </c>
      <c r="E3684" s="1144" t="s">
        <v>6548</v>
      </c>
      <c r="F3684" s="1144"/>
      <c r="G3684" s="1144"/>
    </row>
    <row r="3685" spans="1:7" ht="16" thickBot="1" x14ac:dyDescent="0.3">
      <c r="A3685" s="1157" t="s">
        <v>14038</v>
      </c>
      <c r="B3685" s="1144" t="s">
        <v>12878</v>
      </c>
      <c r="C3685" s="1144">
        <v>1</v>
      </c>
      <c r="D3685" s="1144">
        <v>2</v>
      </c>
      <c r="E3685" s="1144" t="s">
        <v>6548</v>
      </c>
      <c r="F3685" s="1144"/>
      <c r="G3685" s="1144"/>
    </row>
    <row r="3686" spans="1:7" ht="31.9" customHeight="1" thickBot="1" x14ac:dyDescent="0.3">
      <c r="A3686" s="1157" t="s">
        <v>14039</v>
      </c>
      <c r="B3686" s="1144" t="s">
        <v>12879</v>
      </c>
      <c r="C3686" s="1156">
        <v>42</v>
      </c>
      <c r="D3686" s="1168">
        <v>80</v>
      </c>
      <c r="E3686" s="1168" t="s">
        <v>17600</v>
      </c>
      <c r="F3686" s="1168">
        <v>0.47699999999999998</v>
      </c>
      <c r="G3686" s="1141"/>
    </row>
    <row r="3687" spans="1:7" ht="47" thickBot="1" x14ac:dyDescent="0.3">
      <c r="A3687" s="1157" t="s">
        <v>14040</v>
      </c>
      <c r="B3687" s="1144" t="s">
        <v>14041</v>
      </c>
      <c r="C3687" s="1156"/>
      <c r="D3687" s="1168"/>
      <c r="E3687" s="1168"/>
      <c r="F3687" s="1168"/>
      <c r="G3687" s="1141"/>
    </row>
    <row r="3688" spans="1:7" ht="16.149999999999999" customHeight="1" thickBot="1" x14ac:dyDescent="0.3">
      <c r="A3688" s="1157" t="s">
        <v>14042</v>
      </c>
      <c r="B3688" s="1144" t="s">
        <v>13688</v>
      </c>
      <c r="C3688" s="1156"/>
      <c r="D3688" s="1168"/>
      <c r="E3688" s="1168"/>
      <c r="F3688" s="1168"/>
      <c r="G3688" s="1141"/>
    </row>
    <row r="3689" spans="1:7" ht="16" thickBot="1" x14ac:dyDescent="0.3">
      <c r="A3689" s="1157" t="s">
        <v>17601</v>
      </c>
      <c r="B3689" s="1144" t="s">
        <v>12880</v>
      </c>
      <c r="C3689" s="1179">
        <v>3.0000000000000001E-3</v>
      </c>
      <c r="D3689" s="1168">
        <v>6.0000000000000001E-3</v>
      </c>
      <c r="E3689" s="1168" t="s">
        <v>17602</v>
      </c>
      <c r="F3689" s="1168">
        <v>0.29899999999999999</v>
      </c>
      <c r="G3689" s="1141"/>
    </row>
    <row r="3690" spans="1:7" ht="16.149999999999999" customHeight="1" thickBot="1" x14ac:dyDescent="0.3">
      <c r="A3690" s="1157" t="s">
        <v>14043</v>
      </c>
      <c r="B3690" s="1144" t="s">
        <v>12881</v>
      </c>
      <c r="C3690" s="1156">
        <v>1</v>
      </c>
      <c r="D3690" s="1168">
        <v>2</v>
      </c>
      <c r="E3690" s="1168" t="s">
        <v>17600</v>
      </c>
      <c r="F3690" s="1168">
        <v>0.153</v>
      </c>
      <c r="G3690" s="1141"/>
    </row>
    <row r="3691" spans="1:7" ht="16.149999999999999" customHeight="1" thickBot="1" x14ac:dyDescent="0.3">
      <c r="A3691" s="1157" t="s">
        <v>14044</v>
      </c>
      <c r="B3691" s="1144" t="s">
        <v>14045</v>
      </c>
      <c r="C3691" s="1156"/>
      <c r="D3691" s="1168"/>
      <c r="E3691" s="1168"/>
      <c r="F3691" s="1168"/>
      <c r="G3691" s="1141"/>
    </row>
    <row r="3692" spans="1:7" ht="31.5" thickBot="1" x14ac:dyDescent="0.3">
      <c r="A3692" s="1157" t="s">
        <v>14046</v>
      </c>
      <c r="B3692" s="1144" t="s">
        <v>17603</v>
      </c>
      <c r="C3692" s="1156"/>
      <c r="D3692" s="1168"/>
      <c r="E3692" s="1168"/>
      <c r="F3692" s="1168"/>
      <c r="G3692" s="1141"/>
    </row>
    <row r="3693" spans="1:7" ht="47" thickBot="1" x14ac:dyDescent="0.3">
      <c r="A3693" s="1157" t="s">
        <v>14047</v>
      </c>
      <c r="B3693" s="1144" t="s">
        <v>14048</v>
      </c>
      <c r="C3693" s="1144"/>
      <c r="D3693" s="1144"/>
      <c r="E3693" s="1144"/>
      <c r="F3693" s="1167"/>
      <c r="G3693" s="1144"/>
    </row>
    <row r="3694" spans="1:7" ht="16.149999999999999" customHeight="1" thickBot="1" x14ac:dyDescent="0.3">
      <c r="A3694" s="1157" t="s">
        <v>14049</v>
      </c>
      <c r="B3694" s="1144" t="s">
        <v>12882</v>
      </c>
      <c r="C3694" s="1156">
        <v>8</v>
      </c>
      <c r="D3694" s="1168">
        <v>15</v>
      </c>
      <c r="E3694" s="1168" t="s">
        <v>6548</v>
      </c>
      <c r="F3694" s="1168">
        <v>0.66</v>
      </c>
      <c r="G3694" s="1141"/>
    </row>
    <row r="3695" spans="1:7" ht="16" thickBot="1" x14ac:dyDescent="0.3">
      <c r="A3695" s="1157" t="s">
        <v>14050</v>
      </c>
      <c r="B3695" s="1144" t="s">
        <v>12883</v>
      </c>
      <c r="C3695" s="1156">
        <v>3</v>
      </c>
      <c r="D3695" s="1168">
        <v>6</v>
      </c>
      <c r="E3695" s="1168" t="s">
        <v>6548</v>
      </c>
      <c r="F3695" s="1168">
        <v>0.314</v>
      </c>
      <c r="G3695" s="1141"/>
    </row>
    <row r="3696" spans="1:7" ht="16" thickBot="1" x14ac:dyDescent="0.3">
      <c r="A3696" s="1157" t="s">
        <v>14051</v>
      </c>
      <c r="B3696" s="1144" t="s">
        <v>12884</v>
      </c>
      <c r="C3696" s="1156">
        <v>5</v>
      </c>
      <c r="D3696" s="1168">
        <v>10</v>
      </c>
      <c r="E3696" s="1168" t="s">
        <v>14052</v>
      </c>
      <c r="F3696" s="1168">
        <v>0.19</v>
      </c>
      <c r="G3696" s="1141"/>
    </row>
    <row r="3697" spans="1:7" ht="16" thickBot="1" x14ac:dyDescent="0.3">
      <c r="A3697" s="1157" t="s">
        <v>14053</v>
      </c>
      <c r="B3697" s="1144" t="s">
        <v>12886</v>
      </c>
      <c r="C3697" s="1156">
        <v>4000</v>
      </c>
      <c r="D3697" s="1168">
        <v>6000</v>
      </c>
      <c r="E3697" s="1168"/>
      <c r="F3697" s="1168">
        <v>0.23</v>
      </c>
      <c r="G3697" s="1141"/>
    </row>
    <row r="3698" spans="1:7" ht="16" thickBot="1" x14ac:dyDescent="0.3">
      <c r="A3698" s="1157" t="s">
        <v>14054</v>
      </c>
      <c r="B3698" s="1144"/>
      <c r="C3698" s="1144">
        <v>0.5</v>
      </c>
      <c r="D3698" s="1144">
        <v>1.5</v>
      </c>
      <c r="E3698" s="1144" t="s">
        <v>12887</v>
      </c>
      <c r="F3698" s="1144"/>
      <c r="G3698" s="1144"/>
    </row>
    <row r="3699" spans="1:7" ht="47" thickBot="1" x14ac:dyDescent="0.3">
      <c r="A3699" s="1157" t="s">
        <v>14055</v>
      </c>
      <c r="B3699" s="1144"/>
      <c r="C3699" s="1144">
        <v>5.0000000000000001E-3</v>
      </c>
      <c r="D3699" s="1144">
        <v>0.01</v>
      </c>
      <c r="E3699" s="1144" t="s">
        <v>17604</v>
      </c>
      <c r="F3699" s="1144"/>
      <c r="G3699" s="1144"/>
    </row>
    <row r="3700" spans="1:7" ht="31.5" thickBot="1" x14ac:dyDescent="0.3">
      <c r="A3700" s="1157" t="s">
        <v>14056</v>
      </c>
      <c r="B3700" s="1144" t="s">
        <v>14057</v>
      </c>
      <c r="C3700" s="1144"/>
      <c r="D3700" s="1144"/>
      <c r="E3700" s="1144"/>
      <c r="F3700" s="1167"/>
      <c r="G3700" s="1144"/>
    </row>
    <row r="3701" spans="1:7" ht="31.5" thickBot="1" x14ac:dyDescent="0.3">
      <c r="A3701" s="1157" t="s">
        <v>17605</v>
      </c>
      <c r="B3701" s="1144" t="s">
        <v>17606</v>
      </c>
      <c r="C3701" s="1144"/>
      <c r="D3701" s="1144"/>
      <c r="E3701" s="1144"/>
      <c r="F3701" s="1144"/>
      <c r="G3701" s="1144"/>
    </row>
    <row r="3702" spans="1:7" ht="31.5" thickBot="1" x14ac:dyDescent="0.3">
      <c r="A3702" s="1157" t="s">
        <v>17607</v>
      </c>
      <c r="B3702" s="1144" t="s">
        <v>14058</v>
      </c>
      <c r="C3702" s="1144"/>
      <c r="D3702" s="1144"/>
      <c r="E3702" s="1144"/>
      <c r="F3702" s="1144"/>
      <c r="G3702" s="1144"/>
    </row>
    <row r="3703" spans="1:7" ht="16" thickBot="1" x14ac:dyDescent="0.3">
      <c r="A3703" s="1157" t="s">
        <v>14059</v>
      </c>
      <c r="B3703" s="1144" t="s">
        <v>12888</v>
      </c>
      <c r="C3703" s="1156">
        <v>15</v>
      </c>
      <c r="D3703" s="1168">
        <v>30</v>
      </c>
      <c r="E3703" s="1168"/>
      <c r="F3703" s="1168">
        <v>0.13</v>
      </c>
      <c r="G3703" s="1141"/>
    </row>
    <row r="3704" spans="1:7" ht="31.5" thickBot="1" x14ac:dyDescent="0.3">
      <c r="A3704" s="1157" t="s">
        <v>14060</v>
      </c>
      <c r="B3704" s="1144" t="s">
        <v>14061</v>
      </c>
      <c r="C3704" s="1144"/>
      <c r="D3704" s="1144"/>
      <c r="E3704" s="1144"/>
      <c r="F3704" s="1144"/>
      <c r="G3704" s="1144"/>
    </row>
    <row r="3705" spans="1:7" ht="31.5" thickBot="1" x14ac:dyDescent="0.3">
      <c r="A3705" s="1157" t="s">
        <v>14062</v>
      </c>
      <c r="B3705" s="1144" t="s">
        <v>14063</v>
      </c>
      <c r="C3705" s="1144"/>
      <c r="D3705" s="1144"/>
      <c r="E3705" s="1144"/>
      <c r="F3705" s="1144"/>
      <c r="G3705" s="1144"/>
    </row>
    <row r="3706" spans="1:7" ht="16.149999999999999" customHeight="1" thickBot="1" x14ac:dyDescent="0.3">
      <c r="A3706" s="1157" t="s">
        <v>14064</v>
      </c>
      <c r="B3706" s="1144" t="s">
        <v>12889</v>
      </c>
      <c r="C3706" s="1156">
        <v>5</v>
      </c>
      <c r="D3706" s="1168">
        <v>10</v>
      </c>
      <c r="E3706" s="1168" t="s">
        <v>6548</v>
      </c>
      <c r="F3706" s="1168">
        <v>0.17399999999999999</v>
      </c>
      <c r="G3706" s="1141"/>
    </row>
    <row r="3707" spans="1:7" ht="16.149999999999999" customHeight="1" thickBot="1" x14ac:dyDescent="0.3">
      <c r="A3707" s="1157" t="s">
        <v>14065</v>
      </c>
      <c r="B3707" s="1144" t="s">
        <v>14066</v>
      </c>
      <c r="C3707" s="1156"/>
      <c r="D3707" s="1168"/>
      <c r="E3707" s="1168"/>
      <c r="F3707" s="1168"/>
      <c r="G3707" s="1141"/>
    </row>
    <row r="3708" spans="1:7" ht="16.149999999999999" customHeight="1" thickBot="1" x14ac:dyDescent="0.3">
      <c r="A3708" s="1157" t="s">
        <v>14067</v>
      </c>
      <c r="B3708" s="1144" t="s">
        <v>12981</v>
      </c>
      <c r="C3708" s="1156">
        <v>50</v>
      </c>
      <c r="D3708" s="1168">
        <v>100</v>
      </c>
      <c r="E3708" s="1168" t="s">
        <v>6548</v>
      </c>
      <c r="F3708" s="1168">
        <v>0.23100000000000001</v>
      </c>
      <c r="G3708" s="1141"/>
    </row>
    <row r="3709" spans="1:7" ht="16" thickBot="1" x14ac:dyDescent="0.3">
      <c r="A3709" s="1157" t="s">
        <v>14068</v>
      </c>
      <c r="B3709" s="1144" t="s">
        <v>12982</v>
      </c>
      <c r="C3709" s="1156">
        <v>65</v>
      </c>
      <c r="D3709" s="1168">
        <v>130</v>
      </c>
      <c r="E3709" s="1168" t="s">
        <v>12885</v>
      </c>
      <c r="F3709" s="1168">
        <v>0.16500000000000001</v>
      </c>
      <c r="G3709" s="1141"/>
    </row>
    <row r="3710" spans="1:7" ht="16" thickBot="1" x14ac:dyDescent="0.3">
      <c r="A3710" s="1157" t="s">
        <v>14069</v>
      </c>
      <c r="B3710" s="1144" t="s">
        <v>12984</v>
      </c>
      <c r="C3710" s="1156">
        <v>800</v>
      </c>
      <c r="D3710" s="1168">
        <v>1000</v>
      </c>
      <c r="E3710" s="1168" t="s">
        <v>6548</v>
      </c>
      <c r="F3710" s="1168">
        <v>0.23599999999999999</v>
      </c>
      <c r="G3710" s="1141"/>
    </row>
    <row r="3711" spans="1:7" ht="31.9" customHeight="1" thickBot="1" x14ac:dyDescent="0.3">
      <c r="A3711" s="1157" t="s">
        <v>14070</v>
      </c>
      <c r="B3711" s="1144" t="s">
        <v>12985</v>
      </c>
      <c r="C3711" s="1156">
        <v>10</v>
      </c>
      <c r="D3711" s="1168">
        <v>20</v>
      </c>
      <c r="E3711" s="1168" t="s">
        <v>6548</v>
      </c>
      <c r="F3711" s="1168">
        <v>0.40699999999999997</v>
      </c>
      <c r="G3711" s="1141"/>
    </row>
    <row r="3712" spans="1:7" ht="16" thickBot="1" x14ac:dyDescent="0.3">
      <c r="A3712" s="1157" t="s">
        <v>14071</v>
      </c>
      <c r="B3712" s="1144" t="s">
        <v>14066</v>
      </c>
      <c r="C3712" s="1144"/>
      <c r="D3712" s="1144"/>
      <c r="E3712" s="1144"/>
      <c r="F3712" s="1144"/>
      <c r="G3712" s="1144"/>
    </row>
    <row r="3713" spans="1:7" ht="16" thickBot="1" x14ac:dyDescent="0.3">
      <c r="A3713" s="1157" t="s">
        <v>14072</v>
      </c>
      <c r="B3713" s="1144" t="s">
        <v>14073</v>
      </c>
      <c r="C3713" s="1144"/>
      <c r="D3713" s="1144"/>
      <c r="E3713" s="1144"/>
      <c r="F3713" s="1144"/>
      <c r="G3713" s="1144"/>
    </row>
    <row r="3714" spans="1:7" ht="47" thickBot="1" x14ac:dyDescent="0.3">
      <c r="A3714" s="1157" t="s">
        <v>14074</v>
      </c>
      <c r="B3714" s="1144" t="s">
        <v>14075</v>
      </c>
      <c r="C3714" s="1156"/>
      <c r="D3714" s="1168"/>
      <c r="E3714" s="1168"/>
      <c r="F3714" s="1168"/>
      <c r="G3714" s="1141"/>
    </row>
    <row r="3715" spans="1:7" ht="16" thickBot="1" x14ac:dyDescent="0.3">
      <c r="A3715" s="1157" t="s">
        <v>14076</v>
      </c>
      <c r="B3715" s="1144" t="s">
        <v>12890</v>
      </c>
      <c r="C3715" s="1156">
        <v>0.1</v>
      </c>
      <c r="D3715" s="1168">
        <v>1</v>
      </c>
      <c r="E3715" s="1168" t="s">
        <v>6548</v>
      </c>
      <c r="F3715" s="1168">
        <v>9.5000000000000001E-2</v>
      </c>
      <c r="G3715" s="1141"/>
    </row>
    <row r="3716" spans="1:7" ht="16" thickBot="1" x14ac:dyDescent="0.3">
      <c r="A3716" s="1157" t="s">
        <v>14077</v>
      </c>
      <c r="B3716" s="1144" t="s">
        <v>12891</v>
      </c>
      <c r="C3716" s="1156">
        <v>2</v>
      </c>
      <c r="D3716" s="1168">
        <v>8</v>
      </c>
      <c r="E3716" s="1168" t="s">
        <v>12711</v>
      </c>
      <c r="F3716" s="1168">
        <v>0.17</v>
      </c>
      <c r="G3716" s="1141"/>
    </row>
    <row r="3717" spans="1:7" ht="16" thickBot="1" x14ac:dyDescent="0.3">
      <c r="A3717" s="1157" t="s">
        <v>17608</v>
      </c>
      <c r="B3717" s="1144"/>
      <c r="C3717" s="1156">
        <v>4.0000000000000001E-3</v>
      </c>
      <c r="D3717" s="1168"/>
      <c r="E3717" s="1168"/>
      <c r="F3717" s="1168"/>
      <c r="G3717" s="1141"/>
    </row>
    <row r="3718" spans="1:7" ht="16" thickBot="1" x14ac:dyDescent="0.3">
      <c r="A3718" s="1157"/>
      <c r="B3718" s="1144"/>
      <c r="C3718" s="1156"/>
      <c r="D3718" s="1168"/>
      <c r="E3718" s="1168"/>
      <c r="F3718" s="1168"/>
      <c r="G3718" s="1141"/>
    </row>
    <row r="3719" spans="1:7" ht="16" thickBot="1" x14ac:dyDescent="0.3">
      <c r="A3719" s="1157" t="s">
        <v>17609</v>
      </c>
      <c r="B3719" s="1144"/>
      <c r="C3719" s="1156"/>
      <c r="D3719" s="1168"/>
      <c r="E3719" s="1168"/>
      <c r="F3719" s="1168"/>
      <c r="G3719" s="1141"/>
    </row>
    <row r="3720" spans="1:7" ht="16" thickBot="1" x14ac:dyDescent="0.3">
      <c r="A3720" s="1157" t="s">
        <v>17610</v>
      </c>
      <c r="B3720" s="1144"/>
      <c r="C3720" s="1156"/>
      <c r="D3720" s="1168"/>
      <c r="E3720" s="1168"/>
      <c r="F3720" s="1168"/>
      <c r="G3720" s="1141"/>
    </row>
    <row r="3721" spans="1:7" ht="16" thickBot="1" x14ac:dyDescent="0.3">
      <c r="A3721" s="1157" t="s">
        <v>17611</v>
      </c>
      <c r="B3721" s="1144"/>
      <c r="C3721" s="1144"/>
      <c r="D3721" s="1144"/>
      <c r="E3721" s="1144"/>
      <c r="F3721" s="1144"/>
      <c r="G3721" s="1144"/>
    </row>
    <row r="3722" spans="1:7" ht="16" thickBot="1" x14ac:dyDescent="0.3">
      <c r="A3722" s="1157" t="s">
        <v>17612</v>
      </c>
      <c r="B3722" s="1144">
        <v>8.0000000000000002E-3</v>
      </c>
      <c r="C3722" s="1144"/>
      <c r="D3722" s="1144"/>
      <c r="E3722" s="1144"/>
      <c r="F3722" s="1144"/>
      <c r="G3722" s="1144"/>
    </row>
    <row r="3723" spans="1:7" ht="16" thickBot="1" x14ac:dyDescent="0.3">
      <c r="A3723" s="1157"/>
      <c r="B3723" s="1144"/>
      <c r="C3723" s="1156"/>
      <c r="D3723" s="1168"/>
      <c r="E3723" s="1168"/>
      <c r="F3723" s="1168"/>
      <c r="G3723" s="1141"/>
    </row>
    <row r="3724" spans="1:7" ht="31.5" thickBot="1" x14ac:dyDescent="0.3">
      <c r="A3724" s="1157">
        <v>8.0000000000000002E-3</v>
      </c>
      <c r="B3724" s="1144" t="s">
        <v>17613</v>
      </c>
      <c r="C3724" s="1156"/>
      <c r="D3724" s="1168"/>
      <c r="E3724" s="1168"/>
      <c r="F3724" s="1168"/>
      <c r="G3724" s="1141"/>
    </row>
    <row r="3725" spans="1:7" ht="16.149999999999999" customHeight="1" thickBot="1" x14ac:dyDescent="0.3">
      <c r="A3725" s="1157" t="s">
        <v>14078</v>
      </c>
      <c r="B3725" s="1178">
        <v>2246493</v>
      </c>
      <c r="C3725" s="1156">
        <v>1</v>
      </c>
      <c r="D3725" s="1168"/>
      <c r="E3725" s="1168" t="s">
        <v>12892</v>
      </c>
      <c r="F3725" s="1168"/>
      <c r="G3725" s="1141"/>
    </row>
    <row r="3726" spans="1:7" ht="16" thickBot="1" x14ac:dyDescent="0.3">
      <c r="A3726" s="1157" t="s">
        <v>14079</v>
      </c>
      <c r="B3726" s="1144" t="s">
        <v>12893</v>
      </c>
      <c r="C3726" s="1144">
        <v>1</v>
      </c>
      <c r="D3726" s="1144">
        <v>3</v>
      </c>
      <c r="E3726" s="1144" t="s">
        <v>6548</v>
      </c>
      <c r="F3726" s="1167"/>
      <c r="G3726" s="1144"/>
    </row>
    <row r="3727" spans="1:7" ht="16" thickBot="1" x14ac:dyDescent="0.3">
      <c r="A3727" s="1157" t="s">
        <v>14080</v>
      </c>
      <c r="B3727" s="1144" t="s">
        <v>12893</v>
      </c>
      <c r="C3727" s="1144">
        <v>10</v>
      </c>
      <c r="D3727" s="1144">
        <v>40</v>
      </c>
      <c r="E3727" s="1144" t="s">
        <v>6548</v>
      </c>
      <c r="F3727" s="1144">
        <v>0.21299999999999999</v>
      </c>
      <c r="G3727" s="1144"/>
    </row>
    <row r="3728" spans="1:7" ht="16" thickBot="1" x14ac:dyDescent="0.3">
      <c r="A3728" s="1157" t="s">
        <v>14081</v>
      </c>
      <c r="B3728" s="1144" t="s">
        <v>14082</v>
      </c>
      <c r="C3728" s="1144"/>
      <c r="D3728" s="1144"/>
      <c r="E3728" s="1144"/>
      <c r="F3728" s="1144"/>
      <c r="G3728" s="1144"/>
    </row>
    <row r="3729" spans="1:7" ht="16.149999999999999" customHeight="1" thickBot="1" x14ac:dyDescent="0.3">
      <c r="A3729" s="1157" t="s">
        <v>14083</v>
      </c>
      <c r="B3729" s="1144" t="s">
        <v>12894</v>
      </c>
      <c r="C3729" s="1156">
        <v>0.08</v>
      </c>
      <c r="D3729" s="1168">
        <v>0.4</v>
      </c>
      <c r="E3729" s="1168" t="s">
        <v>6548</v>
      </c>
      <c r="F3729" s="1168">
        <v>0.24299999999999999</v>
      </c>
      <c r="G3729" s="1141"/>
    </row>
    <row r="3730" spans="1:7" ht="16" thickBot="1" x14ac:dyDescent="0.3">
      <c r="A3730" s="1157" t="s">
        <v>14084</v>
      </c>
      <c r="B3730" s="1144" t="s">
        <v>12895</v>
      </c>
      <c r="C3730" s="1144">
        <v>1</v>
      </c>
      <c r="D3730" s="1144">
        <v>2</v>
      </c>
      <c r="E3730" s="1144" t="s">
        <v>6548</v>
      </c>
      <c r="F3730" s="1144">
        <v>0.57199999999999995</v>
      </c>
      <c r="G3730" s="1144"/>
    </row>
    <row r="3731" spans="1:7" ht="31.5" thickBot="1" x14ac:dyDescent="0.3">
      <c r="A3731" s="1157" t="s">
        <v>14085</v>
      </c>
      <c r="B3731" s="1144" t="s">
        <v>6047</v>
      </c>
      <c r="C3731" s="1156">
        <v>0.05</v>
      </c>
      <c r="D3731" s="1168">
        <v>0.1</v>
      </c>
      <c r="E3731" s="1168" t="s">
        <v>17614</v>
      </c>
      <c r="F3731" s="1168"/>
      <c r="G3731" s="1141"/>
    </row>
    <row r="3732" spans="1:7" ht="16" thickBot="1" x14ac:dyDescent="0.3">
      <c r="A3732" s="1157" t="s">
        <v>14086</v>
      </c>
      <c r="B3732" s="1144"/>
      <c r="C3732" s="1156"/>
      <c r="D3732" s="1168"/>
      <c r="E3732" s="1168"/>
      <c r="F3732" s="1168"/>
      <c r="G3732" s="1141"/>
    </row>
    <row r="3733" spans="1:7" ht="16" thickBot="1" x14ac:dyDescent="0.3">
      <c r="A3733" s="1157" t="s">
        <v>14087</v>
      </c>
      <c r="B3733" s="1144"/>
      <c r="C3733" s="1144"/>
      <c r="D3733" s="1144"/>
      <c r="E3733" s="1144"/>
      <c r="F3733" s="1144"/>
      <c r="G3733" s="1144"/>
    </row>
    <row r="3734" spans="1:7" ht="16" thickBot="1" x14ac:dyDescent="0.3">
      <c r="A3734" s="1157" t="s">
        <v>14089</v>
      </c>
      <c r="B3734" s="1144"/>
      <c r="C3734" s="1156"/>
      <c r="D3734" s="1168"/>
      <c r="E3734" s="1168"/>
      <c r="F3734" s="1168"/>
      <c r="G3734" s="1141"/>
    </row>
    <row r="3735" spans="1:7" ht="16" thickBot="1" x14ac:dyDescent="0.3">
      <c r="A3735" s="1157" t="s">
        <v>14091</v>
      </c>
      <c r="B3735" s="1144" t="s">
        <v>12896</v>
      </c>
      <c r="C3735" s="1156"/>
      <c r="D3735" s="1168"/>
      <c r="E3735" s="1168"/>
      <c r="F3735" s="1168"/>
      <c r="G3735" s="1141"/>
    </row>
    <row r="3736" spans="1:7" ht="16" thickBot="1" x14ac:dyDescent="0.3">
      <c r="A3736" s="1157" t="s">
        <v>14088</v>
      </c>
      <c r="B3736" s="1144"/>
      <c r="C3736" s="1144"/>
      <c r="D3736" s="1144"/>
      <c r="E3736" s="1144"/>
      <c r="F3736" s="1144"/>
      <c r="G3736" s="1144"/>
    </row>
    <row r="3737" spans="1:7" ht="16" thickBot="1" x14ac:dyDescent="0.3">
      <c r="A3737" s="1157" t="s">
        <v>14090</v>
      </c>
      <c r="B3737" s="1144"/>
      <c r="C3737" s="1144"/>
      <c r="D3737" s="1144"/>
      <c r="E3737" s="1144"/>
      <c r="F3737" s="1144"/>
      <c r="G3737" s="1144"/>
    </row>
    <row r="3738" spans="1:7" ht="16" thickBot="1" x14ac:dyDescent="0.3">
      <c r="A3738" s="1157" t="s">
        <v>14092</v>
      </c>
      <c r="B3738" s="1144">
        <v>20</v>
      </c>
      <c r="C3738" s="1144">
        <v>40</v>
      </c>
      <c r="D3738" s="1144" t="s">
        <v>12711</v>
      </c>
      <c r="E3738" s="1144">
        <v>0.223</v>
      </c>
      <c r="F3738" s="1144"/>
      <c r="G3738" s="1144"/>
    </row>
    <row r="3739" spans="1:7" ht="16" thickBot="1" x14ac:dyDescent="0.3">
      <c r="A3739" s="1157" t="s">
        <v>14093</v>
      </c>
      <c r="B3739" s="1144" t="s">
        <v>14094</v>
      </c>
      <c r="C3739" s="1167"/>
      <c r="D3739" s="1144"/>
      <c r="E3739" s="1144"/>
      <c r="F3739" s="1144"/>
      <c r="G3739" s="1167"/>
    </row>
    <row r="3740" spans="1:7" ht="16" thickBot="1" x14ac:dyDescent="0.3">
      <c r="A3740" s="1157" t="s">
        <v>14095</v>
      </c>
      <c r="B3740" s="1144" t="s">
        <v>12897</v>
      </c>
      <c r="C3740" s="1144">
        <v>50</v>
      </c>
      <c r="D3740" s="1144">
        <v>250</v>
      </c>
      <c r="E3740" s="1144" t="s">
        <v>12716</v>
      </c>
      <c r="F3740" s="1144">
        <v>0.2</v>
      </c>
      <c r="G3740" s="1144"/>
    </row>
    <row r="3741" spans="1:7" ht="16" thickBot="1" x14ac:dyDescent="0.3">
      <c r="A3741" s="1157" t="s">
        <v>14096</v>
      </c>
      <c r="B3741" s="1144" t="s">
        <v>12898</v>
      </c>
      <c r="C3741" s="1144">
        <v>1</v>
      </c>
      <c r="D3741" s="1144">
        <v>5</v>
      </c>
      <c r="E3741" s="1144" t="s">
        <v>12713</v>
      </c>
      <c r="F3741" s="1144">
        <v>0.57199999999999995</v>
      </c>
      <c r="G3741" s="1144"/>
    </row>
    <row r="3742" spans="1:7" ht="16.149999999999999" customHeight="1" thickBot="1" x14ac:dyDescent="0.3">
      <c r="A3742" s="1157" t="s">
        <v>15761</v>
      </c>
      <c r="B3742" s="1144" t="s">
        <v>12899</v>
      </c>
      <c r="C3742" s="1156">
        <v>1</v>
      </c>
      <c r="D3742" s="1168">
        <v>5</v>
      </c>
      <c r="E3742" s="1168" t="s">
        <v>12716</v>
      </c>
      <c r="F3742" s="1168"/>
      <c r="G3742" s="1141"/>
    </row>
    <row r="3743" spans="1:7" ht="16.149999999999999" customHeight="1" thickBot="1" x14ac:dyDescent="0.3">
      <c r="A3743" s="1157" t="s">
        <v>15762</v>
      </c>
      <c r="B3743" s="1144" t="s">
        <v>12900</v>
      </c>
      <c r="C3743" s="1156">
        <v>1</v>
      </c>
      <c r="D3743" s="1168">
        <v>5</v>
      </c>
      <c r="E3743" s="1168" t="s">
        <v>12716</v>
      </c>
      <c r="F3743" s="1168">
        <v>0.89</v>
      </c>
      <c r="G3743" s="1141"/>
    </row>
    <row r="3744" spans="1:7" ht="16" thickBot="1" x14ac:dyDescent="0.3">
      <c r="A3744" s="1157" t="s">
        <v>14097</v>
      </c>
      <c r="B3744" s="1144" t="s">
        <v>12901</v>
      </c>
      <c r="C3744" s="1144">
        <v>29</v>
      </c>
      <c r="D3744" s="1144" t="s">
        <v>15763</v>
      </c>
      <c r="E3744" s="1144"/>
      <c r="F3744" s="1144"/>
      <c r="G3744" s="1167"/>
    </row>
    <row r="3745" spans="1:7" ht="16" thickBot="1" x14ac:dyDescent="0.3">
      <c r="A3745" s="1157" t="s">
        <v>12902</v>
      </c>
      <c r="B3745" s="1144"/>
      <c r="C3745" s="1144">
        <v>0.33400000000000002</v>
      </c>
      <c r="D3745" s="1144"/>
      <c r="E3745" s="1144"/>
      <c r="F3745" s="1144"/>
      <c r="G3745" s="1144"/>
    </row>
    <row r="3746" spans="1:7" ht="31.9" customHeight="1" thickBot="1" x14ac:dyDescent="0.3">
      <c r="A3746" s="1159" t="s">
        <v>14098</v>
      </c>
      <c r="B3746" s="1141" t="s">
        <v>12903</v>
      </c>
      <c r="C3746" s="1156">
        <v>1</v>
      </c>
      <c r="D3746" s="1168">
        <v>2.5</v>
      </c>
      <c r="E3746" s="1168" t="s">
        <v>6548</v>
      </c>
      <c r="F3746" s="1168">
        <v>0.38200000000000001</v>
      </c>
      <c r="G3746" s="1141"/>
    </row>
    <row r="3747" spans="1:7" ht="31.5" thickBot="1" x14ac:dyDescent="0.3">
      <c r="A3747" s="1157" t="s">
        <v>14099</v>
      </c>
      <c r="B3747" s="1144" t="s">
        <v>14100</v>
      </c>
      <c r="C3747" s="1156"/>
      <c r="D3747" s="1168"/>
      <c r="E3747" s="1168"/>
      <c r="F3747" s="1168"/>
      <c r="G3747" s="1141"/>
    </row>
    <row r="3748" spans="1:7" ht="31.5" thickBot="1" x14ac:dyDescent="0.3">
      <c r="A3748" s="1157" t="s">
        <v>14101</v>
      </c>
      <c r="B3748" s="1144" t="s">
        <v>14102</v>
      </c>
      <c r="C3748" s="1156"/>
      <c r="D3748" s="1168"/>
      <c r="E3748" s="1168"/>
      <c r="F3748" s="1168"/>
      <c r="G3748" s="1141"/>
    </row>
    <row r="3749" spans="1:7" ht="16.149999999999999" customHeight="1" thickBot="1" x14ac:dyDescent="0.3">
      <c r="A3749" s="1157" t="s">
        <v>14103</v>
      </c>
      <c r="B3749" s="1144" t="s">
        <v>12904</v>
      </c>
      <c r="C3749" s="1156">
        <v>1</v>
      </c>
      <c r="D3749" s="1168">
        <v>2</v>
      </c>
      <c r="E3749" s="1168"/>
      <c r="F3749" s="1168">
        <v>0.246</v>
      </c>
      <c r="G3749" s="1141"/>
    </row>
    <row r="3750" spans="1:7" ht="16.149999999999999" customHeight="1" thickBot="1" x14ac:dyDescent="0.3">
      <c r="A3750" s="1157" t="s">
        <v>14104</v>
      </c>
      <c r="B3750" s="1144" t="s">
        <v>12905</v>
      </c>
      <c r="C3750" s="1156">
        <v>1</v>
      </c>
      <c r="D3750" s="1168">
        <v>2</v>
      </c>
      <c r="E3750" s="1168"/>
      <c r="F3750" s="1168">
        <v>0.24</v>
      </c>
      <c r="G3750" s="1141"/>
    </row>
    <row r="3751" spans="1:7" ht="16.149999999999999" customHeight="1" thickBot="1" x14ac:dyDescent="0.3">
      <c r="A3751" s="1157" t="s">
        <v>14105</v>
      </c>
      <c r="B3751" s="1144" t="s">
        <v>14106</v>
      </c>
      <c r="C3751" s="1156"/>
      <c r="D3751" s="1168"/>
      <c r="E3751" s="1168"/>
      <c r="F3751" s="1168"/>
      <c r="G3751" s="1141"/>
    </row>
    <row r="3752" spans="1:7" ht="16.149999999999999" customHeight="1" thickBot="1" x14ac:dyDescent="0.3">
      <c r="A3752" s="1157" t="s">
        <v>14107</v>
      </c>
      <c r="B3752" s="1144" t="s">
        <v>12906</v>
      </c>
      <c r="C3752" s="1156">
        <v>9</v>
      </c>
      <c r="D3752" s="1168">
        <v>18</v>
      </c>
      <c r="E3752" s="1168"/>
      <c r="F3752" s="1168">
        <v>0.52300000000000002</v>
      </c>
      <c r="G3752" s="1141"/>
    </row>
    <row r="3753" spans="1:7" ht="16.149999999999999" customHeight="1" thickBot="1" x14ac:dyDescent="0.3">
      <c r="A3753" s="1157" t="s">
        <v>14108</v>
      </c>
      <c r="B3753" s="1144" t="s">
        <v>12907</v>
      </c>
      <c r="C3753" s="1156">
        <v>25</v>
      </c>
      <c r="D3753" s="1168">
        <v>50</v>
      </c>
      <c r="E3753" s="1168"/>
      <c r="F3753" s="1168">
        <v>0.40100000000000002</v>
      </c>
      <c r="G3753" s="1141"/>
    </row>
    <row r="3754" spans="1:7" ht="16.149999999999999" customHeight="1" thickBot="1" x14ac:dyDescent="0.3">
      <c r="A3754" s="1157" t="s">
        <v>14109</v>
      </c>
      <c r="B3754" s="1144" t="s">
        <v>12908</v>
      </c>
      <c r="C3754" s="1156">
        <v>0.6</v>
      </c>
      <c r="D3754" s="1168">
        <v>1.2</v>
      </c>
      <c r="E3754" s="1168"/>
      <c r="F3754" s="1168">
        <v>0.316</v>
      </c>
      <c r="G3754" s="1141"/>
    </row>
    <row r="3755" spans="1:7" ht="16.149999999999999" customHeight="1" thickBot="1" x14ac:dyDescent="0.3">
      <c r="A3755" s="1157" t="s">
        <v>14110</v>
      </c>
      <c r="B3755" s="1144" t="s">
        <v>12909</v>
      </c>
      <c r="C3755" s="1156">
        <v>0.1</v>
      </c>
      <c r="D3755" s="1168">
        <v>0.5</v>
      </c>
      <c r="E3755" s="1168" t="s">
        <v>12713</v>
      </c>
      <c r="F3755" s="1168"/>
      <c r="G3755" s="1141"/>
    </row>
    <row r="3756" spans="1:7" ht="16.149999999999999" customHeight="1" thickBot="1" x14ac:dyDescent="0.3">
      <c r="A3756" s="1157" t="s">
        <v>14111</v>
      </c>
      <c r="B3756" s="1144" t="s">
        <v>14112</v>
      </c>
      <c r="C3756" s="1156"/>
      <c r="D3756" s="1168"/>
      <c r="E3756" s="1168"/>
      <c r="F3756" s="1168"/>
      <c r="G3756" s="1141"/>
    </row>
    <row r="3757" spans="1:7" ht="16" thickBot="1" x14ac:dyDescent="0.3">
      <c r="A3757" s="1157" t="s">
        <v>14113</v>
      </c>
      <c r="B3757" s="1144" t="s">
        <v>12910</v>
      </c>
      <c r="C3757" s="1156">
        <v>30</v>
      </c>
      <c r="D3757" s="1141">
        <v>60</v>
      </c>
      <c r="E3757" s="1144"/>
      <c r="F3757" s="1144">
        <v>0.32500000000000001</v>
      </c>
      <c r="G3757" s="1144"/>
    </row>
    <row r="3758" spans="1:7" ht="16.149999999999999" customHeight="1" thickBot="1" x14ac:dyDescent="0.3">
      <c r="A3758" s="1157" t="s">
        <v>17615</v>
      </c>
      <c r="B3758" s="1144" t="s">
        <v>12911</v>
      </c>
      <c r="C3758" s="1156">
        <v>0.05</v>
      </c>
      <c r="D3758" s="1168" t="s">
        <v>6047</v>
      </c>
      <c r="E3758" s="1168"/>
      <c r="F3758" s="1168"/>
      <c r="G3758" s="1141"/>
    </row>
    <row r="3759" spans="1:7" ht="16" thickBot="1" x14ac:dyDescent="0.3">
      <c r="A3759" s="1157" t="s">
        <v>17616</v>
      </c>
      <c r="B3759" s="1144" t="s">
        <v>12911</v>
      </c>
      <c r="C3759" s="1156">
        <v>1</v>
      </c>
      <c r="D3759" s="1168">
        <v>2</v>
      </c>
      <c r="E3759" s="1168"/>
      <c r="F3759" s="1168"/>
      <c r="G3759" s="1141"/>
    </row>
    <row r="3760" spans="1:7" ht="31.9" customHeight="1" thickBot="1" x14ac:dyDescent="0.3">
      <c r="A3760" s="1157" t="s">
        <v>14114</v>
      </c>
      <c r="B3760" s="1144" t="s">
        <v>12912</v>
      </c>
      <c r="C3760" s="1156">
        <v>1</v>
      </c>
      <c r="D3760" s="1168">
        <v>5</v>
      </c>
      <c r="E3760" s="1168"/>
      <c r="F3760" s="1168"/>
      <c r="G3760" s="1141"/>
    </row>
    <row r="3761" spans="1:7" ht="16" thickBot="1" x14ac:dyDescent="0.3">
      <c r="A3761" s="1157" t="s">
        <v>14115</v>
      </c>
      <c r="B3761" s="1144" t="s">
        <v>12913</v>
      </c>
      <c r="C3761" s="1156">
        <v>1</v>
      </c>
      <c r="D3761" s="1141">
        <v>2</v>
      </c>
      <c r="E3761" s="1144" t="s">
        <v>12729</v>
      </c>
      <c r="F3761" s="1144">
        <v>0.245</v>
      </c>
      <c r="G3761" s="1144"/>
    </row>
    <row r="3762" spans="1:7" ht="31.9" customHeight="1" thickBot="1" x14ac:dyDescent="0.3">
      <c r="A3762" s="1157" t="s">
        <v>14116</v>
      </c>
      <c r="B3762" s="1144"/>
      <c r="C3762" s="1156">
        <v>0.2</v>
      </c>
      <c r="D3762" s="1168"/>
      <c r="E3762" s="1168"/>
      <c r="F3762" s="1168"/>
      <c r="G3762" s="1141"/>
    </row>
    <row r="3763" spans="1:7" ht="16" thickBot="1" x14ac:dyDescent="0.3">
      <c r="A3763" s="1157">
        <v>0.05</v>
      </c>
      <c r="B3763" s="1144">
        <v>0.4</v>
      </c>
      <c r="C3763" s="1156"/>
      <c r="D3763" s="1168"/>
      <c r="E3763" s="1168"/>
      <c r="F3763" s="1168"/>
      <c r="G3763" s="1141"/>
    </row>
    <row r="3764" spans="1:7" ht="16" thickBot="1" x14ac:dyDescent="0.3">
      <c r="A3764" s="1157">
        <v>0.1</v>
      </c>
      <c r="B3764" s="1144" t="s">
        <v>12606</v>
      </c>
      <c r="C3764" s="1156"/>
      <c r="D3764" s="1141"/>
      <c r="E3764" s="1144"/>
      <c r="F3764" s="1144"/>
      <c r="G3764" s="1144"/>
    </row>
    <row r="3765" spans="1:7" ht="16.149999999999999" customHeight="1" thickBot="1" x14ac:dyDescent="0.3">
      <c r="A3765" s="1157" t="s">
        <v>12865</v>
      </c>
      <c r="B3765" s="1144"/>
      <c r="C3765" s="1156"/>
      <c r="D3765" s="1168"/>
      <c r="E3765" s="1168"/>
      <c r="F3765" s="1168"/>
      <c r="G3765" s="1141"/>
    </row>
    <row r="3766" spans="1:7" ht="16" thickBot="1" x14ac:dyDescent="0.3">
      <c r="A3766" s="1157" t="s">
        <v>14117</v>
      </c>
      <c r="B3766" s="1144" t="s">
        <v>12914</v>
      </c>
      <c r="C3766" s="1144">
        <v>1</v>
      </c>
      <c r="D3766" s="1144">
        <v>2</v>
      </c>
      <c r="E3766" s="1144" t="s">
        <v>12606</v>
      </c>
      <c r="F3766" s="1167"/>
      <c r="G3766" s="1144"/>
    </row>
    <row r="3767" spans="1:7" ht="16" thickBot="1" x14ac:dyDescent="0.3">
      <c r="A3767" s="1157" t="s">
        <v>14118</v>
      </c>
      <c r="B3767" s="1144" t="s">
        <v>12914</v>
      </c>
      <c r="C3767" s="1144">
        <v>0.1</v>
      </c>
      <c r="D3767" s="1144">
        <v>0.2</v>
      </c>
      <c r="E3767" s="1144" t="s">
        <v>12865</v>
      </c>
      <c r="F3767" s="1144"/>
      <c r="G3767" s="1144"/>
    </row>
    <row r="3768" spans="1:7" ht="16.149999999999999" customHeight="1" thickBot="1" x14ac:dyDescent="0.3">
      <c r="A3768" s="1157" t="s">
        <v>14119</v>
      </c>
      <c r="B3768" s="1144" t="s">
        <v>14120</v>
      </c>
      <c r="C3768" s="1156"/>
      <c r="D3768" s="1168"/>
      <c r="E3768" s="1168"/>
      <c r="F3768" s="1168"/>
      <c r="G3768" s="1141"/>
    </row>
    <row r="3769" spans="1:7" ht="31.5" thickBot="1" x14ac:dyDescent="0.3">
      <c r="A3769" s="1157" t="s">
        <v>14121</v>
      </c>
      <c r="B3769" s="1144" t="s">
        <v>14122</v>
      </c>
      <c r="C3769" s="1144"/>
      <c r="D3769" s="1144"/>
      <c r="E3769" s="1144"/>
      <c r="F3769" s="1144"/>
      <c r="G3769" s="1144"/>
    </row>
    <row r="3770" spans="1:7" ht="31.5" thickBot="1" x14ac:dyDescent="0.3">
      <c r="A3770" s="1155" t="s">
        <v>14123</v>
      </c>
      <c r="B3770" s="1144" t="s">
        <v>14124</v>
      </c>
      <c r="C3770" s="1144"/>
      <c r="D3770" s="1169"/>
      <c r="E3770" s="1169"/>
      <c r="F3770" s="1169"/>
      <c r="G3770" s="1169"/>
    </row>
    <row r="3771" spans="1:7" ht="16" thickBot="1" x14ac:dyDescent="0.3">
      <c r="A3771" s="1170" t="s">
        <v>14125</v>
      </c>
      <c r="B3771" s="1144" t="s">
        <v>12915</v>
      </c>
      <c r="C3771" s="1144">
        <v>250</v>
      </c>
      <c r="D3771" s="1171">
        <v>1000</v>
      </c>
      <c r="E3771" s="1171" t="s">
        <v>12754</v>
      </c>
      <c r="F3771" s="1171">
        <v>0.751</v>
      </c>
      <c r="G3771" s="1171"/>
    </row>
    <row r="3772" spans="1:7" ht="16" thickBot="1" x14ac:dyDescent="0.3">
      <c r="A3772" s="1170" t="s">
        <v>14126</v>
      </c>
      <c r="B3772" s="1144" t="s">
        <v>12916</v>
      </c>
      <c r="C3772" s="1144">
        <v>100</v>
      </c>
      <c r="D3772" s="1171">
        <v>200</v>
      </c>
      <c r="E3772" s="1171"/>
      <c r="F3772" s="1171">
        <v>0.16500000000000001</v>
      </c>
      <c r="G3772" s="1171"/>
    </row>
    <row r="3773" spans="1:7" ht="16" thickBot="1" x14ac:dyDescent="0.3">
      <c r="A3773" s="1170" t="s">
        <v>14127</v>
      </c>
      <c r="B3773" s="1144" t="s">
        <v>12917</v>
      </c>
      <c r="C3773" s="1144">
        <v>3</v>
      </c>
      <c r="D3773" s="1171">
        <v>6</v>
      </c>
      <c r="E3773" s="1171" t="s">
        <v>13772</v>
      </c>
      <c r="F3773" s="1171">
        <v>0.316</v>
      </c>
      <c r="G3773" s="1171"/>
    </row>
    <row r="3774" spans="1:7" ht="16" thickBot="1" x14ac:dyDescent="0.3">
      <c r="A3774" s="1170" t="s">
        <v>14128</v>
      </c>
      <c r="B3774" s="1144" t="s">
        <v>12918</v>
      </c>
      <c r="C3774" s="1144">
        <v>50</v>
      </c>
      <c r="D3774" s="1171">
        <v>100</v>
      </c>
      <c r="E3774" s="1171" t="s">
        <v>12716</v>
      </c>
      <c r="F3774" s="1171">
        <v>0.2</v>
      </c>
      <c r="G3774" s="1171"/>
    </row>
    <row r="3775" spans="1:7" ht="16" thickBot="1" x14ac:dyDescent="0.3">
      <c r="A3775" s="1170" t="s">
        <v>14129</v>
      </c>
      <c r="B3775" s="1144" t="s">
        <v>12919</v>
      </c>
      <c r="C3775" s="1144">
        <v>5</v>
      </c>
      <c r="D3775" s="1171">
        <v>10</v>
      </c>
      <c r="E3775" s="1171" t="s">
        <v>13772</v>
      </c>
      <c r="F3775" s="1171">
        <v>0.20399999999999999</v>
      </c>
      <c r="G3775" s="1171"/>
    </row>
    <row r="3776" spans="1:7" ht="16" thickBot="1" x14ac:dyDescent="0.3">
      <c r="A3776" s="1170" t="s">
        <v>14130</v>
      </c>
      <c r="B3776" s="1144" t="s">
        <v>12920</v>
      </c>
      <c r="C3776" s="1144">
        <v>100</v>
      </c>
      <c r="D3776" s="1171">
        <v>200</v>
      </c>
      <c r="E3776" s="1171" t="s">
        <v>6548</v>
      </c>
      <c r="F3776" s="1171">
        <v>0.20399999999999999</v>
      </c>
      <c r="G3776" s="1171"/>
    </row>
    <row r="3777" spans="1:7" ht="16" thickBot="1" x14ac:dyDescent="0.3">
      <c r="A3777" s="1170" t="s">
        <v>14131</v>
      </c>
      <c r="B3777" s="1144" t="s">
        <v>12921</v>
      </c>
      <c r="C3777" s="1144">
        <v>270</v>
      </c>
      <c r="D3777" s="1171">
        <v>550</v>
      </c>
      <c r="E3777" s="1171" t="s">
        <v>12711</v>
      </c>
      <c r="F3777" s="1171">
        <v>0.182</v>
      </c>
      <c r="G3777" s="1171"/>
    </row>
    <row r="3778" spans="1:7" ht="47" thickBot="1" x14ac:dyDescent="0.3">
      <c r="A3778" s="1170" t="s">
        <v>14132</v>
      </c>
      <c r="B3778" s="1144" t="s">
        <v>14133</v>
      </c>
      <c r="C3778" s="1144"/>
      <c r="D3778" s="1171"/>
      <c r="E3778" s="1171"/>
      <c r="F3778" s="1171"/>
      <c r="G3778" s="1171"/>
    </row>
    <row r="3779" spans="1:7" ht="16" thickBot="1" x14ac:dyDescent="0.3">
      <c r="A3779" s="1157" t="s">
        <v>14134</v>
      </c>
      <c r="B3779" s="1144" t="s">
        <v>12922</v>
      </c>
      <c r="C3779" s="1144">
        <v>270</v>
      </c>
      <c r="D3779" s="1172">
        <v>550</v>
      </c>
      <c r="E3779" s="1172" t="s">
        <v>12716</v>
      </c>
      <c r="F3779" s="1172">
        <v>0.26700000000000002</v>
      </c>
      <c r="G3779" s="1172"/>
    </row>
    <row r="3780" spans="1:7" ht="16" thickBot="1" x14ac:dyDescent="0.3">
      <c r="A3780" s="1157" t="s">
        <v>14135</v>
      </c>
      <c r="B3780" s="1144" t="s">
        <v>12923</v>
      </c>
      <c r="C3780" s="1144">
        <v>270</v>
      </c>
      <c r="D3780" s="1144">
        <v>550</v>
      </c>
      <c r="E3780" s="1144" t="s">
        <v>13772</v>
      </c>
      <c r="F3780" s="1144">
        <v>0.182</v>
      </c>
      <c r="G3780" s="1144"/>
    </row>
    <row r="3781" spans="1:7" ht="16" thickBot="1" x14ac:dyDescent="0.3">
      <c r="A3781" s="1157" t="s">
        <v>14136</v>
      </c>
      <c r="B3781" s="1144" t="s">
        <v>12924</v>
      </c>
      <c r="C3781" s="1144"/>
      <c r="D3781" s="1144"/>
      <c r="E3781" s="1144"/>
      <c r="F3781" s="1144"/>
      <c r="G3781" s="1144"/>
    </row>
    <row r="3782" spans="1:7" ht="16" thickBot="1" x14ac:dyDescent="0.3">
      <c r="A3782" s="1157" t="s">
        <v>14137</v>
      </c>
      <c r="B3782" s="1144">
        <v>270</v>
      </c>
      <c r="C3782" s="1144">
        <v>550</v>
      </c>
      <c r="D3782" s="1144" t="s">
        <v>12716</v>
      </c>
      <c r="E3782" s="1144">
        <v>0.16200000000000001</v>
      </c>
      <c r="F3782" s="1144"/>
      <c r="G3782" s="1144"/>
    </row>
    <row r="3783" spans="1:7" ht="16" thickBot="1" x14ac:dyDescent="0.3">
      <c r="A3783" s="1157" t="s">
        <v>14138</v>
      </c>
      <c r="B3783" s="1144" t="s">
        <v>12925</v>
      </c>
      <c r="C3783" s="1144">
        <v>600</v>
      </c>
      <c r="D3783" s="1144">
        <v>800</v>
      </c>
      <c r="E3783" s="1144" t="s">
        <v>6548</v>
      </c>
      <c r="F3783" s="1144">
        <v>0.32500000000000001</v>
      </c>
      <c r="G3783" s="1144"/>
    </row>
    <row r="3784" spans="1:7" ht="16" thickBot="1" x14ac:dyDescent="0.3">
      <c r="A3784" s="1157" t="s">
        <v>14139</v>
      </c>
      <c r="B3784" s="1144" t="s">
        <v>12926</v>
      </c>
      <c r="C3784" s="1144">
        <v>18</v>
      </c>
      <c r="D3784" s="1144">
        <v>36</v>
      </c>
      <c r="E3784" s="1144" t="s">
        <v>12729</v>
      </c>
      <c r="F3784" s="1144">
        <v>0.27900000000000003</v>
      </c>
      <c r="G3784" s="1144"/>
    </row>
    <row r="3785" spans="1:7" ht="16" thickBot="1" x14ac:dyDescent="0.3">
      <c r="A3785" s="1157" t="s">
        <v>14140</v>
      </c>
      <c r="B3785" s="1144" t="s">
        <v>14141</v>
      </c>
      <c r="C3785" s="1144"/>
      <c r="D3785" s="1144"/>
      <c r="E3785" s="1144"/>
      <c r="F3785" s="1144"/>
      <c r="G3785" s="1167"/>
    </row>
    <row r="3786" spans="1:7" ht="16" thickBot="1" x14ac:dyDescent="0.3">
      <c r="A3786" s="1157" t="s">
        <v>14142</v>
      </c>
      <c r="B3786" s="1144" t="s">
        <v>12927</v>
      </c>
      <c r="C3786" s="1144">
        <v>10</v>
      </c>
      <c r="D3786" s="1144">
        <v>20</v>
      </c>
      <c r="E3786" s="1144" t="s">
        <v>6548</v>
      </c>
      <c r="F3786" s="1144">
        <v>0.77500000000000002</v>
      </c>
      <c r="G3786" s="1144"/>
    </row>
    <row r="3787" spans="1:7" ht="16" thickBot="1" x14ac:dyDescent="0.3">
      <c r="A3787" s="1157" t="s">
        <v>14143</v>
      </c>
      <c r="B3787" s="1144" t="s">
        <v>14144</v>
      </c>
      <c r="C3787" s="1144"/>
      <c r="D3787" s="1144"/>
      <c r="E3787" s="1144"/>
      <c r="F3787" s="1144"/>
      <c r="G3787" s="1144"/>
    </row>
    <row r="3788" spans="1:7" ht="16" thickBot="1" x14ac:dyDescent="0.3">
      <c r="A3788" s="1155" t="s">
        <v>14145</v>
      </c>
      <c r="B3788" s="1144" t="s">
        <v>12928</v>
      </c>
      <c r="C3788" s="1144">
        <v>2</v>
      </c>
      <c r="D3788" s="1169">
        <v>4</v>
      </c>
      <c r="E3788" s="1169" t="s">
        <v>17617</v>
      </c>
      <c r="F3788" s="1169">
        <v>0.22500000000000001</v>
      </c>
      <c r="G3788" s="1169"/>
    </row>
    <row r="3789" spans="1:7" ht="16" thickBot="1" x14ac:dyDescent="0.3">
      <c r="A3789" s="1170" t="s">
        <v>14146</v>
      </c>
      <c r="B3789" s="1144" t="s">
        <v>14147</v>
      </c>
      <c r="C3789" s="1144"/>
      <c r="D3789" s="1171"/>
      <c r="E3789" s="1171"/>
      <c r="F3789" s="1171"/>
      <c r="G3789" s="1171"/>
    </row>
    <row r="3790" spans="1:7" ht="31.5" thickBot="1" x14ac:dyDescent="0.3">
      <c r="A3790" s="1170" t="s">
        <v>14148</v>
      </c>
      <c r="B3790" s="1144" t="s">
        <v>14149</v>
      </c>
      <c r="C3790" s="1144"/>
      <c r="D3790" s="1171"/>
      <c r="E3790" s="1171"/>
      <c r="F3790" s="1171"/>
      <c r="G3790" s="1171"/>
    </row>
    <row r="3791" spans="1:7" ht="31.5" thickBot="1" x14ac:dyDescent="0.3">
      <c r="A3791" s="1170" t="s">
        <v>14150</v>
      </c>
      <c r="B3791" s="1144" t="s">
        <v>14151</v>
      </c>
      <c r="C3791" s="1144"/>
      <c r="D3791" s="1171"/>
      <c r="E3791" s="1171"/>
      <c r="F3791" s="1171"/>
      <c r="G3791" s="1171"/>
    </row>
    <row r="3792" spans="1:7" ht="16" thickBot="1" x14ac:dyDescent="0.3">
      <c r="A3792" s="1157" t="s">
        <v>14254</v>
      </c>
      <c r="B3792" s="1144" t="s">
        <v>13659</v>
      </c>
      <c r="C3792" s="1144"/>
      <c r="D3792" s="1172"/>
      <c r="E3792" s="1172"/>
      <c r="F3792" s="1172"/>
      <c r="G3792" s="1172"/>
    </row>
    <row r="3793" spans="1:7" ht="31.5" thickBot="1" x14ac:dyDescent="0.3">
      <c r="A3793" s="1157" t="s">
        <v>14153</v>
      </c>
      <c r="B3793" s="1144" t="s">
        <v>13657</v>
      </c>
      <c r="C3793" s="1144"/>
      <c r="D3793" s="1144"/>
      <c r="E3793" s="1144"/>
      <c r="F3793" s="1144"/>
      <c r="G3793" s="1144"/>
    </row>
    <row r="3794" spans="1:7" ht="47" thickBot="1" x14ac:dyDescent="0.3">
      <c r="A3794" s="1157" t="s">
        <v>14154</v>
      </c>
      <c r="B3794" s="1144" t="s">
        <v>13898</v>
      </c>
      <c r="C3794" s="1144"/>
      <c r="D3794" s="1144"/>
      <c r="E3794" s="1144"/>
      <c r="F3794" s="1167"/>
      <c r="G3794" s="1167"/>
    </row>
    <row r="3795" spans="1:7" ht="47" thickBot="1" x14ac:dyDescent="0.3">
      <c r="A3795" s="1157" t="s">
        <v>14155</v>
      </c>
      <c r="B3795" s="1144" t="s">
        <v>13899</v>
      </c>
      <c r="C3795" s="1144"/>
      <c r="D3795" s="1144"/>
      <c r="E3795" s="1144"/>
      <c r="F3795" s="1144"/>
      <c r="G3795" s="1144"/>
    </row>
    <row r="3796" spans="1:7" ht="16" thickBot="1" x14ac:dyDescent="0.3">
      <c r="A3796" s="1157" t="s">
        <v>14156</v>
      </c>
      <c r="B3796" s="1144" t="s">
        <v>12929</v>
      </c>
      <c r="C3796" s="1144">
        <v>1500</v>
      </c>
      <c r="D3796" s="1144">
        <v>2000</v>
      </c>
      <c r="E3796" s="1144" t="s">
        <v>6548</v>
      </c>
      <c r="F3796" s="1144">
        <v>0.245</v>
      </c>
      <c r="G3796" s="1167"/>
    </row>
    <row r="3797" spans="1:7" ht="16.149999999999999" customHeight="1" thickBot="1" x14ac:dyDescent="0.3">
      <c r="A3797" s="1157" t="s">
        <v>17618</v>
      </c>
      <c r="B3797" s="1144"/>
      <c r="C3797" s="1156">
        <v>200</v>
      </c>
      <c r="D3797" s="1168">
        <v>400</v>
      </c>
      <c r="E3797" s="1168"/>
      <c r="F3797" s="1168">
        <v>0.21099999999999999</v>
      </c>
      <c r="G3797" s="1141"/>
    </row>
    <row r="3798" spans="1:7" ht="16" thickBot="1" x14ac:dyDescent="0.3">
      <c r="A3798" s="1157" t="s">
        <v>14158</v>
      </c>
      <c r="B3798" s="1144" t="s">
        <v>12930</v>
      </c>
      <c r="C3798" s="1144"/>
      <c r="D3798" s="1144"/>
      <c r="E3798" s="1144"/>
      <c r="F3798" s="1144"/>
      <c r="G3798" s="1167"/>
    </row>
    <row r="3799" spans="1:7" ht="16" thickBot="1" x14ac:dyDescent="0.3">
      <c r="A3799" s="1157" t="s">
        <v>14157</v>
      </c>
      <c r="B3799" s="1144"/>
      <c r="C3799" s="1144"/>
      <c r="D3799" s="1144"/>
      <c r="E3799" s="1144"/>
      <c r="F3799" s="1144"/>
      <c r="G3799" s="1167"/>
    </row>
    <row r="3800" spans="1:7" ht="16" thickBot="1" x14ac:dyDescent="0.3">
      <c r="A3800" s="1157" t="s">
        <v>17619</v>
      </c>
      <c r="B3800" s="1144" t="s">
        <v>14159</v>
      </c>
      <c r="C3800" s="1144"/>
      <c r="D3800" s="1144"/>
      <c r="E3800" s="1144"/>
      <c r="F3800" s="1144"/>
      <c r="G3800" s="1167"/>
    </row>
    <row r="3801" spans="1:7" ht="16" thickBot="1" x14ac:dyDescent="0.3">
      <c r="A3801" s="1157" t="s">
        <v>17620</v>
      </c>
      <c r="B3801" s="1144" t="s">
        <v>14160</v>
      </c>
      <c r="C3801" s="1156"/>
      <c r="D3801" s="1168"/>
      <c r="E3801" s="1168"/>
      <c r="F3801" s="1168"/>
      <c r="G3801" s="1141"/>
    </row>
    <row r="3802" spans="1:7" ht="16" thickBot="1" x14ac:dyDescent="0.3">
      <c r="A3802" s="1157" t="s">
        <v>14161</v>
      </c>
      <c r="B3802" s="1144"/>
      <c r="C3802" s="1144"/>
      <c r="D3802" s="1144"/>
      <c r="E3802" s="1144"/>
      <c r="F3802" s="1144"/>
      <c r="G3802" s="1144"/>
    </row>
    <row r="3803" spans="1:7" ht="16" thickBot="1" x14ac:dyDescent="0.3">
      <c r="A3803" s="1157" t="s">
        <v>17621</v>
      </c>
      <c r="B3803" s="1144" t="s">
        <v>14162</v>
      </c>
      <c r="C3803" s="1144"/>
      <c r="D3803" s="1144"/>
      <c r="E3803" s="1144"/>
      <c r="F3803" s="1144"/>
      <c r="G3803" s="1144"/>
    </row>
    <row r="3804" spans="1:7" ht="16" thickBot="1" x14ac:dyDescent="0.3">
      <c r="A3804" s="1157" t="s">
        <v>14163</v>
      </c>
      <c r="B3804" s="1144" t="s">
        <v>12931</v>
      </c>
      <c r="C3804" s="1144">
        <v>150</v>
      </c>
      <c r="D3804" s="1144">
        <v>300</v>
      </c>
      <c r="E3804" s="1144" t="s">
        <v>12716</v>
      </c>
      <c r="F3804" s="1167">
        <v>0.215</v>
      </c>
      <c r="G3804" s="1144"/>
    </row>
    <row r="3805" spans="1:7" ht="31.5" thickBot="1" x14ac:dyDescent="0.3">
      <c r="A3805" s="1157" t="s">
        <v>14164</v>
      </c>
      <c r="B3805" s="1144" t="s">
        <v>14165</v>
      </c>
      <c r="C3805" s="1144"/>
      <c r="D3805" s="1144"/>
      <c r="E3805" s="1144"/>
      <c r="F3805" s="1144"/>
      <c r="G3805" s="1144"/>
    </row>
    <row r="3806" spans="1:7" ht="31.5" thickBot="1" x14ac:dyDescent="0.3">
      <c r="A3806" s="1157" t="s">
        <v>14166</v>
      </c>
      <c r="B3806" s="1144" t="s">
        <v>14167</v>
      </c>
      <c r="C3806" s="1144"/>
      <c r="D3806" s="1144"/>
      <c r="E3806" s="1144"/>
      <c r="F3806" s="1167"/>
      <c r="G3806" s="1144"/>
    </row>
    <row r="3807" spans="1:7" ht="62.5" thickBot="1" x14ac:dyDescent="0.3">
      <c r="A3807" s="1157" t="s">
        <v>17622</v>
      </c>
      <c r="B3807" s="1144" t="s">
        <v>17623</v>
      </c>
      <c r="C3807" s="1144"/>
      <c r="D3807" s="1144"/>
      <c r="E3807" s="1144"/>
      <c r="F3807" s="1144"/>
      <c r="G3807" s="1144"/>
    </row>
    <row r="3808" spans="1:7" ht="62.5" thickBot="1" x14ac:dyDescent="0.3">
      <c r="A3808" s="1157" t="s">
        <v>17624</v>
      </c>
      <c r="B3808" s="1144" t="s">
        <v>17625</v>
      </c>
      <c r="C3808" s="1144"/>
      <c r="D3808" s="1144"/>
      <c r="E3808" s="1144"/>
      <c r="F3808" s="1144"/>
      <c r="G3808" s="1144"/>
    </row>
    <row r="3809" spans="1:7" ht="47" thickBot="1" x14ac:dyDescent="0.3">
      <c r="A3809" s="1157" t="s">
        <v>17626</v>
      </c>
      <c r="B3809" s="1144" t="s">
        <v>17627</v>
      </c>
      <c r="C3809" s="1144"/>
      <c r="D3809" s="1144"/>
      <c r="E3809" s="1144"/>
      <c r="F3809" s="1167"/>
      <c r="G3809" s="1144"/>
    </row>
    <row r="3810" spans="1:7" ht="31.5" thickBot="1" x14ac:dyDescent="0.3">
      <c r="A3810" s="1157" t="s">
        <v>14168</v>
      </c>
      <c r="B3810" s="1144" t="s">
        <v>14169</v>
      </c>
      <c r="C3810" s="1144"/>
      <c r="D3810" s="1144"/>
      <c r="E3810" s="1144"/>
      <c r="F3810" s="1144"/>
      <c r="G3810" s="1144"/>
    </row>
    <row r="3811" spans="1:7" ht="16.149999999999999" customHeight="1" thickBot="1" x14ac:dyDescent="0.3">
      <c r="A3811" s="1157" t="s">
        <v>14170</v>
      </c>
      <c r="B3811" s="1144" t="s">
        <v>14171</v>
      </c>
      <c r="C3811" s="1156"/>
      <c r="D3811" s="1168"/>
      <c r="E3811" s="1168"/>
      <c r="F3811" s="1168"/>
      <c r="G3811" s="1141"/>
    </row>
    <row r="3812" spans="1:7" ht="16" thickBot="1" x14ac:dyDescent="0.3">
      <c r="A3812" s="1157" t="s">
        <v>14172</v>
      </c>
      <c r="B3812" s="1144" t="s">
        <v>14173</v>
      </c>
      <c r="C3812" s="1144"/>
      <c r="D3812" s="1144"/>
      <c r="E3812" s="1144"/>
      <c r="F3812" s="1144"/>
      <c r="G3812" s="1167"/>
    </row>
    <row r="3813" spans="1:7" ht="16" thickBot="1" x14ac:dyDescent="0.3">
      <c r="A3813" s="1157" t="s">
        <v>14174</v>
      </c>
      <c r="B3813" s="1144" t="s">
        <v>12932</v>
      </c>
      <c r="C3813" s="1144">
        <v>125</v>
      </c>
      <c r="D3813" s="1144">
        <v>250</v>
      </c>
      <c r="E3813" s="1144" t="s">
        <v>12716</v>
      </c>
      <c r="F3813" s="1144">
        <v>0.40100000000000002</v>
      </c>
      <c r="G3813" s="1167"/>
    </row>
    <row r="3814" spans="1:7" ht="16" thickBot="1" x14ac:dyDescent="0.3">
      <c r="A3814" s="1157" t="s">
        <v>14175</v>
      </c>
      <c r="B3814" s="1144" t="s">
        <v>12933</v>
      </c>
      <c r="C3814" s="1178">
        <v>50</v>
      </c>
      <c r="D3814" s="1144">
        <v>100</v>
      </c>
      <c r="E3814" s="1144" t="s">
        <v>6548</v>
      </c>
      <c r="F3814" s="1144">
        <v>0.188</v>
      </c>
      <c r="G3814" s="1144"/>
    </row>
    <row r="3815" spans="1:7" ht="16" thickBot="1" x14ac:dyDescent="0.3">
      <c r="A3815" s="1157" t="s">
        <v>17628</v>
      </c>
      <c r="B3815" s="1144" t="s">
        <v>12934</v>
      </c>
      <c r="C3815" s="1144">
        <v>95</v>
      </c>
      <c r="D3815" s="1144">
        <v>200</v>
      </c>
      <c r="E3815" s="1144"/>
      <c r="F3815" s="1144">
        <v>0.21099999999999999</v>
      </c>
      <c r="G3815" s="1167"/>
    </row>
    <row r="3816" spans="1:7" ht="16" thickBot="1" x14ac:dyDescent="0.3">
      <c r="A3816" s="1157" t="s">
        <v>14176</v>
      </c>
      <c r="B3816" s="1144" t="s">
        <v>12935</v>
      </c>
      <c r="C3816" s="1144">
        <v>0.02</v>
      </c>
      <c r="D3816" s="1144">
        <v>0.04</v>
      </c>
      <c r="E3816" s="1144" t="s">
        <v>17629</v>
      </c>
      <c r="F3816" s="1144">
        <v>0.52200000000000002</v>
      </c>
      <c r="G3816" s="1167"/>
    </row>
    <row r="3817" spans="1:7" ht="31.5" thickBot="1" x14ac:dyDescent="0.3">
      <c r="A3817" s="1157" t="s">
        <v>14177</v>
      </c>
      <c r="B3817" s="1144" t="s">
        <v>14178</v>
      </c>
      <c r="C3817" s="1178"/>
      <c r="D3817" s="1144"/>
      <c r="E3817" s="1144"/>
      <c r="F3817" s="1144"/>
      <c r="G3817" s="1144"/>
    </row>
    <row r="3818" spans="1:7" ht="31.9" customHeight="1" thickBot="1" x14ac:dyDescent="0.3">
      <c r="A3818" s="1157" t="s">
        <v>14179</v>
      </c>
      <c r="B3818" s="1144" t="s">
        <v>12936</v>
      </c>
      <c r="C3818" s="1179">
        <v>2.5000000000000001E-2</v>
      </c>
      <c r="D3818" s="1168">
        <v>0.05</v>
      </c>
      <c r="E3818" s="1168" t="s">
        <v>12713</v>
      </c>
      <c r="F3818" s="1168">
        <v>0.42199999999999999</v>
      </c>
      <c r="G3818" s="1141"/>
    </row>
    <row r="3819" spans="1:7" ht="16" thickBot="1" x14ac:dyDescent="0.3">
      <c r="A3819" s="1157" t="s">
        <v>17630</v>
      </c>
      <c r="B3819" s="1144" t="s">
        <v>14180</v>
      </c>
      <c r="C3819" s="1156"/>
      <c r="D3819" s="1168"/>
      <c r="E3819" s="1168"/>
      <c r="F3819" s="1168"/>
      <c r="G3819" s="1141"/>
    </row>
    <row r="3820" spans="1:7" ht="16" thickBot="1" x14ac:dyDescent="0.3">
      <c r="A3820" s="1157" t="s">
        <v>14181</v>
      </c>
      <c r="B3820" s="1144" t="s">
        <v>14182</v>
      </c>
      <c r="C3820" s="1144"/>
      <c r="D3820" s="1144"/>
      <c r="E3820" s="1144"/>
      <c r="F3820" s="1144"/>
      <c r="G3820" s="1144"/>
    </row>
    <row r="3821" spans="1:7" ht="16" thickBot="1" x14ac:dyDescent="0.3">
      <c r="A3821" s="1157" t="s">
        <v>14183</v>
      </c>
      <c r="B3821" s="1144" t="s">
        <v>12937</v>
      </c>
      <c r="C3821" s="1144">
        <v>50</v>
      </c>
      <c r="D3821" s="1144">
        <v>150</v>
      </c>
      <c r="E3821" s="1144" t="s">
        <v>12729</v>
      </c>
      <c r="F3821" s="1144">
        <v>0.24</v>
      </c>
      <c r="G3821" s="1144"/>
    </row>
    <row r="3822" spans="1:7" ht="16.149999999999999" customHeight="1" thickBot="1" x14ac:dyDescent="0.3">
      <c r="A3822" s="1157" t="s">
        <v>14184</v>
      </c>
      <c r="B3822" s="1144" t="s">
        <v>14185</v>
      </c>
      <c r="C3822" s="1156"/>
      <c r="D3822" s="1168"/>
      <c r="E3822" s="1168"/>
      <c r="F3822" s="1168"/>
      <c r="G3822" s="1141"/>
    </row>
    <row r="3823" spans="1:7" ht="16.149999999999999" customHeight="1" thickBot="1" x14ac:dyDescent="0.3">
      <c r="A3823" s="1157" t="s">
        <v>14186</v>
      </c>
      <c r="B3823" s="1144" t="s">
        <v>12938</v>
      </c>
      <c r="C3823" s="1156">
        <v>80</v>
      </c>
      <c r="D3823" s="1168">
        <v>200</v>
      </c>
      <c r="E3823" s="1168" t="s">
        <v>12711</v>
      </c>
      <c r="F3823" s="1168">
        <v>0.24</v>
      </c>
      <c r="G3823" s="1141"/>
    </row>
    <row r="3824" spans="1:7" ht="31.9" customHeight="1" thickBot="1" x14ac:dyDescent="0.3">
      <c r="A3824" s="1157" t="s">
        <v>14187</v>
      </c>
      <c r="B3824" s="1144" t="s">
        <v>12939</v>
      </c>
      <c r="C3824" s="1156">
        <v>40</v>
      </c>
      <c r="D3824" s="1168">
        <v>80</v>
      </c>
      <c r="E3824" s="1168" t="s">
        <v>14188</v>
      </c>
      <c r="F3824" s="1168">
        <v>0.24299999999999999</v>
      </c>
      <c r="G3824" s="1141"/>
    </row>
    <row r="3825" spans="1:7" ht="31.5" thickBot="1" x14ac:dyDescent="0.3">
      <c r="A3825" s="1157" t="s">
        <v>14189</v>
      </c>
      <c r="B3825" s="1144" t="s">
        <v>14190</v>
      </c>
      <c r="C3825" s="1144"/>
      <c r="D3825" s="1144"/>
      <c r="E3825" s="1144"/>
      <c r="F3825" s="1144"/>
      <c r="G3825" s="1144"/>
    </row>
    <row r="3826" spans="1:7" ht="16" thickBot="1" x14ac:dyDescent="0.3">
      <c r="A3826" s="1157" t="s">
        <v>14191</v>
      </c>
      <c r="B3826" s="1144" t="s">
        <v>12940</v>
      </c>
      <c r="C3826" s="1144">
        <v>5</v>
      </c>
      <c r="D3826" s="1144">
        <v>25</v>
      </c>
      <c r="E3826" s="1144"/>
      <c r="F3826" s="1144"/>
      <c r="G3826" s="1144"/>
    </row>
    <row r="3827" spans="1:7" ht="16" thickBot="1" x14ac:dyDescent="0.3">
      <c r="A3827" s="1157" t="s">
        <v>14192</v>
      </c>
      <c r="B3827" s="1144"/>
      <c r="C3827" s="1144">
        <v>5</v>
      </c>
      <c r="D3827" s="1144">
        <v>25</v>
      </c>
      <c r="E3827" s="1144" t="s">
        <v>6548</v>
      </c>
      <c r="F3827" s="1144"/>
      <c r="G3827" s="1144"/>
    </row>
    <row r="3828" spans="1:7" ht="47" thickBot="1" x14ac:dyDescent="0.3">
      <c r="A3828" s="1157" t="s">
        <v>17631</v>
      </c>
      <c r="B3828" s="1144" t="s">
        <v>14041</v>
      </c>
      <c r="C3828" s="1144"/>
      <c r="D3828" s="1144"/>
      <c r="E3828" s="1144"/>
      <c r="F3828" s="1167"/>
      <c r="G3828" s="1144"/>
    </row>
    <row r="3829" spans="1:7" ht="16" thickBot="1" x14ac:dyDescent="0.3">
      <c r="A3829" s="1157" t="s">
        <v>14193</v>
      </c>
      <c r="B3829" s="1144" t="s">
        <v>12941</v>
      </c>
      <c r="C3829" s="1167">
        <v>35</v>
      </c>
      <c r="D3829" s="1144">
        <v>70</v>
      </c>
      <c r="E3829" s="1144" t="s">
        <v>6548</v>
      </c>
      <c r="F3829" s="1144">
        <v>0.27600000000000002</v>
      </c>
      <c r="G3829" s="1167"/>
    </row>
    <row r="3830" spans="1:7" ht="16" thickBot="1" x14ac:dyDescent="0.3">
      <c r="A3830" s="1157" t="s">
        <v>14194</v>
      </c>
      <c r="B3830" s="1144"/>
      <c r="C3830" s="1167">
        <v>200</v>
      </c>
      <c r="D3830" s="1144">
        <v>1000</v>
      </c>
      <c r="E3830" s="1144"/>
      <c r="F3830" s="1144"/>
      <c r="G3830" s="1167"/>
    </row>
    <row r="3831" spans="1:7" ht="16" thickBot="1" x14ac:dyDescent="0.3">
      <c r="A3831" s="1157" t="s">
        <v>14195</v>
      </c>
      <c r="B3831" s="1144" t="s">
        <v>12942</v>
      </c>
      <c r="C3831" s="1156">
        <v>50</v>
      </c>
      <c r="D3831" s="1168">
        <v>100</v>
      </c>
      <c r="E3831" s="1168"/>
      <c r="F3831" s="1168">
        <v>0.188</v>
      </c>
      <c r="G3831" s="1141"/>
    </row>
    <row r="3832" spans="1:7" ht="47" thickBot="1" x14ac:dyDescent="0.3">
      <c r="A3832" s="1157" t="s">
        <v>14196</v>
      </c>
      <c r="B3832" s="1144" t="s">
        <v>14197</v>
      </c>
      <c r="C3832" s="1156"/>
      <c r="D3832" s="1168"/>
      <c r="E3832" s="1168"/>
      <c r="F3832" s="1168"/>
      <c r="G3832" s="1141"/>
    </row>
    <row r="3833" spans="1:7" ht="16" thickBot="1" x14ac:dyDescent="0.3">
      <c r="A3833" s="1157" t="s">
        <v>14198</v>
      </c>
      <c r="B3833" s="1144" t="s">
        <v>12943</v>
      </c>
      <c r="C3833" s="1144">
        <v>0.5</v>
      </c>
      <c r="D3833" s="1144">
        <v>1</v>
      </c>
      <c r="E3833" s="1144" t="s">
        <v>14199</v>
      </c>
      <c r="F3833" s="1167"/>
      <c r="G3833" s="1144"/>
    </row>
    <row r="3834" spans="1:7" ht="16.149999999999999" customHeight="1" thickBot="1" x14ac:dyDescent="0.3">
      <c r="A3834" s="1157" t="s">
        <v>14200</v>
      </c>
      <c r="B3834" s="1144"/>
      <c r="C3834" s="1156">
        <v>0.05</v>
      </c>
      <c r="D3834" s="1168">
        <v>0.25</v>
      </c>
      <c r="E3834" s="1168" t="s">
        <v>14199</v>
      </c>
      <c r="F3834" s="1168"/>
      <c r="G3834" s="1141"/>
    </row>
    <row r="3835" spans="1:7" ht="16" thickBot="1" x14ac:dyDescent="0.3">
      <c r="A3835" s="1157" t="s">
        <v>14201</v>
      </c>
      <c r="B3835" s="1144" t="s">
        <v>12944</v>
      </c>
      <c r="C3835" s="1156">
        <v>0.01</v>
      </c>
      <c r="D3835" s="1168">
        <v>0.02</v>
      </c>
      <c r="E3835" s="1168" t="s">
        <v>14188</v>
      </c>
      <c r="F3835" s="1168">
        <v>0.14099999999999999</v>
      </c>
      <c r="G3835" s="1141"/>
    </row>
    <row r="3836" spans="1:7" ht="16" thickBot="1" x14ac:dyDescent="0.3">
      <c r="A3836" s="1157" t="s">
        <v>14202</v>
      </c>
      <c r="B3836" s="1144" t="s">
        <v>12945</v>
      </c>
      <c r="C3836" s="1144">
        <v>0.5</v>
      </c>
      <c r="D3836" s="1144">
        <v>2.5</v>
      </c>
      <c r="E3836" s="1144" t="s">
        <v>12716</v>
      </c>
      <c r="F3836" s="1144">
        <v>0.14799999999999999</v>
      </c>
      <c r="G3836" s="1144"/>
    </row>
    <row r="3837" spans="1:7" ht="16.149999999999999" customHeight="1" thickBot="1" x14ac:dyDescent="0.3">
      <c r="A3837" s="1177" t="s">
        <v>14203</v>
      </c>
      <c r="B3837" s="1144" t="s">
        <v>12946</v>
      </c>
      <c r="C3837" s="1156">
        <v>1</v>
      </c>
      <c r="D3837" s="1168">
        <v>2</v>
      </c>
      <c r="E3837" s="1168" t="s">
        <v>14204</v>
      </c>
      <c r="F3837" s="1168">
        <v>0.19500000000000001</v>
      </c>
      <c r="G3837" s="1141"/>
    </row>
    <row r="3838" spans="1:7" ht="16" thickBot="1" x14ac:dyDescent="0.3">
      <c r="A3838" s="1177" t="s">
        <v>14205</v>
      </c>
      <c r="B3838" s="1144" t="s">
        <v>12947</v>
      </c>
      <c r="C3838" s="1144">
        <v>62</v>
      </c>
      <c r="D3838" s="1144">
        <v>312</v>
      </c>
      <c r="E3838" s="1144" t="s">
        <v>12716</v>
      </c>
      <c r="F3838" s="1144">
        <v>0.32100000000000001</v>
      </c>
      <c r="G3838" s="1144"/>
    </row>
    <row r="3839" spans="1:7" ht="47" thickBot="1" x14ac:dyDescent="0.3">
      <c r="A3839" s="1177" t="s">
        <v>14206</v>
      </c>
      <c r="B3839" s="1144" t="s">
        <v>14207</v>
      </c>
      <c r="C3839" s="1144"/>
      <c r="D3839" s="1144"/>
      <c r="E3839" s="1144"/>
      <c r="F3839" s="1144"/>
      <c r="G3839" s="1144"/>
    </row>
    <row r="3840" spans="1:7" ht="47" thickBot="1" x14ac:dyDescent="0.3">
      <c r="A3840" s="1177" t="s">
        <v>14208</v>
      </c>
      <c r="B3840" s="1144" t="s">
        <v>13835</v>
      </c>
      <c r="C3840" s="1144"/>
      <c r="D3840" s="1144"/>
      <c r="E3840" s="1144"/>
      <c r="F3840" s="1144"/>
      <c r="G3840" s="1144"/>
    </row>
    <row r="3841" spans="1:7" ht="31.5" thickBot="1" x14ac:dyDescent="0.3">
      <c r="A3841" s="1177" t="s">
        <v>14209</v>
      </c>
      <c r="B3841" s="1144" t="s">
        <v>14210</v>
      </c>
      <c r="C3841" s="1144"/>
      <c r="D3841" s="1144"/>
      <c r="E3841" s="1144"/>
      <c r="F3841" s="1144"/>
      <c r="G3841" s="1144"/>
    </row>
    <row r="3842" spans="1:7" ht="16" thickBot="1" x14ac:dyDescent="0.3">
      <c r="A3842" s="1157" t="s">
        <v>14211</v>
      </c>
      <c r="B3842" s="1144" t="s">
        <v>14212</v>
      </c>
      <c r="C3842" s="1156">
        <v>18</v>
      </c>
      <c r="D3842" s="1168"/>
      <c r="E3842" s="1168" t="s">
        <v>13701</v>
      </c>
      <c r="F3842" s="1168">
        <v>0.27</v>
      </c>
      <c r="G3842" s="1141"/>
    </row>
    <row r="3843" spans="1:7" ht="16" thickBot="1" x14ac:dyDescent="0.3">
      <c r="A3843" s="1157" t="s">
        <v>17632</v>
      </c>
      <c r="B3843" s="1144"/>
      <c r="C3843" s="1156"/>
      <c r="D3843" s="1168"/>
      <c r="E3843" s="1168"/>
      <c r="F3843" s="1168"/>
      <c r="G3843" s="1141"/>
    </row>
    <row r="3844" spans="1:7" ht="31.9" customHeight="1" thickBot="1" x14ac:dyDescent="0.3">
      <c r="A3844" s="1157" t="s">
        <v>14213</v>
      </c>
      <c r="B3844" s="1144"/>
      <c r="C3844" s="1156"/>
      <c r="D3844" s="1168"/>
      <c r="E3844" s="1168"/>
      <c r="F3844" s="1168"/>
      <c r="G3844" s="1141"/>
    </row>
    <row r="3845" spans="1:7" ht="16" thickBot="1" x14ac:dyDescent="0.3">
      <c r="A3845" s="1157" t="s">
        <v>14215</v>
      </c>
      <c r="B3845" s="1144"/>
      <c r="C3845" s="1144"/>
      <c r="D3845" s="1144"/>
      <c r="E3845" s="1144"/>
      <c r="F3845" s="1144"/>
      <c r="G3845" s="1144"/>
    </row>
    <row r="3846" spans="1:7" ht="16" thickBot="1" x14ac:dyDescent="0.3">
      <c r="A3846" s="1157" t="s">
        <v>14217</v>
      </c>
      <c r="B3846" s="1144" t="s">
        <v>17633</v>
      </c>
      <c r="C3846" s="1144"/>
      <c r="D3846" s="1144"/>
      <c r="E3846" s="1144"/>
      <c r="F3846" s="1144"/>
      <c r="G3846" s="1144"/>
    </row>
    <row r="3847" spans="1:7" ht="16" thickBot="1" x14ac:dyDescent="0.3">
      <c r="A3847" s="1157" t="s">
        <v>14214</v>
      </c>
      <c r="B3847" s="1144"/>
      <c r="C3847" s="1167"/>
      <c r="D3847" s="1144"/>
      <c r="E3847" s="1144"/>
      <c r="F3847" s="1144"/>
      <c r="G3847" s="1167"/>
    </row>
    <row r="3848" spans="1:7" ht="16" thickBot="1" x14ac:dyDescent="0.3">
      <c r="A3848" s="1157" t="s">
        <v>14216</v>
      </c>
      <c r="B3848" s="1144"/>
      <c r="C3848" s="1178"/>
      <c r="D3848" s="1144"/>
      <c r="E3848" s="1167"/>
      <c r="F3848" s="1144"/>
      <c r="G3848" s="1167"/>
    </row>
    <row r="3849" spans="1:7" ht="16" thickBot="1" x14ac:dyDescent="0.3">
      <c r="A3849" s="1157" t="s">
        <v>14218</v>
      </c>
      <c r="B3849" s="1144">
        <v>10</v>
      </c>
      <c r="C3849" s="1144">
        <v>20</v>
      </c>
      <c r="D3849" s="1144" t="s">
        <v>13706</v>
      </c>
      <c r="E3849" s="1144">
        <v>0.17499999999999999</v>
      </c>
      <c r="F3849" s="1144"/>
      <c r="G3849" s="1167"/>
    </row>
    <row r="3850" spans="1:7" ht="16" thickBot="1" x14ac:dyDescent="0.3">
      <c r="A3850" s="1157" t="s">
        <v>14219</v>
      </c>
      <c r="B3850" s="1144"/>
      <c r="C3850" s="1144">
        <v>5</v>
      </c>
      <c r="D3850" s="1144">
        <v>10</v>
      </c>
      <c r="E3850" s="1144"/>
      <c r="F3850" s="1144"/>
      <c r="G3850" s="1144"/>
    </row>
    <row r="3851" spans="1:7" ht="16" thickBot="1" x14ac:dyDescent="0.3">
      <c r="A3851" s="1157" t="s">
        <v>14220</v>
      </c>
      <c r="B3851" s="1144" t="s">
        <v>12948</v>
      </c>
      <c r="C3851" s="1156">
        <v>0.05</v>
      </c>
      <c r="D3851" s="1168">
        <v>0.2</v>
      </c>
      <c r="E3851" s="1168" t="s">
        <v>15764</v>
      </c>
      <c r="F3851" s="1168"/>
      <c r="G3851" s="1141"/>
    </row>
    <row r="3852" spans="1:7" ht="16" thickBot="1" x14ac:dyDescent="0.3">
      <c r="A3852" s="1157" t="s">
        <v>14221</v>
      </c>
      <c r="B3852" s="1144"/>
      <c r="C3852" s="1144">
        <v>0.05</v>
      </c>
      <c r="D3852" s="1144">
        <v>0.2</v>
      </c>
      <c r="E3852" s="1144" t="s">
        <v>15764</v>
      </c>
      <c r="F3852" s="1144"/>
      <c r="G3852" s="1144"/>
    </row>
    <row r="3853" spans="1:7" ht="31.5" thickBot="1" x14ac:dyDescent="0.3">
      <c r="A3853" s="1157" t="s">
        <v>17634</v>
      </c>
      <c r="B3853" s="1144" t="s">
        <v>13786</v>
      </c>
      <c r="C3853" s="1144"/>
      <c r="D3853" s="1144"/>
      <c r="E3853" s="1144"/>
      <c r="F3853" s="1144"/>
      <c r="G3853" s="1144"/>
    </row>
    <row r="3854" spans="1:7" ht="31.5" thickBot="1" x14ac:dyDescent="0.3">
      <c r="A3854" s="1157" t="s">
        <v>14222</v>
      </c>
      <c r="B3854" s="1144" t="s">
        <v>13910</v>
      </c>
      <c r="C3854" s="1178"/>
      <c r="D3854" s="1144"/>
      <c r="E3854" s="1144"/>
      <c r="F3854" s="1144"/>
      <c r="G3854" s="1167"/>
    </row>
    <row r="3855" spans="1:7" ht="16" thickBot="1" x14ac:dyDescent="0.3">
      <c r="A3855" s="1155" t="s">
        <v>14223</v>
      </c>
      <c r="B3855" s="1144" t="s">
        <v>14224</v>
      </c>
      <c r="C3855" s="1144">
        <v>2</v>
      </c>
      <c r="D3855" s="1169">
        <v>6</v>
      </c>
      <c r="E3855" s="1169"/>
      <c r="F3855" s="1169"/>
      <c r="G3855" s="1169"/>
    </row>
    <row r="3856" spans="1:7" ht="16" thickBot="1" x14ac:dyDescent="0.3">
      <c r="A3856" s="1170" t="s">
        <v>14225</v>
      </c>
      <c r="B3856" s="1144" t="s">
        <v>12949</v>
      </c>
      <c r="C3856" s="1144">
        <v>0.1</v>
      </c>
      <c r="D3856" s="1171">
        <v>0.2</v>
      </c>
      <c r="E3856" s="1171"/>
      <c r="F3856" s="1171"/>
      <c r="G3856" s="1171"/>
    </row>
    <row r="3857" spans="1:7" ht="16" thickBot="1" x14ac:dyDescent="0.3">
      <c r="A3857" s="1170" t="s">
        <v>17635</v>
      </c>
      <c r="B3857" s="1144" t="s">
        <v>12950</v>
      </c>
      <c r="C3857" s="1144">
        <v>0.96</v>
      </c>
      <c r="D3857" s="1171">
        <v>1.91</v>
      </c>
      <c r="E3857" s="1171" t="s">
        <v>6548</v>
      </c>
      <c r="F3857" s="1171">
        <v>0.52300000000000002</v>
      </c>
      <c r="G3857" s="1171"/>
    </row>
    <row r="3858" spans="1:7" ht="16" thickBot="1" x14ac:dyDescent="0.3">
      <c r="A3858" s="1157" t="s">
        <v>17636</v>
      </c>
      <c r="B3858" s="1144" t="s">
        <v>12950</v>
      </c>
      <c r="C3858" s="1144">
        <v>2</v>
      </c>
      <c r="D3858" s="1172">
        <v>3</v>
      </c>
      <c r="E3858" s="1172" t="s">
        <v>6548</v>
      </c>
      <c r="F3858" s="1172">
        <v>0.52300000000000002</v>
      </c>
      <c r="G3858" s="1172"/>
    </row>
    <row r="3859" spans="1:7" ht="16" thickBot="1" x14ac:dyDescent="0.3">
      <c r="A3859" s="1157" t="s">
        <v>17637</v>
      </c>
      <c r="B3859" s="1144" t="s">
        <v>12951</v>
      </c>
      <c r="C3859" s="1156">
        <v>2.5</v>
      </c>
      <c r="D3859" s="1168">
        <v>5</v>
      </c>
      <c r="E3859" s="1168" t="s">
        <v>6548</v>
      </c>
      <c r="F3859" s="1168">
        <v>0.80200000000000005</v>
      </c>
      <c r="G3859" s="1141"/>
    </row>
    <row r="3860" spans="1:7" ht="16" thickBot="1" x14ac:dyDescent="0.3">
      <c r="A3860" s="1157" t="s">
        <v>17638</v>
      </c>
      <c r="B3860" s="1144" t="s">
        <v>12951</v>
      </c>
      <c r="C3860" s="1144">
        <v>10</v>
      </c>
      <c r="D3860" s="1144">
        <v>15</v>
      </c>
      <c r="E3860" s="1144" t="s">
        <v>6548</v>
      </c>
      <c r="F3860" s="1144">
        <v>0.80200000000000005</v>
      </c>
      <c r="G3860" s="1144"/>
    </row>
    <row r="3861" spans="1:7" ht="16" thickBot="1" x14ac:dyDescent="0.3">
      <c r="A3861" s="1157" t="s">
        <v>14226</v>
      </c>
      <c r="B3861" s="1144" t="s">
        <v>12952</v>
      </c>
      <c r="C3861" s="1144">
        <v>180</v>
      </c>
      <c r="D3861" s="1144">
        <v>360</v>
      </c>
      <c r="E3861" s="1144"/>
      <c r="F3861" s="1144">
        <v>0.54700000000000004</v>
      </c>
      <c r="G3861" s="1144"/>
    </row>
    <row r="3862" spans="1:7" ht="16" thickBot="1" x14ac:dyDescent="0.3">
      <c r="A3862" s="1157" t="s">
        <v>14227</v>
      </c>
      <c r="B3862" s="1144" t="s">
        <v>12953</v>
      </c>
      <c r="C3862" s="1144">
        <v>1</v>
      </c>
      <c r="D3862" s="1144">
        <v>2</v>
      </c>
      <c r="E3862" s="1144" t="s">
        <v>6548</v>
      </c>
      <c r="F3862" s="1144"/>
      <c r="G3862" s="1167"/>
    </row>
    <row r="3863" spans="1:7" ht="16" thickBot="1" x14ac:dyDescent="0.3">
      <c r="A3863" s="1157" t="s">
        <v>14228</v>
      </c>
      <c r="B3863" s="1144" t="s">
        <v>12954</v>
      </c>
      <c r="C3863" s="1144">
        <v>5</v>
      </c>
      <c r="D3863" s="1144">
        <v>10</v>
      </c>
      <c r="E3863" s="1144"/>
      <c r="F3863" s="1144"/>
      <c r="G3863" s="1144"/>
    </row>
    <row r="3864" spans="1:7" ht="18.649999999999999" customHeight="1" x14ac:dyDescent="0.25">
      <c r="A3864" s="1155" t="s">
        <v>14229</v>
      </c>
      <c r="B3864" s="1169" t="s">
        <v>12955</v>
      </c>
      <c r="C3864" s="1169">
        <v>2E-3</v>
      </c>
      <c r="D3864" s="1169">
        <v>4.0000000000000001E-3</v>
      </c>
      <c r="E3864" s="1180" t="s">
        <v>6548</v>
      </c>
      <c r="F3864" s="1173"/>
      <c r="G3864" s="1169"/>
    </row>
    <row r="3865" spans="1:7" ht="16" thickBot="1" x14ac:dyDescent="0.3">
      <c r="A3865" s="1157" t="s">
        <v>14230</v>
      </c>
      <c r="B3865" s="1181">
        <v>2025949</v>
      </c>
      <c r="C3865" s="1172">
        <v>1</v>
      </c>
      <c r="D3865" s="1172">
        <v>2</v>
      </c>
      <c r="E3865" s="1144" t="s">
        <v>6548</v>
      </c>
      <c r="F3865" s="1175">
        <v>0.30099999999999999</v>
      </c>
      <c r="G3865" s="1172"/>
    </row>
    <row r="3866" spans="1:7" ht="16" thickBot="1" x14ac:dyDescent="0.3">
      <c r="A3866" s="1157" t="s">
        <v>14231</v>
      </c>
      <c r="B3866" s="1178">
        <v>2025884</v>
      </c>
      <c r="C3866" s="1144">
        <v>1.3</v>
      </c>
      <c r="D3866" s="1144">
        <v>2.7</v>
      </c>
      <c r="E3866" s="1144" t="s">
        <v>6548</v>
      </c>
      <c r="F3866" s="1144">
        <v>0.376</v>
      </c>
      <c r="G3866" s="1144"/>
    </row>
    <row r="3867" spans="1:7" ht="16" thickBot="1" x14ac:dyDescent="0.3">
      <c r="A3867" s="1157" t="s">
        <v>17639</v>
      </c>
      <c r="B3867" s="1144" t="s">
        <v>12956</v>
      </c>
      <c r="C3867" s="1156">
        <v>23</v>
      </c>
      <c r="D3867" s="1168">
        <v>117</v>
      </c>
      <c r="E3867" s="1168" t="s">
        <v>14232</v>
      </c>
      <c r="F3867" s="1168">
        <v>0.85899999999999999</v>
      </c>
      <c r="G3867" s="1141"/>
    </row>
    <row r="3868" spans="1:7" ht="16" thickBot="1" x14ac:dyDescent="0.3">
      <c r="A3868" s="1157" t="s">
        <v>17640</v>
      </c>
      <c r="B3868" s="1144" t="s">
        <v>12956</v>
      </c>
      <c r="C3868" s="1156">
        <v>30</v>
      </c>
      <c r="D3868" s="1168">
        <v>150</v>
      </c>
      <c r="E3868" s="1168" t="s">
        <v>14232</v>
      </c>
      <c r="F3868" s="1168">
        <v>0.85899999999999999</v>
      </c>
      <c r="G3868" s="1141"/>
    </row>
    <row r="3869" spans="1:7" ht="16" thickBot="1" x14ac:dyDescent="0.3">
      <c r="A3869" s="1157" t="s">
        <v>14233</v>
      </c>
      <c r="B3869" s="1144" t="s">
        <v>12957</v>
      </c>
      <c r="C3869" s="1144">
        <v>9000</v>
      </c>
      <c r="D3869" s="1144">
        <v>45000</v>
      </c>
      <c r="E3869" s="1144"/>
      <c r="F3869" s="1144">
        <v>0.54700000000000004</v>
      </c>
      <c r="G3869" s="1144"/>
    </row>
    <row r="3870" spans="1:7" ht="16" thickBot="1" x14ac:dyDescent="0.3">
      <c r="A3870" s="1157" t="s">
        <v>14234</v>
      </c>
      <c r="B3870" s="1144" t="s">
        <v>12958</v>
      </c>
      <c r="C3870" s="1144">
        <v>0.05</v>
      </c>
      <c r="D3870" s="1144">
        <v>0.1</v>
      </c>
      <c r="E3870" s="1144" t="s">
        <v>12885</v>
      </c>
      <c r="F3870" s="1144"/>
      <c r="G3870" s="1144"/>
    </row>
    <row r="3871" spans="1:7" ht="16" thickBot="1" x14ac:dyDescent="0.3">
      <c r="A3871" s="1157" t="s">
        <v>14235</v>
      </c>
      <c r="B3871" s="1144" t="s">
        <v>12959</v>
      </c>
      <c r="C3871" s="1156">
        <v>1</v>
      </c>
      <c r="D3871" s="1168">
        <v>4</v>
      </c>
      <c r="E3871" s="1168" t="s">
        <v>14022</v>
      </c>
      <c r="F3871" s="1168"/>
      <c r="G3871" s="1141"/>
    </row>
    <row r="3872" spans="1:7" ht="16" thickBot="1" x14ac:dyDescent="0.3">
      <c r="A3872" s="1157" t="s">
        <v>14236</v>
      </c>
      <c r="B3872" s="1144" t="s">
        <v>12960</v>
      </c>
      <c r="C3872" s="1144">
        <v>2</v>
      </c>
      <c r="D3872" s="1144">
        <v>5</v>
      </c>
      <c r="E3872" s="1144"/>
      <c r="F3872" s="1144"/>
      <c r="G3872" s="1144"/>
    </row>
    <row r="3873" spans="1:7" ht="31.5" thickBot="1" x14ac:dyDescent="0.3">
      <c r="A3873" s="1157" t="s">
        <v>14237</v>
      </c>
      <c r="B3873" s="1144" t="s">
        <v>14238</v>
      </c>
      <c r="C3873" s="1144"/>
      <c r="D3873" s="1144"/>
      <c r="E3873" s="1144"/>
      <c r="F3873" s="1144"/>
      <c r="G3873" s="1144"/>
    </row>
    <row r="3874" spans="1:7" ht="47" thickBot="1" x14ac:dyDescent="0.3">
      <c r="A3874" s="1157" t="s">
        <v>17641</v>
      </c>
      <c r="B3874" s="1144" t="s">
        <v>12961</v>
      </c>
      <c r="C3874" s="1144"/>
      <c r="D3874" s="1144"/>
      <c r="E3874" s="1144"/>
      <c r="F3874" s="1144"/>
      <c r="G3874" s="1144"/>
    </row>
    <row r="3875" spans="1:7" ht="16" thickBot="1" x14ac:dyDescent="0.3">
      <c r="A3875" s="1157" t="s">
        <v>14239</v>
      </c>
      <c r="B3875" s="1144" t="s">
        <v>12962</v>
      </c>
      <c r="C3875" s="1144">
        <v>0.06</v>
      </c>
      <c r="D3875" s="1144">
        <v>0.12</v>
      </c>
      <c r="E3875" s="1144" t="s">
        <v>12885</v>
      </c>
      <c r="F3875" s="1144">
        <v>0.157</v>
      </c>
      <c r="G3875" s="1167"/>
    </row>
    <row r="3876" spans="1:7" ht="16" thickBot="1" x14ac:dyDescent="0.3">
      <c r="A3876" s="1157" t="s">
        <v>14240</v>
      </c>
      <c r="B3876" s="1144" t="s">
        <v>12963</v>
      </c>
      <c r="C3876" s="1156">
        <v>0.1</v>
      </c>
      <c r="D3876" s="1168">
        <v>0.2</v>
      </c>
      <c r="E3876" s="1168"/>
      <c r="F3876" s="1168">
        <v>0.501</v>
      </c>
      <c r="G3876" s="1141"/>
    </row>
    <row r="3877" spans="1:7" ht="16" thickBot="1" x14ac:dyDescent="0.3">
      <c r="A3877" s="1157" t="s">
        <v>14241</v>
      </c>
      <c r="B3877" s="1144" t="s">
        <v>12964</v>
      </c>
      <c r="C3877" s="1144">
        <v>5000</v>
      </c>
      <c r="D3877" s="1144" t="s">
        <v>6047</v>
      </c>
      <c r="E3877" s="1144"/>
      <c r="F3877" s="1144">
        <v>0.2</v>
      </c>
      <c r="G3877" s="1144"/>
    </row>
    <row r="3878" spans="1:7" ht="16" thickBot="1" x14ac:dyDescent="0.3">
      <c r="A3878" s="1157" t="s">
        <v>14242</v>
      </c>
      <c r="B3878" s="1144" t="s">
        <v>12965</v>
      </c>
      <c r="C3878" s="1144">
        <v>0.5</v>
      </c>
      <c r="D3878" s="1144">
        <v>1.5</v>
      </c>
      <c r="E3878" s="1144" t="s">
        <v>13967</v>
      </c>
      <c r="F3878" s="1144"/>
      <c r="G3878" s="1167"/>
    </row>
    <row r="3879" spans="1:7" ht="16" thickBot="1" x14ac:dyDescent="0.3">
      <c r="A3879" s="1157" t="s">
        <v>14243</v>
      </c>
      <c r="B3879" s="1144" t="s">
        <v>12966</v>
      </c>
      <c r="C3879" s="1144">
        <v>0.2</v>
      </c>
      <c r="D3879" s="1144">
        <v>0.5</v>
      </c>
      <c r="E3879" s="1144"/>
      <c r="F3879" s="1144"/>
      <c r="G3879" s="1167"/>
    </row>
    <row r="3880" spans="1:7" ht="16" thickBot="1" x14ac:dyDescent="0.3">
      <c r="A3880" s="1157" t="s">
        <v>17642</v>
      </c>
      <c r="B3880" s="1144"/>
      <c r="C3880" s="1144"/>
      <c r="D3880" s="1144"/>
      <c r="E3880" s="1144"/>
      <c r="F3880" s="1167"/>
      <c r="G3880" s="1167"/>
    </row>
    <row r="3881" spans="1:7" ht="16" thickBot="1" x14ac:dyDescent="0.3">
      <c r="A3881" s="1157" t="s">
        <v>14060</v>
      </c>
      <c r="B3881" s="1144" t="s">
        <v>17643</v>
      </c>
      <c r="C3881" s="1178"/>
      <c r="D3881" s="1144"/>
      <c r="E3881" s="1144"/>
      <c r="F3881" s="1144"/>
      <c r="G3881" s="1144"/>
    </row>
    <row r="3882" spans="1:7" ht="61.9" customHeight="1" thickBot="1" x14ac:dyDescent="0.3">
      <c r="A3882" s="1155" t="s">
        <v>17644</v>
      </c>
      <c r="B3882" s="1169">
        <v>3000</v>
      </c>
      <c r="C3882" s="1173" t="s">
        <v>15765</v>
      </c>
      <c r="D3882" s="1144"/>
      <c r="E3882" s="1144">
        <v>0.33300000000000002</v>
      </c>
      <c r="F3882" s="1144"/>
      <c r="G3882" s="1173"/>
    </row>
    <row r="3883" spans="1:7" ht="16" thickBot="1" x14ac:dyDescent="0.3">
      <c r="A3883" s="1157" t="s">
        <v>14244</v>
      </c>
      <c r="B3883" s="1172" t="s">
        <v>12967</v>
      </c>
      <c r="C3883" s="1175">
        <v>2</v>
      </c>
      <c r="D3883" s="1144">
        <v>0.4</v>
      </c>
      <c r="E3883" s="1144" t="s">
        <v>12729</v>
      </c>
      <c r="F3883" s="1144">
        <v>0.24</v>
      </c>
      <c r="G3883" s="1175"/>
    </row>
    <row r="3884" spans="1:7" ht="16" thickBot="1" x14ac:dyDescent="0.3">
      <c r="A3884" s="1157" t="s">
        <v>14245</v>
      </c>
      <c r="B3884" s="1144" t="s">
        <v>12968</v>
      </c>
      <c r="C3884" s="1144">
        <v>300</v>
      </c>
      <c r="D3884" s="1144">
        <v>600</v>
      </c>
      <c r="E3884" s="1144" t="s">
        <v>6548</v>
      </c>
      <c r="F3884" s="1144">
        <v>0.27300000000000002</v>
      </c>
      <c r="G3884" s="1167"/>
    </row>
    <row r="3885" spans="1:7" ht="16" thickBot="1" x14ac:dyDescent="0.3">
      <c r="A3885" s="1157" t="s">
        <v>17645</v>
      </c>
      <c r="B3885" s="1144" t="s">
        <v>14247</v>
      </c>
      <c r="C3885" s="1178"/>
      <c r="D3885" s="1144"/>
      <c r="E3885" s="1144"/>
      <c r="F3885" s="1144"/>
      <c r="G3885" s="1167"/>
    </row>
    <row r="3886" spans="1:7" ht="16.149999999999999" customHeight="1" thickBot="1" x14ac:dyDescent="0.3">
      <c r="A3886" s="1157" t="s">
        <v>14248</v>
      </c>
      <c r="B3886" s="1144" t="s">
        <v>14249</v>
      </c>
      <c r="C3886" s="1156"/>
      <c r="D3886" s="1168"/>
      <c r="E3886" s="1168"/>
      <c r="F3886" s="1168"/>
      <c r="G3886" s="1141"/>
    </row>
    <row r="3887" spans="1:7" ht="16.149999999999999" customHeight="1" thickBot="1" x14ac:dyDescent="0.3">
      <c r="A3887" s="1157" t="s">
        <v>14250</v>
      </c>
      <c r="B3887" s="1144" t="s">
        <v>14251</v>
      </c>
      <c r="C3887" s="1156"/>
      <c r="D3887" s="1168"/>
      <c r="E3887" s="1168"/>
      <c r="F3887" s="1168"/>
      <c r="G3887" s="1141"/>
    </row>
    <row r="3888" spans="1:7" ht="16.149999999999999" customHeight="1" thickBot="1" x14ac:dyDescent="0.3">
      <c r="A3888" s="1157" t="s">
        <v>14252</v>
      </c>
      <c r="B3888" s="1144" t="s">
        <v>14253</v>
      </c>
      <c r="C3888" s="1156"/>
      <c r="D3888" s="1168"/>
      <c r="E3888" s="1168"/>
      <c r="F3888" s="1168"/>
      <c r="G3888" s="1141"/>
    </row>
    <row r="3889" spans="1:7" ht="16" thickBot="1" x14ac:dyDescent="0.3">
      <c r="A3889" s="1157" t="s">
        <v>14254</v>
      </c>
      <c r="B3889" s="1144" t="s">
        <v>14255</v>
      </c>
      <c r="C3889" s="1144"/>
      <c r="D3889" s="1144"/>
      <c r="E3889" s="1144"/>
      <c r="F3889" s="1144"/>
      <c r="G3889" s="1144"/>
    </row>
    <row r="3890" spans="1:7" ht="16" thickBot="1" x14ac:dyDescent="0.3">
      <c r="A3890" s="1157" t="s">
        <v>14257</v>
      </c>
      <c r="B3890" s="1144" t="s">
        <v>14258</v>
      </c>
      <c r="C3890" s="1144"/>
      <c r="D3890" s="1144"/>
      <c r="E3890" s="1144"/>
      <c r="F3890" s="1167"/>
      <c r="G3890" s="1144"/>
    </row>
    <row r="3891" spans="1:7" ht="16" thickBot="1" x14ac:dyDescent="0.3">
      <c r="A3891" s="1157" t="s">
        <v>14259</v>
      </c>
      <c r="B3891" s="1144" t="s">
        <v>14260</v>
      </c>
      <c r="C3891" s="1144"/>
      <c r="D3891" s="1144"/>
      <c r="E3891" s="1144"/>
      <c r="F3891" s="1144"/>
      <c r="G3891" s="1144"/>
    </row>
    <row r="3892" spans="1:7" ht="16" thickBot="1" x14ac:dyDescent="0.3">
      <c r="A3892" s="1157" t="s">
        <v>14261</v>
      </c>
      <c r="B3892" s="1144" t="s">
        <v>14262</v>
      </c>
      <c r="C3892" s="1144"/>
      <c r="D3892" s="1144"/>
      <c r="E3892" s="1144"/>
      <c r="F3892" s="1144"/>
      <c r="G3892" s="1144"/>
    </row>
    <row r="3893" spans="1:7" ht="16" thickBot="1" x14ac:dyDescent="0.3">
      <c r="A3893" s="1157" t="s">
        <v>14152</v>
      </c>
      <c r="B3893" s="1144" t="s">
        <v>14256</v>
      </c>
      <c r="C3893" s="1144">
        <v>18</v>
      </c>
      <c r="D3893" s="1144">
        <v>37</v>
      </c>
      <c r="E3893" s="1144" t="s">
        <v>6548</v>
      </c>
      <c r="F3893" s="1144">
        <v>0.27300000000000002</v>
      </c>
      <c r="G3893" s="1144"/>
    </row>
    <row r="3894" spans="1:7" ht="16" thickBot="1" x14ac:dyDescent="0.3">
      <c r="A3894" s="1157" t="s">
        <v>17646</v>
      </c>
      <c r="B3894" s="1144"/>
      <c r="C3894" s="1144"/>
      <c r="D3894" s="1144"/>
      <c r="E3894" s="1144"/>
      <c r="F3894" s="1144"/>
      <c r="G3894" s="1144"/>
    </row>
    <row r="3895" spans="1:7" ht="16" thickBot="1" x14ac:dyDescent="0.3">
      <c r="A3895" s="1157" t="s">
        <v>14246</v>
      </c>
      <c r="B3895" s="1144"/>
      <c r="C3895" s="1144">
        <v>270</v>
      </c>
      <c r="D3895" s="1144">
        <v>540</v>
      </c>
      <c r="E3895" s="1144"/>
      <c r="F3895" s="1144">
        <v>0.185</v>
      </c>
      <c r="G3895" s="1144"/>
    </row>
    <row r="3896" spans="1:7" ht="31.9" customHeight="1" thickBot="1" x14ac:dyDescent="0.3">
      <c r="A3896" s="1157" t="s">
        <v>17647</v>
      </c>
      <c r="B3896" s="1144" t="s">
        <v>12969</v>
      </c>
      <c r="C3896" s="1156"/>
      <c r="D3896" s="1168"/>
      <c r="E3896" s="1168"/>
      <c r="F3896" s="1168"/>
      <c r="G3896" s="1141"/>
    </row>
    <row r="3897" spans="1:7" ht="16" thickBot="1" x14ac:dyDescent="0.3">
      <c r="A3897" s="1157" t="s">
        <v>14263</v>
      </c>
      <c r="B3897" s="1144" t="s">
        <v>14264</v>
      </c>
      <c r="C3897" s="1144"/>
      <c r="D3897" s="1144"/>
      <c r="E3897" s="1144"/>
      <c r="F3897" s="1144"/>
      <c r="G3897" s="1144"/>
    </row>
    <row r="3898" spans="1:7" ht="16" thickBot="1" x14ac:dyDescent="0.3">
      <c r="A3898" s="1157" t="s">
        <v>14062</v>
      </c>
      <c r="B3898" s="1144" t="s">
        <v>12970</v>
      </c>
      <c r="C3898" s="1144"/>
      <c r="D3898" s="1144"/>
      <c r="E3898" s="1144"/>
      <c r="F3898" s="1144"/>
      <c r="G3898" s="1144"/>
    </row>
    <row r="3899" spans="1:7" ht="61.9" customHeight="1" thickBot="1" x14ac:dyDescent="0.3">
      <c r="A3899" s="1155" t="s">
        <v>17648</v>
      </c>
      <c r="B3899" s="1169" t="s">
        <v>14265</v>
      </c>
      <c r="C3899" s="1144"/>
      <c r="D3899" s="1169"/>
      <c r="E3899" s="1169"/>
      <c r="F3899" s="1169"/>
      <c r="G3899" s="1169"/>
    </row>
    <row r="3900" spans="1:7" ht="16" thickBot="1" x14ac:dyDescent="0.3">
      <c r="A3900" s="1157" t="s">
        <v>14266</v>
      </c>
      <c r="B3900" s="1172" t="s">
        <v>14267</v>
      </c>
      <c r="C3900" s="1144"/>
      <c r="D3900" s="1172"/>
      <c r="E3900" s="1172"/>
      <c r="F3900" s="1172"/>
      <c r="G3900" s="1172"/>
    </row>
    <row r="3901" spans="1:7" ht="16" thickBot="1" x14ac:dyDescent="0.3">
      <c r="A3901" s="1157" t="s">
        <v>14268</v>
      </c>
      <c r="B3901" s="1144" t="s">
        <v>12971</v>
      </c>
      <c r="C3901" s="1144"/>
      <c r="D3901" s="1144"/>
      <c r="E3901" s="1144"/>
      <c r="F3901" s="1144"/>
      <c r="G3901" s="1144"/>
    </row>
    <row r="3902" spans="1:7" ht="16" thickBot="1" x14ac:dyDescent="0.3">
      <c r="A3902" s="1157" t="s">
        <v>14153</v>
      </c>
      <c r="B3902" s="1144" t="s">
        <v>14269</v>
      </c>
      <c r="C3902" s="1144"/>
      <c r="D3902" s="1144"/>
      <c r="E3902" s="1144"/>
      <c r="F3902" s="1144"/>
      <c r="G3902" s="1144"/>
    </row>
    <row r="3903" spans="1:7" ht="31.5" thickBot="1" x14ac:dyDescent="0.3">
      <c r="A3903" s="1157" t="s">
        <v>14270</v>
      </c>
      <c r="B3903" s="1144" t="s">
        <v>13657</v>
      </c>
      <c r="C3903" s="1156"/>
      <c r="D3903" s="1168"/>
      <c r="E3903" s="1168"/>
      <c r="F3903" s="1168"/>
      <c r="G3903" s="1141"/>
    </row>
    <row r="3904" spans="1:7" ht="47" thickBot="1" x14ac:dyDescent="0.3">
      <c r="A3904" s="1157" t="s">
        <v>14271</v>
      </c>
      <c r="B3904" s="1144" t="s">
        <v>14272</v>
      </c>
      <c r="C3904" s="1144"/>
      <c r="D3904" s="1144"/>
      <c r="E3904" s="1144"/>
      <c r="F3904" s="1144"/>
      <c r="G3904" s="1144"/>
    </row>
    <row r="3905" spans="1:7" ht="16" thickBot="1" x14ac:dyDescent="0.3">
      <c r="A3905" s="1157" t="s">
        <v>14273</v>
      </c>
      <c r="B3905" s="1144" t="s">
        <v>12972</v>
      </c>
      <c r="C3905" s="1156">
        <v>1</v>
      </c>
      <c r="D3905" s="1168">
        <v>2</v>
      </c>
      <c r="E3905" s="1168" t="s">
        <v>6548</v>
      </c>
      <c r="F3905" s="1168">
        <v>0.70699999999999996</v>
      </c>
      <c r="G3905" s="1141"/>
    </row>
    <row r="3906" spans="1:7" ht="16" thickBot="1" x14ac:dyDescent="0.3">
      <c r="A3906" s="1157" t="s">
        <v>14274</v>
      </c>
      <c r="B3906" s="1144" t="s">
        <v>12973</v>
      </c>
      <c r="C3906" s="1144">
        <v>0.1</v>
      </c>
      <c r="D3906" s="1144">
        <v>0.3</v>
      </c>
      <c r="E3906" s="1144" t="s">
        <v>12729</v>
      </c>
      <c r="F3906" s="1144"/>
      <c r="G3906" s="1144"/>
    </row>
    <row r="3907" spans="1:7" ht="16" thickBot="1" x14ac:dyDescent="0.3">
      <c r="A3907" s="1157" t="s">
        <v>14275</v>
      </c>
      <c r="B3907" s="1178">
        <v>2023600</v>
      </c>
      <c r="C3907" s="1156">
        <v>0.5</v>
      </c>
      <c r="D3907" s="1168">
        <v>1</v>
      </c>
      <c r="E3907" s="1168"/>
      <c r="F3907" s="1168"/>
      <c r="G3907" s="1141"/>
    </row>
    <row r="3908" spans="1:7" ht="16" thickBot="1" x14ac:dyDescent="0.3">
      <c r="A3908" s="1157" t="s">
        <v>14276</v>
      </c>
      <c r="B3908" s="1144"/>
      <c r="C3908" s="1156">
        <v>1E-3</v>
      </c>
      <c r="D3908" s="1168">
        <v>2E-3</v>
      </c>
      <c r="E3908" s="1168" t="s">
        <v>12729</v>
      </c>
      <c r="F3908" s="1168"/>
      <c r="G3908" s="1141"/>
    </row>
    <row r="3909" spans="1:7" ht="16.149999999999999" customHeight="1" thickBot="1" x14ac:dyDescent="0.3">
      <c r="A3909" s="1157" t="s">
        <v>14277</v>
      </c>
      <c r="B3909" s="1144" t="s">
        <v>12974</v>
      </c>
      <c r="C3909" s="1156">
        <v>0.5</v>
      </c>
      <c r="D3909" s="1168">
        <v>1</v>
      </c>
      <c r="E3909" s="1168" t="s">
        <v>14278</v>
      </c>
      <c r="F3909" s="1168"/>
      <c r="G3909" s="1141"/>
    </row>
    <row r="3910" spans="1:7" ht="31.5" thickBot="1" x14ac:dyDescent="0.3">
      <c r="A3910" s="1157" t="s">
        <v>14279</v>
      </c>
      <c r="B3910" s="1144" t="s">
        <v>14280</v>
      </c>
      <c r="C3910" s="1156"/>
      <c r="D3910" s="1168"/>
      <c r="E3910" s="1168"/>
      <c r="F3910" s="1168"/>
      <c r="G3910" s="1141"/>
    </row>
    <row r="3911" spans="1:7" ht="16" thickBot="1" x14ac:dyDescent="0.3">
      <c r="A3911" s="1157" t="s">
        <v>14281</v>
      </c>
      <c r="B3911" s="1144" t="s">
        <v>12975</v>
      </c>
      <c r="C3911" s="1156">
        <v>1800</v>
      </c>
      <c r="D3911" s="1168" t="s">
        <v>15766</v>
      </c>
      <c r="E3911" s="1168" t="s">
        <v>13679</v>
      </c>
      <c r="F3911" s="1168"/>
      <c r="G3911" s="1141"/>
    </row>
    <row r="3912" spans="1:7" ht="31.9" customHeight="1" thickBot="1" x14ac:dyDescent="0.3">
      <c r="A3912" s="1157" t="s">
        <v>14282</v>
      </c>
      <c r="B3912" s="1144" t="s">
        <v>12976</v>
      </c>
      <c r="C3912" s="1156">
        <v>500</v>
      </c>
      <c r="D3912" s="1168">
        <v>1000</v>
      </c>
      <c r="E3912" s="1168" t="s">
        <v>6548</v>
      </c>
      <c r="F3912" s="1168">
        <v>0.4</v>
      </c>
      <c r="G3912" s="1141"/>
    </row>
    <row r="3913" spans="1:7" ht="31.9" customHeight="1" thickBot="1" x14ac:dyDescent="0.3">
      <c r="A3913" s="1157" t="s">
        <v>14283</v>
      </c>
      <c r="B3913" s="1144" t="s">
        <v>14284</v>
      </c>
      <c r="C3913" s="1156"/>
      <c r="D3913" s="1168"/>
      <c r="E3913" s="1168"/>
      <c r="F3913" s="1168"/>
      <c r="G3913" s="1141"/>
    </row>
    <row r="3914" spans="1:7" ht="16" thickBot="1" x14ac:dyDescent="0.3">
      <c r="A3914" s="1157" t="s">
        <v>14285</v>
      </c>
      <c r="B3914" s="1144" t="s">
        <v>17649</v>
      </c>
      <c r="C3914" s="1144">
        <v>500</v>
      </c>
      <c r="D3914" s="1144">
        <v>1000</v>
      </c>
      <c r="E3914" s="1144" t="s">
        <v>6548</v>
      </c>
      <c r="F3914" s="1144">
        <v>0.4</v>
      </c>
      <c r="G3914" s="1144"/>
    </row>
    <row r="3915" spans="1:7" ht="15.65" customHeight="1" x14ac:dyDescent="0.25">
      <c r="A3915" s="1155" t="s">
        <v>14286</v>
      </c>
      <c r="B3915" s="1169" t="s">
        <v>14287</v>
      </c>
      <c r="C3915" s="1180"/>
      <c r="D3915" s="1169"/>
      <c r="E3915" s="1169"/>
      <c r="F3915" s="1173"/>
      <c r="G3915" s="1169"/>
    </row>
    <row r="3916" spans="1:7" ht="47" thickBot="1" x14ac:dyDescent="0.3">
      <c r="A3916" s="1170" t="s">
        <v>14288</v>
      </c>
      <c r="B3916" s="1172" t="s">
        <v>14207</v>
      </c>
      <c r="C3916" s="1144"/>
      <c r="D3916" s="1171"/>
      <c r="E3916" s="1171"/>
      <c r="F3916" s="1174"/>
      <c r="G3916" s="1171"/>
    </row>
    <row r="3917" spans="1:7" ht="16" thickBot="1" x14ac:dyDescent="0.3">
      <c r="A3917" s="1170" t="s">
        <v>14289</v>
      </c>
      <c r="B3917" s="1144" t="s">
        <v>12977</v>
      </c>
      <c r="C3917" s="1144">
        <v>0.05</v>
      </c>
      <c r="D3917" s="1171">
        <v>0.12</v>
      </c>
      <c r="E3917" s="1171" t="s">
        <v>6548</v>
      </c>
      <c r="F3917" s="1174">
        <v>0.42899999999999999</v>
      </c>
      <c r="G3917" s="1171"/>
    </row>
    <row r="3918" spans="1:7" ht="16" thickBot="1" x14ac:dyDescent="0.3">
      <c r="A3918" s="1170" t="s">
        <v>17650</v>
      </c>
      <c r="B3918" s="1144" t="s">
        <v>12978</v>
      </c>
      <c r="C3918" s="1144">
        <v>4</v>
      </c>
      <c r="D3918" s="1171">
        <v>10</v>
      </c>
      <c r="E3918" s="1171" t="s">
        <v>12711</v>
      </c>
      <c r="F3918" s="1174">
        <v>0.41399999999999998</v>
      </c>
      <c r="G3918" s="1171"/>
    </row>
    <row r="3919" spans="1:7" ht="16" thickBot="1" x14ac:dyDescent="0.3">
      <c r="A3919" s="1170" t="s">
        <v>14290</v>
      </c>
      <c r="B3919" s="1144" t="s">
        <v>12979</v>
      </c>
      <c r="C3919" s="1144">
        <v>2</v>
      </c>
      <c r="D3919" s="1171">
        <v>6</v>
      </c>
      <c r="E3919" s="1171" t="s">
        <v>13825</v>
      </c>
      <c r="F3919" s="1174">
        <v>0.45300000000000001</v>
      </c>
      <c r="G3919" s="1171"/>
    </row>
    <row r="3920" spans="1:7" ht="16" thickBot="1" x14ac:dyDescent="0.3">
      <c r="A3920" s="1157" t="s">
        <v>17651</v>
      </c>
      <c r="B3920" s="1144" t="s">
        <v>12980</v>
      </c>
      <c r="C3920" s="1144">
        <v>1</v>
      </c>
      <c r="D3920" s="1172">
        <v>2</v>
      </c>
      <c r="E3920" s="1172" t="s">
        <v>14052</v>
      </c>
      <c r="F3920" s="1175">
        <v>0.33400000000000002</v>
      </c>
      <c r="G3920" s="1172"/>
    </row>
    <row r="3921" spans="1:7" ht="16" thickBot="1" x14ac:dyDescent="0.3">
      <c r="A3921" s="1157" t="s">
        <v>14291</v>
      </c>
      <c r="B3921" s="1144" t="s">
        <v>12983</v>
      </c>
      <c r="C3921" s="1144">
        <v>800</v>
      </c>
      <c r="D3921" s="1144">
        <v>1000</v>
      </c>
      <c r="E3921" s="1144" t="s">
        <v>6548</v>
      </c>
      <c r="F3921" s="1144">
        <v>0.23599999999999999</v>
      </c>
      <c r="G3921" s="1144"/>
    </row>
    <row r="3922" spans="1:7" ht="16" thickBot="1" x14ac:dyDescent="0.3">
      <c r="A3922" s="1157" t="s">
        <v>14292</v>
      </c>
      <c r="B3922" s="1144" t="s">
        <v>14284</v>
      </c>
      <c r="C3922" s="1156"/>
      <c r="D3922" s="1168"/>
      <c r="E3922" s="1168"/>
      <c r="F3922" s="1168"/>
      <c r="G3922" s="1141"/>
    </row>
    <row r="3923" spans="1:7" ht="31.9" customHeight="1" thickBot="1" x14ac:dyDescent="0.3">
      <c r="A3923" s="1157" t="s">
        <v>17652</v>
      </c>
      <c r="B3923" s="1144" t="s">
        <v>14293</v>
      </c>
      <c r="C3923" s="1156">
        <v>2.4</v>
      </c>
      <c r="D3923" s="1168">
        <v>5</v>
      </c>
      <c r="E3923" s="1168" t="s">
        <v>17653</v>
      </c>
      <c r="F3923" s="1168">
        <v>0.41399999999999998</v>
      </c>
      <c r="G3923" s="1141"/>
    </row>
    <row r="3924" spans="1:7" ht="47" thickBot="1" x14ac:dyDescent="0.3">
      <c r="A3924" s="1157" t="s">
        <v>14294</v>
      </c>
      <c r="B3924" s="1144" t="s">
        <v>14295</v>
      </c>
      <c r="C3924" s="1156"/>
      <c r="D3924" s="1168"/>
      <c r="E3924" s="1168"/>
      <c r="F3924" s="1168"/>
      <c r="G3924" s="1141"/>
    </row>
    <row r="3925" spans="1:7" ht="47.5" customHeight="1" thickBot="1" x14ac:dyDescent="0.3">
      <c r="A3925" s="1157" t="s">
        <v>14296</v>
      </c>
      <c r="B3925" s="1144" t="s">
        <v>12986</v>
      </c>
      <c r="C3925" s="1156">
        <v>1</v>
      </c>
      <c r="D3925" s="1168">
        <v>2</v>
      </c>
      <c r="E3925" s="1168" t="s">
        <v>12713</v>
      </c>
      <c r="F3925" s="1168"/>
      <c r="G3925" s="1141"/>
    </row>
    <row r="3926" spans="1:7" ht="31.9" customHeight="1" thickBot="1" x14ac:dyDescent="0.3">
      <c r="A3926" s="1157" t="s">
        <v>14297</v>
      </c>
      <c r="B3926" s="1144" t="s">
        <v>12987</v>
      </c>
      <c r="C3926" s="1156">
        <v>5</v>
      </c>
      <c r="D3926" s="1168">
        <v>10</v>
      </c>
      <c r="E3926" s="1168" t="s">
        <v>12716</v>
      </c>
      <c r="F3926" s="1168">
        <v>0.30399999999999999</v>
      </c>
      <c r="G3926" s="1141"/>
    </row>
    <row r="3927" spans="1:7" ht="47" thickBot="1" x14ac:dyDescent="0.3">
      <c r="A3927" s="1157" t="s">
        <v>14298</v>
      </c>
      <c r="B3927" s="1144" t="s">
        <v>17654</v>
      </c>
      <c r="C3927" s="1156"/>
      <c r="D3927" s="1168"/>
      <c r="E3927" s="1168"/>
      <c r="F3927" s="1168"/>
      <c r="G3927" s="1141"/>
    </row>
    <row r="3928" spans="1:7" ht="31.5" thickBot="1" x14ac:dyDescent="0.3">
      <c r="A3928" s="1157" t="s">
        <v>14299</v>
      </c>
      <c r="B3928" s="1144" t="s">
        <v>12988</v>
      </c>
      <c r="C3928" s="1156">
        <v>0.02</v>
      </c>
      <c r="D3928" s="1168">
        <v>0.15</v>
      </c>
      <c r="E3928" s="1168" t="s">
        <v>15767</v>
      </c>
      <c r="F3928" s="1168">
        <v>0.12</v>
      </c>
      <c r="G3928" s="1141"/>
    </row>
    <row r="3929" spans="1:7" ht="31.5" thickBot="1" x14ac:dyDescent="0.3">
      <c r="A3929" s="1157" t="s">
        <v>17655</v>
      </c>
      <c r="B3929" s="1144"/>
      <c r="C3929" s="1144">
        <v>0.02</v>
      </c>
      <c r="D3929" s="1144">
        <v>0.15</v>
      </c>
      <c r="E3929" s="1144" t="s">
        <v>15767</v>
      </c>
      <c r="F3929" s="1144"/>
      <c r="G3929" s="1144"/>
    </row>
    <row r="3930" spans="1:7" ht="16" thickBot="1" x14ac:dyDescent="0.3">
      <c r="A3930" s="1157" t="s">
        <v>17656</v>
      </c>
      <c r="B3930" s="1144"/>
      <c r="C3930" s="1144"/>
      <c r="D3930" s="1144"/>
      <c r="E3930" s="1144"/>
      <c r="F3930" s="1144"/>
      <c r="G3930" s="1144"/>
    </row>
    <row r="3931" spans="1:7" ht="31.5" thickBot="1" x14ac:dyDescent="0.3">
      <c r="A3931" s="1157" t="s">
        <v>14300</v>
      </c>
      <c r="B3931" s="1144"/>
      <c r="C3931" s="1144">
        <v>0.01</v>
      </c>
      <c r="D3931" s="1144">
        <v>0.03</v>
      </c>
      <c r="E3931" s="1144" t="s">
        <v>15767</v>
      </c>
      <c r="F3931" s="1167"/>
      <c r="G3931" s="1144"/>
    </row>
    <row r="3932" spans="1:7" ht="31.5" thickBot="1" x14ac:dyDescent="0.3">
      <c r="A3932" s="1157" t="s">
        <v>14301</v>
      </c>
      <c r="B3932" s="1144" t="s">
        <v>14302</v>
      </c>
      <c r="C3932" s="1144"/>
      <c r="D3932" s="1144"/>
      <c r="E3932" s="1144"/>
      <c r="F3932" s="1144"/>
      <c r="G3932" s="1144"/>
    </row>
    <row r="3933" spans="1:7" ht="16.149999999999999" customHeight="1" thickBot="1" x14ac:dyDescent="0.3">
      <c r="A3933" s="1157" t="s">
        <v>14303</v>
      </c>
      <c r="B3933" s="1144" t="s">
        <v>12989</v>
      </c>
      <c r="C3933" s="1156">
        <v>0.1</v>
      </c>
      <c r="D3933" s="1168">
        <v>0.2</v>
      </c>
      <c r="E3933" s="1168" t="s">
        <v>12716</v>
      </c>
      <c r="F3933" s="1168"/>
      <c r="G3933" s="1141"/>
    </row>
    <row r="3934" spans="1:7" ht="16" thickBot="1" x14ac:dyDescent="0.3">
      <c r="A3934" s="1157" t="s">
        <v>14304</v>
      </c>
      <c r="B3934" s="1144"/>
      <c r="C3934" s="1144">
        <v>0.1</v>
      </c>
      <c r="D3934" s="1144">
        <v>0.2</v>
      </c>
      <c r="E3934" s="1144"/>
      <c r="F3934" s="1144"/>
      <c r="G3934" s="1144"/>
    </row>
    <row r="3935" spans="1:7" ht="16.149999999999999" customHeight="1" thickBot="1" x14ac:dyDescent="0.3">
      <c r="A3935" s="1157" t="s">
        <v>14305</v>
      </c>
      <c r="B3935" s="1178">
        <v>2148909</v>
      </c>
      <c r="C3935" s="1156">
        <v>7.0000000000000007E-2</v>
      </c>
      <c r="D3935" s="1168">
        <v>0.17</v>
      </c>
      <c r="E3935" s="1168" t="s">
        <v>17657</v>
      </c>
      <c r="F3935" s="1168">
        <v>0.29699999999999999</v>
      </c>
      <c r="G3935" s="1141"/>
    </row>
    <row r="3936" spans="1:7" ht="16.149999999999999" customHeight="1" thickBot="1" x14ac:dyDescent="0.3">
      <c r="A3936" s="1157" t="s">
        <v>14306</v>
      </c>
      <c r="B3936" s="1144" t="s">
        <v>12990</v>
      </c>
      <c r="C3936" s="1156">
        <v>15</v>
      </c>
      <c r="D3936" s="1168">
        <v>30</v>
      </c>
      <c r="E3936" s="1168"/>
      <c r="F3936" s="1168">
        <v>0.12</v>
      </c>
      <c r="G3936" s="1141"/>
    </row>
    <row r="3937" spans="1:7" ht="31.5" thickBot="1" x14ac:dyDescent="0.3">
      <c r="A3937" s="1157" t="s">
        <v>14307</v>
      </c>
      <c r="B3937" s="1144" t="s">
        <v>14308</v>
      </c>
      <c r="C3937" s="1144"/>
      <c r="D3937" s="1144"/>
      <c r="E3937" s="1144"/>
      <c r="F3937" s="1144"/>
      <c r="G3937" s="1144"/>
    </row>
    <row r="3938" spans="1:7" ht="16" thickBot="1" x14ac:dyDescent="0.3">
      <c r="A3938" s="1157" t="s">
        <v>14309</v>
      </c>
      <c r="B3938" s="1144" t="s">
        <v>12991</v>
      </c>
      <c r="C3938" s="1156">
        <v>10</v>
      </c>
      <c r="D3938" s="1168">
        <v>20</v>
      </c>
      <c r="E3938" s="1168" t="s">
        <v>13967</v>
      </c>
      <c r="F3938" s="1168">
        <v>0.316</v>
      </c>
      <c r="G3938" s="1141"/>
    </row>
    <row r="3939" spans="1:7" ht="16" thickBot="1" x14ac:dyDescent="0.3">
      <c r="A3939" s="1157" t="s">
        <v>14310</v>
      </c>
      <c r="B3939" s="1178">
        <v>2148878</v>
      </c>
      <c r="C3939" s="1144">
        <v>7</v>
      </c>
      <c r="D3939" s="1144">
        <v>14</v>
      </c>
      <c r="E3939" s="1144"/>
      <c r="F3939" s="1144">
        <v>0.70599999999999996</v>
      </c>
      <c r="G3939" s="1144"/>
    </row>
    <row r="3940" spans="1:7" ht="31.5" thickBot="1" x14ac:dyDescent="0.3">
      <c r="A3940" s="1157" t="s">
        <v>14311</v>
      </c>
      <c r="B3940" s="1144" t="s">
        <v>14312</v>
      </c>
      <c r="C3940" s="1144"/>
      <c r="D3940" s="1144"/>
      <c r="E3940" s="1144"/>
      <c r="F3940" s="1144"/>
      <c r="G3940" s="1144"/>
    </row>
    <row r="3941" spans="1:7" ht="16" thickBot="1" x14ac:dyDescent="0.3">
      <c r="A3941" s="1157" t="s">
        <v>14313</v>
      </c>
      <c r="B3941" s="1144" t="s">
        <v>12992</v>
      </c>
      <c r="C3941" s="1156">
        <v>0.1</v>
      </c>
      <c r="D3941" s="1168">
        <v>0.3</v>
      </c>
      <c r="E3941" s="1168"/>
      <c r="F3941" s="1168"/>
      <c r="G3941" s="1141"/>
    </row>
    <row r="3942" spans="1:7" ht="16" thickBot="1" x14ac:dyDescent="0.3">
      <c r="A3942" s="1157" t="s">
        <v>14314</v>
      </c>
      <c r="B3942" s="1144"/>
      <c r="C3942" s="1144">
        <v>0.01</v>
      </c>
      <c r="D3942" s="1144">
        <v>0.03</v>
      </c>
      <c r="E3942" s="1144" t="s">
        <v>12606</v>
      </c>
      <c r="F3942" s="1167"/>
      <c r="G3942" s="1167"/>
    </row>
    <row r="3943" spans="1:7" ht="16" thickBot="1" x14ac:dyDescent="0.3">
      <c r="A3943" s="1157" t="s">
        <v>14315</v>
      </c>
      <c r="B3943" s="1144" t="s">
        <v>12993</v>
      </c>
      <c r="C3943" s="1167">
        <v>100</v>
      </c>
      <c r="D3943" s="1144">
        <v>400</v>
      </c>
      <c r="E3943" s="1144" t="s">
        <v>14316</v>
      </c>
      <c r="F3943" s="1144">
        <v>0.23100000000000001</v>
      </c>
      <c r="G3943" s="1167"/>
    </row>
    <row r="3944" spans="1:7" ht="31.9" customHeight="1" thickBot="1" x14ac:dyDescent="0.3">
      <c r="A3944" s="1157" t="s">
        <v>14317</v>
      </c>
      <c r="B3944" s="1144" t="s">
        <v>14318</v>
      </c>
      <c r="C3944" s="1156"/>
      <c r="D3944" s="1168"/>
      <c r="E3944" s="1168"/>
      <c r="F3944" s="1168"/>
      <c r="G3944" s="1141"/>
    </row>
    <row r="3945" spans="1:7" ht="16" thickBot="1" x14ac:dyDescent="0.3">
      <c r="A3945" s="1157" t="s">
        <v>14319</v>
      </c>
      <c r="B3945" s="1144" t="s">
        <v>12994</v>
      </c>
      <c r="C3945" s="1144">
        <v>1</v>
      </c>
      <c r="D3945" s="1144">
        <v>2</v>
      </c>
      <c r="E3945" s="1144"/>
      <c r="F3945" s="1144"/>
      <c r="G3945" s="1144"/>
    </row>
    <row r="3946" spans="1:7" ht="16" thickBot="1" x14ac:dyDescent="0.3">
      <c r="A3946" s="1157" t="s">
        <v>14320</v>
      </c>
      <c r="B3946" s="1144" t="s">
        <v>12995</v>
      </c>
      <c r="C3946" s="1167">
        <v>0.1</v>
      </c>
      <c r="D3946" s="1144">
        <v>0.2</v>
      </c>
      <c r="E3946" s="1144" t="s">
        <v>12716</v>
      </c>
      <c r="F3946" s="1167">
        <v>7.4999999999999997E-2</v>
      </c>
      <c r="G3946" s="1167"/>
    </row>
    <row r="3947" spans="1:7" ht="16" thickBot="1" x14ac:dyDescent="0.3">
      <c r="A3947" s="1157" t="s">
        <v>14321</v>
      </c>
      <c r="B3947" s="1144" t="s">
        <v>12996</v>
      </c>
      <c r="C3947" s="1144">
        <v>0.1</v>
      </c>
      <c r="D3947" s="1144">
        <v>0.5</v>
      </c>
      <c r="E3947" s="1144" t="s">
        <v>12606</v>
      </c>
      <c r="F3947" s="1167"/>
      <c r="G3947" s="1144"/>
    </row>
    <row r="3948" spans="1:7" ht="16.149999999999999" customHeight="1" thickBot="1" x14ac:dyDescent="0.3">
      <c r="A3948" s="1157" t="s">
        <v>14322</v>
      </c>
      <c r="B3948" s="1144" t="s">
        <v>12788</v>
      </c>
      <c r="C3948" s="1156">
        <v>19</v>
      </c>
      <c r="D3948" s="1168">
        <v>48</v>
      </c>
      <c r="E3948" s="1168"/>
      <c r="F3948" s="1168">
        <v>0.10100000000000001</v>
      </c>
      <c r="G3948" s="1141"/>
    </row>
    <row r="3949" spans="1:7" ht="16" thickBot="1" x14ac:dyDescent="0.3">
      <c r="A3949" s="1159" t="s">
        <v>14323</v>
      </c>
      <c r="B3949" s="1141" t="s">
        <v>12997</v>
      </c>
      <c r="C3949" s="1141">
        <v>300</v>
      </c>
      <c r="D3949" s="1141">
        <v>800</v>
      </c>
      <c r="E3949" s="1141" t="s">
        <v>12729</v>
      </c>
      <c r="F3949" s="1141"/>
      <c r="G3949" s="1154"/>
    </row>
    <row r="3950" spans="1:7" ht="47" thickBot="1" x14ac:dyDescent="0.3">
      <c r="A3950" s="1157" t="s">
        <v>14324</v>
      </c>
      <c r="B3950" s="1144" t="s">
        <v>14325</v>
      </c>
      <c r="C3950" s="1167"/>
      <c r="D3950" s="1144"/>
      <c r="E3950" s="1144"/>
      <c r="F3950" s="1144"/>
      <c r="G3950" s="1167"/>
    </row>
    <row r="3951" spans="1:7" ht="31.5" thickBot="1" x14ac:dyDescent="0.3">
      <c r="A3951" s="1157" t="s">
        <v>14326</v>
      </c>
      <c r="B3951" s="1144" t="s">
        <v>12998</v>
      </c>
      <c r="C3951" s="1144">
        <v>0.05</v>
      </c>
      <c r="D3951" s="1144">
        <v>0.1</v>
      </c>
      <c r="E3951" s="1144" t="s">
        <v>15768</v>
      </c>
      <c r="F3951" s="1144"/>
      <c r="G3951" s="1144"/>
    </row>
    <row r="3952" spans="1:7" ht="16" thickBot="1" x14ac:dyDescent="0.3">
      <c r="A3952" s="1157" t="s">
        <v>14327</v>
      </c>
      <c r="B3952" s="1144" t="s">
        <v>12999</v>
      </c>
      <c r="C3952" s="1144">
        <v>44</v>
      </c>
      <c r="D3952" s="1144">
        <v>176</v>
      </c>
      <c r="E3952" s="1144" t="s">
        <v>6548</v>
      </c>
      <c r="F3952" s="1144">
        <v>0.115</v>
      </c>
      <c r="G3952" s="1144"/>
    </row>
    <row r="3953" spans="1:7" ht="47" thickBot="1" x14ac:dyDescent="0.3">
      <c r="A3953" s="1157" t="s">
        <v>14328</v>
      </c>
      <c r="B3953" s="1144" t="s">
        <v>14325</v>
      </c>
      <c r="C3953" s="1144"/>
      <c r="D3953" s="1144"/>
      <c r="E3953" s="1144"/>
      <c r="F3953" s="1144"/>
      <c r="G3953" s="1144"/>
    </row>
    <row r="3954" spans="1:7" ht="31.5" thickBot="1" x14ac:dyDescent="0.3">
      <c r="A3954" s="1157" t="s">
        <v>14329</v>
      </c>
      <c r="B3954" s="1144" t="s">
        <v>14330</v>
      </c>
      <c r="C3954" s="1144"/>
      <c r="D3954" s="1144"/>
      <c r="E3954" s="1144"/>
      <c r="F3954" s="1144"/>
      <c r="G3954" s="1144"/>
    </row>
    <row r="3955" spans="1:7" ht="16.149999999999999" customHeight="1" thickBot="1" x14ac:dyDescent="0.3">
      <c r="A3955" s="1157" t="s">
        <v>17658</v>
      </c>
      <c r="B3955" s="1144"/>
      <c r="C3955" s="1156"/>
      <c r="D3955" s="1168"/>
      <c r="E3955" s="1168"/>
      <c r="F3955" s="1168"/>
      <c r="G3955" s="1141"/>
    </row>
    <row r="3956" spans="1:7" ht="16.149999999999999" customHeight="1" thickBot="1" x14ac:dyDescent="0.3">
      <c r="A3956" s="1157" t="s">
        <v>14331</v>
      </c>
      <c r="B3956" s="1144" t="s">
        <v>14332</v>
      </c>
      <c r="C3956" s="1156"/>
      <c r="D3956" s="1168"/>
      <c r="E3956" s="1168"/>
      <c r="F3956" s="1168"/>
      <c r="G3956" s="1141"/>
    </row>
    <row r="3957" spans="1:7" ht="16" thickBot="1" x14ac:dyDescent="0.3">
      <c r="A3957" s="1157" t="s">
        <v>14333</v>
      </c>
      <c r="B3957" s="1144" t="s">
        <v>13000</v>
      </c>
      <c r="C3957" s="1156">
        <v>150</v>
      </c>
      <c r="D3957" s="1168">
        <v>300</v>
      </c>
      <c r="E3957" s="1168" t="s">
        <v>12711</v>
      </c>
      <c r="F3957" s="1168">
        <v>0.33400000000000002</v>
      </c>
      <c r="G3957" s="1141"/>
    </row>
    <row r="3958" spans="1:7" ht="16" thickBot="1" x14ac:dyDescent="0.3">
      <c r="A3958" s="1157" t="s">
        <v>14334</v>
      </c>
      <c r="B3958" s="1144" t="s">
        <v>14335</v>
      </c>
      <c r="C3958" s="1144"/>
      <c r="D3958" s="1144"/>
      <c r="E3958" s="1167"/>
      <c r="F3958" s="1144"/>
      <c r="G3958" s="1144"/>
    </row>
    <row r="3959" spans="1:7" ht="16" thickBot="1" x14ac:dyDescent="0.3">
      <c r="A3959" s="1155" t="s">
        <v>14336</v>
      </c>
      <c r="B3959" s="1144" t="s">
        <v>13001</v>
      </c>
      <c r="C3959" s="1144">
        <v>138</v>
      </c>
      <c r="D3959" s="1169">
        <v>275</v>
      </c>
      <c r="E3959" s="1169" t="s">
        <v>12716</v>
      </c>
      <c r="F3959" s="1169">
        <v>0.14499999999999999</v>
      </c>
      <c r="G3959" s="1169"/>
    </row>
    <row r="3960" spans="1:7" ht="47" thickBot="1" x14ac:dyDescent="0.3">
      <c r="A3960" s="1170" t="s">
        <v>14337</v>
      </c>
      <c r="B3960" s="1144" t="s">
        <v>14338</v>
      </c>
      <c r="C3960" s="1144"/>
      <c r="D3960" s="1171"/>
      <c r="E3960" s="1171"/>
      <c r="F3960" s="1171"/>
      <c r="G3960" s="1171"/>
    </row>
    <row r="3961" spans="1:7" ht="16" thickBot="1" x14ac:dyDescent="0.3">
      <c r="A3961" s="1170" t="s">
        <v>14339</v>
      </c>
      <c r="B3961" s="1144" t="s">
        <v>13002</v>
      </c>
      <c r="C3961" s="1144">
        <v>6.4</v>
      </c>
      <c r="D3961" s="1171">
        <v>32</v>
      </c>
      <c r="E3961" s="1171" t="s">
        <v>12787</v>
      </c>
      <c r="F3961" s="1171">
        <v>0.159</v>
      </c>
      <c r="G3961" s="1171"/>
    </row>
    <row r="3962" spans="1:7" ht="47" thickBot="1" x14ac:dyDescent="0.3">
      <c r="A3962" s="1157" t="s">
        <v>14340</v>
      </c>
      <c r="B3962" s="1144" t="s">
        <v>14341</v>
      </c>
      <c r="C3962" s="1144"/>
      <c r="D3962" s="1172"/>
      <c r="E3962" s="1172"/>
      <c r="F3962" s="1172"/>
      <c r="G3962" s="1172"/>
    </row>
    <row r="3963" spans="1:7" ht="31.5" thickBot="1" x14ac:dyDescent="0.3">
      <c r="A3963" s="1157" t="s">
        <v>14342</v>
      </c>
      <c r="B3963" s="1144" t="s">
        <v>13003</v>
      </c>
      <c r="C3963" s="1167">
        <v>0.05</v>
      </c>
      <c r="D3963" s="1144">
        <v>0.1</v>
      </c>
      <c r="E3963" s="1144" t="s">
        <v>15768</v>
      </c>
      <c r="F3963" s="1167"/>
      <c r="G3963" s="1167"/>
    </row>
    <row r="3964" spans="1:7" ht="16" thickBot="1" x14ac:dyDescent="0.3">
      <c r="A3964" s="1157" t="s">
        <v>14343</v>
      </c>
      <c r="B3964" s="1144" t="s">
        <v>13004</v>
      </c>
      <c r="C3964" s="1144">
        <v>0.1</v>
      </c>
      <c r="D3964" s="1144">
        <v>0.5</v>
      </c>
      <c r="E3964" s="1144"/>
      <c r="F3964" s="1144"/>
      <c r="G3964" s="1167"/>
    </row>
    <row r="3965" spans="1:7" ht="16" thickBot="1" x14ac:dyDescent="0.3">
      <c r="A3965" s="1157" t="s">
        <v>17659</v>
      </c>
      <c r="B3965" s="1144"/>
      <c r="C3965" s="1167">
        <v>0.1</v>
      </c>
      <c r="D3965" s="1144">
        <v>0.5</v>
      </c>
      <c r="E3965" s="1144" t="s">
        <v>12716</v>
      </c>
      <c r="F3965" s="1144"/>
      <c r="G3965" s="1167"/>
    </row>
    <row r="3966" spans="1:7" ht="16" thickBot="1" x14ac:dyDescent="0.3">
      <c r="A3966" s="1157" t="s">
        <v>14344</v>
      </c>
      <c r="B3966" s="1144" t="s">
        <v>13005</v>
      </c>
      <c r="C3966" s="1156">
        <v>192</v>
      </c>
      <c r="D3966" s="1168">
        <v>384</v>
      </c>
      <c r="E3966" s="1168" t="s">
        <v>13967</v>
      </c>
      <c r="F3966" s="1168">
        <v>0.26100000000000001</v>
      </c>
      <c r="G3966" s="1141"/>
    </row>
    <row r="3967" spans="1:7" ht="16" thickBot="1" x14ac:dyDescent="0.3">
      <c r="A3967" s="1157" t="s">
        <v>14345</v>
      </c>
      <c r="B3967" s="1144" t="s">
        <v>13006</v>
      </c>
      <c r="C3967" s="1156">
        <v>5</v>
      </c>
      <c r="D3967" s="1168">
        <v>10</v>
      </c>
      <c r="E3967" s="1168" t="s">
        <v>12711</v>
      </c>
      <c r="F3967" s="1168">
        <v>0.22500000000000001</v>
      </c>
      <c r="G3967" s="1141"/>
    </row>
    <row r="3968" spans="1:7" ht="16" thickBot="1" x14ac:dyDescent="0.3">
      <c r="A3968" s="1157" t="s">
        <v>14346</v>
      </c>
      <c r="B3968" s="1144" t="s">
        <v>13007</v>
      </c>
      <c r="C3968" s="1144">
        <v>0.1</v>
      </c>
      <c r="D3968" s="1144">
        <v>0.5</v>
      </c>
      <c r="E3968" s="1144" t="s">
        <v>13768</v>
      </c>
      <c r="F3968" s="1167">
        <v>0.22500000000000001</v>
      </c>
      <c r="G3968" s="1167"/>
    </row>
    <row r="3969" spans="1:7" ht="16" thickBot="1" x14ac:dyDescent="0.3">
      <c r="A3969" s="1157" t="s">
        <v>14347</v>
      </c>
      <c r="B3969" s="1144" t="s">
        <v>13008</v>
      </c>
      <c r="C3969" s="1144">
        <v>4.46</v>
      </c>
      <c r="D3969" s="1144">
        <v>8.92</v>
      </c>
      <c r="E3969" s="1144" t="s">
        <v>12713</v>
      </c>
      <c r="F3969" s="1167">
        <v>0.22500000000000001</v>
      </c>
      <c r="G3969" s="1167"/>
    </row>
    <row r="3970" spans="1:7" ht="16" thickBot="1" x14ac:dyDescent="0.3">
      <c r="A3970" s="1157" t="s">
        <v>14348</v>
      </c>
      <c r="B3970" s="1144" t="s">
        <v>12804</v>
      </c>
      <c r="C3970" s="1144">
        <v>0.05</v>
      </c>
      <c r="D3970" s="1144">
        <v>0.1</v>
      </c>
      <c r="E3970" s="1144" t="s">
        <v>12729</v>
      </c>
      <c r="F3970" s="1144">
        <v>0.13800000000000001</v>
      </c>
      <c r="G3970" s="1144"/>
    </row>
    <row r="3971" spans="1:7" ht="16" thickBot="1" x14ac:dyDescent="0.3">
      <c r="A3971" s="1157" t="s">
        <v>14349</v>
      </c>
      <c r="B3971" s="1144" t="s">
        <v>12805</v>
      </c>
      <c r="C3971" s="1144">
        <v>0.05</v>
      </c>
      <c r="D3971" s="1144">
        <v>0.1</v>
      </c>
      <c r="E3971" s="1144" t="s">
        <v>12729</v>
      </c>
      <c r="F3971" s="1144">
        <v>0.13800000000000001</v>
      </c>
      <c r="G3971" s="1144"/>
    </row>
    <row r="3972" spans="1:7" ht="16" thickBot="1" x14ac:dyDescent="0.3">
      <c r="A3972" s="1157" t="s">
        <v>14350</v>
      </c>
      <c r="B3972" s="1144" t="s">
        <v>13009</v>
      </c>
      <c r="C3972" s="1144">
        <v>5</v>
      </c>
      <c r="D3972" s="1144">
        <v>10</v>
      </c>
      <c r="E3972" s="1144" t="s">
        <v>12711</v>
      </c>
      <c r="F3972" s="1167">
        <v>0.161</v>
      </c>
      <c r="G3972" s="1144"/>
    </row>
    <row r="3973" spans="1:7" ht="16" thickBot="1" x14ac:dyDescent="0.3">
      <c r="A3973" s="1157" t="s">
        <v>14351</v>
      </c>
      <c r="B3973" s="1144" t="s">
        <v>13010</v>
      </c>
      <c r="C3973" s="1144">
        <v>8</v>
      </c>
      <c r="D3973" s="1144">
        <v>12</v>
      </c>
      <c r="E3973" s="1144" t="s">
        <v>12711</v>
      </c>
      <c r="F3973" s="1144">
        <v>0.23799999999999999</v>
      </c>
      <c r="G3973" s="1167"/>
    </row>
    <row r="3974" spans="1:7" ht="16" thickBot="1" x14ac:dyDescent="0.3">
      <c r="A3974" s="1157" t="s">
        <v>14352</v>
      </c>
      <c r="B3974" s="1144" t="s">
        <v>13011</v>
      </c>
      <c r="C3974" s="1144">
        <v>4000</v>
      </c>
      <c r="D3974" s="1144">
        <v>6000</v>
      </c>
      <c r="E3974" s="1144"/>
      <c r="F3974" s="1167">
        <v>0.16200000000000001</v>
      </c>
      <c r="G3974" s="1167"/>
    </row>
    <row r="3975" spans="1:7" ht="16" thickBot="1" x14ac:dyDescent="0.3">
      <c r="A3975" s="1157" t="s">
        <v>14353</v>
      </c>
      <c r="B3975" s="1144" t="s">
        <v>13012</v>
      </c>
      <c r="C3975" s="1144">
        <v>15</v>
      </c>
      <c r="D3975" s="1144">
        <v>35</v>
      </c>
      <c r="E3975" s="1144" t="s">
        <v>12711</v>
      </c>
      <c r="F3975" s="1144">
        <v>0.13300000000000001</v>
      </c>
      <c r="G3975" s="1167"/>
    </row>
    <row r="3976" spans="1:7" ht="16" thickBot="1" x14ac:dyDescent="0.3">
      <c r="A3976" s="1157" t="s">
        <v>14354</v>
      </c>
      <c r="B3976" s="1144" t="s">
        <v>13013</v>
      </c>
      <c r="C3976" s="1178">
        <v>500</v>
      </c>
      <c r="D3976" s="1144">
        <v>1000</v>
      </c>
      <c r="E3976" s="1144"/>
      <c r="F3976" s="1144">
        <v>0.18</v>
      </c>
      <c r="G3976" s="1144"/>
    </row>
    <row r="3977" spans="1:7" ht="16" thickBot="1" x14ac:dyDescent="0.3">
      <c r="A3977" s="1157" t="s">
        <v>14355</v>
      </c>
      <c r="B3977" s="1144" t="s">
        <v>13014</v>
      </c>
      <c r="C3977" s="1178">
        <v>50</v>
      </c>
      <c r="D3977" s="1144">
        <v>100</v>
      </c>
      <c r="E3977" s="1144" t="s">
        <v>12716</v>
      </c>
      <c r="F3977" s="1144">
        <v>0.18</v>
      </c>
      <c r="G3977" s="1144"/>
    </row>
    <row r="3978" spans="1:7" ht="31.5" thickBot="1" x14ac:dyDescent="0.3">
      <c r="A3978" s="1157" t="s">
        <v>14356</v>
      </c>
      <c r="B3978" s="1144" t="s">
        <v>13015</v>
      </c>
      <c r="C3978" s="1144">
        <v>55</v>
      </c>
      <c r="D3978" s="1144">
        <v>164</v>
      </c>
      <c r="E3978" s="1144" t="s">
        <v>14357</v>
      </c>
      <c r="F3978" s="1144">
        <v>0.183</v>
      </c>
      <c r="G3978" s="1144"/>
    </row>
    <row r="3979" spans="1:7" ht="31.5" thickBot="1" x14ac:dyDescent="0.3">
      <c r="A3979" s="1157" t="s">
        <v>14358</v>
      </c>
      <c r="B3979" s="1144" t="s">
        <v>14359</v>
      </c>
      <c r="C3979" s="1144"/>
      <c r="D3979" s="1144"/>
      <c r="E3979" s="1144"/>
      <c r="F3979" s="1167"/>
      <c r="G3979" s="1144"/>
    </row>
    <row r="3980" spans="1:7" ht="16" thickBot="1" x14ac:dyDescent="0.3">
      <c r="A3980" s="1157" t="s">
        <v>14360</v>
      </c>
      <c r="B3980" s="1144" t="s">
        <v>13016</v>
      </c>
      <c r="C3980" s="1144">
        <v>3000</v>
      </c>
      <c r="D3980" s="1144">
        <v>4500</v>
      </c>
      <c r="E3980" s="1144"/>
      <c r="F3980" s="1144">
        <v>0.17499999999999999</v>
      </c>
      <c r="G3980" s="1167"/>
    </row>
    <row r="3981" spans="1:7" ht="31.5" thickBot="1" x14ac:dyDescent="0.3">
      <c r="A3981" s="1157" t="s">
        <v>14361</v>
      </c>
      <c r="B3981" s="1144" t="s">
        <v>13938</v>
      </c>
      <c r="C3981" s="1144"/>
      <c r="D3981" s="1144"/>
      <c r="E3981" s="1144"/>
      <c r="F3981" s="1144"/>
      <c r="G3981" s="1167"/>
    </row>
    <row r="3982" spans="1:7" ht="31.5" thickBot="1" x14ac:dyDescent="0.3">
      <c r="A3982" s="1157" t="s">
        <v>17660</v>
      </c>
      <c r="B3982" s="1144" t="s">
        <v>13938</v>
      </c>
      <c r="C3982" s="1144"/>
      <c r="D3982" s="1144"/>
      <c r="E3982" s="1144"/>
      <c r="F3982" s="1167"/>
      <c r="G3982" s="1167"/>
    </row>
    <row r="3983" spans="1:7" ht="16.149999999999999" customHeight="1" thickBot="1" x14ac:dyDescent="0.3">
      <c r="A3983" s="1157" t="s">
        <v>14362</v>
      </c>
      <c r="B3983" s="1144" t="s">
        <v>13017</v>
      </c>
      <c r="C3983" s="1156">
        <v>10</v>
      </c>
      <c r="D3983" s="1168">
        <v>20</v>
      </c>
      <c r="E3983" s="1168" t="s">
        <v>12711</v>
      </c>
      <c r="F3983" s="1168">
        <v>0.20200000000000001</v>
      </c>
      <c r="G3983" s="1141"/>
    </row>
    <row r="3984" spans="1:7" ht="31.9" customHeight="1" thickBot="1" x14ac:dyDescent="0.3">
      <c r="A3984" s="1157" t="s">
        <v>14363</v>
      </c>
      <c r="B3984" s="1144" t="s">
        <v>13018</v>
      </c>
      <c r="C3984" s="1156">
        <v>4.9000000000000004</v>
      </c>
      <c r="D3984" s="1168">
        <v>12.5</v>
      </c>
      <c r="E3984" s="1168" t="s">
        <v>6548</v>
      </c>
      <c r="F3984" s="1168">
        <v>0.40699999999999997</v>
      </c>
      <c r="G3984" s="1141"/>
    </row>
    <row r="3985" spans="1:7" ht="16" thickBot="1" x14ac:dyDescent="0.3">
      <c r="A3985" s="1157" t="s">
        <v>14364</v>
      </c>
      <c r="B3985" s="1144" t="s">
        <v>13019</v>
      </c>
      <c r="C3985" s="1144">
        <v>100</v>
      </c>
      <c r="D3985" s="1144">
        <v>250</v>
      </c>
      <c r="E3985" s="1144" t="s">
        <v>6548</v>
      </c>
      <c r="F3985" s="1144">
        <v>0.2</v>
      </c>
      <c r="G3985" s="1144"/>
    </row>
    <row r="3986" spans="1:7" ht="16" thickBot="1" x14ac:dyDescent="0.3">
      <c r="A3986" s="1157" t="s">
        <v>14365</v>
      </c>
      <c r="B3986" s="1144" t="s">
        <v>13020</v>
      </c>
      <c r="C3986" s="1144">
        <v>100</v>
      </c>
      <c r="D3986" s="1144">
        <v>250</v>
      </c>
      <c r="E3986" s="1144" t="s">
        <v>6548</v>
      </c>
      <c r="F3986" s="1167">
        <v>0.2</v>
      </c>
      <c r="G3986" s="1144"/>
    </row>
    <row r="3987" spans="1:7" ht="16" thickBot="1" x14ac:dyDescent="0.3">
      <c r="A3987" s="1157" t="s">
        <v>14366</v>
      </c>
      <c r="B3987" s="1144" t="s">
        <v>13021</v>
      </c>
      <c r="C3987" s="1144">
        <v>100</v>
      </c>
      <c r="D3987" s="1144">
        <v>250</v>
      </c>
      <c r="E3987" s="1144" t="s">
        <v>6548</v>
      </c>
      <c r="F3987" s="1167">
        <v>0.2</v>
      </c>
      <c r="G3987" s="1144"/>
    </row>
    <row r="3988" spans="1:7" ht="31.5" thickBot="1" x14ac:dyDescent="0.3">
      <c r="A3988" s="1157" t="s">
        <v>14367</v>
      </c>
      <c r="B3988" s="1144" t="s">
        <v>14368</v>
      </c>
      <c r="C3988" s="1144"/>
      <c r="D3988" s="1144"/>
      <c r="E3988" s="1144"/>
      <c r="F3988" s="1144"/>
      <c r="G3988" s="1167"/>
    </row>
    <row r="3989" spans="1:7" ht="16" thickBot="1" x14ac:dyDescent="0.3">
      <c r="A3989" s="1157" t="s">
        <v>14369</v>
      </c>
      <c r="B3989" s="1144" t="s">
        <v>13022</v>
      </c>
      <c r="C3989" s="1144">
        <v>0.3</v>
      </c>
      <c r="D3989" s="1144">
        <v>0.5</v>
      </c>
      <c r="E3989" s="1144" t="s">
        <v>12716</v>
      </c>
      <c r="F3989" s="1167">
        <v>0.106</v>
      </c>
      <c r="G3989" s="1167"/>
    </row>
    <row r="3990" spans="1:7" ht="16" thickBot="1" x14ac:dyDescent="0.3">
      <c r="A3990" s="1157" t="s">
        <v>14370</v>
      </c>
      <c r="B3990" s="1144"/>
      <c r="C3990" s="1144">
        <v>5</v>
      </c>
      <c r="D3990" s="1144">
        <v>10</v>
      </c>
      <c r="E3990" s="1144" t="s">
        <v>12887</v>
      </c>
      <c r="F3990" s="1167"/>
      <c r="G3990" s="1144"/>
    </row>
    <row r="3991" spans="1:7" ht="16" thickBot="1" x14ac:dyDescent="0.3">
      <c r="A3991" s="1157" t="s">
        <v>14371</v>
      </c>
      <c r="B3991" s="1144" t="s">
        <v>13023</v>
      </c>
      <c r="C3991" s="1144">
        <v>0.05</v>
      </c>
      <c r="D3991" s="1144">
        <v>0.15</v>
      </c>
      <c r="E3991" s="1144" t="s">
        <v>12606</v>
      </c>
      <c r="F3991" s="1144"/>
      <c r="G3991" s="1144"/>
    </row>
    <row r="3992" spans="1:7" ht="16" thickBot="1" x14ac:dyDescent="0.3">
      <c r="A3992" s="1155" t="s">
        <v>14372</v>
      </c>
      <c r="B3992" s="1144" t="s">
        <v>13024</v>
      </c>
      <c r="C3992" s="1144">
        <v>18</v>
      </c>
      <c r="D3992" s="1169">
        <v>36</v>
      </c>
      <c r="E3992" s="1169"/>
      <c r="F3992" s="1169">
        <v>0.27900000000000003</v>
      </c>
      <c r="G3992" s="1169"/>
    </row>
    <row r="3993" spans="1:7" ht="16" thickBot="1" x14ac:dyDescent="0.3">
      <c r="A3993" s="1170" t="s">
        <v>14373</v>
      </c>
      <c r="B3993" s="1144" t="s">
        <v>13873</v>
      </c>
      <c r="C3993" s="1144"/>
      <c r="D3993" s="1171"/>
      <c r="E3993" s="1171"/>
      <c r="F3993" s="1171"/>
      <c r="G3993" s="1171"/>
    </row>
    <row r="3994" spans="1:7" ht="16" thickBot="1" x14ac:dyDescent="0.3">
      <c r="A3994" s="1170" t="s">
        <v>14374</v>
      </c>
      <c r="B3994" s="1144" t="s">
        <v>13025</v>
      </c>
      <c r="C3994" s="1144">
        <v>2.6</v>
      </c>
      <c r="D3994" s="1171">
        <v>5</v>
      </c>
      <c r="E3994" s="1171" t="s">
        <v>13701</v>
      </c>
      <c r="F3994" s="1171">
        <v>0.38500000000000001</v>
      </c>
      <c r="G3994" s="1171"/>
    </row>
    <row r="3995" spans="1:7" ht="31.5" thickBot="1" x14ac:dyDescent="0.3">
      <c r="A3995" s="1170" t="s">
        <v>14375</v>
      </c>
      <c r="B3995" s="1144" t="s">
        <v>13798</v>
      </c>
      <c r="C3995" s="1144"/>
      <c r="D3995" s="1171"/>
      <c r="E3995" s="1171"/>
      <c r="F3995" s="1171"/>
      <c r="G3995" s="1171"/>
    </row>
    <row r="3996" spans="1:7" ht="16" thickBot="1" x14ac:dyDescent="0.3">
      <c r="A3996" s="1170" t="s">
        <v>14376</v>
      </c>
      <c r="B3996" s="1144" t="s">
        <v>13026</v>
      </c>
      <c r="C3996" s="1144">
        <v>200</v>
      </c>
      <c r="D3996" s="1171">
        <v>400</v>
      </c>
      <c r="E3996" s="1171" t="s">
        <v>13967</v>
      </c>
      <c r="F3996" s="1171">
        <v>0.22700000000000001</v>
      </c>
      <c r="G3996" s="1171"/>
    </row>
    <row r="3997" spans="1:7" ht="16" thickBot="1" x14ac:dyDescent="0.3">
      <c r="A3997" s="1170" t="s">
        <v>17661</v>
      </c>
      <c r="B3997" s="1144" t="s">
        <v>13027</v>
      </c>
      <c r="C3997" s="1144"/>
      <c r="D3997" s="1171"/>
      <c r="E3997" s="1171"/>
      <c r="F3997" s="1171"/>
      <c r="G3997" s="1171"/>
    </row>
    <row r="3998" spans="1:7" ht="16" thickBot="1" x14ac:dyDescent="0.3">
      <c r="A3998" s="1170" t="s">
        <v>14377</v>
      </c>
      <c r="B3998" s="1144" t="s">
        <v>13028</v>
      </c>
      <c r="C3998" s="1144"/>
      <c r="D3998" s="1171"/>
      <c r="E3998" s="1171"/>
      <c r="F3998" s="1171"/>
      <c r="G3998" s="1171"/>
    </row>
    <row r="3999" spans="1:7" ht="16" thickBot="1" x14ac:dyDescent="0.3">
      <c r="A3999" s="1170" t="s">
        <v>14378</v>
      </c>
      <c r="B3999" s="1144" t="s">
        <v>13029</v>
      </c>
      <c r="C3999" s="1144"/>
      <c r="D3999" s="1171"/>
      <c r="E3999" s="1171"/>
      <c r="F3999" s="1171"/>
      <c r="G3999" s="1171"/>
    </row>
    <row r="4000" spans="1:7" ht="16" thickBot="1" x14ac:dyDescent="0.3">
      <c r="A4000" s="1170" t="s">
        <v>14379</v>
      </c>
      <c r="B4000" s="1144" t="s">
        <v>13030</v>
      </c>
      <c r="C4000" s="1144">
        <v>5</v>
      </c>
      <c r="D4000" s="1171">
        <v>10</v>
      </c>
      <c r="E4000" s="1171" t="s">
        <v>12787</v>
      </c>
      <c r="F4000" s="1171">
        <v>0.19900000000000001</v>
      </c>
      <c r="G4000" s="1171"/>
    </row>
    <row r="4001" spans="1:7" ht="16" thickBot="1" x14ac:dyDescent="0.3">
      <c r="A4001" s="1157" t="s">
        <v>14380</v>
      </c>
      <c r="B4001" s="1144" t="s">
        <v>13031</v>
      </c>
      <c r="C4001" s="1144">
        <v>10</v>
      </c>
      <c r="D4001" s="1172">
        <v>20</v>
      </c>
      <c r="E4001" s="1172" t="s">
        <v>17617</v>
      </c>
      <c r="F4001" s="1172">
        <v>0.19900000000000001</v>
      </c>
      <c r="G4001" s="1172"/>
    </row>
    <row r="4002" spans="1:7" ht="16" thickBot="1" x14ac:dyDescent="0.3">
      <c r="A4002" s="1155" t="s">
        <v>14381</v>
      </c>
      <c r="B4002" s="1144"/>
      <c r="C4002" s="1144"/>
      <c r="D4002" s="1169"/>
      <c r="E4002" s="1169" t="s">
        <v>12716</v>
      </c>
      <c r="F4002" s="1173"/>
      <c r="G4002" s="1169"/>
    </row>
    <row r="4003" spans="1:7" ht="31.5" thickBot="1" x14ac:dyDescent="0.3">
      <c r="A4003" s="1170" t="s">
        <v>14382</v>
      </c>
      <c r="B4003" s="1144"/>
      <c r="C4003" s="1144"/>
      <c r="D4003" s="1171"/>
      <c r="E4003" s="1171" t="s">
        <v>12716</v>
      </c>
      <c r="F4003" s="1174"/>
      <c r="G4003" s="1171"/>
    </row>
    <row r="4004" spans="1:7" ht="16" thickBot="1" x14ac:dyDescent="0.3">
      <c r="A4004" s="1170" t="s">
        <v>17662</v>
      </c>
      <c r="B4004" s="1144"/>
      <c r="C4004" s="1144" t="s">
        <v>17663</v>
      </c>
      <c r="D4004" s="1171"/>
      <c r="E4004" s="1171"/>
      <c r="F4004" s="1174"/>
      <c r="G4004" s="1171"/>
    </row>
    <row r="4005" spans="1:7" ht="16" thickBot="1" x14ac:dyDescent="0.3">
      <c r="A4005" s="1170" t="s">
        <v>12700</v>
      </c>
      <c r="B4005" s="1144"/>
      <c r="C4005" s="1144"/>
      <c r="D4005" s="1171"/>
      <c r="E4005" s="1171"/>
      <c r="F4005" s="1174"/>
      <c r="G4005" s="1171"/>
    </row>
    <row r="4006" spans="1:7" ht="16" thickBot="1" x14ac:dyDescent="0.3">
      <c r="A4006" s="1170" t="s">
        <v>13032</v>
      </c>
      <c r="B4006" s="1144"/>
      <c r="C4006" s="1144"/>
      <c r="D4006" s="1171"/>
      <c r="E4006" s="1171"/>
      <c r="F4006" s="1174"/>
      <c r="G4006" s="1171"/>
    </row>
    <row r="4007" spans="1:7" ht="16" thickBot="1" x14ac:dyDescent="0.3">
      <c r="A4007" s="1170" t="s">
        <v>13033</v>
      </c>
      <c r="B4007" s="1144"/>
      <c r="C4007" s="1144"/>
      <c r="D4007" s="1171"/>
      <c r="E4007" s="1171"/>
      <c r="F4007" s="1174"/>
      <c r="G4007" s="1171"/>
    </row>
    <row r="4008" spans="1:7" ht="16" thickBot="1" x14ac:dyDescent="0.3">
      <c r="A4008" s="1157" t="s">
        <v>14383</v>
      </c>
      <c r="B4008" s="1144"/>
      <c r="C4008" s="1144"/>
      <c r="D4008" s="1172"/>
      <c r="E4008" s="1172"/>
      <c r="F4008" s="1175"/>
      <c r="G4008" s="1172"/>
    </row>
    <row r="4009" spans="1:7" ht="31.5" thickBot="1" x14ac:dyDescent="0.3">
      <c r="A4009" s="1157" t="s">
        <v>17664</v>
      </c>
      <c r="B4009" s="1144"/>
      <c r="C4009" s="1156"/>
      <c r="D4009" s="1168"/>
      <c r="E4009" s="1168"/>
      <c r="F4009" s="1168"/>
      <c r="G4009" s="1141"/>
    </row>
    <row r="4010" spans="1:7" ht="31.9" customHeight="1" thickBot="1" x14ac:dyDescent="0.3">
      <c r="A4010" s="1157" t="s">
        <v>17665</v>
      </c>
      <c r="B4010" s="1144"/>
      <c r="C4010" s="1156"/>
      <c r="D4010" s="1168"/>
      <c r="E4010" s="1168"/>
      <c r="F4010" s="1168"/>
      <c r="G4010" s="1141"/>
    </row>
    <row r="4011" spans="1:7" ht="16" thickBot="1" x14ac:dyDescent="0.3">
      <c r="A4011" s="1157" t="s">
        <v>17666</v>
      </c>
      <c r="B4011" s="1144"/>
      <c r="C4011" s="1144"/>
      <c r="D4011" s="1144"/>
      <c r="E4011" s="1144"/>
      <c r="F4011" s="1144"/>
      <c r="G4011" s="1144"/>
    </row>
    <row r="4012" spans="1:7" ht="16" thickBot="1" x14ac:dyDescent="0.3">
      <c r="A4012" s="1157" t="s">
        <v>17667</v>
      </c>
      <c r="B4012" s="1144"/>
      <c r="C4012" s="1144"/>
      <c r="D4012" s="1144"/>
      <c r="E4012" s="1144"/>
      <c r="F4012" s="1144"/>
      <c r="G4012" s="1167"/>
    </row>
    <row r="4013" spans="1:7" ht="31.5" thickBot="1" x14ac:dyDescent="0.3">
      <c r="A4013" s="1157" t="s">
        <v>17668</v>
      </c>
      <c r="B4013" s="1144"/>
      <c r="C4013" s="1178"/>
      <c r="D4013" s="1144"/>
      <c r="E4013" s="1144"/>
      <c r="F4013" s="1167"/>
      <c r="G4013" s="1167"/>
    </row>
    <row r="4014" spans="1:7" ht="16" thickBot="1" x14ac:dyDescent="0.3">
      <c r="A4014" s="1157" t="s">
        <v>17669</v>
      </c>
      <c r="B4014" s="1144"/>
      <c r="C4014" s="1167"/>
      <c r="D4014" s="1144"/>
      <c r="E4014" s="1144"/>
      <c r="F4014" s="1144"/>
      <c r="G4014" s="1167"/>
    </row>
    <row r="4015" spans="1:7" ht="16" thickBot="1" x14ac:dyDescent="0.3">
      <c r="A4015" s="1157" t="s">
        <v>17670</v>
      </c>
      <c r="B4015" s="1144"/>
      <c r="C4015" s="1144"/>
      <c r="D4015" s="1144"/>
      <c r="E4015" s="1144"/>
      <c r="F4015" s="1144"/>
      <c r="G4015" s="1167"/>
    </row>
    <row r="4016" spans="1:7" ht="16.149999999999999" customHeight="1" thickBot="1" x14ac:dyDescent="0.3">
      <c r="A4016" s="1157" t="s">
        <v>14384</v>
      </c>
      <c r="B4016" s="1144"/>
      <c r="C4016" s="1156"/>
      <c r="D4016" s="1168"/>
      <c r="E4016" s="1168"/>
      <c r="F4016" s="1168"/>
      <c r="G4016" s="1141"/>
    </row>
    <row r="4017" spans="1:7" ht="16" thickBot="1" x14ac:dyDescent="0.3">
      <c r="A4017" s="1157" t="s">
        <v>14385</v>
      </c>
      <c r="B4017" s="1144"/>
      <c r="C4017" s="1144"/>
      <c r="D4017" s="1144"/>
      <c r="E4017" s="1144"/>
      <c r="F4017" s="1144"/>
      <c r="G4017" s="1167"/>
    </row>
    <row r="4018" spans="1:7" ht="16" thickBot="1" x14ac:dyDescent="0.3">
      <c r="A4018" s="1157" t="s">
        <v>14386</v>
      </c>
      <c r="B4018" s="1144"/>
      <c r="C4018" s="1144"/>
      <c r="D4018" s="1144"/>
      <c r="E4018" s="1144"/>
      <c r="F4018" s="1144"/>
      <c r="G4018" s="1144"/>
    </row>
    <row r="4019" spans="1:7" ht="16.149999999999999" customHeight="1" thickBot="1" x14ac:dyDescent="0.3">
      <c r="A4019" s="1157" t="s">
        <v>17671</v>
      </c>
      <c r="B4019" s="1144"/>
      <c r="C4019" s="1156"/>
      <c r="D4019" s="1168"/>
      <c r="E4019" s="1168"/>
      <c r="F4019" s="1168"/>
      <c r="G4019" s="1141"/>
    </row>
    <row r="4020" spans="1:7" ht="16" thickBot="1" x14ac:dyDescent="0.3">
      <c r="A4020" s="1157" t="s">
        <v>14387</v>
      </c>
      <c r="B4020" s="1144"/>
      <c r="C4020" s="1156"/>
      <c r="D4020" s="1141"/>
      <c r="E4020" s="1144"/>
      <c r="F4020" s="1144"/>
      <c r="G4020" s="1144"/>
    </row>
    <row r="4021" spans="1:7" ht="16" thickBot="1" x14ac:dyDescent="0.3">
      <c r="A4021" s="1157" t="s">
        <v>14388</v>
      </c>
      <c r="B4021" s="1144"/>
      <c r="C4021" s="1156"/>
      <c r="D4021" s="1168"/>
      <c r="E4021" s="1168"/>
      <c r="F4021" s="1168"/>
      <c r="G4021" s="1141"/>
    </row>
    <row r="4022" spans="1:7" ht="16" thickBot="1" x14ac:dyDescent="0.3">
      <c r="A4022" s="1157" t="s">
        <v>14389</v>
      </c>
      <c r="B4022" s="1144"/>
      <c r="C4022" s="1156"/>
      <c r="D4022" s="1168"/>
      <c r="E4022" s="1168"/>
      <c r="F4022" s="1168"/>
      <c r="G4022" s="1141"/>
    </row>
    <row r="4023" spans="1:7" ht="16" thickBot="1" x14ac:dyDescent="0.3">
      <c r="A4023" s="1157" t="s">
        <v>13035</v>
      </c>
      <c r="B4023" s="1144"/>
      <c r="C4023" s="1144"/>
      <c r="D4023" s="1144"/>
      <c r="E4023" s="1144"/>
      <c r="F4023" s="1144"/>
      <c r="G4023" s="1144"/>
    </row>
    <row r="4024" spans="1:7" ht="16" thickBot="1" x14ac:dyDescent="0.3">
      <c r="A4024" s="1157" t="s">
        <v>14390</v>
      </c>
      <c r="B4024" s="1144"/>
      <c r="C4024" s="1144"/>
      <c r="D4024" s="1144"/>
      <c r="E4024" s="1144"/>
      <c r="F4024" s="1144"/>
      <c r="G4024" s="1144"/>
    </row>
    <row r="4025" spans="1:7" ht="16" thickBot="1" x14ac:dyDescent="0.3">
      <c r="A4025" s="1157" t="s">
        <v>14391</v>
      </c>
      <c r="B4025" s="1144"/>
      <c r="C4025" s="1144"/>
      <c r="D4025" s="1144"/>
      <c r="E4025" s="1144"/>
      <c r="F4025" s="1144"/>
      <c r="G4025" s="1144"/>
    </row>
    <row r="4026" spans="1:7" ht="16" thickBot="1" x14ac:dyDescent="0.3">
      <c r="A4026" s="1157" t="s">
        <v>13034</v>
      </c>
      <c r="B4026" s="1144"/>
      <c r="C4026" s="1144"/>
      <c r="D4026" s="1144"/>
      <c r="E4026" s="1144"/>
      <c r="F4026" s="1144"/>
      <c r="G4026" s="1144"/>
    </row>
    <row r="4027" spans="1:7" ht="16" thickBot="1" x14ac:dyDescent="0.3">
      <c r="A4027" s="1157" t="s">
        <v>17672</v>
      </c>
      <c r="B4027" s="1144"/>
      <c r="C4027" s="1144"/>
      <c r="D4027" s="1144"/>
      <c r="E4027" s="1144"/>
      <c r="F4027" s="1144"/>
      <c r="G4027" s="1144"/>
    </row>
    <row r="4028" spans="1:7" ht="47" thickBot="1" x14ac:dyDescent="0.3">
      <c r="A4028" s="1157" t="s">
        <v>17673</v>
      </c>
      <c r="B4028" s="1144"/>
      <c r="C4028" s="1156"/>
      <c r="D4028" s="1168"/>
      <c r="E4028" s="1168"/>
      <c r="F4028" s="1168"/>
      <c r="G4028" s="1141"/>
    </row>
    <row r="4029" spans="1:7" ht="16" thickBot="1" x14ac:dyDescent="0.3">
      <c r="A4029" s="1157" t="s">
        <v>14392</v>
      </c>
      <c r="B4029" s="1144"/>
      <c r="C4029" s="1144"/>
      <c r="D4029" s="1144"/>
      <c r="E4029" s="1144"/>
      <c r="F4029" s="1144"/>
      <c r="G4029" s="1144"/>
    </row>
    <row r="4030" spans="1:7" ht="16.149999999999999" customHeight="1" thickBot="1" x14ac:dyDescent="0.3">
      <c r="A4030" s="1157" t="s">
        <v>15769</v>
      </c>
      <c r="B4030" s="1144"/>
      <c r="C4030" s="1156"/>
      <c r="D4030" s="1168"/>
      <c r="E4030" s="1168"/>
      <c r="F4030" s="1168"/>
      <c r="G4030" s="1141"/>
    </row>
    <row r="4031" spans="1:7" ht="31.5" thickBot="1" x14ac:dyDescent="0.3">
      <c r="A4031" s="1157" t="s">
        <v>17674</v>
      </c>
      <c r="B4031" s="1144"/>
      <c r="C4031" s="1144"/>
      <c r="D4031" s="1144"/>
      <c r="E4031" s="1144"/>
      <c r="F4031" s="1144"/>
      <c r="G4031" s="1167"/>
    </row>
    <row r="4032" spans="1:7" ht="31.5" thickBot="1" x14ac:dyDescent="0.3">
      <c r="A4032" s="1157" t="s">
        <v>17675</v>
      </c>
      <c r="B4032" s="1144"/>
      <c r="C4032" s="1144"/>
      <c r="D4032" s="1144"/>
      <c r="E4032" s="1144"/>
      <c r="F4032" s="1144"/>
      <c r="G4032" s="1144"/>
    </row>
    <row r="4033" spans="1:7" ht="16.149999999999999" customHeight="1" thickBot="1" x14ac:dyDescent="0.3">
      <c r="A4033" s="1157" t="s">
        <v>15770</v>
      </c>
      <c r="B4033" s="1144"/>
      <c r="C4033" s="1156"/>
      <c r="D4033" s="1168"/>
      <c r="E4033" s="1168"/>
      <c r="F4033" s="1168"/>
      <c r="G4033" s="1141"/>
    </row>
    <row r="4034" spans="1:7" ht="16" thickBot="1" x14ac:dyDescent="0.3">
      <c r="A4034" s="1157" t="s">
        <v>15771</v>
      </c>
      <c r="B4034" s="1144"/>
      <c r="C4034" s="1144"/>
      <c r="D4034" s="1144"/>
      <c r="E4034" s="1144"/>
      <c r="F4034" s="1144"/>
      <c r="G4034" s="1144"/>
    </row>
    <row r="4035" spans="1:7" ht="31.5" thickBot="1" x14ac:dyDescent="0.3">
      <c r="A4035" s="1157" t="s">
        <v>15772</v>
      </c>
      <c r="B4035" s="1144"/>
      <c r="C4035" s="1167"/>
      <c r="D4035" s="1144"/>
      <c r="E4035" s="1144"/>
      <c r="F4035" s="1144"/>
      <c r="G4035" s="1167"/>
    </row>
    <row r="4036" spans="1:7" ht="31.5" thickBot="1" x14ac:dyDescent="0.3">
      <c r="A4036" s="1157" t="s">
        <v>17676</v>
      </c>
      <c r="B4036" s="1144"/>
      <c r="C4036" s="1167"/>
      <c r="D4036" s="1144"/>
      <c r="E4036" s="1144"/>
      <c r="F4036" s="1144"/>
      <c r="G4036" s="1167"/>
    </row>
    <row r="4037" spans="1:7" ht="16.149999999999999" customHeight="1" thickBot="1" x14ac:dyDescent="0.3">
      <c r="A4037" s="1157" t="s">
        <v>15773</v>
      </c>
      <c r="B4037" s="1144"/>
      <c r="C4037" s="1156"/>
      <c r="D4037" s="1168"/>
      <c r="E4037" s="1168"/>
      <c r="F4037" s="1168"/>
      <c r="G4037" s="1141"/>
    </row>
    <row r="4038" spans="1:7" ht="16" thickBot="1" x14ac:dyDescent="0.3">
      <c r="A4038" s="1157" t="s">
        <v>15774</v>
      </c>
      <c r="B4038" s="1144"/>
      <c r="C4038" s="1144"/>
      <c r="D4038" s="1144"/>
      <c r="E4038" s="1144"/>
      <c r="F4038" s="1144"/>
      <c r="G4038" s="1167"/>
    </row>
    <row r="4039" spans="1:7" ht="47" thickBot="1" x14ac:dyDescent="0.3">
      <c r="A4039" s="1157" t="s">
        <v>17677</v>
      </c>
      <c r="B4039" s="1144"/>
      <c r="C4039" s="1167"/>
      <c r="D4039" s="1144"/>
      <c r="E4039" s="1144"/>
      <c r="F4039" s="1167"/>
      <c r="G4039" s="1167"/>
    </row>
    <row r="4040" spans="1:7" ht="62.5" thickBot="1" x14ac:dyDescent="0.3">
      <c r="A4040" s="1157" t="s">
        <v>17678</v>
      </c>
      <c r="B4040" s="1144"/>
      <c r="C4040" s="1178"/>
      <c r="D4040" s="1144"/>
      <c r="E4040" s="1144"/>
      <c r="F4040" s="1144"/>
      <c r="G4040" s="1144"/>
    </row>
    <row r="4041" spans="1:7" ht="16" thickBot="1" x14ac:dyDescent="0.3">
      <c r="A4041" s="1157" t="s">
        <v>12625</v>
      </c>
      <c r="B4041" s="1144"/>
      <c r="C4041" s="1144"/>
      <c r="D4041" s="1144"/>
      <c r="E4041" s="1144"/>
      <c r="F4041" s="1167"/>
      <c r="G4041" s="1144"/>
    </row>
    <row r="4042" spans="1:7" ht="16" thickBot="1" x14ac:dyDescent="0.3">
      <c r="A4042" s="1157" t="s">
        <v>13036</v>
      </c>
      <c r="B4042" s="1144"/>
      <c r="C4042" s="1156"/>
      <c r="D4042" s="1168"/>
      <c r="E4042" s="1168"/>
      <c r="F4042" s="1168"/>
      <c r="G4042" s="1141"/>
    </row>
    <row r="4043" spans="1:7" ht="31.5" thickBot="1" x14ac:dyDescent="0.3">
      <c r="A4043" s="1157" t="s">
        <v>13037</v>
      </c>
      <c r="B4043" s="1144"/>
      <c r="C4043" s="1144"/>
      <c r="D4043" s="1144"/>
      <c r="E4043" s="1144"/>
      <c r="F4043" s="1144"/>
      <c r="G4043" s="1144"/>
    </row>
    <row r="4044" spans="1:7" ht="47" thickBot="1" x14ac:dyDescent="0.3">
      <c r="A4044" s="1157" t="s">
        <v>15775</v>
      </c>
      <c r="B4044" s="1144"/>
      <c r="C4044" s="1178"/>
      <c r="D4044" s="1144"/>
      <c r="E4044" s="1144"/>
      <c r="F4044" s="1167"/>
      <c r="G4044" s="1144"/>
    </row>
    <row r="4045" spans="1:7" ht="16" thickBot="1" x14ac:dyDescent="0.3">
      <c r="A4045" s="1157" t="s">
        <v>15776</v>
      </c>
      <c r="B4045" s="1144" t="s">
        <v>15777</v>
      </c>
      <c r="C4045" s="1156" t="s">
        <v>15778</v>
      </c>
      <c r="D4045" s="1168" t="s">
        <v>15779</v>
      </c>
      <c r="E4045" s="1168" t="s">
        <v>15780</v>
      </c>
      <c r="F4045" s="1168" t="s">
        <v>15781</v>
      </c>
      <c r="G4045" s="1141"/>
    </row>
    <row r="4046" spans="1:7" ht="16" thickBot="1" x14ac:dyDescent="0.3">
      <c r="A4046" s="1157" t="s">
        <v>15782</v>
      </c>
      <c r="B4046" s="1144"/>
      <c r="C4046" s="1144" t="s">
        <v>15782</v>
      </c>
      <c r="D4046" s="1144"/>
      <c r="E4046" s="1144" t="s">
        <v>15782</v>
      </c>
      <c r="F4046" s="1167"/>
      <c r="G4046" s="1167"/>
    </row>
    <row r="4047" spans="1:7" ht="16" thickBot="1" x14ac:dyDescent="0.3">
      <c r="A4047" s="1157" t="s">
        <v>15783</v>
      </c>
      <c r="B4047" s="1144"/>
      <c r="C4047" s="1167" t="s">
        <v>15784</v>
      </c>
      <c r="D4047" s="1144"/>
      <c r="E4047" s="1144" t="s">
        <v>15785</v>
      </c>
      <c r="F4047" s="1144"/>
      <c r="G4047" s="1167"/>
    </row>
    <row r="4048" spans="1:7" ht="16" thickBot="1" x14ac:dyDescent="0.3">
      <c r="A4048" s="1157" t="s">
        <v>15776</v>
      </c>
      <c r="B4048" s="1144" t="s">
        <v>15777</v>
      </c>
      <c r="C4048" s="1144" t="s">
        <v>15778</v>
      </c>
      <c r="D4048" s="1144" t="s">
        <v>15779</v>
      </c>
      <c r="E4048" s="1144" t="s">
        <v>15780</v>
      </c>
      <c r="F4048" s="1144" t="s">
        <v>15781</v>
      </c>
      <c r="G4048" s="1144"/>
    </row>
    <row r="4049" spans="1:7" ht="31.5" thickBot="1" x14ac:dyDescent="0.3">
      <c r="A4049" s="1157" t="s">
        <v>15786</v>
      </c>
      <c r="B4049" s="1144"/>
      <c r="C4049" s="1156" t="s">
        <v>15786</v>
      </c>
      <c r="D4049" s="1168"/>
      <c r="E4049" s="1168" t="s">
        <v>15786</v>
      </c>
      <c r="F4049" s="1168"/>
      <c r="G4049" s="1141"/>
    </row>
    <row r="4050" spans="1:7" ht="16" thickBot="1" x14ac:dyDescent="0.3">
      <c r="A4050" s="1157" t="s">
        <v>15787</v>
      </c>
      <c r="B4050" s="1144"/>
      <c r="C4050" s="1144" t="s">
        <v>15788</v>
      </c>
      <c r="D4050" s="1144"/>
      <c r="E4050" s="1144" t="s">
        <v>15789</v>
      </c>
      <c r="F4050" s="1167"/>
      <c r="G4050" s="1167"/>
    </row>
    <row r="4051" spans="1:7" ht="16" thickBot="1" x14ac:dyDescent="0.3">
      <c r="A4051" s="1157" t="s">
        <v>3980</v>
      </c>
      <c r="B4051" s="1144"/>
      <c r="C4051" s="1144"/>
      <c r="D4051" s="1144"/>
      <c r="E4051" s="1144"/>
      <c r="F4051" s="1144"/>
      <c r="G4051" s="1144"/>
    </row>
    <row r="4052" spans="1:7" ht="16" thickBot="1" x14ac:dyDescent="0.3">
      <c r="A4052" s="1157" t="s">
        <v>15790</v>
      </c>
      <c r="B4052" s="1144"/>
      <c r="C4052" s="1144"/>
      <c r="D4052" s="1144"/>
      <c r="E4052" s="1144"/>
      <c r="F4052" s="1144"/>
      <c r="G4052" s="1167"/>
    </row>
    <row r="4053" spans="1:7" ht="16" thickBot="1" x14ac:dyDescent="0.3">
      <c r="A4053" s="1157" t="s">
        <v>15791</v>
      </c>
      <c r="B4053" s="1144"/>
      <c r="C4053" s="1144"/>
      <c r="D4053" s="1144"/>
      <c r="E4053" s="1144"/>
      <c r="F4053" s="1167"/>
      <c r="G4053" s="1144"/>
    </row>
    <row r="4054" spans="1:7" ht="16" thickBot="1" x14ac:dyDescent="0.3">
      <c r="A4054" s="1157" t="s">
        <v>15792</v>
      </c>
      <c r="B4054" s="1144"/>
      <c r="C4054" s="1144"/>
      <c r="D4054" s="1144"/>
      <c r="E4054" s="1144"/>
      <c r="F4054" s="1144"/>
      <c r="G4054" s="1167"/>
    </row>
    <row r="4055" spans="1:7" ht="31.5" thickBot="1" x14ac:dyDescent="0.3">
      <c r="A4055" s="1157" t="s">
        <v>15793</v>
      </c>
      <c r="B4055" s="1144"/>
      <c r="C4055" s="1156"/>
      <c r="D4055" s="1168"/>
      <c r="E4055" s="1168"/>
      <c r="F4055" s="1168"/>
      <c r="G4055" s="1141"/>
    </row>
    <row r="4056" spans="1:7" ht="31.5" thickBot="1" x14ac:dyDescent="0.3">
      <c r="A4056" s="1157" t="s">
        <v>15794</v>
      </c>
      <c r="B4056" s="1144"/>
      <c r="C4056" s="1144"/>
      <c r="D4056" s="1144"/>
      <c r="E4056" s="1144"/>
      <c r="F4056" s="1144"/>
      <c r="G4056" s="1167"/>
    </row>
    <row r="4057" spans="1:7" ht="16" thickBot="1" x14ac:dyDescent="0.3">
      <c r="A4057" s="1157" t="s">
        <v>13038</v>
      </c>
      <c r="B4057" s="1144"/>
      <c r="C4057" s="1144"/>
      <c r="D4057" s="1144"/>
      <c r="E4057" s="1144"/>
      <c r="F4057" s="1144"/>
      <c r="G4057" s="1144"/>
    </row>
    <row r="4058" spans="1:7" ht="31.9" customHeight="1" thickBot="1" x14ac:dyDescent="0.3">
      <c r="A4058" s="1157" t="s">
        <v>15795</v>
      </c>
      <c r="B4058" s="1144"/>
      <c r="C4058" s="1156"/>
      <c r="D4058" s="1168"/>
      <c r="E4058" s="1168"/>
      <c r="F4058" s="1168"/>
      <c r="G4058" s="1141"/>
    </row>
    <row r="4059" spans="1:7" ht="16" thickBot="1" x14ac:dyDescent="0.3">
      <c r="A4059" s="1157" t="s">
        <v>15796</v>
      </c>
      <c r="B4059" s="1144"/>
      <c r="C4059" s="1182"/>
      <c r="D4059" s="1183"/>
      <c r="E4059" s="1183"/>
      <c r="F4059" s="1183"/>
      <c r="G4059" s="1184"/>
    </row>
    <row r="4060" spans="1:7" ht="16" thickBot="1" x14ac:dyDescent="0.3">
      <c r="A4060" s="1157" t="s">
        <v>15797</v>
      </c>
      <c r="B4060" s="1144"/>
      <c r="C4060" s="1185"/>
      <c r="D4060" s="1186"/>
      <c r="E4060" s="1186"/>
      <c r="F4060" s="1186"/>
      <c r="G4060" s="1144"/>
    </row>
    <row r="4061" spans="1:7" ht="16.149999999999999" customHeight="1" thickBot="1" x14ac:dyDescent="0.3">
      <c r="A4061" s="1157" t="s">
        <v>15798</v>
      </c>
      <c r="B4061" s="1144"/>
      <c r="C4061" s="1156"/>
      <c r="D4061" s="1168"/>
      <c r="E4061" s="1168"/>
      <c r="F4061" s="1168"/>
      <c r="G4061" s="1141"/>
    </row>
    <row r="4062" spans="1:7" ht="16" thickBot="1" x14ac:dyDescent="0.3">
      <c r="A4062" s="1157" t="s">
        <v>15799</v>
      </c>
      <c r="B4062" s="1144"/>
      <c r="C4062" s="1144"/>
      <c r="D4062" s="1144"/>
      <c r="E4062" s="1144"/>
      <c r="F4062" s="1144"/>
      <c r="G4062" s="1144"/>
    </row>
    <row r="4063" spans="1:7" ht="16" thickBot="1" x14ac:dyDescent="0.3">
      <c r="A4063" s="1157" t="s">
        <v>15800</v>
      </c>
      <c r="B4063" s="1144"/>
      <c r="C4063" s="1156"/>
      <c r="D4063" s="1168"/>
      <c r="E4063" s="1168"/>
      <c r="F4063" s="1168"/>
      <c r="G4063" s="1141"/>
    </row>
    <row r="4064" spans="1:7" ht="47" thickBot="1" x14ac:dyDescent="0.3">
      <c r="A4064" s="1157" t="s">
        <v>15801</v>
      </c>
      <c r="B4064" s="1144"/>
      <c r="C4064" s="1144"/>
      <c r="D4064" s="1144"/>
      <c r="E4064" s="1144"/>
      <c r="F4064" s="1144"/>
      <c r="G4064" s="1144"/>
    </row>
    <row r="4065" spans="1:7" ht="31.9" customHeight="1" thickBot="1" x14ac:dyDescent="0.3">
      <c r="A4065" s="1157" t="s">
        <v>15802</v>
      </c>
      <c r="B4065" s="1144"/>
      <c r="C4065" s="1156"/>
      <c r="D4065" s="1168"/>
      <c r="E4065" s="1168"/>
      <c r="F4065" s="1168"/>
      <c r="G4065" s="1141"/>
    </row>
    <row r="4066" spans="1:7" ht="16" thickBot="1" x14ac:dyDescent="0.3">
      <c r="A4066" s="1157" t="s">
        <v>13039</v>
      </c>
      <c r="B4066" s="1144"/>
      <c r="C4066" s="1144"/>
      <c r="D4066" s="1144"/>
      <c r="E4066" s="1144"/>
      <c r="F4066" s="1144"/>
      <c r="G4066" s="1144"/>
    </row>
    <row r="4067" spans="1:7" ht="31.9" customHeight="1" thickBot="1" x14ac:dyDescent="0.3">
      <c r="A4067" s="1157" t="s">
        <v>15803</v>
      </c>
      <c r="B4067" s="1144"/>
      <c r="C4067" s="1156"/>
      <c r="D4067" s="1168"/>
      <c r="E4067" s="1168"/>
      <c r="F4067" s="1168"/>
      <c r="G4067" s="1141"/>
    </row>
    <row r="4068" spans="1:7" ht="16" thickBot="1" x14ac:dyDescent="0.3">
      <c r="A4068" s="1157" t="s">
        <v>15804</v>
      </c>
      <c r="B4068" s="1144"/>
      <c r="C4068" s="1144"/>
      <c r="D4068" s="1144"/>
      <c r="E4068" s="1144"/>
      <c r="F4068" s="1144"/>
      <c r="G4068" s="1167"/>
    </row>
    <row r="4069" spans="1:7" ht="16" thickBot="1" x14ac:dyDescent="0.3">
      <c r="A4069" s="1157" t="s">
        <v>15805</v>
      </c>
      <c r="B4069" s="1144"/>
      <c r="C4069" s="1144"/>
      <c r="D4069" s="1144"/>
      <c r="E4069" s="1144"/>
      <c r="F4069" s="1167"/>
      <c r="G4069" s="1167"/>
    </row>
    <row r="4070" spans="1:7" ht="16" thickBot="1" x14ac:dyDescent="0.3">
      <c r="A4070" s="1157" t="s">
        <v>15806</v>
      </c>
      <c r="B4070" s="1144"/>
      <c r="C4070" s="1167"/>
      <c r="D4070" s="1144"/>
      <c r="E4070" s="1144"/>
      <c r="F4070" s="1144"/>
      <c r="G4070" s="1167"/>
    </row>
    <row r="4071" spans="1:7" ht="31.5" thickBot="1" x14ac:dyDescent="0.3">
      <c r="A4071" s="1157" t="s">
        <v>15807</v>
      </c>
      <c r="B4071" s="1144"/>
      <c r="C4071" s="1144"/>
      <c r="D4071" s="1144"/>
      <c r="E4071" s="1144"/>
      <c r="F4071" s="1144"/>
      <c r="G4071" s="1144"/>
    </row>
    <row r="4072" spans="1:7" ht="16" thickBot="1" x14ac:dyDescent="0.3">
      <c r="A4072" s="1157" t="s">
        <v>15808</v>
      </c>
      <c r="B4072" s="1144"/>
      <c r="C4072" s="1144"/>
      <c r="D4072" s="1144"/>
      <c r="E4072" s="1144"/>
      <c r="F4072" s="1144"/>
      <c r="G4072" s="1144"/>
    </row>
    <row r="4073" spans="1:7" ht="16" thickBot="1" x14ac:dyDescent="0.3">
      <c r="A4073" s="1157" t="s">
        <v>15809</v>
      </c>
      <c r="B4073" s="1144"/>
      <c r="C4073" s="1144"/>
      <c r="D4073" s="1144"/>
      <c r="E4073" s="1144"/>
      <c r="F4073" s="1144"/>
      <c r="G4073" s="1144"/>
    </row>
    <row r="4074" spans="1:7" ht="16" thickBot="1" x14ac:dyDescent="0.3">
      <c r="A4074" s="1157"/>
      <c r="B4074" s="1144" t="s">
        <v>15810</v>
      </c>
      <c r="C4074" s="1144"/>
      <c r="D4074" s="1144"/>
      <c r="E4074" s="1144"/>
      <c r="F4074" s="1144"/>
      <c r="G4074" s="1144"/>
    </row>
    <row r="4075" spans="1:7" ht="16" thickBot="1" x14ac:dyDescent="0.3">
      <c r="A4075" s="1157" t="s">
        <v>15811</v>
      </c>
      <c r="B4075" s="1144" t="s">
        <v>15812</v>
      </c>
      <c r="C4075" s="1144"/>
      <c r="D4075" s="1144"/>
      <c r="E4075" s="1144"/>
      <c r="F4075" s="1144"/>
      <c r="G4075" s="1144"/>
    </row>
    <row r="4076" spans="1:7" ht="16" thickBot="1" x14ac:dyDescent="0.3">
      <c r="A4076" s="1157"/>
      <c r="B4076" s="1144" t="s">
        <v>15813</v>
      </c>
      <c r="C4076" s="1144"/>
      <c r="D4076" s="1144"/>
      <c r="E4076" s="1144"/>
      <c r="F4076" s="1144"/>
      <c r="G4076" s="1144"/>
    </row>
    <row r="4077" spans="1:7" ht="16" thickBot="1" x14ac:dyDescent="0.3">
      <c r="A4077" s="1157" t="s">
        <v>15814</v>
      </c>
      <c r="B4077" s="1144"/>
      <c r="C4077" s="1144"/>
      <c r="D4077" s="1144"/>
      <c r="E4077" s="1144"/>
      <c r="F4077" s="1144"/>
      <c r="G4077" s="1144"/>
    </row>
    <row r="4078" spans="1:7" ht="16" thickBot="1" x14ac:dyDescent="0.3">
      <c r="A4078" s="1157"/>
      <c r="B4078" s="1144" t="s">
        <v>15815</v>
      </c>
      <c r="C4078" s="1144"/>
      <c r="D4078" s="1144"/>
      <c r="E4078" s="1144"/>
      <c r="F4078" s="1144"/>
      <c r="G4078" s="1144"/>
    </row>
    <row r="4079" spans="1:7" ht="16" thickBot="1" x14ac:dyDescent="0.3">
      <c r="A4079" s="1157" t="s">
        <v>15811</v>
      </c>
      <c r="B4079" s="1144" t="s">
        <v>15812</v>
      </c>
      <c r="C4079" s="1144"/>
      <c r="D4079" s="1144"/>
      <c r="E4079" s="1144"/>
      <c r="F4079" s="1167"/>
      <c r="G4079" s="1144"/>
    </row>
    <row r="4080" spans="1:7" ht="16" thickBot="1" x14ac:dyDescent="0.3">
      <c r="A4080" s="1157"/>
      <c r="B4080" s="1144" t="s">
        <v>13040</v>
      </c>
      <c r="C4080" s="1144"/>
      <c r="D4080" s="1144"/>
      <c r="E4080" s="1144"/>
      <c r="F4080" s="1144"/>
      <c r="G4080" s="1144"/>
    </row>
    <row r="4081" spans="1:9" ht="16" thickBot="1" x14ac:dyDescent="0.3">
      <c r="A4081" s="1157" t="s">
        <v>15816</v>
      </c>
      <c r="B4081" s="1144"/>
      <c r="C4081" s="1144"/>
      <c r="D4081" s="1144"/>
      <c r="E4081" s="1144"/>
      <c r="F4081" s="1167"/>
      <c r="G4081" s="1144"/>
    </row>
    <row r="4082" spans="1:9" ht="31.5" thickBot="1" x14ac:dyDescent="0.3">
      <c r="A4082" s="1157"/>
      <c r="B4082" s="1144" t="s">
        <v>15817</v>
      </c>
      <c r="C4082" s="1144"/>
      <c r="D4082" s="1144"/>
      <c r="E4082" s="1144"/>
      <c r="F4082" s="1144"/>
      <c r="G4082" s="1144"/>
    </row>
    <row r="4083" spans="1:9" ht="31.5" thickBot="1" x14ac:dyDescent="0.3">
      <c r="A4083" s="1157" t="s">
        <v>15811</v>
      </c>
      <c r="B4083" s="1144" t="s">
        <v>15818</v>
      </c>
      <c r="C4083" s="1144"/>
      <c r="D4083" s="1144"/>
      <c r="E4083" s="1144"/>
      <c r="F4083" s="1144"/>
      <c r="G4083" s="1144"/>
    </row>
    <row r="4084" spans="1:9" ht="16" thickBot="1" x14ac:dyDescent="0.3">
      <c r="A4084" s="1157"/>
      <c r="B4084" s="1144" t="s">
        <v>15819</v>
      </c>
      <c r="C4084" s="1156"/>
      <c r="D4084" s="1168"/>
      <c r="E4084" s="1168"/>
      <c r="F4084" s="1168"/>
      <c r="G4084" s="1141"/>
    </row>
    <row r="4085" spans="1:9" ht="16" thickBot="1" x14ac:dyDescent="0.3">
      <c r="A4085" s="1157" t="s">
        <v>15820</v>
      </c>
      <c r="B4085" s="1144"/>
      <c r="C4085" s="1144"/>
      <c r="D4085" s="1144"/>
      <c r="E4085" s="1144"/>
      <c r="F4085" s="1167"/>
      <c r="G4085" s="1144"/>
    </row>
    <row r="4086" spans="1:9" ht="16" thickBot="1" x14ac:dyDescent="0.3">
      <c r="A4086" s="1157" t="s">
        <v>15821</v>
      </c>
      <c r="B4086" s="1144"/>
      <c r="C4086" s="1156"/>
      <c r="D4086" s="1168"/>
      <c r="E4086" s="1168"/>
      <c r="F4086" s="1168"/>
      <c r="G4086" s="1141"/>
    </row>
    <row r="4087" spans="1:9" ht="16" thickBot="1" x14ac:dyDescent="0.3">
      <c r="A4087" s="1157" t="s">
        <v>15822</v>
      </c>
      <c r="B4087" s="1144"/>
      <c r="C4087" s="1144"/>
      <c r="D4087" s="1144"/>
      <c r="E4087" s="1144"/>
      <c r="F4087" s="1144"/>
      <c r="G4087" s="1144"/>
    </row>
    <row r="4088" spans="1:9" ht="47" thickBot="1" x14ac:dyDescent="0.3">
      <c r="A4088" s="1157" t="s">
        <v>15823</v>
      </c>
      <c r="B4088" s="1144"/>
      <c r="C4088" s="1144"/>
      <c r="D4088" s="1144"/>
      <c r="E4088" s="1144"/>
      <c r="F4088" s="1144"/>
      <c r="G4088" s="1144"/>
    </row>
    <row r="4089" spans="1:9" ht="16" thickBot="1" x14ac:dyDescent="0.3">
      <c r="A4089" s="1157" t="s">
        <v>15824</v>
      </c>
      <c r="B4089" s="1144"/>
      <c r="C4089" s="1144"/>
      <c r="D4089" s="1144"/>
      <c r="E4089" s="1144"/>
      <c r="F4089" s="1144"/>
      <c r="G4089" s="1144"/>
    </row>
    <row r="4090" spans="1:9" ht="16" thickBot="1" x14ac:dyDescent="0.3">
      <c r="A4090" s="1157" t="s">
        <v>15825</v>
      </c>
      <c r="B4090" s="1144"/>
      <c r="C4090" s="1144"/>
      <c r="D4090" s="1144"/>
      <c r="E4090" s="1144"/>
      <c r="F4090" s="1144"/>
      <c r="G4090" s="1144"/>
    </row>
    <row r="4091" spans="1:9" ht="16" thickBot="1" x14ac:dyDescent="0.3">
      <c r="A4091" s="1157" t="s">
        <v>12704</v>
      </c>
      <c r="B4091" s="1144"/>
      <c r="C4091" s="1144"/>
      <c r="D4091" s="1144"/>
      <c r="E4091" s="1144"/>
      <c r="F4091" s="1144"/>
      <c r="G4091" s="1144"/>
    </row>
    <row r="4092" spans="1:9" ht="16" thickBot="1" x14ac:dyDescent="0.3">
      <c r="A4092" s="1157" t="s">
        <v>15826</v>
      </c>
      <c r="B4092" s="1144"/>
      <c r="C4092" s="1156"/>
      <c r="D4092" s="1168"/>
      <c r="E4092" s="1168"/>
      <c r="F4092" s="1168"/>
      <c r="G4092" s="1141"/>
    </row>
    <row r="4093" spans="1:9" ht="78" thickBot="1" x14ac:dyDescent="0.3">
      <c r="A4093" s="1157" t="s">
        <v>15827</v>
      </c>
      <c r="B4093" s="1144"/>
      <c r="C4093" s="1144"/>
      <c r="D4093" s="1144"/>
      <c r="E4093" s="1144"/>
      <c r="F4093" s="1144"/>
      <c r="G4093" s="1144"/>
    </row>
    <row r="4094" spans="1:9" ht="31.5" thickBot="1" x14ac:dyDescent="0.3">
      <c r="A4094" s="1157" t="s">
        <v>15828</v>
      </c>
      <c r="B4094" s="1144"/>
      <c r="C4094" s="1167"/>
      <c r="D4094" s="1144"/>
      <c r="E4094" s="1144"/>
      <c r="F4094" s="1144"/>
      <c r="G4094" s="1167"/>
    </row>
    <row r="4095" spans="1:9" ht="31.5" thickBot="1" x14ac:dyDescent="0.3">
      <c r="A4095" s="1157"/>
      <c r="B4095" s="1144" t="s">
        <v>10356</v>
      </c>
      <c r="C4095" s="1144" t="s">
        <v>15829</v>
      </c>
      <c r="D4095" s="1144" t="s">
        <v>15777</v>
      </c>
      <c r="E4095" s="1144" t="s">
        <v>15830</v>
      </c>
      <c r="F4095" s="1144" t="s">
        <v>15831</v>
      </c>
      <c r="G4095" s="1167" t="s">
        <v>15832</v>
      </c>
      <c r="H4095" s="1089" t="s">
        <v>10358</v>
      </c>
      <c r="I4095" s="1089">
        <v>-1</v>
      </c>
    </row>
    <row r="4096" spans="1:9" ht="31.5" thickBot="1" x14ac:dyDescent="0.3">
      <c r="A4096" s="1157" t="s">
        <v>15833</v>
      </c>
      <c r="B4096" s="1144"/>
      <c r="C4096" s="1144" t="s">
        <v>15834</v>
      </c>
      <c r="D4096" s="1144"/>
      <c r="E4096" s="1144" t="s">
        <v>15834</v>
      </c>
      <c r="F4096" s="1167"/>
      <c r="G4096" s="1144" t="s">
        <v>15834</v>
      </c>
    </row>
    <row r="4097" spans="1:11" ht="31.5" thickBot="1" x14ac:dyDescent="0.3">
      <c r="A4097" s="1157"/>
      <c r="B4097" s="1144"/>
      <c r="C4097" s="1156" t="s">
        <v>15835</v>
      </c>
      <c r="D4097" s="1168"/>
      <c r="E4097" s="1168" t="s">
        <v>15836</v>
      </c>
      <c r="F4097" s="1168"/>
      <c r="G4097" s="1141" t="s">
        <v>15837</v>
      </c>
    </row>
    <row r="4098" spans="1:11" ht="16" thickBot="1" x14ac:dyDescent="0.3">
      <c r="A4098" s="1157" t="s">
        <v>3980</v>
      </c>
      <c r="B4098" s="1144"/>
      <c r="C4098" s="1144"/>
      <c r="D4098" s="1144"/>
      <c r="E4098" s="1144"/>
      <c r="F4098" s="1144"/>
      <c r="G4098" s="1144"/>
    </row>
    <row r="4099" spans="1:11" ht="16" thickBot="1" x14ac:dyDescent="0.3">
      <c r="A4099" s="1157" t="s">
        <v>15838</v>
      </c>
      <c r="B4099" s="1144"/>
      <c r="C4099" s="1156"/>
      <c r="D4099" s="1168"/>
      <c r="E4099" s="1168"/>
      <c r="F4099" s="1168"/>
      <c r="G4099" s="1141"/>
    </row>
    <row r="4100" spans="1:11" ht="16" thickBot="1" x14ac:dyDescent="0.3">
      <c r="A4100" s="1155" t="s">
        <v>15839</v>
      </c>
      <c r="B4100" s="1144"/>
      <c r="C4100" s="1144"/>
      <c r="D4100" s="1144"/>
      <c r="E4100" s="1144"/>
      <c r="F4100" s="1144"/>
      <c r="G4100" s="1144"/>
    </row>
    <row r="4101" spans="1:11" ht="16" thickBot="1" x14ac:dyDescent="0.3">
      <c r="A4101" s="1170" t="s">
        <v>15840</v>
      </c>
      <c r="B4101" s="1144"/>
      <c r="C4101" s="1144"/>
      <c r="D4101" s="1173"/>
      <c r="E4101" s="1173"/>
      <c r="F4101" s="1173"/>
      <c r="G4101" s="1173"/>
    </row>
    <row r="4102" spans="1:11" ht="31.5" thickBot="1" x14ac:dyDescent="0.3">
      <c r="A4102" s="1170" t="s">
        <v>15841</v>
      </c>
      <c r="B4102" s="1144"/>
      <c r="C4102" s="1144"/>
      <c r="D4102" s="1174"/>
      <c r="E4102" s="1174"/>
      <c r="F4102" s="1174"/>
      <c r="G4102" s="1174"/>
    </row>
    <row r="4103" spans="1:11" ht="31.5" thickBot="1" x14ac:dyDescent="0.3">
      <c r="A4103" s="1157" t="s">
        <v>15842</v>
      </c>
      <c r="B4103" s="1144"/>
      <c r="C4103" s="1144"/>
      <c r="D4103" s="1175"/>
      <c r="E4103" s="1175"/>
      <c r="F4103" s="1175"/>
      <c r="G4103" s="1175"/>
    </row>
    <row r="4104" spans="1:11" ht="62.5" thickBot="1" x14ac:dyDescent="0.3">
      <c r="A4104" s="1157" t="s">
        <v>15843</v>
      </c>
      <c r="B4104" s="1144"/>
      <c r="C4104" s="1144"/>
      <c r="D4104" s="1144"/>
      <c r="E4104" s="1144"/>
      <c r="F4104" s="1144"/>
      <c r="G4104" s="1144"/>
    </row>
    <row r="4105" spans="1:11" ht="31.5" thickBot="1" x14ac:dyDescent="0.3">
      <c r="A4105" s="1157" t="s">
        <v>15844</v>
      </c>
      <c r="B4105" s="1144"/>
      <c r="C4105" s="1144"/>
      <c r="D4105" s="1144"/>
      <c r="E4105" s="1144"/>
      <c r="F4105" s="1144"/>
      <c r="G4105" s="1144"/>
    </row>
    <row r="4106" spans="1:11" ht="16" thickBot="1" x14ac:dyDescent="0.3">
      <c r="A4106" s="1157" t="s">
        <v>15845</v>
      </c>
      <c r="B4106" s="1144"/>
      <c r="C4106" s="1167"/>
      <c r="D4106" s="1167"/>
      <c r="E4106" s="1167"/>
      <c r="F4106" s="1144"/>
      <c r="G4106" s="1167"/>
    </row>
    <row r="4107" spans="1:11" ht="31.5" thickBot="1" x14ac:dyDescent="0.3">
      <c r="A4107" s="1157" t="s">
        <v>15846</v>
      </c>
      <c r="B4107" s="1144"/>
      <c r="C4107" s="1167"/>
      <c r="D4107" s="1167"/>
      <c r="E4107" s="1167"/>
      <c r="F4107" s="1144"/>
      <c r="G4107" s="1167"/>
    </row>
    <row r="4108" spans="1:11" x14ac:dyDescent="0.25">
      <c r="A4108" s="1128" t="s">
        <v>15847</v>
      </c>
      <c r="B4108" s="1134"/>
      <c r="C4108" s="1134"/>
      <c r="D4108" s="1134"/>
      <c r="E4108" s="1134"/>
      <c r="F4108" s="1134"/>
      <c r="G4108" s="1134"/>
      <c r="H4108" s="1134"/>
      <c r="I4108" s="1134"/>
      <c r="J4108" s="1088"/>
      <c r="K4108" s="1088"/>
    </row>
    <row r="4109" spans="1:11" ht="62.5" x14ac:dyDescent="0.25">
      <c r="A4109" s="1128" t="s">
        <v>15848</v>
      </c>
      <c r="B4109" s="1134" t="s">
        <v>15849</v>
      </c>
      <c r="C4109" s="1134" t="s">
        <v>15850</v>
      </c>
      <c r="D4109" s="1134"/>
      <c r="E4109" s="1134"/>
      <c r="F4109" s="1134"/>
      <c r="G4109" s="1134"/>
      <c r="H4109" s="1134"/>
      <c r="I4109" s="1134"/>
      <c r="J4109" s="1088"/>
      <c r="K4109" s="1088"/>
    </row>
    <row r="4110" spans="1:11" x14ac:dyDescent="0.25">
      <c r="A4110" s="1128"/>
      <c r="B4110" s="1134" t="s">
        <v>15851</v>
      </c>
      <c r="C4110" s="1134"/>
      <c r="D4110" s="1134"/>
      <c r="E4110" s="1134"/>
      <c r="F4110" s="1134"/>
      <c r="G4110" s="1134"/>
      <c r="H4110" s="1134"/>
      <c r="I4110" s="1134"/>
      <c r="J4110" s="1088"/>
      <c r="K4110" s="1088"/>
    </row>
    <row r="4111" spans="1:11" x14ac:dyDescent="0.25">
      <c r="A4111" s="1128"/>
      <c r="B4111" s="1134"/>
      <c r="C4111" s="1134"/>
      <c r="D4111" s="1134"/>
      <c r="E4111" s="1134"/>
      <c r="F4111" s="1134"/>
      <c r="G4111" s="1134"/>
      <c r="H4111" s="1134"/>
      <c r="I4111" s="1134"/>
      <c r="J4111" s="1088"/>
      <c r="K4111" s="1088"/>
    </row>
    <row r="4112" spans="1:11" ht="18" x14ac:dyDescent="0.25">
      <c r="A4112" s="1131" t="s">
        <v>15852</v>
      </c>
      <c r="B4112" s="1134" t="s">
        <v>15853</v>
      </c>
      <c r="C4112" s="1134"/>
      <c r="D4112" s="1134"/>
      <c r="E4112" s="1134"/>
      <c r="F4112" s="1134"/>
      <c r="G4112" s="1134"/>
      <c r="H4112" s="1134"/>
      <c r="I4112" s="1134"/>
      <c r="J4112" s="1088"/>
      <c r="K4112" s="1088"/>
    </row>
    <row r="4113" spans="1:11" ht="18" x14ac:dyDescent="0.25">
      <c r="A4113" s="1131" t="s">
        <v>6047</v>
      </c>
      <c r="B4113" s="1134"/>
      <c r="C4113" s="1134"/>
      <c r="D4113" s="1134"/>
      <c r="E4113" s="1134"/>
      <c r="F4113" s="1134"/>
      <c r="G4113" s="1134"/>
      <c r="H4113" s="1134"/>
      <c r="I4113" s="1134"/>
      <c r="J4113" s="1088"/>
      <c r="K4113" s="1088"/>
    </row>
    <row r="4114" spans="1:11" ht="18" x14ac:dyDescent="0.25">
      <c r="A4114" s="1131" t="s">
        <v>15854</v>
      </c>
      <c r="B4114" s="1134">
        <v>0.1</v>
      </c>
      <c r="C4114" s="1134" t="s">
        <v>6047</v>
      </c>
      <c r="D4114" s="1134"/>
      <c r="E4114" s="1134"/>
      <c r="F4114" s="1134"/>
      <c r="G4114" s="1134"/>
      <c r="H4114" s="1134"/>
      <c r="I4114" s="1134"/>
      <c r="J4114" s="1088"/>
      <c r="K4114" s="1088"/>
    </row>
    <row r="4115" spans="1:11" ht="18" x14ac:dyDescent="0.25">
      <c r="A4115" s="1131" t="s">
        <v>15855</v>
      </c>
      <c r="B4115" s="1134">
        <v>0.1</v>
      </c>
      <c r="C4115" s="1134" t="s">
        <v>6047</v>
      </c>
      <c r="D4115" s="1134"/>
      <c r="E4115" s="1134"/>
      <c r="F4115" s="1134"/>
      <c r="G4115" s="1134"/>
      <c r="H4115" s="1134"/>
      <c r="I4115" s="1134"/>
      <c r="J4115" s="1088"/>
      <c r="K4115" s="1088"/>
    </row>
    <row r="4116" spans="1:11" ht="18" x14ac:dyDescent="0.25">
      <c r="A4116" s="1131" t="s">
        <v>15856</v>
      </c>
      <c r="B4116" s="1134">
        <v>0.1</v>
      </c>
      <c r="C4116" s="1134" t="s">
        <v>6047</v>
      </c>
      <c r="D4116" s="1134"/>
      <c r="E4116" s="1134"/>
      <c r="F4116" s="1134"/>
      <c r="G4116" s="1134"/>
      <c r="H4116" s="1134"/>
      <c r="I4116" s="1134"/>
      <c r="J4116" s="1088"/>
      <c r="K4116" s="1088"/>
    </row>
    <row r="4117" spans="1:11" ht="18" x14ac:dyDescent="0.25">
      <c r="A4117" s="1131"/>
      <c r="B4117" s="1134" t="s">
        <v>15857</v>
      </c>
      <c r="C4117" s="1134" t="s">
        <v>15858</v>
      </c>
      <c r="D4117" s="1134"/>
      <c r="E4117" s="1134"/>
      <c r="F4117" s="1134"/>
      <c r="G4117" s="1134"/>
      <c r="H4117" s="1134"/>
      <c r="I4117" s="1134"/>
      <c r="J4117" s="1088"/>
      <c r="K4117" s="1088"/>
    </row>
    <row r="4118" spans="1:11" x14ac:dyDescent="0.25">
      <c r="A4118" s="1128" t="s">
        <v>15859</v>
      </c>
      <c r="B4118" s="1134">
        <v>2</v>
      </c>
      <c r="C4118" s="1134" t="s">
        <v>15860</v>
      </c>
      <c r="D4118" s="1134">
        <v>10</v>
      </c>
      <c r="E4118" s="1134"/>
      <c r="F4118" s="1134"/>
      <c r="G4118" s="1134"/>
      <c r="H4118" s="1134"/>
      <c r="I4118" s="1134"/>
      <c r="J4118" s="1088"/>
      <c r="K4118" s="1088"/>
    </row>
    <row r="4119" spans="1:11" x14ac:dyDescent="0.25">
      <c r="A4119" s="1128" t="s">
        <v>15861</v>
      </c>
      <c r="B4119" s="1134">
        <v>2</v>
      </c>
      <c r="C4119" s="1134" t="s">
        <v>15860</v>
      </c>
      <c r="D4119" s="1134">
        <v>10</v>
      </c>
      <c r="E4119" s="1134"/>
      <c r="F4119" s="1134"/>
      <c r="G4119" s="1134"/>
      <c r="H4119" s="1134"/>
      <c r="I4119" s="1134"/>
      <c r="J4119" s="1088"/>
      <c r="K4119" s="1088"/>
    </row>
    <row r="4120" spans="1:11" x14ac:dyDescent="0.25">
      <c r="A4120" s="1128" t="s">
        <v>15862</v>
      </c>
      <c r="B4120" s="1134"/>
      <c r="C4120" s="1134"/>
      <c r="D4120" s="1134"/>
      <c r="E4120" s="1134"/>
      <c r="F4120" s="1134"/>
      <c r="G4120" s="1134"/>
      <c r="H4120" s="1134"/>
      <c r="I4120" s="1134"/>
      <c r="J4120" s="1088"/>
      <c r="K4120" s="1088"/>
    </row>
    <row r="4121" spans="1:11" x14ac:dyDescent="0.25">
      <c r="A4121" s="1128">
        <v>2</v>
      </c>
      <c r="B4121" s="1134" t="s">
        <v>15860</v>
      </c>
      <c r="C4121" s="1134">
        <v>10</v>
      </c>
      <c r="D4121" s="1134"/>
      <c r="E4121" s="1134"/>
      <c r="F4121" s="1134"/>
      <c r="G4121" s="1134"/>
      <c r="H4121" s="1134"/>
      <c r="I4121" s="1134"/>
      <c r="J4121" s="1088"/>
      <c r="K4121" s="1088"/>
    </row>
    <row r="4122" spans="1:11" x14ac:dyDescent="0.25">
      <c r="A4122" s="1128" t="s">
        <v>15863</v>
      </c>
      <c r="B4122" s="1134">
        <v>2</v>
      </c>
      <c r="C4122" s="1134" t="s">
        <v>15860</v>
      </c>
      <c r="D4122" s="1134">
        <v>10</v>
      </c>
      <c r="E4122" s="1134"/>
      <c r="F4122" s="1134"/>
      <c r="G4122" s="1134"/>
      <c r="H4122" s="1134"/>
      <c r="I4122" s="1134"/>
      <c r="J4122" s="1088"/>
      <c r="K4122" s="1088"/>
    </row>
    <row r="4123" spans="1:11" x14ac:dyDescent="0.25">
      <c r="A4123" s="1128" t="s">
        <v>15864</v>
      </c>
      <c r="B4123" s="1134">
        <v>2</v>
      </c>
      <c r="C4123" s="1134" t="s">
        <v>15860</v>
      </c>
      <c r="D4123" s="1134">
        <v>10</v>
      </c>
      <c r="E4123" s="1134"/>
      <c r="F4123" s="1134"/>
      <c r="G4123" s="1134"/>
      <c r="H4123" s="1134"/>
      <c r="I4123" s="1134"/>
      <c r="J4123" s="1088"/>
      <c r="K4123" s="1088"/>
    </row>
    <row r="4124" spans="1:11" x14ac:dyDescent="0.25">
      <c r="A4124" s="1128" t="s">
        <v>15865</v>
      </c>
      <c r="B4124" s="1134"/>
      <c r="C4124" s="1134"/>
      <c r="D4124" s="1134"/>
      <c r="E4124" s="1134"/>
      <c r="F4124" s="1134"/>
      <c r="G4124" s="1134"/>
      <c r="H4124" s="1134"/>
      <c r="I4124" s="1134"/>
      <c r="J4124" s="1088"/>
      <c r="K4124" s="1088"/>
    </row>
    <row r="4125" spans="1:11" x14ac:dyDescent="0.25">
      <c r="A4125" s="1128">
        <v>2</v>
      </c>
      <c r="B4125" s="1134" t="s">
        <v>15860</v>
      </c>
      <c r="C4125" s="1134">
        <v>10</v>
      </c>
      <c r="D4125" s="1134"/>
      <c r="E4125" s="1134"/>
      <c r="F4125" s="1134"/>
      <c r="G4125" s="1134"/>
      <c r="H4125" s="1134"/>
      <c r="I4125" s="1134"/>
      <c r="J4125" s="1088"/>
      <c r="K4125" s="1088"/>
    </row>
    <row r="4126" spans="1:11" x14ac:dyDescent="0.25">
      <c r="A4126" s="1128" t="s">
        <v>15866</v>
      </c>
      <c r="B4126" s="1134">
        <v>2</v>
      </c>
      <c r="C4126" s="1134" t="s">
        <v>15860</v>
      </c>
      <c r="D4126" s="1134">
        <v>10</v>
      </c>
      <c r="E4126" s="1134"/>
      <c r="F4126" s="1134"/>
      <c r="G4126" s="1134"/>
      <c r="H4126" s="1134"/>
      <c r="I4126" s="1134"/>
      <c r="J4126" s="1088"/>
      <c r="K4126" s="1088"/>
    </row>
    <row r="4127" spans="1:11" x14ac:dyDescent="0.25">
      <c r="A4127" s="1128" t="s">
        <v>15867</v>
      </c>
      <c r="B4127" s="1134">
        <v>2</v>
      </c>
      <c r="C4127" s="1134" t="s">
        <v>15860</v>
      </c>
      <c r="D4127" s="1134">
        <v>10</v>
      </c>
      <c r="E4127" s="1134"/>
      <c r="F4127" s="1134"/>
      <c r="G4127" s="1134"/>
      <c r="H4127" s="1134"/>
      <c r="I4127" s="1134"/>
      <c r="J4127" s="1088"/>
      <c r="K4127" s="1088"/>
    </row>
    <row r="4128" spans="1:11" x14ac:dyDescent="0.25">
      <c r="A4128" s="1128" t="s">
        <v>15868</v>
      </c>
      <c r="B4128" s="1134">
        <v>2</v>
      </c>
      <c r="C4128" s="1134" t="s">
        <v>15860</v>
      </c>
      <c r="D4128" s="1134">
        <v>10</v>
      </c>
      <c r="E4128" s="1134"/>
      <c r="F4128" s="1134"/>
      <c r="G4128" s="1134"/>
      <c r="H4128" s="1134"/>
      <c r="I4128" s="1134"/>
      <c r="J4128" s="1088"/>
      <c r="K4128" s="1088"/>
    </row>
    <row r="4129" spans="1:11" x14ac:dyDescent="0.25">
      <c r="A4129" s="1128" t="s">
        <v>15869</v>
      </c>
      <c r="B4129" s="1134">
        <v>2</v>
      </c>
      <c r="C4129" s="1134" t="s">
        <v>15860</v>
      </c>
      <c r="D4129" s="1134">
        <v>10</v>
      </c>
      <c r="E4129" s="1134"/>
      <c r="F4129" s="1134"/>
      <c r="G4129" s="1134"/>
      <c r="H4129" s="1134"/>
      <c r="I4129" s="1134"/>
      <c r="J4129" s="1088"/>
      <c r="K4129" s="1088"/>
    </row>
    <row r="4130" spans="1:11" x14ac:dyDescent="0.25">
      <c r="A4130" s="1128" t="s">
        <v>15870</v>
      </c>
      <c r="B4130" s="1134"/>
      <c r="C4130" s="1134"/>
      <c r="D4130" s="1134"/>
      <c r="E4130" s="1134"/>
      <c r="F4130" s="1134"/>
      <c r="G4130" s="1134"/>
      <c r="H4130" s="1134"/>
      <c r="I4130" s="1134"/>
      <c r="J4130" s="1088"/>
      <c r="K4130" s="1088"/>
    </row>
    <row r="4131" spans="1:11" x14ac:dyDescent="0.25">
      <c r="A4131" s="1128" t="s">
        <v>15871</v>
      </c>
      <c r="B4131" s="1134"/>
      <c r="C4131" s="1134"/>
      <c r="D4131" s="1134"/>
      <c r="E4131" s="1134"/>
      <c r="F4131" s="1134"/>
      <c r="G4131" s="1134"/>
      <c r="H4131" s="1134"/>
      <c r="I4131" s="1134"/>
      <c r="J4131" s="1088"/>
      <c r="K4131" s="1088"/>
    </row>
    <row r="4132" spans="1:11" ht="25" x14ac:dyDescent="0.25">
      <c r="A4132" s="1130"/>
      <c r="B4132" s="1134" t="s">
        <v>13630</v>
      </c>
      <c r="C4132" s="1134" t="s">
        <v>15872</v>
      </c>
      <c r="D4132" s="1134"/>
      <c r="E4132" s="1134"/>
      <c r="F4132" s="1134"/>
      <c r="G4132" s="1134"/>
      <c r="H4132" s="1134"/>
      <c r="I4132" s="1134"/>
      <c r="J4132" s="1088"/>
      <c r="K4132" s="1088"/>
    </row>
    <row r="4133" spans="1:11" ht="15" x14ac:dyDescent="0.25">
      <c r="A4133" s="1130"/>
      <c r="B4133" s="1134"/>
      <c r="C4133" s="1134"/>
      <c r="D4133" s="1134"/>
      <c r="E4133" s="1134"/>
      <c r="F4133" s="1134"/>
      <c r="G4133" s="1134"/>
      <c r="H4133" s="1134"/>
      <c r="I4133" s="1134"/>
      <c r="J4133" s="1088"/>
      <c r="K4133" s="1088"/>
    </row>
    <row r="4134" spans="1:11" ht="15" x14ac:dyDescent="0.25">
      <c r="A4134" s="1130">
        <v>1</v>
      </c>
      <c r="B4134" s="1134" t="s">
        <v>15873</v>
      </c>
      <c r="C4134" s="1134">
        <v>4</v>
      </c>
      <c r="D4134" s="1134"/>
      <c r="E4134" s="1134"/>
      <c r="F4134" s="1134"/>
      <c r="G4134" s="1134"/>
      <c r="H4134" s="1134"/>
      <c r="I4134" s="1134"/>
      <c r="J4134" s="1088"/>
      <c r="K4134" s="1088"/>
    </row>
    <row r="4135" spans="1:11" ht="25" x14ac:dyDescent="0.25">
      <c r="A4135" s="1130">
        <v>2</v>
      </c>
      <c r="B4135" s="1134" t="s">
        <v>15874</v>
      </c>
      <c r="C4135" s="1134"/>
      <c r="D4135" s="1134"/>
      <c r="E4135" s="1134"/>
      <c r="F4135" s="1134"/>
      <c r="G4135" s="1134"/>
      <c r="H4135" s="1134"/>
      <c r="I4135" s="1134"/>
      <c r="J4135" s="1088"/>
      <c r="K4135" s="1088"/>
    </row>
    <row r="4136" spans="1:11" ht="15" x14ac:dyDescent="0.25">
      <c r="A4136" s="1130">
        <v>5</v>
      </c>
      <c r="B4136" s="1134"/>
      <c r="C4136" s="1134"/>
      <c r="D4136" s="1134"/>
      <c r="E4136" s="1134"/>
      <c r="F4136" s="1134"/>
      <c r="G4136" s="1134"/>
      <c r="H4136" s="1134"/>
      <c r="I4136" s="1134"/>
      <c r="J4136" s="1088"/>
      <c r="K4136" s="1088"/>
    </row>
    <row r="4137" spans="1:11" ht="112.5" x14ac:dyDescent="0.25">
      <c r="A4137" s="1130">
        <v>3</v>
      </c>
      <c r="B4137" s="1134" t="s">
        <v>15875</v>
      </c>
      <c r="C4137" s="1134">
        <v>2.5000000000000001E-2</v>
      </c>
      <c r="D4137" s="1134"/>
      <c r="E4137" s="1134"/>
      <c r="F4137" s="1134"/>
      <c r="G4137" s="1134"/>
      <c r="H4137" s="1134"/>
      <c r="I4137" s="1134"/>
      <c r="J4137" s="1088"/>
      <c r="K4137" s="1088"/>
    </row>
    <row r="4138" spans="1:11" ht="15" x14ac:dyDescent="0.25">
      <c r="A4138" s="1130">
        <v>4</v>
      </c>
      <c r="B4138" s="1134" t="s">
        <v>15876</v>
      </c>
      <c r="C4138" s="1134">
        <v>6</v>
      </c>
      <c r="D4138" s="1134"/>
      <c r="E4138" s="1134"/>
      <c r="F4138" s="1134"/>
      <c r="G4138" s="1134"/>
      <c r="H4138" s="1134"/>
      <c r="I4138" s="1134"/>
      <c r="J4138" s="1088"/>
      <c r="K4138" s="1088"/>
    </row>
    <row r="4139" spans="1:11" ht="15" x14ac:dyDescent="0.25">
      <c r="A4139" s="1130" t="s">
        <v>15614</v>
      </c>
      <c r="B4139" s="1134"/>
      <c r="C4139" s="1134"/>
      <c r="D4139" s="1134"/>
      <c r="E4139" s="1134"/>
      <c r="F4139" s="1134"/>
      <c r="G4139" s="1134"/>
      <c r="H4139" s="1134"/>
      <c r="I4139" s="1134"/>
      <c r="J4139" s="1088"/>
      <c r="K4139" s="1088"/>
    </row>
    <row r="4140" spans="1:11" ht="15" x14ac:dyDescent="0.25">
      <c r="A4140" s="1130" t="s">
        <v>15877</v>
      </c>
      <c r="B4140" s="1134"/>
      <c r="C4140" s="1134"/>
      <c r="D4140" s="1134"/>
      <c r="E4140" s="1134"/>
      <c r="F4140" s="1134"/>
      <c r="G4140" s="1134"/>
      <c r="H4140" s="1134"/>
      <c r="I4140" s="1134"/>
      <c r="J4140" s="1088"/>
      <c r="K4140" s="1088"/>
    </row>
    <row r="4141" spans="1:11" ht="15" x14ac:dyDescent="0.25">
      <c r="A4141" s="1130" t="s">
        <v>13630</v>
      </c>
      <c r="B4141" s="1134" t="s">
        <v>15878</v>
      </c>
      <c r="C4141" s="1134"/>
      <c r="D4141" s="1134"/>
      <c r="E4141" s="1134"/>
      <c r="F4141" s="1134"/>
      <c r="G4141" s="1134"/>
      <c r="H4141" s="1134"/>
      <c r="I4141" s="1134"/>
      <c r="J4141" s="1088"/>
      <c r="K4141" s="1088"/>
    </row>
    <row r="4142" spans="1:11" ht="15" x14ac:dyDescent="0.25">
      <c r="A4142" s="1130"/>
      <c r="B4142" s="1134"/>
      <c r="C4142" s="1134"/>
      <c r="D4142" s="1134"/>
      <c r="E4142" s="1134"/>
      <c r="F4142" s="1134"/>
      <c r="G4142" s="1134"/>
      <c r="H4142" s="1134"/>
      <c r="I4142" s="1134"/>
      <c r="J4142" s="1088"/>
      <c r="K4142" s="1088"/>
    </row>
    <row r="4143" spans="1:11" ht="15" x14ac:dyDescent="0.25">
      <c r="A4143" s="1133" t="s">
        <v>15879</v>
      </c>
      <c r="B4143" s="1134">
        <v>10</v>
      </c>
      <c r="C4143" s="1134"/>
      <c r="D4143" s="1134"/>
      <c r="E4143" s="1134"/>
      <c r="F4143" s="1134"/>
      <c r="G4143" s="1134"/>
      <c r="H4143" s="1134"/>
      <c r="I4143" s="1134"/>
      <c r="J4143" s="1088"/>
      <c r="K4143" s="1088"/>
    </row>
    <row r="4144" spans="1:11" ht="15" x14ac:dyDescent="0.25">
      <c r="A4144" s="1129" t="s">
        <v>15880</v>
      </c>
      <c r="B4144" s="1134">
        <v>10</v>
      </c>
      <c r="C4144" s="1134"/>
      <c r="D4144" s="1134"/>
      <c r="E4144" s="1134"/>
      <c r="F4144" s="1134"/>
      <c r="G4144" s="1134"/>
      <c r="H4144" s="1134"/>
      <c r="I4144" s="1134"/>
      <c r="J4144" s="1088"/>
      <c r="K4144" s="1088"/>
    </row>
    <row r="4145" spans="1:11" x14ac:dyDescent="0.25">
      <c r="A4145" s="1128" t="s">
        <v>15881</v>
      </c>
      <c r="B4145" s="1134">
        <v>10</v>
      </c>
      <c r="C4145" s="1134"/>
      <c r="D4145" s="1134"/>
      <c r="E4145" s="1134"/>
      <c r="F4145" s="1134"/>
      <c r="G4145" s="1134"/>
      <c r="H4145" s="1134"/>
      <c r="I4145" s="1134"/>
      <c r="J4145" s="1088"/>
      <c r="K4145" s="1088"/>
    </row>
    <row r="4146" spans="1:11" ht="15" x14ac:dyDescent="0.25">
      <c r="A4146" s="1130" t="s">
        <v>15882</v>
      </c>
      <c r="B4146" s="1134">
        <v>10</v>
      </c>
      <c r="C4146" s="1134"/>
      <c r="D4146" s="1134"/>
      <c r="E4146" s="1134"/>
      <c r="F4146" s="1134"/>
      <c r="G4146" s="1134"/>
      <c r="H4146" s="1134"/>
      <c r="I4146" s="1134"/>
      <c r="J4146" s="1088"/>
      <c r="K4146" s="1088"/>
    </row>
    <row r="4147" spans="1:11" x14ac:dyDescent="0.25">
      <c r="A4147" s="1127" t="s">
        <v>15883</v>
      </c>
      <c r="B4147" s="1139"/>
      <c r="C4147" s="1139"/>
      <c r="D4147" s="1139"/>
      <c r="E4147" s="1139"/>
      <c r="F4147" s="1139"/>
      <c r="G4147" s="1134"/>
      <c r="H4147" s="1134"/>
      <c r="I4147" s="1134"/>
      <c r="J4147" s="1088"/>
      <c r="K4147" s="1088"/>
    </row>
    <row r="4148" spans="1:11" x14ac:dyDescent="0.25">
      <c r="A4148" s="1127">
        <v>10</v>
      </c>
      <c r="B4148" s="1139"/>
      <c r="C4148" s="1139"/>
      <c r="D4148" s="1139"/>
      <c r="E4148" s="1139"/>
      <c r="F4148" s="1139"/>
      <c r="G4148" s="1134"/>
      <c r="H4148" s="1134"/>
      <c r="I4148" s="1134"/>
      <c r="J4148" s="1088"/>
      <c r="K4148" s="1088"/>
    </row>
    <row r="4149" spans="1:11" x14ac:dyDescent="0.25">
      <c r="A4149" s="1127" t="s">
        <v>15884</v>
      </c>
      <c r="B4149" s="1139">
        <v>10</v>
      </c>
      <c r="C4149" s="1139"/>
      <c r="D4149" s="1139"/>
      <c r="E4149" s="1139"/>
      <c r="F4149" s="1139"/>
      <c r="G4149" s="1134"/>
      <c r="H4149" s="1134"/>
      <c r="I4149" s="1134"/>
      <c r="J4149" s="1088"/>
      <c r="K4149" s="1088"/>
    </row>
    <row r="4150" spans="1:11" x14ac:dyDescent="0.25">
      <c r="A4150" s="1127" t="s">
        <v>15885</v>
      </c>
      <c r="B4150" s="1139">
        <v>10</v>
      </c>
      <c r="C4150" s="1139"/>
      <c r="D4150" s="1139"/>
      <c r="E4150" s="1139"/>
      <c r="F4150" s="1139"/>
      <c r="G4150" s="1134"/>
      <c r="H4150" s="1134"/>
      <c r="I4150" s="1134"/>
      <c r="J4150" s="1088"/>
      <c r="K4150" s="1088"/>
    </row>
    <row r="4151" spans="1:11" x14ac:dyDescent="0.25">
      <c r="A4151" s="1127" t="s">
        <v>15886</v>
      </c>
      <c r="B4151" s="1139">
        <v>10</v>
      </c>
      <c r="C4151" s="1139"/>
      <c r="D4151" s="1139"/>
      <c r="E4151" s="1139"/>
      <c r="F4151" s="1139"/>
      <c r="G4151" s="1134"/>
      <c r="H4151" s="1134"/>
      <c r="I4151" s="1134"/>
      <c r="J4151" s="1088"/>
      <c r="K4151" s="1088"/>
    </row>
    <row r="4152" spans="1:11" x14ac:dyDescent="0.25">
      <c r="A4152" s="1127" t="s">
        <v>15887</v>
      </c>
      <c r="B4152" s="1139">
        <v>10</v>
      </c>
      <c r="C4152" s="1139"/>
      <c r="D4152" s="1139"/>
      <c r="E4152" s="1139"/>
      <c r="F4152" s="1139"/>
      <c r="G4152" s="1134"/>
      <c r="H4152" s="1134"/>
      <c r="I4152" s="1134"/>
      <c r="J4152" s="1088"/>
      <c r="K4152" s="1088"/>
    </row>
    <row r="4153" spans="1:11" ht="18" customHeight="1" x14ac:dyDescent="0.25">
      <c r="A4153" s="1127" t="s">
        <v>15888</v>
      </c>
      <c r="B4153" s="1139">
        <v>10</v>
      </c>
      <c r="C4153" s="1139"/>
      <c r="D4153" s="1139"/>
      <c r="E4153" s="1139"/>
      <c r="F4153" s="1139"/>
      <c r="G4153" s="1139"/>
      <c r="H4153" s="1134"/>
      <c r="I4153" s="1134"/>
      <c r="J4153" s="1088"/>
      <c r="K4153" s="1088"/>
    </row>
    <row r="4154" spans="1:11" x14ac:dyDescent="0.25">
      <c r="A4154" s="1127" t="s">
        <v>15889</v>
      </c>
      <c r="B4154" s="1139">
        <v>10</v>
      </c>
      <c r="C4154" s="1139"/>
      <c r="D4154" s="1139"/>
      <c r="E4154" s="1139"/>
      <c r="F4154" s="1139"/>
      <c r="G4154" s="1139"/>
      <c r="H4154" s="1134"/>
      <c r="I4154" s="1134"/>
      <c r="J4154" s="1088"/>
      <c r="K4154" s="1088"/>
    </row>
    <row r="4155" spans="1:11" ht="18" customHeight="1" x14ac:dyDescent="0.25">
      <c r="A4155" s="1127" t="s">
        <v>15890</v>
      </c>
      <c r="B4155" s="1139">
        <v>10</v>
      </c>
      <c r="C4155" s="1139"/>
      <c r="D4155" s="1139"/>
      <c r="E4155" s="1139"/>
      <c r="F4155" s="1139"/>
      <c r="G4155" s="1139"/>
      <c r="H4155" s="1134"/>
      <c r="I4155" s="1134"/>
      <c r="J4155" s="1088"/>
      <c r="K4155" s="1088"/>
    </row>
    <row r="4156" spans="1:11" x14ac:dyDescent="0.25">
      <c r="A4156" s="1128" t="s">
        <v>15891</v>
      </c>
      <c r="B4156" s="1134">
        <v>10</v>
      </c>
      <c r="C4156" s="1134"/>
      <c r="D4156" s="1134"/>
      <c r="E4156" s="1134"/>
      <c r="F4156" s="1134"/>
      <c r="G4156" s="1134"/>
      <c r="H4156" s="1134"/>
      <c r="I4156" s="1134"/>
      <c r="J4156" s="1088"/>
      <c r="K4156" s="1088"/>
    </row>
    <row r="4157" spans="1:11" x14ac:dyDescent="0.25">
      <c r="A4157" s="1128" t="s">
        <v>15892</v>
      </c>
      <c r="B4157" s="1134">
        <v>10</v>
      </c>
      <c r="C4157" s="1134"/>
      <c r="D4157" s="1134"/>
      <c r="E4157" s="1134"/>
      <c r="F4157" s="1134"/>
      <c r="G4157" s="1134"/>
      <c r="H4157" s="1134"/>
      <c r="I4157" s="1134"/>
      <c r="J4157" s="1088"/>
      <c r="K4157" s="1088"/>
    </row>
    <row r="4158" spans="1:11" x14ac:dyDescent="0.25">
      <c r="A4158" s="1128" t="s">
        <v>15893</v>
      </c>
      <c r="B4158" s="1134">
        <v>10</v>
      </c>
      <c r="C4158" s="1134"/>
      <c r="D4158" s="1134"/>
      <c r="E4158" s="1134"/>
      <c r="F4158" s="1134"/>
      <c r="G4158" s="1134"/>
      <c r="H4158" s="1134"/>
      <c r="I4158" s="1134"/>
      <c r="J4158" s="1088"/>
      <c r="K4158" s="1088"/>
    </row>
    <row r="4159" spans="1:11" x14ac:dyDescent="0.25">
      <c r="A4159" s="1128" t="s">
        <v>15894</v>
      </c>
      <c r="B4159" s="1134">
        <v>2</v>
      </c>
      <c r="C4159" s="1134"/>
      <c r="D4159" s="1134"/>
      <c r="E4159" s="1134"/>
      <c r="F4159" s="1134"/>
      <c r="G4159" s="1134"/>
      <c r="H4159" s="1134"/>
      <c r="I4159" s="1134"/>
      <c r="J4159" s="1088"/>
      <c r="K4159" s="1088"/>
    </row>
    <row r="4160" spans="1:11" ht="15" x14ac:dyDescent="0.25">
      <c r="A4160" s="1130" t="s">
        <v>15895</v>
      </c>
      <c r="B4160" s="1134">
        <v>10</v>
      </c>
      <c r="C4160" s="1134"/>
      <c r="D4160" s="1134"/>
      <c r="E4160" s="1134"/>
      <c r="F4160" s="1134"/>
      <c r="G4160" s="1134"/>
      <c r="H4160" s="1134"/>
      <c r="I4160" s="1134"/>
      <c r="J4160" s="1088"/>
      <c r="K4160" s="1088"/>
    </row>
    <row r="4161" spans="1:11" ht="15" x14ac:dyDescent="0.25">
      <c r="A4161" s="1130" t="s">
        <v>15896</v>
      </c>
      <c r="B4161" s="1134">
        <v>10</v>
      </c>
      <c r="C4161" s="1134"/>
      <c r="D4161" s="1134"/>
      <c r="E4161" s="1134"/>
      <c r="F4161" s="1134"/>
      <c r="G4161" s="1134"/>
      <c r="H4161" s="1134"/>
      <c r="I4161" s="1134"/>
      <c r="J4161" s="1088"/>
      <c r="K4161" s="1088"/>
    </row>
    <row r="4162" spans="1:11" ht="15" x14ac:dyDescent="0.25">
      <c r="A4162" s="1129" t="s">
        <v>15897</v>
      </c>
      <c r="B4162" s="1134">
        <v>10</v>
      </c>
      <c r="C4162" s="1134"/>
      <c r="D4162" s="1134"/>
      <c r="E4162" s="1134"/>
      <c r="F4162" s="1134"/>
      <c r="G4162" s="1134"/>
      <c r="H4162" s="1134"/>
      <c r="I4162" s="1134"/>
      <c r="J4162" s="1088"/>
      <c r="K4162" s="1088"/>
    </row>
    <row r="4163" spans="1:11" ht="15" x14ac:dyDescent="0.25">
      <c r="A4163" s="1130" t="s">
        <v>15898</v>
      </c>
      <c r="B4163" s="1134">
        <v>10</v>
      </c>
      <c r="C4163" s="1134"/>
      <c r="D4163" s="1134"/>
      <c r="E4163" s="1134"/>
      <c r="F4163" s="1134"/>
      <c r="G4163" s="1134"/>
      <c r="H4163" s="1134"/>
      <c r="I4163" s="1134"/>
      <c r="J4163" s="1088"/>
      <c r="K4163" s="1088"/>
    </row>
    <row r="4164" spans="1:11" ht="15" x14ac:dyDescent="0.25">
      <c r="A4164" s="1130" t="s">
        <v>15899</v>
      </c>
      <c r="B4164" s="1134">
        <v>10</v>
      </c>
      <c r="C4164" s="1134"/>
      <c r="D4164" s="1134"/>
      <c r="E4164" s="1134"/>
      <c r="F4164" s="1134"/>
      <c r="G4164" s="1134"/>
      <c r="H4164" s="1134"/>
      <c r="I4164" s="1134"/>
      <c r="J4164" s="1088"/>
      <c r="K4164" s="1088"/>
    </row>
    <row r="4165" spans="1:11" ht="15" x14ac:dyDescent="0.25">
      <c r="A4165" s="1130" t="s">
        <v>15900</v>
      </c>
      <c r="B4165" s="1134"/>
      <c r="C4165" s="1134"/>
      <c r="D4165" s="1134"/>
      <c r="E4165" s="1134"/>
      <c r="F4165" s="1134"/>
      <c r="G4165" s="1134"/>
      <c r="H4165" s="1134"/>
      <c r="I4165" s="1134"/>
      <c r="J4165" s="1088"/>
      <c r="K4165" s="1088"/>
    </row>
    <row r="4166" spans="1:11" ht="15" x14ac:dyDescent="0.25">
      <c r="A4166" s="1130" t="s">
        <v>15901</v>
      </c>
      <c r="B4166" s="1134"/>
      <c r="C4166" s="1134"/>
      <c r="D4166" s="1134"/>
      <c r="E4166" s="1134"/>
      <c r="F4166" s="1134"/>
      <c r="G4166" s="1134"/>
      <c r="H4166" s="1134"/>
      <c r="I4166" s="1134"/>
      <c r="J4166" s="1088"/>
      <c r="K4166" s="1088"/>
    </row>
    <row r="4167" spans="1:11" ht="25" x14ac:dyDescent="0.25">
      <c r="A4167" s="1130"/>
      <c r="B4167" s="1134" t="s">
        <v>13630</v>
      </c>
      <c r="C4167" s="1134" t="s">
        <v>15872</v>
      </c>
      <c r="D4167" s="1134"/>
      <c r="E4167" s="1134"/>
      <c r="F4167" s="1134"/>
      <c r="G4167" s="1134"/>
      <c r="H4167" s="1134"/>
      <c r="I4167" s="1134"/>
      <c r="J4167" s="1088"/>
      <c r="K4167" s="1088"/>
    </row>
    <row r="4168" spans="1:11" ht="15" x14ac:dyDescent="0.25">
      <c r="A4168" s="1130">
        <v>1</v>
      </c>
      <c r="B4168" s="1134" t="s">
        <v>15902</v>
      </c>
      <c r="C4168" s="1134"/>
      <c r="D4168" s="1134"/>
      <c r="E4168" s="1134"/>
      <c r="F4168" s="1134"/>
      <c r="G4168" s="1134"/>
      <c r="H4168" s="1134"/>
      <c r="I4168" s="1134"/>
      <c r="J4168" s="1088"/>
      <c r="K4168" s="1088"/>
    </row>
    <row r="4169" spans="1:11" ht="15" x14ac:dyDescent="0.25">
      <c r="A4169" s="1130">
        <v>2</v>
      </c>
      <c r="B4169" s="1134" t="s">
        <v>15903</v>
      </c>
      <c r="C4169" s="1134">
        <v>2</v>
      </c>
      <c r="D4169" s="1134"/>
      <c r="E4169" s="1134"/>
      <c r="F4169" s="1134"/>
      <c r="G4169" s="1134"/>
      <c r="H4169" s="1134"/>
      <c r="I4169" s="1134"/>
      <c r="J4169" s="1088"/>
      <c r="K4169" s="1088"/>
    </row>
    <row r="4170" spans="1:11" ht="15" x14ac:dyDescent="0.25">
      <c r="A4170" s="1130">
        <v>3</v>
      </c>
      <c r="B4170" s="1134" t="s">
        <v>15904</v>
      </c>
      <c r="C4170" s="1134">
        <v>2</v>
      </c>
      <c r="D4170" s="1134"/>
      <c r="E4170" s="1134"/>
      <c r="F4170" s="1134"/>
      <c r="G4170" s="1134"/>
      <c r="H4170" s="1134"/>
      <c r="I4170" s="1134"/>
      <c r="J4170" s="1088"/>
      <c r="K4170" s="1088"/>
    </row>
    <row r="4171" spans="1:11" ht="15" x14ac:dyDescent="0.25">
      <c r="A4171" s="1129">
        <v>4</v>
      </c>
      <c r="B4171" s="1134" t="s">
        <v>15905</v>
      </c>
      <c r="C4171" s="1134">
        <v>2</v>
      </c>
      <c r="D4171" s="1134"/>
      <c r="E4171" s="1134"/>
      <c r="F4171" s="1134"/>
      <c r="G4171" s="1134"/>
      <c r="H4171" s="1134"/>
      <c r="I4171" s="1134"/>
      <c r="J4171" s="1088"/>
      <c r="K4171" s="1088"/>
    </row>
    <row r="4172" spans="1:11" ht="15" x14ac:dyDescent="0.25">
      <c r="A4172" s="1130">
        <v>5</v>
      </c>
      <c r="B4172" s="1134" t="s">
        <v>15906</v>
      </c>
      <c r="C4172" s="1134">
        <v>2</v>
      </c>
      <c r="D4172" s="1134"/>
      <c r="E4172" s="1134"/>
      <c r="F4172" s="1134"/>
      <c r="G4172" s="1134"/>
      <c r="H4172" s="1134"/>
      <c r="I4172" s="1134"/>
      <c r="J4172" s="1088"/>
      <c r="K4172" s="1088"/>
    </row>
    <row r="4173" spans="1:11" ht="25" x14ac:dyDescent="0.25">
      <c r="A4173" s="1130">
        <v>6</v>
      </c>
      <c r="B4173" s="1134" t="s">
        <v>15907</v>
      </c>
      <c r="C4173" s="1134">
        <v>4</v>
      </c>
      <c r="D4173" s="1134"/>
      <c r="E4173" s="1134"/>
      <c r="F4173" s="1134"/>
      <c r="G4173" s="1134"/>
      <c r="H4173" s="1134"/>
      <c r="I4173" s="1134"/>
      <c r="J4173" s="1088"/>
      <c r="K4173" s="1088"/>
    </row>
    <row r="4174" spans="1:11" ht="15" x14ac:dyDescent="0.25">
      <c r="A4174" s="1130">
        <v>7</v>
      </c>
      <c r="B4174" s="1134" t="s">
        <v>15908</v>
      </c>
      <c r="C4174" s="1134">
        <v>6</v>
      </c>
      <c r="D4174" s="1134"/>
      <c r="E4174" s="1134"/>
      <c r="F4174" s="1134"/>
      <c r="G4174" s="1134"/>
      <c r="H4174" s="1134"/>
      <c r="I4174" s="1134"/>
      <c r="J4174" s="1088"/>
      <c r="K4174" s="1088"/>
    </row>
    <row r="4175" spans="1:11" ht="15" x14ac:dyDescent="0.25">
      <c r="A4175" s="1130">
        <v>8</v>
      </c>
      <c r="B4175" s="1134" t="s">
        <v>15909</v>
      </c>
      <c r="C4175" s="1134">
        <v>6</v>
      </c>
      <c r="D4175" s="1134"/>
      <c r="E4175" s="1134"/>
      <c r="F4175" s="1134"/>
      <c r="G4175" s="1134"/>
      <c r="H4175" s="1134"/>
      <c r="I4175" s="1134"/>
      <c r="J4175" s="1088"/>
      <c r="K4175" s="1088"/>
    </row>
    <row r="4176" spans="1:11" ht="25" x14ac:dyDescent="0.25">
      <c r="A4176" s="1130">
        <v>9</v>
      </c>
      <c r="B4176" s="1134" t="s">
        <v>15910</v>
      </c>
      <c r="C4176" s="1134"/>
      <c r="D4176" s="1134"/>
      <c r="E4176" s="1134"/>
      <c r="F4176" s="1134"/>
      <c r="G4176" s="1134"/>
      <c r="H4176" s="1134"/>
      <c r="I4176" s="1134"/>
      <c r="J4176" s="1088"/>
      <c r="K4176" s="1088"/>
    </row>
    <row r="4177" spans="1:11" ht="15" x14ac:dyDescent="0.25">
      <c r="A4177" s="1130">
        <v>10</v>
      </c>
      <c r="B4177" s="1134" t="s">
        <v>15911</v>
      </c>
      <c r="C4177" s="1134">
        <v>4</v>
      </c>
      <c r="D4177" s="1134"/>
      <c r="E4177" s="1134"/>
      <c r="F4177" s="1134"/>
      <c r="G4177" s="1134"/>
      <c r="H4177" s="1134"/>
      <c r="I4177" s="1134"/>
      <c r="J4177" s="1088"/>
      <c r="K4177" s="1088"/>
    </row>
    <row r="4178" spans="1:11" ht="15" x14ac:dyDescent="0.25">
      <c r="A4178" s="1130">
        <v>11</v>
      </c>
      <c r="B4178" s="1134" t="s">
        <v>15912</v>
      </c>
      <c r="C4178" s="1134">
        <v>6</v>
      </c>
      <c r="D4178" s="1134"/>
      <c r="E4178" s="1134"/>
      <c r="F4178" s="1134"/>
      <c r="G4178" s="1134"/>
      <c r="H4178" s="1134"/>
      <c r="I4178" s="1134"/>
      <c r="J4178" s="1088"/>
      <c r="K4178" s="1088"/>
    </row>
    <row r="4179" spans="1:11" x14ac:dyDescent="0.25">
      <c r="A4179" s="1158">
        <v>12</v>
      </c>
      <c r="B4179" s="1139" t="s">
        <v>15913</v>
      </c>
      <c r="C4179" s="1134">
        <v>6</v>
      </c>
      <c r="D4179" s="1134"/>
      <c r="E4179" s="1134"/>
      <c r="F4179" s="1134"/>
      <c r="G4179" s="1134"/>
      <c r="H4179" s="1134"/>
      <c r="I4179" s="1134"/>
      <c r="J4179" s="1088"/>
      <c r="K4179" s="1088"/>
    </row>
    <row r="4180" spans="1:11" ht="46.5" x14ac:dyDescent="0.25">
      <c r="A4180" s="1127">
        <v>13</v>
      </c>
      <c r="B4180" s="1139" t="s">
        <v>15914</v>
      </c>
      <c r="C4180" s="1134">
        <v>6</v>
      </c>
      <c r="D4180" s="1134"/>
      <c r="E4180" s="1134"/>
      <c r="F4180" s="1134"/>
      <c r="G4180" s="1134"/>
      <c r="H4180" s="1134"/>
      <c r="I4180" s="1134"/>
      <c r="J4180" s="1088"/>
      <c r="K4180" s="1088"/>
    </row>
    <row r="4181" spans="1:11" ht="31" x14ac:dyDescent="0.25">
      <c r="A4181" s="1158">
        <v>14</v>
      </c>
      <c r="B4181" s="1139" t="s">
        <v>15915</v>
      </c>
      <c r="C4181" s="1134"/>
      <c r="D4181" s="1134"/>
      <c r="E4181" s="1134"/>
      <c r="F4181" s="1134"/>
      <c r="G4181" s="1134"/>
      <c r="H4181" s="1134"/>
      <c r="I4181" s="1134"/>
      <c r="J4181" s="1088"/>
      <c r="K4181" s="1088"/>
    </row>
    <row r="4182" spans="1:11" ht="15" x14ac:dyDescent="0.25">
      <c r="A4182" s="1130">
        <v>15</v>
      </c>
      <c r="B4182" s="1134" t="s">
        <v>15916</v>
      </c>
      <c r="C4182" s="1134">
        <v>4</v>
      </c>
      <c r="D4182" s="1134"/>
      <c r="E4182" s="1134"/>
      <c r="F4182" s="1134"/>
      <c r="G4182" s="1134"/>
      <c r="H4182" s="1134"/>
      <c r="I4182" s="1134"/>
      <c r="J4182" s="1088"/>
      <c r="K4182" s="1088"/>
    </row>
    <row r="4183" spans="1:11" x14ac:dyDescent="0.25">
      <c r="A4183" s="1158">
        <v>16</v>
      </c>
      <c r="B4183" s="1139" t="s">
        <v>15917</v>
      </c>
      <c r="C4183" s="1134">
        <v>4</v>
      </c>
      <c r="D4183" s="1134"/>
      <c r="E4183" s="1134"/>
      <c r="F4183" s="1134"/>
      <c r="G4183" s="1134"/>
      <c r="H4183" s="1134"/>
      <c r="I4183" s="1134"/>
      <c r="J4183" s="1088"/>
      <c r="K4183" s="1088"/>
    </row>
    <row r="4184" spans="1:11" x14ac:dyDescent="0.25">
      <c r="A4184" s="1127">
        <v>17</v>
      </c>
      <c r="B4184" s="1139" t="s">
        <v>15918</v>
      </c>
      <c r="C4184" s="1134">
        <v>4</v>
      </c>
      <c r="D4184" s="1134"/>
      <c r="E4184" s="1134"/>
      <c r="F4184" s="1134"/>
      <c r="G4184" s="1134"/>
      <c r="H4184" s="1134"/>
      <c r="I4184" s="1134"/>
      <c r="J4184" s="1088"/>
      <c r="K4184" s="1088"/>
    </row>
    <row r="4185" spans="1:11" x14ac:dyDescent="0.25">
      <c r="A4185" s="1158">
        <v>18</v>
      </c>
      <c r="B4185" s="1139" t="s">
        <v>15919</v>
      </c>
      <c r="C4185" s="1134">
        <v>2</v>
      </c>
      <c r="D4185" s="1134"/>
      <c r="E4185" s="1134"/>
      <c r="F4185" s="1134"/>
      <c r="G4185" s="1134"/>
      <c r="H4185" s="1134"/>
      <c r="I4185" s="1134"/>
      <c r="J4185" s="1088"/>
      <c r="K4185" s="1088"/>
    </row>
    <row r="4186" spans="1:11" ht="15" x14ac:dyDescent="0.25">
      <c r="A4186" s="1130">
        <v>19</v>
      </c>
      <c r="B4186" s="1134" t="s">
        <v>15920</v>
      </c>
      <c r="C4186" s="1134">
        <v>2</v>
      </c>
      <c r="D4186" s="1134"/>
      <c r="E4186" s="1134"/>
      <c r="F4186" s="1134"/>
      <c r="G4186" s="1134"/>
      <c r="H4186" s="1134"/>
      <c r="I4186" s="1134"/>
      <c r="J4186" s="1088"/>
      <c r="K4186" s="1088"/>
    </row>
    <row r="4187" spans="1:11" x14ac:dyDescent="0.25">
      <c r="A4187" s="1158">
        <v>20</v>
      </c>
      <c r="B4187" s="1139" t="s">
        <v>15921</v>
      </c>
      <c r="C4187" s="1134">
        <v>6</v>
      </c>
      <c r="D4187" s="1134"/>
      <c r="E4187" s="1134"/>
      <c r="F4187" s="1134"/>
      <c r="G4187" s="1134"/>
      <c r="H4187" s="1134"/>
      <c r="I4187" s="1134"/>
      <c r="J4187" s="1088"/>
      <c r="K4187" s="1088"/>
    </row>
    <row r="4188" spans="1:11" x14ac:dyDescent="0.25">
      <c r="A4188" s="1127">
        <v>21</v>
      </c>
      <c r="B4188" s="1139" t="s">
        <v>15922</v>
      </c>
      <c r="C4188" s="1134"/>
      <c r="D4188" s="1134"/>
      <c r="E4188" s="1134"/>
      <c r="F4188" s="1134"/>
      <c r="G4188" s="1134"/>
      <c r="H4188" s="1134"/>
      <c r="I4188" s="1134"/>
      <c r="J4188" s="1088"/>
      <c r="K4188" s="1088"/>
    </row>
    <row r="4189" spans="1:11" ht="93" x14ac:dyDescent="0.25">
      <c r="A4189" s="1158">
        <v>22</v>
      </c>
      <c r="B4189" s="1139" t="s">
        <v>15923</v>
      </c>
      <c r="C4189" s="1134"/>
      <c r="D4189" s="1134"/>
      <c r="E4189" s="1134"/>
      <c r="F4189" s="1134"/>
      <c r="G4189" s="1134"/>
      <c r="H4189" s="1134"/>
      <c r="I4189" s="1134"/>
      <c r="J4189" s="1088"/>
      <c r="K4189" s="1088"/>
    </row>
    <row r="4190" spans="1:11" ht="15" x14ac:dyDescent="0.25">
      <c r="A4190" s="1130">
        <v>1</v>
      </c>
      <c r="B4190" s="1134"/>
      <c r="C4190" s="1134"/>
      <c r="D4190" s="1134"/>
      <c r="E4190" s="1134"/>
      <c r="F4190" s="1134"/>
      <c r="G4190" s="1134"/>
      <c r="H4190" s="1134"/>
      <c r="I4190" s="1134"/>
      <c r="J4190" s="1088"/>
      <c r="K4190" s="1088"/>
    </row>
    <row r="4191" spans="1:11" ht="62.5" x14ac:dyDescent="0.25">
      <c r="A4191" s="1127">
        <v>23</v>
      </c>
      <c r="B4191" s="1134" t="s">
        <v>15924</v>
      </c>
      <c r="C4191" s="1134"/>
      <c r="D4191" s="1134"/>
      <c r="E4191" s="1134"/>
      <c r="F4191" s="1134"/>
      <c r="G4191" s="1134"/>
      <c r="H4191" s="1134"/>
      <c r="I4191" s="1134"/>
      <c r="J4191" s="1088"/>
      <c r="K4191" s="1088"/>
    </row>
    <row r="4192" spans="1:11" ht="13" x14ac:dyDescent="0.25">
      <c r="A4192" s="1158">
        <v>3</v>
      </c>
      <c r="B4192" s="1134"/>
      <c r="C4192" s="1134"/>
      <c r="D4192" s="1134"/>
      <c r="E4192" s="1134"/>
      <c r="F4192" s="1134"/>
      <c r="G4192" s="1134"/>
      <c r="H4192" s="1134"/>
      <c r="I4192" s="1134"/>
      <c r="J4192" s="1088"/>
      <c r="K4192" s="1088"/>
    </row>
    <row r="4193" spans="1:11" ht="15" x14ac:dyDescent="0.25">
      <c r="A4193" s="1130">
        <v>24</v>
      </c>
      <c r="B4193" s="1134" t="e">
        <f>- ostatních (nesenzibilizujících a nekarcinogenních) dřevin</f>
        <v>#NAME?</v>
      </c>
      <c r="C4193" s="1134">
        <v>5</v>
      </c>
      <c r="D4193" s="1134"/>
      <c r="E4193" s="1134"/>
      <c r="F4193" s="1134"/>
      <c r="G4193" s="1134"/>
      <c r="H4193" s="1134"/>
      <c r="I4193" s="1134"/>
      <c r="J4193" s="1088"/>
      <c r="K4193" s="1088"/>
    </row>
    <row r="4194" spans="1:11" ht="25" x14ac:dyDescent="0.25">
      <c r="A4194" s="1158">
        <v>25</v>
      </c>
      <c r="B4194" s="1134" t="s">
        <v>15925</v>
      </c>
      <c r="C4194" s="1134">
        <v>6</v>
      </c>
      <c r="D4194" s="1134"/>
      <c r="E4194" s="1134"/>
      <c r="F4194" s="1134"/>
      <c r="G4194" s="1134"/>
      <c r="H4194" s="1134"/>
      <c r="I4194" s="1134"/>
      <c r="J4194" s="1088"/>
      <c r="K4194" s="1088"/>
    </row>
    <row r="4195" spans="1:11" ht="37.5" x14ac:dyDescent="0.25">
      <c r="A4195" s="1127">
        <v>26</v>
      </c>
      <c r="B4195" s="1134" t="s">
        <v>15926</v>
      </c>
      <c r="C4195" s="1134"/>
      <c r="D4195" s="1134"/>
      <c r="E4195" s="1134"/>
      <c r="F4195" s="1134"/>
      <c r="G4195" s="1134"/>
      <c r="H4195" s="1134"/>
      <c r="I4195" s="1134"/>
      <c r="J4195" s="1088"/>
      <c r="K4195" s="1088"/>
    </row>
    <row r="4196" spans="1:11" ht="37.5" x14ac:dyDescent="0.25">
      <c r="A4196" s="1158">
        <v>27</v>
      </c>
      <c r="B4196" s="1134" t="s">
        <v>15927</v>
      </c>
      <c r="C4196" s="1134">
        <v>6</v>
      </c>
      <c r="D4196" s="1134"/>
      <c r="E4196" s="1134"/>
      <c r="F4196" s="1134"/>
      <c r="G4196" s="1134"/>
      <c r="H4196" s="1134"/>
      <c r="I4196" s="1134"/>
      <c r="J4196" s="1088"/>
      <c r="K4196" s="1088"/>
    </row>
    <row r="4197" spans="1:11" ht="15" x14ac:dyDescent="0.25">
      <c r="A4197" s="1130">
        <v>28</v>
      </c>
      <c r="B4197" s="1134" t="s">
        <v>15928</v>
      </c>
      <c r="C4197" s="1134">
        <v>0.5</v>
      </c>
      <c r="D4197" s="1134"/>
      <c r="E4197" s="1134"/>
      <c r="F4197" s="1134"/>
      <c r="G4197" s="1134"/>
      <c r="H4197" s="1134"/>
      <c r="I4197" s="1134"/>
      <c r="J4197" s="1088"/>
      <c r="K4197" s="1088"/>
    </row>
    <row r="4198" spans="1:11" ht="50" x14ac:dyDescent="0.25">
      <c r="A4198" s="1158">
        <v>29</v>
      </c>
      <c r="B4198" s="1134" t="s">
        <v>15929</v>
      </c>
      <c r="C4198" s="1134">
        <v>5</v>
      </c>
      <c r="D4198" s="1134"/>
      <c r="E4198" s="1134"/>
      <c r="F4198" s="1134"/>
      <c r="G4198" s="1134"/>
      <c r="H4198" s="1134"/>
      <c r="I4198" s="1134"/>
      <c r="J4198" s="1088"/>
      <c r="K4198" s="1088"/>
    </row>
    <row r="4199" spans="1:11" ht="15" x14ac:dyDescent="0.25">
      <c r="A4199" s="1130">
        <v>30</v>
      </c>
      <c r="B4199" s="1134" t="s">
        <v>15930</v>
      </c>
      <c r="C4199" s="1134">
        <v>5</v>
      </c>
      <c r="D4199" s="1134"/>
      <c r="E4199" s="1134"/>
      <c r="F4199" s="1134"/>
      <c r="G4199" s="1134"/>
      <c r="H4199" s="1134"/>
      <c r="I4199" s="1134"/>
      <c r="J4199" s="1088"/>
      <c r="K4199" s="1088"/>
    </row>
    <row r="4200" spans="1:11" ht="15.65" customHeight="1" x14ac:dyDescent="0.25">
      <c r="A4200" s="1158">
        <v>31</v>
      </c>
      <c r="B4200" s="1139" t="s">
        <v>15931</v>
      </c>
      <c r="C4200" s="1139">
        <v>3</v>
      </c>
      <c r="D4200" s="1139"/>
      <c r="E4200" s="1139"/>
      <c r="F4200" s="1139"/>
      <c r="G4200" s="1139"/>
      <c r="H4200" s="1139"/>
      <c r="I4200" s="1187"/>
      <c r="J4200" s="1088"/>
      <c r="K4200" s="1088"/>
    </row>
    <row r="4201" spans="1:11" ht="15.65" customHeight="1" x14ac:dyDescent="0.25">
      <c r="A4201" s="1127">
        <v>32</v>
      </c>
      <c r="B4201" s="1139" t="s">
        <v>15932</v>
      </c>
      <c r="C4201" s="1139">
        <v>2</v>
      </c>
      <c r="D4201" s="1139"/>
      <c r="E4201" s="1139"/>
      <c r="F4201" s="1139"/>
      <c r="G4201" s="1139"/>
      <c r="H4201" s="1139"/>
      <c r="I4201" s="1187"/>
      <c r="J4201" s="1088"/>
      <c r="K4201" s="1088"/>
    </row>
    <row r="4202" spans="1:11" x14ac:dyDescent="0.25">
      <c r="A4202" s="1158">
        <v>33</v>
      </c>
      <c r="B4202" s="1139" t="s">
        <v>15933</v>
      </c>
      <c r="C4202" s="1139">
        <v>6</v>
      </c>
      <c r="D4202" s="1139"/>
      <c r="E4202" s="1139"/>
      <c r="F4202" s="1139"/>
      <c r="G4202" s="1139"/>
      <c r="H4202" s="1139"/>
      <c r="I4202" s="1138"/>
      <c r="J4202" s="1088"/>
      <c r="K4202" s="1088"/>
    </row>
    <row r="4203" spans="1:11" ht="37.5" x14ac:dyDescent="0.25">
      <c r="A4203" s="1128">
        <v>34</v>
      </c>
      <c r="B4203" s="1134" t="s">
        <v>15934</v>
      </c>
      <c r="C4203" s="1134">
        <v>5</v>
      </c>
      <c r="D4203" s="1134"/>
      <c r="E4203" s="1134"/>
      <c r="F4203" s="1134"/>
      <c r="G4203" s="1134"/>
      <c r="H4203" s="1134"/>
      <c r="I4203" s="1134"/>
      <c r="J4203" s="1088"/>
      <c r="K4203" s="1088"/>
    </row>
    <row r="4204" spans="1:11" ht="37.5" x14ac:dyDescent="0.25">
      <c r="A4204" s="1128">
        <v>35</v>
      </c>
      <c r="B4204" s="1134" t="s">
        <v>15935</v>
      </c>
      <c r="C4204" s="1134">
        <v>5</v>
      </c>
      <c r="D4204" s="1134"/>
      <c r="E4204" s="1134"/>
      <c r="F4204" s="1134"/>
      <c r="G4204" s="1134"/>
      <c r="H4204" s="1134"/>
      <c r="I4204" s="1134"/>
      <c r="J4204" s="1088"/>
      <c r="K4204" s="1088"/>
    </row>
    <row r="4205" spans="1:11" ht="25" x14ac:dyDescent="0.25">
      <c r="A4205" s="1128">
        <v>36</v>
      </c>
      <c r="B4205" s="1134" t="s">
        <v>15936</v>
      </c>
      <c r="C4205" s="1134">
        <v>5</v>
      </c>
      <c r="D4205" s="1134"/>
      <c r="E4205" s="1134"/>
      <c r="F4205" s="1134"/>
      <c r="G4205" s="1134"/>
      <c r="H4205" s="1134"/>
      <c r="I4205" s="1134"/>
      <c r="J4205" s="1088"/>
      <c r="K4205" s="1088"/>
    </row>
    <row r="4206" spans="1:11" ht="25" x14ac:dyDescent="0.25">
      <c r="A4206" s="1128">
        <v>37</v>
      </c>
      <c r="B4206" s="1134" t="s">
        <v>15937</v>
      </c>
      <c r="C4206" s="1134">
        <v>5</v>
      </c>
      <c r="D4206" s="1134"/>
      <c r="E4206" s="1134"/>
      <c r="F4206" s="1134"/>
      <c r="G4206" s="1134"/>
      <c r="H4206" s="1134"/>
      <c r="I4206" s="1134"/>
      <c r="J4206" s="1088"/>
      <c r="K4206" s="1088"/>
    </row>
    <row r="4207" spans="1:11" ht="37.5" x14ac:dyDescent="0.25">
      <c r="A4207" s="1130">
        <v>38</v>
      </c>
      <c r="B4207" s="1134" t="s">
        <v>15938</v>
      </c>
      <c r="C4207" s="1134">
        <v>5</v>
      </c>
      <c r="D4207" s="1134"/>
      <c r="E4207" s="1134"/>
      <c r="F4207" s="1134"/>
      <c r="G4207" s="1134"/>
      <c r="H4207" s="1134"/>
      <c r="I4207" s="1134"/>
      <c r="J4207" s="1088"/>
      <c r="K4207" s="1088"/>
    </row>
    <row r="4208" spans="1:11" ht="25" x14ac:dyDescent="0.25">
      <c r="A4208" s="1128">
        <v>39</v>
      </c>
      <c r="B4208" s="1134" t="s">
        <v>15939</v>
      </c>
      <c r="C4208" s="1134">
        <v>5</v>
      </c>
      <c r="D4208" s="1134"/>
      <c r="E4208" s="1134"/>
      <c r="F4208" s="1134"/>
      <c r="G4208" s="1134"/>
      <c r="H4208" s="1134"/>
      <c r="I4208" s="1134"/>
      <c r="J4208" s="1088"/>
      <c r="K4208" s="1088"/>
    </row>
    <row r="4209" spans="1:11" ht="25" x14ac:dyDescent="0.25">
      <c r="A4209" s="1130">
        <v>40</v>
      </c>
      <c r="B4209" s="1134" t="s">
        <v>15940</v>
      </c>
      <c r="C4209" s="1134">
        <v>5</v>
      </c>
      <c r="D4209" s="1134"/>
      <c r="E4209" s="1134"/>
      <c r="F4209" s="1134"/>
      <c r="G4209" s="1134"/>
      <c r="H4209" s="1134"/>
      <c r="I4209" s="1134"/>
      <c r="J4209" s="1088"/>
      <c r="K4209" s="1088"/>
    </row>
    <row r="4210" spans="1:11" ht="25" x14ac:dyDescent="0.25">
      <c r="A4210" s="1130">
        <v>41</v>
      </c>
      <c r="B4210" s="1134" t="s">
        <v>15941</v>
      </c>
      <c r="C4210" s="1134">
        <v>5</v>
      </c>
      <c r="D4210" s="1134"/>
      <c r="E4210" s="1134"/>
      <c r="F4210" s="1134"/>
      <c r="G4210" s="1134"/>
      <c r="H4210" s="1134"/>
      <c r="I4210" s="1134"/>
      <c r="J4210" s="1088"/>
      <c r="K4210" s="1088"/>
    </row>
    <row r="4211" spans="1:11" x14ac:dyDescent="0.25">
      <c r="A4211" s="1090">
        <v>42</v>
      </c>
      <c r="B4211" s="1088" t="s">
        <v>15942</v>
      </c>
      <c r="C4211" s="1088">
        <v>4</v>
      </c>
      <c r="D4211" s="1088"/>
      <c r="E4211" s="1088"/>
      <c r="F4211" s="1088"/>
      <c r="G4211" s="1088"/>
      <c r="H4211" s="1088"/>
      <c r="I4211" s="1088"/>
      <c r="J4211" s="1088"/>
      <c r="K4211" s="1088"/>
    </row>
    <row r="4212" spans="1:11" ht="25" x14ac:dyDescent="0.25">
      <c r="A4212" s="1090">
        <v>43</v>
      </c>
      <c r="B4212" s="1088" t="s">
        <v>15943</v>
      </c>
      <c r="C4212" s="1088">
        <v>4</v>
      </c>
      <c r="D4212" s="1088"/>
      <c r="E4212" s="1088"/>
      <c r="F4212" s="1088"/>
      <c r="G4212" s="1088"/>
      <c r="H4212" s="1088"/>
      <c r="I4212" s="1088"/>
      <c r="J4212" s="1088"/>
      <c r="K4212" s="1088"/>
    </row>
    <row r="4213" spans="1:11" ht="37.5" x14ac:dyDescent="0.25">
      <c r="A4213" s="1090">
        <v>44</v>
      </c>
      <c r="B4213" s="1088" t="s">
        <v>15944</v>
      </c>
      <c r="C4213" s="1088">
        <v>5</v>
      </c>
      <c r="D4213" s="1088"/>
      <c r="E4213" s="1088"/>
      <c r="F4213" s="1088"/>
      <c r="G4213" s="1088"/>
      <c r="H4213" s="1088"/>
      <c r="I4213" s="1088"/>
      <c r="J4213" s="1088"/>
      <c r="K4213" s="1088"/>
    </row>
    <row r="4214" spans="1:11" ht="50" x14ac:dyDescent="0.25">
      <c r="A4214" s="1090">
        <v>45</v>
      </c>
      <c r="B4214" s="1088" t="s">
        <v>15945</v>
      </c>
      <c r="C4214" s="1088">
        <v>5</v>
      </c>
      <c r="D4214" s="1088"/>
      <c r="E4214" s="1088"/>
      <c r="F4214" s="1088"/>
      <c r="G4214" s="1088"/>
      <c r="H4214" s="1088"/>
      <c r="I4214" s="1088"/>
      <c r="J4214" s="1088"/>
      <c r="K4214" s="1088"/>
    </row>
    <row r="4215" spans="1:11" x14ac:dyDescent="0.25">
      <c r="A4215" s="1090" t="s">
        <v>15946</v>
      </c>
      <c r="B4215" s="1088"/>
      <c r="C4215" s="1088"/>
      <c r="D4215" s="1088"/>
      <c r="E4215" s="1088"/>
      <c r="F4215" s="1088"/>
      <c r="G4215" s="1088"/>
      <c r="H4215" s="1088"/>
      <c r="I4215" s="1088"/>
      <c r="J4215" s="1088"/>
      <c r="K4215" s="1088"/>
    </row>
    <row r="4216" spans="1:11" x14ac:dyDescent="0.25">
      <c r="A4216" s="1090" t="s">
        <v>13630</v>
      </c>
      <c r="B4216" s="1088" t="s">
        <v>12706</v>
      </c>
      <c r="C4216" s="1088"/>
      <c r="D4216" s="1088"/>
      <c r="E4216" s="1088"/>
      <c r="F4216" s="1088"/>
      <c r="G4216" s="1088"/>
      <c r="H4216" s="1088"/>
      <c r="I4216" s="1088"/>
      <c r="J4216" s="1088"/>
      <c r="K4216" s="1088"/>
    </row>
    <row r="4217" spans="1:11" ht="62.5" x14ac:dyDescent="0.25">
      <c r="B4217" s="1088" t="s">
        <v>15947</v>
      </c>
      <c r="C4217" s="1088"/>
      <c r="D4217" s="1088"/>
      <c r="E4217" s="1088"/>
      <c r="F4217" s="1088"/>
      <c r="G4217" s="1088"/>
      <c r="H4217" s="1088"/>
      <c r="I4217" s="1088"/>
      <c r="J4217" s="1088"/>
      <c r="K4217" s="1088"/>
    </row>
    <row r="4218" spans="1:11" x14ac:dyDescent="0.25">
      <c r="B4218" s="1088"/>
      <c r="C4218" s="1088"/>
      <c r="D4218" s="1088"/>
      <c r="E4218" s="1088"/>
      <c r="F4218" s="1088"/>
      <c r="G4218" s="1088"/>
      <c r="H4218" s="1088"/>
      <c r="I4218" s="1088"/>
      <c r="J4218" s="1088"/>
      <c r="K4218" s="1088"/>
    </row>
    <row r="4219" spans="1:11" x14ac:dyDescent="0.25">
      <c r="A4219" s="1090" t="s">
        <v>15948</v>
      </c>
      <c r="B4219" s="1088">
        <v>0.1</v>
      </c>
      <c r="C4219" s="1088"/>
      <c r="D4219" s="1088"/>
      <c r="E4219" s="1088"/>
      <c r="F4219" s="1088"/>
      <c r="G4219" s="1088"/>
      <c r="H4219" s="1088"/>
      <c r="I4219" s="1088"/>
      <c r="J4219" s="1088"/>
      <c r="K4219" s="1088"/>
    </row>
    <row r="4220" spans="1:11" x14ac:dyDescent="0.25">
      <c r="A4220" s="1090" t="s">
        <v>15949</v>
      </c>
      <c r="B4220" s="1088"/>
      <c r="C4220" s="1088"/>
      <c r="D4220" s="1088"/>
      <c r="E4220" s="1088"/>
      <c r="F4220" s="1088"/>
      <c r="G4220" s="1088"/>
      <c r="H4220" s="1088"/>
      <c r="I4220" s="1088"/>
      <c r="J4220" s="1088"/>
      <c r="K4220" s="1088"/>
    </row>
    <row r="4221" spans="1:11" x14ac:dyDescent="0.25">
      <c r="A4221" s="1090">
        <v>0.3</v>
      </c>
      <c r="B4221" s="1088"/>
      <c r="C4221" s="1088"/>
      <c r="D4221" s="1088"/>
      <c r="E4221" s="1088"/>
      <c r="F4221" s="1088"/>
      <c r="G4221" s="1088"/>
      <c r="H4221" s="1088"/>
      <c r="I4221" s="1088"/>
      <c r="J4221" s="1088"/>
      <c r="K4221" s="1088"/>
    </row>
    <row r="4222" spans="1:11" x14ac:dyDescent="0.25">
      <c r="A4222" s="1090" t="s">
        <v>15950</v>
      </c>
      <c r="B4222" s="1088"/>
      <c r="C4222" s="1088"/>
      <c r="D4222" s="1088"/>
      <c r="E4222" s="1088"/>
      <c r="F4222" s="1088"/>
      <c r="G4222" s="1088"/>
      <c r="H4222" s="1088"/>
      <c r="I4222" s="1088"/>
      <c r="J4222" s="1088"/>
      <c r="K4222" s="1088"/>
    </row>
    <row r="4223" spans="1:11" x14ac:dyDescent="0.25">
      <c r="A4223" s="1090" t="s">
        <v>15951</v>
      </c>
      <c r="B4223" s="1088">
        <v>1</v>
      </c>
      <c r="C4223" s="1088"/>
      <c r="D4223" s="1088"/>
      <c r="E4223" s="1088"/>
      <c r="F4223" s="1088"/>
      <c r="G4223" s="1088"/>
      <c r="H4223" s="1088"/>
      <c r="I4223" s="1088"/>
      <c r="J4223" s="1088"/>
      <c r="K4223" s="1088"/>
    </row>
    <row r="4224" spans="1:11" ht="37.5" x14ac:dyDescent="0.25">
      <c r="B4224" s="1088" t="s">
        <v>15952</v>
      </c>
      <c r="C4224" s="1088"/>
      <c r="D4224" s="1088"/>
      <c r="E4224" s="1088"/>
      <c r="F4224" s="1088"/>
      <c r="G4224" s="1088"/>
      <c r="H4224" s="1088"/>
      <c r="I4224" s="1088"/>
      <c r="J4224" s="1088"/>
      <c r="K4224" s="1088"/>
    </row>
    <row r="4225" spans="1:11" x14ac:dyDescent="0.25">
      <c r="A4225" s="1090" t="s">
        <v>15953</v>
      </c>
      <c r="B4225" s="1088"/>
      <c r="C4225" s="1088"/>
      <c r="D4225" s="1088"/>
      <c r="E4225" s="1088"/>
      <c r="F4225" s="1088"/>
      <c r="G4225" s="1088"/>
      <c r="H4225" s="1088"/>
      <c r="I4225" s="1088"/>
      <c r="J4225" s="1088"/>
      <c r="K4225" s="1088"/>
    </row>
    <row r="4226" spans="1:11" x14ac:dyDescent="0.25">
      <c r="A4226" s="1090" t="s">
        <v>15954</v>
      </c>
      <c r="B4226" s="1088">
        <v>4</v>
      </c>
      <c r="C4226" s="1088"/>
      <c r="D4226" s="1088"/>
      <c r="E4226" s="1088"/>
      <c r="F4226" s="1088"/>
      <c r="G4226" s="1088"/>
      <c r="H4226" s="1088"/>
      <c r="I4226" s="1088"/>
      <c r="J4226" s="1088"/>
      <c r="K4226" s="1088"/>
    </row>
    <row r="4227" spans="1:11" x14ac:dyDescent="0.25">
      <c r="A4227" s="1090" t="s">
        <v>13125</v>
      </c>
      <c r="B4227" s="1088"/>
      <c r="C4227" s="1088"/>
      <c r="D4227" s="1088"/>
      <c r="E4227" s="1088"/>
      <c r="F4227" s="1088"/>
      <c r="G4227" s="1088"/>
      <c r="H4227" s="1088"/>
      <c r="I4227" s="1088"/>
      <c r="J4227" s="1088"/>
      <c r="K4227" s="1088"/>
    </row>
    <row r="4228" spans="1:11" x14ac:dyDescent="0.25">
      <c r="A4228" s="1090" t="s">
        <v>12625</v>
      </c>
      <c r="B4228" s="1088"/>
      <c r="C4228" s="1088"/>
      <c r="D4228" s="1088"/>
      <c r="E4228" s="1088"/>
      <c r="F4228" s="1088"/>
      <c r="G4228" s="1088"/>
      <c r="H4228" s="1088"/>
      <c r="I4228" s="1088"/>
      <c r="J4228" s="1088"/>
      <c r="K4228" s="1088"/>
    </row>
    <row r="4229" spans="1:11" x14ac:dyDescent="0.25">
      <c r="A4229" s="1090" t="s">
        <v>13042</v>
      </c>
    </row>
    <row r="4230" spans="1:11" ht="31" x14ac:dyDescent="0.25">
      <c r="A4230" s="1090" t="s">
        <v>15955</v>
      </c>
    </row>
    <row r="4231" spans="1:11" ht="62" x14ac:dyDescent="0.25">
      <c r="A4231" s="1090" t="s">
        <v>15956</v>
      </c>
    </row>
    <row r="4232" spans="1:11" ht="46.5" x14ac:dyDescent="0.25">
      <c r="A4232" s="1090" t="s">
        <v>15957</v>
      </c>
    </row>
    <row r="4233" spans="1:11" x14ac:dyDescent="0.25">
      <c r="A4233" s="1090" t="s">
        <v>15958</v>
      </c>
    </row>
    <row r="4234" spans="1:11" ht="31" x14ac:dyDescent="0.25">
      <c r="A4234" s="1090" t="s">
        <v>15959</v>
      </c>
    </row>
    <row r="4235" spans="1:11" x14ac:dyDescent="0.25">
      <c r="A4235" s="1090" t="s">
        <v>15960</v>
      </c>
    </row>
    <row r="4236" spans="1:11" x14ac:dyDescent="0.25">
      <c r="A4236" s="1090" t="s">
        <v>15961</v>
      </c>
    </row>
    <row r="4237" spans="1:11" ht="31" x14ac:dyDescent="0.25">
      <c r="A4237" s="1090" t="s">
        <v>15962</v>
      </c>
    </row>
    <row r="4238" spans="1:11" ht="46.5" x14ac:dyDescent="0.25">
      <c r="A4238" s="1090" t="s">
        <v>15963</v>
      </c>
    </row>
    <row r="4239" spans="1:11" ht="31" x14ac:dyDescent="0.25">
      <c r="A4239" s="1090" t="s">
        <v>15964</v>
      </c>
    </row>
    <row r="4240" spans="1:11" ht="31" x14ac:dyDescent="0.25">
      <c r="A4240" s="1090" t="s">
        <v>15965</v>
      </c>
    </row>
    <row r="4241" spans="1:2" ht="31" x14ac:dyDescent="0.25">
      <c r="A4241" s="1090" t="s">
        <v>15966</v>
      </c>
    </row>
    <row r="4242" spans="1:2" x14ac:dyDescent="0.25">
      <c r="A4242" s="1090" t="s">
        <v>15967</v>
      </c>
    </row>
    <row r="4243" spans="1:2" ht="31" x14ac:dyDescent="0.25">
      <c r="A4243" s="1090" t="s">
        <v>15968</v>
      </c>
    </row>
    <row r="4244" spans="1:2" ht="31" x14ac:dyDescent="0.25">
      <c r="A4244" s="1090" t="s">
        <v>15969</v>
      </c>
    </row>
    <row r="4245" spans="1:2" x14ac:dyDescent="0.25">
      <c r="A4245" s="1090" t="s">
        <v>15970</v>
      </c>
    </row>
    <row r="4246" spans="1:2" ht="46.5" x14ac:dyDescent="0.25">
      <c r="A4246" s="1090" t="s">
        <v>15971</v>
      </c>
    </row>
    <row r="4247" spans="1:2" ht="62" x14ac:dyDescent="0.25">
      <c r="A4247" s="1090" t="s">
        <v>15972</v>
      </c>
    </row>
    <row r="4248" spans="1:2" ht="31" x14ac:dyDescent="0.25">
      <c r="A4248" s="1090" t="s">
        <v>15973</v>
      </c>
    </row>
    <row r="4249" spans="1:2" ht="31" x14ac:dyDescent="0.25">
      <c r="A4249" s="1090" t="s">
        <v>15974</v>
      </c>
    </row>
    <row r="4250" spans="1:2" ht="46.5" x14ac:dyDescent="0.25">
      <c r="A4250" s="1090" t="s">
        <v>15975</v>
      </c>
    </row>
    <row r="4251" spans="1:2" x14ac:dyDescent="0.25">
      <c r="A4251" s="1090" t="s">
        <v>12635</v>
      </c>
    </row>
    <row r="4252" spans="1:2" x14ac:dyDescent="0.25">
      <c r="A4252" s="1090" t="s">
        <v>13043</v>
      </c>
    </row>
    <row r="4253" spans="1:2" ht="62" x14ac:dyDescent="0.25">
      <c r="A4253" s="1090" t="s">
        <v>15976</v>
      </c>
    </row>
    <row r="4254" spans="1:2" ht="77.5" x14ac:dyDescent="0.25">
      <c r="A4254" s="1090" t="s">
        <v>15977</v>
      </c>
    </row>
    <row r="4255" spans="1:2" x14ac:dyDescent="0.25">
      <c r="B4255" s="1089" t="s">
        <v>15978</v>
      </c>
    </row>
    <row r="4256" spans="1:2" x14ac:dyDescent="0.25">
      <c r="A4256" s="1090" t="s">
        <v>15979</v>
      </c>
      <c r="B4256" s="1089" t="s">
        <v>15980</v>
      </c>
    </row>
    <row r="4257" spans="1:2" x14ac:dyDescent="0.25">
      <c r="B4257" s="1089" t="s">
        <v>15981</v>
      </c>
    </row>
    <row r="4258" spans="1:2" x14ac:dyDescent="0.25">
      <c r="A4258" s="1090" t="s">
        <v>3980</v>
      </c>
    </row>
    <row r="4259" spans="1:2" x14ac:dyDescent="0.25">
      <c r="A4259" s="1090" t="s">
        <v>15982</v>
      </c>
    </row>
    <row r="4260" spans="1:2" x14ac:dyDescent="0.25">
      <c r="A4260" s="1090" t="s">
        <v>15983</v>
      </c>
    </row>
    <row r="4261" spans="1:2" ht="46.5" x14ac:dyDescent="0.25">
      <c r="A4261" s="1090" t="s">
        <v>15984</v>
      </c>
    </row>
    <row r="4262" spans="1:2" ht="31" x14ac:dyDescent="0.25">
      <c r="A4262" s="1090" t="s">
        <v>15985</v>
      </c>
    </row>
    <row r="4263" spans="1:2" x14ac:dyDescent="0.25">
      <c r="A4263" s="1090" t="s">
        <v>15986</v>
      </c>
    </row>
    <row r="4264" spans="1:2" ht="31" x14ac:dyDescent="0.25">
      <c r="A4264" s="1090" t="s">
        <v>15987</v>
      </c>
    </row>
    <row r="4265" spans="1:2" x14ac:dyDescent="0.25">
      <c r="A4265" s="1090" t="s">
        <v>15988</v>
      </c>
    </row>
    <row r="4266" spans="1:2" ht="31" x14ac:dyDescent="0.25">
      <c r="A4266" s="1090" t="s">
        <v>15989</v>
      </c>
    </row>
    <row r="4267" spans="1:2" x14ac:dyDescent="0.25">
      <c r="A4267" s="1090" t="s">
        <v>15990</v>
      </c>
    </row>
    <row r="4268" spans="1:2" x14ac:dyDescent="0.25">
      <c r="A4268" s="1090" t="s">
        <v>13044</v>
      </c>
    </row>
    <row r="4269" spans="1:2" ht="46.5" x14ac:dyDescent="0.25">
      <c r="A4269" s="1090" t="s">
        <v>15991</v>
      </c>
    </row>
    <row r="4270" spans="1:2" x14ac:dyDescent="0.25">
      <c r="A4270" s="1090" t="s">
        <v>15992</v>
      </c>
    </row>
    <row r="4271" spans="1:2" x14ac:dyDescent="0.25">
      <c r="A4271" s="1090" t="s">
        <v>15993</v>
      </c>
    </row>
    <row r="4272" spans="1:2" x14ac:dyDescent="0.25">
      <c r="A4272" s="1090" t="s">
        <v>15994</v>
      </c>
    </row>
    <row r="4273" spans="1:1" ht="46.5" x14ac:dyDescent="0.25">
      <c r="A4273" s="1090" t="s">
        <v>15995</v>
      </c>
    </row>
    <row r="4274" spans="1:1" x14ac:dyDescent="0.25">
      <c r="A4274" s="1090" t="s">
        <v>15996</v>
      </c>
    </row>
    <row r="4275" spans="1:1" ht="31" x14ac:dyDescent="0.25">
      <c r="A4275" s="1090" t="s">
        <v>15997</v>
      </c>
    </row>
    <row r="4276" spans="1:1" ht="46.5" x14ac:dyDescent="0.25">
      <c r="A4276" s="1090" t="s">
        <v>15998</v>
      </c>
    </row>
    <row r="4277" spans="1:1" ht="62" x14ac:dyDescent="0.25">
      <c r="A4277" s="1090" t="s">
        <v>15999</v>
      </c>
    </row>
    <row r="4278" spans="1:1" ht="31" x14ac:dyDescent="0.25">
      <c r="A4278" s="1090" t="s">
        <v>16000</v>
      </c>
    </row>
    <row r="4279" spans="1:1" x14ac:dyDescent="0.25">
      <c r="A4279" s="1090" t="s">
        <v>12685</v>
      </c>
    </row>
    <row r="4280" spans="1:1" x14ac:dyDescent="0.25">
      <c r="A4280" s="1090" t="s">
        <v>13045</v>
      </c>
    </row>
    <row r="4281" spans="1:1" x14ac:dyDescent="0.25">
      <c r="A4281" s="1090" t="s">
        <v>13046</v>
      </c>
    </row>
    <row r="4282" spans="1:1" ht="46.5" x14ac:dyDescent="0.25">
      <c r="A4282" s="1090" t="s">
        <v>13047</v>
      </c>
    </row>
    <row r="4283" spans="1:1" x14ac:dyDescent="0.25">
      <c r="A4283" s="1090" t="s">
        <v>13048</v>
      </c>
    </row>
    <row r="4284" spans="1:1" ht="31" x14ac:dyDescent="0.25">
      <c r="A4284" s="1090" t="s">
        <v>13049</v>
      </c>
    </row>
    <row r="4285" spans="1:1" ht="31" x14ac:dyDescent="0.25">
      <c r="A4285" s="1090" t="s">
        <v>13050</v>
      </c>
    </row>
    <row r="4286" spans="1:1" ht="46.5" x14ac:dyDescent="0.25">
      <c r="A4286" s="1090" t="s">
        <v>13051</v>
      </c>
    </row>
    <row r="4287" spans="1:1" x14ac:dyDescent="0.25">
      <c r="A4287" s="1090" t="s">
        <v>13052</v>
      </c>
    </row>
    <row r="4288" spans="1:1" ht="31" x14ac:dyDescent="0.25">
      <c r="A4288" s="1090" t="s">
        <v>13053</v>
      </c>
    </row>
    <row r="4289" spans="1:1" ht="46.5" x14ac:dyDescent="0.25">
      <c r="A4289" s="1090" t="s">
        <v>13054</v>
      </c>
    </row>
    <row r="4290" spans="1:1" x14ac:dyDescent="0.25">
      <c r="A4290" s="1090" t="s">
        <v>16001</v>
      </c>
    </row>
    <row r="4291" spans="1:1" x14ac:dyDescent="0.25">
      <c r="A4291" s="1090" t="s">
        <v>13055</v>
      </c>
    </row>
    <row r="4292" spans="1:1" x14ac:dyDescent="0.25">
      <c r="A4292" s="1090" t="s">
        <v>16002</v>
      </c>
    </row>
    <row r="4293" spans="1:1" ht="46.5" x14ac:dyDescent="0.25">
      <c r="A4293" s="1090" t="s">
        <v>13056</v>
      </c>
    </row>
    <row r="4294" spans="1:1" x14ac:dyDescent="0.25">
      <c r="A4294" s="1090" t="s">
        <v>13057</v>
      </c>
    </row>
    <row r="4295" spans="1:1" ht="139.5" x14ac:dyDescent="0.25">
      <c r="A4295" s="1090" t="s">
        <v>13058</v>
      </c>
    </row>
    <row r="4296" spans="1:1" ht="93" x14ac:dyDescent="0.25">
      <c r="A4296" s="1090" t="s">
        <v>13059</v>
      </c>
    </row>
    <row r="4297" spans="1:1" x14ac:dyDescent="0.25">
      <c r="A4297" s="1090" t="s">
        <v>13060</v>
      </c>
    </row>
    <row r="4298" spans="1:1" x14ac:dyDescent="0.25">
      <c r="A4298" s="1090" t="s">
        <v>13061</v>
      </c>
    </row>
    <row r="4299" spans="1:1" x14ac:dyDescent="0.25">
      <c r="A4299" s="1090" t="s">
        <v>13062</v>
      </c>
    </row>
    <row r="4300" spans="1:1" ht="46.5" x14ac:dyDescent="0.25">
      <c r="A4300" s="1090" t="s">
        <v>16003</v>
      </c>
    </row>
    <row r="4301" spans="1:1" ht="139.5" x14ac:dyDescent="0.25">
      <c r="A4301" s="1090" t="s">
        <v>16004</v>
      </c>
    </row>
    <row r="4302" spans="1:1" x14ac:dyDescent="0.25">
      <c r="A4302" s="1090" t="s">
        <v>16005</v>
      </c>
    </row>
    <row r="4303" spans="1:1" ht="46.5" x14ac:dyDescent="0.25">
      <c r="A4303" s="1090" t="s">
        <v>16006</v>
      </c>
    </row>
    <row r="4304" spans="1:1" x14ac:dyDescent="0.25">
      <c r="A4304" s="1090" t="s">
        <v>16007</v>
      </c>
    </row>
    <row r="4305" spans="1:1" x14ac:dyDescent="0.25">
      <c r="A4305" s="1090" t="s">
        <v>16008</v>
      </c>
    </row>
    <row r="4306" spans="1:1" ht="46.5" x14ac:dyDescent="0.25">
      <c r="A4306" s="1090" t="s">
        <v>16009</v>
      </c>
    </row>
    <row r="4307" spans="1:1" ht="31" x14ac:dyDescent="0.25">
      <c r="A4307" s="1090" t="s">
        <v>16010</v>
      </c>
    </row>
    <row r="4308" spans="1:1" x14ac:dyDescent="0.25">
      <c r="A4308" s="1090" t="s">
        <v>16011</v>
      </c>
    </row>
    <row r="4309" spans="1:1" x14ac:dyDescent="0.25">
      <c r="A4309" s="1090" t="s">
        <v>16012</v>
      </c>
    </row>
    <row r="4310" spans="1:1" x14ac:dyDescent="0.25">
      <c r="A4310" s="1090" t="s">
        <v>16013</v>
      </c>
    </row>
    <row r="4311" spans="1:1" x14ac:dyDescent="0.25">
      <c r="A4311" s="1090" t="s">
        <v>16014</v>
      </c>
    </row>
    <row r="4312" spans="1:1" x14ac:dyDescent="0.25">
      <c r="A4312" s="1090" t="s">
        <v>16015</v>
      </c>
    </row>
    <row r="4313" spans="1:1" x14ac:dyDescent="0.25">
      <c r="A4313" s="1090" t="s">
        <v>16016</v>
      </c>
    </row>
    <row r="4314" spans="1:1" ht="31" x14ac:dyDescent="0.25">
      <c r="A4314" s="1090" t="s">
        <v>16017</v>
      </c>
    </row>
    <row r="4315" spans="1:1" x14ac:dyDescent="0.25">
      <c r="A4315" s="1090" t="s">
        <v>13063</v>
      </c>
    </row>
    <row r="4316" spans="1:1" ht="77.5" x14ac:dyDescent="0.25">
      <c r="A4316" s="1090" t="s">
        <v>13064</v>
      </c>
    </row>
    <row r="4317" spans="1:1" ht="77.5" x14ac:dyDescent="0.25">
      <c r="A4317" s="1090" t="s">
        <v>14393</v>
      </c>
    </row>
    <row r="4318" spans="1:1" ht="62" x14ac:dyDescent="0.25">
      <c r="A4318" s="1090" t="s">
        <v>16018</v>
      </c>
    </row>
    <row r="4319" spans="1:1" ht="46.5" x14ac:dyDescent="0.25">
      <c r="A4319" s="1090" t="s">
        <v>13065</v>
      </c>
    </row>
    <row r="4320" spans="1:1" x14ac:dyDescent="0.25">
      <c r="A4320" s="1090" t="s">
        <v>13066</v>
      </c>
    </row>
    <row r="4321" spans="1:1" ht="46.5" x14ac:dyDescent="0.25">
      <c r="A4321" s="1090" t="s">
        <v>13067</v>
      </c>
    </row>
    <row r="4322" spans="1:1" x14ac:dyDescent="0.25">
      <c r="A4322" s="1090" t="s">
        <v>13068</v>
      </c>
    </row>
    <row r="4323" spans="1:1" x14ac:dyDescent="0.25">
      <c r="A4323" s="1090" t="s">
        <v>13069</v>
      </c>
    </row>
    <row r="4324" spans="1:1" x14ac:dyDescent="0.25">
      <c r="A4324" s="1090" t="s">
        <v>3980</v>
      </c>
    </row>
    <row r="4325" spans="1:1" x14ac:dyDescent="0.25">
      <c r="A4325" s="1090" t="s">
        <v>16019</v>
      </c>
    </row>
    <row r="4326" spans="1:1" x14ac:dyDescent="0.25">
      <c r="A4326" s="1090" t="s">
        <v>13070</v>
      </c>
    </row>
    <row r="4327" spans="1:1" x14ac:dyDescent="0.25">
      <c r="A4327" s="1090" t="s">
        <v>16020</v>
      </c>
    </row>
    <row r="4328" spans="1:1" x14ac:dyDescent="0.25">
      <c r="A4328" s="1090" t="s">
        <v>13071</v>
      </c>
    </row>
    <row r="4329" spans="1:1" x14ac:dyDescent="0.25">
      <c r="A4329" s="1090" t="s">
        <v>16021</v>
      </c>
    </row>
    <row r="4330" spans="1:1" x14ac:dyDescent="0.25">
      <c r="A4330" s="1090" t="s">
        <v>3980</v>
      </c>
    </row>
    <row r="4331" spans="1:1" x14ac:dyDescent="0.25">
      <c r="A4331" s="1090" t="s">
        <v>16022</v>
      </c>
    </row>
    <row r="4332" spans="1:1" x14ac:dyDescent="0.25">
      <c r="A4332" s="1090" t="s">
        <v>16023</v>
      </c>
    </row>
    <row r="4333" spans="1:1" x14ac:dyDescent="0.25">
      <c r="A4333" s="1090" t="s">
        <v>13072</v>
      </c>
    </row>
    <row r="4334" spans="1:1" ht="31" x14ac:dyDescent="0.25">
      <c r="A4334" s="1090" t="s">
        <v>13073</v>
      </c>
    </row>
    <row r="4335" spans="1:1" x14ac:dyDescent="0.25">
      <c r="A4335" s="1090" t="s">
        <v>13074</v>
      </c>
    </row>
    <row r="4336" spans="1:1" x14ac:dyDescent="0.25">
      <c r="A4336" s="1090" t="s">
        <v>3980</v>
      </c>
    </row>
    <row r="4337" spans="1:1" x14ac:dyDescent="0.25">
      <c r="A4337" s="1090" t="s">
        <v>16024</v>
      </c>
    </row>
    <row r="4338" spans="1:1" x14ac:dyDescent="0.25">
      <c r="A4338" s="1090" t="s">
        <v>13075</v>
      </c>
    </row>
    <row r="4339" spans="1:1" ht="31" x14ac:dyDescent="0.25">
      <c r="A4339" s="1090" t="s">
        <v>13076</v>
      </c>
    </row>
    <row r="4340" spans="1:1" ht="31" x14ac:dyDescent="0.25">
      <c r="A4340" s="1090" t="s">
        <v>13077</v>
      </c>
    </row>
    <row r="4341" spans="1:1" ht="62" x14ac:dyDescent="0.25">
      <c r="A4341" s="1090" t="s">
        <v>13078</v>
      </c>
    </row>
    <row r="4342" spans="1:1" x14ac:dyDescent="0.25">
      <c r="A4342" s="1090" t="s">
        <v>16025</v>
      </c>
    </row>
    <row r="4343" spans="1:1" x14ac:dyDescent="0.25">
      <c r="A4343" s="1090" t="s">
        <v>3980</v>
      </c>
    </row>
    <row r="4344" spans="1:1" x14ac:dyDescent="0.25">
      <c r="A4344" s="1090" t="s">
        <v>16026</v>
      </c>
    </row>
    <row r="4345" spans="1:1" x14ac:dyDescent="0.25">
      <c r="A4345" s="1090" t="s">
        <v>13079</v>
      </c>
    </row>
    <row r="4346" spans="1:1" x14ac:dyDescent="0.25">
      <c r="A4346" s="1090" t="s">
        <v>16027</v>
      </c>
    </row>
    <row r="4347" spans="1:1" x14ac:dyDescent="0.25">
      <c r="A4347" s="1090" t="s">
        <v>16028</v>
      </c>
    </row>
    <row r="4348" spans="1:1" x14ac:dyDescent="0.25">
      <c r="A4348" s="1090" t="s">
        <v>16029</v>
      </c>
    </row>
    <row r="4349" spans="1:1" x14ac:dyDescent="0.25">
      <c r="A4349" s="1090" t="s">
        <v>16030</v>
      </c>
    </row>
    <row r="4350" spans="1:1" x14ac:dyDescent="0.25">
      <c r="A4350" s="1090" t="s">
        <v>16031</v>
      </c>
    </row>
    <row r="4351" spans="1:1" x14ac:dyDescent="0.25">
      <c r="A4351" s="1090" t="s">
        <v>13080</v>
      </c>
    </row>
    <row r="4352" spans="1:1" x14ac:dyDescent="0.25">
      <c r="A4352" s="1090" t="s">
        <v>13081</v>
      </c>
    </row>
    <row r="4353" spans="1:2" x14ac:dyDescent="0.25">
      <c r="A4353" s="1090" t="s">
        <v>13082</v>
      </c>
    </row>
    <row r="4354" spans="1:2" x14ac:dyDescent="0.25">
      <c r="A4354" s="1128" t="s">
        <v>13083</v>
      </c>
      <c r="B4354" s="1134"/>
    </row>
    <row r="4355" spans="1:2" ht="135" x14ac:dyDescent="0.25">
      <c r="A4355" s="1133" t="s">
        <v>16032</v>
      </c>
      <c r="B4355" s="1134"/>
    </row>
    <row r="4356" spans="1:2" ht="75" x14ac:dyDescent="0.25">
      <c r="A4356" s="1129" t="s">
        <v>13084</v>
      </c>
      <c r="B4356" s="1134"/>
    </row>
    <row r="4357" spans="1:2" ht="15" x14ac:dyDescent="0.25">
      <c r="A4357" s="1130" t="s">
        <v>13085</v>
      </c>
      <c r="B4357" s="1134"/>
    </row>
    <row r="4358" spans="1:2" ht="90" x14ac:dyDescent="0.25">
      <c r="A4358" s="1130" t="s">
        <v>13086</v>
      </c>
      <c r="B4358" s="1134"/>
    </row>
    <row r="4359" spans="1:2" ht="15" x14ac:dyDescent="0.25">
      <c r="A4359" s="1130" t="s">
        <v>13087</v>
      </c>
      <c r="B4359" s="1134"/>
    </row>
    <row r="4360" spans="1:2" ht="30" x14ac:dyDescent="0.25">
      <c r="A4360" s="1130" t="s">
        <v>13088</v>
      </c>
      <c r="B4360" s="1134"/>
    </row>
    <row r="4361" spans="1:2" ht="15" x14ac:dyDescent="0.25">
      <c r="A4361" s="1130" t="s">
        <v>13089</v>
      </c>
      <c r="B4361" s="1134"/>
    </row>
    <row r="4362" spans="1:2" ht="45" x14ac:dyDescent="0.25">
      <c r="A4362" s="1130" t="s">
        <v>16033</v>
      </c>
      <c r="B4362" s="1134"/>
    </row>
    <row r="4363" spans="1:2" ht="15" x14ac:dyDescent="0.25">
      <c r="A4363" s="1130" t="s">
        <v>16034</v>
      </c>
      <c r="B4363" s="1134"/>
    </row>
    <row r="4364" spans="1:2" ht="30" x14ac:dyDescent="0.25">
      <c r="A4364" s="1130" t="s">
        <v>16035</v>
      </c>
      <c r="B4364" s="1134"/>
    </row>
    <row r="4365" spans="1:2" ht="30" x14ac:dyDescent="0.25">
      <c r="A4365" s="1130" t="s">
        <v>16036</v>
      </c>
      <c r="B4365" s="1134"/>
    </row>
    <row r="4366" spans="1:2" ht="15" x14ac:dyDescent="0.25">
      <c r="A4366" s="1130" t="s">
        <v>13090</v>
      </c>
      <c r="B4366" s="1134"/>
    </row>
    <row r="4367" spans="1:2" ht="30" x14ac:dyDescent="0.25">
      <c r="A4367" s="1130" t="s">
        <v>16037</v>
      </c>
      <c r="B4367" s="1134"/>
    </row>
    <row r="4368" spans="1:2" ht="15" x14ac:dyDescent="0.25">
      <c r="A4368" s="1130" t="s">
        <v>16038</v>
      </c>
      <c r="B4368" s="1134"/>
    </row>
    <row r="4369" spans="1:2" ht="30" x14ac:dyDescent="0.25">
      <c r="A4369" s="1130" t="s">
        <v>16039</v>
      </c>
      <c r="B4369" s="1134"/>
    </row>
    <row r="4370" spans="1:2" ht="30" x14ac:dyDescent="0.25">
      <c r="A4370" s="1130" t="s">
        <v>16040</v>
      </c>
      <c r="B4370" s="1134"/>
    </row>
    <row r="4371" spans="1:2" ht="30" x14ac:dyDescent="0.25">
      <c r="A4371" s="1130" t="s">
        <v>13091</v>
      </c>
      <c r="B4371" s="1134"/>
    </row>
    <row r="4372" spans="1:2" ht="30" x14ac:dyDescent="0.25">
      <c r="A4372" s="1130" t="s">
        <v>13092</v>
      </c>
      <c r="B4372" s="1134"/>
    </row>
    <row r="4373" spans="1:2" ht="75" x14ac:dyDescent="0.25">
      <c r="A4373" s="1130" t="s">
        <v>13093</v>
      </c>
      <c r="B4373" s="1134"/>
    </row>
    <row r="4374" spans="1:2" ht="30" x14ac:dyDescent="0.25">
      <c r="A4374" s="1130" t="s">
        <v>16041</v>
      </c>
      <c r="B4374" s="1134"/>
    </row>
    <row r="4375" spans="1:2" ht="75" x14ac:dyDescent="0.25">
      <c r="A4375" s="1130" t="s">
        <v>13094</v>
      </c>
      <c r="B4375" s="1134"/>
    </row>
    <row r="4376" spans="1:2" ht="15" x14ac:dyDescent="0.25">
      <c r="A4376" s="1130" t="s">
        <v>16042</v>
      </c>
      <c r="B4376" s="1134"/>
    </row>
    <row r="4377" spans="1:2" ht="15" x14ac:dyDescent="0.25">
      <c r="A4377" s="1130" t="s">
        <v>13095</v>
      </c>
      <c r="B4377" s="1134"/>
    </row>
    <row r="4378" spans="1:2" ht="30" x14ac:dyDescent="0.25">
      <c r="A4378" s="1133" t="s">
        <v>13096</v>
      </c>
      <c r="B4378" s="1134"/>
    </row>
    <row r="4379" spans="1:2" ht="45" x14ac:dyDescent="0.25">
      <c r="A4379" s="1129" t="s">
        <v>13097</v>
      </c>
      <c r="B4379" s="1134"/>
    </row>
    <row r="4380" spans="1:2" ht="15" x14ac:dyDescent="0.25">
      <c r="A4380" s="1130" t="s">
        <v>3805</v>
      </c>
      <c r="B4380" s="1134"/>
    </row>
    <row r="4381" spans="1:2" ht="15" x14ac:dyDescent="0.25">
      <c r="A4381" s="1130" t="s">
        <v>12629</v>
      </c>
      <c r="B4381" s="1134"/>
    </row>
    <row r="4382" spans="1:2" ht="39" x14ac:dyDescent="0.25">
      <c r="A4382" s="1158" t="s">
        <v>13098</v>
      </c>
      <c r="B4382" s="1139"/>
    </row>
    <row r="4383" spans="1:2" x14ac:dyDescent="0.25">
      <c r="A4383" s="1127" t="s">
        <v>13099</v>
      </c>
      <c r="B4383" s="1139"/>
    </row>
    <row r="4384" spans="1:2" x14ac:dyDescent="0.25">
      <c r="A4384" s="1158" t="s">
        <v>16043</v>
      </c>
      <c r="B4384" s="1139"/>
    </row>
    <row r="4385" spans="1:2" x14ac:dyDescent="0.25">
      <c r="A4385" s="1128" t="s">
        <v>13100</v>
      </c>
      <c r="B4385" s="1134"/>
    </row>
    <row r="4386" spans="1:2" x14ac:dyDescent="0.25">
      <c r="A4386" s="1128" t="s">
        <v>13101</v>
      </c>
      <c r="B4386" s="1134"/>
    </row>
    <row r="4387" spans="1:2" x14ac:dyDescent="0.25">
      <c r="A4387" s="1128" t="s">
        <v>13102</v>
      </c>
      <c r="B4387" s="1134"/>
    </row>
    <row r="4388" spans="1:2" ht="30" x14ac:dyDescent="0.25">
      <c r="A4388" s="1130" t="s">
        <v>13103</v>
      </c>
      <c r="B4388" s="1134"/>
    </row>
    <row r="4389" spans="1:2" ht="30" x14ac:dyDescent="0.25">
      <c r="A4389" s="1130" t="s">
        <v>13104</v>
      </c>
      <c r="B4389" s="1134"/>
    </row>
    <row r="4390" spans="1:2" ht="60" x14ac:dyDescent="0.25">
      <c r="A4390" s="1130" t="s">
        <v>13105</v>
      </c>
      <c r="B4390" s="1134"/>
    </row>
    <row r="4391" spans="1:2" ht="75" x14ac:dyDescent="0.25">
      <c r="A4391" s="1130" t="s">
        <v>13106</v>
      </c>
      <c r="B4391" s="1134"/>
    </row>
    <row r="4392" spans="1:2" ht="60" x14ac:dyDescent="0.25">
      <c r="A4392" s="1130" t="s">
        <v>13107</v>
      </c>
      <c r="B4392" s="1134"/>
    </row>
    <row r="4393" spans="1:2" ht="30" x14ac:dyDescent="0.25">
      <c r="A4393" s="1130" t="s">
        <v>13108</v>
      </c>
      <c r="B4393" s="1134"/>
    </row>
    <row r="4394" spans="1:2" ht="60" x14ac:dyDescent="0.25">
      <c r="A4394" s="1130" t="s">
        <v>16044</v>
      </c>
      <c r="B4394" s="1134"/>
    </row>
    <row r="4395" spans="1:2" ht="45" x14ac:dyDescent="0.25">
      <c r="A4395" s="1129" t="s">
        <v>13109</v>
      </c>
      <c r="B4395" s="1134"/>
    </row>
    <row r="4396" spans="1:2" ht="30" x14ac:dyDescent="0.25">
      <c r="A4396" s="1130" t="s">
        <v>13110</v>
      </c>
      <c r="B4396" s="1134"/>
    </row>
    <row r="4397" spans="1:2" ht="60" x14ac:dyDescent="0.25">
      <c r="A4397" s="1130" t="s">
        <v>13111</v>
      </c>
      <c r="B4397" s="1134"/>
    </row>
    <row r="4398" spans="1:2" ht="60" x14ac:dyDescent="0.25">
      <c r="A4398" s="1130" t="s">
        <v>13112</v>
      </c>
      <c r="B4398" s="1134"/>
    </row>
    <row r="4399" spans="1:2" ht="15" x14ac:dyDescent="0.25">
      <c r="A4399" s="1130" t="s">
        <v>13113</v>
      </c>
      <c r="B4399" s="1134"/>
    </row>
    <row r="4400" spans="1:2" ht="15" x14ac:dyDescent="0.25">
      <c r="A4400" s="1130" t="s">
        <v>16045</v>
      </c>
      <c r="B4400" s="1134"/>
    </row>
    <row r="4401" spans="1:2" ht="30" x14ac:dyDescent="0.25">
      <c r="A4401" s="1130" t="s">
        <v>16046</v>
      </c>
      <c r="B4401" s="1134"/>
    </row>
    <row r="4402" spans="1:2" ht="15" x14ac:dyDescent="0.25">
      <c r="A4402" s="1130" t="s">
        <v>16047</v>
      </c>
      <c r="B4402" s="1134"/>
    </row>
    <row r="4403" spans="1:2" ht="30" x14ac:dyDescent="0.25">
      <c r="A4403" s="1130" t="s">
        <v>16048</v>
      </c>
      <c r="B4403" s="1134"/>
    </row>
    <row r="4404" spans="1:2" ht="15" x14ac:dyDescent="0.25">
      <c r="A4404" s="1130" t="s">
        <v>16049</v>
      </c>
      <c r="B4404" s="1134"/>
    </row>
    <row r="4405" spans="1:2" ht="15" x14ac:dyDescent="0.25">
      <c r="A4405" s="1130" t="s">
        <v>13114</v>
      </c>
      <c r="B4405" s="1134"/>
    </row>
    <row r="4406" spans="1:2" ht="15" x14ac:dyDescent="0.25">
      <c r="A4406" s="1133" t="s">
        <v>16050</v>
      </c>
      <c r="B4406" s="1134"/>
    </row>
    <row r="4407" spans="1:2" ht="15" x14ac:dyDescent="0.25">
      <c r="A4407" s="1129" t="s">
        <v>3980</v>
      </c>
      <c r="B4407" s="1134"/>
    </row>
    <row r="4408" spans="1:2" x14ac:dyDescent="0.25">
      <c r="A4408" s="1128" t="s">
        <v>13115</v>
      </c>
      <c r="B4408" s="1134"/>
    </row>
    <row r="4409" spans="1:2" x14ac:dyDescent="0.25">
      <c r="A4409" s="1128" t="s">
        <v>16051</v>
      </c>
      <c r="B4409" s="1134"/>
    </row>
    <row r="4410" spans="1:2" ht="15" x14ac:dyDescent="0.25">
      <c r="A4410" s="1129" t="s">
        <v>16052</v>
      </c>
      <c r="B4410" s="1134"/>
    </row>
    <row r="4411" spans="1:2" x14ac:dyDescent="0.25">
      <c r="A4411" s="1128" t="s">
        <v>16053</v>
      </c>
      <c r="B4411" s="1134"/>
    </row>
    <row r="4412" spans="1:2" x14ac:dyDescent="0.25">
      <c r="A4412" s="1128" t="s">
        <v>13116</v>
      </c>
      <c r="B4412" s="1134"/>
    </row>
    <row r="4413" spans="1:2" x14ac:dyDescent="0.25">
      <c r="A4413" s="1128" t="s">
        <v>13117</v>
      </c>
      <c r="B4413" s="1134"/>
    </row>
    <row r="4414" spans="1:2" ht="15" x14ac:dyDescent="0.25">
      <c r="A4414" s="1129" t="s">
        <v>16054</v>
      </c>
      <c r="B4414" s="1134"/>
    </row>
    <row r="4415" spans="1:2" x14ac:dyDescent="0.25">
      <c r="A4415" s="1128" t="s">
        <v>16055</v>
      </c>
      <c r="B4415" s="1134"/>
    </row>
    <row r="4416" spans="1:2" x14ac:dyDescent="0.25">
      <c r="A4416" s="1128" t="s">
        <v>16056</v>
      </c>
      <c r="B4416" s="1134"/>
    </row>
    <row r="4417" spans="1:2" x14ac:dyDescent="0.25">
      <c r="A4417" s="1128" t="s">
        <v>16057</v>
      </c>
      <c r="B4417" s="1134"/>
    </row>
    <row r="4418" spans="1:2" ht="31" x14ac:dyDescent="0.25">
      <c r="A4418" s="1128" t="s">
        <v>16058</v>
      </c>
      <c r="B4418" s="1134"/>
    </row>
    <row r="4419" spans="1:2" x14ac:dyDescent="0.25">
      <c r="A4419" s="1128" t="s">
        <v>16059</v>
      </c>
      <c r="B4419" s="1134"/>
    </row>
    <row r="4420" spans="1:2" x14ac:dyDescent="0.25">
      <c r="A4420" s="1128" t="s">
        <v>16060</v>
      </c>
      <c r="B4420" s="1134"/>
    </row>
    <row r="4421" spans="1:2" ht="15" x14ac:dyDescent="0.25">
      <c r="A4421" s="1129" t="s">
        <v>16061</v>
      </c>
      <c r="B4421" s="1134"/>
    </row>
    <row r="4422" spans="1:2" x14ac:dyDescent="0.25">
      <c r="A4422" s="1128" t="s">
        <v>16062</v>
      </c>
      <c r="B4422" s="1134"/>
    </row>
    <row r="4423" spans="1:2" x14ac:dyDescent="0.25">
      <c r="A4423" s="1128" t="s">
        <v>16063</v>
      </c>
      <c r="B4423" s="1134"/>
    </row>
    <row r="4424" spans="1:2" ht="15" x14ac:dyDescent="0.25">
      <c r="A4424" s="1129" t="s">
        <v>16064</v>
      </c>
      <c r="B4424" s="1134"/>
    </row>
    <row r="4425" spans="1:2" x14ac:dyDescent="0.25">
      <c r="A4425" s="1128" t="s">
        <v>16065</v>
      </c>
      <c r="B4425" s="1134"/>
    </row>
    <row r="4426" spans="1:2" ht="15" x14ac:dyDescent="0.25">
      <c r="A4426" s="1129" t="s">
        <v>16066</v>
      </c>
      <c r="B4426" s="1134"/>
    </row>
    <row r="4427" spans="1:2" ht="15" x14ac:dyDescent="0.25">
      <c r="A4427" s="1130" t="s">
        <v>16067</v>
      </c>
      <c r="B4427" s="1134"/>
    </row>
    <row r="4428" spans="1:2" ht="15" x14ac:dyDescent="0.25">
      <c r="A4428" s="1130" t="s">
        <v>16068</v>
      </c>
      <c r="B4428" s="1134"/>
    </row>
    <row r="4429" spans="1:2" ht="15" x14ac:dyDescent="0.25">
      <c r="A4429" s="1130" t="s">
        <v>16069</v>
      </c>
      <c r="B4429" s="1134"/>
    </row>
    <row r="4430" spans="1:2" ht="15" x14ac:dyDescent="0.25">
      <c r="A4430" s="1130" t="s">
        <v>16070</v>
      </c>
      <c r="B4430" s="1134"/>
    </row>
    <row r="4431" spans="1:2" ht="45" x14ac:dyDescent="0.25">
      <c r="A4431" s="1130" t="s">
        <v>16071</v>
      </c>
      <c r="B4431" s="1134"/>
    </row>
    <row r="4432" spans="1:2" ht="15" x14ac:dyDescent="0.25">
      <c r="A4432" s="1130" t="s">
        <v>16072</v>
      </c>
      <c r="B4432" s="1134"/>
    </row>
    <row r="4433" spans="1:4" ht="15" x14ac:dyDescent="0.25">
      <c r="A4433" s="1130" t="s">
        <v>16073</v>
      </c>
      <c r="B4433" s="1134"/>
    </row>
    <row r="4434" spans="1:4" ht="15" x14ac:dyDescent="0.25">
      <c r="A4434" s="1130" t="s">
        <v>16074</v>
      </c>
      <c r="B4434" s="1134"/>
    </row>
    <row r="4435" spans="1:4" ht="15" x14ac:dyDescent="0.25">
      <c r="A4435" s="1130" t="s">
        <v>16075</v>
      </c>
      <c r="B4435" s="1134"/>
    </row>
    <row r="4436" spans="1:4" ht="15" x14ac:dyDescent="0.25">
      <c r="A4436" s="1130" t="s">
        <v>16076</v>
      </c>
      <c r="B4436" s="1134"/>
    </row>
    <row r="4437" spans="1:4" ht="15" x14ac:dyDescent="0.25">
      <c r="A4437" s="1130" t="s">
        <v>16077</v>
      </c>
      <c r="B4437" s="1134"/>
    </row>
    <row r="4438" spans="1:4" ht="15" x14ac:dyDescent="0.25">
      <c r="A4438" s="1130" t="s">
        <v>13118</v>
      </c>
      <c r="B4438" s="1134"/>
    </row>
    <row r="4439" spans="1:4" ht="15" x14ac:dyDescent="0.25">
      <c r="A4439" s="1130" t="s">
        <v>16078</v>
      </c>
      <c r="B4439" s="1134"/>
    </row>
    <row r="4440" spans="1:4" ht="15" x14ac:dyDescent="0.25">
      <c r="A4440" s="1130" t="s">
        <v>12704</v>
      </c>
      <c r="B4440" s="1134"/>
    </row>
    <row r="4441" spans="1:4" ht="15" x14ac:dyDescent="0.25">
      <c r="A4441" s="1130" t="s">
        <v>16079</v>
      </c>
      <c r="B4441" s="1134"/>
    </row>
    <row r="4442" spans="1:4" ht="15" x14ac:dyDescent="0.25">
      <c r="A4442" s="1129" t="s">
        <v>3981</v>
      </c>
      <c r="B4442" s="1134"/>
    </row>
    <row r="4443" spans="1:4" x14ac:dyDescent="0.25">
      <c r="A4443" s="1128" t="s">
        <v>16080</v>
      </c>
      <c r="B4443" s="1134"/>
    </row>
    <row r="4444" spans="1:4" x14ac:dyDescent="0.25">
      <c r="A4444" s="1128" t="s">
        <v>16081</v>
      </c>
      <c r="B4444" s="1134" t="s">
        <v>16082</v>
      </c>
      <c r="C4444" s="1089" t="s">
        <v>16083</v>
      </c>
      <c r="D4444" s="1089" t="s">
        <v>16084</v>
      </c>
    </row>
    <row r="4445" spans="1:4" x14ac:dyDescent="0.25">
      <c r="A4445" s="1128" t="s">
        <v>16085</v>
      </c>
      <c r="B4445" s="1134" t="s">
        <v>16086</v>
      </c>
      <c r="C4445" s="1089">
        <v>6.8</v>
      </c>
      <c r="D4445" s="1089">
        <v>4.5</v>
      </c>
    </row>
    <row r="4446" spans="1:4" x14ac:dyDescent="0.25">
      <c r="A4446" s="1128" t="s">
        <v>16087</v>
      </c>
      <c r="B4446" s="1134" t="s">
        <v>16086</v>
      </c>
      <c r="C4446" s="1089">
        <v>8</v>
      </c>
      <c r="D4446" s="1089">
        <v>5.4</v>
      </c>
    </row>
    <row r="4447" spans="1:4" x14ac:dyDescent="0.25">
      <c r="A4447" s="1128" t="s">
        <v>16088</v>
      </c>
      <c r="B4447" s="1134" t="s">
        <v>16086</v>
      </c>
      <c r="C4447" s="1089">
        <v>1600</v>
      </c>
      <c r="D4447" s="1089">
        <v>1060</v>
      </c>
    </row>
    <row r="4448" spans="1:4" x14ac:dyDescent="0.25">
      <c r="A4448" s="1128" t="s">
        <v>16089</v>
      </c>
      <c r="B4448" s="1134" t="s">
        <v>16090</v>
      </c>
    </row>
    <row r="4449" spans="1:5" x14ac:dyDescent="0.25">
      <c r="A4449" s="1128" t="s">
        <v>16091</v>
      </c>
      <c r="B4449" s="1134">
        <v>34.5</v>
      </c>
    </row>
    <row r="4450" spans="1:5" x14ac:dyDescent="0.25">
      <c r="A4450" s="1128">
        <v>575</v>
      </c>
      <c r="B4450" s="1134">
        <v>23.7</v>
      </c>
    </row>
    <row r="4451" spans="1:5" x14ac:dyDescent="0.25">
      <c r="A4451" s="1128">
        <v>395</v>
      </c>
      <c r="B4451" s="1134"/>
    </row>
    <row r="4452" spans="1:5" x14ac:dyDescent="0.25">
      <c r="A4452" s="1128" t="s">
        <v>3870</v>
      </c>
      <c r="B4452" s="1134"/>
    </row>
    <row r="4453" spans="1:5" x14ac:dyDescent="0.25">
      <c r="A4453" s="1128" t="s">
        <v>16092</v>
      </c>
      <c r="B4453" s="1134"/>
    </row>
    <row r="4454" spans="1:5" x14ac:dyDescent="0.25">
      <c r="A4454" s="1128" t="s">
        <v>16080</v>
      </c>
      <c r="B4454" s="1134"/>
    </row>
    <row r="4455" spans="1:5" x14ac:dyDescent="0.25">
      <c r="A4455" s="1128" t="s">
        <v>16081</v>
      </c>
      <c r="B4455" s="1134" t="s">
        <v>16082</v>
      </c>
      <c r="C4455" s="1089" t="s">
        <v>16093</v>
      </c>
    </row>
    <row r="4456" spans="1:5" x14ac:dyDescent="0.25">
      <c r="A4456" s="1128"/>
      <c r="B4456" s="1134"/>
      <c r="C4456" s="1089" t="s">
        <v>16094</v>
      </c>
      <c r="D4456" s="1089" t="s">
        <v>16095</v>
      </c>
      <c r="E4456" s="1089" t="s">
        <v>16096</v>
      </c>
    </row>
    <row r="4457" spans="1:5" x14ac:dyDescent="0.25">
      <c r="A4457" s="1128" t="s">
        <v>16085</v>
      </c>
      <c r="B4457" s="1134" t="s">
        <v>16086</v>
      </c>
      <c r="C4457" s="1089">
        <v>5.9</v>
      </c>
      <c r="D4457" s="1089">
        <v>6.9</v>
      </c>
      <c r="E4457" s="1089">
        <v>7.9</v>
      </c>
    </row>
    <row r="4458" spans="1:5" x14ac:dyDescent="0.25">
      <c r="A4458" s="1128" t="s">
        <v>16087</v>
      </c>
      <c r="B4458" s="1134" t="s">
        <v>16086</v>
      </c>
      <c r="C4458" s="1089">
        <v>6.2</v>
      </c>
      <c r="D4458" s="1089">
        <v>7.3</v>
      </c>
      <c r="E4458" s="1089">
        <v>8.5</v>
      </c>
    </row>
    <row r="4459" spans="1:5" x14ac:dyDescent="0.25">
      <c r="A4459" s="1128" t="s">
        <v>16088</v>
      </c>
      <c r="B4459" s="1134" t="s">
        <v>16086</v>
      </c>
      <c r="C4459" s="1089">
        <v>1390</v>
      </c>
      <c r="D4459" s="1089">
        <v>1620</v>
      </c>
      <c r="E4459" s="1089">
        <v>1860</v>
      </c>
    </row>
    <row r="4460" spans="1:5" x14ac:dyDescent="0.25">
      <c r="A4460" s="1128" t="s">
        <v>16089</v>
      </c>
      <c r="B4460" s="1134" t="s">
        <v>16090</v>
      </c>
    </row>
    <row r="4461" spans="1:5" x14ac:dyDescent="0.25">
      <c r="A4461" s="1128" t="s">
        <v>16097</v>
      </c>
      <c r="B4461" s="1134">
        <v>26.4</v>
      </c>
    </row>
    <row r="4462" spans="1:5" x14ac:dyDescent="0.25">
      <c r="A4462" s="1128">
        <v>440</v>
      </c>
      <c r="B4462" s="1134">
        <v>30</v>
      </c>
    </row>
    <row r="4463" spans="1:5" x14ac:dyDescent="0.25">
      <c r="A4463" s="1128">
        <v>500</v>
      </c>
      <c r="B4463" s="1134">
        <v>32.4</v>
      </c>
    </row>
    <row r="4464" spans="1:5" x14ac:dyDescent="0.25">
      <c r="A4464" s="1128">
        <v>540</v>
      </c>
      <c r="B4464" s="1134"/>
    </row>
    <row r="4465" spans="1:5" x14ac:dyDescent="0.25">
      <c r="A4465" s="1128"/>
      <c r="B4465" s="1134"/>
    </row>
    <row r="4466" spans="1:5" x14ac:dyDescent="0.25">
      <c r="A4466" s="1128" t="s">
        <v>15622</v>
      </c>
      <c r="B4466" s="1134"/>
    </row>
    <row r="4467" spans="1:5" x14ac:dyDescent="0.25">
      <c r="A4467" s="1128" t="s">
        <v>16098</v>
      </c>
      <c r="B4467" s="1134"/>
    </row>
    <row r="4468" spans="1:5" x14ac:dyDescent="0.25">
      <c r="A4468" s="1128" t="s">
        <v>16080</v>
      </c>
      <c r="B4468" s="1134"/>
    </row>
    <row r="4469" spans="1:5" x14ac:dyDescent="0.25">
      <c r="A4469" s="1128" t="s">
        <v>16081</v>
      </c>
      <c r="B4469" s="1134" t="s">
        <v>16082</v>
      </c>
      <c r="C4469" s="1089" t="s">
        <v>16093</v>
      </c>
    </row>
    <row r="4470" spans="1:5" x14ac:dyDescent="0.25">
      <c r="A4470" s="1128"/>
      <c r="B4470" s="1134"/>
      <c r="C4470" s="1089" t="s">
        <v>16094</v>
      </c>
      <c r="D4470" s="1089" t="s">
        <v>16095</v>
      </c>
      <c r="E4470" s="1089" t="s">
        <v>16096</v>
      </c>
    </row>
    <row r="4471" spans="1:5" x14ac:dyDescent="0.25">
      <c r="A4471" s="1128" t="s">
        <v>16085</v>
      </c>
      <c r="B4471" s="1134" t="s">
        <v>16086</v>
      </c>
      <c r="C4471" s="1089">
        <v>3.7</v>
      </c>
      <c r="D4471" s="1089">
        <v>3.8</v>
      </c>
      <c r="E4471" s="1089">
        <v>4.8</v>
      </c>
    </row>
    <row r="4472" spans="1:5" x14ac:dyDescent="0.25">
      <c r="A4472" s="1128" t="s">
        <v>16087</v>
      </c>
      <c r="B4472" s="1134" t="s">
        <v>16086</v>
      </c>
      <c r="C4472" s="1089">
        <v>4.4000000000000004</v>
      </c>
      <c r="D4472" s="1089">
        <v>4.5999999999999996</v>
      </c>
      <c r="E4472" s="1089">
        <v>5</v>
      </c>
    </row>
    <row r="4473" spans="1:5" x14ac:dyDescent="0.25">
      <c r="A4473" s="1128" t="s">
        <v>16088</v>
      </c>
      <c r="B4473" s="1134" t="s">
        <v>16086</v>
      </c>
      <c r="C4473" s="1089">
        <v>870</v>
      </c>
      <c r="D4473" s="1089">
        <v>890</v>
      </c>
      <c r="E4473" s="1089">
        <v>1130</v>
      </c>
    </row>
    <row r="4474" spans="1:5" x14ac:dyDescent="0.25">
      <c r="A4474" s="1128" t="s">
        <v>16089</v>
      </c>
      <c r="B4474" s="1134" t="s">
        <v>16090</v>
      </c>
    </row>
    <row r="4475" spans="1:5" x14ac:dyDescent="0.25">
      <c r="A4475" s="1128" t="s">
        <v>16091</v>
      </c>
      <c r="B4475" s="1134">
        <v>20.9</v>
      </c>
    </row>
    <row r="4476" spans="1:5" x14ac:dyDescent="0.25">
      <c r="A4476" s="1128">
        <v>350</v>
      </c>
      <c r="B4476" s="1134">
        <v>22.2</v>
      </c>
    </row>
    <row r="4477" spans="1:5" ht="15" x14ac:dyDescent="0.25">
      <c r="A4477" s="1130">
        <v>370</v>
      </c>
      <c r="B4477" s="1134">
        <v>22.5</v>
      </c>
    </row>
    <row r="4478" spans="1:5" x14ac:dyDescent="0.25">
      <c r="A4478" s="1128">
        <v>375</v>
      </c>
      <c r="B4478" s="1134"/>
    </row>
    <row r="4479" spans="1:5" ht="15" x14ac:dyDescent="0.25">
      <c r="A4479" s="1129" t="s">
        <v>13119</v>
      </c>
      <c r="B4479" s="1134"/>
    </row>
    <row r="4480" spans="1:5" x14ac:dyDescent="0.25">
      <c r="A4480" s="1128" t="s">
        <v>12611</v>
      </c>
      <c r="B4480" s="1134"/>
    </row>
    <row r="4481" spans="1:2" ht="15" x14ac:dyDescent="0.25">
      <c r="A4481" s="1129" t="s">
        <v>16099</v>
      </c>
      <c r="B4481" s="1134">
        <v>102</v>
      </c>
    </row>
    <row r="4482" spans="1:2" x14ac:dyDescent="0.25">
      <c r="A4482" s="1128" t="s">
        <v>16100</v>
      </c>
      <c r="B4482" s="1134">
        <v>110</v>
      </c>
    </row>
    <row r="4483" spans="1:2" x14ac:dyDescent="0.25">
      <c r="A4483" s="1128" t="s">
        <v>16101</v>
      </c>
      <c r="B4483" s="1134">
        <v>28</v>
      </c>
    </row>
    <row r="4484" spans="1:2" ht="15" x14ac:dyDescent="0.25">
      <c r="A4484" s="1129" t="s">
        <v>13041</v>
      </c>
      <c r="B4484" s="1134"/>
    </row>
    <row r="4485" spans="1:2" ht="31" x14ac:dyDescent="0.25">
      <c r="A4485" s="1128" t="s">
        <v>16102</v>
      </c>
      <c r="B4485" s="1134"/>
    </row>
    <row r="4486" spans="1:2" ht="30" x14ac:dyDescent="0.25">
      <c r="A4486" s="1129" t="s">
        <v>16103</v>
      </c>
      <c r="B4486" s="1134"/>
    </row>
    <row r="4487" spans="1:2" ht="31" x14ac:dyDescent="0.25">
      <c r="A4487" s="1128" t="s">
        <v>16104</v>
      </c>
      <c r="B4487" s="1134"/>
    </row>
    <row r="4488" spans="1:2" ht="15" x14ac:dyDescent="0.25">
      <c r="A4488" s="1129" t="s">
        <v>13120</v>
      </c>
      <c r="B4488" s="1134"/>
    </row>
    <row r="4489" spans="1:2" ht="15" x14ac:dyDescent="0.25">
      <c r="A4489" s="1130" t="s">
        <v>12614</v>
      </c>
      <c r="B4489" s="1134"/>
    </row>
    <row r="4490" spans="1:2" ht="15" x14ac:dyDescent="0.25">
      <c r="A4490" s="1130" t="s">
        <v>13121</v>
      </c>
      <c r="B4490" s="1134"/>
    </row>
    <row r="4491" spans="1:2" ht="25" x14ac:dyDescent="0.25">
      <c r="A4491" s="1130" t="s">
        <v>13122</v>
      </c>
      <c r="B4491" s="1134" t="s">
        <v>13123</v>
      </c>
    </row>
    <row r="4492" spans="1:2" ht="25" x14ac:dyDescent="0.25">
      <c r="A4492" s="1130" t="s">
        <v>13124</v>
      </c>
      <c r="B4492" s="1134" t="s">
        <v>13124</v>
      </c>
    </row>
    <row r="4493" spans="1:2" ht="15" x14ac:dyDescent="0.25">
      <c r="A4493" s="1129">
        <v>30</v>
      </c>
      <c r="B4493" s="1134">
        <v>10</v>
      </c>
    </row>
    <row r="4494" spans="1:2" ht="15" x14ac:dyDescent="0.25">
      <c r="A4494" s="1130" t="s">
        <v>13125</v>
      </c>
      <c r="B4494" s="1134"/>
    </row>
    <row r="4495" spans="1:2" ht="30" x14ac:dyDescent="0.25">
      <c r="A4495" s="1130" t="s">
        <v>13126</v>
      </c>
      <c r="B4495" s="1134"/>
    </row>
    <row r="4496" spans="1:2" ht="30" x14ac:dyDescent="0.25">
      <c r="A4496" s="1130" t="s">
        <v>13127</v>
      </c>
      <c r="B4496" s="1134"/>
    </row>
    <row r="4497" spans="1:3" ht="30" x14ac:dyDescent="0.25">
      <c r="A4497" s="1130" t="s">
        <v>13128</v>
      </c>
      <c r="B4497" s="1134"/>
    </row>
    <row r="4498" spans="1:3" ht="31" x14ac:dyDescent="0.25">
      <c r="A4498" s="1128" t="s">
        <v>13129</v>
      </c>
      <c r="B4498" s="1134"/>
    </row>
    <row r="4499" spans="1:3" x14ac:dyDescent="0.25">
      <c r="A4499" s="1128" t="s">
        <v>12639</v>
      </c>
      <c r="B4499" s="1134"/>
    </row>
    <row r="4500" spans="1:3" ht="25" x14ac:dyDescent="0.25">
      <c r="A4500" s="1128" t="s">
        <v>13130</v>
      </c>
      <c r="B4500" s="1134" t="s">
        <v>14394</v>
      </c>
    </row>
    <row r="4501" spans="1:3" ht="37.5" x14ac:dyDescent="0.25">
      <c r="A4501" s="1130" t="s">
        <v>13131</v>
      </c>
      <c r="B4501" s="1134" t="s">
        <v>14395</v>
      </c>
    </row>
    <row r="4502" spans="1:3" x14ac:dyDescent="0.25">
      <c r="A4502" s="1128" t="s">
        <v>13132</v>
      </c>
      <c r="B4502" s="1134"/>
    </row>
    <row r="4503" spans="1:3" ht="15" x14ac:dyDescent="0.25">
      <c r="A4503" s="1130">
        <v>7</v>
      </c>
      <c r="B4503" s="1134">
        <v>27600</v>
      </c>
      <c r="C4503" s="1089">
        <v>58</v>
      </c>
    </row>
    <row r="4504" spans="1:3" x14ac:dyDescent="0.25">
      <c r="A4504" s="1128">
        <v>8</v>
      </c>
      <c r="B4504" s="1134">
        <v>24300</v>
      </c>
      <c r="C4504" s="1089">
        <v>51</v>
      </c>
    </row>
    <row r="4505" spans="1:3" x14ac:dyDescent="0.25">
      <c r="A4505" s="1128">
        <v>9</v>
      </c>
      <c r="B4505" s="1134">
        <v>21800</v>
      </c>
      <c r="C4505" s="1089">
        <v>44</v>
      </c>
    </row>
    <row r="4506" spans="1:3" x14ac:dyDescent="0.25">
      <c r="A4506" s="1128">
        <v>10</v>
      </c>
      <c r="B4506" s="1134">
        <v>19800</v>
      </c>
      <c r="C4506" s="1089">
        <v>41</v>
      </c>
    </row>
    <row r="4507" spans="1:3" ht="12.5" x14ac:dyDescent="0.25">
      <c r="A4507" s="1126">
        <v>11</v>
      </c>
      <c r="B4507" s="1134">
        <v>18100</v>
      </c>
      <c r="C4507" s="1089">
        <v>37</v>
      </c>
    </row>
    <row r="4508" spans="1:3" x14ac:dyDescent="0.25">
      <c r="A4508" s="1128">
        <v>12</v>
      </c>
      <c r="B4508" s="1134">
        <v>16700</v>
      </c>
      <c r="C4508" s="1089">
        <v>34</v>
      </c>
    </row>
    <row r="4509" spans="1:3" x14ac:dyDescent="0.25">
      <c r="A4509" s="1128">
        <v>13</v>
      </c>
      <c r="B4509" s="1134">
        <v>15500</v>
      </c>
      <c r="C4509" s="1089">
        <v>32</v>
      </c>
    </row>
    <row r="4510" spans="1:3" ht="15" x14ac:dyDescent="0.25">
      <c r="A4510" s="1129">
        <v>14</v>
      </c>
      <c r="B4510" s="1134">
        <v>14400</v>
      </c>
      <c r="C4510" s="1089">
        <v>29</v>
      </c>
    </row>
    <row r="4511" spans="1:3" x14ac:dyDescent="0.25">
      <c r="A4511" s="1128">
        <v>15</v>
      </c>
      <c r="B4511" s="1134">
        <v>13500</v>
      </c>
      <c r="C4511" s="1089">
        <v>29</v>
      </c>
    </row>
    <row r="4512" spans="1:3" ht="15" x14ac:dyDescent="0.25">
      <c r="A4512" s="1129">
        <v>16</v>
      </c>
      <c r="B4512" s="1134">
        <v>12700</v>
      </c>
      <c r="C4512" s="1089">
        <v>26</v>
      </c>
    </row>
    <row r="4513" spans="1:3" x14ac:dyDescent="0.25">
      <c r="A4513" s="1128">
        <v>17</v>
      </c>
      <c r="B4513" s="1134">
        <v>12000</v>
      </c>
      <c r="C4513" s="1089">
        <v>25</v>
      </c>
    </row>
    <row r="4514" spans="1:3" ht="15" x14ac:dyDescent="0.25">
      <c r="A4514" s="1129">
        <v>18</v>
      </c>
      <c r="B4514" s="1134">
        <v>11400</v>
      </c>
      <c r="C4514" s="1089">
        <v>24</v>
      </c>
    </row>
    <row r="4515" spans="1:3" x14ac:dyDescent="0.25">
      <c r="A4515" s="1128">
        <v>19</v>
      </c>
      <c r="B4515" s="1134">
        <v>10900</v>
      </c>
      <c r="C4515" s="1089">
        <v>23</v>
      </c>
    </row>
    <row r="4516" spans="1:3" x14ac:dyDescent="0.25">
      <c r="A4516" s="1128">
        <v>20</v>
      </c>
      <c r="B4516" s="1134">
        <v>10400</v>
      </c>
      <c r="C4516" s="1089">
        <v>22</v>
      </c>
    </row>
    <row r="4517" spans="1:3" x14ac:dyDescent="0.25">
      <c r="A4517" s="1128">
        <v>21</v>
      </c>
      <c r="B4517" s="1134">
        <v>10000</v>
      </c>
      <c r="C4517" s="1089">
        <v>21</v>
      </c>
    </row>
    <row r="4518" spans="1:3" x14ac:dyDescent="0.25">
      <c r="A4518" s="1128">
        <v>22</v>
      </c>
      <c r="B4518" s="1134">
        <v>9600</v>
      </c>
      <c r="C4518" s="1089">
        <v>20</v>
      </c>
    </row>
    <row r="4519" spans="1:3" x14ac:dyDescent="0.25">
      <c r="A4519" s="1128">
        <v>23</v>
      </c>
      <c r="B4519" s="1134">
        <v>9300</v>
      </c>
      <c r="C4519" s="1089">
        <v>19</v>
      </c>
    </row>
    <row r="4520" spans="1:3" x14ac:dyDescent="0.25">
      <c r="A4520" s="1128">
        <v>24</v>
      </c>
      <c r="B4520" s="1134">
        <v>9000</v>
      </c>
      <c r="C4520" s="1089">
        <v>19</v>
      </c>
    </row>
    <row r="4521" spans="1:3" x14ac:dyDescent="0.25">
      <c r="A4521" s="1128">
        <v>25</v>
      </c>
      <c r="B4521" s="1134">
        <v>8700</v>
      </c>
      <c r="C4521" s="1089">
        <v>18</v>
      </c>
    </row>
    <row r="4522" spans="1:3" x14ac:dyDescent="0.25">
      <c r="A4522" s="1128">
        <v>26</v>
      </c>
      <c r="B4522" s="1134">
        <v>8400</v>
      </c>
      <c r="C4522" s="1089">
        <v>18</v>
      </c>
    </row>
    <row r="4523" spans="1:3" x14ac:dyDescent="0.25">
      <c r="A4523" s="1128">
        <v>27</v>
      </c>
      <c r="B4523" s="1134">
        <v>8100</v>
      </c>
      <c r="C4523" s="1089">
        <v>17</v>
      </c>
    </row>
    <row r="4524" spans="1:3" x14ac:dyDescent="0.25">
      <c r="A4524" s="1128">
        <v>28</v>
      </c>
      <c r="B4524" s="1134">
        <v>7800</v>
      </c>
      <c r="C4524" s="1089">
        <v>17</v>
      </c>
    </row>
    <row r="4525" spans="1:3" x14ac:dyDescent="0.25">
      <c r="A4525" s="1128">
        <v>29</v>
      </c>
      <c r="B4525" s="1134">
        <v>7500</v>
      </c>
      <c r="C4525" s="1089">
        <v>16</v>
      </c>
    </row>
    <row r="4526" spans="1:3" x14ac:dyDescent="0.25">
      <c r="A4526" s="1128">
        <v>30</v>
      </c>
      <c r="B4526" s="1134">
        <v>7200</v>
      </c>
      <c r="C4526" s="1089">
        <v>15</v>
      </c>
    </row>
    <row r="4527" spans="1:3" ht="15" x14ac:dyDescent="0.25">
      <c r="A4527" s="1130">
        <v>31</v>
      </c>
      <c r="B4527" s="1134">
        <v>6900</v>
      </c>
      <c r="C4527" s="1089">
        <v>15</v>
      </c>
    </row>
    <row r="4528" spans="1:3" ht="15" x14ac:dyDescent="0.25">
      <c r="A4528" s="1130">
        <v>32</v>
      </c>
      <c r="B4528" s="1134">
        <v>6600</v>
      </c>
      <c r="C4528" s="1089">
        <v>14</v>
      </c>
    </row>
    <row r="4529" spans="1:3" ht="15" x14ac:dyDescent="0.25">
      <c r="A4529" s="1130">
        <v>33</v>
      </c>
      <c r="B4529" s="1134">
        <v>6300</v>
      </c>
      <c r="C4529" s="1089">
        <v>14</v>
      </c>
    </row>
    <row r="4530" spans="1:3" ht="15" x14ac:dyDescent="0.25">
      <c r="A4530" s="1130">
        <v>34</v>
      </c>
      <c r="B4530" s="1134">
        <v>6000</v>
      </c>
      <c r="C4530" s="1089">
        <v>13</v>
      </c>
    </row>
    <row r="4531" spans="1:3" ht="15" x14ac:dyDescent="0.25">
      <c r="A4531" s="1130">
        <v>35</v>
      </c>
      <c r="B4531" s="1134">
        <v>5800</v>
      </c>
      <c r="C4531" s="1089">
        <v>12</v>
      </c>
    </row>
    <row r="4532" spans="1:3" x14ac:dyDescent="0.25">
      <c r="A4532" s="1128">
        <v>36</v>
      </c>
      <c r="B4532" s="1134">
        <v>5600</v>
      </c>
      <c r="C4532" s="1089">
        <v>12</v>
      </c>
    </row>
    <row r="4533" spans="1:3" x14ac:dyDescent="0.25">
      <c r="A4533" s="1128">
        <v>37</v>
      </c>
      <c r="B4533" s="1134">
        <v>5400</v>
      </c>
      <c r="C4533" s="1089">
        <v>11</v>
      </c>
    </row>
    <row r="4534" spans="1:3" x14ac:dyDescent="0.25">
      <c r="A4534" s="1128">
        <v>38</v>
      </c>
      <c r="B4534" s="1134">
        <v>5200</v>
      </c>
      <c r="C4534" s="1089">
        <v>11</v>
      </c>
    </row>
    <row r="4535" spans="1:3" x14ac:dyDescent="0.25">
      <c r="A4535" s="1128">
        <v>39</v>
      </c>
      <c r="B4535" s="1134">
        <v>5000</v>
      </c>
      <c r="C4535" s="1089">
        <v>10</v>
      </c>
    </row>
    <row r="4536" spans="1:3" x14ac:dyDescent="0.25">
      <c r="A4536" s="1128">
        <v>40</v>
      </c>
      <c r="B4536" s="1134">
        <v>4800</v>
      </c>
      <c r="C4536" s="1089">
        <v>10</v>
      </c>
    </row>
    <row r="4537" spans="1:3" x14ac:dyDescent="0.25">
      <c r="A4537" s="1128">
        <v>41</v>
      </c>
      <c r="B4537" s="1134">
        <v>4600</v>
      </c>
      <c r="C4537" s="1089">
        <v>10</v>
      </c>
    </row>
    <row r="4538" spans="1:3" x14ac:dyDescent="0.25">
      <c r="A4538" s="1128">
        <v>42</v>
      </c>
      <c r="B4538" s="1134">
        <v>4400</v>
      </c>
      <c r="C4538" s="1089">
        <v>9</v>
      </c>
    </row>
    <row r="4539" spans="1:3" x14ac:dyDescent="0.25">
      <c r="A4539" s="1128">
        <v>43</v>
      </c>
      <c r="B4539" s="1134">
        <v>4200</v>
      </c>
      <c r="C4539" s="1089">
        <v>9</v>
      </c>
    </row>
    <row r="4540" spans="1:3" ht="15" x14ac:dyDescent="0.25">
      <c r="A4540" s="1129">
        <v>44</v>
      </c>
      <c r="B4540" s="1134">
        <v>4000</v>
      </c>
      <c r="C4540" s="1089">
        <v>9</v>
      </c>
    </row>
    <row r="4541" spans="1:3" ht="15" x14ac:dyDescent="0.25">
      <c r="A4541" s="1130">
        <v>45</v>
      </c>
      <c r="B4541" s="1134">
        <v>3800</v>
      </c>
      <c r="C4541" s="1089">
        <v>8</v>
      </c>
    </row>
    <row r="4542" spans="1:3" ht="15" x14ac:dyDescent="0.25">
      <c r="A4542" s="1130">
        <v>46</v>
      </c>
      <c r="B4542" s="1134">
        <v>3600</v>
      </c>
      <c r="C4542" s="1089">
        <v>8</v>
      </c>
    </row>
    <row r="4543" spans="1:3" ht="15" x14ac:dyDescent="0.25">
      <c r="A4543" s="1130">
        <v>47</v>
      </c>
      <c r="B4543" s="1134">
        <v>3400</v>
      </c>
      <c r="C4543" s="1089">
        <v>7</v>
      </c>
    </row>
    <row r="4544" spans="1:3" ht="15" x14ac:dyDescent="0.25">
      <c r="A4544" s="1130">
        <v>48</v>
      </c>
      <c r="B4544" s="1134">
        <v>3200</v>
      </c>
      <c r="C4544" s="1089">
        <v>7</v>
      </c>
    </row>
    <row r="4545" spans="1:3" ht="15" x14ac:dyDescent="0.25">
      <c r="A4545" s="1130">
        <v>49</v>
      </c>
      <c r="B4545" s="1134">
        <v>3000</v>
      </c>
      <c r="C4545" s="1089">
        <v>7</v>
      </c>
    </row>
    <row r="4546" spans="1:3" ht="15" x14ac:dyDescent="0.25">
      <c r="A4546" s="1130">
        <v>50</v>
      </c>
      <c r="B4546" s="1134">
        <v>2700</v>
      </c>
      <c r="C4546" s="1089">
        <v>7</v>
      </c>
    </row>
    <row r="4547" spans="1:3" ht="15" x14ac:dyDescent="0.25">
      <c r="A4547" s="1130">
        <v>51</v>
      </c>
      <c r="B4547" s="1134">
        <v>2400</v>
      </c>
      <c r="C4547" s="1089">
        <v>7</v>
      </c>
    </row>
    <row r="4548" spans="1:3" ht="15" x14ac:dyDescent="0.25">
      <c r="A4548" s="1130">
        <v>52</v>
      </c>
      <c r="B4548" s="1134">
        <v>2100</v>
      </c>
      <c r="C4548" s="1089">
        <v>7</v>
      </c>
    </row>
    <row r="4549" spans="1:3" ht="15" x14ac:dyDescent="0.25">
      <c r="A4549" s="1130">
        <v>53</v>
      </c>
      <c r="B4549" s="1134">
        <v>1800</v>
      </c>
      <c r="C4549" s="1089">
        <v>7</v>
      </c>
    </row>
    <row r="4550" spans="1:3" ht="15" x14ac:dyDescent="0.25">
      <c r="A4550" s="1130" t="s">
        <v>12625</v>
      </c>
      <c r="B4550" s="1134"/>
    </row>
    <row r="4551" spans="1:3" ht="15" x14ac:dyDescent="0.25">
      <c r="A4551" s="1130" t="s">
        <v>13133</v>
      </c>
      <c r="B4551" s="1134"/>
    </row>
    <row r="4552" spans="1:3" ht="15" x14ac:dyDescent="0.25">
      <c r="A4552" s="1130" t="s">
        <v>13134</v>
      </c>
      <c r="B4552" s="1134"/>
    </row>
    <row r="4553" spans="1:3" ht="60" x14ac:dyDescent="0.25">
      <c r="A4553" s="1130" t="s">
        <v>16105</v>
      </c>
      <c r="B4553" s="1134"/>
    </row>
    <row r="4554" spans="1:3" ht="30" x14ac:dyDescent="0.25">
      <c r="A4554" s="1130" t="s">
        <v>16106</v>
      </c>
      <c r="B4554" s="1134"/>
    </row>
    <row r="4555" spans="1:3" ht="45" x14ac:dyDescent="0.25">
      <c r="A4555" s="1130" t="s">
        <v>16107</v>
      </c>
      <c r="B4555" s="1134"/>
    </row>
    <row r="4556" spans="1:3" ht="45" x14ac:dyDescent="0.25">
      <c r="A4556" s="1130" t="s">
        <v>16108</v>
      </c>
      <c r="B4556" s="1134"/>
    </row>
    <row r="4557" spans="1:3" ht="75" x14ac:dyDescent="0.25">
      <c r="A4557" s="1130" t="s">
        <v>16109</v>
      </c>
      <c r="B4557" s="1134"/>
    </row>
    <row r="4558" spans="1:3" ht="15" x14ac:dyDescent="0.25">
      <c r="A4558" s="1130" t="s">
        <v>16110</v>
      </c>
      <c r="B4558" s="1134"/>
    </row>
    <row r="4559" spans="1:3" ht="15" x14ac:dyDescent="0.25">
      <c r="A4559" s="1130" t="s">
        <v>16111</v>
      </c>
      <c r="B4559" s="1134"/>
    </row>
    <row r="4560" spans="1:3" ht="15" x14ac:dyDescent="0.25">
      <c r="A4560" s="1130" t="s">
        <v>16112</v>
      </c>
      <c r="B4560" s="1134"/>
    </row>
    <row r="4561" spans="1:2" ht="15" x14ac:dyDescent="0.25">
      <c r="A4561" s="1130" t="s">
        <v>16113</v>
      </c>
      <c r="B4561" s="1134"/>
    </row>
    <row r="4562" spans="1:2" ht="30" x14ac:dyDescent="0.25">
      <c r="A4562" s="1130" t="s">
        <v>16114</v>
      </c>
      <c r="B4562" s="1134"/>
    </row>
    <row r="4563" spans="1:2" ht="15" x14ac:dyDescent="0.25">
      <c r="A4563" s="1130" t="s">
        <v>16115</v>
      </c>
      <c r="B4563" s="1134"/>
    </row>
    <row r="4564" spans="1:2" ht="30" x14ac:dyDescent="0.25">
      <c r="A4564" s="1130" t="s">
        <v>16116</v>
      </c>
      <c r="B4564" s="1134"/>
    </row>
    <row r="4565" spans="1:2" x14ac:dyDescent="0.25">
      <c r="A4565" s="1128" t="s">
        <v>13135</v>
      </c>
      <c r="B4565" s="1134"/>
    </row>
    <row r="4566" spans="1:2" x14ac:dyDescent="0.25">
      <c r="A4566" s="1090" t="s">
        <v>16117</v>
      </c>
    </row>
    <row r="4567" spans="1:2" x14ac:dyDescent="0.25">
      <c r="A4567" s="1090" t="s">
        <v>16118</v>
      </c>
    </row>
    <row r="4568" spans="1:2" x14ac:dyDescent="0.25">
      <c r="A4568" s="1090" t="s">
        <v>16119</v>
      </c>
    </row>
    <row r="4569" spans="1:2" x14ac:dyDescent="0.25">
      <c r="A4569" s="1090" t="s">
        <v>16120</v>
      </c>
    </row>
    <row r="4570" spans="1:2" x14ac:dyDescent="0.25">
      <c r="A4570" s="1090" t="s">
        <v>16121</v>
      </c>
    </row>
    <row r="4571" spans="1:2" x14ac:dyDescent="0.25">
      <c r="A4571" s="1090" t="s">
        <v>16122</v>
      </c>
    </row>
    <row r="4572" spans="1:2" x14ac:dyDescent="0.25">
      <c r="A4572" s="1090" t="s">
        <v>16123</v>
      </c>
    </row>
    <row r="4573" spans="1:2" x14ac:dyDescent="0.25">
      <c r="A4573" s="1090" t="s">
        <v>16124</v>
      </c>
    </row>
    <row r="4574" spans="1:2" x14ac:dyDescent="0.25">
      <c r="A4574" s="1090" t="s">
        <v>16125</v>
      </c>
    </row>
    <row r="4575" spans="1:2" x14ac:dyDescent="0.25">
      <c r="A4575" s="1090" t="s">
        <v>16126</v>
      </c>
    </row>
    <row r="4576" spans="1:2" x14ac:dyDescent="0.25">
      <c r="A4576" s="1090" t="s">
        <v>16127</v>
      </c>
    </row>
    <row r="4577" spans="1:1" x14ac:dyDescent="0.25">
      <c r="A4577" s="1090" t="s">
        <v>16128</v>
      </c>
    </row>
    <row r="4578" spans="1:1" x14ac:dyDescent="0.25">
      <c r="A4578" s="1090" t="s">
        <v>16129</v>
      </c>
    </row>
    <row r="4579" spans="1:1" ht="31" x14ac:dyDescent="0.25">
      <c r="A4579" s="1090" t="s">
        <v>16130</v>
      </c>
    </row>
    <row r="4580" spans="1:1" ht="31" x14ac:dyDescent="0.25">
      <c r="A4580" s="1090" t="s">
        <v>16131</v>
      </c>
    </row>
    <row r="4581" spans="1:1" ht="31" x14ac:dyDescent="0.25">
      <c r="A4581" s="1090" t="s">
        <v>16132</v>
      </c>
    </row>
    <row r="4582" spans="1:1" x14ac:dyDescent="0.25">
      <c r="A4582" s="1090" t="s">
        <v>13136</v>
      </c>
    </row>
    <row r="4583" spans="1:1" ht="31" x14ac:dyDescent="0.25">
      <c r="A4583" s="1090" t="s">
        <v>16133</v>
      </c>
    </row>
    <row r="4584" spans="1:1" ht="31" x14ac:dyDescent="0.25">
      <c r="A4584" s="1090" t="s">
        <v>16131</v>
      </c>
    </row>
    <row r="4585" spans="1:1" ht="31" x14ac:dyDescent="0.25">
      <c r="A4585" s="1090" t="s">
        <v>16134</v>
      </c>
    </row>
    <row r="4586" spans="1:1" x14ac:dyDescent="0.25">
      <c r="A4586" s="1090" t="s">
        <v>12635</v>
      </c>
    </row>
    <row r="4587" spans="1:1" x14ac:dyDescent="0.25">
      <c r="A4587" s="1090" t="s">
        <v>13137</v>
      </c>
    </row>
    <row r="4588" spans="1:1" ht="46.5" x14ac:dyDescent="0.25">
      <c r="A4588" s="1090" t="s">
        <v>16135</v>
      </c>
    </row>
    <row r="4589" spans="1:1" ht="31" x14ac:dyDescent="0.25">
      <c r="A4589" s="1090" t="s">
        <v>16136</v>
      </c>
    </row>
    <row r="4590" spans="1:1" ht="46.5" x14ac:dyDescent="0.25">
      <c r="A4590" s="1090" t="s">
        <v>16137</v>
      </c>
    </row>
    <row r="4591" spans="1:1" x14ac:dyDescent="0.25">
      <c r="A4591" s="1090" t="s">
        <v>10977</v>
      </c>
    </row>
    <row r="4592" spans="1:1" x14ac:dyDescent="0.25">
      <c r="A4592" s="1090" t="s">
        <v>16138</v>
      </c>
    </row>
    <row r="4593" spans="1:2" x14ac:dyDescent="0.25">
      <c r="A4593" s="1090" t="s">
        <v>3805</v>
      </c>
    </row>
    <row r="4594" spans="1:2" x14ac:dyDescent="0.25">
      <c r="A4594" s="1090" t="s">
        <v>16139</v>
      </c>
    </row>
    <row r="4595" spans="1:2" x14ac:dyDescent="0.25">
      <c r="A4595" s="1090" t="s">
        <v>16140</v>
      </c>
    </row>
    <row r="4596" spans="1:2" x14ac:dyDescent="0.25">
      <c r="A4596" s="1090" t="s">
        <v>16141</v>
      </c>
      <c r="B4596" s="1089" t="s">
        <v>16142</v>
      </c>
    </row>
    <row r="4597" spans="1:2" x14ac:dyDescent="0.25">
      <c r="B4597" s="1089" t="s">
        <v>16143</v>
      </c>
    </row>
    <row r="4598" spans="1:2" ht="50" x14ac:dyDescent="0.25">
      <c r="A4598" s="1129"/>
      <c r="B4598" s="1134" t="s">
        <v>16144</v>
      </c>
    </row>
    <row r="4599" spans="1:2" ht="75.5" thickBot="1" x14ac:dyDescent="0.3">
      <c r="A4599" s="1129" t="s">
        <v>16145</v>
      </c>
      <c r="B4599" s="1134" t="s">
        <v>16146</v>
      </c>
    </row>
    <row r="4600" spans="1:2" ht="62.5" thickBot="1" x14ac:dyDescent="0.3">
      <c r="A4600" s="1159"/>
      <c r="B4600" s="1141" t="s">
        <v>16147</v>
      </c>
    </row>
    <row r="4601" spans="1:2" ht="124.5" thickBot="1" x14ac:dyDescent="0.3">
      <c r="A4601" s="1157"/>
      <c r="B4601" s="1144" t="s">
        <v>16148</v>
      </c>
    </row>
    <row r="4602" spans="1:2" ht="16" thickBot="1" x14ac:dyDescent="0.3">
      <c r="A4602" s="1157" t="s">
        <v>16149</v>
      </c>
      <c r="B4602" s="1144"/>
    </row>
    <row r="4603" spans="1:2" ht="50" x14ac:dyDescent="0.25">
      <c r="A4603" s="1128" t="s">
        <v>16150</v>
      </c>
      <c r="B4603" s="1134" t="s">
        <v>16151</v>
      </c>
    </row>
    <row r="4604" spans="1:2" ht="37.5" x14ac:dyDescent="0.25">
      <c r="A4604" s="1130"/>
      <c r="B4604" s="1134" t="s">
        <v>16152</v>
      </c>
    </row>
    <row r="4605" spans="1:2" ht="50" x14ac:dyDescent="0.25">
      <c r="A4605" s="1130"/>
      <c r="B4605" s="1134" t="s">
        <v>16153</v>
      </c>
    </row>
    <row r="4606" spans="1:2" ht="75" x14ac:dyDescent="0.25">
      <c r="A4606" s="1130" t="s">
        <v>16154</v>
      </c>
      <c r="B4606" s="1134" t="s">
        <v>16155</v>
      </c>
    </row>
    <row r="4607" spans="1:2" ht="87.5" x14ac:dyDescent="0.25">
      <c r="A4607" s="1129"/>
      <c r="B4607" s="1134" t="s">
        <v>16156</v>
      </c>
    </row>
    <row r="4608" spans="1:2" ht="63" thickBot="1" x14ac:dyDescent="0.3">
      <c r="A4608" s="1129"/>
      <c r="B4608" s="1134" t="s">
        <v>16157</v>
      </c>
    </row>
    <row r="4609" spans="1:3" ht="150.5" thickBot="1" x14ac:dyDescent="0.3">
      <c r="A4609" s="1188" t="s">
        <v>16158</v>
      </c>
      <c r="B4609" s="1142" t="s">
        <v>16159</v>
      </c>
    </row>
    <row r="4610" spans="1:3" ht="78" thickBot="1" x14ac:dyDescent="0.3">
      <c r="A4610" s="1157"/>
      <c r="B4610" s="1144" t="s">
        <v>16160</v>
      </c>
    </row>
    <row r="4611" spans="1:3" ht="124.5" thickBot="1" x14ac:dyDescent="0.3">
      <c r="A4611" s="1157"/>
      <c r="B4611" s="1144" t="s">
        <v>16161</v>
      </c>
    </row>
    <row r="4612" spans="1:3" ht="16" thickBot="1" x14ac:dyDescent="0.3">
      <c r="A4612" s="1157" t="s">
        <v>10978</v>
      </c>
      <c r="B4612" s="1144"/>
    </row>
    <row r="4613" spans="1:3" x14ac:dyDescent="0.25">
      <c r="A4613" s="1128" t="s">
        <v>16162</v>
      </c>
      <c r="B4613" s="1134"/>
    </row>
    <row r="4614" spans="1:3" x14ac:dyDescent="0.25">
      <c r="A4614" s="1128" t="s">
        <v>3805</v>
      </c>
      <c r="B4614" s="1134"/>
    </row>
    <row r="4615" spans="1:3" x14ac:dyDescent="0.25">
      <c r="A4615" s="1128" t="s">
        <v>16139</v>
      </c>
      <c r="B4615" s="1134"/>
    </row>
    <row r="4616" spans="1:3" x14ac:dyDescent="0.25">
      <c r="A4616" s="1128" t="s">
        <v>16140</v>
      </c>
      <c r="B4616" s="1134"/>
    </row>
    <row r="4617" spans="1:3" ht="50" x14ac:dyDescent="0.25">
      <c r="A4617" s="1129" t="s">
        <v>16150</v>
      </c>
      <c r="B4617" s="1134" t="s">
        <v>16163</v>
      </c>
    </row>
    <row r="4618" spans="1:3" thickBot="1" x14ac:dyDescent="0.3">
      <c r="A4618" s="1129" t="s">
        <v>16164</v>
      </c>
      <c r="B4618" s="1125"/>
      <c r="C4618" s="1125"/>
    </row>
    <row r="4619" spans="1:3" ht="15" x14ac:dyDescent="0.25">
      <c r="A4619" s="1147" t="s">
        <v>16165</v>
      </c>
      <c r="B4619" s="1162"/>
      <c r="C4619" s="1162"/>
    </row>
    <row r="4620" spans="1:3" ht="105.5" thickBot="1" x14ac:dyDescent="0.3">
      <c r="A4620" s="1143" t="s">
        <v>16154</v>
      </c>
      <c r="B4620" s="1145" t="s">
        <v>16166</v>
      </c>
      <c r="C4620" s="1145"/>
    </row>
    <row r="4621" spans="1:3" ht="16" thickBot="1" x14ac:dyDescent="0.3">
      <c r="A4621" s="1157" t="s">
        <v>16167</v>
      </c>
      <c r="B4621" s="1144"/>
      <c r="C4621" s="1144"/>
    </row>
    <row r="4622" spans="1:3" ht="16" thickBot="1" x14ac:dyDescent="0.3">
      <c r="A4622" s="1157" t="s">
        <v>16168</v>
      </c>
      <c r="B4622" s="1144"/>
      <c r="C4622" s="1144"/>
    </row>
    <row r="4623" spans="1:3" ht="16" thickBot="1" x14ac:dyDescent="0.3">
      <c r="A4623" s="1157" t="s">
        <v>16149</v>
      </c>
      <c r="B4623" s="1144"/>
      <c r="C4623" s="1144"/>
    </row>
    <row r="4624" spans="1:3" ht="93.5" thickBot="1" x14ac:dyDescent="0.3">
      <c r="A4624" s="1157" t="s">
        <v>16150</v>
      </c>
      <c r="B4624" s="1144" t="s">
        <v>16169</v>
      </c>
      <c r="C4624" s="1144"/>
    </row>
    <row r="4625" spans="1:3" ht="109" thickBot="1" x14ac:dyDescent="0.3">
      <c r="A4625" s="1157" t="s">
        <v>16154</v>
      </c>
      <c r="B4625" s="1144" t="s">
        <v>16170</v>
      </c>
      <c r="C4625" s="1144"/>
    </row>
    <row r="4626" spans="1:3" ht="16" thickBot="1" x14ac:dyDescent="0.3">
      <c r="A4626" s="1157" t="s">
        <v>16171</v>
      </c>
      <c r="B4626" s="1144"/>
      <c r="C4626" s="1144"/>
    </row>
    <row r="4627" spans="1:3" ht="16" thickBot="1" x14ac:dyDescent="0.3">
      <c r="A4627" s="1157" t="s">
        <v>16172</v>
      </c>
      <c r="B4627" s="1144"/>
      <c r="C4627" s="1144"/>
    </row>
    <row r="4628" spans="1:3" ht="78" thickBot="1" x14ac:dyDescent="0.3">
      <c r="A4628" s="1157" t="s">
        <v>16158</v>
      </c>
      <c r="B4628" s="1144" t="s">
        <v>16173</v>
      </c>
      <c r="C4628" s="1144"/>
    </row>
    <row r="4629" spans="1:3" ht="16" thickBot="1" x14ac:dyDescent="0.3">
      <c r="A4629" s="1157" t="s">
        <v>16174</v>
      </c>
      <c r="B4629" s="1144"/>
      <c r="C4629" s="1144"/>
    </row>
    <row r="4630" spans="1:3" ht="16" thickBot="1" x14ac:dyDescent="0.3">
      <c r="A4630" s="1157" t="s">
        <v>13138</v>
      </c>
      <c r="B4630" s="1144"/>
      <c r="C4630" s="1144"/>
    </row>
    <row r="4631" spans="1:3" ht="16" thickBot="1" x14ac:dyDescent="0.3">
      <c r="A4631" s="1157" t="s">
        <v>16175</v>
      </c>
      <c r="B4631" s="1144"/>
      <c r="C4631" s="1144"/>
    </row>
    <row r="4632" spans="1:3" ht="16" thickBot="1" x14ac:dyDescent="0.3">
      <c r="A4632" s="1157" t="s">
        <v>3805</v>
      </c>
      <c r="B4632" s="1144"/>
      <c r="C4632" s="1144"/>
    </row>
    <row r="4633" spans="1:3" ht="16" thickBot="1" x14ac:dyDescent="0.3">
      <c r="A4633" s="1157" t="s">
        <v>16139</v>
      </c>
      <c r="B4633" s="1144"/>
      <c r="C4633" s="1144"/>
    </row>
    <row r="4634" spans="1:3" ht="16" thickBot="1" x14ac:dyDescent="0.3">
      <c r="A4634" s="1157" t="s">
        <v>16140</v>
      </c>
      <c r="B4634" s="1144"/>
      <c r="C4634" s="1144"/>
    </row>
    <row r="4635" spans="1:3" ht="124.5" thickBot="1" x14ac:dyDescent="0.3">
      <c r="A4635" s="1157" t="s">
        <v>16150</v>
      </c>
      <c r="B4635" s="1144" t="s">
        <v>16176</v>
      </c>
      <c r="C4635" s="1144"/>
    </row>
    <row r="4636" spans="1:3" ht="16" thickBot="1" x14ac:dyDescent="0.3">
      <c r="A4636" s="1157" t="s">
        <v>16177</v>
      </c>
      <c r="B4636" s="1144"/>
      <c r="C4636" s="1144"/>
    </row>
    <row r="4637" spans="1:3" ht="16" thickBot="1" x14ac:dyDescent="0.3">
      <c r="A4637" s="1157" t="s">
        <v>16178</v>
      </c>
      <c r="B4637" s="1144"/>
      <c r="C4637" s="1144"/>
    </row>
    <row r="4638" spans="1:3" ht="93.5" thickBot="1" x14ac:dyDescent="0.3">
      <c r="A4638" s="1157" t="s">
        <v>16154</v>
      </c>
      <c r="B4638" s="1144" t="s">
        <v>16179</v>
      </c>
      <c r="C4638" s="1144"/>
    </row>
    <row r="4639" spans="1:3" ht="16" thickBot="1" x14ac:dyDescent="0.3">
      <c r="A4639" s="1157" t="s">
        <v>16180</v>
      </c>
      <c r="B4639" s="1144"/>
      <c r="C4639" s="1144"/>
    </row>
    <row r="4640" spans="1:3" ht="16" thickBot="1" x14ac:dyDescent="0.3">
      <c r="A4640" s="1157" t="s">
        <v>16181</v>
      </c>
      <c r="B4640" s="1144"/>
      <c r="C4640" s="1144"/>
    </row>
    <row r="4641" spans="1:3" ht="16" thickBot="1" x14ac:dyDescent="0.3">
      <c r="A4641" s="1157" t="s">
        <v>16149</v>
      </c>
      <c r="B4641" s="1144"/>
      <c r="C4641" s="1144"/>
    </row>
    <row r="4642" spans="1:3" ht="93.5" thickBot="1" x14ac:dyDescent="0.3">
      <c r="A4642" s="1157" t="s">
        <v>16150</v>
      </c>
      <c r="B4642" s="1144" t="s">
        <v>16182</v>
      </c>
      <c r="C4642" s="1144"/>
    </row>
    <row r="4643" spans="1:3" ht="109" thickBot="1" x14ac:dyDescent="0.3">
      <c r="A4643" s="1157" t="s">
        <v>16154</v>
      </c>
      <c r="B4643" s="1144" t="s">
        <v>16183</v>
      </c>
      <c r="C4643" s="1144"/>
    </row>
    <row r="4644" spans="1:3" ht="16" thickBot="1" x14ac:dyDescent="0.3">
      <c r="A4644" s="1157" t="s">
        <v>16184</v>
      </c>
      <c r="B4644" s="1144"/>
      <c r="C4644" s="1144"/>
    </row>
    <row r="4645" spans="1:3" ht="16" thickBot="1" x14ac:dyDescent="0.3">
      <c r="A4645" s="1157" t="s">
        <v>16185</v>
      </c>
      <c r="B4645" s="1144"/>
      <c r="C4645" s="1144"/>
    </row>
    <row r="4646" spans="1:3" ht="78" thickBot="1" x14ac:dyDescent="0.3">
      <c r="A4646" s="1157" t="s">
        <v>16158</v>
      </c>
      <c r="B4646" s="1144" t="s">
        <v>16173</v>
      </c>
      <c r="C4646" s="1144"/>
    </row>
    <row r="4647" spans="1:3" ht="16" thickBot="1" x14ac:dyDescent="0.3">
      <c r="A4647" s="1157" t="s">
        <v>16174</v>
      </c>
      <c r="B4647" s="1144"/>
      <c r="C4647" s="1144"/>
    </row>
    <row r="4648" spans="1:3" ht="16" thickBot="1" x14ac:dyDescent="0.3">
      <c r="A4648" s="1157" t="s">
        <v>16186</v>
      </c>
      <c r="B4648" s="1144"/>
      <c r="C4648" s="1144"/>
    </row>
    <row r="4649" spans="1:3" ht="16" thickBot="1" x14ac:dyDescent="0.3">
      <c r="A4649" s="1157" t="s">
        <v>16187</v>
      </c>
      <c r="B4649" s="1144"/>
      <c r="C4649" s="1144"/>
    </row>
    <row r="4650" spans="1:3" ht="16" thickBot="1" x14ac:dyDescent="0.3">
      <c r="A4650" s="1157" t="s">
        <v>3805</v>
      </c>
      <c r="B4650" s="1144"/>
      <c r="C4650" s="1144"/>
    </row>
    <row r="4651" spans="1:3" ht="16" thickBot="1" x14ac:dyDescent="0.3">
      <c r="A4651" s="1157" t="s">
        <v>16139</v>
      </c>
      <c r="B4651" s="1144"/>
      <c r="C4651" s="1144"/>
    </row>
    <row r="4652" spans="1:3" ht="16" thickBot="1" x14ac:dyDescent="0.3">
      <c r="A4652" s="1157" t="s">
        <v>16188</v>
      </c>
      <c r="B4652" s="1144"/>
      <c r="C4652" s="1144"/>
    </row>
    <row r="4653" spans="1:3" ht="93.5" thickBot="1" x14ac:dyDescent="0.3">
      <c r="A4653" s="1157" t="s">
        <v>16189</v>
      </c>
      <c r="B4653" s="1144" t="s">
        <v>16190</v>
      </c>
      <c r="C4653" s="1144"/>
    </row>
    <row r="4654" spans="1:3" ht="31.5" thickBot="1" x14ac:dyDescent="0.3">
      <c r="A4654" s="1157" t="s">
        <v>16191</v>
      </c>
      <c r="B4654" s="1144"/>
      <c r="C4654" s="1144"/>
    </row>
    <row r="4655" spans="1:3" ht="16" thickBot="1" x14ac:dyDescent="0.3">
      <c r="A4655" s="1157" t="s">
        <v>16192</v>
      </c>
      <c r="B4655" s="1144"/>
      <c r="C4655" s="1144"/>
    </row>
    <row r="4656" spans="1:3" ht="31.5" thickBot="1" x14ac:dyDescent="0.3">
      <c r="A4656" s="1157" t="s">
        <v>16193</v>
      </c>
      <c r="B4656" s="1144"/>
      <c r="C4656" s="1144"/>
    </row>
    <row r="4657" spans="1:3" ht="155.5" thickBot="1" x14ac:dyDescent="0.3">
      <c r="A4657" s="1157" t="s">
        <v>16194</v>
      </c>
      <c r="B4657" s="1144" t="s">
        <v>16181</v>
      </c>
      <c r="C4657" s="1144"/>
    </row>
    <row r="4658" spans="1:3" ht="16" thickBot="1" x14ac:dyDescent="0.3">
      <c r="A4658" s="1157" t="s">
        <v>16195</v>
      </c>
      <c r="B4658" s="1144"/>
      <c r="C4658" s="1144"/>
    </row>
    <row r="4659" spans="1:3" ht="16" thickBot="1" x14ac:dyDescent="0.3">
      <c r="A4659" s="1157" t="s">
        <v>16196</v>
      </c>
      <c r="B4659" s="1144"/>
      <c r="C4659" s="1144"/>
    </row>
    <row r="4660" spans="1:3" ht="16" thickBot="1" x14ac:dyDescent="0.3">
      <c r="A4660" s="1157" t="s">
        <v>16197</v>
      </c>
      <c r="B4660" s="1144"/>
      <c r="C4660" s="1144"/>
    </row>
    <row r="4661" spans="1:3" ht="155.5" thickBot="1" x14ac:dyDescent="0.3">
      <c r="A4661" s="1157" t="s">
        <v>16194</v>
      </c>
      <c r="B4661" s="1144" t="s">
        <v>16198</v>
      </c>
      <c r="C4661" s="1144"/>
    </row>
    <row r="4662" spans="1:3" ht="16" thickBot="1" x14ac:dyDescent="0.3">
      <c r="A4662" s="1157" t="s">
        <v>16199</v>
      </c>
      <c r="B4662" s="1144"/>
      <c r="C4662" s="1144"/>
    </row>
    <row r="4663" spans="1:3" ht="78" thickBot="1" x14ac:dyDescent="0.3">
      <c r="A4663" s="1157" t="s">
        <v>16158</v>
      </c>
      <c r="B4663" s="1144" t="s">
        <v>16200</v>
      </c>
      <c r="C4663" s="1144"/>
    </row>
    <row r="4664" spans="1:3" ht="16" thickBot="1" x14ac:dyDescent="0.3">
      <c r="A4664" s="1157" t="s">
        <v>16201</v>
      </c>
      <c r="B4664" s="1144"/>
      <c r="C4664" s="1144"/>
    </row>
    <row r="4665" spans="1:3" ht="16" thickBot="1" x14ac:dyDescent="0.3">
      <c r="A4665" s="1157" t="s">
        <v>16139</v>
      </c>
      <c r="B4665" s="1144"/>
      <c r="C4665" s="1144"/>
    </row>
    <row r="4666" spans="1:3" ht="16" thickBot="1" x14ac:dyDescent="0.3">
      <c r="A4666" s="1157" t="s">
        <v>16188</v>
      </c>
      <c r="B4666" s="1144"/>
      <c r="C4666" s="1144"/>
    </row>
    <row r="4667" spans="1:3" ht="47" thickBot="1" x14ac:dyDescent="0.3">
      <c r="A4667" s="1157" t="s">
        <v>16189</v>
      </c>
      <c r="B4667" s="1144" t="s">
        <v>16202</v>
      </c>
      <c r="C4667" s="1144"/>
    </row>
    <row r="4668" spans="1:3" x14ac:dyDescent="0.25">
      <c r="A4668" s="1090" t="s">
        <v>16194</v>
      </c>
      <c r="B4668" s="1089" t="s">
        <v>16181</v>
      </c>
    </row>
    <row r="4669" spans="1:3" ht="15" x14ac:dyDescent="0.25">
      <c r="A4669" s="1133" t="s">
        <v>16197</v>
      </c>
    </row>
    <row r="4670" spans="1:3" ht="15" x14ac:dyDescent="0.25">
      <c r="A4670" s="1129" t="s">
        <v>16189</v>
      </c>
      <c r="B4670" s="1089" t="s">
        <v>16203</v>
      </c>
    </row>
    <row r="4671" spans="1:3" ht="15" x14ac:dyDescent="0.25">
      <c r="A4671" s="1129" t="s">
        <v>16194</v>
      </c>
      <c r="B4671" s="1089" t="s">
        <v>16198</v>
      </c>
    </row>
    <row r="4672" spans="1:3" ht="15" x14ac:dyDescent="0.25">
      <c r="A4672" s="1130" t="s">
        <v>16158</v>
      </c>
      <c r="B4672" s="1089" t="s">
        <v>16200</v>
      </c>
    </row>
    <row r="4673" spans="1:3" ht="15" x14ac:dyDescent="0.25">
      <c r="A4673" s="1130" t="s">
        <v>12629</v>
      </c>
    </row>
    <row r="4674" spans="1:3" ht="15" x14ac:dyDescent="0.25">
      <c r="A4674" s="1130" t="s">
        <v>16204</v>
      </c>
    </row>
    <row r="4675" spans="1:3" ht="15" x14ac:dyDescent="0.25">
      <c r="A4675" s="1130" t="s">
        <v>16205</v>
      </c>
    </row>
    <row r="4676" spans="1:3" ht="15" x14ac:dyDescent="0.25">
      <c r="A4676" s="1130" t="s">
        <v>13139</v>
      </c>
    </row>
    <row r="4677" spans="1:3" ht="15" x14ac:dyDescent="0.25">
      <c r="A4677" s="1130" t="s">
        <v>12704</v>
      </c>
    </row>
    <row r="4678" spans="1:3" ht="15" x14ac:dyDescent="0.25">
      <c r="A4678" s="1130" t="s">
        <v>17679</v>
      </c>
    </row>
    <row r="4679" spans="1:3" ht="15" x14ac:dyDescent="0.25">
      <c r="A4679" s="1130" t="s">
        <v>17680</v>
      </c>
    </row>
    <row r="4680" spans="1:3" ht="120" x14ac:dyDescent="0.25">
      <c r="A4680" s="1130" t="s">
        <v>17681</v>
      </c>
    </row>
    <row r="4681" spans="1:3" ht="15" x14ac:dyDescent="0.25">
      <c r="A4681" s="1130" t="s">
        <v>14396</v>
      </c>
      <c r="B4681" s="1089" t="s">
        <v>14397</v>
      </c>
      <c r="C4681" s="1089" t="s">
        <v>14398</v>
      </c>
    </row>
    <row r="4682" spans="1:3" ht="15" x14ac:dyDescent="0.25">
      <c r="A4682" s="1130" t="s">
        <v>17682</v>
      </c>
      <c r="B4682" s="1089">
        <v>2</v>
      </c>
    </row>
    <row r="4683" spans="1:3" ht="15" x14ac:dyDescent="0.25">
      <c r="A4683" s="1130" t="s">
        <v>17683</v>
      </c>
      <c r="B4683" s="1089">
        <v>2</v>
      </c>
    </row>
    <row r="4684" spans="1:3" ht="15" x14ac:dyDescent="0.25">
      <c r="A4684" s="1129" t="s">
        <v>17684</v>
      </c>
      <c r="B4684" s="1089">
        <v>2</v>
      </c>
    </row>
    <row r="4685" spans="1:3" ht="15" x14ac:dyDescent="0.25">
      <c r="A4685" s="1130" t="s">
        <v>17685</v>
      </c>
      <c r="B4685" s="1089">
        <v>2</v>
      </c>
    </row>
    <row r="4686" spans="1:3" ht="15" x14ac:dyDescent="0.25">
      <c r="A4686" s="1130" t="s">
        <v>17686</v>
      </c>
      <c r="B4686" s="1089">
        <v>2</v>
      </c>
    </row>
    <row r="4687" spans="1:3" ht="15" x14ac:dyDescent="0.25">
      <c r="A4687" s="1130" t="s">
        <v>14399</v>
      </c>
      <c r="B4687" s="1089">
        <v>2</v>
      </c>
    </row>
    <row r="4688" spans="1:3" ht="15" x14ac:dyDescent="0.25">
      <c r="A4688" s="1130" t="s">
        <v>14400</v>
      </c>
      <c r="B4688" s="1089">
        <v>2</v>
      </c>
    </row>
    <row r="4689" spans="1:3" ht="15" x14ac:dyDescent="0.25">
      <c r="A4689" s="1130" t="s">
        <v>14401</v>
      </c>
      <c r="B4689" s="1089">
        <v>2</v>
      </c>
    </row>
    <row r="4690" spans="1:3" ht="15" x14ac:dyDescent="0.25">
      <c r="A4690" s="1130" t="s">
        <v>14402</v>
      </c>
      <c r="B4690" s="1089">
        <v>2</v>
      </c>
    </row>
    <row r="4691" spans="1:3" ht="15" x14ac:dyDescent="0.25">
      <c r="A4691" s="1130" t="s">
        <v>14403</v>
      </c>
      <c r="B4691" s="1089">
        <v>2</v>
      </c>
    </row>
    <row r="4692" spans="1:3" ht="15" x14ac:dyDescent="0.25">
      <c r="A4692" s="1130" t="s">
        <v>17687</v>
      </c>
      <c r="B4692" s="1089">
        <v>2</v>
      </c>
    </row>
    <row r="4693" spans="1:3" ht="15" x14ac:dyDescent="0.25">
      <c r="A4693" s="1130" t="s">
        <v>17688</v>
      </c>
      <c r="B4693" s="1089">
        <v>2</v>
      </c>
    </row>
    <row r="4694" spans="1:3" ht="15" x14ac:dyDescent="0.25">
      <c r="A4694" s="1130" t="s">
        <v>17689</v>
      </c>
      <c r="B4694" s="1089">
        <v>2</v>
      </c>
    </row>
    <row r="4695" spans="1:3" ht="15" x14ac:dyDescent="0.25">
      <c r="A4695" s="1130" t="s">
        <v>17690</v>
      </c>
      <c r="B4695" s="1089">
        <v>2</v>
      </c>
    </row>
    <row r="4696" spans="1:3" ht="15" x14ac:dyDescent="0.25">
      <c r="A4696" s="1130" t="s">
        <v>14481</v>
      </c>
      <c r="B4696" s="1089">
        <v>3</v>
      </c>
      <c r="C4696" s="1089" t="s">
        <v>13040</v>
      </c>
    </row>
    <row r="4697" spans="1:3" ht="15" x14ac:dyDescent="0.25">
      <c r="A4697" s="1130" t="s">
        <v>17691</v>
      </c>
      <c r="B4697" s="1089">
        <v>2</v>
      </c>
    </row>
    <row r="4698" spans="1:3" ht="15" x14ac:dyDescent="0.25">
      <c r="A4698" s="1130" t="s">
        <v>17692</v>
      </c>
      <c r="B4698" s="1089">
        <v>2</v>
      </c>
    </row>
    <row r="4699" spans="1:3" ht="15" x14ac:dyDescent="0.25">
      <c r="A4699" s="1130" t="s">
        <v>14404</v>
      </c>
      <c r="B4699" s="1089">
        <v>2</v>
      </c>
    </row>
    <row r="4700" spans="1:3" ht="15" x14ac:dyDescent="0.25">
      <c r="A4700" s="1130" t="s">
        <v>17693</v>
      </c>
      <c r="B4700" s="1089">
        <v>2</v>
      </c>
    </row>
    <row r="4701" spans="1:3" x14ac:dyDescent="0.25">
      <c r="A4701" s="1128" t="s">
        <v>17694</v>
      </c>
      <c r="B4701" s="1089">
        <v>2</v>
      </c>
    </row>
    <row r="4702" spans="1:3" ht="15" x14ac:dyDescent="0.25">
      <c r="A4702" s="1130" t="s">
        <v>14405</v>
      </c>
      <c r="B4702" s="1089">
        <v>2</v>
      </c>
    </row>
    <row r="4703" spans="1:3" ht="15" x14ac:dyDescent="0.25">
      <c r="A4703" s="1130" t="s">
        <v>17695</v>
      </c>
      <c r="B4703" s="1089">
        <v>2</v>
      </c>
    </row>
    <row r="4704" spans="1:3" ht="15" x14ac:dyDescent="0.25">
      <c r="A4704" s="1130" t="s">
        <v>14406</v>
      </c>
      <c r="B4704" s="1089">
        <v>2</v>
      </c>
    </row>
    <row r="4705" spans="1:3" ht="15" x14ac:dyDescent="0.25">
      <c r="A4705" s="1133" t="s">
        <v>14407</v>
      </c>
      <c r="B4705" s="1089">
        <v>2</v>
      </c>
      <c r="C4705" s="1089" t="s">
        <v>17696</v>
      </c>
    </row>
    <row r="4706" spans="1:3" ht="15" x14ac:dyDescent="0.25">
      <c r="A4706" s="1129" t="s">
        <v>17697</v>
      </c>
      <c r="B4706" s="1089">
        <v>2</v>
      </c>
    </row>
    <row r="4707" spans="1:3" ht="15" x14ac:dyDescent="0.25">
      <c r="A4707" s="1130" t="s">
        <v>14408</v>
      </c>
      <c r="B4707" s="1089">
        <v>2</v>
      </c>
    </row>
    <row r="4708" spans="1:3" ht="15" x14ac:dyDescent="0.25">
      <c r="A4708" s="1130" t="s">
        <v>17698</v>
      </c>
      <c r="B4708" s="1089">
        <v>2</v>
      </c>
    </row>
    <row r="4709" spans="1:3" ht="15" x14ac:dyDescent="0.25">
      <c r="A4709" s="1130" t="s">
        <v>14409</v>
      </c>
      <c r="B4709" s="1089">
        <v>2</v>
      </c>
    </row>
    <row r="4710" spans="1:3" ht="15" x14ac:dyDescent="0.25">
      <c r="A4710" s="1129" t="s">
        <v>14410</v>
      </c>
      <c r="B4710" s="1089">
        <v>2</v>
      </c>
    </row>
    <row r="4711" spans="1:3" x14ac:dyDescent="0.25">
      <c r="A4711" s="1090" t="s">
        <v>17699</v>
      </c>
      <c r="B4711" s="1089">
        <v>2</v>
      </c>
    </row>
    <row r="4712" spans="1:3" x14ac:dyDescent="0.25">
      <c r="A4712" s="1090" t="s">
        <v>14482</v>
      </c>
      <c r="B4712" s="1089">
        <v>3</v>
      </c>
    </row>
    <row r="4713" spans="1:3" x14ac:dyDescent="0.25">
      <c r="A4713" s="1090" t="s">
        <v>14483</v>
      </c>
      <c r="B4713" s="1089">
        <v>3</v>
      </c>
    </row>
    <row r="4714" spans="1:3" x14ac:dyDescent="0.25">
      <c r="A4714" s="1090" t="s">
        <v>17700</v>
      </c>
      <c r="B4714" s="1089">
        <v>3</v>
      </c>
    </row>
    <row r="4715" spans="1:3" x14ac:dyDescent="0.25">
      <c r="A4715" s="1090" t="s">
        <v>14484</v>
      </c>
      <c r="B4715" s="1089">
        <v>3</v>
      </c>
    </row>
    <row r="4716" spans="1:3" x14ac:dyDescent="0.25">
      <c r="A4716" s="1090" t="s">
        <v>14485</v>
      </c>
      <c r="B4716" s="1089">
        <v>3</v>
      </c>
    </row>
    <row r="4717" spans="1:3" x14ac:dyDescent="0.25">
      <c r="A4717" s="1090" t="s">
        <v>17701</v>
      </c>
      <c r="B4717" s="1089">
        <v>2</v>
      </c>
    </row>
    <row r="4718" spans="1:3" x14ac:dyDescent="0.25">
      <c r="A4718" s="1090" t="s">
        <v>14490</v>
      </c>
      <c r="B4718" s="1089">
        <v>3</v>
      </c>
    </row>
    <row r="4719" spans="1:3" x14ac:dyDescent="0.25">
      <c r="A4719" s="1090" t="s">
        <v>17702</v>
      </c>
      <c r="B4719" s="1089">
        <v>3</v>
      </c>
      <c r="C4719" s="1089" t="s">
        <v>12716</v>
      </c>
    </row>
    <row r="4720" spans="1:3" x14ac:dyDescent="0.25">
      <c r="A4720" s="1090" t="s">
        <v>17703</v>
      </c>
      <c r="B4720" s="1089">
        <v>2</v>
      </c>
    </row>
    <row r="4721" spans="1:3" x14ac:dyDescent="0.25">
      <c r="A4721" s="1090" t="s">
        <v>17704</v>
      </c>
      <c r="B4721" s="1089">
        <v>2</v>
      </c>
    </row>
    <row r="4722" spans="1:3" x14ac:dyDescent="0.25">
      <c r="A4722" s="1090" t="s">
        <v>17705</v>
      </c>
      <c r="B4722" s="1089">
        <v>2</v>
      </c>
    </row>
    <row r="4723" spans="1:3" x14ac:dyDescent="0.25">
      <c r="A4723" s="1090" t="s">
        <v>17706</v>
      </c>
      <c r="B4723" s="1089">
        <v>2</v>
      </c>
    </row>
    <row r="4724" spans="1:3" x14ac:dyDescent="0.25">
      <c r="A4724" s="1090" t="s">
        <v>14411</v>
      </c>
      <c r="B4724" s="1089">
        <v>2</v>
      </c>
    </row>
    <row r="4725" spans="1:3" x14ac:dyDescent="0.25">
      <c r="A4725" s="1090" t="s">
        <v>14412</v>
      </c>
      <c r="B4725" s="1089">
        <v>2</v>
      </c>
    </row>
    <row r="4726" spans="1:3" x14ac:dyDescent="0.25">
      <c r="A4726" s="1090" t="s">
        <v>17707</v>
      </c>
      <c r="B4726" s="1089">
        <v>2</v>
      </c>
    </row>
    <row r="4727" spans="1:3" x14ac:dyDescent="0.25">
      <c r="A4727" s="1090" t="s">
        <v>17708</v>
      </c>
      <c r="B4727" s="1089">
        <v>2</v>
      </c>
    </row>
    <row r="4728" spans="1:3" x14ac:dyDescent="0.25">
      <c r="A4728" s="1090" t="s">
        <v>17709</v>
      </c>
      <c r="B4728" s="1089">
        <v>2</v>
      </c>
    </row>
    <row r="4729" spans="1:3" x14ac:dyDescent="0.25">
      <c r="A4729" s="1090" t="s">
        <v>17710</v>
      </c>
      <c r="B4729" s="1089">
        <v>2</v>
      </c>
    </row>
    <row r="4730" spans="1:3" x14ac:dyDescent="0.25">
      <c r="A4730" s="1090" t="s">
        <v>17711</v>
      </c>
      <c r="B4730" s="1089">
        <v>2</v>
      </c>
    </row>
    <row r="4731" spans="1:3" x14ac:dyDescent="0.25">
      <c r="A4731" s="1090" t="s">
        <v>17712</v>
      </c>
      <c r="B4731" s="1089">
        <v>3</v>
      </c>
    </row>
    <row r="4732" spans="1:3" x14ac:dyDescent="0.25">
      <c r="A4732" s="1090" t="s">
        <v>17713</v>
      </c>
      <c r="B4732" s="1089">
        <v>2</v>
      </c>
    </row>
    <row r="4733" spans="1:3" x14ac:dyDescent="0.25">
      <c r="A4733" s="1090" t="s">
        <v>17714</v>
      </c>
      <c r="B4733" s="1089">
        <v>2</v>
      </c>
    </row>
    <row r="4734" spans="1:3" x14ac:dyDescent="0.25">
      <c r="A4734" s="1090" t="s">
        <v>14413</v>
      </c>
      <c r="B4734" s="1089">
        <v>2</v>
      </c>
      <c r="C4734" s="1089" t="s">
        <v>13040</v>
      </c>
    </row>
    <row r="4735" spans="1:3" x14ac:dyDescent="0.25">
      <c r="A4735" s="1090" t="s">
        <v>17715</v>
      </c>
      <c r="B4735" s="1089">
        <v>2</v>
      </c>
      <c r="C4735" s="1089" t="s">
        <v>13040</v>
      </c>
    </row>
    <row r="4736" spans="1:3" x14ac:dyDescent="0.25">
      <c r="A4736" s="1090" t="s">
        <v>14414</v>
      </c>
      <c r="B4736" s="1089">
        <v>2</v>
      </c>
      <c r="C4736" s="1089" t="s">
        <v>13040</v>
      </c>
    </row>
    <row r="4737" spans="1:3" x14ac:dyDescent="0.25">
      <c r="A4737" s="1090" t="s">
        <v>14416</v>
      </c>
      <c r="B4737" s="1089">
        <v>2</v>
      </c>
      <c r="C4737" s="1089" t="s">
        <v>17696</v>
      </c>
    </row>
    <row r="4738" spans="1:3" x14ac:dyDescent="0.25">
      <c r="A4738" s="1090" t="s">
        <v>14415</v>
      </c>
      <c r="B4738" s="1089">
        <v>2</v>
      </c>
    </row>
    <row r="4739" spans="1:3" x14ac:dyDescent="0.25">
      <c r="A4739" s="1090" t="s">
        <v>14417</v>
      </c>
      <c r="B4739" s="1089">
        <v>2</v>
      </c>
      <c r="C4739" s="1089" t="s">
        <v>17696</v>
      </c>
    </row>
    <row r="4740" spans="1:3" x14ac:dyDescent="0.25">
      <c r="A4740" s="1090" t="s">
        <v>14418</v>
      </c>
      <c r="B4740" s="1089">
        <v>2</v>
      </c>
    </row>
    <row r="4741" spans="1:3" x14ac:dyDescent="0.25">
      <c r="A4741" s="1090" t="s">
        <v>14419</v>
      </c>
      <c r="B4741" s="1089">
        <v>2</v>
      </c>
      <c r="C4741" s="1089" t="s">
        <v>13040</v>
      </c>
    </row>
    <row r="4742" spans="1:3" x14ac:dyDescent="0.25">
      <c r="A4742" s="1090" t="s">
        <v>17716</v>
      </c>
      <c r="B4742" s="1089">
        <v>2</v>
      </c>
      <c r="C4742" s="1089" t="s">
        <v>13040</v>
      </c>
    </row>
    <row r="4743" spans="1:3" x14ac:dyDescent="0.25">
      <c r="A4743" s="1090" t="s">
        <v>14420</v>
      </c>
      <c r="B4743" s="1089">
        <v>2</v>
      </c>
    </row>
    <row r="4744" spans="1:3" x14ac:dyDescent="0.25">
      <c r="A4744" s="1090" t="s">
        <v>14486</v>
      </c>
      <c r="B4744" s="1089">
        <v>3</v>
      </c>
    </row>
    <row r="4745" spans="1:3" x14ac:dyDescent="0.25">
      <c r="A4745" s="1090" t="s">
        <v>14421</v>
      </c>
      <c r="B4745" s="1089">
        <v>2</v>
      </c>
    </row>
    <row r="4746" spans="1:3" x14ac:dyDescent="0.25">
      <c r="A4746" s="1090" t="s">
        <v>14422</v>
      </c>
      <c r="B4746" s="1089">
        <v>2</v>
      </c>
    </row>
    <row r="4747" spans="1:3" x14ac:dyDescent="0.25">
      <c r="A4747" s="1090" t="s">
        <v>14423</v>
      </c>
      <c r="B4747" s="1089">
        <v>2</v>
      </c>
    </row>
    <row r="4748" spans="1:3" x14ac:dyDescent="0.25">
      <c r="A4748" s="1090" t="s">
        <v>17717</v>
      </c>
      <c r="B4748" s="1089">
        <v>2</v>
      </c>
    </row>
    <row r="4749" spans="1:3" x14ac:dyDescent="0.25">
      <c r="A4749" s="1090" t="s">
        <v>17718</v>
      </c>
      <c r="B4749" s="1089">
        <v>2</v>
      </c>
    </row>
    <row r="4750" spans="1:3" x14ac:dyDescent="0.25">
      <c r="A4750" s="1090" t="s">
        <v>17719</v>
      </c>
      <c r="B4750" s="1089">
        <v>2</v>
      </c>
    </row>
    <row r="4751" spans="1:3" x14ac:dyDescent="0.25">
      <c r="A4751" s="1090" t="s">
        <v>14424</v>
      </c>
      <c r="B4751" s="1089">
        <v>2</v>
      </c>
    </row>
    <row r="4752" spans="1:3" x14ac:dyDescent="0.25">
      <c r="A4752" s="1090" t="s">
        <v>14425</v>
      </c>
      <c r="B4752" s="1089">
        <v>2</v>
      </c>
    </row>
    <row r="4753" spans="1:3" x14ac:dyDescent="0.25">
      <c r="A4753" s="1090" t="s">
        <v>14426</v>
      </c>
      <c r="B4753" s="1089">
        <v>2</v>
      </c>
    </row>
    <row r="4754" spans="1:3" x14ac:dyDescent="0.25">
      <c r="A4754" s="1090" t="s">
        <v>14427</v>
      </c>
      <c r="B4754" s="1089">
        <v>2</v>
      </c>
    </row>
    <row r="4755" spans="1:3" x14ac:dyDescent="0.25">
      <c r="A4755" s="1090" t="s">
        <v>17720</v>
      </c>
      <c r="B4755" s="1089" t="s">
        <v>17721</v>
      </c>
    </row>
    <row r="4756" spans="1:3" x14ac:dyDescent="0.25">
      <c r="A4756" s="1090" t="s">
        <v>13040</v>
      </c>
    </row>
    <row r="4757" spans="1:3" x14ac:dyDescent="0.25">
      <c r="A4757" s="1090" t="s">
        <v>17722</v>
      </c>
      <c r="B4757" s="1089">
        <v>2</v>
      </c>
    </row>
    <row r="4758" spans="1:3" x14ac:dyDescent="0.25">
      <c r="A4758" s="1090" t="s">
        <v>17723</v>
      </c>
      <c r="B4758" s="1089">
        <v>2</v>
      </c>
    </row>
    <row r="4759" spans="1:3" x14ac:dyDescent="0.25">
      <c r="A4759" s="1090" t="s">
        <v>17724</v>
      </c>
      <c r="B4759" s="1089">
        <v>2</v>
      </c>
    </row>
    <row r="4760" spans="1:3" x14ac:dyDescent="0.25">
      <c r="A4760" s="1090" t="s">
        <v>17725</v>
      </c>
      <c r="B4760" s="1089">
        <v>2</v>
      </c>
    </row>
    <row r="4761" spans="1:3" x14ac:dyDescent="0.25">
      <c r="A4761" s="1090" t="s">
        <v>17726</v>
      </c>
      <c r="B4761" s="1089">
        <v>2</v>
      </c>
    </row>
    <row r="4762" spans="1:3" x14ac:dyDescent="0.25">
      <c r="A4762" s="1090" t="s">
        <v>17727</v>
      </c>
      <c r="B4762" s="1089">
        <v>3</v>
      </c>
    </row>
    <row r="4763" spans="1:3" x14ac:dyDescent="0.25">
      <c r="A4763" s="1090" t="s">
        <v>17728</v>
      </c>
      <c r="B4763" s="1089">
        <v>2</v>
      </c>
    </row>
    <row r="4764" spans="1:3" x14ac:dyDescent="0.25">
      <c r="A4764" s="1090" t="s">
        <v>17729</v>
      </c>
      <c r="B4764" s="1089">
        <v>2</v>
      </c>
    </row>
    <row r="4765" spans="1:3" x14ac:dyDescent="0.25">
      <c r="A4765" s="1090" t="s">
        <v>14428</v>
      </c>
      <c r="B4765" s="1089">
        <v>2</v>
      </c>
    </row>
    <row r="4766" spans="1:3" x14ac:dyDescent="0.25">
      <c r="A4766" s="1090" t="s">
        <v>14429</v>
      </c>
      <c r="B4766" s="1089">
        <v>2</v>
      </c>
    </row>
    <row r="4767" spans="1:3" x14ac:dyDescent="0.25">
      <c r="A4767" s="1090" t="s">
        <v>14430</v>
      </c>
      <c r="B4767" s="1089">
        <v>2</v>
      </c>
      <c r="C4767" s="1089" t="s">
        <v>12606</v>
      </c>
    </row>
    <row r="4768" spans="1:3" x14ac:dyDescent="0.25">
      <c r="A4768" s="1090" t="s">
        <v>14431</v>
      </c>
      <c r="B4768" s="1089">
        <v>2</v>
      </c>
    </row>
    <row r="4769" spans="1:2" x14ac:dyDescent="0.25">
      <c r="A4769" s="1090" t="s">
        <v>14432</v>
      </c>
      <c r="B4769" s="1089">
        <v>2</v>
      </c>
    </row>
    <row r="4770" spans="1:2" x14ac:dyDescent="0.25">
      <c r="A4770" s="1090" t="s">
        <v>17730</v>
      </c>
      <c r="B4770" s="1089">
        <v>2</v>
      </c>
    </row>
    <row r="4771" spans="1:2" x14ac:dyDescent="0.25">
      <c r="A4771" s="1090" t="s">
        <v>14433</v>
      </c>
      <c r="B4771" s="1089">
        <v>2</v>
      </c>
    </row>
    <row r="4772" spans="1:2" x14ac:dyDescent="0.25">
      <c r="A4772" s="1090" t="s">
        <v>17731</v>
      </c>
      <c r="B4772" s="1089">
        <v>2</v>
      </c>
    </row>
    <row r="4773" spans="1:2" x14ac:dyDescent="0.25">
      <c r="A4773" s="1090" t="s">
        <v>17732</v>
      </c>
      <c r="B4773" s="1089">
        <v>2</v>
      </c>
    </row>
    <row r="4774" spans="1:2" x14ac:dyDescent="0.25">
      <c r="A4774" s="1090" t="s">
        <v>17733</v>
      </c>
      <c r="B4774" s="1089">
        <v>2</v>
      </c>
    </row>
    <row r="4775" spans="1:2" x14ac:dyDescent="0.25">
      <c r="A4775" s="1090" t="s">
        <v>14434</v>
      </c>
      <c r="B4775" s="1089">
        <v>2</v>
      </c>
    </row>
    <row r="4776" spans="1:2" x14ac:dyDescent="0.25">
      <c r="A4776" s="1090" t="s">
        <v>17734</v>
      </c>
      <c r="B4776" s="1089">
        <v>2</v>
      </c>
    </row>
    <row r="4777" spans="1:2" x14ac:dyDescent="0.25">
      <c r="A4777" s="1090" t="s">
        <v>17735</v>
      </c>
      <c r="B4777" s="1089">
        <v>2</v>
      </c>
    </row>
    <row r="4778" spans="1:2" x14ac:dyDescent="0.25">
      <c r="A4778" s="1090" t="s">
        <v>17736</v>
      </c>
      <c r="B4778" s="1089">
        <v>2</v>
      </c>
    </row>
    <row r="4779" spans="1:2" x14ac:dyDescent="0.25">
      <c r="A4779" s="1090" t="s">
        <v>14435</v>
      </c>
      <c r="B4779" s="1089">
        <v>2</v>
      </c>
    </row>
    <row r="4780" spans="1:2" x14ac:dyDescent="0.25">
      <c r="A4780" s="1090" t="s">
        <v>17737</v>
      </c>
      <c r="B4780" s="1089">
        <v>2</v>
      </c>
    </row>
    <row r="4781" spans="1:2" x14ac:dyDescent="0.25">
      <c r="A4781" s="1090" t="s">
        <v>17738</v>
      </c>
      <c r="B4781" s="1089">
        <v>2</v>
      </c>
    </row>
    <row r="4782" spans="1:2" x14ac:dyDescent="0.25">
      <c r="A4782" s="1090" t="s">
        <v>14436</v>
      </c>
      <c r="B4782" s="1089">
        <v>2</v>
      </c>
    </row>
    <row r="4783" spans="1:2" x14ac:dyDescent="0.25">
      <c r="A4783" s="1090" t="s">
        <v>17739</v>
      </c>
      <c r="B4783" s="1089">
        <v>2</v>
      </c>
    </row>
    <row r="4784" spans="1:2" x14ac:dyDescent="0.25">
      <c r="A4784" s="1090" t="s">
        <v>17740</v>
      </c>
      <c r="B4784" s="1089">
        <v>2</v>
      </c>
    </row>
    <row r="4785" spans="1:3" x14ac:dyDescent="0.25">
      <c r="A4785" s="1090" t="s">
        <v>17741</v>
      </c>
      <c r="B4785" s="1089">
        <v>2</v>
      </c>
    </row>
    <row r="4786" spans="1:3" x14ac:dyDescent="0.25">
      <c r="A4786" s="1090" t="s">
        <v>17742</v>
      </c>
      <c r="B4786" s="1089">
        <v>2</v>
      </c>
    </row>
    <row r="4787" spans="1:3" x14ac:dyDescent="0.25">
      <c r="A4787" s="1090" t="s">
        <v>17743</v>
      </c>
      <c r="B4787" s="1089">
        <v>2</v>
      </c>
    </row>
    <row r="4788" spans="1:3" x14ac:dyDescent="0.25">
      <c r="A4788" s="1090" t="s">
        <v>14487</v>
      </c>
      <c r="B4788" s="1089">
        <v>3</v>
      </c>
      <c r="C4788" s="1089" t="s">
        <v>12606</v>
      </c>
    </row>
    <row r="4789" spans="1:3" x14ac:dyDescent="0.25">
      <c r="A4789" s="1090" t="s">
        <v>17744</v>
      </c>
      <c r="B4789" s="1089">
        <v>2</v>
      </c>
    </row>
    <row r="4790" spans="1:3" x14ac:dyDescent="0.25">
      <c r="A4790" s="1090" t="s">
        <v>17745</v>
      </c>
      <c r="B4790" s="1089">
        <v>2</v>
      </c>
    </row>
    <row r="4791" spans="1:3" x14ac:dyDescent="0.25">
      <c r="A4791" s="1090" t="s">
        <v>17746</v>
      </c>
      <c r="B4791" s="1089">
        <v>2</v>
      </c>
    </row>
    <row r="4792" spans="1:3" x14ac:dyDescent="0.25">
      <c r="A4792" s="1090" t="s">
        <v>17747</v>
      </c>
      <c r="B4792" s="1089">
        <v>3</v>
      </c>
      <c r="C4792" s="1089" t="s">
        <v>12606</v>
      </c>
    </row>
    <row r="4793" spans="1:3" x14ac:dyDescent="0.25">
      <c r="A4793" s="1090" t="s">
        <v>17748</v>
      </c>
      <c r="B4793" s="1089">
        <v>3</v>
      </c>
    </row>
    <row r="4794" spans="1:3" x14ac:dyDescent="0.25">
      <c r="A4794" s="1090" t="s">
        <v>14438</v>
      </c>
      <c r="B4794" s="1089">
        <v>2</v>
      </c>
    </row>
    <row r="4795" spans="1:3" x14ac:dyDescent="0.25">
      <c r="A4795" s="1090" t="s">
        <v>17749</v>
      </c>
      <c r="B4795" s="1089">
        <v>2</v>
      </c>
    </row>
    <row r="4796" spans="1:3" x14ac:dyDescent="0.25">
      <c r="A4796" s="1090" t="s">
        <v>14437</v>
      </c>
      <c r="B4796" s="1089">
        <v>2</v>
      </c>
    </row>
    <row r="4797" spans="1:3" x14ac:dyDescent="0.25">
      <c r="A4797" s="1090" t="s">
        <v>17750</v>
      </c>
      <c r="B4797" s="1089">
        <v>2</v>
      </c>
    </row>
    <row r="4798" spans="1:3" x14ac:dyDescent="0.25">
      <c r="A4798" s="1090" t="s">
        <v>14439</v>
      </c>
      <c r="B4798" s="1089">
        <v>2</v>
      </c>
    </row>
    <row r="4799" spans="1:3" x14ac:dyDescent="0.25">
      <c r="A4799" s="1090" t="s">
        <v>14488</v>
      </c>
      <c r="B4799" s="1089">
        <v>3</v>
      </c>
    </row>
    <row r="4800" spans="1:3" x14ac:dyDescent="0.25">
      <c r="A4800" s="1090" t="s">
        <v>14440</v>
      </c>
      <c r="B4800" s="1089">
        <v>2</v>
      </c>
    </row>
    <row r="4801" spans="1:3" x14ac:dyDescent="0.25">
      <c r="A4801" s="1090" t="s">
        <v>14441</v>
      </c>
      <c r="B4801" s="1089">
        <v>2</v>
      </c>
    </row>
    <row r="4802" spans="1:3" x14ac:dyDescent="0.25">
      <c r="A4802" s="1090" t="s">
        <v>14494</v>
      </c>
      <c r="B4802" s="1089" t="s">
        <v>17721</v>
      </c>
    </row>
    <row r="4804" spans="1:3" x14ac:dyDescent="0.25">
      <c r="A4804" s="1090" t="s">
        <v>17751</v>
      </c>
      <c r="B4804" s="1089">
        <v>3</v>
      </c>
    </row>
    <row r="4805" spans="1:3" x14ac:dyDescent="0.25">
      <c r="A4805" s="1090" t="s">
        <v>14442</v>
      </c>
      <c r="B4805" s="1089">
        <v>2</v>
      </c>
    </row>
    <row r="4806" spans="1:3" x14ac:dyDescent="0.25">
      <c r="A4806" s="1090" t="s">
        <v>14443</v>
      </c>
      <c r="B4806" s="1089">
        <v>2</v>
      </c>
    </row>
    <row r="4807" spans="1:3" x14ac:dyDescent="0.25">
      <c r="A4807" s="1090" t="s">
        <v>14444</v>
      </c>
      <c r="B4807" s="1089">
        <v>2</v>
      </c>
    </row>
    <row r="4808" spans="1:3" x14ac:dyDescent="0.25">
      <c r="A4808" s="1090" t="s">
        <v>14489</v>
      </c>
      <c r="B4808" s="1089">
        <v>3</v>
      </c>
      <c r="C4808" s="1089" t="s">
        <v>12606</v>
      </c>
    </row>
    <row r="4809" spans="1:3" x14ac:dyDescent="0.25">
      <c r="A4809" s="1090" t="s">
        <v>14495</v>
      </c>
      <c r="B4809" s="1089" t="s">
        <v>17721</v>
      </c>
    </row>
    <row r="4811" spans="1:3" x14ac:dyDescent="0.25">
      <c r="A4811" s="1090" t="s">
        <v>14445</v>
      </c>
      <c r="B4811" s="1089">
        <v>2</v>
      </c>
    </row>
    <row r="4812" spans="1:3" x14ac:dyDescent="0.25">
      <c r="A4812" s="1090" t="s">
        <v>14446</v>
      </c>
      <c r="B4812" s="1089">
        <v>2</v>
      </c>
    </row>
    <row r="4813" spans="1:3" x14ac:dyDescent="0.25">
      <c r="A4813" s="1090" t="s">
        <v>14447</v>
      </c>
      <c r="B4813" s="1089">
        <v>2</v>
      </c>
    </row>
    <row r="4814" spans="1:3" x14ac:dyDescent="0.25">
      <c r="A4814" s="1090" t="s">
        <v>17752</v>
      </c>
      <c r="B4814" s="1089">
        <v>2</v>
      </c>
    </row>
    <row r="4815" spans="1:3" x14ac:dyDescent="0.25">
      <c r="A4815" s="1090" t="s">
        <v>14448</v>
      </c>
      <c r="B4815" s="1089">
        <v>2</v>
      </c>
    </row>
    <row r="4816" spans="1:3" x14ac:dyDescent="0.25">
      <c r="A4816" s="1090" t="s">
        <v>14449</v>
      </c>
      <c r="B4816" s="1089">
        <v>2</v>
      </c>
      <c r="C4816" s="1089" t="s">
        <v>12606</v>
      </c>
    </row>
    <row r="4817" spans="1:2" x14ac:dyDescent="0.25">
      <c r="A4817" s="1090" t="s">
        <v>17753</v>
      </c>
      <c r="B4817" s="1089">
        <v>2</v>
      </c>
    </row>
    <row r="4818" spans="1:2" x14ac:dyDescent="0.25">
      <c r="A4818" s="1090" t="s">
        <v>14450</v>
      </c>
      <c r="B4818" s="1089">
        <v>2</v>
      </c>
    </row>
    <row r="4819" spans="1:2" x14ac:dyDescent="0.25">
      <c r="A4819" s="1090" t="s">
        <v>14451</v>
      </c>
      <c r="B4819" s="1089">
        <v>2</v>
      </c>
    </row>
    <row r="4820" spans="1:2" x14ac:dyDescent="0.25">
      <c r="A4820" s="1090" t="s">
        <v>14452</v>
      </c>
      <c r="B4820" s="1089">
        <v>2</v>
      </c>
    </row>
    <row r="4821" spans="1:2" x14ac:dyDescent="0.25">
      <c r="A4821" s="1090" t="s">
        <v>14453</v>
      </c>
      <c r="B4821" s="1089">
        <v>2</v>
      </c>
    </row>
    <row r="4822" spans="1:2" x14ac:dyDescent="0.25">
      <c r="A4822" s="1090" t="s">
        <v>14454</v>
      </c>
      <c r="B4822" s="1089">
        <v>2</v>
      </c>
    </row>
    <row r="4823" spans="1:2" x14ac:dyDescent="0.25">
      <c r="A4823" s="1090" t="s">
        <v>17754</v>
      </c>
      <c r="B4823" s="1089">
        <v>2</v>
      </c>
    </row>
    <row r="4824" spans="1:2" x14ac:dyDescent="0.25">
      <c r="A4824" s="1090" t="s">
        <v>17755</v>
      </c>
      <c r="B4824" s="1089">
        <v>3</v>
      </c>
    </row>
    <row r="4825" spans="1:2" x14ac:dyDescent="0.25">
      <c r="A4825" s="1090" t="s">
        <v>17756</v>
      </c>
      <c r="B4825" s="1089">
        <v>2</v>
      </c>
    </row>
    <row r="4826" spans="1:2" x14ac:dyDescent="0.25">
      <c r="A4826" s="1090" t="s">
        <v>17757</v>
      </c>
      <c r="B4826" s="1089">
        <v>2</v>
      </c>
    </row>
    <row r="4827" spans="1:2" x14ac:dyDescent="0.25">
      <c r="A4827" s="1090" t="s">
        <v>17758</v>
      </c>
      <c r="B4827" s="1089">
        <v>2</v>
      </c>
    </row>
    <row r="4828" spans="1:2" x14ac:dyDescent="0.25">
      <c r="A4828" s="1090" t="s">
        <v>14455</v>
      </c>
      <c r="B4828" s="1089">
        <v>2</v>
      </c>
    </row>
    <row r="4829" spans="1:2" x14ac:dyDescent="0.25">
      <c r="A4829" s="1090" t="s">
        <v>14456</v>
      </c>
      <c r="B4829" s="1089">
        <v>2</v>
      </c>
    </row>
    <row r="4830" spans="1:2" x14ac:dyDescent="0.25">
      <c r="A4830" s="1090" t="s">
        <v>14457</v>
      </c>
      <c r="B4830" s="1089">
        <v>2</v>
      </c>
    </row>
    <row r="4831" spans="1:2" x14ac:dyDescent="0.25">
      <c r="A4831" s="1090" t="s">
        <v>14458</v>
      </c>
      <c r="B4831" s="1089">
        <v>2</v>
      </c>
    </row>
    <row r="4832" spans="1:2" x14ac:dyDescent="0.25">
      <c r="A4832" s="1090" t="s">
        <v>14459</v>
      </c>
      <c r="B4832" s="1089">
        <v>2</v>
      </c>
    </row>
    <row r="4833" spans="1:5" x14ac:dyDescent="0.25">
      <c r="A4833" s="1090" t="s">
        <v>17759</v>
      </c>
      <c r="B4833" s="1089">
        <v>2</v>
      </c>
    </row>
    <row r="4834" spans="1:5" x14ac:dyDescent="0.25">
      <c r="A4834" s="1090" t="s">
        <v>17760</v>
      </c>
      <c r="B4834" s="1089">
        <v>2</v>
      </c>
    </row>
    <row r="4835" spans="1:5" x14ac:dyDescent="0.25">
      <c r="A4835" s="1090" t="s">
        <v>14460</v>
      </c>
      <c r="B4835" s="1089">
        <v>2</v>
      </c>
    </row>
    <row r="4836" spans="1:5" x14ac:dyDescent="0.25">
      <c r="A4836" s="1090" t="s">
        <v>17761</v>
      </c>
      <c r="B4836" s="1089">
        <v>2</v>
      </c>
    </row>
    <row r="4837" spans="1:5" x14ac:dyDescent="0.25">
      <c r="A4837" s="1090" t="s">
        <v>17762</v>
      </c>
      <c r="B4837" s="1089">
        <v>2</v>
      </c>
    </row>
    <row r="4838" spans="1:5" ht="15" x14ac:dyDescent="0.25">
      <c r="A4838" s="1129" t="s">
        <v>17763</v>
      </c>
      <c r="B4838" s="1134">
        <v>2</v>
      </c>
      <c r="C4838" s="1134"/>
      <c r="D4838" s="1134"/>
      <c r="E4838" s="1134"/>
    </row>
    <row r="4839" spans="1:5" ht="15" x14ac:dyDescent="0.25">
      <c r="A4839" s="1133" t="s">
        <v>14461</v>
      </c>
      <c r="B4839" s="1134">
        <v>2</v>
      </c>
      <c r="C4839" s="1134" t="s">
        <v>13040</v>
      </c>
      <c r="D4839" s="1134"/>
      <c r="E4839" s="1134"/>
    </row>
    <row r="4840" spans="1:5" thickBot="1" x14ac:dyDescent="0.3">
      <c r="A4840" s="1129" t="s">
        <v>17764</v>
      </c>
      <c r="B4840" s="1134">
        <v>2</v>
      </c>
      <c r="C4840" s="1134"/>
      <c r="D4840" s="1134"/>
      <c r="E4840" s="1134"/>
    </row>
    <row r="4841" spans="1:5" thickBot="1" x14ac:dyDescent="0.3">
      <c r="A4841" s="1140" t="s">
        <v>17765</v>
      </c>
      <c r="B4841" s="1142">
        <v>3</v>
      </c>
      <c r="C4841" s="1142"/>
      <c r="D4841" s="1134"/>
      <c r="E4841" s="1134"/>
    </row>
    <row r="4842" spans="1:5" thickBot="1" x14ac:dyDescent="0.3">
      <c r="A4842" s="1143" t="s">
        <v>14496</v>
      </c>
      <c r="B4842" s="1189" t="s">
        <v>17721</v>
      </c>
      <c r="C4842" s="1189"/>
      <c r="D4842" s="1134"/>
      <c r="E4842" s="1134"/>
    </row>
    <row r="4843" spans="1:5" ht="16" thickBot="1" x14ac:dyDescent="0.3">
      <c r="A4843" s="1157"/>
      <c r="B4843" s="1144"/>
      <c r="C4843" s="1167"/>
      <c r="D4843" s="1134"/>
      <c r="E4843" s="1134"/>
    </row>
    <row r="4844" spans="1:5" ht="16" thickBot="1" x14ac:dyDescent="0.3">
      <c r="A4844" s="1157" t="s">
        <v>17766</v>
      </c>
      <c r="B4844" s="1144">
        <v>3</v>
      </c>
      <c r="C4844" s="1167"/>
      <c r="D4844" s="1134"/>
      <c r="E4844" s="1134"/>
    </row>
    <row r="4845" spans="1:5" ht="16" thickBot="1" x14ac:dyDescent="0.3">
      <c r="A4845" s="1157" t="s">
        <v>17767</v>
      </c>
      <c r="B4845" s="1144">
        <v>2</v>
      </c>
      <c r="C4845" s="1167"/>
      <c r="D4845" s="1134"/>
      <c r="E4845" s="1134"/>
    </row>
    <row r="4846" spans="1:5" ht="16" thickBot="1" x14ac:dyDescent="0.3">
      <c r="A4846" s="1157" t="s">
        <v>17768</v>
      </c>
      <c r="B4846" s="1144">
        <v>3</v>
      </c>
      <c r="C4846" s="1167"/>
      <c r="D4846" s="1134"/>
      <c r="E4846" s="1134"/>
    </row>
    <row r="4847" spans="1:5" ht="16" thickBot="1" x14ac:dyDescent="0.3">
      <c r="A4847" s="1157" t="s">
        <v>17769</v>
      </c>
      <c r="B4847" s="1144" t="s">
        <v>17721</v>
      </c>
      <c r="C4847" s="1167"/>
      <c r="D4847" s="1134"/>
      <c r="E4847" s="1134"/>
    </row>
    <row r="4848" spans="1:5" ht="16" thickBot="1" x14ac:dyDescent="0.3">
      <c r="A4848" s="1157"/>
      <c r="B4848" s="1144"/>
      <c r="C4848" s="1167"/>
      <c r="D4848" s="1134"/>
      <c r="E4848" s="1134"/>
    </row>
    <row r="4849" spans="1:5" ht="16" thickBot="1" x14ac:dyDescent="0.3">
      <c r="A4849" s="1157" t="s">
        <v>17770</v>
      </c>
      <c r="B4849" s="1144">
        <v>3</v>
      </c>
      <c r="C4849" s="1167"/>
      <c r="D4849" s="1134"/>
      <c r="E4849" s="1134"/>
    </row>
    <row r="4850" spans="1:5" ht="16" thickBot="1" x14ac:dyDescent="0.3">
      <c r="A4850" s="1157" t="s">
        <v>17771</v>
      </c>
      <c r="B4850" s="1144">
        <v>2</v>
      </c>
      <c r="C4850" s="1167"/>
      <c r="D4850" s="1134"/>
      <c r="E4850" s="1134"/>
    </row>
    <row r="4851" spans="1:5" ht="16" thickBot="1" x14ac:dyDescent="0.3">
      <c r="A4851" s="1157" t="s">
        <v>17772</v>
      </c>
      <c r="B4851" s="1144">
        <v>3</v>
      </c>
      <c r="C4851" s="1167"/>
      <c r="D4851" s="1134"/>
      <c r="E4851" s="1134"/>
    </row>
    <row r="4852" spans="1:5" ht="16" thickBot="1" x14ac:dyDescent="0.3">
      <c r="A4852" s="1157" t="s">
        <v>14491</v>
      </c>
      <c r="B4852" s="1144">
        <v>3</v>
      </c>
      <c r="C4852" s="1167"/>
      <c r="D4852" s="1134"/>
      <c r="E4852" s="1134"/>
    </row>
    <row r="4853" spans="1:5" ht="16" thickBot="1" x14ac:dyDescent="0.3">
      <c r="A4853" s="1157" t="s">
        <v>14492</v>
      </c>
      <c r="B4853" s="1144">
        <v>3</v>
      </c>
      <c r="C4853" s="1167"/>
      <c r="D4853" s="1134"/>
      <c r="E4853" s="1134"/>
    </row>
    <row r="4854" spans="1:5" ht="16" thickBot="1" x14ac:dyDescent="0.3">
      <c r="A4854" s="1157" t="s">
        <v>17773</v>
      </c>
      <c r="B4854" s="1144">
        <v>3</v>
      </c>
      <c r="C4854" s="1167"/>
      <c r="D4854" s="1134"/>
      <c r="E4854" s="1134"/>
    </row>
    <row r="4855" spans="1:5" ht="16" thickBot="1" x14ac:dyDescent="0.3">
      <c r="A4855" s="1157" t="s">
        <v>14462</v>
      </c>
      <c r="B4855" s="1144">
        <v>2</v>
      </c>
      <c r="C4855" s="1167"/>
      <c r="D4855" s="1134"/>
      <c r="E4855" s="1134"/>
    </row>
    <row r="4856" spans="1:5" ht="16" thickBot="1" x14ac:dyDescent="0.3">
      <c r="A4856" s="1157" t="s">
        <v>17774</v>
      </c>
      <c r="B4856" s="1144">
        <v>2</v>
      </c>
      <c r="C4856" s="1144"/>
      <c r="D4856" s="1134"/>
      <c r="E4856" s="1134"/>
    </row>
    <row r="4857" spans="1:5" ht="16" thickBot="1" x14ac:dyDescent="0.3">
      <c r="A4857" s="1157" t="s">
        <v>17775</v>
      </c>
      <c r="B4857" s="1144">
        <v>2</v>
      </c>
      <c r="C4857" s="1167"/>
      <c r="D4857" s="1134"/>
      <c r="E4857" s="1134"/>
    </row>
    <row r="4858" spans="1:5" ht="16" thickBot="1" x14ac:dyDescent="0.3">
      <c r="A4858" s="1157" t="s">
        <v>17776</v>
      </c>
      <c r="B4858" s="1144">
        <v>2</v>
      </c>
      <c r="C4858" s="1167" t="s">
        <v>12606</v>
      </c>
      <c r="D4858" s="1134"/>
      <c r="E4858" s="1134"/>
    </row>
    <row r="4859" spans="1:5" ht="16" thickBot="1" x14ac:dyDescent="0.3">
      <c r="A4859" s="1157" t="s">
        <v>14497</v>
      </c>
      <c r="B4859" s="1144" t="s">
        <v>17721</v>
      </c>
      <c r="C4859" s="1167"/>
      <c r="D4859" s="1134"/>
      <c r="E4859" s="1134"/>
    </row>
    <row r="4860" spans="1:5" ht="16" thickBot="1" x14ac:dyDescent="0.3">
      <c r="A4860" s="1157" t="s">
        <v>12606</v>
      </c>
      <c r="B4860" s="1144"/>
      <c r="C4860" s="1167"/>
      <c r="D4860" s="1134"/>
      <c r="E4860" s="1134"/>
    </row>
    <row r="4861" spans="1:5" ht="16" thickBot="1" x14ac:dyDescent="0.3">
      <c r="A4861" s="1157" t="s">
        <v>14463</v>
      </c>
      <c r="B4861" s="1144">
        <v>2</v>
      </c>
      <c r="C4861" s="1167"/>
      <c r="D4861" s="1134"/>
      <c r="E4861" s="1134"/>
    </row>
    <row r="4862" spans="1:5" ht="16" thickBot="1" x14ac:dyDescent="0.3">
      <c r="A4862" s="1157" t="s">
        <v>17777</v>
      </c>
      <c r="B4862" s="1144">
        <v>2</v>
      </c>
      <c r="C4862" s="1167"/>
      <c r="D4862" s="1134"/>
      <c r="E4862" s="1134"/>
    </row>
    <row r="4863" spans="1:5" ht="16" thickBot="1" x14ac:dyDescent="0.3">
      <c r="A4863" s="1157" t="s">
        <v>14464</v>
      </c>
      <c r="B4863" s="1144">
        <v>2</v>
      </c>
      <c r="C4863" s="1167"/>
      <c r="D4863" s="1134"/>
      <c r="E4863" s="1134"/>
    </row>
    <row r="4864" spans="1:5" ht="16" thickBot="1" x14ac:dyDescent="0.3">
      <c r="A4864" s="1157" t="s">
        <v>14498</v>
      </c>
      <c r="B4864" s="1144" t="s">
        <v>17721</v>
      </c>
      <c r="C4864" s="1167"/>
      <c r="D4864" s="1134"/>
      <c r="E4864" s="1134"/>
    </row>
    <row r="4865" spans="1:5" ht="16" thickBot="1" x14ac:dyDescent="0.3">
      <c r="A4865" s="1157" t="s">
        <v>13040</v>
      </c>
      <c r="B4865" s="1144"/>
      <c r="C4865" s="1144"/>
      <c r="D4865" s="1134"/>
      <c r="E4865" s="1134"/>
    </row>
    <row r="4866" spans="1:5" ht="16" thickBot="1" x14ac:dyDescent="0.3">
      <c r="A4866" s="1157" t="s">
        <v>17778</v>
      </c>
      <c r="B4866" s="1144">
        <v>2</v>
      </c>
      <c r="C4866" s="1167"/>
      <c r="D4866" s="1134"/>
      <c r="E4866" s="1134"/>
    </row>
    <row r="4867" spans="1:5" ht="16" thickBot="1" x14ac:dyDescent="0.3">
      <c r="A4867" s="1157" t="s">
        <v>14465</v>
      </c>
      <c r="B4867" s="1144">
        <v>2</v>
      </c>
      <c r="C4867" s="1167"/>
      <c r="D4867" s="1134"/>
      <c r="E4867" s="1134"/>
    </row>
    <row r="4868" spans="1:5" ht="16" thickBot="1" x14ac:dyDescent="0.3">
      <c r="A4868" s="1157" t="s">
        <v>14466</v>
      </c>
      <c r="B4868" s="1144">
        <v>2</v>
      </c>
      <c r="C4868" s="1144"/>
      <c r="D4868" s="1134"/>
      <c r="E4868" s="1134"/>
    </row>
    <row r="4869" spans="1:5" ht="16" thickBot="1" x14ac:dyDescent="0.3">
      <c r="A4869" s="1157" t="s">
        <v>14467</v>
      </c>
      <c r="B4869" s="1144">
        <v>2</v>
      </c>
      <c r="C4869" s="1144" t="s">
        <v>13040</v>
      </c>
      <c r="D4869" s="1134"/>
      <c r="E4869" s="1134"/>
    </row>
    <row r="4870" spans="1:5" ht="16" thickBot="1" x14ac:dyDescent="0.3">
      <c r="A4870" s="1157" t="s">
        <v>17779</v>
      </c>
      <c r="B4870" s="1144">
        <v>2</v>
      </c>
      <c r="C4870" s="1167"/>
      <c r="D4870" s="1134"/>
      <c r="E4870" s="1134"/>
    </row>
    <row r="4871" spans="1:5" ht="16" thickBot="1" x14ac:dyDescent="0.3">
      <c r="A4871" s="1157" t="s">
        <v>14468</v>
      </c>
      <c r="B4871" s="1144">
        <v>2</v>
      </c>
      <c r="C4871" s="1167"/>
      <c r="D4871" s="1134"/>
      <c r="E4871" s="1134"/>
    </row>
    <row r="4872" spans="1:5" ht="16" thickBot="1" x14ac:dyDescent="0.3">
      <c r="A4872" s="1157" t="s">
        <v>17780</v>
      </c>
      <c r="B4872" s="1144">
        <v>2</v>
      </c>
      <c r="C4872" s="1167"/>
      <c r="D4872" s="1134"/>
      <c r="E4872" s="1134"/>
    </row>
    <row r="4873" spans="1:5" ht="16" thickBot="1" x14ac:dyDescent="0.3">
      <c r="A4873" s="1157" t="s">
        <v>17781</v>
      </c>
      <c r="B4873" s="1144">
        <v>2</v>
      </c>
      <c r="C4873" s="1167"/>
      <c r="D4873" s="1134"/>
      <c r="E4873" s="1134"/>
    </row>
    <row r="4874" spans="1:5" ht="16" thickBot="1" x14ac:dyDescent="0.3">
      <c r="A4874" s="1157" t="s">
        <v>14469</v>
      </c>
      <c r="B4874" s="1144">
        <v>2</v>
      </c>
      <c r="C4874" s="1167" t="s">
        <v>17696</v>
      </c>
      <c r="D4874" s="1134"/>
      <c r="E4874" s="1134"/>
    </row>
    <row r="4875" spans="1:5" ht="16" thickBot="1" x14ac:dyDescent="0.3">
      <c r="A4875" s="1157" t="s">
        <v>14470</v>
      </c>
      <c r="B4875" s="1144">
        <v>2</v>
      </c>
      <c r="C4875" s="1167" t="s">
        <v>13040</v>
      </c>
      <c r="D4875" s="1134"/>
      <c r="E4875" s="1134"/>
    </row>
    <row r="4876" spans="1:5" ht="16" thickBot="1" x14ac:dyDescent="0.3">
      <c r="A4876" s="1157" t="s">
        <v>14472</v>
      </c>
      <c r="B4876" s="1144">
        <v>2</v>
      </c>
      <c r="C4876" s="1167"/>
      <c r="D4876" s="1134"/>
      <c r="E4876" s="1134"/>
    </row>
    <row r="4877" spans="1:5" ht="16" thickBot="1" x14ac:dyDescent="0.3">
      <c r="A4877" s="1157" t="s">
        <v>14471</v>
      </c>
      <c r="B4877" s="1144">
        <v>2</v>
      </c>
      <c r="C4877" s="1167"/>
      <c r="D4877" s="1134"/>
      <c r="E4877" s="1134"/>
    </row>
    <row r="4878" spans="1:5" ht="16" thickBot="1" x14ac:dyDescent="0.3">
      <c r="A4878" s="1157" t="s">
        <v>14473</v>
      </c>
      <c r="B4878" s="1144">
        <v>2</v>
      </c>
      <c r="C4878" s="1167"/>
      <c r="D4878" s="1134"/>
      <c r="E4878" s="1134"/>
    </row>
    <row r="4879" spans="1:5" ht="16" thickBot="1" x14ac:dyDescent="0.3">
      <c r="A4879" s="1157" t="s">
        <v>14474</v>
      </c>
      <c r="B4879" s="1144">
        <v>2</v>
      </c>
      <c r="C4879" s="1167"/>
      <c r="D4879" s="1134"/>
      <c r="E4879" s="1134"/>
    </row>
    <row r="4880" spans="1:5" ht="16" thickBot="1" x14ac:dyDescent="0.3">
      <c r="A4880" s="1157" t="s">
        <v>14475</v>
      </c>
      <c r="B4880" s="1144">
        <v>2</v>
      </c>
      <c r="C4880" s="1167"/>
      <c r="D4880" s="1134"/>
      <c r="E4880" s="1134"/>
    </row>
    <row r="4881" spans="1:5" ht="16" thickBot="1" x14ac:dyDescent="0.3">
      <c r="A4881" s="1157" t="s">
        <v>14476</v>
      </c>
      <c r="B4881" s="1144">
        <v>2</v>
      </c>
      <c r="C4881" s="1167"/>
      <c r="D4881" s="1134"/>
      <c r="E4881" s="1134"/>
    </row>
    <row r="4882" spans="1:5" ht="16" thickBot="1" x14ac:dyDescent="0.3">
      <c r="A4882" s="1157" t="s">
        <v>17782</v>
      </c>
      <c r="B4882" s="1144">
        <v>2</v>
      </c>
      <c r="C4882" s="1167"/>
      <c r="D4882" s="1134"/>
      <c r="E4882" s="1134"/>
    </row>
    <row r="4883" spans="1:5" ht="16" thickBot="1" x14ac:dyDescent="0.3">
      <c r="A4883" s="1157" t="s">
        <v>17783</v>
      </c>
      <c r="B4883" s="1144">
        <v>2</v>
      </c>
      <c r="C4883" s="1167"/>
      <c r="D4883" s="1134"/>
      <c r="E4883" s="1134"/>
    </row>
    <row r="4884" spans="1:5" ht="16" thickBot="1" x14ac:dyDescent="0.3">
      <c r="A4884" s="1157" t="s">
        <v>17784</v>
      </c>
      <c r="B4884" s="1144">
        <v>2</v>
      </c>
      <c r="C4884" s="1167"/>
      <c r="D4884" s="1134"/>
      <c r="E4884" s="1134"/>
    </row>
    <row r="4885" spans="1:5" ht="16" thickBot="1" x14ac:dyDescent="0.3">
      <c r="A4885" s="1157" t="s">
        <v>14477</v>
      </c>
      <c r="B4885" s="1144">
        <v>2</v>
      </c>
      <c r="C4885" s="1167" t="s">
        <v>17696</v>
      </c>
      <c r="D4885" s="1134"/>
      <c r="E4885" s="1134"/>
    </row>
    <row r="4886" spans="1:5" ht="16" thickBot="1" x14ac:dyDescent="0.3">
      <c r="A4886" s="1157" t="s">
        <v>17785</v>
      </c>
      <c r="B4886" s="1144">
        <v>2</v>
      </c>
      <c r="C4886" s="1167"/>
      <c r="D4886" s="1134"/>
      <c r="E4886" s="1134"/>
    </row>
    <row r="4887" spans="1:5" ht="16" thickBot="1" x14ac:dyDescent="0.3">
      <c r="A4887" s="1157" t="s">
        <v>14478</v>
      </c>
      <c r="B4887" s="1144">
        <v>2</v>
      </c>
      <c r="C4887" s="1167"/>
      <c r="D4887" s="1134"/>
      <c r="E4887" s="1134"/>
    </row>
    <row r="4888" spans="1:5" ht="16" thickBot="1" x14ac:dyDescent="0.3">
      <c r="A4888" s="1157" t="s">
        <v>17786</v>
      </c>
      <c r="B4888" s="1144">
        <v>2</v>
      </c>
      <c r="C4888" s="1144"/>
      <c r="D4888" s="1134"/>
      <c r="E4888" s="1134"/>
    </row>
    <row r="4889" spans="1:5" ht="16" thickBot="1" x14ac:dyDescent="0.3">
      <c r="A4889" s="1157" t="s">
        <v>17787</v>
      </c>
      <c r="B4889" s="1144">
        <v>2</v>
      </c>
      <c r="C4889" s="1167"/>
      <c r="D4889" s="1134"/>
      <c r="E4889" s="1134"/>
    </row>
    <row r="4890" spans="1:5" ht="16" thickBot="1" x14ac:dyDescent="0.3">
      <c r="A4890" s="1157" t="s">
        <v>14493</v>
      </c>
      <c r="B4890" s="1144">
        <v>3</v>
      </c>
      <c r="C4890" s="1167"/>
      <c r="D4890" s="1134"/>
      <c r="E4890" s="1134"/>
    </row>
    <row r="4891" spans="1:5" ht="16" thickBot="1" x14ac:dyDescent="0.3">
      <c r="A4891" s="1157" t="s">
        <v>14479</v>
      </c>
      <c r="B4891" s="1144">
        <v>2</v>
      </c>
      <c r="C4891" s="1167"/>
      <c r="D4891" s="1134"/>
      <c r="E4891" s="1134"/>
    </row>
    <row r="4892" spans="1:5" ht="16" thickBot="1" x14ac:dyDescent="0.3">
      <c r="A4892" s="1157" t="s">
        <v>14480</v>
      </c>
      <c r="B4892" s="1144">
        <v>2</v>
      </c>
      <c r="C4892" s="1167"/>
      <c r="D4892" s="1134"/>
      <c r="E4892" s="1134"/>
    </row>
    <row r="4893" spans="1:5" ht="16" thickBot="1" x14ac:dyDescent="0.3">
      <c r="A4893" s="1157" t="s">
        <v>16225</v>
      </c>
      <c r="B4893" s="1144"/>
      <c r="C4893" s="1167"/>
      <c r="D4893" s="1134"/>
      <c r="E4893" s="1134"/>
    </row>
    <row r="4894" spans="1:5" ht="47" thickBot="1" x14ac:dyDescent="0.3">
      <c r="A4894" s="1157" t="s">
        <v>17788</v>
      </c>
      <c r="B4894" s="1144"/>
      <c r="C4894" s="1167"/>
      <c r="D4894" s="1134"/>
      <c r="E4894" s="1134"/>
    </row>
    <row r="4895" spans="1:5" ht="16" thickBot="1" x14ac:dyDescent="0.3">
      <c r="A4895" s="1157" t="s">
        <v>17789</v>
      </c>
      <c r="B4895" s="1144"/>
      <c r="C4895" s="1167"/>
      <c r="D4895" s="1134"/>
      <c r="E4895" s="1134"/>
    </row>
    <row r="4896" spans="1:5" ht="16" thickBot="1" x14ac:dyDescent="0.3">
      <c r="A4896" s="1157" t="s">
        <v>17790</v>
      </c>
      <c r="B4896" s="1144"/>
      <c r="C4896" s="1167"/>
      <c r="D4896" s="1134"/>
      <c r="E4896" s="1134"/>
    </row>
    <row r="4897" spans="1:5" ht="16" thickBot="1" x14ac:dyDescent="0.3">
      <c r="A4897" s="1157" t="s">
        <v>14396</v>
      </c>
      <c r="B4897" s="1144" t="s">
        <v>14397</v>
      </c>
      <c r="C4897" s="1167" t="s">
        <v>14398</v>
      </c>
      <c r="D4897" s="1134"/>
      <c r="E4897" s="1134"/>
    </row>
    <row r="4898" spans="1:5" ht="16" thickBot="1" x14ac:dyDescent="0.3">
      <c r="A4898" s="1157" t="s">
        <v>17791</v>
      </c>
      <c r="B4898" s="1144"/>
      <c r="C4898" s="1167"/>
      <c r="D4898" s="1134"/>
      <c r="E4898" s="1134"/>
    </row>
    <row r="4899" spans="1:5" ht="16" thickBot="1" x14ac:dyDescent="0.3">
      <c r="A4899" s="1157" t="s">
        <v>17792</v>
      </c>
      <c r="B4899" s="1144"/>
      <c r="C4899" s="1167"/>
      <c r="D4899" s="1134"/>
      <c r="E4899" s="1134"/>
    </row>
    <row r="4900" spans="1:5" ht="16" thickBot="1" x14ac:dyDescent="0.3">
      <c r="A4900" s="1157" t="s">
        <v>17793</v>
      </c>
      <c r="B4900" s="1144"/>
      <c r="C4900" s="1167"/>
      <c r="D4900" s="1134"/>
      <c r="E4900" s="1134"/>
    </row>
    <row r="4901" spans="1:5" ht="16" thickBot="1" x14ac:dyDescent="0.3">
      <c r="A4901" s="1157" t="s">
        <v>17794</v>
      </c>
      <c r="B4901" s="1144">
        <v>3</v>
      </c>
      <c r="C4901" s="1167"/>
      <c r="D4901" s="1134"/>
      <c r="E4901" s="1134"/>
    </row>
    <row r="4902" spans="1:5" ht="16" thickBot="1" x14ac:dyDescent="0.3">
      <c r="A4902" s="1157" t="s">
        <v>17795</v>
      </c>
      <c r="B4902" s="1144">
        <v>3</v>
      </c>
      <c r="C4902" s="1167"/>
      <c r="D4902" s="1134"/>
      <c r="E4902" s="1134"/>
    </row>
    <row r="4903" spans="1:5" ht="16" thickBot="1" x14ac:dyDescent="0.3">
      <c r="A4903" s="1157" t="s">
        <v>17796</v>
      </c>
      <c r="B4903" s="1144">
        <v>3</v>
      </c>
      <c r="C4903" s="1167"/>
      <c r="D4903" s="1134"/>
      <c r="E4903" s="1134"/>
    </row>
    <row r="4904" spans="1:5" ht="16" thickBot="1" x14ac:dyDescent="0.3">
      <c r="A4904" s="1157" t="s">
        <v>17797</v>
      </c>
      <c r="B4904" s="1144">
        <v>3</v>
      </c>
      <c r="C4904" s="1167"/>
      <c r="D4904" s="1134"/>
      <c r="E4904" s="1134"/>
    </row>
    <row r="4905" spans="1:5" ht="16" thickBot="1" x14ac:dyDescent="0.3">
      <c r="A4905" s="1157" t="s">
        <v>17798</v>
      </c>
      <c r="B4905" s="1144">
        <v>3</v>
      </c>
      <c r="C4905" s="1167"/>
      <c r="D4905" s="1134"/>
      <c r="E4905" s="1134"/>
    </row>
    <row r="4906" spans="1:5" ht="31.5" thickBot="1" x14ac:dyDescent="0.3">
      <c r="A4906" s="1157" t="s">
        <v>17799</v>
      </c>
      <c r="B4906" s="1144">
        <v>3</v>
      </c>
      <c r="C4906" s="1167"/>
      <c r="D4906" s="1134"/>
      <c r="E4906" s="1134"/>
    </row>
    <row r="4907" spans="1:5" ht="16" thickBot="1" x14ac:dyDescent="0.3">
      <c r="A4907" s="1157" t="s">
        <v>17800</v>
      </c>
      <c r="B4907" s="1144">
        <v>3</v>
      </c>
      <c r="C4907" s="1167"/>
      <c r="D4907" s="1134"/>
      <c r="E4907" s="1134"/>
    </row>
    <row r="4908" spans="1:5" ht="16" thickBot="1" x14ac:dyDescent="0.3">
      <c r="A4908" s="1157" t="s">
        <v>17801</v>
      </c>
      <c r="B4908" s="1144">
        <v>3</v>
      </c>
      <c r="C4908" s="1167"/>
      <c r="D4908" s="1134"/>
      <c r="E4908" s="1134"/>
    </row>
    <row r="4909" spans="1:5" ht="16" thickBot="1" x14ac:dyDescent="0.3">
      <c r="A4909" s="1157" t="s">
        <v>17802</v>
      </c>
      <c r="B4909" s="1144">
        <v>3</v>
      </c>
      <c r="C4909" s="1167"/>
      <c r="D4909" s="1134"/>
      <c r="E4909" s="1134"/>
    </row>
    <row r="4910" spans="1:5" ht="16" thickBot="1" x14ac:dyDescent="0.3">
      <c r="A4910" s="1157" t="s">
        <v>17803</v>
      </c>
      <c r="B4910" s="1144">
        <v>2</v>
      </c>
      <c r="C4910" s="1167"/>
      <c r="D4910" s="1134"/>
      <c r="E4910" s="1134"/>
    </row>
    <row r="4911" spans="1:5" ht="16" thickBot="1" x14ac:dyDescent="0.3">
      <c r="A4911" s="1157" t="s">
        <v>17804</v>
      </c>
      <c r="B4911" s="1144">
        <v>2</v>
      </c>
      <c r="C4911" s="1167"/>
      <c r="D4911" s="1134"/>
      <c r="E4911" s="1134"/>
    </row>
    <row r="4912" spans="1:5" ht="16" thickBot="1" x14ac:dyDescent="0.3">
      <c r="A4912" s="1157" t="s">
        <v>17805</v>
      </c>
      <c r="B4912" s="1144">
        <v>3</v>
      </c>
      <c r="C4912" s="1167"/>
      <c r="D4912" s="1134"/>
      <c r="E4912" s="1134"/>
    </row>
    <row r="4913" spans="1:5" ht="16" thickBot="1" x14ac:dyDescent="0.3">
      <c r="A4913" s="1157" t="s">
        <v>17806</v>
      </c>
      <c r="B4913" s="1144">
        <v>3</v>
      </c>
      <c r="C4913" s="1167"/>
      <c r="D4913" s="1134"/>
      <c r="E4913" s="1134"/>
    </row>
    <row r="4914" spans="1:5" ht="16" thickBot="1" x14ac:dyDescent="0.3">
      <c r="A4914" s="1157" t="s">
        <v>17807</v>
      </c>
      <c r="B4914" s="1144">
        <v>2</v>
      </c>
      <c r="C4914" s="1167"/>
      <c r="D4914" s="1134"/>
      <c r="E4914" s="1134"/>
    </row>
    <row r="4915" spans="1:5" ht="16" thickBot="1" x14ac:dyDescent="0.3">
      <c r="A4915" s="1157" t="s">
        <v>17808</v>
      </c>
      <c r="B4915" s="1144"/>
      <c r="C4915" s="1167"/>
      <c r="D4915" s="1134"/>
      <c r="E4915" s="1134"/>
    </row>
    <row r="4916" spans="1:5" ht="16" thickBot="1" x14ac:dyDescent="0.3">
      <c r="A4916" s="1157" t="s">
        <v>17809</v>
      </c>
      <c r="B4916" s="1144"/>
      <c r="C4916" s="1167"/>
      <c r="D4916" s="1134"/>
      <c r="E4916" s="1134"/>
    </row>
    <row r="4917" spans="1:5" ht="16" thickBot="1" x14ac:dyDescent="0.3">
      <c r="A4917" s="1157" t="s">
        <v>17810</v>
      </c>
      <c r="B4917" s="1144">
        <v>4</v>
      </c>
      <c r="C4917" s="1167"/>
      <c r="D4917" s="1134"/>
      <c r="E4917" s="1134"/>
    </row>
    <row r="4918" spans="1:5" ht="16" thickBot="1" x14ac:dyDescent="0.3">
      <c r="A4918" s="1157" t="s">
        <v>17811</v>
      </c>
      <c r="B4918" s="1144">
        <v>2</v>
      </c>
      <c r="C4918" s="1144"/>
      <c r="D4918" s="1134"/>
      <c r="E4918" s="1134"/>
    </row>
    <row r="4919" spans="1:5" ht="16" thickBot="1" x14ac:dyDescent="0.3">
      <c r="A4919" s="1157" t="s">
        <v>17812</v>
      </c>
      <c r="B4919" s="1144">
        <v>2</v>
      </c>
      <c r="C4919" s="1167"/>
      <c r="D4919" s="1134"/>
      <c r="E4919" s="1134"/>
    </row>
    <row r="4920" spans="1:5" ht="16" thickBot="1" x14ac:dyDescent="0.3">
      <c r="A4920" s="1157" t="s">
        <v>17813</v>
      </c>
      <c r="B4920" s="1144">
        <v>2</v>
      </c>
      <c r="C4920" s="1167"/>
      <c r="D4920" s="1134"/>
      <c r="E4920" s="1134"/>
    </row>
    <row r="4921" spans="1:5" ht="16" thickBot="1" x14ac:dyDescent="0.3">
      <c r="A4921" s="1157" t="s">
        <v>17814</v>
      </c>
      <c r="B4921" s="1144">
        <v>2</v>
      </c>
      <c r="C4921" s="1167"/>
      <c r="D4921" s="1134"/>
      <c r="E4921" s="1134"/>
    </row>
    <row r="4922" spans="1:5" ht="16" thickBot="1" x14ac:dyDescent="0.3">
      <c r="A4922" s="1157" t="s">
        <v>17815</v>
      </c>
      <c r="B4922" s="1144"/>
      <c r="C4922" s="1167"/>
      <c r="D4922" s="1134"/>
      <c r="E4922" s="1134"/>
    </row>
    <row r="4923" spans="1:5" ht="16" thickBot="1" x14ac:dyDescent="0.3">
      <c r="A4923" s="1157" t="s">
        <v>17816</v>
      </c>
      <c r="B4923" s="1144"/>
      <c r="C4923" s="1167"/>
      <c r="D4923" s="1134"/>
      <c r="E4923" s="1134"/>
    </row>
    <row r="4924" spans="1:5" ht="16" thickBot="1" x14ac:dyDescent="0.3">
      <c r="A4924" s="1157" t="s">
        <v>17817</v>
      </c>
      <c r="B4924" s="1144">
        <v>2</v>
      </c>
      <c r="C4924" s="1167"/>
      <c r="D4924" s="1134"/>
      <c r="E4924" s="1134"/>
    </row>
    <row r="4925" spans="1:5" ht="16" thickBot="1" x14ac:dyDescent="0.3">
      <c r="A4925" s="1157" t="s">
        <v>17818</v>
      </c>
      <c r="B4925" s="1144">
        <v>2</v>
      </c>
      <c r="C4925" s="1167"/>
      <c r="D4925" s="1134"/>
      <c r="E4925" s="1134"/>
    </row>
    <row r="4926" spans="1:5" ht="16" thickBot="1" x14ac:dyDescent="0.3">
      <c r="A4926" s="1157" t="s">
        <v>17819</v>
      </c>
      <c r="B4926" s="1144">
        <v>3</v>
      </c>
      <c r="C4926" s="1167"/>
      <c r="D4926" s="1134"/>
      <c r="E4926" s="1134"/>
    </row>
    <row r="4927" spans="1:5" ht="16" thickBot="1" x14ac:dyDescent="0.3">
      <c r="A4927" s="1157" t="s">
        <v>17820</v>
      </c>
      <c r="B4927" s="1144">
        <v>2</v>
      </c>
      <c r="C4927" s="1167"/>
      <c r="D4927" s="1134"/>
      <c r="E4927" s="1134"/>
    </row>
    <row r="4928" spans="1:5" ht="16" thickBot="1" x14ac:dyDescent="0.3">
      <c r="A4928" s="1157" t="s">
        <v>17821</v>
      </c>
      <c r="B4928" s="1144"/>
      <c r="C4928" s="1167"/>
      <c r="D4928" s="1134"/>
      <c r="E4928" s="1134"/>
    </row>
    <row r="4929" spans="1:5" ht="16" thickBot="1" x14ac:dyDescent="0.3">
      <c r="A4929" s="1157" t="s">
        <v>17822</v>
      </c>
      <c r="B4929" s="1144"/>
      <c r="C4929" s="1167"/>
      <c r="D4929" s="1134"/>
      <c r="E4929" s="1134"/>
    </row>
    <row r="4930" spans="1:5" ht="16" thickBot="1" x14ac:dyDescent="0.3">
      <c r="A4930" s="1157" t="s">
        <v>17823</v>
      </c>
      <c r="B4930" s="1144">
        <v>2</v>
      </c>
      <c r="C4930" s="1167"/>
      <c r="D4930" s="1134"/>
      <c r="E4930" s="1134"/>
    </row>
    <row r="4931" spans="1:5" ht="16" thickBot="1" x14ac:dyDescent="0.3">
      <c r="A4931" s="1157" t="s">
        <v>17824</v>
      </c>
      <c r="B4931" s="1144">
        <v>2</v>
      </c>
      <c r="C4931" s="1167"/>
      <c r="D4931" s="1134"/>
      <c r="E4931" s="1134"/>
    </row>
    <row r="4932" spans="1:5" ht="16" thickBot="1" x14ac:dyDescent="0.3">
      <c r="A4932" s="1157" t="s">
        <v>17825</v>
      </c>
      <c r="B4932" s="1144">
        <v>3</v>
      </c>
      <c r="C4932" s="1167"/>
      <c r="D4932" s="1134"/>
      <c r="E4932" s="1134"/>
    </row>
    <row r="4933" spans="1:5" ht="16" thickBot="1" x14ac:dyDescent="0.3">
      <c r="A4933" s="1157" t="s">
        <v>17826</v>
      </c>
      <c r="B4933" s="1144">
        <v>2</v>
      </c>
      <c r="C4933" s="1167"/>
      <c r="D4933" s="1134"/>
      <c r="E4933" s="1134"/>
    </row>
    <row r="4934" spans="1:5" ht="16" thickBot="1" x14ac:dyDescent="0.3">
      <c r="A4934" s="1157" t="s">
        <v>17827</v>
      </c>
      <c r="B4934" s="1144">
        <v>3</v>
      </c>
      <c r="C4934" s="1167"/>
      <c r="D4934" s="1134"/>
      <c r="E4934" s="1134"/>
    </row>
    <row r="4935" spans="1:5" ht="16" thickBot="1" x14ac:dyDescent="0.3">
      <c r="A4935" s="1157" t="s">
        <v>17828</v>
      </c>
      <c r="B4935" s="1144">
        <v>2</v>
      </c>
      <c r="C4935" s="1167"/>
      <c r="D4935" s="1134"/>
      <c r="E4935" s="1134"/>
    </row>
    <row r="4936" spans="1:5" ht="16" thickBot="1" x14ac:dyDescent="0.3">
      <c r="A4936" s="1157" t="s">
        <v>17829</v>
      </c>
      <c r="B4936" s="1144"/>
      <c r="C4936" s="1167"/>
      <c r="D4936" s="1134"/>
      <c r="E4936" s="1134"/>
    </row>
    <row r="4937" spans="1:5" ht="16" thickBot="1" x14ac:dyDescent="0.3">
      <c r="A4937" s="1157" t="s">
        <v>17830</v>
      </c>
      <c r="B4937" s="1144"/>
      <c r="C4937" s="1167"/>
      <c r="D4937" s="1134"/>
      <c r="E4937" s="1134"/>
    </row>
    <row r="4938" spans="1:5" ht="16" thickBot="1" x14ac:dyDescent="0.3">
      <c r="A4938" s="1157" t="s">
        <v>17831</v>
      </c>
      <c r="B4938" s="1144"/>
      <c r="C4938" s="1167"/>
      <c r="D4938" s="1134"/>
      <c r="E4938" s="1134"/>
    </row>
    <row r="4939" spans="1:5" ht="16" thickBot="1" x14ac:dyDescent="0.3">
      <c r="A4939" s="1157" t="s">
        <v>17832</v>
      </c>
      <c r="B4939" s="1144">
        <v>2</v>
      </c>
      <c r="C4939" s="1167"/>
      <c r="D4939" s="1134"/>
      <c r="E4939" s="1134"/>
    </row>
    <row r="4940" spans="1:5" ht="16" thickBot="1" x14ac:dyDescent="0.3">
      <c r="A4940" s="1157" t="s">
        <v>17833</v>
      </c>
      <c r="B4940" s="1144"/>
      <c r="C4940" s="1167"/>
      <c r="D4940" s="1134"/>
      <c r="E4940" s="1134"/>
    </row>
    <row r="4941" spans="1:5" ht="16" thickBot="1" x14ac:dyDescent="0.3">
      <c r="A4941" s="1157" t="s">
        <v>17834</v>
      </c>
      <c r="B4941" s="1144">
        <v>2</v>
      </c>
      <c r="C4941" s="1167"/>
      <c r="D4941" s="1134"/>
      <c r="E4941" s="1134"/>
    </row>
    <row r="4942" spans="1:5" ht="16" thickBot="1" x14ac:dyDescent="0.3">
      <c r="A4942" s="1157" t="s">
        <v>17835</v>
      </c>
      <c r="B4942" s="1144"/>
      <c r="C4942" s="1167"/>
      <c r="D4942" s="1134"/>
      <c r="E4942" s="1134"/>
    </row>
    <row r="4943" spans="1:5" ht="16" thickBot="1" x14ac:dyDescent="0.3">
      <c r="A4943" s="1157" t="s">
        <v>17836</v>
      </c>
      <c r="B4943" s="1144">
        <v>2</v>
      </c>
      <c r="C4943" s="1144" t="s">
        <v>12716</v>
      </c>
      <c r="D4943" s="1134"/>
      <c r="E4943" s="1134"/>
    </row>
    <row r="4944" spans="1:5" ht="16" thickBot="1" x14ac:dyDescent="0.3">
      <c r="A4944" s="1157" t="s">
        <v>17837</v>
      </c>
      <c r="B4944" s="1144"/>
      <c r="C4944" s="1167"/>
      <c r="D4944" s="1134"/>
      <c r="E4944" s="1134"/>
    </row>
    <row r="4945" spans="1:5" ht="16" thickBot="1" x14ac:dyDescent="0.3">
      <c r="A4945" s="1157" t="s">
        <v>17838</v>
      </c>
      <c r="B4945" s="1144">
        <v>2</v>
      </c>
      <c r="C4945" s="1167"/>
      <c r="D4945" s="1134"/>
      <c r="E4945" s="1134"/>
    </row>
    <row r="4946" spans="1:5" ht="16" thickBot="1" x14ac:dyDescent="0.3">
      <c r="A4946" s="1157" t="s">
        <v>17839</v>
      </c>
      <c r="B4946" s="1144">
        <v>2</v>
      </c>
      <c r="C4946" s="1167"/>
      <c r="D4946" s="1134"/>
      <c r="E4946" s="1134"/>
    </row>
    <row r="4947" spans="1:5" ht="16" thickBot="1" x14ac:dyDescent="0.3">
      <c r="A4947" s="1157" t="s">
        <v>17840</v>
      </c>
      <c r="B4947" s="1144">
        <v>2</v>
      </c>
      <c r="C4947" s="1167"/>
      <c r="D4947" s="1134"/>
      <c r="E4947" s="1134"/>
    </row>
    <row r="4948" spans="1:5" ht="16" thickBot="1" x14ac:dyDescent="0.3">
      <c r="A4948" s="1157" t="s">
        <v>17841</v>
      </c>
      <c r="B4948" s="1144"/>
      <c r="C4948" s="1167"/>
      <c r="D4948" s="1134"/>
      <c r="E4948" s="1134"/>
    </row>
    <row r="4949" spans="1:5" ht="16" thickBot="1" x14ac:dyDescent="0.3">
      <c r="A4949" s="1157" t="s">
        <v>17842</v>
      </c>
      <c r="B4949" s="1144">
        <v>3</v>
      </c>
      <c r="C4949" s="1167"/>
      <c r="D4949" s="1134"/>
      <c r="E4949" s="1134"/>
    </row>
    <row r="4950" spans="1:5" ht="16" thickBot="1" x14ac:dyDescent="0.3">
      <c r="A4950" s="1157" t="s">
        <v>17843</v>
      </c>
      <c r="B4950" s="1144">
        <v>2</v>
      </c>
      <c r="C4950" s="1167"/>
      <c r="D4950" s="1134"/>
      <c r="E4950" s="1134"/>
    </row>
    <row r="4951" spans="1:5" ht="16" thickBot="1" x14ac:dyDescent="0.3">
      <c r="A4951" s="1157" t="s">
        <v>17844</v>
      </c>
      <c r="B4951" s="1144">
        <v>2</v>
      </c>
      <c r="C4951" s="1167"/>
      <c r="D4951" s="1134"/>
      <c r="E4951" s="1134"/>
    </row>
    <row r="4952" spans="1:5" ht="16" thickBot="1" x14ac:dyDescent="0.3">
      <c r="A4952" s="1157" t="s">
        <v>17845</v>
      </c>
      <c r="B4952" s="1144"/>
      <c r="C4952" s="1144"/>
      <c r="D4952" s="1134"/>
      <c r="E4952" s="1134"/>
    </row>
    <row r="4953" spans="1:5" ht="16" thickBot="1" x14ac:dyDescent="0.3">
      <c r="A4953" s="1157" t="s">
        <v>17846</v>
      </c>
      <c r="B4953" s="1144">
        <v>2</v>
      </c>
      <c r="C4953" s="1167" t="s">
        <v>12606</v>
      </c>
      <c r="D4953" s="1134"/>
      <c r="E4953" s="1134"/>
    </row>
    <row r="4954" spans="1:5" ht="16" thickBot="1" x14ac:dyDescent="0.3">
      <c r="A4954" s="1157" t="s">
        <v>17847</v>
      </c>
      <c r="B4954" s="1144"/>
      <c r="C4954" s="1167"/>
      <c r="D4954" s="1134"/>
      <c r="E4954" s="1134"/>
    </row>
    <row r="4955" spans="1:5" ht="16" thickBot="1" x14ac:dyDescent="0.3">
      <c r="A4955" s="1157" t="s">
        <v>17848</v>
      </c>
      <c r="B4955" s="1144"/>
      <c r="C4955" s="1167"/>
      <c r="D4955" s="1134"/>
      <c r="E4955" s="1134"/>
    </row>
    <row r="4956" spans="1:5" ht="16" thickBot="1" x14ac:dyDescent="0.3">
      <c r="A4956" s="1157" t="s">
        <v>17849</v>
      </c>
      <c r="B4956" s="1144">
        <v>4</v>
      </c>
      <c r="C4956" s="1167"/>
      <c r="D4956" s="1134"/>
      <c r="E4956" s="1134"/>
    </row>
    <row r="4957" spans="1:5" ht="16" thickBot="1" x14ac:dyDescent="0.3">
      <c r="A4957" s="1157" t="s">
        <v>17850</v>
      </c>
      <c r="B4957" s="1144"/>
      <c r="C4957" s="1167"/>
      <c r="D4957" s="1134"/>
      <c r="E4957" s="1134"/>
    </row>
    <row r="4958" spans="1:5" ht="16" thickBot="1" x14ac:dyDescent="0.3">
      <c r="A4958" s="1157" t="s">
        <v>17851</v>
      </c>
      <c r="B4958" s="1144">
        <v>4</v>
      </c>
      <c r="C4958" s="1167"/>
      <c r="D4958" s="1134"/>
      <c r="E4958" s="1134"/>
    </row>
    <row r="4959" spans="1:5" ht="16" thickBot="1" x14ac:dyDescent="0.3">
      <c r="A4959" s="1157" t="s">
        <v>17852</v>
      </c>
      <c r="B4959" s="1144"/>
      <c r="C4959" s="1167"/>
      <c r="D4959" s="1134"/>
      <c r="E4959" s="1134"/>
    </row>
    <row r="4960" spans="1:5" ht="16" thickBot="1" x14ac:dyDescent="0.3">
      <c r="A4960" s="1157" t="s">
        <v>17853</v>
      </c>
      <c r="B4960" s="1144"/>
      <c r="C4960" s="1167"/>
      <c r="D4960" s="1134"/>
      <c r="E4960" s="1134"/>
    </row>
    <row r="4961" spans="1:5" ht="16" thickBot="1" x14ac:dyDescent="0.3">
      <c r="A4961" s="1157" t="s">
        <v>17854</v>
      </c>
      <c r="B4961" s="1144">
        <v>2</v>
      </c>
      <c r="C4961" s="1167"/>
      <c r="D4961" s="1134"/>
      <c r="E4961" s="1134"/>
    </row>
    <row r="4962" spans="1:5" ht="16" thickBot="1" x14ac:dyDescent="0.3">
      <c r="A4962" s="1157" t="s">
        <v>17855</v>
      </c>
      <c r="B4962" s="1144"/>
      <c r="C4962" s="1167"/>
      <c r="D4962" s="1134"/>
      <c r="E4962" s="1134"/>
    </row>
    <row r="4963" spans="1:5" ht="16" thickBot="1" x14ac:dyDescent="0.3">
      <c r="A4963" s="1157" t="s">
        <v>17856</v>
      </c>
      <c r="B4963" s="1144">
        <v>4</v>
      </c>
      <c r="C4963" s="1167"/>
      <c r="D4963" s="1134"/>
      <c r="E4963" s="1134"/>
    </row>
    <row r="4964" spans="1:5" ht="16" thickBot="1" x14ac:dyDescent="0.3">
      <c r="A4964" s="1157" t="s">
        <v>17857</v>
      </c>
      <c r="B4964" s="1144">
        <v>4</v>
      </c>
      <c r="C4964" s="1167"/>
      <c r="D4964" s="1134"/>
      <c r="E4964" s="1134"/>
    </row>
    <row r="4965" spans="1:5" ht="16" thickBot="1" x14ac:dyDescent="0.3">
      <c r="A4965" s="1157" t="s">
        <v>17858</v>
      </c>
      <c r="B4965" s="1144"/>
      <c r="C4965" s="1167"/>
      <c r="D4965" s="1134"/>
      <c r="E4965" s="1134"/>
    </row>
    <row r="4966" spans="1:5" ht="16" thickBot="1" x14ac:dyDescent="0.3">
      <c r="A4966" s="1157" t="s">
        <v>17859</v>
      </c>
      <c r="B4966" s="1144">
        <v>2</v>
      </c>
      <c r="C4966" s="1167" t="s">
        <v>12606</v>
      </c>
      <c r="D4966" s="1134"/>
      <c r="E4966" s="1134"/>
    </row>
    <row r="4967" spans="1:5" ht="16" thickBot="1" x14ac:dyDescent="0.3">
      <c r="A4967" s="1157" t="s">
        <v>17860</v>
      </c>
      <c r="B4967" s="1144"/>
      <c r="C4967" s="1167"/>
      <c r="D4967" s="1134"/>
      <c r="E4967" s="1134"/>
    </row>
    <row r="4968" spans="1:5" ht="16" thickBot="1" x14ac:dyDescent="0.3">
      <c r="A4968" s="1157" t="s">
        <v>17861</v>
      </c>
      <c r="B4968" s="1144">
        <v>2</v>
      </c>
      <c r="C4968" s="1167"/>
      <c r="D4968" s="1134"/>
      <c r="E4968" s="1134"/>
    </row>
    <row r="4969" spans="1:5" ht="16" thickBot="1" x14ac:dyDescent="0.3">
      <c r="A4969" s="1157" t="s">
        <v>17862</v>
      </c>
      <c r="B4969" s="1144">
        <v>2</v>
      </c>
      <c r="C4969" s="1167"/>
      <c r="D4969" s="1134"/>
      <c r="E4969" s="1134"/>
    </row>
    <row r="4970" spans="1:5" ht="16" thickBot="1" x14ac:dyDescent="0.3">
      <c r="A4970" s="1157" t="s">
        <v>17863</v>
      </c>
      <c r="B4970" s="1144"/>
      <c r="C4970" s="1167"/>
      <c r="D4970" s="1134"/>
      <c r="E4970" s="1134"/>
    </row>
    <row r="4971" spans="1:5" ht="16" thickBot="1" x14ac:dyDescent="0.3">
      <c r="A4971" s="1157" t="s">
        <v>17864</v>
      </c>
      <c r="B4971" s="1144">
        <v>2</v>
      </c>
      <c r="C4971" s="1167" t="s">
        <v>12606</v>
      </c>
      <c r="D4971" s="1134"/>
      <c r="E4971" s="1134"/>
    </row>
    <row r="4972" spans="1:5" ht="16" thickBot="1" x14ac:dyDescent="0.3">
      <c r="A4972" s="1157" t="s">
        <v>17865</v>
      </c>
      <c r="B4972" s="1144">
        <v>2</v>
      </c>
      <c r="C4972" s="1144"/>
      <c r="D4972" s="1134"/>
      <c r="E4972" s="1134"/>
    </row>
    <row r="4973" spans="1:5" ht="16" thickBot="1" x14ac:dyDescent="0.3">
      <c r="A4973" s="1157" t="s">
        <v>17866</v>
      </c>
      <c r="B4973" s="1144">
        <v>2</v>
      </c>
      <c r="C4973" s="1167"/>
      <c r="D4973" s="1134"/>
      <c r="E4973" s="1134"/>
    </row>
    <row r="4974" spans="1:5" ht="16" thickBot="1" x14ac:dyDescent="0.3">
      <c r="A4974" s="1157" t="s">
        <v>17867</v>
      </c>
      <c r="B4974" s="1144"/>
      <c r="C4974" s="1167"/>
      <c r="D4974" s="1134"/>
      <c r="E4974" s="1134"/>
    </row>
    <row r="4975" spans="1:5" ht="16" thickBot="1" x14ac:dyDescent="0.3">
      <c r="A4975" s="1157" t="s">
        <v>17868</v>
      </c>
      <c r="B4975" s="1144"/>
      <c r="C4975" s="1144"/>
      <c r="D4975" s="1134"/>
      <c r="E4975" s="1134"/>
    </row>
    <row r="4976" spans="1:5" ht="16" thickBot="1" x14ac:dyDescent="0.3">
      <c r="A4976" s="1157" t="s">
        <v>17869</v>
      </c>
      <c r="B4976" s="1144"/>
      <c r="C4976" s="1144"/>
      <c r="D4976" s="1134"/>
      <c r="E4976" s="1134"/>
    </row>
    <row r="4977" spans="1:5" ht="16" thickBot="1" x14ac:dyDescent="0.3">
      <c r="A4977" s="1157" t="s">
        <v>17870</v>
      </c>
      <c r="B4977" s="1144">
        <v>2</v>
      </c>
      <c r="C4977" s="1167"/>
      <c r="D4977" s="1134"/>
      <c r="E4977" s="1134"/>
    </row>
    <row r="4978" spans="1:5" ht="16" thickBot="1" x14ac:dyDescent="0.3">
      <c r="A4978" s="1157" t="s">
        <v>17871</v>
      </c>
      <c r="B4978" s="1144"/>
      <c r="C4978" s="1144"/>
      <c r="D4978" s="1134"/>
      <c r="E4978" s="1134"/>
    </row>
    <row r="4979" spans="1:5" ht="16" thickBot="1" x14ac:dyDescent="0.3">
      <c r="A4979" s="1157" t="s">
        <v>17872</v>
      </c>
      <c r="B4979" s="1144"/>
      <c r="C4979" s="1167"/>
      <c r="D4979" s="1134"/>
      <c r="E4979" s="1134"/>
    </row>
    <row r="4980" spans="1:5" ht="16" thickBot="1" x14ac:dyDescent="0.3">
      <c r="A4980" s="1157" t="s">
        <v>17873</v>
      </c>
      <c r="B4980" s="1144" t="s">
        <v>17874</v>
      </c>
      <c r="C4980" s="1167" t="s">
        <v>12606</v>
      </c>
      <c r="D4980" s="1134"/>
      <c r="E4980" s="1134"/>
    </row>
    <row r="4981" spans="1:5" ht="16" thickBot="1" x14ac:dyDescent="0.3">
      <c r="A4981" s="1157" t="s">
        <v>17875</v>
      </c>
      <c r="B4981" s="1144" t="s">
        <v>17874</v>
      </c>
      <c r="C4981" s="1167" t="s">
        <v>12606</v>
      </c>
      <c r="D4981" s="1134"/>
      <c r="E4981" s="1134"/>
    </row>
    <row r="4982" spans="1:5" ht="16" thickBot="1" x14ac:dyDescent="0.3">
      <c r="A4982" s="1157" t="s">
        <v>17876</v>
      </c>
      <c r="B4982" s="1144" t="s">
        <v>17874</v>
      </c>
      <c r="C4982" s="1167" t="s">
        <v>12606</v>
      </c>
      <c r="D4982" s="1134"/>
      <c r="E4982" s="1134"/>
    </row>
    <row r="4983" spans="1:5" ht="16" thickBot="1" x14ac:dyDescent="0.3">
      <c r="A4983" s="1157" t="s">
        <v>17877</v>
      </c>
      <c r="B4983" s="1144" t="s">
        <v>17874</v>
      </c>
      <c r="C4983" s="1167" t="s">
        <v>12606</v>
      </c>
      <c r="D4983" s="1134"/>
      <c r="E4983" s="1134"/>
    </row>
    <row r="4984" spans="1:5" ht="16" thickBot="1" x14ac:dyDescent="0.3">
      <c r="A4984" s="1157" t="s">
        <v>17878</v>
      </c>
      <c r="B4984" s="1144" t="s">
        <v>17874</v>
      </c>
      <c r="C4984" s="1167"/>
      <c r="D4984" s="1134"/>
      <c r="E4984" s="1134"/>
    </row>
    <row r="4985" spans="1:5" ht="16" thickBot="1" x14ac:dyDescent="0.3">
      <c r="A4985" s="1157" t="s">
        <v>17879</v>
      </c>
      <c r="B4985" s="1144">
        <v>3</v>
      </c>
      <c r="C4985" s="1167"/>
      <c r="D4985" s="1134"/>
      <c r="E4985" s="1134"/>
    </row>
    <row r="4986" spans="1:5" ht="16" thickBot="1" x14ac:dyDescent="0.3">
      <c r="A4986" s="1157" t="s">
        <v>17880</v>
      </c>
      <c r="B4986" s="1144" t="s">
        <v>17874</v>
      </c>
      <c r="C4986" s="1144" t="s">
        <v>12606</v>
      </c>
      <c r="D4986" s="1134"/>
      <c r="E4986" s="1134"/>
    </row>
    <row r="4987" spans="1:5" ht="16" thickBot="1" x14ac:dyDescent="0.3">
      <c r="A4987" s="1157" t="s">
        <v>17881</v>
      </c>
      <c r="B4987" s="1144"/>
      <c r="C4987" s="1167"/>
      <c r="D4987" s="1134"/>
      <c r="E4987" s="1134"/>
    </row>
    <row r="4988" spans="1:5" ht="16" thickBot="1" x14ac:dyDescent="0.3">
      <c r="A4988" s="1157" t="s">
        <v>17882</v>
      </c>
      <c r="B4988" s="1144">
        <v>2</v>
      </c>
      <c r="C4988" s="1167"/>
      <c r="D4988" s="1134"/>
      <c r="E4988" s="1134"/>
    </row>
    <row r="4989" spans="1:5" ht="16" thickBot="1" x14ac:dyDescent="0.3">
      <c r="A4989" s="1157" t="s">
        <v>17883</v>
      </c>
      <c r="B4989" s="1144">
        <v>2</v>
      </c>
      <c r="C4989" s="1167"/>
      <c r="D4989" s="1134"/>
      <c r="E4989" s="1134"/>
    </row>
    <row r="4990" spans="1:5" ht="16" thickBot="1" x14ac:dyDescent="0.3">
      <c r="A4990" s="1157" t="s">
        <v>17884</v>
      </c>
      <c r="B4990" s="1144">
        <v>2</v>
      </c>
      <c r="C4990" s="1167"/>
      <c r="D4990" s="1134"/>
      <c r="E4990" s="1134"/>
    </row>
    <row r="4991" spans="1:5" ht="16" thickBot="1" x14ac:dyDescent="0.3">
      <c r="A4991" s="1157" t="s">
        <v>17885</v>
      </c>
      <c r="B4991" s="1144">
        <v>2</v>
      </c>
      <c r="C4991" s="1167"/>
      <c r="D4991" s="1134"/>
      <c r="E4991" s="1134"/>
    </row>
    <row r="4992" spans="1:5" ht="16" thickBot="1" x14ac:dyDescent="0.3">
      <c r="A4992" s="1157" t="s">
        <v>17886</v>
      </c>
      <c r="B4992" s="1144"/>
      <c r="C4992" s="1144"/>
      <c r="D4992" s="1134"/>
      <c r="E4992" s="1134"/>
    </row>
    <row r="4993" spans="1:5" ht="16" thickBot="1" x14ac:dyDescent="0.3">
      <c r="A4993" s="1157" t="s">
        <v>17887</v>
      </c>
      <c r="B4993" s="1144"/>
      <c r="C4993" s="1144"/>
      <c r="D4993" s="1134"/>
      <c r="E4993" s="1134"/>
    </row>
    <row r="4994" spans="1:5" ht="16" thickBot="1" x14ac:dyDescent="0.3">
      <c r="A4994" s="1157" t="s">
        <v>17888</v>
      </c>
      <c r="B4994" s="1167"/>
      <c r="C4994" s="1167"/>
      <c r="D4994" s="1134"/>
      <c r="E4994" s="1134"/>
    </row>
    <row r="4995" spans="1:5" ht="16" thickBot="1" x14ac:dyDescent="0.3">
      <c r="A4995" s="1157" t="s">
        <v>16206</v>
      </c>
      <c r="B4995" s="1167">
        <v>3</v>
      </c>
      <c r="C4995" s="1167"/>
      <c r="D4995" s="1134"/>
      <c r="E4995" s="1134"/>
    </row>
    <row r="4996" spans="1:5" ht="16" thickBot="1" x14ac:dyDescent="0.3">
      <c r="A4996" s="1157" t="s">
        <v>17889</v>
      </c>
      <c r="B4996" s="1144"/>
      <c r="C4996" s="1167"/>
      <c r="D4996" s="1134"/>
      <c r="E4996" s="1134"/>
    </row>
    <row r="4997" spans="1:5" ht="16" thickBot="1" x14ac:dyDescent="0.3">
      <c r="A4997" s="1157">
        <v>3</v>
      </c>
      <c r="B4997" s="1167"/>
      <c r="C4997" s="1167"/>
      <c r="D4997" s="1134"/>
      <c r="E4997" s="1134"/>
    </row>
    <row r="4998" spans="1:5" ht="16" thickBot="1" x14ac:dyDescent="0.3">
      <c r="A4998" s="1157" t="s">
        <v>16207</v>
      </c>
      <c r="B4998" s="1144">
        <v>3</v>
      </c>
      <c r="C4998" s="1167"/>
      <c r="D4998" s="1134"/>
      <c r="E4998" s="1134"/>
    </row>
    <row r="4999" spans="1:5" ht="16" thickBot="1" x14ac:dyDescent="0.3">
      <c r="A4999" s="1157" t="s">
        <v>17890</v>
      </c>
      <c r="B4999" s="1144">
        <v>2</v>
      </c>
      <c r="C4999" s="1167"/>
      <c r="D4999" s="1134"/>
      <c r="E4999" s="1134"/>
    </row>
    <row r="5000" spans="1:5" ht="16" thickBot="1" x14ac:dyDescent="0.3">
      <c r="A5000" s="1157" t="s">
        <v>17891</v>
      </c>
      <c r="B5000" s="1144"/>
      <c r="C5000" s="1167"/>
      <c r="D5000" s="1134"/>
      <c r="E5000" s="1134"/>
    </row>
    <row r="5001" spans="1:5" ht="16" thickBot="1" x14ac:dyDescent="0.3">
      <c r="A5001" s="1157" t="s">
        <v>17892</v>
      </c>
      <c r="B5001" s="1144"/>
      <c r="C5001" s="1167"/>
      <c r="D5001" s="1134"/>
      <c r="E5001" s="1134"/>
    </row>
    <row r="5002" spans="1:5" ht="16" thickBot="1" x14ac:dyDescent="0.3">
      <c r="A5002" s="1157" t="s">
        <v>17893</v>
      </c>
      <c r="B5002" s="1144"/>
      <c r="C5002" s="1167"/>
      <c r="D5002" s="1134"/>
      <c r="E5002" s="1134"/>
    </row>
    <row r="5003" spans="1:5" ht="16" thickBot="1" x14ac:dyDescent="0.3">
      <c r="A5003" s="1157" t="s">
        <v>17894</v>
      </c>
      <c r="B5003" s="1144">
        <v>2</v>
      </c>
      <c r="C5003" s="1167"/>
      <c r="D5003" s="1134"/>
      <c r="E5003" s="1134"/>
    </row>
    <row r="5004" spans="1:5" ht="16" thickBot="1" x14ac:dyDescent="0.3">
      <c r="A5004" s="1157" t="s">
        <v>17895</v>
      </c>
      <c r="B5004" s="1144"/>
      <c r="C5004" s="1167"/>
      <c r="D5004" s="1134"/>
      <c r="E5004" s="1134"/>
    </row>
    <row r="5005" spans="1:5" ht="16" thickBot="1" x14ac:dyDescent="0.3">
      <c r="A5005" s="1157" t="s">
        <v>17896</v>
      </c>
      <c r="B5005" s="1144">
        <v>2</v>
      </c>
      <c r="C5005" s="1167"/>
      <c r="D5005" s="1134"/>
      <c r="E5005" s="1134"/>
    </row>
    <row r="5006" spans="1:5" ht="16" thickBot="1" x14ac:dyDescent="0.3">
      <c r="A5006" s="1157" t="s">
        <v>17897</v>
      </c>
      <c r="B5006" s="1144"/>
      <c r="C5006" s="1167"/>
      <c r="D5006" s="1134"/>
      <c r="E5006" s="1134"/>
    </row>
    <row r="5007" spans="1:5" ht="16" thickBot="1" x14ac:dyDescent="0.3">
      <c r="A5007" s="1157" t="s">
        <v>17898</v>
      </c>
      <c r="B5007" s="1144">
        <v>2</v>
      </c>
      <c r="C5007" s="1167"/>
      <c r="D5007" s="1134"/>
      <c r="E5007" s="1134"/>
    </row>
    <row r="5008" spans="1:5" ht="16" thickBot="1" x14ac:dyDescent="0.3">
      <c r="A5008" s="1157" t="s">
        <v>17899</v>
      </c>
      <c r="B5008" s="1167">
        <v>2</v>
      </c>
      <c r="C5008" s="1167"/>
      <c r="D5008" s="1134"/>
      <c r="E5008" s="1134"/>
    </row>
    <row r="5009" spans="1:5" ht="16" thickBot="1" x14ac:dyDescent="0.3">
      <c r="A5009" s="1157" t="s">
        <v>17900</v>
      </c>
      <c r="B5009" s="1144">
        <v>2</v>
      </c>
      <c r="C5009" s="1167"/>
      <c r="D5009" s="1134"/>
      <c r="E5009" s="1134"/>
    </row>
    <row r="5010" spans="1:5" ht="13.5" thickBot="1" x14ac:dyDescent="0.3">
      <c r="A5010" s="1177" t="s">
        <v>17901</v>
      </c>
      <c r="B5010" s="1167">
        <v>2</v>
      </c>
      <c r="C5010" s="1167"/>
      <c r="D5010" s="1134"/>
      <c r="E5010" s="1134"/>
    </row>
    <row r="5011" spans="1:5" ht="16" thickBot="1" x14ac:dyDescent="0.3">
      <c r="A5011" s="1157" t="s">
        <v>17902</v>
      </c>
      <c r="B5011" s="1167">
        <v>2</v>
      </c>
      <c r="C5011" s="1167"/>
      <c r="D5011" s="1134"/>
      <c r="E5011" s="1134"/>
    </row>
    <row r="5012" spans="1:5" ht="16" thickBot="1" x14ac:dyDescent="0.3">
      <c r="A5012" s="1157" t="s">
        <v>17903</v>
      </c>
      <c r="B5012" s="1144">
        <v>2</v>
      </c>
      <c r="C5012" s="1167" t="s">
        <v>12606</v>
      </c>
      <c r="D5012" s="1134"/>
      <c r="E5012" s="1134"/>
    </row>
    <row r="5013" spans="1:5" ht="16" thickBot="1" x14ac:dyDescent="0.3">
      <c r="A5013" s="1157" t="s">
        <v>17904</v>
      </c>
      <c r="B5013" s="1144"/>
      <c r="C5013" s="1167"/>
      <c r="D5013" s="1134"/>
      <c r="E5013" s="1134"/>
    </row>
    <row r="5014" spans="1:5" ht="16" thickBot="1" x14ac:dyDescent="0.3">
      <c r="A5014" s="1157">
        <v>3</v>
      </c>
      <c r="B5014" s="1144" t="s">
        <v>12606</v>
      </c>
      <c r="C5014" s="1167"/>
      <c r="D5014" s="1134"/>
      <c r="E5014" s="1134"/>
    </row>
    <row r="5015" spans="1:5" ht="16" thickBot="1" x14ac:dyDescent="0.3">
      <c r="A5015" s="1157" t="s">
        <v>17905</v>
      </c>
      <c r="B5015" s="1144"/>
      <c r="C5015" s="1167"/>
      <c r="D5015" s="1134"/>
      <c r="E5015" s="1134"/>
    </row>
    <row r="5016" spans="1:5" ht="16" thickBot="1" x14ac:dyDescent="0.3">
      <c r="A5016" s="1157" t="s">
        <v>17906</v>
      </c>
      <c r="B5016" s="1144">
        <v>2</v>
      </c>
      <c r="C5016" s="1167" t="s">
        <v>12606</v>
      </c>
      <c r="D5016" s="1134"/>
      <c r="E5016" s="1134"/>
    </row>
    <row r="5017" spans="1:5" ht="16" thickBot="1" x14ac:dyDescent="0.3">
      <c r="A5017" s="1157" t="s">
        <v>17907</v>
      </c>
      <c r="B5017" s="1144"/>
      <c r="C5017" s="1167"/>
      <c r="D5017" s="1134"/>
      <c r="E5017" s="1134"/>
    </row>
    <row r="5018" spans="1:5" ht="16" thickBot="1" x14ac:dyDescent="0.3">
      <c r="A5018" s="1157" t="s">
        <v>17908</v>
      </c>
      <c r="B5018" s="1144">
        <v>2</v>
      </c>
      <c r="C5018" s="1167"/>
      <c r="D5018" s="1134"/>
      <c r="E5018" s="1134"/>
    </row>
    <row r="5019" spans="1:5" ht="16" thickBot="1" x14ac:dyDescent="0.3">
      <c r="A5019" s="1157" t="s">
        <v>17909</v>
      </c>
      <c r="B5019" s="1144"/>
      <c r="C5019" s="1167"/>
      <c r="D5019" s="1134"/>
      <c r="E5019" s="1134"/>
    </row>
    <row r="5020" spans="1:5" ht="16" thickBot="1" x14ac:dyDescent="0.3">
      <c r="A5020" s="1157" t="s">
        <v>17910</v>
      </c>
      <c r="B5020" s="1167">
        <v>2</v>
      </c>
      <c r="C5020" s="1167"/>
      <c r="D5020" s="1134"/>
      <c r="E5020" s="1134"/>
    </row>
    <row r="5021" spans="1:5" ht="16" thickBot="1" x14ac:dyDescent="0.3">
      <c r="A5021" s="1157" t="s">
        <v>17911</v>
      </c>
      <c r="B5021" s="1144">
        <v>2</v>
      </c>
      <c r="C5021" s="1167"/>
      <c r="D5021" s="1134"/>
      <c r="E5021" s="1134"/>
    </row>
    <row r="5022" spans="1:5" ht="16" thickBot="1" x14ac:dyDescent="0.3">
      <c r="A5022" s="1157" t="s">
        <v>17912</v>
      </c>
      <c r="B5022" s="1144">
        <v>2</v>
      </c>
      <c r="C5022" s="1167"/>
      <c r="D5022" s="1134"/>
      <c r="E5022" s="1134"/>
    </row>
    <row r="5023" spans="1:5" ht="16" thickBot="1" x14ac:dyDescent="0.3">
      <c r="A5023" s="1157" t="s">
        <v>17913</v>
      </c>
      <c r="B5023" s="1144"/>
      <c r="C5023" s="1167"/>
      <c r="D5023" s="1134"/>
      <c r="E5023" s="1134"/>
    </row>
    <row r="5024" spans="1:5" ht="16" thickBot="1" x14ac:dyDescent="0.3">
      <c r="A5024" s="1157" t="s">
        <v>17914</v>
      </c>
      <c r="B5024" s="1144">
        <v>2</v>
      </c>
      <c r="C5024" s="1167"/>
      <c r="D5024" s="1134"/>
      <c r="E5024" s="1134"/>
    </row>
    <row r="5025" spans="1:5" ht="16" thickBot="1" x14ac:dyDescent="0.3">
      <c r="A5025" s="1157" t="s">
        <v>17915</v>
      </c>
      <c r="B5025" s="1167">
        <v>2</v>
      </c>
      <c r="C5025" s="1167"/>
      <c r="D5025" s="1134"/>
      <c r="E5025" s="1134"/>
    </row>
    <row r="5026" spans="1:5" ht="16" thickBot="1" x14ac:dyDescent="0.3">
      <c r="A5026" s="1157" t="s">
        <v>17916</v>
      </c>
      <c r="B5026" s="1144"/>
      <c r="C5026" s="1167"/>
      <c r="D5026" s="1134"/>
      <c r="E5026" s="1134"/>
    </row>
    <row r="5027" spans="1:5" ht="16" thickBot="1" x14ac:dyDescent="0.3">
      <c r="A5027" s="1157" t="s">
        <v>17917</v>
      </c>
      <c r="B5027" s="1144"/>
      <c r="C5027" s="1167"/>
      <c r="D5027" s="1134"/>
      <c r="E5027" s="1134"/>
    </row>
    <row r="5028" spans="1:5" ht="16" thickBot="1" x14ac:dyDescent="0.3">
      <c r="A5028" s="1157" t="s">
        <v>17918</v>
      </c>
      <c r="B5028" s="1167">
        <v>4</v>
      </c>
      <c r="C5028" s="1167"/>
      <c r="D5028" s="1134"/>
      <c r="E5028" s="1134"/>
    </row>
    <row r="5029" spans="1:5" ht="16" thickBot="1" x14ac:dyDescent="0.3">
      <c r="A5029" s="1157" t="s">
        <v>17919</v>
      </c>
      <c r="B5029" s="1144">
        <v>4</v>
      </c>
      <c r="C5029" s="1167"/>
      <c r="D5029" s="1134"/>
      <c r="E5029" s="1134"/>
    </row>
    <row r="5030" spans="1:5" ht="16" thickBot="1" x14ac:dyDescent="0.3">
      <c r="A5030" s="1157" t="s">
        <v>17920</v>
      </c>
      <c r="B5030" s="1144">
        <v>3</v>
      </c>
      <c r="C5030" s="1167"/>
      <c r="D5030" s="1134"/>
      <c r="E5030" s="1134"/>
    </row>
    <row r="5031" spans="1:5" ht="16" thickBot="1" x14ac:dyDescent="0.3">
      <c r="A5031" s="1157" t="s">
        <v>17921</v>
      </c>
      <c r="B5031" s="1144">
        <v>4</v>
      </c>
      <c r="C5031" s="1144"/>
      <c r="D5031" s="1134"/>
      <c r="E5031" s="1134"/>
    </row>
    <row r="5032" spans="1:5" ht="16" thickBot="1" x14ac:dyDescent="0.3">
      <c r="A5032" s="1157" t="s">
        <v>17922</v>
      </c>
      <c r="B5032" s="1167">
        <v>4</v>
      </c>
      <c r="C5032" s="1167"/>
      <c r="D5032" s="1134"/>
      <c r="E5032" s="1134"/>
    </row>
    <row r="5033" spans="1:5" ht="16" thickBot="1" x14ac:dyDescent="0.3">
      <c r="A5033" s="1157" t="s">
        <v>17923</v>
      </c>
      <c r="B5033" s="1144">
        <v>4</v>
      </c>
      <c r="C5033" s="1167"/>
      <c r="D5033" s="1134"/>
      <c r="E5033" s="1134"/>
    </row>
    <row r="5034" spans="1:5" ht="16" thickBot="1" x14ac:dyDescent="0.3">
      <c r="A5034" s="1157" t="s">
        <v>17924</v>
      </c>
      <c r="B5034" s="1144">
        <v>4</v>
      </c>
      <c r="C5034" s="1167"/>
      <c r="D5034" s="1134"/>
      <c r="E5034" s="1134"/>
    </row>
    <row r="5035" spans="1:5" ht="16" thickBot="1" x14ac:dyDescent="0.3">
      <c r="A5035" s="1157" t="s">
        <v>17925</v>
      </c>
      <c r="B5035" s="1167">
        <v>2</v>
      </c>
      <c r="C5035" s="1167"/>
      <c r="D5035" s="1134"/>
      <c r="E5035" s="1134"/>
    </row>
    <row r="5036" spans="1:5" ht="16" thickBot="1" x14ac:dyDescent="0.3">
      <c r="A5036" s="1157" t="s">
        <v>17926</v>
      </c>
      <c r="B5036" s="1144">
        <v>2</v>
      </c>
      <c r="C5036" s="1167"/>
      <c r="D5036" s="1134"/>
      <c r="E5036" s="1134"/>
    </row>
    <row r="5037" spans="1:5" ht="16" thickBot="1" x14ac:dyDescent="0.3">
      <c r="A5037" s="1157" t="s">
        <v>17927</v>
      </c>
      <c r="B5037" s="1167">
        <v>4</v>
      </c>
      <c r="C5037" s="1167"/>
      <c r="D5037" s="1134"/>
      <c r="E5037" s="1134"/>
    </row>
    <row r="5038" spans="1:5" ht="16" thickBot="1" x14ac:dyDescent="0.3">
      <c r="A5038" s="1157" t="s">
        <v>17928</v>
      </c>
      <c r="B5038" s="1144">
        <v>2</v>
      </c>
      <c r="C5038" s="1167"/>
      <c r="D5038" s="1134"/>
      <c r="E5038" s="1134"/>
    </row>
    <row r="5039" spans="1:5" ht="16" thickBot="1" x14ac:dyDescent="0.3">
      <c r="A5039" s="1157" t="s">
        <v>17929</v>
      </c>
      <c r="B5039" s="1144">
        <v>2</v>
      </c>
      <c r="C5039" s="1167"/>
      <c r="D5039" s="1134"/>
      <c r="E5039" s="1134"/>
    </row>
    <row r="5040" spans="1:5" ht="16" thickBot="1" x14ac:dyDescent="0.3">
      <c r="A5040" s="1157" t="s">
        <v>17930</v>
      </c>
      <c r="B5040" s="1144">
        <v>2</v>
      </c>
      <c r="C5040" s="1167"/>
      <c r="D5040" s="1134"/>
      <c r="E5040" s="1134"/>
    </row>
    <row r="5041" spans="1:5" ht="16" thickBot="1" x14ac:dyDescent="0.3">
      <c r="A5041" s="1157" t="s">
        <v>17931</v>
      </c>
      <c r="B5041" s="1167">
        <v>3</v>
      </c>
      <c r="C5041" s="1167"/>
      <c r="D5041" s="1134"/>
      <c r="E5041" s="1134"/>
    </row>
    <row r="5042" spans="1:5" ht="16" thickBot="1" x14ac:dyDescent="0.3">
      <c r="A5042" s="1157" t="s">
        <v>17932</v>
      </c>
      <c r="B5042" s="1144"/>
      <c r="C5042" s="1167"/>
      <c r="D5042" s="1134"/>
      <c r="E5042" s="1134"/>
    </row>
    <row r="5043" spans="1:5" ht="16" thickBot="1" x14ac:dyDescent="0.3">
      <c r="A5043" s="1157" t="s">
        <v>17933</v>
      </c>
      <c r="B5043" s="1144"/>
      <c r="C5043" s="1167"/>
      <c r="D5043" s="1134"/>
      <c r="E5043" s="1134"/>
    </row>
    <row r="5044" spans="1:5" ht="16" thickBot="1" x14ac:dyDescent="0.3">
      <c r="A5044" s="1157" t="s">
        <v>17934</v>
      </c>
      <c r="B5044" s="1167">
        <v>2</v>
      </c>
      <c r="C5044" s="1167"/>
      <c r="D5044" s="1134"/>
      <c r="E5044" s="1134"/>
    </row>
    <row r="5045" spans="1:5" ht="16" thickBot="1" x14ac:dyDescent="0.3">
      <c r="A5045" s="1157" t="s">
        <v>17935</v>
      </c>
      <c r="B5045" s="1144">
        <v>2</v>
      </c>
      <c r="C5045" s="1167"/>
      <c r="D5045" s="1134"/>
      <c r="E5045" s="1134"/>
    </row>
    <row r="5046" spans="1:5" ht="16" thickBot="1" x14ac:dyDescent="0.3">
      <c r="A5046" s="1157" t="s">
        <v>17936</v>
      </c>
      <c r="B5046" s="1144"/>
      <c r="C5046" s="1144"/>
      <c r="D5046" s="1134"/>
      <c r="E5046" s="1134"/>
    </row>
    <row r="5047" spans="1:5" ht="16" thickBot="1" x14ac:dyDescent="0.3">
      <c r="A5047" s="1157" t="s">
        <v>17937</v>
      </c>
      <c r="B5047" s="1144"/>
      <c r="C5047" s="1167"/>
      <c r="D5047" s="1134"/>
      <c r="E5047" s="1134"/>
    </row>
    <row r="5048" spans="1:5" ht="16" thickBot="1" x14ac:dyDescent="0.3">
      <c r="A5048" s="1157" t="s">
        <v>14505</v>
      </c>
      <c r="B5048" s="1144" t="s">
        <v>17874</v>
      </c>
      <c r="C5048" s="1167"/>
      <c r="D5048" s="1134"/>
      <c r="E5048" s="1134"/>
    </row>
    <row r="5049" spans="1:5" ht="16" thickBot="1" x14ac:dyDescent="0.3">
      <c r="A5049" s="1157" t="s">
        <v>17938</v>
      </c>
      <c r="B5049" s="1144"/>
      <c r="C5049" s="1167"/>
      <c r="D5049" s="1134"/>
      <c r="E5049" s="1134"/>
    </row>
    <row r="5050" spans="1:5" ht="16" thickBot="1" x14ac:dyDescent="0.3">
      <c r="A5050" s="1157" t="s">
        <v>17939</v>
      </c>
      <c r="B5050" s="1144"/>
      <c r="C5050" s="1144"/>
      <c r="D5050" s="1134"/>
      <c r="E5050" s="1134"/>
    </row>
    <row r="5051" spans="1:5" ht="16" thickBot="1" x14ac:dyDescent="0.3">
      <c r="A5051" s="1157" t="s">
        <v>17940</v>
      </c>
      <c r="B5051" s="1144"/>
      <c r="C5051" s="1144"/>
      <c r="D5051" s="1134"/>
      <c r="E5051" s="1134"/>
    </row>
    <row r="5052" spans="1:5" ht="16" thickBot="1" x14ac:dyDescent="0.3">
      <c r="A5052" s="1157" t="s">
        <v>17941</v>
      </c>
      <c r="B5052" s="1144">
        <v>2</v>
      </c>
      <c r="C5052" s="1144"/>
      <c r="D5052" s="1134"/>
      <c r="E5052" s="1134"/>
    </row>
    <row r="5053" spans="1:5" ht="16" thickBot="1" x14ac:dyDescent="0.3">
      <c r="A5053" s="1157" t="s">
        <v>17942</v>
      </c>
      <c r="B5053" s="1144"/>
      <c r="C5053" s="1144"/>
      <c r="D5053" s="1134"/>
      <c r="E5053" s="1134"/>
    </row>
    <row r="5054" spans="1:5" ht="16" thickBot="1" x14ac:dyDescent="0.3">
      <c r="A5054" s="1157" t="s">
        <v>17943</v>
      </c>
      <c r="B5054" s="1144"/>
      <c r="C5054" s="1167"/>
      <c r="D5054" s="1134"/>
      <c r="E5054" s="1134"/>
    </row>
    <row r="5055" spans="1:5" ht="16" thickBot="1" x14ac:dyDescent="0.3">
      <c r="A5055" s="1157" t="s">
        <v>17944</v>
      </c>
      <c r="B5055" s="1144">
        <v>3</v>
      </c>
      <c r="C5055" s="1167"/>
      <c r="D5055" s="1134"/>
      <c r="E5055" s="1134"/>
    </row>
    <row r="5056" spans="1:5" ht="16" thickBot="1" x14ac:dyDescent="0.3">
      <c r="A5056" s="1157" t="s">
        <v>17945</v>
      </c>
      <c r="B5056" s="1144">
        <v>3</v>
      </c>
      <c r="C5056" s="1167" t="s">
        <v>12606</v>
      </c>
      <c r="D5056" s="1134"/>
      <c r="E5056" s="1134"/>
    </row>
    <row r="5057" spans="1:5" ht="16" thickBot="1" x14ac:dyDescent="0.3">
      <c r="A5057" s="1157" t="s">
        <v>17946</v>
      </c>
      <c r="B5057" s="1144">
        <v>3</v>
      </c>
      <c r="C5057" s="1144" t="s">
        <v>12606</v>
      </c>
      <c r="D5057" s="1134"/>
      <c r="E5057" s="1134"/>
    </row>
    <row r="5058" spans="1:5" ht="16" thickBot="1" x14ac:dyDescent="0.3">
      <c r="A5058" s="1157" t="s">
        <v>14503</v>
      </c>
      <c r="B5058" s="1144" t="s">
        <v>17874</v>
      </c>
      <c r="C5058" s="1144"/>
      <c r="D5058" s="1134"/>
      <c r="E5058" s="1134"/>
    </row>
    <row r="5059" spans="1:5" ht="16" thickBot="1" x14ac:dyDescent="0.3">
      <c r="A5059" s="1157"/>
      <c r="B5059" s="1144"/>
      <c r="C5059" s="1144"/>
      <c r="D5059" s="1134"/>
      <c r="E5059" s="1134"/>
    </row>
    <row r="5060" spans="1:5" ht="16" thickBot="1" x14ac:dyDescent="0.3">
      <c r="A5060" s="1157" t="s">
        <v>17947</v>
      </c>
      <c r="B5060" s="1144">
        <v>3</v>
      </c>
      <c r="C5060" s="1167"/>
      <c r="D5060" s="1134"/>
      <c r="E5060" s="1134"/>
    </row>
    <row r="5061" spans="1:5" ht="16" thickBot="1" x14ac:dyDescent="0.3">
      <c r="A5061" s="1157" t="s">
        <v>17948</v>
      </c>
      <c r="B5061" s="1144">
        <v>3</v>
      </c>
      <c r="C5061" s="1167"/>
      <c r="D5061" s="1134"/>
      <c r="E5061" s="1134"/>
    </row>
    <row r="5062" spans="1:5" ht="16" thickBot="1" x14ac:dyDescent="0.3">
      <c r="A5062" s="1157" t="s">
        <v>14500</v>
      </c>
      <c r="B5062" s="1144">
        <v>3</v>
      </c>
      <c r="C5062" s="1167"/>
      <c r="D5062" s="1134"/>
      <c r="E5062" s="1134"/>
    </row>
    <row r="5063" spans="1:5" ht="16" thickBot="1" x14ac:dyDescent="0.3">
      <c r="A5063" s="1157" t="s">
        <v>14501</v>
      </c>
      <c r="B5063" s="1167">
        <v>3</v>
      </c>
      <c r="C5063" s="1167"/>
      <c r="D5063" s="1134"/>
      <c r="E5063" s="1134"/>
    </row>
    <row r="5064" spans="1:5" ht="16" thickBot="1" x14ac:dyDescent="0.3">
      <c r="A5064" s="1157" t="s">
        <v>14499</v>
      </c>
      <c r="B5064" s="1144">
        <v>3</v>
      </c>
      <c r="C5064" s="1144"/>
      <c r="D5064" s="1134"/>
      <c r="E5064" s="1134"/>
    </row>
    <row r="5065" spans="1:5" ht="16" thickBot="1" x14ac:dyDescent="0.3">
      <c r="A5065" s="1157" t="s">
        <v>17949</v>
      </c>
      <c r="B5065" s="1167"/>
      <c r="C5065" s="1167"/>
      <c r="D5065" s="1134"/>
      <c r="E5065" s="1134"/>
    </row>
    <row r="5066" spans="1:5" ht="16" thickBot="1" x14ac:dyDescent="0.3">
      <c r="A5066" s="1157" t="s">
        <v>17950</v>
      </c>
      <c r="B5066" s="1144">
        <v>3</v>
      </c>
      <c r="C5066" s="1167"/>
      <c r="D5066" s="1134"/>
      <c r="E5066" s="1134"/>
    </row>
    <row r="5067" spans="1:5" ht="16" thickBot="1" x14ac:dyDescent="0.3">
      <c r="A5067" s="1157" t="s">
        <v>17951</v>
      </c>
      <c r="B5067" s="1144">
        <v>3</v>
      </c>
      <c r="C5067" s="1167"/>
      <c r="D5067" s="1134"/>
      <c r="E5067" s="1134"/>
    </row>
    <row r="5068" spans="1:5" ht="16" thickBot="1" x14ac:dyDescent="0.3">
      <c r="A5068" s="1157" t="s">
        <v>17952</v>
      </c>
      <c r="B5068" s="1144">
        <v>3</v>
      </c>
      <c r="C5068" s="1167"/>
      <c r="D5068" s="1134"/>
      <c r="E5068" s="1134"/>
    </row>
    <row r="5069" spans="1:5" ht="16" thickBot="1" x14ac:dyDescent="0.3">
      <c r="A5069" s="1157" t="s">
        <v>17953</v>
      </c>
      <c r="B5069" s="1144">
        <v>3</v>
      </c>
      <c r="C5069" s="1144"/>
      <c r="D5069" s="1134"/>
      <c r="E5069" s="1134"/>
    </row>
    <row r="5070" spans="1:5" ht="16" thickBot="1" x14ac:dyDescent="0.3">
      <c r="A5070" s="1157" t="s">
        <v>17954</v>
      </c>
      <c r="B5070" s="1144">
        <v>3</v>
      </c>
      <c r="C5070" s="1167"/>
      <c r="D5070" s="1134"/>
      <c r="E5070" s="1134"/>
    </row>
    <row r="5071" spans="1:5" ht="16" thickBot="1" x14ac:dyDescent="0.3">
      <c r="A5071" s="1157" t="s">
        <v>17955</v>
      </c>
      <c r="B5071" s="1144">
        <v>3</v>
      </c>
      <c r="C5071" s="1167" t="s">
        <v>12606</v>
      </c>
      <c r="D5071" s="1134"/>
      <c r="E5071" s="1134"/>
    </row>
    <row r="5072" spans="1:5" ht="16" thickBot="1" x14ac:dyDescent="0.3">
      <c r="A5072" s="1157" t="s">
        <v>17956</v>
      </c>
      <c r="B5072" s="1144" t="s">
        <v>17874</v>
      </c>
      <c r="C5072" s="1167"/>
      <c r="D5072" s="1134"/>
      <c r="E5072" s="1134"/>
    </row>
    <row r="5073" spans="1:5" ht="16" thickBot="1" x14ac:dyDescent="0.3">
      <c r="A5073" s="1157" t="s">
        <v>12606</v>
      </c>
      <c r="B5073" s="1144"/>
      <c r="C5073" s="1167"/>
      <c r="D5073" s="1134"/>
      <c r="E5073" s="1134"/>
    </row>
    <row r="5074" spans="1:5" ht="16" thickBot="1" x14ac:dyDescent="0.3">
      <c r="A5074" s="1157" t="s">
        <v>17957</v>
      </c>
      <c r="B5074" s="1167">
        <v>3</v>
      </c>
      <c r="C5074" s="1167"/>
      <c r="D5074" s="1134"/>
      <c r="E5074" s="1134"/>
    </row>
    <row r="5075" spans="1:5" ht="16" thickBot="1" x14ac:dyDescent="0.3">
      <c r="A5075" s="1157" t="s">
        <v>17958</v>
      </c>
      <c r="B5075" s="1144">
        <v>3</v>
      </c>
      <c r="C5075" s="1144" t="s">
        <v>12606</v>
      </c>
      <c r="D5075" s="1134"/>
      <c r="E5075" s="1134"/>
    </row>
    <row r="5076" spans="1:5" ht="16" thickBot="1" x14ac:dyDescent="0.3">
      <c r="A5076" s="1157" t="s">
        <v>14504</v>
      </c>
      <c r="B5076" s="1144" t="s">
        <v>17874</v>
      </c>
      <c r="C5076" s="1167"/>
      <c r="D5076" s="1134"/>
      <c r="E5076" s="1134"/>
    </row>
    <row r="5077" spans="1:5" ht="16" thickBot="1" x14ac:dyDescent="0.3">
      <c r="A5077" s="1157"/>
      <c r="B5077" s="1144"/>
      <c r="C5077" s="1167"/>
      <c r="D5077" s="1134"/>
      <c r="E5077" s="1134"/>
    </row>
    <row r="5078" spans="1:5" ht="16" thickBot="1" x14ac:dyDescent="0.3">
      <c r="A5078" s="1157" t="s">
        <v>17959</v>
      </c>
      <c r="B5078" s="1167">
        <v>3</v>
      </c>
      <c r="C5078" s="1167"/>
      <c r="D5078" s="1134"/>
      <c r="E5078" s="1134"/>
    </row>
    <row r="5079" spans="1:5" ht="16" thickBot="1" x14ac:dyDescent="0.3">
      <c r="A5079" s="1157" t="s">
        <v>14502</v>
      </c>
      <c r="B5079" s="1167">
        <v>3</v>
      </c>
      <c r="C5079" s="1167" t="s">
        <v>12606</v>
      </c>
      <c r="D5079" s="1134"/>
      <c r="E5079" s="1134"/>
    </row>
    <row r="5080" spans="1:5" ht="16" thickBot="1" x14ac:dyDescent="0.3">
      <c r="A5080" s="1157" t="s">
        <v>17960</v>
      </c>
      <c r="B5080" s="1144">
        <v>2</v>
      </c>
      <c r="C5080" s="1144"/>
      <c r="D5080" s="1134"/>
      <c r="E5080" s="1134"/>
    </row>
    <row r="5081" spans="1:5" ht="16" thickBot="1" x14ac:dyDescent="0.3">
      <c r="A5081" s="1157" t="s">
        <v>17961</v>
      </c>
      <c r="B5081" s="1144" t="s">
        <v>17874</v>
      </c>
      <c r="C5081" s="1144"/>
      <c r="D5081" s="1134"/>
      <c r="E5081" s="1134"/>
    </row>
    <row r="5082" spans="1:5" ht="16" thickBot="1" x14ac:dyDescent="0.3">
      <c r="A5082" s="1157" t="s">
        <v>12716</v>
      </c>
      <c r="B5082" s="1167"/>
      <c r="C5082" s="1167"/>
      <c r="D5082" s="1134"/>
      <c r="E5082" s="1134"/>
    </row>
    <row r="5083" spans="1:5" ht="16" thickBot="1" x14ac:dyDescent="0.3">
      <c r="A5083" s="1157" t="s">
        <v>17962</v>
      </c>
      <c r="B5083" s="1144">
        <v>2</v>
      </c>
      <c r="C5083" s="1144"/>
      <c r="D5083" s="1134"/>
      <c r="E5083" s="1134"/>
    </row>
    <row r="5084" spans="1:5" ht="16" thickBot="1" x14ac:dyDescent="0.3">
      <c r="A5084" s="1157" t="s">
        <v>17963</v>
      </c>
      <c r="B5084" s="1144"/>
      <c r="C5084" s="1144"/>
      <c r="D5084" s="1134"/>
      <c r="E5084" s="1134"/>
    </row>
    <row r="5085" spans="1:5" ht="16" thickBot="1" x14ac:dyDescent="0.3">
      <c r="A5085" s="1157" t="s">
        <v>17964</v>
      </c>
      <c r="B5085" s="1144" t="s">
        <v>17874</v>
      </c>
      <c r="C5085" s="1167"/>
      <c r="D5085" s="1134"/>
      <c r="E5085" s="1134"/>
    </row>
    <row r="5086" spans="1:5" ht="16" thickBot="1" x14ac:dyDescent="0.3">
      <c r="A5086" s="1157" t="s">
        <v>12716</v>
      </c>
      <c r="B5086" s="1144"/>
      <c r="C5086" s="1167"/>
      <c r="D5086" s="1134"/>
      <c r="E5086" s="1134"/>
    </row>
    <row r="5087" spans="1:5" ht="16" thickBot="1" x14ac:dyDescent="0.3">
      <c r="A5087" s="1157" t="s">
        <v>17965</v>
      </c>
      <c r="B5087" s="1144"/>
      <c r="C5087" s="1167"/>
      <c r="D5087" s="1134"/>
      <c r="E5087" s="1134"/>
    </row>
    <row r="5088" spans="1:5" ht="16" thickBot="1" x14ac:dyDescent="0.3">
      <c r="A5088" s="1157" t="s">
        <v>17966</v>
      </c>
      <c r="B5088" s="1144"/>
      <c r="C5088" s="1167"/>
      <c r="D5088" s="1134"/>
      <c r="E5088" s="1134"/>
    </row>
    <row r="5089" spans="1:5" ht="16" thickBot="1" x14ac:dyDescent="0.3">
      <c r="A5089" s="1157" t="s">
        <v>17967</v>
      </c>
      <c r="B5089" s="1167">
        <v>2</v>
      </c>
      <c r="C5089" s="1167" t="s">
        <v>17968</v>
      </c>
      <c r="D5089" s="1134"/>
      <c r="E5089" s="1134"/>
    </row>
    <row r="5090" spans="1:5" ht="16" thickBot="1" x14ac:dyDescent="0.3">
      <c r="A5090" s="1157"/>
      <c r="B5090" s="1144"/>
      <c r="C5090" s="1167"/>
      <c r="D5090" s="1134"/>
      <c r="E5090" s="1134"/>
    </row>
    <row r="5091" spans="1:5" ht="16" thickBot="1" x14ac:dyDescent="0.3">
      <c r="A5091" s="1157" t="s">
        <v>17969</v>
      </c>
      <c r="B5091" s="1167"/>
      <c r="C5091" s="1167"/>
      <c r="D5091" s="1134"/>
      <c r="E5091" s="1134"/>
    </row>
    <row r="5092" spans="1:5" ht="16" thickBot="1" x14ac:dyDescent="0.3">
      <c r="A5092" s="1157" t="s">
        <v>17970</v>
      </c>
      <c r="B5092" s="1144">
        <v>3</v>
      </c>
      <c r="C5092" s="1167"/>
      <c r="D5092" s="1134"/>
      <c r="E5092" s="1134"/>
    </row>
    <row r="5093" spans="1:5" ht="16" thickBot="1" x14ac:dyDescent="0.3">
      <c r="A5093" s="1157" t="s">
        <v>17971</v>
      </c>
      <c r="B5093" s="1144">
        <v>3</v>
      </c>
      <c r="C5093" s="1167"/>
      <c r="D5093" s="1134"/>
      <c r="E5093" s="1134"/>
    </row>
    <row r="5094" spans="1:5" ht="16" thickBot="1" x14ac:dyDescent="0.3">
      <c r="A5094" s="1157" t="s">
        <v>17972</v>
      </c>
      <c r="B5094" s="1144">
        <v>2</v>
      </c>
      <c r="C5094" s="1167" t="s">
        <v>17968</v>
      </c>
      <c r="D5094" s="1134"/>
      <c r="E5094" s="1134"/>
    </row>
    <row r="5095" spans="1:5" ht="16" thickBot="1" x14ac:dyDescent="0.3">
      <c r="A5095" s="1157"/>
      <c r="B5095" s="1144"/>
      <c r="C5095" s="1144"/>
      <c r="D5095" s="1134"/>
      <c r="E5095" s="1134"/>
    </row>
    <row r="5096" spans="1:5" ht="16" thickBot="1" x14ac:dyDescent="0.3">
      <c r="A5096" s="1157" t="s">
        <v>17973</v>
      </c>
      <c r="B5096" s="1144">
        <v>3</v>
      </c>
      <c r="C5096" s="1167"/>
      <c r="D5096" s="1134"/>
      <c r="E5096" s="1134"/>
    </row>
    <row r="5097" spans="1:5" ht="16" thickBot="1" x14ac:dyDescent="0.3">
      <c r="A5097" s="1157" t="s">
        <v>17974</v>
      </c>
      <c r="B5097" s="1167">
        <v>3</v>
      </c>
      <c r="C5097" s="1167"/>
      <c r="D5097" s="1134"/>
      <c r="E5097" s="1134"/>
    </row>
    <row r="5098" spans="1:5" ht="16" thickBot="1" x14ac:dyDescent="0.3">
      <c r="A5098" s="1157" t="s">
        <v>17975</v>
      </c>
      <c r="B5098" s="1144">
        <v>3</v>
      </c>
      <c r="C5098" s="1167"/>
      <c r="D5098" s="1134"/>
      <c r="E5098" s="1134"/>
    </row>
    <row r="5099" spans="1:5" ht="16" thickBot="1" x14ac:dyDescent="0.3">
      <c r="A5099" s="1157" t="s">
        <v>17976</v>
      </c>
      <c r="B5099" s="1144"/>
      <c r="C5099" s="1167"/>
      <c r="D5099" s="1134"/>
      <c r="E5099" s="1134"/>
    </row>
    <row r="5100" spans="1:5" ht="16" thickBot="1" x14ac:dyDescent="0.3">
      <c r="A5100" s="1157" t="s">
        <v>17977</v>
      </c>
      <c r="B5100" s="1144">
        <v>2</v>
      </c>
      <c r="C5100" s="1167" t="s">
        <v>17968</v>
      </c>
      <c r="D5100" s="1134"/>
      <c r="E5100" s="1134"/>
    </row>
    <row r="5101" spans="1:5" ht="16" thickBot="1" x14ac:dyDescent="0.3">
      <c r="A5101" s="1157"/>
      <c r="B5101" s="1144"/>
      <c r="C5101" s="1167"/>
      <c r="D5101" s="1134"/>
      <c r="E5101" s="1134"/>
    </row>
    <row r="5102" spans="1:5" ht="16" thickBot="1" x14ac:dyDescent="0.3">
      <c r="A5102" s="1157" t="s">
        <v>17978</v>
      </c>
      <c r="B5102" s="1144"/>
      <c r="C5102" s="1167"/>
      <c r="D5102" s="1134"/>
      <c r="E5102" s="1134"/>
    </row>
    <row r="5103" spans="1:5" ht="16" thickBot="1" x14ac:dyDescent="0.3">
      <c r="A5103" s="1157" t="s">
        <v>17979</v>
      </c>
      <c r="B5103" s="1144">
        <v>2</v>
      </c>
      <c r="C5103" s="1167"/>
      <c r="D5103" s="1134"/>
      <c r="E5103" s="1134"/>
    </row>
    <row r="5104" spans="1:5" ht="16" thickBot="1" x14ac:dyDescent="0.3">
      <c r="A5104" s="1157" t="s">
        <v>17980</v>
      </c>
      <c r="B5104" s="1144">
        <v>2</v>
      </c>
      <c r="C5104" s="1144"/>
      <c r="D5104" s="1134"/>
      <c r="E5104" s="1134"/>
    </row>
    <row r="5105" spans="1:5" ht="16" thickBot="1" x14ac:dyDescent="0.3">
      <c r="A5105" s="1157" t="s">
        <v>17981</v>
      </c>
      <c r="B5105" s="1144">
        <v>2</v>
      </c>
      <c r="C5105" s="1144" t="s">
        <v>17982</v>
      </c>
      <c r="D5105" s="1134"/>
      <c r="E5105" s="1134"/>
    </row>
    <row r="5106" spans="1:5" ht="16" thickBot="1" x14ac:dyDescent="0.3">
      <c r="A5106" s="1157"/>
      <c r="B5106" s="1167"/>
      <c r="C5106" s="1167"/>
      <c r="D5106" s="1134"/>
      <c r="E5106" s="1134"/>
    </row>
    <row r="5107" spans="1:5" ht="16" thickBot="1" x14ac:dyDescent="0.3">
      <c r="A5107" s="1157" t="s">
        <v>17983</v>
      </c>
      <c r="B5107" s="1144"/>
      <c r="C5107" s="1167"/>
      <c r="D5107" s="1134"/>
      <c r="E5107" s="1134"/>
    </row>
    <row r="5108" spans="1:5" ht="16" thickBot="1" x14ac:dyDescent="0.3">
      <c r="A5108" s="1157" t="s">
        <v>17984</v>
      </c>
      <c r="B5108" s="1144"/>
      <c r="C5108" s="1167"/>
      <c r="D5108" s="1134"/>
      <c r="E5108" s="1134"/>
    </row>
    <row r="5109" spans="1:5" ht="16" thickBot="1" x14ac:dyDescent="0.3">
      <c r="A5109" s="1157" t="s">
        <v>17985</v>
      </c>
      <c r="B5109" s="1144">
        <v>2</v>
      </c>
      <c r="C5109" s="1167"/>
      <c r="D5109" s="1134"/>
      <c r="E5109" s="1134"/>
    </row>
    <row r="5110" spans="1:5" ht="16" thickBot="1" x14ac:dyDescent="0.3">
      <c r="A5110" s="1157" t="s">
        <v>17986</v>
      </c>
      <c r="B5110" s="1167"/>
      <c r="C5110" s="1167"/>
      <c r="D5110" s="1134"/>
      <c r="E5110" s="1134"/>
    </row>
    <row r="5111" spans="1:5" ht="16" thickBot="1" x14ac:dyDescent="0.3">
      <c r="A5111" s="1157" t="s">
        <v>17987</v>
      </c>
      <c r="B5111" s="1144"/>
      <c r="C5111" s="1144"/>
      <c r="D5111" s="1134"/>
      <c r="E5111" s="1134"/>
    </row>
    <row r="5112" spans="1:5" ht="16" thickBot="1" x14ac:dyDescent="0.3">
      <c r="A5112" s="1157" t="s">
        <v>17988</v>
      </c>
      <c r="B5112" s="1144">
        <v>2</v>
      </c>
      <c r="C5112" s="1144" t="s">
        <v>17982</v>
      </c>
      <c r="D5112" s="1134"/>
      <c r="E5112" s="1134"/>
    </row>
    <row r="5113" spans="1:5" ht="16" thickBot="1" x14ac:dyDescent="0.3">
      <c r="A5113" s="1157"/>
      <c r="B5113" s="1144"/>
      <c r="C5113" s="1144"/>
      <c r="D5113" s="1134"/>
      <c r="E5113" s="1134"/>
    </row>
    <row r="5114" spans="1:5" ht="16" thickBot="1" x14ac:dyDescent="0.3">
      <c r="A5114" s="1157" t="s">
        <v>17989</v>
      </c>
      <c r="B5114" s="1167">
        <v>2</v>
      </c>
      <c r="C5114" s="1167" t="s">
        <v>17982</v>
      </c>
      <c r="D5114" s="1134"/>
      <c r="E5114" s="1134"/>
    </row>
    <row r="5115" spans="1:5" ht="16" thickBot="1" x14ac:dyDescent="0.3">
      <c r="A5115" s="1157"/>
      <c r="B5115" s="1144"/>
      <c r="C5115" s="1167"/>
      <c r="D5115" s="1134"/>
      <c r="E5115" s="1134"/>
    </row>
    <row r="5116" spans="1:5" ht="16" thickBot="1" x14ac:dyDescent="0.3">
      <c r="A5116" s="1157" t="s">
        <v>17990</v>
      </c>
      <c r="B5116" s="1144"/>
      <c r="C5116" s="1144"/>
      <c r="D5116" s="1134"/>
      <c r="E5116" s="1134"/>
    </row>
    <row r="5117" spans="1:5" ht="16" thickBot="1" x14ac:dyDescent="0.3">
      <c r="A5117" s="1157" t="s">
        <v>17991</v>
      </c>
      <c r="B5117" s="1167"/>
      <c r="C5117" s="1167"/>
      <c r="D5117" s="1134"/>
      <c r="E5117" s="1134"/>
    </row>
    <row r="5118" spans="1:5" ht="16" thickBot="1" x14ac:dyDescent="0.3">
      <c r="A5118" s="1157" t="s">
        <v>17992</v>
      </c>
      <c r="B5118" s="1144">
        <v>2</v>
      </c>
      <c r="C5118" s="1167"/>
      <c r="D5118" s="1134"/>
      <c r="E5118" s="1134"/>
    </row>
    <row r="5119" spans="1:5" ht="16" thickBot="1" x14ac:dyDescent="0.3">
      <c r="A5119" s="1157" t="s">
        <v>17993</v>
      </c>
      <c r="B5119" s="1144"/>
      <c r="C5119" s="1167"/>
      <c r="D5119" s="1134"/>
      <c r="E5119" s="1134"/>
    </row>
    <row r="5120" spans="1:5" ht="16" thickBot="1" x14ac:dyDescent="0.3">
      <c r="A5120" s="1157" t="s">
        <v>14506</v>
      </c>
      <c r="B5120" s="1144">
        <v>2</v>
      </c>
      <c r="C5120" s="1167"/>
      <c r="D5120" s="1134"/>
      <c r="E5120" s="1134"/>
    </row>
    <row r="5121" spans="1:5" ht="16" thickBot="1" x14ac:dyDescent="0.3">
      <c r="A5121" s="1157" t="s">
        <v>17994</v>
      </c>
      <c r="B5121" s="1144">
        <v>3</v>
      </c>
      <c r="C5121" s="1167" t="s">
        <v>12606</v>
      </c>
      <c r="D5121" s="1134"/>
      <c r="E5121" s="1134"/>
    </row>
    <row r="5122" spans="1:5" ht="16" thickBot="1" x14ac:dyDescent="0.3">
      <c r="A5122" s="1157" t="s">
        <v>17995</v>
      </c>
      <c r="B5122" s="1144"/>
      <c r="C5122" s="1167"/>
      <c r="D5122" s="1134"/>
      <c r="E5122" s="1134"/>
    </row>
    <row r="5123" spans="1:5" ht="16" thickBot="1" x14ac:dyDescent="0.3">
      <c r="A5123" s="1157">
        <v>2</v>
      </c>
      <c r="B5123" s="1144"/>
      <c r="C5123" s="1144"/>
      <c r="D5123" s="1134"/>
      <c r="E5123" s="1134"/>
    </row>
    <row r="5124" spans="1:5" ht="16" thickBot="1" x14ac:dyDescent="0.3">
      <c r="A5124" s="1157" t="s">
        <v>17996</v>
      </c>
      <c r="B5124" s="1144">
        <v>4</v>
      </c>
      <c r="C5124" s="1144" t="s">
        <v>12606</v>
      </c>
      <c r="D5124" s="1134"/>
      <c r="E5124" s="1134"/>
    </row>
    <row r="5125" spans="1:5" ht="16" thickBot="1" x14ac:dyDescent="0.3">
      <c r="A5125" s="1157" t="s">
        <v>17997</v>
      </c>
      <c r="B5125" s="1144"/>
      <c r="C5125" s="1144"/>
      <c r="D5125" s="1134"/>
      <c r="E5125" s="1134"/>
    </row>
    <row r="5126" spans="1:5" ht="16" thickBot="1" x14ac:dyDescent="0.3">
      <c r="A5126" s="1157" t="s">
        <v>14507</v>
      </c>
      <c r="B5126" s="1144">
        <v>2</v>
      </c>
      <c r="C5126" s="1167"/>
      <c r="D5126" s="1134"/>
      <c r="E5126" s="1134"/>
    </row>
    <row r="5127" spans="1:5" ht="16" thickBot="1" x14ac:dyDescent="0.3">
      <c r="A5127" s="1157" t="s">
        <v>17998</v>
      </c>
      <c r="B5127" s="1144">
        <v>2</v>
      </c>
      <c r="C5127" s="1167"/>
      <c r="D5127" s="1134"/>
      <c r="E5127" s="1134"/>
    </row>
    <row r="5128" spans="1:5" ht="16" thickBot="1" x14ac:dyDescent="0.3">
      <c r="A5128" s="1157" t="s">
        <v>17999</v>
      </c>
      <c r="B5128" s="1144"/>
      <c r="C5128" s="1167"/>
      <c r="D5128" s="1134"/>
      <c r="E5128" s="1134"/>
    </row>
    <row r="5129" spans="1:5" ht="16" thickBot="1" x14ac:dyDescent="0.3">
      <c r="A5129" s="1157" t="s">
        <v>18000</v>
      </c>
      <c r="B5129" s="1144">
        <v>2</v>
      </c>
      <c r="C5129" s="1167"/>
      <c r="D5129" s="1134"/>
      <c r="E5129" s="1134"/>
    </row>
    <row r="5130" spans="1:5" ht="16" thickBot="1" x14ac:dyDescent="0.3">
      <c r="A5130" s="1157" t="s">
        <v>18001</v>
      </c>
      <c r="B5130" s="1144">
        <v>2</v>
      </c>
      <c r="C5130" s="1167"/>
      <c r="D5130" s="1134"/>
      <c r="E5130" s="1134"/>
    </row>
    <row r="5131" spans="1:5" ht="16" thickBot="1" x14ac:dyDescent="0.3">
      <c r="A5131" s="1157" t="s">
        <v>18002</v>
      </c>
      <c r="B5131" s="1144"/>
      <c r="C5131" s="1144"/>
      <c r="D5131" s="1134"/>
      <c r="E5131" s="1134"/>
    </row>
    <row r="5132" spans="1:5" ht="16" thickBot="1" x14ac:dyDescent="0.3">
      <c r="A5132" s="1157" t="s">
        <v>18003</v>
      </c>
      <c r="B5132" s="1167"/>
      <c r="C5132" s="1167"/>
      <c r="D5132" s="1134"/>
      <c r="E5132" s="1134"/>
    </row>
    <row r="5133" spans="1:5" ht="16" thickBot="1" x14ac:dyDescent="0.3">
      <c r="A5133" s="1157" t="s">
        <v>18004</v>
      </c>
      <c r="B5133" s="1144">
        <v>2</v>
      </c>
      <c r="C5133" s="1167"/>
      <c r="D5133" s="1134"/>
      <c r="E5133" s="1134"/>
    </row>
    <row r="5134" spans="1:5" ht="16" thickBot="1" x14ac:dyDescent="0.3">
      <c r="A5134" s="1157" t="s">
        <v>18005</v>
      </c>
      <c r="B5134" s="1144">
        <v>2</v>
      </c>
      <c r="C5134" s="1144"/>
      <c r="D5134" s="1134"/>
      <c r="E5134" s="1134"/>
    </row>
    <row r="5135" spans="1:5" ht="16" thickBot="1" x14ac:dyDescent="0.3">
      <c r="A5135" s="1157" t="s">
        <v>18006</v>
      </c>
      <c r="B5135" s="1144">
        <v>2</v>
      </c>
      <c r="C5135" s="1167"/>
      <c r="D5135" s="1134"/>
      <c r="E5135" s="1134"/>
    </row>
    <row r="5136" spans="1:5" ht="16" thickBot="1" x14ac:dyDescent="0.3">
      <c r="A5136" s="1157" t="s">
        <v>18007</v>
      </c>
      <c r="B5136" s="1144">
        <v>2</v>
      </c>
      <c r="C5136" s="1167"/>
      <c r="D5136" s="1134"/>
      <c r="E5136" s="1134"/>
    </row>
    <row r="5137" spans="1:5" ht="16" thickBot="1" x14ac:dyDescent="0.3">
      <c r="A5137" s="1157" t="s">
        <v>18008</v>
      </c>
      <c r="B5137" s="1144"/>
      <c r="C5137" s="1144"/>
      <c r="D5137" s="1134"/>
      <c r="E5137" s="1134"/>
    </row>
    <row r="5138" spans="1:5" ht="16" thickBot="1" x14ac:dyDescent="0.3">
      <c r="A5138" s="1157" t="s">
        <v>18009</v>
      </c>
      <c r="B5138" s="1144"/>
      <c r="C5138" s="1167"/>
      <c r="D5138" s="1134"/>
      <c r="E5138" s="1134"/>
    </row>
    <row r="5139" spans="1:5" ht="16" thickBot="1" x14ac:dyDescent="0.3">
      <c r="A5139" s="1157" t="s">
        <v>18010</v>
      </c>
      <c r="B5139" s="1144" t="s">
        <v>17874</v>
      </c>
      <c r="C5139" s="1167"/>
      <c r="D5139" s="1134"/>
      <c r="E5139" s="1134"/>
    </row>
    <row r="5140" spans="1:5" ht="16" thickBot="1" x14ac:dyDescent="0.3">
      <c r="A5140" s="1157" t="s">
        <v>12716</v>
      </c>
      <c r="B5140" s="1144"/>
      <c r="C5140" s="1167"/>
      <c r="D5140" s="1134"/>
      <c r="E5140" s="1134"/>
    </row>
    <row r="5141" spans="1:5" ht="16" thickBot="1" x14ac:dyDescent="0.3">
      <c r="A5141" s="1157" t="s">
        <v>18011</v>
      </c>
      <c r="B5141" s="1167" t="s">
        <v>18012</v>
      </c>
      <c r="C5141" s="1167"/>
      <c r="D5141" s="1134"/>
      <c r="E5141" s="1134"/>
    </row>
    <row r="5142" spans="1:5" ht="16" thickBot="1" x14ac:dyDescent="0.3">
      <c r="A5142" s="1157" t="s">
        <v>12716</v>
      </c>
      <c r="B5142" s="1144"/>
      <c r="C5142" s="1167"/>
      <c r="D5142" s="1134"/>
      <c r="E5142" s="1134"/>
    </row>
    <row r="5143" spans="1:5" ht="16" thickBot="1" x14ac:dyDescent="0.3">
      <c r="A5143" s="1157" t="s">
        <v>18013</v>
      </c>
      <c r="B5143" s="1144"/>
      <c r="C5143" s="1167"/>
      <c r="D5143" s="1134"/>
      <c r="E5143" s="1134"/>
    </row>
    <row r="5144" spans="1:5" ht="16" thickBot="1" x14ac:dyDescent="0.3">
      <c r="A5144" s="1157" t="s">
        <v>18014</v>
      </c>
      <c r="B5144" s="1144" t="s">
        <v>17874</v>
      </c>
      <c r="C5144" s="1167"/>
      <c r="D5144" s="1134"/>
      <c r="E5144" s="1134"/>
    </row>
    <row r="5145" spans="1:5" ht="16" thickBot="1" x14ac:dyDescent="0.3">
      <c r="A5145" s="1157" t="s">
        <v>12716</v>
      </c>
      <c r="B5145" s="1144"/>
      <c r="C5145" s="1167"/>
      <c r="D5145" s="1134"/>
      <c r="E5145" s="1134"/>
    </row>
    <row r="5146" spans="1:5" ht="16" thickBot="1" x14ac:dyDescent="0.3">
      <c r="A5146" s="1157" t="s">
        <v>18015</v>
      </c>
      <c r="B5146" s="1144" t="s">
        <v>17874</v>
      </c>
      <c r="C5146" s="1144"/>
      <c r="D5146" s="1134"/>
      <c r="E5146" s="1134"/>
    </row>
    <row r="5147" spans="1:5" ht="16" thickBot="1" x14ac:dyDescent="0.3">
      <c r="A5147" s="1157" t="s">
        <v>12716</v>
      </c>
      <c r="B5147" s="1144"/>
      <c r="C5147" s="1144"/>
      <c r="D5147" s="1134"/>
      <c r="E5147" s="1134"/>
    </row>
    <row r="5148" spans="1:5" ht="16" thickBot="1" x14ac:dyDescent="0.3">
      <c r="A5148" s="1157" t="s">
        <v>18016</v>
      </c>
      <c r="B5148" s="1144"/>
      <c r="C5148" s="1167"/>
      <c r="D5148" s="1134"/>
      <c r="E5148" s="1134"/>
    </row>
    <row r="5149" spans="1:5" ht="16" thickBot="1" x14ac:dyDescent="0.3">
      <c r="A5149" s="1157">
        <v>2</v>
      </c>
      <c r="B5149" s="1144"/>
      <c r="C5149" s="1167"/>
      <c r="D5149" s="1134"/>
      <c r="E5149" s="1134"/>
    </row>
    <row r="5150" spans="1:5" ht="16" thickBot="1" x14ac:dyDescent="0.3">
      <c r="A5150" s="1157" t="s">
        <v>18017</v>
      </c>
      <c r="B5150" s="1144"/>
      <c r="C5150" s="1167"/>
      <c r="D5150" s="1134"/>
      <c r="E5150" s="1134"/>
    </row>
    <row r="5151" spans="1:5" ht="16" thickBot="1" x14ac:dyDescent="0.3">
      <c r="A5151" s="1157" t="s">
        <v>18018</v>
      </c>
      <c r="B5151" s="1144"/>
      <c r="C5151" s="1167"/>
      <c r="D5151" s="1134"/>
      <c r="E5151" s="1134"/>
    </row>
    <row r="5152" spans="1:5" ht="16" thickBot="1" x14ac:dyDescent="0.3">
      <c r="A5152" s="1157" t="s">
        <v>18019</v>
      </c>
      <c r="B5152" s="1144">
        <v>3</v>
      </c>
      <c r="C5152" s="1167"/>
      <c r="D5152" s="1134"/>
      <c r="E5152" s="1134"/>
    </row>
    <row r="5153" spans="1:5" ht="16" thickBot="1" x14ac:dyDescent="0.3">
      <c r="A5153" s="1157" t="s">
        <v>18020</v>
      </c>
      <c r="B5153" s="1144">
        <v>3</v>
      </c>
      <c r="C5153" s="1167" t="s">
        <v>12606</v>
      </c>
      <c r="D5153" s="1134"/>
      <c r="E5153" s="1134"/>
    </row>
    <row r="5154" spans="1:5" ht="16" thickBot="1" x14ac:dyDescent="0.3">
      <c r="A5154" s="1157" t="s">
        <v>18021</v>
      </c>
      <c r="B5154" s="1144">
        <v>2</v>
      </c>
      <c r="C5154" s="1167"/>
      <c r="D5154" s="1134"/>
      <c r="E5154" s="1134"/>
    </row>
    <row r="5155" spans="1:5" ht="16" thickBot="1" x14ac:dyDescent="0.3">
      <c r="A5155" s="1157" t="s">
        <v>14515</v>
      </c>
      <c r="B5155" s="1144" t="s">
        <v>17874</v>
      </c>
      <c r="C5155" s="1167"/>
      <c r="D5155" s="1134"/>
      <c r="E5155" s="1134"/>
    </row>
    <row r="5156" spans="1:5" ht="16" thickBot="1" x14ac:dyDescent="0.3">
      <c r="A5156" s="1157"/>
      <c r="B5156" s="1144"/>
      <c r="C5156" s="1167"/>
      <c r="D5156" s="1134"/>
      <c r="E5156" s="1134"/>
    </row>
    <row r="5157" spans="1:5" ht="16" thickBot="1" x14ac:dyDescent="0.3">
      <c r="A5157" s="1157" t="s">
        <v>14514</v>
      </c>
      <c r="B5157" s="1144" t="s">
        <v>17874</v>
      </c>
      <c r="C5157" s="1167"/>
      <c r="D5157" s="1134"/>
      <c r="E5157" s="1134"/>
    </row>
    <row r="5158" spans="1:5" ht="16" thickBot="1" x14ac:dyDescent="0.3">
      <c r="A5158" s="1157"/>
      <c r="B5158" s="1144"/>
      <c r="C5158" s="1167"/>
      <c r="D5158" s="1134"/>
      <c r="E5158" s="1134"/>
    </row>
    <row r="5159" spans="1:5" ht="16" thickBot="1" x14ac:dyDescent="0.3">
      <c r="A5159" s="1157" t="s">
        <v>14511</v>
      </c>
      <c r="B5159" s="1144">
        <v>3</v>
      </c>
      <c r="C5159" s="1167"/>
      <c r="D5159" s="1134"/>
      <c r="E5159" s="1134"/>
    </row>
    <row r="5160" spans="1:5" ht="16" thickBot="1" x14ac:dyDescent="0.3">
      <c r="A5160" s="1157" t="s">
        <v>14516</v>
      </c>
      <c r="B5160" s="1144" t="s">
        <v>17874</v>
      </c>
      <c r="C5160" s="1167"/>
      <c r="D5160" s="1134"/>
      <c r="E5160" s="1134"/>
    </row>
    <row r="5161" spans="1:5" ht="16" thickBot="1" x14ac:dyDescent="0.3">
      <c r="A5161" s="1157"/>
      <c r="B5161" s="1144"/>
      <c r="C5161" s="1167"/>
      <c r="D5161" s="1134"/>
      <c r="E5161" s="1134"/>
    </row>
    <row r="5162" spans="1:5" ht="16" thickBot="1" x14ac:dyDescent="0.3">
      <c r="A5162" s="1157" t="s">
        <v>18022</v>
      </c>
      <c r="B5162" s="1144" t="s">
        <v>17874</v>
      </c>
      <c r="C5162" s="1167"/>
      <c r="D5162" s="1134"/>
      <c r="E5162" s="1134"/>
    </row>
    <row r="5163" spans="1:5" ht="16" thickBot="1" x14ac:dyDescent="0.3">
      <c r="A5163" s="1157"/>
      <c r="B5163" s="1144"/>
      <c r="C5163" s="1167"/>
      <c r="D5163" s="1134"/>
      <c r="E5163" s="1134"/>
    </row>
    <row r="5164" spans="1:5" ht="16" thickBot="1" x14ac:dyDescent="0.3">
      <c r="A5164" s="1157" t="s">
        <v>18023</v>
      </c>
      <c r="B5164" s="1144">
        <v>2</v>
      </c>
      <c r="C5164" s="1167"/>
      <c r="D5164" s="1134"/>
      <c r="E5164" s="1134"/>
    </row>
    <row r="5165" spans="1:5" ht="16" thickBot="1" x14ac:dyDescent="0.3">
      <c r="A5165" s="1157" t="s">
        <v>14508</v>
      </c>
      <c r="B5165" s="1144">
        <v>2</v>
      </c>
      <c r="C5165" s="1167"/>
      <c r="D5165" s="1134"/>
      <c r="E5165" s="1134"/>
    </row>
    <row r="5166" spans="1:5" ht="16" thickBot="1" x14ac:dyDescent="0.3">
      <c r="A5166" s="1157" t="s">
        <v>14509</v>
      </c>
      <c r="B5166" s="1144">
        <v>2</v>
      </c>
      <c r="C5166" s="1167"/>
      <c r="D5166" s="1134"/>
      <c r="E5166" s="1134"/>
    </row>
    <row r="5167" spans="1:5" ht="16" thickBot="1" x14ac:dyDescent="0.3">
      <c r="A5167" s="1157" t="s">
        <v>14510</v>
      </c>
      <c r="B5167" s="1144">
        <v>2</v>
      </c>
      <c r="C5167" s="1167"/>
      <c r="D5167" s="1134"/>
      <c r="E5167" s="1134"/>
    </row>
    <row r="5168" spans="1:5" ht="16" thickBot="1" x14ac:dyDescent="0.3">
      <c r="A5168" s="1157" t="s">
        <v>14517</v>
      </c>
      <c r="B5168" s="1144" t="s">
        <v>17874</v>
      </c>
      <c r="C5168" s="1167"/>
      <c r="D5168" s="1134"/>
      <c r="E5168" s="1134"/>
    </row>
    <row r="5169" spans="1:5" ht="16" thickBot="1" x14ac:dyDescent="0.3">
      <c r="A5169" s="1157"/>
      <c r="B5169" s="1144"/>
      <c r="C5169" s="1167"/>
      <c r="D5169" s="1134"/>
      <c r="E5169" s="1134"/>
    </row>
    <row r="5170" spans="1:5" ht="16" thickBot="1" x14ac:dyDescent="0.3">
      <c r="A5170" s="1157" t="s">
        <v>14512</v>
      </c>
      <c r="B5170" s="1144">
        <v>3</v>
      </c>
      <c r="C5170" s="1167" t="s">
        <v>12606</v>
      </c>
      <c r="D5170" s="1134"/>
      <c r="E5170" s="1134"/>
    </row>
    <row r="5171" spans="1:5" ht="16" thickBot="1" x14ac:dyDescent="0.3">
      <c r="A5171" s="1157" t="s">
        <v>14513</v>
      </c>
      <c r="B5171" s="1144">
        <v>3</v>
      </c>
      <c r="C5171" s="1167" t="s">
        <v>12606</v>
      </c>
      <c r="D5171" s="1134"/>
      <c r="E5171" s="1134"/>
    </row>
    <row r="5172" spans="1:5" ht="16" thickBot="1" x14ac:dyDescent="0.3">
      <c r="A5172" s="1157" t="s">
        <v>18024</v>
      </c>
      <c r="B5172" s="1144">
        <v>2</v>
      </c>
      <c r="C5172" s="1167"/>
      <c r="D5172" s="1134"/>
      <c r="E5172" s="1134"/>
    </row>
    <row r="5173" spans="1:5" ht="16" thickBot="1" x14ac:dyDescent="0.3">
      <c r="A5173" s="1157" t="s">
        <v>18025</v>
      </c>
      <c r="B5173" s="1144"/>
      <c r="C5173" s="1167"/>
      <c r="D5173" s="1134"/>
      <c r="E5173" s="1134"/>
    </row>
    <row r="5174" spans="1:5" ht="16" thickBot="1" x14ac:dyDescent="0.3">
      <c r="A5174" s="1157" t="s">
        <v>14518</v>
      </c>
      <c r="B5174" s="1144">
        <v>2</v>
      </c>
      <c r="C5174" s="1167" t="s">
        <v>12606</v>
      </c>
      <c r="D5174" s="1134"/>
      <c r="E5174" s="1134"/>
    </row>
    <row r="5175" spans="1:5" ht="16" thickBot="1" x14ac:dyDescent="0.3">
      <c r="A5175" s="1157" t="s">
        <v>18026</v>
      </c>
      <c r="B5175" s="1144"/>
      <c r="C5175" s="1167"/>
      <c r="D5175" s="1134"/>
      <c r="E5175" s="1134"/>
    </row>
    <row r="5176" spans="1:5" ht="16" thickBot="1" x14ac:dyDescent="0.3">
      <c r="A5176" s="1157" t="s">
        <v>18027</v>
      </c>
      <c r="B5176" s="1144"/>
      <c r="C5176" s="1167"/>
      <c r="D5176" s="1134"/>
      <c r="E5176" s="1134"/>
    </row>
    <row r="5177" spans="1:5" ht="16" thickBot="1" x14ac:dyDescent="0.3">
      <c r="A5177" s="1157" t="s">
        <v>18028</v>
      </c>
      <c r="B5177" s="1144"/>
      <c r="C5177" s="1167"/>
      <c r="D5177" s="1134"/>
      <c r="E5177" s="1134"/>
    </row>
    <row r="5178" spans="1:5" ht="16" thickBot="1" x14ac:dyDescent="0.3">
      <c r="A5178" s="1157">
        <v>2</v>
      </c>
      <c r="B5178" s="1144" t="s">
        <v>17938</v>
      </c>
      <c r="C5178" s="1167"/>
      <c r="D5178" s="1134"/>
      <c r="E5178" s="1134"/>
    </row>
    <row r="5179" spans="1:5" ht="16" thickBot="1" x14ac:dyDescent="0.3">
      <c r="A5179" s="1157" t="s">
        <v>18029</v>
      </c>
      <c r="B5179" s="1144"/>
      <c r="C5179" s="1167"/>
      <c r="D5179" s="1134"/>
      <c r="E5179" s="1134"/>
    </row>
    <row r="5180" spans="1:5" ht="47" thickBot="1" x14ac:dyDescent="0.3">
      <c r="A5180" s="1157" t="s">
        <v>18030</v>
      </c>
      <c r="B5180" s="1144"/>
      <c r="C5180" s="1167"/>
      <c r="D5180" s="1134"/>
      <c r="E5180" s="1134"/>
    </row>
    <row r="5181" spans="1:5" ht="47" thickBot="1" x14ac:dyDescent="0.3">
      <c r="A5181" s="1157" t="s">
        <v>18031</v>
      </c>
      <c r="B5181" s="1144"/>
      <c r="C5181" s="1167"/>
      <c r="D5181" s="1134"/>
      <c r="E5181" s="1134"/>
    </row>
    <row r="5182" spans="1:5" ht="78" thickBot="1" x14ac:dyDescent="0.3">
      <c r="A5182" s="1157" t="s">
        <v>18032</v>
      </c>
      <c r="B5182" s="1144"/>
      <c r="C5182" s="1167"/>
      <c r="D5182" s="1134"/>
      <c r="E5182" s="1134"/>
    </row>
    <row r="5183" spans="1:5" ht="47" thickBot="1" x14ac:dyDescent="0.3">
      <c r="A5183" s="1157" t="s">
        <v>18033</v>
      </c>
      <c r="B5183" s="1144"/>
      <c r="C5183" s="1167"/>
      <c r="D5183" s="1134"/>
      <c r="E5183" s="1134"/>
    </row>
    <row r="5184" spans="1:5" ht="16" thickBot="1" x14ac:dyDescent="0.3">
      <c r="A5184" s="1157" t="s">
        <v>18034</v>
      </c>
      <c r="B5184" s="1144"/>
      <c r="C5184" s="1167"/>
      <c r="D5184" s="1134"/>
      <c r="E5184" s="1134"/>
    </row>
    <row r="5185" spans="1:5" ht="16" thickBot="1" x14ac:dyDescent="0.3">
      <c r="A5185" s="1157" t="s">
        <v>18035</v>
      </c>
      <c r="B5185" s="1144"/>
      <c r="C5185" s="1167"/>
      <c r="D5185" s="1134"/>
      <c r="E5185" s="1134"/>
    </row>
    <row r="5186" spans="1:5" ht="16" thickBot="1" x14ac:dyDescent="0.3">
      <c r="A5186" s="1157" t="s">
        <v>18036</v>
      </c>
      <c r="B5186" s="1144"/>
      <c r="C5186" s="1167"/>
      <c r="D5186" s="1134"/>
      <c r="E5186" s="1134"/>
    </row>
    <row r="5187" spans="1:5" ht="16" thickBot="1" x14ac:dyDescent="0.3">
      <c r="A5187" s="1157" t="s">
        <v>18037</v>
      </c>
      <c r="B5187" s="1144"/>
      <c r="C5187" s="1167"/>
      <c r="D5187" s="1134"/>
      <c r="E5187" s="1134"/>
    </row>
    <row r="5188" spans="1:5" ht="16" thickBot="1" x14ac:dyDescent="0.3">
      <c r="A5188" s="1157" t="s">
        <v>18038</v>
      </c>
      <c r="B5188" s="1144"/>
      <c r="C5188" s="1167"/>
      <c r="D5188" s="1134"/>
      <c r="E5188" s="1134"/>
    </row>
    <row r="5189" spans="1:5" ht="47" thickBot="1" x14ac:dyDescent="0.3">
      <c r="A5189" s="1157" t="s">
        <v>18039</v>
      </c>
      <c r="B5189" s="1144"/>
      <c r="C5189" s="1167"/>
      <c r="D5189" s="1134"/>
      <c r="E5189" s="1134"/>
    </row>
    <row r="5190" spans="1:5" ht="16" thickBot="1" x14ac:dyDescent="0.3">
      <c r="A5190" s="1157" t="s">
        <v>18040</v>
      </c>
      <c r="B5190" s="1144"/>
      <c r="C5190" s="1167"/>
      <c r="D5190" s="1134"/>
      <c r="E5190" s="1134"/>
    </row>
    <row r="5191" spans="1:5" ht="16" thickBot="1" x14ac:dyDescent="0.3">
      <c r="A5191" s="1157" t="s">
        <v>14396</v>
      </c>
      <c r="B5191" s="1144" t="s">
        <v>14397</v>
      </c>
      <c r="C5191" s="1167" t="s">
        <v>14398</v>
      </c>
      <c r="D5191" s="1134"/>
      <c r="E5191" s="1134"/>
    </row>
    <row r="5192" spans="1:5" ht="16" thickBot="1" x14ac:dyDescent="0.3">
      <c r="A5192" s="1157" t="s">
        <v>18041</v>
      </c>
      <c r="B5192" s="1144" t="s">
        <v>18042</v>
      </c>
      <c r="C5192" s="1167"/>
      <c r="D5192" s="1134"/>
      <c r="E5192" s="1134"/>
    </row>
    <row r="5193" spans="1:5" ht="16" thickBot="1" x14ac:dyDescent="0.3">
      <c r="A5193" s="1157" t="s">
        <v>18043</v>
      </c>
      <c r="B5193" s="1144"/>
      <c r="C5193" s="1167"/>
      <c r="D5193" s="1134"/>
      <c r="E5193" s="1134"/>
    </row>
    <row r="5194" spans="1:5" ht="16" thickBot="1" x14ac:dyDescent="0.3">
      <c r="A5194" s="1157"/>
      <c r="B5194" s="1144"/>
      <c r="C5194" s="1167"/>
      <c r="D5194" s="1134"/>
      <c r="E5194" s="1134"/>
    </row>
    <row r="5195" spans="1:5" ht="16" thickBot="1" x14ac:dyDescent="0.3">
      <c r="A5195" s="1157" t="s">
        <v>18044</v>
      </c>
      <c r="B5195" s="1144" t="s">
        <v>18042</v>
      </c>
      <c r="C5195" s="1167"/>
      <c r="D5195" s="1134"/>
      <c r="E5195" s="1134"/>
    </row>
    <row r="5196" spans="1:5" ht="16" thickBot="1" x14ac:dyDescent="0.3">
      <c r="A5196" s="1157" t="s">
        <v>18043</v>
      </c>
      <c r="B5196" s="1144"/>
      <c r="C5196" s="1167"/>
      <c r="D5196" s="1134"/>
      <c r="E5196" s="1134"/>
    </row>
    <row r="5197" spans="1:5" ht="16" thickBot="1" x14ac:dyDescent="0.3">
      <c r="A5197" s="1157"/>
      <c r="B5197" s="1144"/>
      <c r="C5197" s="1167"/>
      <c r="D5197" s="1134"/>
      <c r="E5197" s="1134"/>
    </row>
    <row r="5198" spans="1:5" ht="31.5" thickBot="1" x14ac:dyDescent="0.3">
      <c r="A5198" s="1157" t="s">
        <v>18045</v>
      </c>
      <c r="B5198" s="1144" t="s">
        <v>18042</v>
      </c>
      <c r="C5198" s="1167"/>
      <c r="D5198" s="1134"/>
      <c r="E5198" s="1134"/>
    </row>
    <row r="5199" spans="1:5" ht="16" thickBot="1" x14ac:dyDescent="0.3">
      <c r="A5199" s="1157" t="s">
        <v>18043</v>
      </c>
      <c r="B5199" s="1144"/>
      <c r="C5199" s="1167"/>
      <c r="D5199" s="1134"/>
      <c r="E5199" s="1134"/>
    </row>
    <row r="5200" spans="1:5" ht="16" thickBot="1" x14ac:dyDescent="0.3">
      <c r="A5200" s="1157"/>
      <c r="B5200" s="1144"/>
      <c r="C5200" s="1167"/>
      <c r="D5200" s="1134"/>
      <c r="E5200" s="1134"/>
    </row>
    <row r="5201" spans="1:5" ht="16" thickBot="1" x14ac:dyDescent="0.3">
      <c r="A5201" s="1157" t="s">
        <v>18046</v>
      </c>
      <c r="B5201" s="1144" t="s">
        <v>18042</v>
      </c>
      <c r="C5201" s="1167"/>
      <c r="D5201" s="1134"/>
      <c r="E5201" s="1134"/>
    </row>
    <row r="5202" spans="1:5" ht="16" thickBot="1" x14ac:dyDescent="0.3">
      <c r="A5202" s="1157" t="s">
        <v>18043</v>
      </c>
      <c r="B5202" s="1144"/>
      <c r="C5202" s="1167"/>
      <c r="D5202" s="1134"/>
      <c r="E5202" s="1134"/>
    </row>
    <row r="5203" spans="1:5" ht="16" thickBot="1" x14ac:dyDescent="0.3">
      <c r="A5203" s="1157"/>
      <c r="B5203" s="1144"/>
      <c r="C5203" s="1167"/>
      <c r="D5203" s="1134"/>
      <c r="E5203" s="1134"/>
    </row>
    <row r="5204" spans="1:5" ht="16" thickBot="1" x14ac:dyDescent="0.3">
      <c r="A5204" s="1157" t="s">
        <v>18047</v>
      </c>
      <c r="B5204" s="1144" t="s">
        <v>18042</v>
      </c>
      <c r="C5204" s="1167"/>
      <c r="D5204" s="1134"/>
      <c r="E5204" s="1134"/>
    </row>
    <row r="5205" spans="1:5" ht="16" thickBot="1" x14ac:dyDescent="0.3">
      <c r="A5205" s="1157" t="s">
        <v>18043</v>
      </c>
      <c r="B5205" s="1144"/>
      <c r="C5205" s="1167"/>
      <c r="D5205" s="1134"/>
      <c r="E5205" s="1134"/>
    </row>
    <row r="5206" spans="1:5" ht="16" thickBot="1" x14ac:dyDescent="0.3">
      <c r="A5206" s="1157"/>
      <c r="B5206" s="1144"/>
      <c r="C5206" s="1167"/>
      <c r="D5206" s="1134"/>
      <c r="E5206" s="1134"/>
    </row>
    <row r="5207" spans="1:5" ht="16" thickBot="1" x14ac:dyDescent="0.3">
      <c r="A5207" s="1157" t="s">
        <v>18048</v>
      </c>
      <c r="B5207" s="1144">
        <v>2</v>
      </c>
      <c r="C5207" s="1167"/>
      <c r="D5207" s="1134"/>
      <c r="E5207" s="1134"/>
    </row>
    <row r="5208" spans="1:5" ht="16" thickBot="1" x14ac:dyDescent="0.3">
      <c r="A5208" s="1157" t="s">
        <v>12607</v>
      </c>
      <c r="B5208" s="1144"/>
      <c r="C5208" s="1167"/>
      <c r="D5208" s="1134"/>
      <c r="E5208" s="1134"/>
    </row>
    <row r="5209" spans="1:5" ht="47" thickBot="1" x14ac:dyDescent="0.3">
      <c r="A5209" s="1157" t="s">
        <v>17788</v>
      </c>
      <c r="B5209" s="1144"/>
      <c r="C5209" s="1167"/>
      <c r="D5209" s="1134"/>
      <c r="E5209" s="1134"/>
    </row>
    <row r="5210" spans="1:5" ht="16" thickBot="1" x14ac:dyDescent="0.3">
      <c r="A5210" s="1157" t="s">
        <v>18049</v>
      </c>
      <c r="B5210" s="1144"/>
      <c r="C5210" s="1167"/>
      <c r="D5210" s="1134"/>
      <c r="E5210" s="1134"/>
    </row>
    <row r="5211" spans="1:5" ht="16" thickBot="1" x14ac:dyDescent="0.3">
      <c r="A5211" s="1157" t="s">
        <v>18050</v>
      </c>
      <c r="B5211" s="1167"/>
      <c r="C5211" s="1167"/>
      <c r="D5211" s="1134"/>
      <c r="E5211" s="1134"/>
    </row>
    <row r="5212" spans="1:5" ht="124.5" thickBot="1" x14ac:dyDescent="0.3">
      <c r="A5212" s="1157" t="s">
        <v>18051</v>
      </c>
      <c r="B5212" s="1144"/>
      <c r="C5212" s="1144"/>
      <c r="D5212" s="1134"/>
      <c r="E5212" s="1134"/>
    </row>
    <row r="5213" spans="1:5" ht="16" thickBot="1" x14ac:dyDescent="0.3">
      <c r="A5213" s="1157" t="s">
        <v>14396</v>
      </c>
      <c r="B5213" s="1144" t="s">
        <v>14397</v>
      </c>
      <c r="C5213" s="1144" t="s">
        <v>14398</v>
      </c>
      <c r="D5213" s="1134"/>
      <c r="E5213" s="1134"/>
    </row>
    <row r="5214" spans="1:5" ht="16" thickBot="1" x14ac:dyDescent="0.3">
      <c r="A5214" s="1157" t="s">
        <v>14519</v>
      </c>
      <c r="B5214" s="1144">
        <v>2</v>
      </c>
      <c r="C5214" s="1167"/>
      <c r="D5214" s="1134"/>
      <c r="E5214" s="1134"/>
    </row>
    <row r="5215" spans="1:5" ht="16" thickBot="1" x14ac:dyDescent="0.3">
      <c r="A5215" s="1157" t="s">
        <v>14520</v>
      </c>
      <c r="B5215" s="1144">
        <v>2</v>
      </c>
      <c r="C5215" s="1167"/>
      <c r="D5215" s="1134"/>
      <c r="E5215" s="1134"/>
    </row>
    <row r="5216" spans="1:5" ht="16" thickBot="1" x14ac:dyDescent="0.3">
      <c r="A5216" s="1157" t="s">
        <v>14521</v>
      </c>
      <c r="B5216" s="1144">
        <v>2</v>
      </c>
      <c r="C5216" s="1167"/>
      <c r="D5216" s="1134"/>
      <c r="E5216" s="1134"/>
    </row>
    <row r="5217" spans="1:5" ht="16" thickBot="1" x14ac:dyDescent="0.3">
      <c r="A5217" s="1157" t="s">
        <v>14522</v>
      </c>
      <c r="B5217" s="1144">
        <v>2</v>
      </c>
      <c r="C5217" s="1144"/>
      <c r="D5217" s="1134"/>
      <c r="E5217" s="1134"/>
    </row>
    <row r="5218" spans="1:5" ht="16" thickBot="1" x14ac:dyDescent="0.3">
      <c r="A5218" s="1157" t="s">
        <v>18052</v>
      </c>
      <c r="B5218" s="1144">
        <v>2</v>
      </c>
      <c r="C5218" s="1167" t="s">
        <v>5856</v>
      </c>
      <c r="D5218" s="1134"/>
      <c r="E5218" s="1134"/>
    </row>
    <row r="5219" spans="1:5" ht="16" thickBot="1" x14ac:dyDescent="0.3">
      <c r="A5219" s="1157" t="s">
        <v>14523</v>
      </c>
      <c r="B5219" s="1144">
        <v>2</v>
      </c>
      <c r="C5219" s="1144" t="s">
        <v>5856</v>
      </c>
      <c r="D5219" s="1134"/>
      <c r="E5219" s="1134"/>
    </row>
    <row r="5220" spans="1:5" ht="16" thickBot="1" x14ac:dyDescent="0.3">
      <c r="A5220" s="1157" t="s">
        <v>14524</v>
      </c>
      <c r="B5220" s="1144">
        <v>2</v>
      </c>
      <c r="C5220" s="1167" t="s">
        <v>5856</v>
      </c>
      <c r="D5220" s="1134"/>
      <c r="E5220" s="1134"/>
    </row>
    <row r="5221" spans="1:5" ht="16" thickBot="1" x14ac:dyDescent="0.3">
      <c r="A5221" s="1157" t="s">
        <v>14525</v>
      </c>
      <c r="B5221" s="1144">
        <v>2</v>
      </c>
      <c r="C5221" s="1167"/>
      <c r="D5221" s="1134"/>
      <c r="E5221" s="1134"/>
    </row>
    <row r="5222" spans="1:5" ht="16" thickBot="1" x14ac:dyDescent="0.3">
      <c r="A5222" s="1157" t="s">
        <v>14526</v>
      </c>
      <c r="B5222" s="1144">
        <v>2</v>
      </c>
      <c r="C5222" s="1144"/>
      <c r="D5222" s="1134"/>
      <c r="E5222" s="1134"/>
    </row>
    <row r="5223" spans="1:5" ht="16" thickBot="1" x14ac:dyDescent="0.3">
      <c r="A5223" s="1157" t="s">
        <v>18053</v>
      </c>
      <c r="B5223" s="1144">
        <v>3</v>
      </c>
      <c r="C5223" s="1167"/>
      <c r="D5223" s="1134"/>
      <c r="E5223" s="1134"/>
    </row>
    <row r="5224" spans="1:5" ht="16" thickBot="1" x14ac:dyDescent="0.3">
      <c r="A5224" s="1157" t="s">
        <v>14527</v>
      </c>
      <c r="B5224" s="1144">
        <v>2</v>
      </c>
      <c r="C5224" s="1144"/>
      <c r="D5224" s="1134"/>
      <c r="E5224" s="1134"/>
    </row>
    <row r="5225" spans="1:5" ht="16" thickBot="1" x14ac:dyDescent="0.3">
      <c r="A5225" s="1157" t="s">
        <v>18054</v>
      </c>
      <c r="B5225" s="1144">
        <v>2</v>
      </c>
      <c r="C5225" s="1167"/>
      <c r="D5225" s="1134"/>
      <c r="E5225" s="1134"/>
    </row>
    <row r="5226" spans="1:5" ht="16" thickBot="1" x14ac:dyDescent="0.3">
      <c r="A5226" s="1157" t="s">
        <v>14528</v>
      </c>
      <c r="B5226" s="1144">
        <v>2</v>
      </c>
      <c r="C5226" s="1167"/>
      <c r="D5226" s="1134"/>
      <c r="E5226" s="1134"/>
    </row>
    <row r="5227" spans="1:5" ht="16" thickBot="1" x14ac:dyDescent="0.3">
      <c r="A5227" s="1157" t="s">
        <v>18055</v>
      </c>
      <c r="B5227" s="1144">
        <v>2</v>
      </c>
      <c r="C5227" s="1167"/>
      <c r="D5227" s="1134"/>
      <c r="E5227" s="1134"/>
    </row>
    <row r="5228" spans="1:5" ht="16" thickBot="1" x14ac:dyDescent="0.3">
      <c r="A5228" s="1157" t="s">
        <v>14529</v>
      </c>
      <c r="B5228" s="1144">
        <v>2</v>
      </c>
      <c r="C5228" s="1167"/>
      <c r="D5228" s="1134"/>
      <c r="E5228" s="1134"/>
    </row>
    <row r="5229" spans="1:5" ht="16" thickBot="1" x14ac:dyDescent="0.3">
      <c r="A5229" s="1157" t="s">
        <v>14530</v>
      </c>
      <c r="B5229" s="1144">
        <v>2</v>
      </c>
      <c r="C5229" s="1167"/>
      <c r="D5229" s="1134"/>
      <c r="E5229" s="1134"/>
    </row>
    <row r="5230" spans="1:5" ht="16" thickBot="1" x14ac:dyDescent="0.3">
      <c r="A5230" s="1157" t="s">
        <v>18056</v>
      </c>
      <c r="B5230" s="1144">
        <v>2</v>
      </c>
      <c r="C5230" s="1167"/>
      <c r="D5230" s="1134"/>
      <c r="E5230" s="1134"/>
    </row>
    <row r="5231" spans="1:5" ht="16" thickBot="1" x14ac:dyDescent="0.3">
      <c r="A5231" s="1157" t="s">
        <v>18057</v>
      </c>
      <c r="B5231" s="1144">
        <v>2</v>
      </c>
      <c r="C5231" s="1167"/>
      <c r="D5231" s="1134"/>
      <c r="E5231" s="1134"/>
    </row>
    <row r="5232" spans="1:5" ht="16" thickBot="1" x14ac:dyDescent="0.3">
      <c r="A5232" s="1157" t="s">
        <v>18058</v>
      </c>
      <c r="B5232" s="1144">
        <v>2</v>
      </c>
      <c r="C5232" s="1144"/>
      <c r="D5232" s="1134"/>
      <c r="E5232" s="1134"/>
    </row>
    <row r="5233" spans="1:5" ht="16" thickBot="1" x14ac:dyDescent="0.3">
      <c r="A5233" s="1157" t="s">
        <v>14531</v>
      </c>
      <c r="B5233" s="1144">
        <v>2</v>
      </c>
      <c r="C5233" s="1167"/>
      <c r="D5233" s="1134"/>
      <c r="E5233" s="1134"/>
    </row>
    <row r="5234" spans="1:5" ht="16" thickBot="1" x14ac:dyDescent="0.3">
      <c r="A5234" s="1157" t="s">
        <v>14532</v>
      </c>
      <c r="B5234" s="1144">
        <v>2</v>
      </c>
      <c r="C5234" s="1167"/>
      <c r="D5234" s="1134"/>
      <c r="E5234" s="1134"/>
    </row>
    <row r="5235" spans="1:5" ht="16" thickBot="1" x14ac:dyDescent="0.3">
      <c r="A5235" s="1157" t="s">
        <v>14533</v>
      </c>
      <c r="B5235" s="1144">
        <v>2</v>
      </c>
      <c r="C5235" s="1144"/>
      <c r="D5235" s="1134"/>
      <c r="E5235" s="1134"/>
    </row>
    <row r="5236" spans="1:5" ht="16" thickBot="1" x14ac:dyDescent="0.3">
      <c r="A5236" s="1157" t="s">
        <v>18059</v>
      </c>
      <c r="B5236" s="1144">
        <v>2</v>
      </c>
      <c r="C5236" s="1144"/>
      <c r="D5236" s="1134"/>
      <c r="E5236" s="1134"/>
    </row>
    <row r="5237" spans="1:5" ht="16" thickBot="1" x14ac:dyDescent="0.3">
      <c r="A5237" s="1157" t="s">
        <v>14534</v>
      </c>
      <c r="B5237" s="1167">
        <v>2</v>
      </c>
      <c r="C5237" s="1167"/>
      <c r="D5237" s="1134"/>
      <c r="E5237" s="1134"/>
    </row>
    <row r="5238" spans="1:5" ht="16" thickBot="1" x14ac:dyDescent="0.3">
      <c r="A5238" s="1157" t="s">
        <v>14535</v>
      </c>
      <c r="B5238" s="1144">
        <v>2</v>
      </c>
      <c r="C5238" s="1167"/>
      <c r="D5238" s="1134"/>
      <c r="E5238" s="1134"/>
    </row>
    <row r="5239" spans="1:5" x14ac:dyDescent="0.25">
      <c r="A5239" s="1128" t="s">
        <v>14536</v>
      </c>
      <c r="B5239" s="1134">
        <v>2</v>
      </c>
      <c r="C5239" s="1134"/>
      <c r="D5239" s="1134"/>
      <c r="E5239" s="1134"/>
    </row>
    <row r="5240" spans="1:5" ht="15" x14ac:dyDescent="0.25">
      <c r="A5240" s="1130" t="s">
        <v>14574</v>
      </c>
      <c r="B5240" s="1134" t="s">
        <v>18042</v>
      </c>
      <c r="C5240" s="1134"/>
      <c r="D5240" s="1134"/>
      <c r="E5240" s="1134"/>
    </row>
    <row r="5241" spans="1:5" ht="15" x14ac:dyDescent="0.25">
      <c r="A5241" s="1130"/>
      <c r="B5241" s="1134"/>
      <c r="C5241" s="1134"/>
      <c r="D5241" s="1134"/>
      <c r="E5241" s="1134"/>
    </row>
    <row r="5242" spans="1:5" x14ac:dyDescent="0.25">
      <c r="A5242" s="1128" t="s">
        <v>14575</v>
      </c>
      <c r="B5242" s="1134" t="s">
        <v>18042</v>
      </c>
      <c r="C5242" s="1134"/>
      <c r="D5242" s="1134"/>
      <c r="E5242" s="1134"/>
    </row>
    <row r="5243" spans="1:5" x14ac:dyDescent="0.25">
      <c r="A5243" s="1128"/>
      <c r="B5243" s="1134"/>
      <c r="C5243" s="1134"/>
      <c r="D5243" s="1134"/>
      <c r="E5243" s="1134"/>
    </row>
    <row r="5244" spans="1:5" x14ac:dyDescent="0.25">
      <c r="A5244" s="1128" t="s">
        <v>18060</v>
      </c>
      <c r="B5244" s="1134" t="s">
        <v>18042</v>
      </c>
      <c r="C5244" s="1134"/>
      <c r="D5244" s="1134"/>
      <c r="E5244" s="1134"/>
    </row>
    <row r="5245" spans="1:5" x14ac:dyDescent="0.25">
      <c r="A5245" s="1128"/>
      <c r="B5245" s="1134"/>
      <c r="C5245" s="1134"/>
      <c r="D5245" s="1134"/>
      <c r="E5245" s="1134"/>
    </row>
    <row r="5246" spans="1:5" x14ac:dyDescent="0.25">
      <c r="A5246" s="1128" t="s">
        <v>14576</v>
      </c>
      <c r="B5246" s="1134" t="s">
        <v>18042</v>
      </c>
      <c r="C5246" s="1134"/>
      <c r="D5246" s="1134"/>
      <c r="E5246" s="1134"/>
    </row>
    <row r="5247" spans="1:5" ht="15" x14ac:dyDescent="0.25">
      <c r="A5247" s="1133"/>
      <c r="B5247" s="1134"/>
      <c r="C5247" s="1134"/>
      <c r="D5247" s="1134"/>
      <c r="E5247" s="1134"/>
    </row>
    <row r="5248" spans="1:5" ht="15" x14ac:dyDescent="0.25">
      <c r="A5248" s="1129" t="s">
        <v>14537</v>
      </c>
      <c r="B5248" s="1134">
        <v>2</v>
      </c>
      <c r="C5248" s="1134"/>
      <c r="D5248" s="1134"/>
      <c r="E5248" s="1134"/>
    </row>
    <row r="5249" spans="1:5" thickBot="1" x14ac:dyDescent="0.3">
      <c r="A5249" s="1129" t="s">
        <v>18061</v>
      </c>
      <c r="B5249" s="1134">
        <v>2</v>
      </c>
      <c r="C5249" s="1134"/>
      <c r="D5249" s="1134"/>
      <c r="E5249" s="1134"/>
    </row>
    <row r="5250" spans="1:5" ht="31.15" customHeight="1" thickBot="1" x14ac:dyDescent="0.3">
      <c r="A5250" s="1190" t="s">
        <v>18062</v>
      </c>
      <c r="B5250" s="1162">
        <v>2</v>
      </c>
      <c r="C5250" s="1146"/>
      <c r="D5250" s="1164"/>
      <c r="E5250" s="1142"/>
    </row>
    <row r="5251" spans="1:5" thickBot="1" x14ac:dyDescent="0.3">
      <c r="A5251" s="1191" t="s">
        <v>14538</v>
      </c>
      <c r="B5251" s="1145">
        <v>2</v>
      </c>
      <c r="C5251" s="1145"/>
      <c r="D5251" s="1145"/>
      <c r="E5251" s="1145"/>
    </row>
    <row r="5252" spans="1:5" ht="16" thickBot="1" x14ac:dyDescent="0.3">
      <c r="A5252" s="1157" t="s">
        <v>14539</v>
      </c>
      <c r="B5252" s="1144">
        <v>2</v>
      </c>
      <c r="C5252" s="1144"/>
      <c r="D5252" s="1144"/>
      <c r="E5252" s="1144"/>
    </row>
    <row r="5253" spans="1:5" ht="16" thickBot="1" x14ac:dyDescent="0.3">
      <c r="A5253" s="1157" t="s">
        <v>14540</v>
      </c>
      <c r="B5253" s="1144">
        <v>2</v>
      </c>
      <c r="C5253" s="1144"/>
      <c r="D5253" s="1144"/>
      <c r="E5253" s="1144"/>
    </row>
    <row r="5254" spans="1:5" ht="16" thickBot="1" x14ac:dyDescent="0.3">
      <c r="A5254" s="1157" t="s">
        <v>18063</v>
      </c>
      <c r="B5254" s="1144">
        <v>2</v>
      </c>
      <c r="C5254" s="1144"/>
      <c r="D5254" s="1144"/>
      <c r="E5254" s="1144"/>
    </row>
    <row r="5255" spans="1:5" ht="16" thickBot="1" x14ac:dyDescent="0.3">
      <c r="A5255" s="1157" t="s">
        <v>18064</v>
      </c>
      <c r="B5255" s="1144">
        <v>2</v>
      </c>
      <c r="C5255" s="1144"/>
      <c r="D5255" s="1144"/>
      <c r="E5255" s="1144"/>
    </row>
    <row r="5256" spans="1:5" ht="16" thickBot="1" x14ac:dyDescent="0.3">
      <c r="A5256" s="1157" t="s">
        <v>14541</v>
      </c>
      <c r="B5256" s="1144">
        <v>2</v>
      </c>
      <c r="C5256" s="1144"/>
      <c r="D5256" s="1144"/>
      <c r="E5256" s="1144"/>
    </row>
    <row r="5257" spans="1:5" ht="16" thickBot="1" x14ac:dyDescent="0.3">
      <c r="A5257" s="1157" t="s">
        <v>14542</v>
      </c>
      <c r="B5257" s="1144">
        <v>2</v>
      </c>
      <c r="C5257" s="1144"/>
      <c r="D5257" s="1144"/>
      <c r="E5257" s="1144"/>
    </row>
    <row r="5258" spans="1:5" ht="16" thickBot="1" x14ac:dyDescent="0.3">
      <c r="A5258" s="1157" t="s">
        <v>14543</v>
      </c>
      <c r="B5258" s="1144">
        <v>2</v>
      </c>
      <c r="C5258" s="1144"/>
      <c r="D5258" s="1144"/>
      <c r="E5258" s="1144"/>
    </row>
    <row r="5259" spans="1:5" ht="16" thickBot="1" x14ac:dyDescent="0.3">
      <c r="A5259" s="1157" t="s">
        <v>18065</v>
      </c>
      <c r="B5259" s="1144" t="s">
        <v>18042</v>
      </c>
      <c r="C5259" s="1144"/>
      <c r="D5259" s="1144"/>
      <c r="E5259" s="1144"/>
    </row>
    <row r="5260" spans="1:5" ht="16" thickBot="1" x14ac:dyDescent="0.3">
      <c r="A5260" s="1157"/>
      <c r="B5260" s="1144"/>
      <c r="C5260" s="1144"/>
      <c r="D5260" s="1144"/>
      <c r="E5260" s="1144"/>
    </row>
    <row r="5261" spans="1:5" ht="16" thickBot="1" x14ac:dyDescent="0.3">
      <c r="A5261" s="1157" t="s">
        <v>14577</v>
      </c>
      <c r="B5261" s="1144" t="s">
        <v>18042</v>
      </c>
      <c r="C5261" s="1144"/>
      <c r="D5261" s="1144"/>
      <c r="E5261" s="1144"/>
    </row>
    <row r="5262" spans="1:5" ht="16" thickBot="1" x14ac:dyDescent="0.3">
      <c r="A5262" s="1157"/>
      <c r="B5262" s="1144"/>
      <c r="C5262" s="1144"/>
      <c r="D5262" s="1144"/>
      <c r="E5262" s="1144"/>
    </row>
    <row r="5263" spans="1:5" ht="16" thickBot="1" x14ac:dyDescent="0.3">
      <c r="A5263" s="1157" t="s">
        <v>18066</v>
      </c>
      <c r="B5263" s="1144" t="s">
        <v>18042</v>
      </c>
      <c r="C5263" s="1144"/>
      <c r="D5263" s="1144"/>
      <c r="E5263" s="1144"/>
    </row>
    <row r="5264" spans="1:5" ht="16" thickBot="1" x14ac:dyDescent="0.3">
      <c r="A5264" s="1157"/>
      <c r="B5264" s="1144"/>
      <c r="C5264" s="1144"/>
      <c r="D5264" s="1144"/>
      <c r="E5264" s="1144"/>
    </row>
    <row r="5265" spans="1:5" ht="16" thickBot="1" x14ac:dyDescent="0.3">
      <c r="A5265" s="1157" t="s">
        <v>18067</v>
      </c>
      <c r="B5265" s="1144" t="s">
        <v>18042</v>
      </c>
      <c r="C5265" s="1144"/>
      <c r="D5265" s="1144"/>
      <c r="E5265" s="1144"/>
    </row>
    <row r="5266" spans="1:5" ht="15" x14ac:dyDescent="0.25">
      <c r="A5266" s="1129"/>
      <c r="B5266" s="1134"/>
      <c r="C5266" s="1134"/>
      <c r="D5266" s="1134"/>
      <c r="E5266" s="1134"/>
    </row>
    <row r="5267" spans="1:5" thickBot="1" x14ac:dyDescent="0.3">
      <c r="A5267" s="1129" t="s">
        <v>14544</v>
      </c>
      <c r="B5267" s="1134">
        <v>2</v>
      </c>
      <c r="C5267" s="1134"/>
      <c r="D5267" s="1134"/>
      <c r="E5267" s="1134"/>
    </row>
    <row r="5268" spans="1:5" ht="31.15" customHeight="1" thickBot="1" x14ac:dyDescent="0.3">
      <c r="A5268" s="1190" t="s">
        <v>14545</v>
      </c>
      <c r="B5268" s="1162">
        <v>2</v>
      </c>
      <c r="C5268" s="1146"/>
      <c r="D5268" s="1164"/>
      <c r="E5268" s="1142"/>
    </row>
    <row r="5269" spans="1:5" thickBot="1" x14ac:dyDescent="0.3">
      <c r="A5269" s="1191" t="s">
        <v>18068</v>
      </c>
      <c r="B5269" s="1145" t="s">
        <v>18042</v>
      </c>
      <c r="C5269" s="1145"/>
      <c r="D5269" s="1145"/>
      <c r="E5269" s="1145"/>
    </row>
    <row r="5270" spans="1:5" ht="16" thickBot="1" x14ac:dyDescent="0.3">
      <c r="A5270" s="1157"/>
      <c r="B5270" s="1144"/>
      <c r="C5270" s="1144"/>
      <c r="D5270" s="1144"/>
      <c r="E5270" s="1144"/>
    </row>
    <row r="5271" spans="1:5" ht="16" thickBot="1" x14ac:dyDescent="0.3">
      <c r="A5271" s="1157" t="s">
        <v>14546</v>
      </c>
      <c r="B5271" s="1144">
        <v>2</v>
      </c>
      <c r="C5271" s="1144"/>
      <c r="D5271" s="1144"/>
      <c r="E5271" s="1144"/>
    </row>
    <row r="5272" spans="1:5" ht="16" thickBot="1" x14ac:dyDescent="0.3">
      <c r="A5272" s="1157" t="s">
        <v>14548</v>
      </c>
      <c r="B5272" s="1144">
        <v>2</v>
      </c>
      <c r="C5272" s="1144"/>
      <c r="D5272" s="1144"/>
      <c r="E5272" s="1144"/>
    </row>
    <row r="5273" spans="1:5" ht="16" thickBot="1" x14ac:dyDescent="0.3">
      <c r="A5273" s="1157" t="s">
        <v>14547</v>
      </c>
      <c r="B5273" s="1144">
        <v>2</v>
      </c>
      <c r="C5273" s="1144"/>
      <c r="D5273" s="1144"/>
      <c r="E5273" s="1144"/>
    </row>
    <row r="5274" spans="1:5" ht="16" thickBot="1" x14ac:dyDescent="0.3">
      <c r="A5274" s="1157" t="s">
        <v>14549</v>
      </c>
      <c r="B5274" s="1144">
        <v>2</v>
      </c>
      <c r="C5274" s="1144"/>
      <c r="D5274" s="1144"/>
      <c r="E5274" s="1144"/>
    </row>
    <row r="5275" spans="1:5" ht="16" thickBot="1" x14ac:dyDescent="0.3">
      <c r="A5275" s="1157" t="s">
        <v>14550</v>
      </c>
      <c r="B5275" s="1144">
        <v>2</v>
      </c>
      <c r="C5275" s="1144"/>
      <c r="D5275" s="1144"/>
      <c r="E5275" s="1144"/>
    </row>
    <row r="5276" spans="1:5" ht="16" thickBot="1" x14ac:dyDescent="0.3">
      <c r="A5276" s="1192" t="s">
        <v>14551</v>
      </c>
      <c r="B5276" s="1144">
        <v>2</v>
      </c>
      <c r="C5276" s="1144"/>
      <c r="D5276" s="1144"/>
      <c r="E5276" s="1144"/>
    </row>
    <row r="5277" spans="1:5" ht="16" thickBot="1" x14ac:dyDescent="0.3">
      <c r="A5277" s="1193" t="s">
        <v>18069</v>
      </c>
      <c r="B5277" s="1144">
        <v>2</v>
      </c>
      <c r="C5277" s="1144"/>
      <c r="D5277" s="1144"/>
      <c r="E5277" s="1144"/>
    </row>
    <row r="5278" spans="1:5" ht="16" thickBot="1" x14ac:dyDescent="0.3">
      <c r="A5278" s="1193" t="s">
        <v>18070</v>
      </c>
      <c r="B5278" s="1144">
        <v>2</v>
      </c>
      <c r="C5278" s="1144"/>
      <c r="D5278" s="1144"/>
      <c r="E5278" s="1144"/>
    </row>
    <row r="5279" spans="1:5" ht="16" thickBot="1" x14ac:dyDescent="0.3">
      <c r="A5279" s="1193" t="s">
        <v>14572</v>
      </c>
      <c r="B5279" s="1144">
        <v>3</v>
      </c>
      <c r="C5279" s="1144"/>
      <c r="D5279" s="1144"/>
      <c r="E5279" s="1144"/>
    </row>
    <row r="5280" spans="1:5" ht="16" thickBot="1" x14ac:dyDescent="0.3">
      <c r="A5280" s="1193" t="s">
        <v>14552</v>
      </c>
      <c r="B5280" s="1144">
        <v>2</v>
      </c>
      <c r="C5280" s="1144"/>
      <c r="D5280" s="1144"/>
      <c r="E5280" s="1144"/>
    </row>
    <row r="5281" spans="1:5" ht="16" thickBot="1" x14ac:dyDescent="0.3">
      <c r="A5281" s="1193" t="s">
        <v>14553</v>
      </c>
      <c r="B5281" s="1144">
        <v>2</v>
      </c>
      <c r="C5281" s="1144"/>
      <c r="D5281" s="1144"/>
      <c r="E5281" s="1144"/>
    </row>
    <row r="5282" spans="1:5" ht="16" thickBot="1" x14ac:dyDescent="0.3">
      <c r="A5282" s="1193" t="s">
        <v>14554</v>
      </c>
      <c r="B5282" s="1144">
        <v>2</v>
      </c>
      <c r="C5282" s="1144"/>
      <c r="D5282" s="1144"/>
      <c r="E5282" s="1144"/>
    </row>
    <row r="5283" spans="1:5" ht="16" thickBot="1" x14ac:dyDescent="0.3">
      <c r="A5283" s="1193" t="s">
        <v>14555</v>
      </c>
      <c r="B5283" s="1144">
        <v>2</v>
      </c>
      <c r="C5283" s="1144"/>
      <c r="D5283" s="1144"/>
      <c r="E5283" s="1144"/>
    </row>
    <row r="5284" spans="1:5" ht="16" thickBot="1" x14ac:dyDescent="0.3">
      <c r="A5284" s="1193" t="s">
        <v>14556</v>
      </c>
      <c r="B5284" s="1144">
        <v>2</v>
      </c>
      <c r="C5284" s="1144"/>
      <c r="D5284" s="1144"/>
      <c r="E5284" s="1144"/>
    </row>
    <row r="5285" spans="1:5" ht="16" thickBot="1" x14ac:dyDescent="0.3">
      <c r="A5285" s="1193" t="s">
        <v>18071</v>
      </c>
      <c r="B5285" s="1144">
        <v>2</v>
      </c>
      <c r="C5285" s="1144"/>
      <c r="D5285" s="1144"/>
      <c r="E5285" s="1144"/>
    </row>
    <row r="5286" spans="1:5" ht="16" thickBot="1" x14ac:dyDescent="0.3">
      <c r="A5286" s="1193" t="s">
        <v>18072</v>
      </c>
      <c r="B5286" s="1144" t="s">
        <v>18042</v>
      </c>
      <c r="C5286" s="1144"/>
      <c r="D5286" s="1144"/>
      <c r="E5286" s="1144"/>
    </row>
    <row r="5287" spans="1:5" ht="16" thickBot="1" x14ac:dyDescent="0.3">
      <c r="A5287" s="1177"/>
      <c r="B5287" s="1144"/>
      <c r="C5287" s="1144"/>
      <c r="D5287" s="1144"/>
      <c r="E5287" s="1144"/>
    </row>
    <row r="5288" spans="1:5" x14ac:dyDescent="0.25">
      <c r="A5288" s="1128" t="s">
        <v>18073</v>
      </c>
      <c r="B5288" s="1134" t="s">
        <v>18042</v>
      </c>
      <c r="C5288" s="1134"/>
      <c r="D5288" s="1134"/>
      <c r="E5288" s="1134"/>
    </row>
    <row r="5289" spans="1:5" ht="15" x14ac:dyDescent="0.25">
      <c r="A5289" s="1129"/>
      <c r="B5289" s="1134"/>
      <c r="C5289" s="1134"/>
      <c r="D5289" s="1134"/>
      <c r="E5289" s="1134"/>
    </row>
    <row r="5290" spans="1:5" ht="15" x14ac:dyDescent="0.25">
      <c r="A5290" s="1129" t="s">
        <v>14557</v>
      </c>
      <c r="B5290" s="1134">
        <v>2</v>
      </c>
      <c r="C5290" s="1134"/>
      <c r="D5290" s="1134"/>
      <c r="E5290" s="1134"/>
    </row>
    <row r="5291" spans="1:5" x14ac:dyDescent="0.25">
      <c r="A5291" s="1128" t="s">
        <v>14558</v>
      </c>
      <c r="B5291" s="1134">
        <v>2</v>
      </c>
      <c r="C5291" s="1134"/>
      <c r="D5291" s="1134"/>
      <c r="E5291" s="1134"/>
    </row>
    <row r="5292" spans="1:5" ht="12.5" x14ac:dyDescent="0.25">
      <c r="A5292" s="1126" t="s">
        <v>18074</v>
      </c>
      <c r="B5292" s="1134">
        <v>2</v>
      </c>
      <c r="C5292" s="1134"/>
      <c r="D5292" s="1134"/>
      <c r="E5292" s="1134"/>
    </row>
    <row r="5293" spans="1:5" ht="15" x14ac:dyDescent="0.25">
      <c r="A5293" s="1129" t="s">
        <v>18075</v>
      </c>
      <c r="B5293" s="1134">
        <v>2</v>
      </c>
      <c r="C5293" s="1134"/>
      <c r="D5293" s="1134"/>
      <c r="E5293" s="1134"/>
    </row>
    <row r="5294" spans="1:5" x14ac:dyDescent="0.25">
      <c r="A5294" s="1128" t="s">
        <v>14559</v>
      </c>
      <c r="B5294" s="1134">
        <v>2</v>
      </c>
      <c r="C5294" s="1134"/>
      <c r="D5294" s="1134"/>
      <c r="E5294" s="1134"/>
    </row>
    <row r="5295" spans="1:5" ht="12.5" x14ac:dyDescent="0.25">
      <c r="A5295" s="1126" t="s">
        <v>18076</v>
      </c>
      <c r="B5295" s="1134">
        <v>2</v>
      </c>
      <c r="C5295" s="1134"/>
      <c r="D5295" s="1134"/>
      <c r="E5295" s="1134"/>
    </row>
    <row r="5296" spans="1:5" x14ac:dyDescent="0.25">
      <c r="A5296" s="1128" t="s">
        <v>14560</v>
      </c>
      <c r="B5296" s="1134">
        <v>2</v>
      </c>
      <c r="C5296" s="1134"/>
      <c r="D5296" s="1134"/>
      <c r="E5296" s="1134"/>
    </row>
    <row r="5297" spans="1:5" x14ac:dyDescent="0.25">
      <c r="A5297" s="1128" t="s">
        <v>14561</v>
      </c>
      <c r="B5297" s="1134">
        <v>2</v>
      </c>
      <c r="C5297" s="1134"/>
      <c r="D5297" s="1134"/>
      <c r="E5297" s="1134"/>
    </row>
    <row r="5298" spans="1:5" x14ac:dyDescent="0.25">
      <c r="A5298" s="1128" t="s">
        <v>14563</v>
      </c>
      <c r="B5298" s="1134">
        <v>2</v>
      </c>
      <c r="C5298" s="1134"/>
      <c r="D5298" s="1134"/>
      <c r="E5298" s="1134"/>
    </row>
    <row r="5299" spans="1:5" x14ac:dyDescent="0.25">
      <c r="A5299" s="1128" t="s">
        <v>14562</v>
      </c>
      <c r="B5299" s="1134">
        <v>2</v>
      </c>
      <c r="C5299" s="1134"/>
      <c r="D5299" s="1134"/>
      <c r="E5299" s="1134"/>
    </row>
    <row r="5300" spans="1:5" ht="15" x14ac:dyDescent="0.25">
      <c r="A5300" s="1129" t="s">
        <v>14564</v>
      </c>
      <c r="B5300" s="1134">
        <v>2</v>
      </c>
      <c r="C5300" s="1134"/>
      <c r="D5300" s="1134"/>
      <c r="E5300" s="1134"/>
    </row>
    <row r="5301" spans="1:5" x14ac:dyDescent="0.25">
      <c r="A5301" s="1128" t="s">
        <v>14578</v>
      </c>
      <c r="B5301" s="1134" t="s">
        <v>18042</v>
      </c>
      <c r="C5301" s="1134"/>
      <c r="D5301" s="1134"/>
      <c r="E5301" s="1134"/>
    </row>
    <row r="5302" spans="1:5" ht="12.5" x14ac:dyDescent="0.25">
      <c r="A5302" s="1126"/>
      <c r="B5302" s="1134"/>
      <c r="C5302" s="1134"/>
      <c r="D5302" s="1134"/>
      <c r="E5302" s="1134"/>
    </row>
    <row r="5303" spans="1:5" x14ac:dyDescent="0.25">
      <c r="A5303" s="1128" t="s">
        <v>14565</v>
      </c>
      <c r="B5303" s="1134">
        <v>2</v>
      </c>
      <c r="C5303" s="1134"/>
      <c r="D5303" s="1134"/>
      <c r="E5303" s="1134"/>
    </row>
    <row r="5304" spans="1:5" x14ac:dyDescent="0.25">
      <c r="A5304" s="1128" t="s">
        <v>18077</v>
      </c>
      <c r="B5304" s="1134">
        <v>2</v>
      </c>
      <c r="C5304" s="1134"/>
      <c r="D5304" s="1134"/>
      <c r="E5304" s="1134"/>
    </row>
    <row r="5305" spans="1:5" x14ac:dyDescent="0.25">
      <c r="A5305" s="1128" t="s">
        <v>14566</v>
      </c>
      <c r="B5305" s="1134">
        <v>2</v>
      </c>
      <c r="C5305" s="1134"/>
      <c r="D5305" s="1134"/>
      <c r="E5305" s="1134"/>
    </row>
    <row r="5306" spans="1:5" x14ac:dyDescent="0.25">
      <c r="A5306" s="1128" t="s">
        <v>18078</v>
      </c>
      <c r="B5306" s="1134">
        <v>2</v>
      </c>
      <c r="C5306" s="1134"/>
      <c r="D5306" s="1134"/>
      <c r="E5306" s="1134"/>
    </row>
    <row r="5307" spans="1:5" x14ac:dyDescent="0.25">
      <c r="A5307" s="1128" t="s">
        <v>18079</v>
      </c>
      <c r="B5307" s="1134">
        <v>2</v>
      </c>
      <c r="C5307" s="1134"/>
      <c r="D5307" s="1134"/>
      <c r="E5307" s="1134"/>
    </row>
    <row r="5308" spans="1:5" thickBot="1" x14ac:dyDescent="0.3">
      <c r="A5308" s="1129" t="s">
        <v>18080</v>
      </c>
      <c r="B5308" s="1134">
        <v>2</v>
      </c>
      <c r="C5308" s="1134"/>
      <c r="D5308" s="1134"/>
      <c r="E5308" s="1134"/>
    </row>
    <row r="5309" spans="1:5" ht="47.5" customHeight="1" thickBot="1" x14ac:dyDescent="0.3">
      <c r="A5309" s="1159" t="s">
        <v>14567</v>
      </c>
      <c r="B5309" s="1141">
        <v>2</v>
      </c>
      <c r="C5309" s="1156"/>
      <c r="D5309" s="1168"/>
      <c r="E5309" s="1141"/>
    </row>
    <row r="5310" spans="1:5" ht="16" thickBot="1" x14ac:dyDescent="0.3">
      <c r="A5310" s="1157" t="s">
        <v>18081</v>
      </c>
      <c r="B5310" s="1173">
        <v>2</v>
      </c>
      <c r="C5310" s="1144"/>
      <c r="D5310" s="1144"/>
      <c r="E5310" s="1144"/>
    </row>
    <row r="5311" spans="1:5" ht="16" thickBot="1" x14ac:dyDescent="0.3">
      <c r="A5311" s="1192" t="s">
        <v>18082</v>
      </c>
      <c r="B5311" s="1174">
        <v>2</v>
      </c>
      <c r="C5311" s="1167"/>
      <c r="D5311" s="1144"/>
      <c r="E5311" s="1144"/>
    </row>
    <row r="5312" spans="1:5" ht="16" thickBot="1" x14ac:dyDescent="0.3">
      <c r="A5312" s="1193" t="s">
        <v>18083</v>
      </c>
      <c r="B5312" s="1174">
        <v>2</v>
      </c>
      <c r="C5312" s="1144"/>
      <c r="D5312" s="1144"/>
      <c r="E5312" s="1144"/>
    </row>
    <row r="5313" spans="1:5" ht="16" thickBot="1" x14ac:dyDescent="0.3">
      <c r="A5313" s="1177" t="s">
        <v>14568</v>
      </c>
      <c r="B5313" s="1175">
        <v>2</v>
      </c>
      <c r="C5313" s="1167"/>
      <c r="D5313" s="1144"/>
      <c r="E5313" s="1144"/>
    </row>
    <row r="5314" spans="1:5" ht="16" thickBot="1" x14ac:dyDescent="0.3">
      <c r="A5314" s="1157" t="s">
        <v>14569</v>
      </c>
      <c r="B5314" s="1144">
        <v>2</v>
      </c>
      <c r="C5314" s="1144"/>
      <c r="D5314" s="1144"/>
      <c r="E5314" s="1144"/>
    </row>
    <row r="5315" spans="1:5" ht="16" thickBot="1" x14ac:dyDescent="0.3">
      <c r="A5315" s="1177" t="s">
        <v>14570</v>
      </c>
      <c r="B5315" s="1144">
        <v>2</v>
      </c>
      <c r="C5315" s="1167"/>
      <c r="D5315" s="1144"/>
      <c r="E5315" s="1144"/>
    </row>
    <row r="5316" spans="1:5" ht="16" thickBot="1" x14ac:dyDescent="0.3">
      <c r="A5316" s="1157" t="s">
        <v>18084</v>
      </c>
      <c r="B5316" s="1144" t="s">
        <v>18042</v>
      </c>
      <c r="C5316" s="1144"/>
      <c r="D5316" s="1144"/>
      <c r="E5316" s="1144"/>
    </row>
    <row r="5317" spans="1:5" x14ac:dyDescent="0.25">
      <c r="A5317" s="1192"/>
      <c r="B5317" s="1180"/>
      <c r="C5317" s="1173"/>
      <c r="D5317" s="1169"/>
      <c r="E5317" s="1169"/>
    </row>
    <row r="5318" spans="1:5" ht="16" thickBot="1" x14ac:dyDescent="0.3">
      <c r="A5318" s="1177" t="s">
        <v>14573</v>
      </c>
      <c r="B5318" s="1144" t="s">
        <v>18042</v>
      </c>
      <c r="C5318" s="1175"/>
      <c r="D5318" s="1172"/>
      <c r="E5318" s="1172"/>
    </row>
    <row r="5319" spans="1:5" ht="16" thickBot="1" x14ac:dyDescent="0.3">
      <c r="A5319" s="1157"/>
      <c r="B5319" s="1144"/>
      <c r="C5319" s="1144"/>
      <c r="D5319" s="1144"/>
      <c r="E5319" s="1144"/>
    </row>
    <row r="5320" spans="1:5" ht="16" thickBot="1" x14ac:dyDescent="0.3">
      <c r="A5320" s="1192" t="s">
        <v>14571</v>
      </c>
      <c r="B5320" s="1173">
        <v>2</v>
      </c>
      <c r="C5320" s="1173"/>
      <c r="D5320" s="1144"/>
      <c r="E5320" s="1144"/>
    </row>
    <row r="5321" spans="1:5" ht="16" thickBot="1" x14ac:dyDescent="0.3">
      <c r="A5321" s="1193" t="s">
        <v>13041</v>
      </c>
      <c r="B5321" s="1175"/>
      <c r="C5321" s="1175"/>
      <c r="D5321" s="1144"/>
      <c r="E5321" s="1144"/>
    </row>
    <row r="5322" spans="1:5" ht="39.5" thickBot="1" x14ac:dyDescent="0.3">
      <c r="A5322" s="1177" t="s">
        <v>17788</v>
      </c>
      <c r="B5322" s="1144"/>
      <c r="C5322" s="1167"/>
      <c r="D5322" s="1144"/>
      <c r="E5322" s="1144"/>
    </row>
    <row r="5323" spans="1:5" ht="16" thickBot="1" x14ac:dyDescent="0.3">
      <c r="A5323" s="1157" t="s">
        <v>18085</v>
      </c>
      <c r="B5323" s="1180"/>
      <c r="C5323" s="1144"/>
      <c r="D5323" s="1144"/>
      <c r="E5323" s="1144"/>
    </row>
    <row r="5324" spans="1:5" ht="91.5" thickBot="1" x14ac:dyDescent="0.3">
      <c r="A5324" s="1192" t="s">
        <v>17681</v>
      </c>
      <c r="B5324" s="1180"/>
      <c r="C5324" s="1167"/>
      <c r="D5324" s="1144"/>
      <c r="E5324" s="1144"/>
    </row>
    <row r="5325" spans="1:5" ht="16" thickBot="1" x14ac:dyDescent="0.3">
      <c r="A5325" s="1193" t="s">
        <v>14396</v>
      </c>
      <c r="B5325" s="1194" t="s">
        <v>14397</v>
      </c>
      <c r="C5325" s="1144" t="s">
        <v>14398</v>
      </c>
      <c r="D5325" s="1144"/>
      <c r="E5325" s="1144"/>
    </row>
    <row r="5326" spans="1:5" ht="16" thickBot="1" x14ac:dyDescent="0.3">
      <c r="A5326" s="1177" t="s">
        <v>18086</v>
      </c>
      <c r="B5326" s="1195">
        <v>2</v>
      </c>
      <c r="C5326" s="1167" t="s">
        <v>18087</v>
      </c>
      <c r="D5326" s="1144"/>
      <c r="E5326" s="1144"/>
    </row>
    <row r="5327" spans="1:5" ht="16" thickBot="1" x14ac:dyDescent="0.3">
      <c r="A5327" s="1157" t="s">
        <v>14579</v>
      </c>
      <c r="B5327" s="1144">
        <v>2</v>
      </c>
      <c r="C5327" s="1144" t="s">
        <v>5856</v>
      </c>
      <c r="D5327" s="1144"/>
      <c r="E5327" s="1144"/>
    </row>
    <row r="5328" spans="1:5" ht="16" thickBot="1" x14ac:dyDescent="0.3">
      <c r="A5328" s="1192" t="s">
        <v>18088</v>
      </c>
      <c r="B5328" s="1144">
        <v>2</v>
      </c>
      <c r="C5328" s="1144"/>
      <c r="D5328" s="1144"/>
      <c r="E5328" s="1144"/>
    </row>
    <row r="5329" spans="1:5" ht="16" thickBot="1" x14ac:dyDescent="0.3">
      <c r="A5329" s="1177" t="s">
        <v>14591</v>
      </c>
      <c r="B5329" s="1144">
        <v>3</v>
      </c>
      <c r="C5329" s="1144"/>
      <c r="D5329" s="1144"/>
      <c r="E5329" s="1144"/>
    </row>
    <row r="5330" spans="1:5" ht="16" thickBot="1" x14ac:dyDescent="0.3">
      <c r="A5330" s="1157" t="s">
        <v>18089</v>
      </c>
      <c r="B5330" s="1144">
        <v>3</v>
      </c>
      <c r="C5330" s="1167"/>
      <c r="D5330" s="1167"/>
      <c r="E5330" s="1167"/>
    </row>
    <row r="5331" spans="1:5" ht="16" thickBot="1" x14ac:dyDescent="0.3">
      <c r="A5331" s="1192" t="s">
        <v>14580</v>
      </c>
      <c r="B5331" s="1144">
        <v>2</v>
      </c>
      <c r="C5331" s="1144" t="s">
        <v>5856</v>
      </c>
      <c r="D5331" s="1144"/>
      <c r="E5331" s="1144"/>
    </row>
    <row r="5332" spans="1:5" ht="16" thickBot="1" x14ac:dyDescent="0.3">
      <c r="A5332" s="1193" t="s">
        <v>18090</v>
      </c>
      <c r="B5332" s="1144">
        <v>2</v>
      </c>
      <c r="C5332" s="1144"/>
      <c r="D5332" s="1144"/>
      <c r="E5332" s="1144"/>
    </row>
    <row r="5333" spans="1:5" ht="16" thickBot="1" x14ac:dyDescent="0.3">
      <c r="A5333" s="1177" t="s">
        <v>18091</v>
      </c>
      <c r="B5333" s="1144">
        <v>2</v>
      </c>
      <c r="C5333" s="1144"/>
      <c r="D5333" s="1144"/>
      <c r="E5333" s="1144"/>
    </row>
    <row r="5334" spans="1:5" ht="16.149999999999999" customHeight="1" thickBot="1" x14ac:dyDescent="0.3">
      <c r="A5334" s="1157" t="s">
        <v>18092</v>
      </c>
      <c r="B5334" s="1167">
        <v>2</v>
      </c>
      <c r="C5334" s="1156"/>
      <c r="D5334" s="1168"/>
      <c r="E5334" s="1141"/>
    </row>
    <row r="5335" spans="1:5" ht="16" thickBot="1" x14ac:dyDescent="0.3">
      <c r="A5335" s="1192" t="s">
        <v>14581</v>
      </c>
      <c r="B5335" s="1144">
        <v>2</v>
      </c>
      <c r="C5335" s="1144"/>
      <c r="D5335" s="1144"/>
      <c r="E5335" s="1144"/>
    </row>
    <row r="5336" spans="1:5" ht="16" thickBot="1" x14ac:dyDescent="0.3">
      <c r="A5336" s="1193" t="s">
        <v>18093</v>
      </c>
      <c r="B5336" s="1173">
        <v>2</v>
      </c>
      <c r="C5336" s="1167"/>
      <c r="D5336" s="1144"/>
      <c r="E5336" s="1144"/>
    </row>
    <row r="5337" spans="1:5" ht="16" thickBot="1" x14ac:dyDescent="0.3">
      <c r="A5337" s="1193" t="s">
        <v>18094</v>
      </c>
      <c r="B5337" s="1174">
        <v>2</v>
      </c>
      <c r="C5337" s="1144"/>
      <c r="D5337" s="1144"/>
      <c r="E5337" s="1144"/>
    </row>
    <row r="5338" spans="1:5" ht="16" thickBot="1" x14ac:dyDescent="0.3">
      <c r="A5338" s="1193" t="s">
        <v>18095</v>
      </c>
      <c r="B5338" s="1175">
        <v>3</v>
      </c>
      <c r="C5338" s="1167"/>
      <c r="D5338" s="1144"/>
      <c r="E5338" s="1144"/>
    </row>
    <row r="5339" spans="1:5" ht="16" thickBot="1" x14ac:dyDescent="0.3">
      <c r="A5339" s="1193" t="s">
        <v>18096</v>
      </c>
      <c r="B5339" s="1144">
        <v>3</v>
      </c>
      <c r="C5339" s="1144"/>
      <c r="D5339" s="1144"/>
      <c r="E5339" s="1144"/>
    </row>
    <row r="5340" spans="1:5" ht="16" thickBot="1" x14ac:dyDescent="0.3">
      <c r="A5340" s="1193" t="s">
        <v>18097</v>
      </c>
      <c r="B5340" s="1173">
        <v>2</v>
      </c>
      <c r="C5340" s="1167"/>
      <c r="D5340" s="1144"/>
      <c r="E5340" s="1144"/>
    </row>
    <row r="5341" spans="1:5" ht="16" thickBot="1" x14ac:dyDescent="0.3">
      <c r="A5341" s="1193" t="s">
        <v>14592</v>
      </c>
      <c r="B5341" s="1174">
        <v>3</v>
      </c>
      <c r="C5341" s="1144" t="s">
        <v>5856</v>
      </c>
      <c r="D5341" s="1144"/>
      <c r="E5341" s="1144"/>
    </row>
    <row r="5342" spans="1:5" ht="16" thickBot="1" x14ac:dyDescent="0.3">
      <c r="A5342" s="1193" t="s">
        <v>18098</v>
      </c>
      <c r="B5342" s="1174">
        <v>3</v>
      </c>
      <c r="C5342" s="1167" t="s">
        <v>5856</v>
      </c>
      <c r="D5342" s="1144"/>
      <c r="E5342" s="1144"/>
    </row>
    <row r="5343" spans="1:5" ht="16" thickBot="1" x14ac:dyDescent="0.3">
      <c r="A5343" s="1193" t="s">
        <v>18099</v>
      </c>
      <c r="B5343" s="1174">
        <v>2</v>
      </c>
      <c r="C5343" s="1144" t="s">
        <v>5856</v>
      </c>
      <c r="D5343" s="1144"/>
      <c r="E5343" s="1144"/>
    </row>
    <row r="5344" spans="1:5" ht="16" thickBot="1" x14ac:dyDescent="0.3">
      <c r="A5344" s="1193" t="s">
        <v>18100</v>
      </c>
      <c r="B5344" s="1174">
        <v>2</v>
      </c>
      <c r="C5344" s="1167" t="s">
        <v>5856</v>
      </c>
      <c r="D5344" s="1144"/>
      <c r="E5344" s="1144"/>
    </row>
    <row r="5345" spans="1:5" ht="31.15" customHeight="1" thickBot="1" x14ac:dyDescent="0.3">
      <c r="A5345" s="1193" t="s">
        <v>18101</v>
      </c>
      <c r="B5345" s="1174">
        <v>2</v>
      </c>
      <c r="C5345" s="1156"/>
      <c r="D5345" s="1168"/>
      <c r="E5345" s="1141"/>
    </row>
    <row r="5346" spans="1:5" ht="16" thickBot="1" x14ac:dyDescent="0.3">
      <c r="A5346" s="1193" t="s">
        <v>18102</v>
      </c>
      <c r="B5346" s="1174">
        <v>2</v>
      </c>
      <c r="C5346" s="1167"/>
      <c r="D5346" s="1144"/>
      <c r="E5346" s="1144"/>
    </row>
    <row r="5347" spans="1:5" ht="16.149999999999999" customHeight="1" thickBot="1" x14ac:dyDescent="0.3">
      <c r="A5347" s="1193" t="s">
        <v>14582</v>
      </c>
      <c r="B5347" s="1174">
        <v>2</v>
      </c>
      <c r="C5347" s="1156" t="s">
        <v>5856</v>
      </c>
      <c r="D5347" s="1168"/>
      <c r="E5347" s="1141"/>
    </row>
    <row r="5348" spans="1:5" ht="16" thickBot="1" x14ac:dyDescent="0.3">
      <c r="A5348" s="1177" t="s">
        <v>18103</v>
      </c>
      <c r="B5348" s="1175">
        <v>2</v>
      </c>
      <c r="C5348" s="1167"/>
      <c r="D5348" s="1144"/>
      <c r="E5348" s="1144"/>
    </row>
    <row r="5349" spans="1:5" ht="16.149999999999999" customHeight="1" thickBot="1" x14ac:dyDescent="0.3">
      <c r="A5349" s="1157" t="s">
        <v>18104</v>
      </c>
      <c r="B5349" s="1144">
        <v>2</v>
      </c>
      <c r="C5349" s="1156"/>
      <c r="D5349" s="1168"/>
      <c r="E5349" s="1141"/>
    </row>
    <row r="5350" spans="1:5" ht="16" thickBot="1" x14ac:dyDescent="0.3">
      <c r="A5350" s="1192" t="s">
        <v>14583</v>
      </c>
      <c r="B5350" s="1173">
        <v>2</v>
      </c>
      <c r="C5350" s="1167"/>
      <c r="D5350" s="1144"/>
      <c r="E5350" s="1144"/>
    </row>
    <row r="5351" spans="1:5" ht="16" thickBot="1" x14ac:dyDescent="0.3">
      <c r="A5351" s="1193" t="s">
        <v>18105</v>
      </c>
      <c r="B5351" s="1175">
        <v>3</v>
      </c>
      <c r="C5351" s="1167"/>
      <c r="D5351" s="1144"/>
      <c r="E5351" s="1144"/>
    </row>
    <row r="5352" spans="1:5" ht="16.149999999999999" customHeight="1" thickBot="1" x14ac:dyDescent="0.3">
      <c r="A5352" s="1193" t="s">
        <v>18106</v>
      </c>
      <c r="B5352" s="1144">
        <v>3</v>
      </c>
      <c r="C5352" s="1156"/>
      <c r="D5352" s="1168"/>
      <c r="E5352" s="1141"/>
    </row>
    <row r="5353" spans="1:5" ht="16" thickBot="1" x14ac:dyDescent="0.3">
      <c r="A5353" s="1193" t="s">
        <v>18107</v>
      </c>
      <c r="B5353" s="1173">
        <v>3</v>
      </c>
      <c r="C5353" s="1173"/>
      <c r="D5353" s="1144"/>
      <c r="E5353" s="1144"/>
    </row>
    <row r="5354" spans="1:5" ht="16" thickBot="1" x14ac:dyDescent="0.3">
      <c r="A5354" s="1193" t="s">
        <v>14584</v>
      </c>
      <c r="B5354" s="1174">
        <v>2</v>
      </c>
      <c r="C5354" s="1175"/>
      <c r="D5354" s="1144"/>
      <c r="E5354" s="1144"/>
    </row>
    <row r="5355" spans="1:5" ht="31.15" customHeight="1" thickBot="1" x14ac:dyDescent="0.3">
      <c r="A5355" s="1193" t="s">
        <v>14585</v>
      </c>
      <c r="B5355" s="1174">
        <v>2</v>
      </c>
      <c r="C5355" s="1156"/>
      <c r="D5355" s="1168"/>
      <c r="E5355" s="1141"/>
    </row>
    <row r="5356" spans="1:5" ht="16" thickBot="1" x14ac:dyDescent="0.3">
      <c r="A5356" s="1193" t="s">
        <v>14586</v>
      </c>
      <c r="B5356" s="1174">
        <v>2</v>
      </c>
      <c r="C5356" s="1173" t="s">
        <v>5856</v>
      </c>
      <c r="D5356" s="1144"/>
      <c r="E5356" s="1144"/>
    </row>
    <row r="5357" spans="1:5" ht="16" thickBot="1" x14ac:dyDescent="0.3">
      <c r="A5357" s="1177" t="s">
        <v>18108</v>
      </c>
      <c r="B5357" s="1174">
        <v>2</v>
      </c>
      <c r="C5357" s="1175"/>
      <c r="D5357" s="1144"/>
      <c r="E5357" s="1144"/>
    </row>
    <row r="5358" spans="1:5" ht="16.149999999999999" customHeight="1" thickBot="1" x14ac:dyDescent="0.3">
      <c r="A5358" s="1157" t="s">
        <v>14587</v>
      </c>
      <c r="B5358" s="1174">
        <v>2</v>
      </c>
      <c r="C5358" s="1156"/>
      <c r="D5358" s="1168"/>
      <c r="E5358" s="1141"/>
    </row>
    <row r="5359" spans="1:5" ht="16" thickBot="1" x14ac:dyDescent="0.3">
      <c r="A5359" s="1157" t="s">
        <v>14593</v>
      </c>
      <c r="B5359" s="1174">
        <v>3</v>
      </c>
      <c r="C5359" s="1173" t="s">
        <v>5856</v>
      </c>
      <c r="D5359" s="1144"/>
      <c r="E5359" s="1144"/>
    </row>
    <row r="5360" spans="1:5" ht="16" thickBot="1" x14ac:dyDescent="0.3">
      <c r="A5360" s="1157" t="s">
        <v>18109</v>
      </c>
      <c r="B5360" s="1174">
        <v>3</v>
      </c>
      <c r="C5360" s="1174"/>
      <c r="D5360" s="1144"/>
      <c r="E5360" s="1144"/>
    </row>
    <row r="5361" spans="1:5" ht="16" thickBot="1" x14ac:dyDescent="0.3">
      <c r="A5361" s="1157" t="s">
        <v>18110</v>
      </c>
      <c r="B5361" s="1174">
        <v>2</v>
      </c>
      <c r="C5361" s="1174"/>
      <c r="D5361" s="1144"/>
      <c r="E5361" s="1144"/>
    </row>
    <row r="5362" spans="1:5" ht="16" thickBot="1" x14ac:dyDescent="0.3">
      <c r="A5362" s="1157" t="s">
        <v>18111</v>
      </c>
      <c r="B5362" s="1175">
        <v>3</v>
      </c>
      <c r="C5362" s="1175"/>
      <c r="D5362" s="1144"/>
      <c r="E5362" s="1144"/>
    </row>
    <row r="5363" spans="1:5" x14ac:dyDescent="0.25">
      <c r="A5363" s="1128" t="s">
        <v>18112</v>
      </c>
      <c r="B5363" s="1134">
        <v>2</v>
      </c>
      <c r="C5363" s="1134"/>
      <c r="D5363" s="1134"/>
      <c r="E5363" s="1134"/>
    </row>
    <row r="5364" spans="1:5" x14ac:dyDescent="0.25">
      <c r="A5364" s="1128" t="s">
        <v>18113</v>
      </c>
      <c r="B5364" s="1134">
        <v>2</v>
      </c>
      <c r="C5364" s="1134"/>
      <c r="D5364" s="1134"/>
      <c r="E5364" s="1134"/>
    </row>
    <row r="5365" spans="1:5" x14ac:dyDescent="0.25">
      <c r="A5365" s="1128" t="s">
        <v>18114</v>
      </c>
      <c r="B5365" s="1134">
        <v>2</v>
      </c>
      <c r="C5365" s="1134"/>
      <c r="D5365" s="1134"/>
      <c r="E5365" s="1134"/>
    </row>
    <row r="5366" spans="1:5" x14ac:dyDescent="0.25">
      <c r="A5366" s="1128" t="s">
        <v>14588</v>
      </c>
      <c r="B5366" s="1134">
        <v>2</v>
      </c>
      <c r="C5366" s="1134"/>
      <c r="D5366" s="1134"/>
      <c r="E5366" s="1134"/>
    </row>
    <row r="5367" spans="1:5" x14ac:dyDescent="0.25">
      <c r="A5367" s="1128" t="s">
        <v>18115</v>
      </c>
      <c r="B5367" s="1134">
        <v>2</v>
      </c>
      <c r="C5367" s="1134" t="s">
        <v>5856</v>
      </c>
      <c r="D5367" s="1134"/>
      <c r="E5367" s="1134"/>
    </row>
    <row r="5368" spans="1:5" ht="15" x14ac:dyDescent="0.25">
      <c r="A5368" s="1129" t="s">
        <v>14589</v>
      </c>
      <c r="B5368" s="1134">
        <v>2</v>
      </c>
      <c r="C5368" s="1134" t="s">
        <v>5856</v>
      </c>
      <c r="D5368" s="1134"/>
      <c r="E5368" s="1134"/>
    </row>
    <row r="5369" spans="1:5" thickBot="1" x14ac:dyDescent="0.3">
      <c r="A5369" s="1129" t="s">
        <v>18116</v>
      </c>
      <c r="B5369" s="1134">
        <v>2</v>
      </c>
      <c r="C5369" s="1134" t="s">
        <v>5856</v>
      </c>
      <c r="D5369" s="1134"/>
      <c r="E5369" s="1134"/>
    </row>
    <row r="5370" spans="1:5" thickBot="1" x14ac:dyDescent="0.3">
      <c r="A5370" s="1140" t="s">
        <v>14590</v>
      </c>
      <c r="B5370" s="1142">
        <v>2</v>
      </c>
      <c r="C5370" s="1142"/>
      <c r="D5370" s="1134"/>
      <c r="E5370" s="1134"/>
    </row>
    <row r="5371" spans="1:5" x14ac:dyDescent="0.25">
      <c r="A5371" s="1155" t="s">
        <v>18117</v>
      </c>
      <c r="B5371" s="1169"/>
      <c r="C5371" s="1180"/>
      <c r="D5371" s="1134"/>
      <c r="E5371" s="1134"/>
    </row>
    <row r="5372" spans="1:5" ht="16" thickBot="1" x14ac:dyDescent="0.3">
      <c r="A5372" s="1157" t="s">
        <v>18118</v>
      </c>
      <c r="B5372" s="1172"/>
      <c r="C5372" s="1144"/>
      <c r="D5372" s="1134"/>
      <c r="E5372" s="1134"/>
    </row>
    <row r="5373" spans="1:5" ht="31" x14ac:dyDescent="0.25">
      <c r="A5373" s="1155" t="s">
        <v>18119</v>
      </c>
      <c r="B5373" s="1169"/>
      <c r="C5373" s="1180"/>
      <c r="D5373" s="1134"/>
      <c r="E5373" s="1134"/>
    </row>
    <row r="5374" spans="1:5" ht="16" thickBot="1" x14ac:dyDescent="0.3">
      <c r="A5374" s="1157" t="s">
        <v>18120</v>
      </c>
      <c r="B5374" s="1172"/>
      <c r="C5374" s="1144"/>
      <c r="D5374" s="1134"/>
      <c r="E5374" s="1134"/>
    </row>
    <row r="5375" spans="1:5" x14ac:dyDescent="0.25">
      <c r="A5375" s="1155" t="s">
        <v>18121</v>
      </c>
      <c r="B5375" s="1169"/>
      <c r="C5375" s="1180"/>
      <c r="D5375" s="1134"/>
      <c r="E5375" s="1134"/>
    </row>
    <row r="5376" spans="1:5" ht="16" thickBot="1" x14ac:dyDescent="0.3">
      <c r="A5376" s="1157" t="s">
        <v>12625</v>
      </c>
      <c r="B5376" s="1172"/>
      <c r="C5376" s="1144"/>
      <c r="D5376" s="1134"/>
      <c r="E5376" s="1134"/>
    </row>
    <row r="5377" spans="1:5" x14ac:dyDescent="0.25">
      <c r="A5377" s="1155" t="s">
        <v>16208</v>
      </c>
      <c r="B5377" s="1169"/>
      <c r="C5377" s="1180"/>
      <c r="D5377" s="1134"/>
      <c r="E5377" s="1134"/>
    </row>
    <row r="5378" spans="1:5" ht="47" thickBot="1" x14ac:dyDescent="0.3">
      <c r="A5378" s="1157" t="s">
        <v>123</v>
      </c>
      <c r="B5378" s="1172" t="s">
        <v>14594</v>
      </c>
      <c r="C5378" s="1144"/>
      <c r="D5378" s="1134"/>
      <c r="E5378" s="1134"/>
    </row>
    <row r="5379" spans="1:5" ht="15" x14ac:dyDescent="0.25">
      <c r="A5379" s="1129"/>
      <c r="B5379" s="1134">
        <v>2</v>
      </c>
      <c r="C5379" s="1134">
        <v>3</v>
      </c>
      <c r="D5379" s="1134">
        <v>4</v>
      </c>
      <c r="E5379" s="1134"/>
    </row>
    <row r="5380" spans="1:5" ht="63" thickBot="1" x14ac:dyDescent="0.3">
      <c r="A5380" s="1129" t="s">
        <v>11545</v>
      </c>
      <c r="B5380" s="1134" t="s">
        <v>14595</v>
      </c>
      <c r="C5380" s="1134" t="s">
        <v>3335</v>
      </c>
      <c r="D5380" s="1134" t="s">
        <v>14596</v>
      </c>
      <c r="E5380" s="1134" t="s">
        <v>3334</v>
      </c>
    </row>
    <row r="5381" spans="1:5" ht="46.15" customHeight="1" x14ac:dyDescent="0.25">
      <c r="A5381" s="1147" t="s">
        <v>11546</v>
      </c>
      <c r="B5381" s="1162" t="s">
        <v>16209</v>
      </c>
      <c r="C5381" s="1148" t="s">
        <v>3335</v>
      </c>
      <c r="D5381" s="1148" t="s">
        <v>14597</v>
      </c>
      <c r="E5381" s="1134" t="s">
        <v>14598</v>
      </c>
    </row>
    <row r="5382" spans="1:5" ht="75.5" thickBot="1" x14ac:dyDescent="0.3">
      <c r="A5382" s="1143" t="s">
        <v>11547</v>
      </c>
      <c r="B5382" s="1145" t="s">
        <v>14599</v>
      </c>
      <c r="C5382" s="1151" t="s">
        <v>3334</v>
      </c>
      <c r="D5382" s="1151" t="s">
        <v>3334</v>
      </c>
      <c r="E5382" s="1134" t="s">
        <v>16210</v>
      </c>
    </row>
    <row r="5383" spans="1:5" ht="124.5" thickBot="1" x14ac:dyDescent="0.3">
      <c r="A5383" s="1157" t="s">
        <v>11548</v>
      </c>
      <c r="B5383" s="1144" t="s">
        <v>16211</v>
      </c>
      <c r="C5383" s="1144" t="s">
        <v>3335</v>
      </c>
      <c r="D5383" s="1144" t="s">
        <v>14596</v>
      </c>
      <c r="E5383" s="1134" t="s">
        <v>3334</v>
      </c>
    </row>
    <row r="5384" spans="1:5" ht="47" thickBot="1" x14ac:dyDescent="0.3">
      <c r="A5384" s="1157" t="s">
        <v>11549</v>
      </c>
      <c r="B5384" s="1144" t="s">
        <v>16212</v>
      </c>
      <c r="C5384" s="1144" t="s">
        <v>3334</v>
      </c>
      <c r="D5384" s="1144" t="s">
        <v>3334</v>
      </c>
      <c r="E5384" s="1134" t="s">
        <v>3334</v>
      </c>
    </row>
    <row r="5385" spans="1:5" ht="62.5" thickBot="1" x14ac:dyDescent="0.3">
      <c r="A5385" s="1157" t="s">
        <v>11550</v>
      </c>
      <c r="B5385" s="1144" t="s">
        <v>14600</v>
      </c>
      <c r="C5385" s="1144" t="s">
        <v>3335</v>
      </c>
      <c r="D5385" s="1144" t="s">
        <v>3334</v>
      </c>
      <c r="E5385" s="1134" t="s">
        <v>3334</v>
      </c>
    </row>
    <row r="5386" spans="1:5" ht="93.5" thickBot="1" x14ac:dyDescent="0.3">
      <c r="A5386" s="1124" t="s">
        <v>11551</v>
      </c>
      <c r="B5386" s="1144" t="s">
        <v>14601</v>
      </c>
      <c r="C5386" s="1144" t="s">
        <v>3334</v>
      </c>
      <c r="D5386" s="1144" t="s">
        <v>3334</v>
      </c>
      <c r="E5386" s="1134" t="s">
        <v>3334</v>
      </c>
    </row>
    <row r="5387" spans="1:5" ht="125" x14ac:dyDescent="0.25">
      <c r="A5387" s="1128" t="s">
        <v>11552</v>
      </c>
      <c r="B5387" s="1134" t="s">
        <v>14602</v>
      </c>
      <c r="C5387" s="1134" t="s">
        <v>16213</v>
      </c>
      <c r="D5387" s="1134" t="s">
        <v>16214</v>
      </c>
      <c r="E5387" s="1134" t="s">
        <v>14603</v>
      </c>
    </row>
    <row r="5388" spans="1:5" ht="75" x14ac:dyDescent="0.25">
      <c r="A5388" s="1130" t="s">
        <v>11553</v>
      </c>
      <c r="B5388" s="1134" t="s">
        <v>16215</v>
      </c>
      <c r="C5388" s="1134" t="s">
        <v>14596</v>
      </c>
      <c r="D5388" s="1134" t="s">
        <v>3334</v>
      </c>
      <c r="E5388" s="1134" t="s">
        <v>3334</v>
      </c>
    </row>
    <row r="5389" spans="1:5" ht="100" x14ac:dyDescent="0.25">
      <c r="A5389" s="1130" t="s">
        <v>11554</v>
      </c>
      <c r="B5389" s="1134" t="s">
        <v>16216</v>
      </c>
      <c r="C5389" s="1134" t="s">
        <v>3334</v>
      </c>
      <c r="D5389" s="1134" t="s">
        <v>3334</v>
      </c>
      <c r="E5389" s="1134" t="s">
        <v>16217</v>
      </c>
    </row>
    <row r="5390" spans="1:5" ht="125" x14ac:dyDescent="0.25">
      <c r="A5390" s="1196" t="s">
        <v>11555</v>
      </c>
      <c r="B5390" s="1134" t="s">
        <v>14604</v>
      </c>
      <c r="C5390" s="1134" t="s">
        <v>14596</v>
      </c>
      <c r="D5390" s="1134" t="s">
        <v>14596</v>
      </c>
      <c r="E5390" s="1134" t="s">
        <v>3334</v>
      </c>
    </row>
    <row r="5391" spans="1:5" ht="75" x14ac:dyDescent="0.25">
      <c r="A5391" s="1131" t="s">
        <v>11556</v>
      </c>
      <c r="B5391" s="1134" t="s">
        <v>14605</v>
      </c>
      <c r="C5391" s="1134" t="s">
        <v>3335</v>
      </c>
      <c r="D5391" s="1134" t="s">
        <v>14596</v>
      </c>
      <c r="E5391" s="1134" t="s">
        <v>3334</v>
      </c>
    </row>
    <row r="5392" spans="1:5" ht="150" x14ac:dyDescent="0.25">
      <c r="A5392" s="1131" t="s">
        <v>11557</v>
      </c>
      <c r="B5392" s="1134" t="s">
        <v>16218</v>
      </c>
      <c r="C5392" s="1134" t="s">
        <v>16219</v>
      </c>
      <c r="D5392" s="1134" t="s">
        <v>16220</v>
      </c>
      <c r="E5392" s="1134" t="s">
        <v>3334</v>
      </c>
    </row>
    <row r="5393" spans="1:5" ht="75" x14ac:dyDescent="0.25">
      <c r="A5393" s="1131" t="s">
        <v>11558</v>
      </c>
      <c r="B5393" s="1134" t="s">
        <v>16221</v>
      </c>
      <c r="C5393" s="1134" t="s">
        <v>14596</v>
      </c>
      <c r="D5393" s="1134" t="s">
        <v>16222</v>
      </c>
      <c r="E5393" s="1134" t="s">
        <v>16223</v>
      </c>
    </row>
    <row r="5394" spans="1:5" ht="62.5" x14ac:dyDescent="0.25">
      <c r="A5394" s="1131" t="s">
        <v>11743</v>
      </c>
      <c r="B5394" s="1134" t="s">
        <v>16224</v>
      </c>
      <c r="C5394" s="1134" t="s">
        <v>3335</v>
      </c>
      <c r="D5394" s="1134" t="s">
        <v>14596</v>
      </c>
      <c r="E5394" s="1134" t="s">
        <v>3334</v>
      </c>
    </row>
    <row r="5395" spans="1:5" ht="18" x14ac:dyDescent="0.25">
      <c r="A5395" s="1131" t="s">
        <v>16225</v>
      </c>
      <c r="B5395" s="1134"/>
      <c r="C5395" s="1134"/>
      <c r="D5395" s="1134"/>
      <c r="E5395" s="1134"/>
    </row>
    <row r="5396" spans="1:5" ht="18" x14ac:dyDescent="0.25">
      <c r="A5396" s="1131" t="s">
        <v>16226</v>
      </c>
      <c r="B5396" s="1134"/>
      <c r="C5396" s="1134"/>
      <c r="D5396" s="1134"/>
      <c r="E5396" s="1134"/>
    </row>
    <row r="5397" spans="1:5" ht="18" x14ac:dyDescent="0.25">
      <c r="A5397" s="1131" t="s">
        <v>16227</v>
      </c>
      <c r="B5397" s="1134"/>
      <c r="C5397" s="1134"/>
      <c r="D5397" s="1134"/>
      <c r="E5397" s="1134"/>
    </row>
    <row r="5398" spans="1:5" ht="37.5" x14ac:dyDescent="0.25">
      <c r="A5398" s="1131" t="s">
        <v>123</v>
      </c>
      <c r="B5398" s="1134" t="s">
        <v>14594</v>
      </c>
      <c r="C5398" s="1134"/>
      <c r="D5398" s="1134"/>
      <c r="E5398" s="1134"/>
    </row>
    <row r="5399" spans="1:5" ht="18" x14ac:dyDescent="0.25">
      <c r="A5399" s="1131"/>
      <c r="B5399" s="1134">
        <v>2</v>
      </c>
      <c r="C5399" s="1134">
        <v>3</v>
      </c>
      <c r="D5399" s="1134">
        <v>4</v>
      </c>
      <c r="E5399" s="1134"/>
    </row>
    <row r="5400" spans="1:5" ht="137.5" x14ac:dyDescent="0.25">
      <c r="A5400" s="1131" t="s">
        <v>11545</v>
      </c>
      <c r="B5400" s="1134" t="s">
        <v>16228</v>
      </c>
      <c r="C5400" s="1134" t="s">
        <v>3334</v>
      </c>
      <c r="D5400" s="1134" t="s">
        <v>3334</v>
      </c>
      <c r="E5400" s="1134" t="s">
        <v>3334</v>
      </c>
    </row>
    <row r="5401" spans="1:5" ht="75" x14ac:dyDescent="0.25">
      <c r="A5401" s="1128" t="s">
        <v>11546</v>
      </c>
      <c r="B5401" s="1134" t="s">
        <v>14606</v>
      </c>
      <c r="C5401" s="1134" t="s">
        <v>14607</v>
      </c>
      <c r="D5401" s="1134" t="s">
        <v>14608</v>
      </c>
      <c r="E5401" s="1134" t="s">
        <v>14608</v>
      </c>
    </row>
    <row r="5402" spans="1:5" ht="175" x14ac:dyDescent="0.25">
      <c r="A5402" s="1128" t="s">
        <v>11547</v>
      </c>
      <c r="B5402" s="1134" t="s">
        <v>16229</v>
      </c>
      <c r="C5402" s="1134" t="s">
        <v>14607</v>
      </c>
      <c r="D5402" s="1134" t="s">
        <v>14608</v>
      </c>
      <c r="E5402" s="1134" t="s">
        <v>14608</v>
      </c>
    </row>
    <row r="5403" spans="1:5" ht="112.5" x14ac:dyDescent="0.25">
      <c r="A5403" s="1128" t="s">
        <v>11548</v>
      </c>
      <c r="B5403" s="1134" t="s">
        <v>14609</v>
      </c>
      <c r="C5403" s="1134" t="s">
        <v>16230</v>
      </c>
      <c r="D5403" s="1134" t="s">
        <v>16230</v>
      </c>
      <c r="E5403" s="1134" t="s">
        <v>16230</v>
      </c>
    </row>
    <row r="5404" spans="1:5" ht="87.5" x14ac:dyDescent="0.25">
      <c r="A5404" s="1128" t="s">
        <v>11549</v>
      </c>
      <c r="B5404" s="1134" t="s">
        <v>16231</v>
      </c>
      <c r="C5404" s="1134" t="s">
        <v>14610</v>
      </c>
      <c r="D5404" s="1134" t="s">
        <v>14611</v>
      </c>
      <c r="E5404" s="1134" t="s">
        <v>14611</v>
      </c>
    </row>
    <row r="5405" spans="1:5" ht="87.5" x14ac:dyDescent="0.25">
      <c r="A5405" s="1128" t="s">
        <v>11550</v>
      </c>
      <c r="B5405" s="1134" t="s">
        <v>16232</v>
      </c>
      <c r="C5405" s="1134" t="s">
        <v>14596</v>
      </c>
      <c r="D5405" s="1134" t="s">
        <v>14596</v>
      </c>
      <c r="E5405" s="1134" t="s">
        <v>16233</v>
      </c>
    </row>
    <row r="5406" spans="1:5" ht="37.5" x14ac:dyDescent="0.25">
      <c r="A5406" s="1128"/>
      <c r="B5406" s="1134" t="s">
        <v>14612</v>
      </c>
      <c r="C5406" s="1134" t="s">
        <v>14596</v>
      </c>
      <c r="D5406" s="1134" t="s">
        <v>3334</v>
      </c>
      <c r="E5406" s="1134" t="s">
        <v>3334</v>
      </c>
    </row>
    <row r="5407" spans="1:5" ht="62.5" x14ac:dyDescent="0.25">
      <c r="A5407" s="1128"/>
      <c r="B5407" s="1134" t="s">
        <v>14613</v>
      </c>
      <c r="C5407" s="1134" t="s">
        <v>3334</v>
      </c>
      <c r="D5407" s="1134" t="s">
        <v>3334</v>
      </c>
      <c r="E5407" s="1134" t="s">
        <v>16210</v>
      </c>
    </row>
    <row r="5408" spans="1:5" ht="50" x14ac:dyDescent="0.25">
      <c r="A5408" s="1128"/>
      <c r="B5408" s="1134" t="s">
        <v>14614</v>
      </c>
      <c r="C5408" s="1134" t="s">
        <v>3334</v>
      </c>
      <c r="D5408" s="1134" t="s">
        <v>3334</v>
      </c>
      <c r="E5408" s="1134" t="s">
        <v>14615</v>
      </c>
    </row>
    <row r="5409" spans="1:5" ht="62.5" x14ac:dyDescent="0.25">
      <c r="A5409" s="1128"/>
      <c r="B5409" s="1134" t="s">
        <v>14616</v>
      </c>
      <c r="C5409" s="1134" t="s">
        <v>3334</v>
      </c>
      <c r="D5409" s="1134" t="s">
        <v>3334</v>
      </c>
      <c r="E5409" s="1134" t="s">
        <v>3334</v>
      </c>
    </row>
    <row r="5410" spans="1:5" ht="75" x14ac:dyDescent="0.25">
      <c r="A5410" s="1128"/>
      <c r="B5410" s="1134" t="s">
        <v>16234</v>
      </c>
      <c r="C5410" s="1134" t="s">
        <v>3335</v>
      </c>
      <c r="D5410" s="1134" t="s">
        <v>14596</v>
      </c>
      <c r="E5410" s="1134" t="s">
        <v>3334</v>
      </c>
    </row>
    <row r="5411" spans="1:5" ht="87.5" x14ac:dyDescent="0.25">
      <c r="A5411" s="1128"/>
      <c r="B5411" s="1134" t="s">
        <v>14617</v>
      </c>
      <c r="C5411" s="1134" t="s">
        <v>3335</v>
      </c>
      <c r="D5411" s="1134" t="s">
        <v>14596</v>
      </c>
      <c r="E5411" s="1134" t="s">
        <v>3334</v>
      </c>
    </row>
    <row r="5412" spans="1:5" ht="100" x14ac:dyDescent="0.25">
      <c r="A5412" s="1128"/>
      <c r="B5412" s="1134" t="s">
        <v>16235</v>
      </c>
      <c r="C5412" s="1134" t="s">
        <v>3334</v>
      </c>
      <c r="D5412" s="1134" t="s">
        <v>3334</v>
      </c>
      <c r="E5412" s="1134" t="s">
        <v>3334</v>
      </c>
    </row>
    <row r="5413" spans="1:5" ht="75" x14ac:dyDescent="0.25">
      <c r="A5413" s="1128"/>
      <c r="B5413" s="1134" t="s">
        <v>16236</v>
      </c>
      <c r="C5413" s="1134" t="s">
        <v>3335</v>
      </c>
      <c r="D5413" s="1134" t="s">
        <v>3334</v>
      </c>
      <c r="E5413" s="1134" t="s">
        <v>3334</v>
      </c>
    </row>
    <row r="5414" spans="1:5" ht="137.5" x14ac:dyDescent="0.25">
      <c r="A5414" s="1197"/>
      <c r="B5414" s="1134" t="s">
        <v>16237</v>
      </c>
      <c r="C5414" s="1134" t="s">
        <v>3335</v>
      </c>
      <c r="D5414" s="1134" t="s">
        <v>14596</v>
      </c>
      <c r="E5414" s="1134" t="s">
        <v>3334</v>
      </c>
    </row>
    <row r="5415" spans="1:5" ht="125" x14ac:dyDescent="0.25">
      <c r="A5415" s="1131"/>
      <c r="B5415" s="1134" t="s">
        <v>16238</v>
      </c>
      <c r="C5415" s="1134" t="s">
        <v>3335</v>
      </c>
      <c r="D5415" s="1134" t="s">
        <v>14596</v>
      </c>
      <c r="E5415" s="1134" t="s">
        <v>3334</v>
      </c>
    </row>
    <row r="5416" spans="1:5" ht="100" x14ac:dyDescent="0.25">
      <c r="A5416" s="1131"/>
      <c r="B5416" s="1134" t="s">
        <v>16239</v>
      </c>
      <c r="C5416" s="1134" t="s">
        <v>3335</v>
      </c>
      <c r="D5416" s="1134" t="s">
        <v>14596</v>
      </c>
      <c r="E5416" s="1134" t="s">
        <v>3334</v>
      </c>
    </row>
    <row r="5417" spans="1:5" ht="100" x14ac:dyDescent="0.25">
      <c r="A5417" s="1131"/>
      <c r="B5417" s="1134" t="s">
        <v>14618</v>
      </c>
      <c r="C5417" s="1134" t="s">
        <v>16240</v>
      </c>
      <c r="D5417" s="1134" t="s">
        <v>16240</v>
      </c>
      <c r="E5417" s="1134" t="s">
        <v>16240</v>
      </c>
    </row>
    <row r="5418" spans="1:5" ht="50" x14ac:dyDescent="0.25">
      <c r="A5418" s="1131"/>
      <c r="B5418" s="1134" t="s">
        <v>16241</v>
      </c>
      <c r="C5418" s="1134"/>
      <c r="D5418" s="1134"/>
      <c r="E5418" s="1134"/>
    </row>
    <row r="5419" spans="1:5" ht="18" x14ac:dyDescent="0.25">
      <c r="A5419" s="1131" t="s">
        <v>14596</v>
      </c>
      <c r="B5419" s="1134" t="s">
        <v>3334</v>
      </c>
      <c r="C5419" s="1134" t="s">
        <v>3334</v>
      </c>
      <c r="D5419" s="1134"/>
      <c r="E5419" s="1134"/>
    </row>
    <row r="5420" spans="1:5" ht="36" x14ac:dyDescent="0.25">
      <c r="A5420" s="1131" t="s">
        <v>16242</v>
      </c>
      <c r="B5420" s="1134"/>
      <c r="C5420" s="1134"/>
      <c r="D5420" s="1134"/>
      <c r="E5420" s="1134"/>
    </row>
    <row r="5421" spans="1:5" x14ac:dyDescent="0.25">
      <c r="A5421" s="1128" t="s">
        <v>15614</v>
      </c>
      <c r="B5421" s="1134"/>
      <c r="C5421" s="1134"/>
      <c r="D5421" s="1134"/>
      <c r="E5421" s="1134"/>
    </row>
    <row r="5422" spans="1:5" ht="31" x14ac:dyDescent="0.25">
      <c r="A5422" s="1197" t="s">
        <v>16243</v>
      </c>
      <c r="B5422" s="1134"/>
      <c r="C5422" s="1134"/>
      <c r="D5422" s="1134"/>
      <c r="E5422" s="1134"/>
    </row>
    <row r="5423" spans="1:5" ht="18" x14ac:dyDescent="0.25">
      <c r="A5423" s="1131" t="s">
        <v>13140</v>
      </c>
      <c r="B5423" s="1134"/>
      <c r="C5423" s="1134"/>
      <c r="D5423" s="1134"/>
      <c r="E5423" s="1134"/>
    </row>
    <row r="5424" spans="1:5" ht="18" x14ac:dyDescent="0.25">
      <c r="A5424" s="1131" t="s">
        <v>13141</v>
      </c>
      <c r="B5424" s="1134"/>
      <c r="C5424" s="1134"/>
      <c r="D5424" s="1134"/>
      <c r="E5424" s="1134"/>
    </row>
    <row r="5425" spans="1:5" ht="18" x14ac:dyDescent="0.25">
      <c r="A5425" s="1131" t="s">
        <v>10977</v>
      </c>
      <c r="B5425" s="1134"/>
      <c r="C5425" s="1134"/>
      <c r="D5425" s="1134"/>
      <c r="E5425" s="1134"/>
    </row>
    <row r="5426" spans="1:5" ht="18" x14ac:dyDescent="0.25">
      <c r="A5426" s="1131" t="s">
        <v>13142</v>
      </c>
      <c r="B5426" s="1134"/>
      <c r="C5426" s="1134"/>
      <c r="D5426" s="1134"/>
      <c r="E5426" s="1134"/>
    </row>
    <row r="5427" spans="1:5" ht="18" x14ac:dyDescent="0.25">
      <c r="A5427" s="1131" t="s">
        <v>3805</v>
      </c>
      <c r="B5427" s="1134"/>
      <c r="C5427" s="1134"/>
      <c r="D5427" s="1134"/>
      <c r="E5427" s="1134"/>
    </row>
    <row r="5428" spans="1:5" ht="18" x14ac:dyDescent="0.25">
      <c r="A5428" s="1131" t="s">
        <v>10978</v>
      </c>
      <c r="B5428" s="1134"/>
      <c r="C5428" s="1134"/>
      <c r="D5428" s="1134"/>
      <c r="E5428" s="1134"/>
    </row>
    <row r="5429" spans="1:5" ht="18" x14ac:dyDescent="0.25">
      <c r="A5429" s="1131" t="s">
        <v>13143</v>
      </c>
      <c r="B5429" s="1134"/>
      <c r="C5429" s="1134"/>
      <c r="D5429" s="1134"/>
      <c r="E5429" s="1134"/>
    </row>
    <row r="5430" spans="1:5" ht="18" x14ac:dyDescent="0.25">
      <c r="A5430" s="1131" t="s">
        <v>3805</v>
      </c>
      <c r="B5430" s="1134"/>
      <c r="C5430" s="1134"/>
      <c r="D5430" s="1134"/>
      <c r="E5430" s="1134"/>
    </row>
    <row r="5431" spans="1:5" ht="18" x14ac:dyDescent="0.25">
      <c r="A5431" s="1131" t="s">
        <v>13144</v>
      </c>
      <c r="B5431" s="1134"/>
      <c r="C5431" s="1134"/>
      <c r="D5431" s="1134"/>
      <c r="E5431" s="1134"/>
    </row>
    <row r="5432" spans="1:5" ht="18" x14ac:dyDescent="0.25">
      <c r="A5432" s="1131" t="s">
        <v>13145</v>
      </c>
      <c r="B5432" s="1134"/>
      <c r="C5432" s="1134"/>
      <c r="D5432" s="1134"/>
      <c r="E5432" s="1134"/>
    </row>
    <row r="5433" spans="1:5" ht="18" x14ac:dyDescent="0.25">
      <c r="A5433" s="1131" t="s">
        <v>13146</v>
      </c>
      <c r="B5433" s="1134"/>
      <c r="C5433" s="1134"/>
      <c r="D5433" s="1134"/>
      <c r="E5433" s="1134"/>
    </row>
    <row r="5434" spans="1:5" ht="18" x14ac:dyDescent="0.25">
      <c r="A5434" s="1131" t="s">
        <v>13147</v>
      </c>
      <c r="B5434" s="1134"/>
      <c r="C5434" s="1134"/>
      <c r="D5434" s="1134"/>
      <c r="E5434" s="1134"/>
    </row>
    <row r="5435" spans="1:5" ht="18" x14ac:dyDescent="0.25">
      <c r="A5435" s="1131" t="s">
        <v>13138</v>
      </c>
      <c r="B5435" s="1134"/>
      <c r="C5435" s="1134"/>
      <c r="D5435" s="1134"/>
      <c r="E5435" s="1134"/>
    </row>
    <row r="5436" spans="1:5" ht="18" x14ac:dyDescent="0.25">
      <c r="A5436" s="1131" t="s">
        <v>13148</v>
      </c>
      <c r="B5436" s="1134"/>
      <c r="C5436" s="1134"/>
      <c r="D5436" s="1134"/>
      <c r="E5436" s="1134"/>
    </row>
    <row r="5437" spans="1:5" x14ac:dyDescent="0.25">
      <c r="A5437" s="1128" t="s">
        <v>3805</v>
      </c>
      <c r="B5437" s="1134"/>
      <c r="C5437" s="1134"/>
      <c r="D5437" s="1134"/>
      <c r="E5437" s="1134"/>
    </row>
    <row r="5438" spans="1:5" x14ac:dyDescent="0.25">
      <c r="A5438" s="1197" t="s">
        <v>13149</v>
      </c>
      <c r="B5438" s="1134"/>
      <c r="C5438" s="1134"/>
      <c r="D5438" s="1134"/>
      <c r="E5438" s="1134"/>
    </row>
    <row r="5439" spans="1:5" ht="18" x14ac:dyDescent="0.25">
      <c r="A5439" s="1131" t="s">
        <v>13150</v>
      </c>
      <c r="B5439" s="1134"/>
      <c r="C5439" s="1134"/>
      <c r="D5439" s="1134"/>
      <c r="E5439" s="1134"/>
    </row>
    <row r="5440" spans="1:5" ht="18" x14ac:dyDescent="0.25">
      <c r="A5440" s="1131" t="s">
        <v>13151</v>
      </c>
      <c r="B5440" s="1134"/>
      <c r="C5440" s="1134"/>
      <c r="D5440" s="1134"/>
      <c r="E5440" s="1134"/>
    </row>
    <row r="5441" spans="1:5" ht="18" x14ac:dyDescent="0.25">
      <c r="A5441" s="1131" t="s">
        <v>13152</v>
      </c>
      <c r="B5441" s="1134"/>
      <c r="C5441" s="1134"/>
      <c r="D5441" s="1134"/>
      <c r="E5441" s="1134"/>
    </row>
    <row r="5442" spans="1:5" ht="18" x14ac:dyDescent="0.25">
      <c r="A5442" s="1131" t="s">
        <v>13153</v>
      </c>
      <c r="B5442" s="1134"/>
      <c r="C5442" s="1134"/>
      <c r="D5442" s="1134"/>
      <c r="E5442" s="1134"/>
    </row>
    <row r="5443" spans="1:5" ht="18" x14ac:dyDescent="0.25">
      <c r="A5443" s="1131" t="s">
        <v>13154</v>
      </c>
      <c r="B5443" s="1134"/>
      <c r="C5443" s="1134"/>
      <c r="D5443" s="1134"/>
      <c r="E5443" s="1134"/>
    </row>
    <row r="5444" spans="1:5" ht="62.5" x14ac:dyDescent="0.25">
      <c r="A5444" s="1197" t="s">
        <v>13155</v>
      </c>
      <c r="B5444" s="1134" t="s">
        <v>13156</v>
      </c>
      <c r="C5444" s="1134" t="s">
        <v>14619</v>
      </c>
      <c r="D5444" s="1134"/>
      <c r="E5444" s="1134"/>
    </row>
    <row r="5445" spans="1:5" ht="18" x14ac:dyDescent="0.25">
      <c r="A5445" s="1131" t="s">
        <v>13157</v>
      </c>
      <c r="B5445" s="1134"/>
      <c r="C5445" s="1134" t="s">
        <v>13158</v>
      </c>
      <c r="D5445" s="1134" t="s">
        <v>13186</v>
      </c>
      <c r="E5445" s="1134">
        <v>2.5</v>
      </c>
    </row>
    <row r="5446" spans="1:5" ht="18" x14ac:dyDescent="0.25">
      <c r="A5446" s="1131"/>
      <c r="B5446" s="1134"/>
      <c r="C5446" s="1134"/>
      <c r="D5446" s="1134" t="s">
        <v>13187</v>
      </c>
      <c r="E5446" s="1134">
        <v>8</v>
      </c>
    </row>
    <row r="5447" spans="1:5" ht="18" x14ac:dyDescent="0.25">
      <c r="A5447" s="1131"/>
      <c r="B5447" s="1134"/>
      <c r="C5447" s="1134" t="s">
        <v>13159</v>
      </c>
      <c r="D5447" s="1134" t="s">
        <v>13186</v>
      </c>
      <c r="E5447" s="1134">
        <v>2.5</v>
      </c>
    </row>
    <row r="5448" spans="1:5" ht="18" x14ac:dyDescent="0.25">
      <c r="A5448" s="1131"/>
      <c r="B5448" s="1134"/>
      <c r="C5448" s="1134"/>
      <c r="D5448" s="1134" t="s">
        <v>13187</v>
      </c>
      <c r="E5448" s="1134">
        <v>50</v>
      </c>
    </row>
    <row r="5449" spans="1:5" ht="50" x14ac:dyDescent="0.25">
      <c r="A5449" s="1197" t="s">
        <v>13160</v>
      </c>
      <c r="B5449" s="1134" t="s">
        <v>13161</v>
      </c>
      <c r="C5449" s="1134" t="s">
        <v>13162</v>
      </c>
      <c r="D5449" s="1134" t="s">
        <v>13186</v>
      </c>
      <c r="E5449" s="1134">
        <v>2.5</v>
      </c>
    </row>
    <row r="5450" spans="1:5" ht="62.5" x14ac:dyDescent="0.25">
      <c r="A5450" s="1131"/>
      <c r="B5450" s="1134" t="s">
        <v>13163</v>
      </c>
      <c r="C5450" s="1134"/>
      <c r="D5450" s="1134" t="s">
        <v>13187</v>
      </c>
      <c r="E5450" s="1134">
        <v>10</v>
      </c>
    </row>
    <row r="5451" spans="1:5" ht="34.9" customHeight="1" x14ac:dyDescent="0.25">
      <c r="A5451" s="1198" t="s">
        <v>13164</v>
      </c>
      <c r="B5451" s="1134" t="s">
        <v>13165</v>
      </c>
      <c r="C5451" s="1134" t="s">
        <v>13162</v>
      </c>
      <c r="D5451" s="1134" t="s">
        <v>13186</v>
      </c>
      <c r="E5451" s="1134">
        <v>2.5</v>
      </c>
    </row>
    <row r="5452" spans="1:5" x14ac:dyDescent="0.25">
      <c r="B5452" s="1089" t="s">
        <v>14620</v>
      </c>
    </row>
    <row r="5453" spans="1:5" x14ac:dyDescent="0.25">
      <c r="A5453" s="1090" t="s">
        <v>13166</v>
      </c>
      <c r="C5453" s="1089" t="s">
        <v>13187</v>
      </c>
      <c r="D5453" s="1089">
        <v>15</v>
      </c>
    </row>
    <row r="5454" spans="1:5" x14ac:dyDescent="0.25">
      <c r="A5454" s="1090" t="s">
        <v>13167</v>
      </c>
      <c r="B5454" s="1089" t="s">
        <v>13168</v>
      </c>
      <c r="C5454" s="1089" t="s">
        <v>13162</v>
      </c>
      <c r="D5454" s="1089" t="s">
        <v>13186</v>
      </c>
      <c r="E5454" s="1089">
        <v>2.5</v>
      </c>
    </row>
    <row r="5455" spans="1:5" x14ac:dyDescent="0.25">
      <c r="D5455" s="1089" t="s">
        <v>13187</v>
      </c>
      <c r="E5455" s="1089">
        <v>4</v>
      </c>
    </row>
    <row r="5456" spans="1:5" x14ac:dyDescent="0.25">
      <c r="D5456" s="1089" t="s">
        <v>13186</v>
      </c>
      <c r="E5456" s="1089">
        <v>2.5</v>
      </c>
    </row>
    <row r="5457" spans="1:5" x14ac:dyDescent="0.25">
      <c r="B5457" s="1089" t="s">
        <v>13169</v>
      </c>
      <c r="D5457" s="1089" t="s">
        <v>13187</v>
      </c>
      <c r="E5457" s="1089">
        <v>15</v>
      </c>
    </row>
    <row r="5458" spans="1:5" x14ac:dyDescent="0.25">
      <c r="A5458" s="1090" t="s">
        <v>13170</v>
      </c>
      <c r="B5458" s="1089" t="s">
        <v>14621</v>
      </c>
    </row>
    <row r="5459" spans="1:5" x14ac:dyDescent="0.25">
      <c r="A5459" s="1090" t="s">
        <v>14622</v>
      </c>
      <c r="B5459" s="1089" t="s">
        <v>13171</v>
      </c>
      <c r="C5459" s="1089" t="s">
        <v>13186</v>
      </c>
      <c r="D5459" s="1089">
        <v>10</v>
      </c>
    </row>
    <row r="5460" spans="1:5" x14ac:dyDescent="0.25">
      <c r="D5460" s="1089" t="s">
        <v>13187</v>
      </c>
      <c r="E5460" s="1089">
        <v>100</v>
      </c>
    </row>
    <row r="5461" spans="1:5" x14ac:dyDescent="0.25">
      <c r="C5461" s="1089" t="s">
        <v>13172</v>
      </c>
      <c r="D5461" s="1089" t="s">
        <v>13186</v>
      </c>
      <c r="E5461" s="1089">
        <v>10</v>
      </c>
    </row>
    <row r="5462" spans="1:5" x14ac:dyDescent="0.25">
      <c r="D5462" s="1089" t="s">
        <v>13187</v>
      </c>
      <c r="E5462" s="1089">
        <v>200</v>
      </c>
    </row>
    <row r="5463" spans="1:5" x14ac:dyDescent="0.25">
      <c r="A5463" s="1090" t="s">
        <v>13173</v>
      </c>
      <c r="B5463" s="1089" t="s">
        <v>13174</v>
      </c>
      <c r="C5463" s="1089" t="s">
        <v>13172</v>
      </c>
      <c r="D5463" s="1089" t="s">
        <v>13187</v>
      </c>
      <c r="E5463" s="1089">
        <v>115</v>
      </c>
    </row>
    <row r="5464" spans="1:5" x14ac:dyDescent="0.25">
      <c r="B5464" s="1089" t="s">
        <v>13175</v>
      </c>
      <c r="C5464" s="1089" t="s">
        <v>13176</v>
      </c>
      <c r="D5464" s="1089" t="s">
        <v>13187</v>
      </c>
      <c r="E5464" s="1089">
        <v>80</v>
      </c>
    </row>
    <row r="5465" spans="1:5" x14ac:dyDescent="0.25">
      <c r="B5465" s="1089" t="s">
        <v>13177</v>
      </c>
      <c r="C5465" s="1089" t="s">
        <v>13172</v>
      </c>
      <c r="D5465" s="1089" t="s">
        <v>13187</v>
      </c>
      <c r="E5465" s="1089">
        <v>350</v>
      </c>
    </row>
    <row r="5466" spans="1:5" x14ac:dyDescent="0.25">
      <c r="A5466" s="1090" t="s">
        <v>13173</v>
      </c>
      <c r="B5466" s="1089" t="s">
        <v>13178</v>
      </c>
    </row>
    <row r="5467" spans="1:5" x14ac:dyDescent="0.25">
      <c r="B5467" s="1089" t="s">
        <v>13179</v>
      </c>
      <c r="C5467" s="1089" t="s">
        <v>13172</v>
      </c>
      <c r="D5467" s="1089" t="s">
        <v>13187</v>
      </c>
      <c r="E5467" s="1089">
        <v>120</v>
      </c>
    </row>
    <row r="5468" spans="1:5" x14ac:dyDescent="0.25">
      <c r="B5468" s="1089" t="s">
        <v>13180</v>
      </c>
      <c r="C5468" s="1089" t="s">
        <v>13176</v>
      </c>
      <c r="D5468" s="1089" t="s">
        <v>13187</v>
      </c>
      <c r="E5468" s="1089">
        <v>120</v>
      </c>
    </row>
    <row r="5469" spans="1:5" x14ac:dyDescent="0.25">
      <c r="B5469" s="1089" t="s">
        <v>13181</v>
      </c>
      <c r="C5469" s="1089" t="s">
        <v>13172</v>
      </c>
      <c r="D5469" s="1089" t="s">
        <v>13187</v>
      </c>
      <c r="E5469" s="1089">
        <v>490</v>
      </c>
    </row>
    <row r="5470" spans="1:5" x14ac:dyDescent="0.25">
      <c r="A5470" s="1090" t="s">
        <v>13182</v>
      </c>
      <c r="C5470" s="1089" t="s">
        <v>13183</v>
      </c>
    </row>
    <row r="5471" spans="1:5" x14ac:dyDescent="0.25">
      <c r="B5471" s="1089" t="s">
        <v>13184</v>
      </c>
      <c r="C5471" s="1089" t="s">
        <v>13185</v>
      </c>
      <c r="D5471" s="1089" t="s">
        <v>13186</v>
      </c>
      <c r="E5471" s="1089">
        <v>10</v>
      </c>
    </row>
    <row r="5472" spans="1:5" x14ac:dyDescent="0.25">
      <c r="D5472" s="1089" t="s">
        <v>13187</v>
      </c>
      <c r="E5472" s="1089">
        <v>60</v>
      </c>
    </row>
    <row r="5473" spans="1:5" x14ac:dyDescent="0.25">
      <c r="C5473" s="1089" t="s">
        <v>13188</v>
      </c>
      <c r="D5473" s="1089" t="s">
        <v>13186</v>
      </c>
      <c r="E5473" s="1089">
        <v>10</v>
      </c>
    </row>
    <row r="5474" spans="1:5" x14ac:dyDescent="0.25">
      <c r="D5474" s="1089" t="s">
        <v>13187</v>
      </c>
      <c r="E5474" s="1089">
        <v>40</v>
      </c>
    </row>
    <row r="5475" spans="1:5" x14ac:dyDescent="0.25">
      <c r="B5475" s="1089" t="s">
        <v>13189</v>
      </c>
      <c r="C5475" s="1089" t="s">
        <v>13185</v>
      </c>
      <c r="D5475" s="1089" t="s">
        <v>13186</v>
      </c>
      <c r="E5475" s="1089">
        <v>10</v>
      </c>
    </row>
    <row r="5476" spans="1:5" x14ac:dyDescent="0.25">
      <c r="D5476" s="1089" t="s">
        <v>13187</v>
      </c>
      <c r="E5476" s="1089">
        <v>120</v>
      </c>
    </row>
    <row r="5477" spans="1:5" x14ac:dyDescent="0.25">
      <c r="C5477" s="1089" t="s">
        <v>13188</v>
      </c>
      <c r="D5477" s="1089" t="s">
        <v>13186</v>
      </c>
      <c r="E5477" s="1089">
        <v>10</v>
      </c>
    </row>
    <row r="5478" spans="1:5" x14ac:dyDescent="0.25">
      <c r="D5478" s="1089" t="s">
        <v>13187</v>
      </c>
      <c r="E5478" s="1089">
        <v>80</v>
      </c>
    </row>
    <row r="5479" spans="1:5" x14ac:dyDescent="0.25">
      <c r="C5479" s="1089" t="s">
        <v>13190</v>
      </c>
      <c r="D5479" s="1089" t="s">
        <v>13186</v>
      </c>
      <c r="E5479" s="1089">
        <v>10</v>
      </c>
    </row>
    <row r="5480" spans="1:5" x14ac:dyDescent="0.25">
      <c r="D5480" s="1089" t="s">
        <v>13187</v>
      </c>
      <c r="E5480" s="1089">
        <v>300</v>
      </c>
    </row>
    <row r="5481" spans="1:5" x14ac:dyDescent="0.25">
      <c r="C5481" s="1089" t="s">
        <v>13191</v>
      </c>
    </row>
    <row r="5482" spans="1:5" x14ac:dyDescent="0.25">
      <c r="D5482" s="1089" t="s">
        <v>13187</v>
      </c>
      <c r="E5482" s="1089">
        <v>250</v>
      </c>
    </row>
    <row r="5483" spans="1:5" x14ac:dyDescent="0.25">
      <c r="C5483" s="1089" t="s">
        <v>13192</v>
      </c>
    </row>
    <row r="5484" spans="1:5" x14ac:dyDescent="0.25">
      <c r="D5484" s="1089" t="s">
        <v>13187</v>
      </c>
      <c r="E5484" s="1089">
        <v>295</v>
      </c>
    </row>
    <row r="5485" spans="1:5" x14ac:dyDescent="0.25">
      <c r="A5485" s="1090" t="s">
        <v>13193</v>
      </c>
      <c r="B5485" s="1089" t="s">
        <v>13194</v>
      </c>
      <c r="C5485" s="1089" t="s">
        <v>13195</v>
      </c>
    </row>
    <row r="5486" spans="1:5" x14ac:dyDescent="0.25">
      <c r="D5486" s="1089" t="s">
        <v>13186</v>
      </c>
      <c r="E5486" s="1089">
        <v>10</v>
      </c>
    </row>
    <row r="5487" spans="1:5" x14ac:dyDescent="0.25">
      <c r="D5487" s="1089" t="s">
        <v>13187</v>
      </c>
      <c r="E5487" s="1089">
        <v>90</v>
      </c>
    </row>
    <row r="5488" spans="1:5" x14ac:dyDescent="0.25">
      <c r="B5488" s="1089" t="s">
        <v>13184</v>
      </c>
      <c r="C5488" s="1089" t="s">
        <v>13196</v>
      </c>
    </row>
    <row r="5489" spans="1:5" x14ac:dyDescent="0.25">
      <c r="D5489" s="1089" t="s">
        <v>13186</v>
      </c>
      <c r="E5489" s="1089">
        <v>40</v>
      </c>
    </row>
    <row r="5490" spans="1:5" x14ac:dyDescent="0.25">
      <c r="D5490" s="1089" t="s">
        <v>13187</v>
      </c>
      <c r="E5490" s="1089">
        <v>400</v>
      </c>
    </row>
    <row r="5491" spans="1:5" x14ac:dyDescent="0.25">
      <c r="C5491" s="1089" t="s">
        <v>13197</v>
      </c>
    </row>
    <row r="5492" spans="1:5" x14ac:dyDescent="0.25">
      <c r="D5492" s="1089" t="s">
        <v>13186</v>
      </c>
      <c r="E5492" s="1089">
        <v>20</v>
      </c>
    </row>
    <row r="5493" spans="1:5" x14ac:dyDescent="0.25">
      <c r="D5493" s="1089" t="s">
        <v>13187</v>
      </c>
      <c r="E5493" s="1089">
        <v>60</v>
      </c>
    </row>
    <row r="5494" spans="1:5" x14ac:dyDescent="0.25">
      <c r="A5494" s="1090" t="s">
        <v>13198</v>
      </c>
      <c r="C5494" s="1089" t="s">
        <v>13199</v>
      </c>
    </row>
    <row r="5495" spans="1:5" x14ac:dyDescent="0.25">
      <c r="A5495" s="1090" t="s">
        <v>13200</v>
      </c>
      <c r="D5495" s="1089" t="s">
        <v>13187</v>
      </c>
      <c r="E5495" s="1089">
        <v>245</v>
      </c>
    </row>
    <row r="5496" spans="1:5" x14ac:dyDescent="0.25">
      <c r="A5496" s="1090" t="s">
        <v>13201</v>
      </c>
      <c r="D5496" s="1089" t="s">
        <v>13187</v>
      </c>
      <c r="E5496" s="1089">
        <v>60</v>
      </c>
    </row>
    <row r="5497" spans="1:5" x14ac:dyDescent="0.25">
      <c r="A5497" s="1090" t="s">
        <v>13202</v>
      </c>
      <c r="D5497" s="1089" t="s">
        <v>13187</v>
      </c>
      <c r="E5497" s="1089">
        <v>580</v>
      </c>
    </row>
    <row r="5498" spans="1:5" x14ac:dyDescent="0.25">
      <c r="A5498" s="1090" t="s">
        <v>13203</v>
      </c>
      <c r="D5498" s="1089" t="s">
        <v>13187</v>
      </c>
      <c r="E5498" s="1089">
        <v>150</v>
      </c>
    </row>
    <row r="5499" spans="1:5" x14ac:dyDescent="0.25">
      <c r="A5499" s="1090" t="s">
        <v>13204</v>
      </c>
    </row>
    <row r="5500" spans="1:5" x14ac:dyDescent="0.25">
      <c r="A5500" s="1090" t="s">
        <v>13205</v>
      </c>
    </row>
    <row r="5501" spans="1:5" x14ac:dyDescent="0.25">
      <c r="A5501" s="1090" t="s">
        <v>13206</v>
      </c>
    </row>
    <row r="5502" spans="1:5" x14ac:dyDescent="0.25">
      <c r="A5502" s="1090" t="s">
        <v>13207</v>
      </c>
    </row>
    <row r="5503" spans="1:5" x14ac:dyDescent="0.25">
      <c r="A5503" s="1090" t="s">
        <v>13208</v>
      </c>
    </row>
    <row r="5504" spans="1:5" x14ac:dyDescent="0.25">
      <c r="A5504" s="1090" t="s">
        <v>13209</v>
      </c>
    </row>
    <row r="5505" spans="1:4" x14ac:dyDescent="0.25">
      <c r="A5505" s="1090" t="s">
        <v>3981</v>
      </c>
    </row>
    <row r="5506" spans="1:4" x14ac:dyDescent="0.25">
      <c r="A5506" s="1090" t="s">
        <v>13210</v>
      </c>
      <c r="B5506" s="1089" t="s">
        <v>13211</v>
      </c>
      <c r="C5506" s="1089" t="s">
        <v>16244</v>
      </c>
    </row>
    <row r="5507" spans="1:4" x14ac:dyDescent="0.25">
      <c r="A5507" s="1090" t="s">
        <v>13212</v>
      </c>
      <c r="B5507" s="1089">
        <v>20</v>
      </c>
      <c r="C5507" s="1089">
        <v>20</v>
      </c>
    </row>
    <row r="5508" spans="1:4" x14ac:dyDescent="0.25">
      <c r="A5508" s="1090" t="s">
        <v>13213</v>
      </c>
    </row>
    <row r="5509" spans="1:4" x14ac:dyDescent="0.25">
      <c r="A5509" s="1090" t="s">
        <v>13214</v>
      </c>
      <c r="B5509" s="1089">
        <v>22</v>
      </c>
      <c r="C5509" s="1089">
        <v>30</v>
      </c>
    </row>
    <row r="5510" spans="1:4" x14ac:dyDescent="0.25">
      <c r="A5510" s="1090" t="s">
        <v>13215</v>
      </c>
    </row>
    <row r="5511" spans="1:4" x14ac:dyDescent="0.25">
      <c r="A5511" s="1090" t="s">
        <v>13216</v>
      </c>
      <c r="B5511" s="1089">
        <v>25</v>
      </c>
      <c r="C5511" s="1089" t="s">
        <v>8752</v>
      </c>
    </row>
    <row r="5512" spans="1:4" x14ac:dyDescent="0.25">
      <c r="A5512" s="1090" t="s">
        <v>13217</v>
      </c>
    </row>
    <row r="5513" spans="1:4" x14ac:dyDescent="0.25">
      <c r="A5513" s="1090" t="s">
        <v>13218</v>
      </c>
      <c r="B5513" s="1089">
        <v>18</v>
      </c>
      <c r="C5513" s="1089" t="s">
        <v>14623</v>
      </c>
    </row>
    <row r="5514" spans="1:4" x14ac:dyDescent="0.25">
      <c r="A5514" s="1090" t="s">
        <v>13219</v>
      </c>
    </row>
    <row r="5515" spans="1:4" x14ac:dyDescent="0.25">
      <c r="A5515" s="1090" t="s">
        <v>13220</v>
      </c>
    </row>
    <row r="5516" spans="1:4" x14ac:dyDescent="0.25">
      <c r="A5516" s="1090" t="s">
        <v>3870</v>
      </c>
    </row>
    <row r="5517" spans="1:4" x14ac:dyDescent="0.25">
      <c r="A5517" s="1090" t="s">
        <v>12605</v>
      </c>
      <c r="B5517" s="1089" t="s">
        <v>14624</v>
      </c>
    </row>
    <row r="5518" spans="1:4" x14ac:dyDescent="0.25">
      <c r="A5518" s="1090" t="s">
        <v>13221</v>
      </c>
      <c r="B5518" s="1089" t="s">
        <v>13222</v>
      </c>
      <c r="C5518" s="1089" t="s">
        <v>13223</v>
      </c>
    </row>
    <row r="5519" spans="1:4" x14ac:dyDescent="0.25">
      <c r="A5519" s="1090" t="s">
        <v>13224</v>
      </c>
      <c r="B5519" s="1089" t="s">
        <v>13225</v>
      </c>
      <c r="C5519" s="1089">
        <v>10</v>
      </c>
      <c r="D5519" s="1089" t="s">
        <v>16245</v>
      </c>
    </row>
    <row r="5520" spans="1:4" x14ac:dyDescent="0.25">
      <c r="A5520" s="1090" t="s">
        <v>13226</v>
      </c>
      <c r="B5520" s="1089" t="s">
        <v>13227</v>
      </c>
      <c r="C5520" s="1089">
        <v>10</v>
      </c>
      <c r="D5520" s="1089">
        <v>15</v>
      </c>
    </row>
    <row r="5521" spans="1:4" ht="31" x14ac:dyDescent="0.25">
      <c r="A5521" s="1090" t="s">
        <v>16246</v>
      </c>
      <c r="B5521" s="1089" t="s">
        <v>13228</v>
      </c>
      <c r="C5521" s="1089">
        <v>10</v>
      </c>
      <c r="D5521" s="1089">
        <v>10</v>
      </c>
    </row>
    <row r="5522" spans="1:4" ht="46.5" x14ac:dyDescent="0.25">
      <c r="A5522" s="1090" t="s">
        <v>16247</v>
      </c>
    </row>
    <row r="5523" spans="1:4" x14ac:dyDescent="0.25">
      <c r="A5523" s="1090" t="s">
        <v>16248</v>
      </c>
      <c r="B5523" s="1089">
        <v>5</v>
      </c>
      <c r="C5523" s="1089">
        <v>5</v>
      </c>
    </row>
    <row r="5524" spans="1:4" x14ac:dyDescent="0.25">
      <c r="A5524" s="1090" t="s">
        <v>13229</v>
      </c>
    </row>
    <row r="5525" spans="1:4" x14ac:dyDescent="0.25">
      <c r="A5525" s="1090" t="s">
        <v>16249</v>
      </c>
    </row>
    <row r="5526" spans="1:4" x14ac:dyDescent="0.25">
      <c r="A5526" s="1090" t="s">
        <v>16250</v>
      </c>
    </row>
    <row r="5527" spans="1:4" x14ac:dyDescent="0.25">
      <c r="A5527" s="1090" t="s">
        <v>7690</v>
      </c>
    </row>
    <row r="5528" spans="1:4" x14ac:dyDescent="0.25">
      <c r="A5528" s="1090" t="s">
        <v>16251</v>
      </c>
    </row>
    <row r="5529" spans="1:4" ht="46.5" x14ac:dyDescent="0.25">
      <c r="A5529" s="1090" t="s">
        <v>16252</v>
      </c>
    </row>
    <row r="5530" spans="1:4" ht="93" x14ac:dyDescent="0.25">
      <c r="A5530" s="1090" t="s">
        <v>16253</v>
      </c>
    </row>
    <row r="5531" spans="1:4" x14ac:dyDescent="0.25">
      <c r="A5531" s="1090" t="s">
        <v>16254</v>
      </c>
    </row>
    <row r="5532" spans="1:4" ht="31" x14ac:dyDescent="0.25">
      <c r="A5532" s="1090" t="s">
        <v>16255</v>
      </c>
    </row>
    <row r="5533" spans="1:4" ht="31" x14ac:dyDescent="0.25">
      <c r="A5533" s="1090" t="s">
        <v>16256</v>
      </c>
    </row>
    <row r="5534" spans="1:4" x14ac:dyDescent="0.25">
      <c r="A5534" s="1090" t="s">
        <v>16257</v>
      </c>
    </row>
    <row r="5535" spans="1:4" ht="46.5" x14ac:dyDescent="0.25">
      <c r="A5535" s="1090" t="s">
        <v>16258</v>
      </c>
    </row>
    <row r="5536" spans="1:4" x14ac:dyDescent="0.25">
      <c r="A5536" s="1090" t="s">
        <v>16259</v>
      </c>
    </row>
    <row r="5537" spans="1:1" ht="31" x14ac:dyDescent="0.25">
      <c r="A5537" s="1090" t="s">
        <v>7824</v>
      </c>
    </row>
    <row r="5538" spans="1:1" ht="31" x14ac:dyDescent="0.25">
      <c r="A5538" s="1090" t="s">
        <v>13230</v>
      </c>
    </row>
    <row r="5539" spans="1:1" ht="31" x14ac:dyDescent="0.25">
      <c r="A5539" s="1090" t="s">
        <v>13231</v>
      </c>
    </row>
    <row r="5540" spans="1:1" ht="31" x14ac:dyDescent="0.25">
      <c r="A5540" s="1090" t="s">
        <v>13232</v>
      </c>
    </row>
    <row r="5541" spans="1:1" ht="31" x14ac:dyDescent="0.25">
      <c r="A5541" s="1090" t="s">
        <v>13233</v>
      </c>
    </row>
    <row r="5542" spans="1:1" ht="31" x14ac:dyDescent="0.25">
      <c r="A5542" s="1090" t="s">
        <v>13234</v>
      </c>
    </row>
    <row r="5543" spans="1:1" ht="46.5" x14ac:dyDescent="0.25">
      <c r="A5543" s="1090" t="s">
        <v>13235</v>
      </c>
    </row>
    <row r="5544" spans="1:1" ht="46.5" x14ac:dyDescent="0.25">
      <c r="A5544" s="1090" t="s">
        <v>13236</v>
      </c>
    </row>
    <row r="5545" spans="1:1" ht="31" x14ac:dyDescent="0.25">
      <c r="A5545" s="1090" t="s">
        <v>13237</v>
      </c>
    </row>
    <row r="5546" spans="1:1" ht="46.5" x14ac:dyDescent="0.25">
      <c r="A5546" s="1090" t="s">
        <v>14625</v>
      </c>
    </row>
    <row r="5547" spans="1:1" ht="31" x14ac:dyDescent="0.25">
      <c r="A5547" s="1090" t="s">
        <v>13238</v>
      </c>
    </row>
    <row r="5548" spans="1:1" x14ac:dyDescent="0.25">
      <c r="A5548" s="1090" t="s">
        <v>722</v>
      </c>
    </row>
    <row r="5549" spans="1:1" ht="46.5" x14ac:dyDescent="0.25">
      <c r="A5549" s="1090" t="s">
        <v>13239</v>
      </c>
    </row>
    <row r="5550" spans="1:1" ht="31" x14ac:dyDescent="0.25">
      <c r="A5550" s="1090" t="s">
        <v>14626</v>
      </c>
    </row>
    <row r="5551" spans="1:1" ht="31" x14ac:dyDescent="0.25">
      <c r="A5551" s="1090" t="s">
        <v>14627</v>
      </c>
    </row>
    <row r="5552" spans="1:1" ht="46.5" x14ac:dyDescent="0.25">
      <c r="A5552" s="1090" t="s">
        <v>16260</v>
      </c>
    </row>
    <row r="5553" spans="1:1" ht="31" x14ac:dyDescent="0.25">
      <c r="A5553" s="1090" t="s">
        <v>16261</v>
      </c>
    </row>
    <row r="5554" spans="1:1" ht="31" x14ac:dyDescent="0.25">
      <c r="A5554" s="1090" t="s">
        <v>18122</v>
      </c>
    </row>
    <row r="5555" spans="1:1" ht="31" x14ac:dyDescent="0.25">
      <c r="A5555" s="1090" t="s">
        <v>18123</v>
      </c>
    </row>
    <row r="5556" spans="1:1" ht="46.5" x14ac:dyDescent="0.25">
      <c r="A5556" s="1090" t="s">
        <v>16262</v>
      </c>
    </row>
    <row r="5557" spans="1:1" x14ac:dyDescent="0.25">
      <c r="A5557" s="1090" t="s">
        <v>16263</v>
      </c>
    </row>
    <row r="5558" spans="1:1" ht="155" x14ac:dyDescent="0.25">
      <c r="A5558" s="1090" t="s">
        <v>16264</v>
      </c>
    </row>
    <row r="5559" spans="1:1" x14ac:dyDescent="0.25">
      <c r="A5559" s="1090" t="s">
        <v>16265</v>
      </c>
    </row>
    <row r="5560" spans="1:1" ht="62" x14ac:dyDescent="0.25">
      <c r="A5560" s="1090" t="s">
        <v>16266</v>
      </c>
    </row>
    <row r="5561" spans="1:1" ht="31" x14ac:dyDescent="0.25">
      <c r="A5561" s="1090" t="s">
        <v>16267</v>
      </c>
    </row>
    <row r="5562" spans="1:1" ht="31" x14ac:dyDescent="0.25">
      <c r="A5562" s="1090" t="s">
        <v>13240</v>
      </c>
    </row>
    <row r="5563" spans="1:1" x14ac:dyDescent="0.25">
      <c r="A5563" s="1090" t="s">
        <v>13241</v>
      </c>
    </row>
    <row r="5564" spans="1:1" x14ac:dyDescent="0.25">
      <c r="A5564" s="1090" t="s">
        <v>16268</v>
      </c>
    </row>
    <row r="5565" spans="1:1" ht="31" x14ac:dyDescent="0.25">
      <c r="A5565" s="1090" t="s">
        <v>16269</v>
      </c>
    </row>
    <row r="5566" spans="1:1" ht="31" x14ac:dyDescent="0.25">
      <c r="A5566" s="1090" t="s">
        <v>16270</v>
      </c>
    </row>
    <row r="5567" spans="1:1" ht="77.5" x14ac:dyDescent="0.25">
      <c r="A5567" s="1090" t="s">
        <v>16271</v>
      </c>
    </row>
    <row r="5568" spans="1:1" ht="31" x14ac:dyDescent="0.25">
      <c r="A5568" s="1090" t="s">
        <v>16272</v>
      </c>
    </row>
    <row r="5569" spans="1:1" ht="31" x14ac:dyDescent="0.25">
      <c r="A5569" s="1090" t="s">
        <v>16273</v>
      </c>
    </row>
    <row r="5570" spans="1:1" x14ac:dyDescent="0.25">
      <c r="A5570" s="1090" t="s">
        <v>16274</v>
      </c>
    </row>
    <row r="5571" spans="1:1" ht="46.5" x14ac:dyDescent="0.25">
      <c r="A5571" s="1090" t="s">
        <v>16275</v>
      </c>
    </row>
    <row r="5572" spans="1:1" ht="46.5" x14ac:dyDescent="0.25">
      <c r="A5572" s="1090" t="s">
        <v>16276</v>
      </c>
    </row>
    <row r="5573" spans="1:1" x14ac:dyDescent="0.25">
      <c r="A5573" s="1090" t="s">
        <v>16277</v>
      </c>
    </row>
    <row r="5574" spans="1:1" ht="31" x14ac:dyDescent="0.25">
      <c r="A5574" s="1090" t="s">
        <v>16278</v>
      </c>
    </row>
    <row r="5575" spans="1:1" ht="31" x14ac:dyDescent="0.25">
      <c r="A5575" s="1090" t="s">
        <v>16279</v>
      </c>
    </row>
    <row r="5576" spans="1:1" x14ac:dyDescent="0.25">
      <c r="A5576" s="1090" t="s">
        <v>16280</v>
      </c>
    </row>
    <row r="5577" spans="1:1" x14ac:dyDescent="0.25">
      <c r="A5577" s="1090" t="s">
        <v>16281</v>
      </c>
    </row>
    <row r="5578" spans="1:1" x14ac:dyDescent="0.25">
      <c r="A5578" s="1090" t="s">
        <v>13242</v>
      </c>
    </row>
    <row r="5579" spans="1:1" x14ac:dyDescent="0.25">
      <c r="A5579" s="1090" t="s">
        <v>13243</v>
      </c>
    </row>
    <row r="5580" spans="1:1" x14ac:dyDescent="0.25">
      <c r="A5580" s="1090" t="s">
        <v>16282</v>
      </c>
    </row>
    <row r="5581" spans="1:1" x14ac:dyDescent="0.25">
      <c r="A5581" s="1090" t="s">
        <v>16283</v>
      </c>
    </row>
    <row r="5582" spans="1:1" ht="77.5" x14ac:dyDescent="0.25">
      <c r="A5582" s="1090" t="s">
        <v>16284</v>
      </c>
    </row>
    <row r="5583" spans="1:1" x14ac:dyDescent="0.25">
      <c r="A5583" s="1090" t="s">
        <v>16285</v>
      </c>
    </row>
    <row r="5584" spans="1:1" x14ac:dyDescent="0.25">
      <c r="A5584" s="1090" t="s">
        <v>16286</v>
      </c>
    </row>
    <row r="5585" spans="1:1" x14ac:dyDescent="0.25">
      <c r="A5585" s="1090" t="s">
        <v>13244</v>
      </c>
    </row>
    <row r="5586" spans="1:1" ht="46.5" x14ac:dyDescent="0.25">
      <c r="A5586" s="1090" t="s">
        <v>16287</v>
      </c>
    </row>
    <row r="5587" spans="1:1" x14ac:dyDescent="0.25">
      <c r="A5587" s="1090" t="s">
        <v>16288</v>
      </c>
    </row>
    <row r="5588" spans="1:1" x14ac:dyDescent="0.25">
      <c r="A5588" s="1090" t="s">
        <v>16289</v>
      </c>
    </row>
    <row r="5589" spans="1:1" x14ac:dyDescent="0.25">
      <c r="A5589" s="1090" t="s">
        <v>16290</v>
      </c>
    </row>
    <row r="5590" spans="1:1" ht="46.5" x14ac:dyDescent="0.25">
      <c r="A5590" s="1090" t="s">
        <v>13245</v>
      </c>
    </row>
    <row r="5591" spans="1:1" x14ac:dyDescent="0.25">
      <c r="A5591" s="1090" t="s">
        <v>16291</v>
      </c>
    </row>
    <row r="5592" spans="1:1" ht="46.5" x14ac:dyDescent="0.25">
      <c r="A5592" s="1090" t="s">
        <v>16292</v>
      </c>
    </row>
  </sheetData>
  <pageMargins left="0.7" right="0.7" top="0.78740157499999996" bottom="0.78740157499999996"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List44">
    <tabColor theme="0" tint="-0.499984740745262"/>
  </sheetPr>
  <dimension ref="A1:A440"/>
  <sheetViews>
    <sheetView showGridLines="0" zoomScaleNormal="100" zoomScaleSheetLayoutView="100" workbookViewId="0"/>
  </sheetViews>
  <sheetFormatPr defaultRowHeight="12.5" x14ac:dyDescent="0.25"/>
  <cols>
    <col min="1" max="1" width="100.7265625" customWidth="1"/>
  </cols>
  <sheetData>
    <row r="1" spans="1:1" x14ac:dyDescent="0.25">
      <c r="A1" s="583"/>
    </row>
    <row r="2" spans="1:1" ht="15.5" x14ac:dyDescent="0.25">
      <c r="A2" s="960" t="s">
        <v>2885</v>
      </c>
    </row>
    <row r="6" spans="1:1" x14ac:dyDescent="0.25">
      <c r="A6" s="125" t="s">
        <v>2886</v>
      </c>
    </row>
    <row r="8" spans="1:1" x14ac:dyDescent="0.25">
      <c r="A8" s="582" t="s">
        <v>2887</v>
      </c>
    </row>
    <row r="9" spans="1:1" x14ac:dyDescent="0.25">
      <c r="A9" s="582" t="s">
        <v>2888</v>
      </c>
    </row>
    <row r="10" spans="1:1" x14ac:dyDescent="0.25">
      <c r="A10" s="582" t="s">
        <v>2889</v>
      </c>
    </row>
    <row r="13" spans="1:1" x14ac:dyDescent="0.25">
      <c r="A13" s="125" t="s">
        <v>3939</v>
      </c>
    </row>
    <row r="16" spans="1:1" x14ac:dyDescent="0.25">
      <c r="A16" s="125" t="s">
        <v>3465</v>
      </c>
    </row>
    <row r="18" spans="1:1" ht="37.5" x14ac:dyDescent="0.25">
      <c r="A18" s="125" t="s">
        <v>3940</v>
      </c>
    </row>
    <row r="21" spans="1:1" x14ac:dyDescent="0.25">
      <c r="A21" s="125" t="s">
        <v>3467</v>
      </c>
    </row>
    <row r="23" spans="1:1" ht="25" x14ac:dyDescent="0.25">
      <c r="A23" s="125" t="s">
        <v>3941</v>
      </c>
    </row>
    <row r="25" spans="1:1" x14ac:dyDescent="0.25">
      <c r="A25" s="125" t="s">
        <v>3942</v>
      </c>
    </row>
    <row r="27" spans="1:1" x14ac:dyDescent="0.25">
      <c r="A27" s="125" t="s">
        <v>3943</v>
      </c>
    </row>
    <row r="29" spans="1:1" x14ac:dyDescent="0.25">
      <c r="A29" s="125" t="s">
        <v>3944</v>
      </c>
    </row>
    <row r="31" spans="1:1" x14ac:dyDescent="0.25">
      <c r="A31" s="125" t="s">
        <v>3945</v>
      </c>
    </row>
    <row r="33" spans="1:1" x14ac:dyDescent="0.25">
      <c r="A33" s="125" t="s">
        <v>3946</v>
      </c>
    </row>
    <row r="35" spans="1:1" x14ac:dyDescent="0.25">
      <c r="A35" s="125" t="s">
        <v>3947</v>
      </c>
    </row>
    <row r="37" spans="1:1" ht="37.5" x14ac:dyDescent="0.25">
      <c r="A37" s="125" t="s">
        <v>3948</v>
      </c>
    </row>
    <row r="40" spans="1:1" x14ac:dyDescent="0.25">
      <c r="A40" s="125" t="s">
        <v>3254</v>
      </c>
    </row>
    <row r="42" spans="1:1" ht="37.5" x14ac:dyDescent="0.25">
      <c r="A42" s="125" t="s">
        <v>3897</v>
      </c>
    </row>
    <row r="44" spans="1:1" ht="25" x14ac:dyDescent="0.25">
      <c r="A44" s="125" t="s">
        <v>3898</v>
      </c>
    </row>
    <row r="47" spans="1:1" x14ac:dyDescent="0.25">
      <c r="A47" s="125" t="s">
        <v>3048</v>
      </c>
    </row>
    <row r="49" spans="1:1" x14ac:dyDescent="0.25">
      <c r="A49" s="125" t="s">
        <v>3899</v>
      </c>
    </row>
    <row r="51" spans="1:1" x14ac:dyDescent="0.25">
      <c r="A51" s="125" t="s">
        <v>3900</v>
      </c>
    </row>
    <row r="53" spans="1:1" ht="37.5" x14ac:dyDescent="0.25">
      <c r="A53" s="125" t="s">
        <v>10326</v>
      </c>
    </row>
    <row r="54" spans="1:1" ht="19.149999999999999" customHeight="1" x14ac:dyDescent="0.25"/>
    <row r="55" spans="1:1" ht="25" x14ac:dyDescent="0.25">
      <c r="A55" s="125" t="s">
        <v>3901</v>
      </c>
    </row>
    <row r="57" spans="1:1" ht="37.5" x14ac:dyDescent="0.25">
      <c r="A57" s="125" t="s">
        <v>10327</v>
      </c>
    </row>
    <row r="59" spans="1:1" ht="25" x14ac:dyDescent="0.25">
      <c r="A59" s="125" t="s">
        <v>3902</v>
      </c>
    </row>
    <row r="61" spans="1:1" ht="50" x14ac:dyDescent="0.25">
      <c r="A61" s="125" t="s">
        <v>10328</v>
      </c>
    </row>
    <row r="63" spans="1:1" ht="37.5" x14ac:dyDescent="0.25">
      <c r="A63" s="125" t="s">
        <v>10329</v>
      </c>
    </row>
    <row r="66" spans="1:1" x14ac:dyDescent="0.25">
      <c r="A66" s="125" t="s">
        <v>3545</v>
      </c>
    </row>
    <row r="68" spans="1:1" ht="37.5" x14ac:dyDescent="0.25">
      <c r="A68" s="125" t="s">
        <v>10330</v>
      </c>
    </row>
    <row r="70" spans="1:1" ht="37.5" x14ac:dyDescent="0.25">
      <c r="A70" s="125" t="s">
        <v>3650</v>
      </c>
    </row>
    <row r="73" spans="1:1" x14ac:dyDescent="0.25">
      <c r="A73" s="125" t="s">
        <v>2713</v>
      </c>
    </row>
    <row r="75" spans="1:1" ht="25" x14ac:dyDescent="0.25">
      <c r="A75" s="125" t="s">
        <v>3651</v>
      </c>
    </row>
    <row r="78" spans="1:1" x14ac:dyDescent="0.25">
      <c r="A78" s="125" t="s">
        <v>3067</v>
      </c>
    </row>
    <row r="79" spans="1:1" x14ac:dyDescent="0.25">
      <c r="A79" s="125" t="s">
        <v>3652</v>
      </c>
    </row>
    <row r="81" spans="1:1" x14ac:dyDescent="0.25">
      <c r="A81" s="125" t="s">
        <v>3999</v>
      </c>
    </row>
    <row r="85" spans="1:1" x14ac:dyDescent="0.25">
      <c r="A85" s="125" t="s">
        <v>3653</v>
      </c>
    </row>
    <row r="87" spans="1:1" x14ac:dyDescent="0.25">
      <c r="A87" s="125" t="s">
        <v>3654</v>
      </c>
    </row>
    <row r="88" spans="1:1" x14ac:dyDescent="0.25">
      <c r="A88" s="125" t="s">
        <v>3655</v>
      </c>
    </row>
    <row r="91" spans="1:1" x14ac:dyDescent="0.25">
      <c r="A91" s="125" t="s">
        <v>3656</v>
      </c>
    </row>
    <row r="92" spans="1:1" x14ac:dyDescent="0.25">
      <c r="A92" s="125" t="s">
        <v>3657</v>
      </c>
    </row>
    <row r="94" spans="1:1" x14ac:dyDescent="0.25">
      <c r="A94" s="125" t="s">
        <v>3658</v>
      </c>
    </row>
    <row r="96" spans="1:1" x14ac:dyDescent="0.25">
      <c r="A96" s="125" t="s">
        <v>3659</v>
      </c>
    </row>
    <row r="98" spans="1:1" x14ac:dyDescent="0.25">
      <c r="A98" s="125" t="s">
        <v>3660</v>
      </c>
    </row>
    <row r="99" spans="1:1" x14ac:dyDescent="0.25">
      <c r="A99" s="125" t="s">
        <v>3661</v>
      </c>
    </row>
    <row r="101" spans="1:1" x14ac:dyDescent="0.25">
      <c r="A101" s="125" t="s">
        <v>3662</v>
      </c>
    </row>
    <row r="102" spans="1:1" x14ac:dyDescent="0.25">
      <c r="A102" s="125" t="s">
        <v>3663</v>
      </c>
    </row>
    <row r="103" spans="1:1" x14ac:dyDescent="0.25">
      <c r="A103" s="125" t="s">
        <v>3664</v>
      </c>
    </row>
    <row r="105" spans="1:1" x14ac:dyDescent="0.25">
      <c r="A105" s="125" t="s">
        <v>3984</v>
      </c>
    </row>
    <row r="106" spans="1:1" x14ac:dyDescent="0.25">
      <c r="A106" s="125" t="s">
        <v>3985</v>
      </c>
    </row>
    <row r="108" spans="1:1" x14ac:dyDescent="0.25">
      <c r="A108" s="125" t="s">
        <v>3986</v>
      </c>
    </row>
    <row r="109" spans="1:1" x14ac:dyDescent="0.25">
      <c r="A109" s="125" t="s">
        <v>3987</v>
      </c>
    </row>
    <row r="112" spans="1:1" x14ac:dyDescent="0.25">
      <c r="A112" s="125" t="s">
        <v>3988</v>
      </c>
    </row>
    <row r="113" spans="1:1" x14ac:dyDescent="0.25">
      <c r="A113" s="125" t="s">
        <v>3989</v>
      </c>
    </row>
    <row r="114" spans="1:1" x14ac:dyDescent="0.25">
      <c r="A114" s="125" t="s">
        <v>3990</v>
      </c>
    </row>
    <row r="117" spans="1:1" x14ac:dyDescent="0.25">
      <c r="A117" s="125" t="s">
        <v>3991</v>
      </c>
    </row>
    <row r="118" spans="1:1" x14ac:dyDescent="0.25">
      <c r="A118" s="125" t="s">
        <v>3992</v>
      </c>
    </row>
    <row r="119" spans="1:1" x14ac:dyDescent="0.25">
      <c r="A119" s="125" t="s">
        <v>3993</v>
      </c>
    </row>
    <row r="120" spans="1:1" x14ac:dyDescent="0.25">
      <c r="A120" s="125" t="s">
        <v>3994</v>
      </c>
    </row>
    <row r="123" spans="1:1" x14ac:dyDescent="0.25">
      <c r="A123" s="125" t="s">
        <v>3995</v>
      </c>
    </row>
    <row r="124" spans="1:1" x14ac:dyDescent="0.25">
      <c r="A124" s="125" t="s">
        <v>3996</v>
      </c>
    </row>
    <row r="125" spans="1:1" x14ac:dyDescent="0.25">
      <c r="A125" s="125" t="s">
        <v>3997</v>
      </c>
    </row>
    <row r="128" spans="1:1" x14ac:dyDescent="0.25">
      <c r="A128" s="125" t="s">
        <v>3998</v>
      </c>
    </row>
    <row r="129" spans="1:1" x14ac:dyDescent="0.25">
      <c r="A129" s="125" t="s">
        <v>3929</v>
      </c>
    </row>
    <row r="130" spans="1:1" x14ac:dyDescent="0.25">
      <c r="A130" s="125" t="s">
        <v>3930</v>
      </c>
    </row>
    <row r="131" spans="1:1" x14ac:dyDescent="0.25">
      <c r="A131" s="125" t="s">
        <v>3931</v>
      </c>
    </row>
    <row r="132" spans="1:1" x14ac:dyDescent="0.25">
      <c r="A132" s="125" t="s">
        <v>3399</v>
      </c>
    </row>
    <row r="135" spans="1:1" x14ac:dyDescent="0.25">
      <c r="A135" s="125" t="s">
        <v>3400</v>
      </c>
    </row>
    <row r="136" spans="1:1" x14ac:dyDescent="0.25">
      <c r="A136" s="125" t="s">
        <v>3401</v>
      </c>
    </row>
    <row r="139" spans="1:1" x14ac:dyDescent="0.25">
      <c r="A139" s="125" t="s">
        <v>3402</v>
      </c>
    </row>
    <row r="140" spans="1:1" x14ac:dyDescent="0.25">
      <c r="A140" s="125" t="s">
        <v>3403</v>
      </c>
    </row>
    <row r="143" spans="1:1" x14ac:dyDescent="0.25">
      <c r="A143" s="125" t="s">
        <v>3404</v>
      </c>
    </row>
    <row r="144" spans="1:1" x14ac:dyDescent="0.25">
      <c r="A144" s="125" t="s">
        <v>3677</v>
      </c>
    </row>
    <row r="145" spans="1:1" x14ac:dyDescent="0.25">
      <c r="A145" s="125" t="s">
        <v>3678</v>
      </c>
    </row>
    <row r="149" spans="1:1" x14ac:dyDescent="0.25">
      <c r="A149" s="125" t="s">
        <v>3679</v>
      </c>
    </row>
    <row r="151" spans="1:1" x14ac:dyDescent="0.25">
      <c r="A151" s="125" t="s">
        <v>3654</v>
      </c>
    </row>
    <row r="152" spans="1:1" x14ac:dyDescent="0.25">
      <c r="A152" s="125" t="s">
        <v>3680</v>
      </c>
    </row>
    <row r="155" spans="1:1" x14ac:dyDescent="0.25">
      <c r="A155" s="125" t="s">
        <v>3848</v>
      </c>
    </row>
    <row r="156" spans="1:1" x14ac:dyDescent="0.25">
      <c r="A156" s="125" t="s">
        <v>3657</v>
      </c>
    </row>
    <row r="158" spans="1:1" x14ac:dyDescent="0.25">
      <c r="A158" s="125" t="s">
        <v>3849</v>
      </c>
    </row>
    <row r="160" spans="1:1" x14ac:dyDescent="0.25">
      <c r="A160" s="125" t="s">
        <v>3850</v>
      </c>
    </row>
    <row r="161" spans="1:1" x14ac:dyDescent="0.25">
      <c r="A161" s="125" t="s">
        <v>3851</v>
      </c>
    </row>
    <row r="162" spans="1:1" x14ac:dyDescent="0.25">
      <c r="A162" s="125" t="s">
        <v>3852</v>
      </c>
    </row>
    <row r="164" spans="1:1" x14ac:dyDescent="0.25">
      <c r="A164" s="125" t="s">
        <v>3853</v>
      </c>
    </row>
    <row r="165" spans="1:1" x14ac:dyDescent="0.25">
      <c r="A165" s="125" t="s">
        <v>3854</v>
      </c>
    </row>
    <row r="167" spans="1:1" x14ac:dyDescent="0.25">
      <c r="A167" s="125" t="s">
        <v>3855</v>
      </c>
    </row>
    <row r="169" spans="1:1" x14ac:dyDescent="0.25">
      <c r="A169" s="125" t="s">
        <v>3856</v>
      </c>
    </row>
    <row r="170" spans="1:1" x14ac:dyDescent="0.25">
      <c r="A170" s="125" t="s">
        <v>3857</v>
      </c>
    </row>
    <row r="173" spans="1:1" x14ac:dyDescent="0.25">
      <c r="A173" s="125" t="s">
        <v>3858</v>
      </c>
    </row>
    <row r="174" spans="1:1" x14ac:dyDescent="0.25">
      <c r="A174" s="125" t="s">
        <v>3859</v>
      </c>
    </row>
    <row r="175" spans="1:1" x14ac:dyDescent="0.25">
      <c r="A175" s="125" t="s">
        <v>3860</v>
      </c>
    </row>
    <row r="176" spans="1:1" x14ac:dyDescent="0.25">
      <c r="A176" s="125" t="s">
        <v>3861</v>
      </c>
    </row>
    <row r="177" spans="1:1" x14ac:dyDescent="0.25">
      <c r="A177" s="125" t="s">
        <v>3862</v>
      </c>
    </row>
    <row r="178" spans="1:1" x14ac:dyDescent="0.25">
      <c r="A178" s="125" t="s">
        <v>3863</v>
      </c>
    </row>
    <row r="179" spans="1:1" x14ac:dyDescent="0.25">
      <c r="A179" s="125" t="s">
        <v>3864</v>
      </c>
    </row>
    <row r="182" spans="1:1" x14ac:dyDescent="0.25">
      <c r="A182" s="125" t="s">
        <v>3865</v>
      </c>
    </row>
    <row r="183" spans="1:1" x14ac:dyDescent="0.25">
      <c r="A183" s="125" t="s">
        <v>3866</v>
      </c>
    </row>
    <row r="184" spans="1:1" x14ac:dyDescent="0.25">
      <c r="A184" s="125" t="s">
        <v>3867</v>
      </c>
    </row>
    <row r="185" spans="1:1" x14ac:dyDescent="0.25">
      <c r="A185" s="125" t="s">
        <v>3868</v>
      </c>
    </row>
    <row r="186" spans="1:1" x14ac:dyDescent="0.25">
      <c r="A186" s="125" t="s">
        <v>3844</v>
      </c>
    </row>
    <row r="189" spans="1:1" x14ac:dyDescent="0.25">
      <c r="A189" s="125" t="s">
        <v>3845</v>
      </c>
    </row>
    <row r="190" spans="1:1" x14ac:dyDescent="0.25">
      <c r="A190" s="125" t="s">
        <v>3646</v>
      </c>
    </row>
    <row r="191" spans="1:1" x14ac:dyDescent="0.25">
      <c r="A191" s="125" t="s">
        <v>3647</v>
      </c>
    </row>
    <row r="194" spans="1:1" x14ac:dyDescent="0.25">
      <c r="A194" s="125" t="s">
        <v>3648</v>
      </c>
    </row>
    <row r="195" spans="1:1" x14ac:dyDescent="0.25">
      <c r="A195" s="125" t="s">
        <v>3444</v>
      </c>
    </row>
    <row r="196" spans="1:1" x14ac:dyDescent="0.25">
      <c r="A196" s="125" t="s">
        <v>3445</v>
      </c>
    </row>
    <row r="197" spans="1:1" x14ac:dyDescent="0.25">
      <c r="A197" s="125" t="s">
        <v>3446</v>
      </c>
    </row>
    <row r="198" spans="1:1" x14ac:dyDescent="0.25">
      <c r="A198" s="125" t="s">
        <v>3447</v>
      </c>
    </row>
    <row r="199" spans="1:1" x14ac:dyDescent="0.25">
      <c r="A199" s="125" t="s">
        <v>3448</v>
      </c>
    </row>
    <row r="200" spans="1:1" x14ac:dyDescent="0.25">
      <c r="A200" s="125" t="s">
        <v>3449</v>
      </c>
    </row>
    <row r="201" spans="1:1" x14ac:dyDescent="0.25">
      <c r="A201" s="125" t="s">
        <v>3450</v>
      </c>
    </row>
    <row r="202" spans="1:1" x14ac:dyDescent="0.25">
      <c r="A202" s="125" t="s">
        <v>3175</v>
      </c>
    </row>
    <row r="203" spans="1:1" x14ac:dyDescent="0.25">
      <c r="A203" s="125" t="s">
        <v>3367</v>
      </c>
    </row>
    <row r="204" spans="1:1" x14ac:dyDescent="0.25">
      <c r="A204" s="125" t="s">
        <v>3368</v>
      </c>
    </row>
    <row r="205" spans="1:1" x14ac:dyDescent="0.25">
      <c r="A205" s="125" t="s">
        <v>3369</v>
      </c>
    </row>
    <row r="208" spans="1:1" x14ac:dyDescent="0.25">
      <c r="A208" s="125" t="s">
        <v>3370</v>
      </c>
    </row>
    <row r="209" spans="1:1" x14ac:dyDescent="0.25">
      <c r="A209" s="125" t="s">
        <v>3371</v>
      </c>
    </row>
    <row r="210" spans="1:1" x14ac:dyDescent="0.25">
      <c r="A210" s="125" t="s">
        <v>3372</v>
      </c>
    </row>
    <row r="211" spans="1:1" x14ac:dyDescent="0.25">
      <c r="A211" s="125" t="s">
        <v>3373</v>
      </c>
    </row>
    <row r="214" spans="1:1" x14ac:dyDescent="0.25">
      <c r="A214" s="125" t="s">
        <v>3374</v>
      </c>
    </row>
    <row r="215" spans="1:1" x14ac:dyDescent="0.25">
      <c r="A215" s="125" t="s">
        <v>3375</v>
      </c>
    </row>
    <row r="216" spans="1:1" x14ac:dyDescent="0.25">
      <c r="A216" s="125" t="s">
        <v>3376</v>
      </c>
    </row>
    <row r="219" spans="1:1" x14ac:dyDescent="0.25">
      <c r="A219" s="125" t="s">
        <v>3377</v>
      </c>
    </row>
    <row r="220" spans="1:1" x14ac:dyDescent="0.25">
      <c r="A220" s="125" t="s">
        <v>3378</v>
      </c>
    </row>
    <row r="224" spans="1:1" x14ac:dyDescent="0.25">
      <c r="A224" s="125" t="s">
        <v>3379</v>
      </c>
    </row>
    <row r="226" spans="1:1" x14ac:dyDescent="0.25">
      <c r="A226" s="125" t="s">
        <v>3380</v>
      </c>
    </row>
    <row r="227" spans="1:1" x14ac:dyDescent="0.25">
      <c r="A227" s="125" t="s">
        <v>3381</v>
      </c>
    </row>
    <row r="230" spans="1:1" x14ac:dyDescent="0.25">
      <c r="A230" s="125" t="s">
        <v>3382</v>
      </c>
    </row>
    <row r="231" spans="1:1" x14ac:dyDescent="0.25">
      <c r="A231" s="125" t="s">
        <v>3657</v>
      </c>
    </row>
    <row r="233" spans="1:1" x14ac:dyDescent="0.25">
      <c r="A233" s="125" t="s">
        <v>3383</v>
      </c>
    </row>
    <row r="235" spans="1:1" x14ac:dyDescent="0.25">
      <c r="A235" s="125" t="s">
        <v>3384</v>
      </c>
    </row>
    <row r="236" spans="1:1" x14ac:dyDescent="0.25">
      <c r="A236" s="125" t="s">
        <v>3385</v>
      </c>
    </row>
    <row r="238" spans="1:1" x14ac:dyDescent="0.25">
      <c r="A238" s="125" t="s">
        <v>3386</v>
      </c>
    </row>
    <row r="241" spans="1:1" x14ac:dyDescent="0.25">
      <c r="A241" s="125" t="s">
        <v>3387</v>
      </c>
    </row>
    <row r="242" spans="1:1" x14ac:dyDescent="0.25">
      <c r="A242" s="125" t="s">
        <v>3388</v>
      </c>
    </row>
    <row r="244" spans="1:1" x14ac:dyDescent="0.25">
      <c r="A244" s="125" t="s">
        <v>3389</v>
      </c>
    </row>
    <row r="246" spans="1:1" x14ac:dyDescent="0.25">
      <c r="A246" s="125" t="s">
        <v>3390</v>
      </c>
    </row>
    <row r="247" spans="1:1" x14ac:dyDescent="0.25">
      <c r="A247" s="125" t="s">
        <v>3391</v>
      </c>
    </row>
    <row r="250" spans="1:1" x14ac:dyDescent="0.25">
      <c r="A250" s="125" t="s">
        <v>3392</v>
      </c>
    </row>
    <row r="251" spans="1:1" x14ac:dyDescent="0.25">
      <c r="A251" s="125" t="s">
        <v>3393</v>
      </c>
    </row>
    <row r="254" spans="1:1" x14ac:dyDescent="0.25">
      <c r="A254" s="125" t="s">
        <v>3394</v>
      </c>
    </row>
    <row r="255" spans="1:1" x14ac:dyDescent="0.25">
      <c r="A255" s="125" t="s">
        <v>3451</v>
      </c>
    </row>
    <row r="256" spans="1:1" x14ac:dyDescent="0.25">
      <c r="A256" s="125" t="s">
        <v>3452</v>
      </c>
    </row>
    <row r="259" spans="1:1" x14ac:dyDescent="0.25">
      <c r="A259" s="125" t="s">
        <v>3453</v>
      </c>
    </row>
    <row r="262" spans="1:1" x14ac:dyDescent="0.25">
      <c r="A262" s="125" t="s">
        <v>3454</v>
      </c>
    </row>
    <row r="263" spans="1:1" x14ac:dyDescent="0.25">
      <c r="A263" s="125" t="s">
        <v>3455</v>
      </c>
    </row>
    <row r="264" spans="1:1" x14ac:dyDescent="0.25">
      <c r="A264" s="125" t="s">
        <v>3456</v>
      </c>
    </row>
    <row r="267" spans="1:1" x14ac:dyDescent="0.25">
      <c r="A267" s="125" t="s">
        <v>3457</v>
      </c>
    </row>
    <row r="268" spans="1:1" x14ac:dyDescent="0.25">
      <c r="A268" s="125" t="s">
        <v>3458</v>
      </c>
    </row>
    <row r="269" spans="1:1" x14ac:dyDescent="0.25">
      <c r="A269" s="125" t="s">
        <v>3459</v>
      </c>
    </row>
    <row r="270" spans="1:1" x14ac:dyDescent="0.25">
      <c r="A270" s="125" t="s">
        <v>3460</v>
      </c>
    </row>
    <row r="274" spans="1:1" x14ac:dyDescent="0.25">
      <c r="A274" s="125" t="s">
        <v>3461</v>
      </c>
    </row>
    <row r="276" spans="1:1" x14ac:dyDescent="0.25">
      <c r="A276" s="125" t="s">
        <v>3462</v>
      </c>
    </row>
    <row r="277" spans="1:1" x14ac:dyDescent="0.25">
      <c r="A277" s="125" t="s">
        <v>3463</v>
      </c>
    </row>
    <row r="280" spans="1:1" x14ac:dyDescent="0.25">
      <c r="A280" s="125" t="s">
        <v>3464</v>
      </c>
    </row>
    <row r="281" spans="1:1" x14ac:dyDescent="0.25">
      <c r="A281" s="125" t="s">
        <v>3666</v>
      </c>
    </row>
    <row r="282" spans="1:1" x14ac:dyDescent="0.25">
      <c r="A282" s="125" t="s">
        <v>3667</v>
      </c>
    </row>
    <row r="283" spans="1:1" x14ac:dyDescent="0.25">
      <c r="A283" s="125" t="s">
        <v>3668</v>
      </c>
    </row>
    <row r="285" spans="1:1" x14ac:dyDescent="0.25">
      <c r="A285" s="125" t="s">
        <v>3669</v>
      </c>
    </row>
    <row r="286" spans="1:1" x14ac:dyDescent="0.25">
      <c r="A286" s="125" t="s">
        <v>3670</v>
      </c>
    </row>
    <row r="287" spans="1:1" x14ac:dyDescent="0.25">
      <c r="A287" s="125" t="s">
        <v>3671</v>
      </c>
    </row>
    <row r="291" spans="1:1" x14ac:dyDescent="0.25">
      <c r="A291" s="125" t="s">
        <v>3672</v>
      </c>
    </row>
    <row r="293" spans="1:1" x14ac:dyDescent="0.25">
      <c r="A293" s="125" t="s">
        <v>3654</v>
      </c>
    </row>
    <row r="294" spans="1:1" x14ac:dyDescent="0.25">
      <c r="A294" s="125" t="s">
        <v>3673</v>
      </c>
    </row>
    <row r="297" spans="1:1" x14ac:dyDescent="0.25">
      <c r="A297" s="125" t="s">
        <v>3674</v>
      </c>
    </row>
    <row r="298" spans="1:1" x14ac:dyDescent="0.25">
      <c r="A298" s="125" t="s">
        <v>3675</v>
      </c>
    </row>
    <row r="299" spans="1:1" x14ac:dyDescent="0.25">
      <c r="A299" s="125" t="s">
        <v>3676</v>
      </c>
    </row>
    <row r="302" spans="1:1" x14ac:dyDescent="0.25">
      <c r="A302" s="125" t="s">
        <v>3749</v>
      </c>
    </row>
    <row r="303" spans="1:1" x14ac:dyDescent="0.25">
      <c r="A303" s="125" t="s">
        <v>3750</v>
      </c>
    </row>
    <row r="304" spans="1:1" x14ac:dyDescent="0.25">
      <c r="A304" s="125" t="s">
        <v>3751</v>
      </c>
    </row>
    <row r="305" spans="1:1" x14ac:dyDescent="0.25">
      <c r="A305" s="125" t="s">
        <v>3752</v>
      </c>
    </row>
    <row r="306" spans="1:1" x14ac:dyDescent="0.25">
      <c r="A306" s="125" t="s">
        <v>3753</v>
      </c>
    </row>
    <row r="309" spans="1:1" x14ac:dyDescent="0.25">
      <c r="A309" s="125" t="s">
        <v>3754</v>
      </c>
    </row>
    <row r="310" spans="1:1" x14ac:dyDescent="0.25">
      <c r="A310" s="125" t="s">
        <v>3755</v>
      </c>
    </row>
    <row r="311" spans="1:1" x14ac:dyDescent="0.25">
      <c r="A311" s="125" t="s">
        <v>3671</v>
      </c>
    </row>
    <row r="314" spans="1:1" x14ac:dyDescent="0.25">
      <c r="A314" s="125" t="s">
        <v>3756</v>
      </c>
    </row>
    <row r="315" spans="1:1" x14ac:dyDescent="0.25">
      <c r="A315" s="125" t="s">
        <v>3757</v>
      </c>
    </row>
    <row r="316" spans="1:1" x14ac:dyDescent="0.25">
      <c r="A316" s="125" t="s">
        <v>3758</v>
      </c>
    </row>
    <row r="317" spans="1:1" x14ac:dyDescent="0.25">
      <c r="A317" s="125" t="s">
        <v>3759</v>
      </c>
    </row>
    <row r="318" spans="1:1" x14ac:dyDescent="0.25">
      <c r="A318" s="125" t="s">
        <v>3760</v>
      </c>
    </row>
    <row r="319" spans="1:1" x14ac:dyDescent="0.25">
      <c r="A319" s="125" t="s">
        <v>3761</v>
      </c>
    </row>
    <row r="320" spans="1:1" x14ac:dyDescent="0.25">
      <c r="A320" s="125" t="s">
        <v>3762</v>
      </c>
    </row>
    <row r="321" spans="1:1" x14ac:dyDescent="0.25">
      <c r="A321" s="125" t="s">
        <v>3763</v>
      </c>
    </row>
    <row r="322" spans="1:1" x14ac:dyDescent="0.25">
      <c r="A322" s="125" t="s">
        <v>3764</v>
      </c>
    </row>
    <row r="323" spans="1:1" x14ac:dyDescent="0.25">
      <c r="A323" s="125" t="s">
        <v>3765</v>
      </c>
    </row>
    <row r="324" spans="1:1" x14ac:dyDescent="0.25">
      <c r="A324" s="125" t="s">
        <v>3766</v>
      </c>
    </row>
    <row r="325" spans="1:1" x14ac:dyDescent="0.25">
      <c r="A325" s="125" t="s">
        <v>3767</v>
      </c>
    </row>
    <row r="328" spans="1:1" x14ac:dyDescent="0.25">
      <c r="A328" s="125" t="s">
        <v>3846</v>
      </c>
    </row>
    <row r="329" spans="1:1" x14ac:dyDescent="0.25">
      <c r="A329" s="125" t="s">
        <v>3847</v>
      </c>
    </row>
    <row r="330" spans="1:1" x14ac:dyDescent="0.25">
      <c r="A330" s="125" t="s">
        <v>3768</v>
      </c>
    </row>
    <row r="331" spans="1:1" x14ac:dyDescent="0.25">
      <c r="A331" s="125" t="s">
        <v>2914</v>
      </c>
    </row>
    <row r="332" spans="1:1" x14ac:dyDescent="0.25">
      <c r="A332" s="125" t="s">
        <v>2915</v>
      </c>
    </row>
    <row r="336" spans="1:1" x14ac:dyDescent="0.25">
      <c r="A336" s="125" t="s">
        <v>2916</v>
      </c>
    </row>
    <row r="338" spans="1:1" x14ac:dyDescent="0.25">
      <c r="A338" s="125" t="s">
        <v>3654</v>
      </c>
    </row>
    <row r="339" spans="1:1" x14ac:dyDescent="0.25">
      <c r="A339" s="125" t="s">
        <v>2917</v>
      </c>
    </row>
    <row r="342" spans="1:1" x14ac:dyDescent="0.25">
      <c r="A342" s="125" t="s">
        <v>2918</v>
      </c>
    </row>
    <row r="343" spans="1:1" x14ac:dyDescent="0.25">
      <c r="A343" s="125" t="s">
        <v>3657</v>
      </c>
    </row>
    <row r="345" spans="1:1" x14ac:dyDescent="0.25">
      <c r="A345" s="125" t="s">
        <v>2919</v>
      </c>
    </row>
    <row r="347" spans="1:1" x14ac:dyDescent="0.25">
      <c r="A347" s="125" t="s">
        <v>2920</v>
      </c>
    </row>
    <row r="349" spans="1:1" x14ac:dyDescent="0.25">
      <c r="A349" s="125" t="s">
        <v>2921</v>
      </c>
    </row>
    <row r="352" spans="1:1" x14ac:dyDescent="0.25">
      <c r="A352" s="125" t="s">
        <v>2922</v>
      </c>
    </row>
    <row r="353" spans="1:1" x14ac:dyDescent="0.25">
      <c r="A353" s="125" t="s">
        <v>2923</v>
      </c>
    </row>
    <row r="356" spans="1:1" x14ac:dyDescent="0.25">
      <c r="A356" s="125" t="s">
        <v>2941</v>
      </c>
    </row>
    <row r="357" spans="1:1" x14ac:dyDescent="0.25">
      <c r="A357" s="125" t="s">
        <v>2942</v>
      </c>
    </row>
    <row r="358" spans="1:1" x14ac:dyDescent="0.25">
      <c r="A358" s="125" t="s">
        <v>2943</v>
      </c>
    </row>
    <row r="361" spans="1:1" x14ac:dyDescent="0.25">
      <c r="A361" s="125" t="s">
        <v>2944</v>
      </c>
    </row>
    <row r="362" spans="1:1" x14ac:dyDescent="0.25">
      <c r="A362" s="125" t="s">
        <v>2945</v>
      </c>
    </row>
    <row r="365" spans="1:1" x14ac:dyDescent="0.25">
      <c r="A365" s="125" t="s">
        <v>3606</v>
      </c>
    </row>
    <row r="366" spans="1:1" x14ac:dyDescent="0.25">
      <c r="A366" s="125" t="s">
        <v>3611</v>
      </c>
    </row>
    <row r="367" spans="1:1" x14ac:dyDescent="0.25">
      <c r="A367" s="125" t="s">
        <v>3612</v>
      </c>
    </row>
    <row r="371" spans="1:1" x14ac:dyDescent="0.25">
      <c r="A371" s="125" t="s">
        <v>3613</v>
      </c>
    </row>
    <row r="373" spans="1:1" x14ac:dyDescent="0.25">
      <c r="A373" s="125" t="s">
        <v>3380</v>
      </c>
    </row>
    <row r="374" spans="1:1" x14ac:dyDescent="0.25">
      <c r="A374" s="125" t="s">
        <v>3614</v>
      </c>
    </row>
    <row r="377" spans="1:1" x14ac:dyDescent="0.25">
      <c r="A377" s="125" t="s">
        <v>3633</v>
      </c>
    </row>
    <row r="378" spans="1:1" x14ac:dyDescent="0.25">
      <c r="A378" s="125" t="s">
        <v>3634</v>
      </c>
    </row>
    <row r="379" spans="1:1" x14ac:dyDescent="0.25">
      <c r="A379" s="125" t="s">
        <v>3635</v>
      </c>
    </row>
    <row r="380" spans="1:1" x14ac:dyDescent="0.25">
      <c r="A380" s="125" t="s">
        <v>3636</v>
      </c>
    </row>
    <row r="383" spans="1:1" x14ac:dyDescent="0.25">
      <c r="A383" s="125" t="s">
        <v>3637</v>
      </c>
    </row>
    <row r="384" spans="1:1" x14ac:dyDescent="0.25">
      <c r="A384" s="125" t="s">
        <v>3638</v>
      </c>
    </row>
    <row r="387" spans="1:1" x14ac:dyDescent="0.25">
      <c r="A387" s="125" t="s">
        <v>3639</v>
      </c>
    </row>
    <row r="388" spans="1:1" x14ac:dyDescent="0.25">
      <c r="A388" s="125" t="s">
        <v>3703</v>
      </c>
    </row>
    <row r="389" spans="1:1" x14ac:dyDescent="0.25">
      <c r="A389" s="125" t="s">
        <v>3704</v>
      </c>
    </row>
    <row r="390" spans="1:1" x14ac:dyDescent="0.25">
      <c r="A390" s="125" t="s">
        <v>3705</v>
      </c>
    </row>
    <row r="391" spans="1:1" x14ac:dyDescent="0.25">
      <c r="A391" s="125" t="s">
        <v>3706</v>
      </c>
    </row>
    <row r="392" spans="1:1" x14ac:dyDescent="0.25">
      <c r="A392" s="125" t="s">
        <v>3468</v>
      </c>
    </row>
    <row r="393" spans="1:1" x14ac:dyDescent="0.25">
      <c r="A393" s="125" t="s">
        <v>3469</v>
      </c>
    </row>
    <row r="394" spans="1:1" x14ac:dyDescent="0.25">
      <c r="A394" s="125" t="s">
        <v>3470</v>
      </c>
    </row>
    <row r="398" spans="1:1" x14ac:dyDescent="0.25">
      <c r="A398" s="125" t="s">
        <v>3471</v>
      </c>
    </row>
    <row r="400" spans="1:1" x14ac:dyDescent="0.25">
      <c r="A400" s="125" t="s">
        <v>3654</v>
      </c>
    </row>
    <row r="401" spans="1:1" x14ac:dyDescent="0.25">
      <c r="A401" s="125" t="s">
        <v>3472</v>
      </c>
    </row>
    <row r="404" spans="1:1" x14ac:dyDescent="0.25">
      <c r="A404" s="125" t="s">
        <v>3473</v>
      </c>
    </row>
    <row r="405" spans="1:1" x14ac:dyDescent="0.25">
      <c r="A405" s="125" t="s">
        <v>3474</v>
      </c>
    </row>
    <row r="408" spans="1:1" x14ac:dyDescent="0.25">
      <c r="A408" s="125" t="s">
        <v>3475</v>
      </c>
    </row>
    <row r="409" spans="1:1" x14ac:dyDescent="0.25">
      <c r="A409" s="125" t="s">
        <v>3476</v>
      </c>
    </row>
    <row r="410" spans="1:1" x14ac:dyDescent="0.25">
      <c r="A410" s="125" t="s">
        <v>3477</v>
      </c>
    </row>
    <row r="411" spans="1:1" x14ac:dyDescent="0.25">
      <c r="A411" s="125" t="s">
        <v>3478</v>
      </c>
    </row>
    <row r="414" spans="1:1" x14ac:dyDescent="0.25">
      <c r="A414" s="125" t="s">
        <v>3479</v>
      </c>
    </row>
    <row r="415" spans="1:1" x14ac:dyDescent="0.25">
      <c r="A415" s="125" t="s">
        <v>3480</v>
      </c>
    </row>
    <row r="416" spans="1:1" x14ac:dyDescent="0.25">
      <c r="A416" s="125" t="s">
        <v>3481</v>
      </c>
    </row>
    <row r="417" spans="1:1" x14ac:dyDescent="0.25">
      <c r="A417" s="125" t="s">
        <v>3482</v>
      </c>
    </row>
    <row r="420" spans="1:1" x14ac:dyDescent="0.25">
      <c r="A420" s="125" t="s">
        <v>3483</v>
      </c>
    </row>
    <row r="421" spans="1:1" x14ac:dyDescent="0.25">
      <c r="A421" s="125" t="s">
        <v>3484</v>
      </c>
    </row>
    <row r="422" spans="1:1" x14ac:dyDescent="0.25">
      <c r="A422" s="125" t="s">
        <v>3485</v>
      </c>
    </row>
    <row r="423" spans="1:1" x14ac:dyDescent="0.25">
      <c r="A423" s="125" t="s">
        <v>3486</v>
      </c>
    </row>
    <row r="424" spans="1:1" x14ac:dyDescent="0.25">
      <c r="A424" s="125" t="s">
        <v>3487</v>
      </c>
    </row>
    <row r="425" spans="1:1" x14ac:dyDescent="0.25">
      <c r="A425" s="125" t="s">
        <v>3488</v>
      </c>
    </row>
    <row r="436" spans="1:1" x14ac:dyDescent="0.25">
      <c r="A436" s="125" t="s">
        <v>3397</v>
      </c>
    </row>
    <row r="438" spans="1:1" ht="25" x14ac:dyDescent="0.25">
      <c r="A438" s="125" t="s">
        <v>3489</v>
      </c>
    </row>
    <row r="440" spans="1:1" ht="25" x14ac:dyDescent="0.25">
      <c r="A440" s="125" t="s">
        <v>2938</v>
      </c>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List31">
    <tabColor theme="0" tint="-0.499984740745262"/>
  </sheetPr>
  <dimension ref="A1:A420"/>
  <sheetViews>
    <sheetView showGridLines="0" zoomScaleNormal="100" zoomScaleSheetLayoutView="100" workbookViewId="0"/>
  </sheetViews>
  <sheetFormatPr defaultRowHeight="12.5" x14ac:dyDescent="0.25"/>
  <cols>
    <col min="1" max="1" width="100.7265625" customWidth="1"/>
  </cols>
  <sheetData>
    <row r="1" spans="1:1" x14ac:dyDescent="0.25">
      <c r="A1" s="125"/>
    </row>
    <row r="2" spans="1:1" ht="15.5" x14ac:dyDescent="0.25">
      <c r="A2" s="960" t="s">
        <v>3042</v>
      </c>
    </row>
    <row r="3" spans="1:1" x14ac:dyDescent="0.25">
      <c r="A3" s="125"/>
    </row>
    <row r="4" spans="1:1" x14ac:dyDescent="0.25">
      <c r="A4" s="125"/>
    </row>
    <row r="5" spans="1:1" x14ac:dyDescent="0.25">
      <c r="A5" s="125"/>
    </row>
    <row r="6" spans="1:1" x14ac:dyDescent="0.25">
      <c r="A6" s="125" t="s">
        <v>3043</v>
      </c>
    </row>
    <row r="7" spans="1:1" x14ac:dyDescent="0.25">
      <c r="A7" s="125"/>
    </row>
    <row r="8" spans="1:1" x14ac:dyDescent="0.25">
      <c r="A8" s="582" t="s">
        <v>3044</v>
      </c>
    </row>
    <row r="9" spans="1:1" x14ac:dyDescent="0.25">
      <c r="A9" s="582" t="s">
        <v>3045</v>
      </c>
    </row>
    <row r="10" spans="1:1" x14ac:dyDescent="0.25">
      <c r="A10" s="125"/>
    </row>
    <row r="11" spans="1:1" x14ac:dyDescent="0.25">
      <c r="A11" s="125"/>
    </row>
    <row r="12" spans="1:1" x14ac:dyDescent="0.25">
      <c r="A12" s="125" t="s">
        <v>3046</v>
      </c>
    </row>
    <row r="13" spans="1:1" x14ac:dyDescent="0.25">
      <c r="A13" s="125"/>
    </row>
    <row r="14" spans="1:1" x14ac:dyDescent="0.25">
      <c r="A14" s="125"/>
    </row>
    <row r="15" spans="1:1" x14ac:dyDescent="0.25">
      <c r="A15" s="125" t="s">
        <v>3711</v>
      </c>
    </row>
    <row r="16" spans="1:1" x14ac:dyDescent="0.25">
      <c r="A16" s="125"/>
    </row>
    <row r="17" spans="1:1" ht="25" x14ac:dyDescent="0.25">
      <c r="A17" s="125" t="s">
        <v>2704</v>
      </c>
    </row>
    <row r="18" spans="1:1" x14ac:dyDescent="0.25">
      <c r="A18" s="125"/>
    </row>
    <row r="19" spans="1:1" x14ac:dyDescent="0.25">
      <c r="A19" s="125"/>
    </row>
    <row r="20" spans="1:1" x14ac:dyDescent="0.25">
      <c r="A20" s="125" t="s">
        <v>3547</v>
      </c>
    </row>
    <row r="21" spans="1:1" x14ac:dyDescent="0.25">
      <c r="A21" s="125"/>
    </row>
    <row r="22" spans="1:1" x14ac:dyDescent="0.25">
      <c r="A22" s="125" t="s">
        <v>2705</v>
      </c>
    </row>
    <row r="23" spans="1:1" x14ac:dyDescent="0.25">
      <c r="A23" s="125"/>
    </row>
    <row r="24" spans="1:1" x14ac:dyDescent="0.25">
      <c r="A24" s="125" t="s">
        <v>2706</v>
      </c>
    </row>
    <row r="25" spans="1:1" x14ac:dyDescent="0.25">
      <c r="A25" s="125"/>
    </row>
    <row r="26" spans="1:1" ht="25" x14ac:dyDescent="0.25">
      <c r="A26" s="125" t="s">
        <v>1911</v>
      </c>
    </row>
    <row r="27" spans="1:1" x14ac:dyDescent="0.25">
      <c r="A27" s="125"/>
    </row>
    <row r="28" spans="1:1" x14ac:dyDescent="0.25">
      <c r="A28" s="125" t="s">
        <v>1912</v>
      </c>
    </row>
    <row r="29" spans="1:1" x14ac:dyDescent="0.25">
      <c r="A29" s="125"/>
    </row>
    <row r="30" spans="1:1" x14ac:dyDescent="0.25">
      <c r="A30" s="125" t="s">
        <v>1913</v>
      </c>
    </row>
    <row r="31" spans="1:1" x14ac:dyDescent="0.25">
      <c r="A31" s="125"/>
    </row>
    <row r="32" spans="1:1" x14ac:dyDescent="0.25">
      <c r="A32" s="125" t="s">
        <v>1914</v>
      </c>
    </row>
    <row r="33" spans="1:1" x14ac:dyDescent="0.25">
      <c r="A33" s="125"/>
    </row>
    <row r="34" spans="1:1" x14ac:dyDescent="0.25">
      <c r="A34" s="125" t="s">
        <v>1915</v>
      </c>
    </row>
    <row r="35" spans="1:1" x14ac:dyDescent="0.25">
      <c r="A35" s="125"/>
    </row>
    <row r="36" spans="1:1" x14ac:dyDescent="0.25">
      <c r="A36" s="125" t="s">
        <v>1916</v>
      </c>
    </row>
    <row r="37" spans="1:1" x14ac:dyDescent="0.25">
      <c r="A37" s="125"/>
    </row>
    <row r="38" spans="1:1" x14ac:dyDescent="0.25">
      <c r="A38" s="125" t="s">
        <v>1917</v>
      </c>
    </row>
    <row r="39" spans="1:1" x14ac:dyDescent="0.25">
      <c r="A39" s="125"/>
    </row>
    <row r="40" spans="1:1" x14ac:dyDescent="0.25">
      <c r="A40" s="125" t="s">
        <v>2419</v>
      </c>
    </row>
    <row r="41" spans="1:1" x14ac:dyDescent="0.25">
      <c r="A41" s="125"/>
    </row>
    <row r="42" spans="1:1" x14ac:dyDescent="0.25">
      <c r="A42" s="125" t="s">
        <v>2420</v>
      </c>
    </row>
    <row r="43" spans="1:1" x14ac:dyDescent="0.25">
      <c r="A43" s="125"/>
    </row>
    <row r="44" spans="1:1" x14ac:dyDescent="0.25">
      <c r="A44" s="125" t="s">
        <v>2425</v>
      </c>
    </row>
    <row r="45" spans="1:1" x14ac:dyDescent="0.25">
      <c r="A45" s="125"/>
    </row>
    <row r="46" spans="1:1" x14ac:dyDescent="0.25">
      <c r="A46" s="125"/>
    </row>
    <row r="47" spans="1:1" x14ac:dyDescent="0.25">
      <c r="A47" s="125" t="s">
        <v>3552</v>
      </c>
    </row>
    <row r="48" spans="1:1" x14ac:dyDescent="0.25">
      <c r="A48" s="125"/>
    </row>
    <row r="49" spans="1:1" ht="25" x14ac:dyDescent="0.25">
      <c r="A49" s="125" t="s">
        <v>2426</v>
      </c>
    </row>
    <row r="50" spans="1:1" x14ac:dyDescent="0.25">
      <c r="A50" s="125"/>
    </row>
    <row r="51" spans="1:1" ht="50" x14ac:dyDescent="0.25">
      <c r="A51" s="125" t="s">
        <v>3306</v>
      </c>
    </row>
    <row r="52" spans="1:1" x14ac:dyDescent="0.25">
      <c r="A52" s="125"/>
    </row>
    <row r="53" spans="1:1" ht="37.5" x14ac:dyDescent="0.25">
      <c r="A53" s="125" t="s">
        <v>3307</v>
      </c>
    </row>
    <row r="54" spans="1:1" x14ac:dyDescent="0.25">
      <c r="A54" s="125"/>
    </row>
    <row r="55" spans="1:1" ht="37.5" x14ac:dyDescent="0.25">
      <c r="A55" s="125" t="s">
        <v>3308</v>
      </c>
    </row>
    <row r="56" spans="1:1" x14ac:dyDescent="0.25">
      <c r="A56" s="125"/>
    </row>
    <row r="57" spans="1:1" ht="25" x14ac:dyDescent="0.25">
      <c r="A57" s="125" t="s">
        <v>3309</v>
      </c>
    </row>
    <row r="58" spans="1:1" x14ac:dyDescent="0.25">
      <c r="A58" s="125"/>
    </row>
    <row r="59" spans="1:1" ht="50" x14ac:dyDescent="0.25">
      <c r="A59" s="125" t="s">
        <v>3310</v>
      </c>
    </row>
    <row r="60" spans="1:1" x14ac:dyDescent="0.25">
      <c r="A60" s="125"/>
    </row>
    <row r="61" spans="1:1" ht="25" x14ac:dyDescent="0.25">
      <c r="A61" s="125" t="s">
        <v>3311</v>
      </c>
    </row>
    <row r="62" spans="1:1" x14ac:dyDescent="0.25">
      <c r="A62" s="125"/>
    </row>
    <row r="63" spans="1:1" ht="25" x14ac:dyDescent="0.25">
      <c r="A63" s="125" t="s">
        <v>2714</v>
      </c>
    </row>
    <row r="64" spans="1:1" x14ac:dyDescent="0.25">
      <c r="A64" s="125"/>
    </row>
    <row r="65" spans="1:1" ht="25" x14ac:dyDescent="0.25">
      <c r="A65" s="125" t="s">
        <v>2715</v>
      </c>
    </row>
    <row r="66" spans="1:1" x14ac:dyDescent="0.25">
      <c r="A66" s="125"/>
    </row>
    <row r="67" spans="1:1" x14ac:dyDescent="0.25">
      <c r="A67" s="125" t="s">
        <v>2716</v>
      </c>
    </row>
    <row r="68" spans="1:1" x14ac:dyDescent="0.25">
      <c r="A68" s="125"/>
    </row>
    <row r="69" spans="1:1" x14ac:dyDescent="0.25">
      <c r="A69" s="125" t="s">
        <v>2717</v>
      </c>
    </row>
    <row r="70" spans="1:1" x14ac:dyDescent="0.25">
      <c r="A70" s="125"/>
    </row>
    <row r="71" spans="1:1" ht="62.5" x14ac:dyDescent="0.25">
      <c r="A71" s="125" t="s">
        <v>2718</v>
      </c>
    </row>
    <row r="72" spans="1:1" x14ac:dyDescent="0.25">
      <c r="A72" s="125"/>
    </row>
    <row r="73" spans="1:1" ht="25" x14ac:dyDescent="0.25">
      <c r="A73" s="125" t="s">
        <v>2719</v>
      </c>
    </row>
    <row r="74" spans="1:1" x14ac:dyDescent="0.25">
      <c r="A74" s="125"/>
    </row>
    <row r="75" spans="1:1" ht="50" x14ac:dyDescent="0.25">
      <c r="A75" s="125" t="s">
        <v>2431</v>
      </c>
    </row>
    <row r="76" spans="1:1" x14ac:dyDescent="0.25">
      <c r="A76" s="125"/>
    </row>
    <row r="77" spans="1:1" x14ac:dyDescent="0.25">
      <c r="A77" s="125"/>
    </row>
    <row r="78" spans="1:1" x14ac:dyDescent="0.25">
      <c r="A78" s="125" t="s">
        <v>2422</v>
      </c>
    </row>
    <row r="79" spans="1:1" x14ac:dyDescent="0.25">
      <c r="A79" s="125"/>
    </row>
    <row r="80" spans="1:1" ht="50" x14ac:dyDescent="0.25">
      <c r="A80" s="125" t="s">
        <v>2148</v>
      </c>
    </row>
    <row r="81" spans="1:1" x14ac:dyDescent="0.25">
      <c r="A81" s="125"/>
    </row>
    <row r="82" spans="1:1" ht="25" x14ac:dyDescent="0.25">
      <c r="A82" s="125" t="s">
        <v>2149</v>
      </c>
    </row>
    <row r="83" spans="1:1" x14ac:dyDescent="0.25">
      <c r="A83" s="125"/>
    </row>
    <row r="84" spans="1:1" x14ac:dyDescent="0.25">
      <c r="A84" s="125"/>
    </row>
    <row r="85" spans="1:1" x14ac:dyDescent="0.25">
      <c r="A85" s="125" t="s">
        <v>2730</v>
      </c>
    </row>
    <row r="86" spans="1:1" x14ac:dyDescent="0.25">
      <c r="A86" s="125" t="s">
        <v>3396</v>
      </c>
    </row>
    <row r="87" spans="1:1" x14ac:dyDescent="0.25">
      <c r="A87" s="125"/>
    </row>
    <row r="88" spans="1:1" x14ac:dyDescent="0.25">
      <c r="A88" s="125" t="s">
        <v>2150</v>
      </c>
    </row>
    <row r="89" spans="1:1" x14ac:dyDescent="0.25">
      <c r="A89" s="125"/>
    </row>
    <row r="90" spans="1:1" x14ac:dyDescent="0.25">
      <c r="A90" s="125"/>
    </row>
    <row r="91" spans="1:1" x14ac:dyDescent="0.25">
      <c r="A91" s="125"/>
    </row>
    <row r="92" spans="1:1" x14ac:dyDescent="0.25">
      <c r="A92" s="125"/>
    </row>
    <row r="93" spans="1:1" x14ac:dyDescent="0.25">
      <c r="A93" s="125"/>
    </row>
    <row r="94" spans="1:1" x14ac:dyDescent="0.25">
      <c r="A94" s="125" t="s">
        <v>2151</v>
      </c>
    </row>
    <row r="95" spans="1:1" x14ac:dyDescent="0.25">
      <c r="A95" s="125"/>
    </row>
    <row r="96" spans="1:1" x14ac:dyDescent="0.25">
      <c r="A96" s="125" t="s">
        <v>2152</v>
      </c>
    </row>
    <row r="97" spans="1:1" x14ac:dyDescent="0.25">
      <c r="A97" s="125"/>
    </row>
    <row r="98" spans="1:1" x14ac:dyDescent="0.25">
      <c r="A98" s="125" t="s">
        <v>2153</v>
      </c>
    </row>
    <row r="99" spans="1:1" x14ac:dyDescent="0.25">
      <c r="A99" s="125"/>
    </row>
    <row r="100" spans="1:1" ht="25" x14ac:dyDescent="0.25">
      <c r="A100" s="125" t="s">
        <v>3049</v>
      </c>
    </row>
    <row r="101" spans="1:1" x14ac:dyDescent="0.25">
      <c r="A101" s="125"/>
    </row>
    <row r="102" spans="1:1" x14ac:dyDescent="0.25">
      <c r="A102" s="125"/>
    </row>
    <row r="103" spans="1:1" x14ac:dyDescent="0.25">
      <c r="A103" s="125" t="s">
        <v>3050</v>
      </c>
    </row>
    <row r="104" spans="1:1" x14ac:dyDescent="0.25">
      <c r="A104" s="125"/>
    </row>
    <row r="105" spans="1:1" x14ac:dyDescent="0.25">
      <c r="A105" s="125" t="s">
        <v>3301</v>
      </c>
    </row>
    <row r="106" spans="1:1" x14ac:dyDescent="0.25">
      <c r="A106" s="125"/>
    </row>
    <row r="107" spans="1:1" ht="50" x14ac:dyDescent="0.25">
      <c r="A107" s="125" t="s">
        <v>3302</v>
      </c>
    </row>
    <row r="108" spans="1:1" x14ac:dyDescent="0.25">
      <c r="A108" s="125"/>
    </row>
    <row r="109" spans="1:1" ht="50" x14ac:dyDescent="0.25">
      <c r="A109" s="125" t="s">
        <v>3303</v>
      </c>
    </row>
    <row r="110" spans="1:1" x14ac:dyDescent="0.25">
      <c r="A110" s="125"/>
    </row>
    <row r="111" spans="1:1" ht="25" x14ac:dyDescent="0.25">
      <c r="A111" s="125" t="s">
        <v>3304</v>
      </c>
    </row>
    <row r="112" spans="1:1" x14ac:dyDescent="0.25">
      <c r="A112" s="125"/>
    </row>
    <row r="113" spans="1:1" ht="25" x14ac:dyDescent="0.25">
      <c r="A113" s="125" t="s">
        <v>2720</v>
      </c>
    </row>
    <row r="114" spans="1:1" x14ac:dyDescent="0.25">
      <c r="A114" s="125"/>
    </row>
    <row r="115" spans="1:1" ht="37.5" x14ac:dyDescent="0.25">
      <c r="A115" s="125" t="s">
        <v>2432</v>
      </c>
    </row>
    <row r="116" spans="1:1" x14ac:dyDescent="0.25">
      <c r="A116" s="125"/>
    </row>
    <row r="117" spans="1:1" ht="37.5" x14ac:dyDescent="0.25">
      <c r="A117" s="125" t="s">
        <v>2435</v>
      </c>
    </row>
    <row r="118" spans="1:1" x14ac:dyDescent="0.25">
      <c r="A118" s="125"/>
    </row>
    <row r="119" spans="1:1" ht="25" x14ac:dyDescent="0.25">
      <c r="A119" s="125" t="s">
        <v>2436</v>
      </c>
    </row>
    <row r="120" spans="1:1" x14ac:dyDescent="0.25">
      <c r="A120" s="125"/>
    </row>
    <row r="121" spans="1:1" ht="37.5" x14ac:dyDescent="0.25">
      <c r="A121" s="125" t="s">
        <v>2154</v>
      </c>
    </row>
    <row r="122" spans="1:1" x14ac:dyDescent="0.25">
      <c r="A122" s="125"/>
    </row>
    <row r="123" spans="1:1" x14ac:dyDescent="0.25">
      <c r="A123" s="125" t="s">
        <v>2413</v>
      </c>
    </row>
    <row r="124" spans="1:1" x14ac:dyDescent="0.25">
      <c r="A124" s="125"/>
    </row>
    <row r="125" spans="1:1" x14ac:dyDescent="0.25">
      <c r="A125" s="125" t="s">
        <v>2414</v>
      </c>
    </row>
    <row r="126" spans="1:1" x14ac:dyDescent="0.25">
      <c r="A126" s="125"/>
    </row>
    <row r="127" spans="1:1" ht="25" x14ac:dyDescent="0.25">
      <c r="A127" s="125" t="s">
        <v>2415</v>
      </c>
    </row>
    <row r="128" spans="1:1" x14ac:dyDescent="0.25">
      <c r="A128" s="125"/>
    </row>
    <row r="129" spans="1:1" ht="25" x14ac:dyDescent="0.25">
      <c r="A129" s="125" t="s">
        <v>2416</v>
      </c>
    </row>
    <row r="130" spans="1:1" x14ac:dyDescent="0.25">
      <c r="A130" s="125"/>
    </row>
    <row r="131" spans="1:1" ht="25" x14ac:dyDescent="0.25">
      <c r="A131" s="125" t="s">
        <v>2417</v>
      </c>
    </row>
    <row r="132" spans="1:1" x14ac:dyDescent="0.25">
      <c r="A132" s="125"/>
    </row>
    <row r="133" spans="1:1" ht="25" x14ac:dyDescent="0.25">
      <c r="A133" s="125" t="s">
        <v>2418</v>
      </c>
    </row>
    <row r="134" spans="1:1" x14ac:dyDescent="0.25">
      <c r="A134" s="125"/>
    </row>
    <row r="135" spans="1:1" ht="25" x14ac:dyDescent="0.25">
      <c r="A135" s="125" t="s">
        <v>2155</v>
      </c>
    </row>
    <row r="136" spans="1:1" x14ac:dyDescent="0.25">
      <c r="A136" s="125"/>
    </row>
    <row r="137" spans="1:1" ht="37.5" x14ac:dyDescent="0.25">
      <c r="A137" s="125" t="s">
        <v>2156</v>
      </c>
    </row>
    <row r="138" spans="1:1" x14ac:dyDescent="0.25">
      <c r="A138" s="125"/>
    </row>
    <row r="139" spans="1:1" ht="25" x14ac:dyDescent="0.25">
      <c r="A139" s="125" t="s">
        <v>2157</v>
      </c>
    </row>
    <row r="140" spans="1:1" x14ac:dyDescent="0.25">
      <c r="A140" s="125"/>
    </row>
    <row r="141" spans="1:1" x14ac:dyDescent="0.25">
      <c r="A141" s="125" t="s">
        <v>2158</v>
      </c>
    </row>
    <row r="142" spans="1:1" x14ac:dyDescent="0.25">
      <c r="A142" s="125"/>
    </row>
    <row r="143" spans="1:1" ht="50" x14ac:dyDescent="0.25">
      <c r="A143" s="125" t="s">
        <v>2159</v>
      </c>
    </row>
    <row r="144" spans="1:1" x14ac:dyDescent="0.25">
      <c r="A144" s="125"/>
    </row>
    <row r="145" spans="1:1" ht="62.5" x14ac:dyDescent="0.25">
      <c r="A145" s="125" t="s">
        <v>2457</v>
      </c>
    </row>
    <row r="146" spans="1:1" x14ac:dyDescent="0.25">
      <c r="A146" s="125"/>
    </row>
    <row r="147" spans="1:1" x14ac:dyDescent="0.25">
      <c r="A147" s="125" t="s">
        <v>2458</v>
      </c>
    </row>
    <row r="148" spans="1:1" x14ac:dyDescent="0.25">
      <c r="A148" s="125"/>
    </row>
    <row r="149" spans="1:1" x14ac:dyDescent="0.25">
      <c r="A149" s="125" t="s">
        <v>2782</v>
      </c>
    </row>
    <row r="150" spans="1:1" x14ac:dyDescent="0.25">
      <c r="A150" s="125"/>
    </row>
    <row r="151" spans="1:1" x14ac:dyDescent="0.25">
      <c r="A151" s="125" t="s">
        <v>2783</v>
      </c>
    </row>
    <row r="152" spans="1:1" x14ac:dyDescent="0.25">
      <c r="A152" s="125"/>
    </row>
    <row r="153" spans="1:1" x14ac:dyDescent="0.25">
      <c r="A153" s="125" t="s">
        <v>2784</v>
      </c>
    </row>
    <row r="154" spans="1:1" x14ac:dyDescent="0.25">
      <c r="A154" s="125"/>
    </row>
    <row r="155" spans="1:1" x14ac:dyDescent="0.25">
      <c r="A155" s="125" t="s">
        <v>2785</v>
      </c>
    </row>
    <row r="156" spans="1:1" x14ac:dyDescent="0.25">
      <c r="A156" s="125"/>
    </row>
    <row r="157" spans="1:1" x14ac:dyDescent="0.25">
      <c r="A157" s="125" t="s">
        <v>2786</v>
      </c>
    </row>
    <row r="158" spans="1:1" x14ac:dyDescent="0.25">
      <c r="A158" s="125"/>
    </row>
    <row r="159" spans="1:1" ht="25" x14ac:dyDescent="0.25">
      <c r="A159" s="125" t="s">
        <v>3105</v>
      </c>
    </row>
    <row r="160" spans="1:1" x14ac:dyDescent="0.25">
      <c r="A160" s="125"/>
    </row>
    <row r="161" spans="1:1" ht="37.5" x14ac:dyDescent="0.25">
      <c r="A161" s="125" t="s">
        <v>2721</v>
      </c>
    </row>
    <row r="162" spans="1:1" x14ac:dyDescent="0.25">
      <c r="A162" s="125"/>
    </row>
    <row r="163" spans="1:1" x14ac:dyDescent="0.25">
      <c r="A163" s="125"/>
    </row>
    <row r="164" spans="1:1" x14ac:dyDescent="0.25">
      <c r="A164" s="125" t="s">
        <v>2722</v>
      </c>
    </row>
    <row r="165" spans="1:1" x14ac:dyDescent="0.25">
      <c r="A165" s="125"/>
    </row>
    <row r="166" spans="1:1" x14ac:dyDescent="0.25">
      <c r="A166" s="125" t="s">
        <v>2723</v>
      </c>
    </row>
    <row r="167" spans="1:1" x14ac:dyDescent="0.25">
      <c r="A167" s="125"/>
    </row>
    <row r="168" spans="1:1" ht="25" x14ac:dyDescent="0.25">
      <c r="A168" s="125" t="s">
        <v>2724</v>
      </c>
    </row>
    <row r="169" spans="1:1" x14ac:dyDescent="0.25">
      <c r="A169" s="125"/>
    </row>
    <row r="170" spans="1:1" x14ac:dyDescent="0.25">
      <c r="A170" s="125" t="s">
        <v>2725</v>
      </c>
    </row>
    <row r="171" spans="1:1" x14ac:dyDescent="0.25">
      <c r="A171" s="125"/>
    </row>
    <row r="172" spans="1:1" ht="50" x14ac:dyDescent="0.25">
      <c r="A172" s="125" t="s">
        <v>2429</v>
      </c>
    </row>
    <row r="173" spans="1:1" x14ac:dyDescent="0.25">
      <c r="A173" s="125"/>
    </row>
    <row r="174" spans="1:1" x14ac:dyDescent="0.25">
      <c r="A174" s="125" t="s">
        <v>2430</v>
      </c>
    </row>
    <row r="175" spans="1:1" x14ac:dyDescent="0.25">
      <c r="A175" s="125"/>
    </row>
    <row r="176" spans="1:1" ht="37.5" x14ac:dyDescent="0.25">
      <c r="A176" s="125" t="s">
        <v>2459</v>
      </c>
    </row>
    <row r="177" spans="1:1" x14ac:dyDescent="0.25">
      <c r="A177" s="125"/>
    </row>
    <row r="178" spans="1:1" x14ac:dyDescent="0.25">
      <c r="A178" s="125" t="s">
        <v>2460</v>
      </c>
    </row>
    <row r="179" spans="1:1" x14ac:dyDescent="0.25">
      <c r="A179" s="125"/>
    </row>
    <row r="180" spans="1:1" ht="50" x14ac:dyDescent="0.25">
      <c r="A180" s="125" t="s">
        <v>3106</v>
      </c>
    </row>
    <row r="181" spans="1:1" x14ac:dyDescent="0.25">
      <c r="A181" s="125"/>
    </row>
    <row r="182" spans="1:1" x14ac:dyDescent="0.25">
      <c r="A182" s="125" t="s">
        <v>3107</v>
      </c>
    </row>
    <row r="183" spans="1:1" x14ac:dyDescent="0.25">
      <c r="A183" s="125"/>
    </row>
    <row r="184" spans="1:1" ht="37.5" x14ac:dyDescent="0.25">
      <c r="A184" s="125" t="s">
        <v>2835</v>
      </c>
    </row>
    <row r="185" spans="1:1" x14ac:dyDescent="0.25">
      <c r="A185" s="125"/>
    </row>
    <row r="186" spans="1:1" ht="25" x14ac:dyDescent="0.25">
      <c r="A186" s="125" t="s">
        <v>3114</v>
      </c>
    </row>
    <row r="187" spans="1:1" x14ac:dyDescent="0.25">
      <c r="A187" s="125"/>
    </row>
    <row r="188" spans="1:1" ht="50" x14ac:dyDescent="0.25">
      <c r="A188" s="125" t="s">
        <v>1988</v>
      </c>
    </row>
    <row r="189" spans="1:1" x14ac:dyDescent="0.25">
      <c r="A189" s="125"/>
    </row>
    <row r="190" spans="1:1" ht="37.5" x14ac:dyDescent="0.25">
      <c r="A190" s="125" t="s">
        <v>1989</v>
      </c>
    </row>
    <row r="191" spans="1:1" x14ac:dyDescent="0.25">
      <c r="A191" s="125"/>
    </row>
    <row r="192" spans="1:1" x14ac:dyDescent="0.25">
      <c r="A192" s="125" t="s">
        <v>1990</v>
      </c>
    </row>
    <row r="193" spans="1:1" x14ac:dyDescent="0.25">
      <c r="A193" s="125"/>
    </row>
    <row r="194" spans="1:1" ht="62.5" x14ac:dyDescent="0.25">
      <c r="A194" s="125" t="s">
        <v>1991</v>
      </c>
    </row>
    <row r="195" spans="1:1" x14ac:dyDescent="0.25">
      <c r="A195" s="125"/>
    </row>
    <row r="196" spans="1:1" x14ac:dyDescent="0.25">
      <c r="A196" s="125" t="s">
        <v>1992</v>
      </c>
    </row>
    <row r="197" spans="1:1" x14ac:dyDescent="0.25">
      <c r="A197" s="125"/>
    </row>
    <row r="198" spans="1:1" ht="25" x14ac:dyDescent="0.25">
      <c r="A198" s="125" t="s">
        <v>1993</v>
      </c>
    </row>
    <row r="199" spans="1:1" x14ac:dyDescent="0.25">
      <c r="A199" s="125"/>
    </row>
    <row r="200" spans="1:1" ht="37.5" x14ac:dyDescent="0.25">
      <c r="A200" s="125" t="s">
        <v>1994</v>
      </c>
    </row>
    <row r="201" spans="1:1" x14ac:dyDescent="0.25">
      <c r="A201" s="125"/>
    </row>
    <row r="202" spans="1:1" ht="25" x14ac:dyDescent="0.25">
      <c r="A202" s="125" t="s">
        <v>2202</v>
      </c>
    </row>
    <row r="203" spans="1:1" x14ac:dyDescent="0.25">
      <c r="A203" s="125"/>
    </row>
    <row r="204" spans="1:1" ht="37.5" x14ac:dyDescent="0.25">
      <c r="A204" s="125" t="s">
        <v>2847</v>
      </c>
    </row>
    <row r="205" spans="1:1" x14ac:dyDescent="0.25">
      <c r="A205" s="125"/>
    </row>
    <row r="206" spans="1:1" ht="25" x14ac:dyDescent="0.25">
      <c r="A206" s="125" t="s">
        <v>2533</v>
      </c>
    </row>
    <row r="207" spans="1:1" x14ac:dyDescent="0.25">
      <c r="A207" s="125"/>
    </row>
    <row r="208" spans="1:1" ht="25" x14ac:dyDescent="0.25">
      <c r="A208" s="125" t="s">
        <v>2534</v>
      </c>
    </row>
    <row r="209" spans="1:1" x14ac:dyDescent="0.25">
      <c r="A209" s="125"/>
    </row>
    <row r="210" spans="1:1" ht="50" x14ac:dyDescent="0.25">
      <c r="A210" s="125" t="s">
        <v>2535</v>
      </c>
    </row>
    <row r="211" spans="1:1" x14ac:dyDescent="0.25">
      <c r="A211" s="125"/>
    </row>
    <row r="212" spans="1:1" ht="37.5" x14ac:dyDescent="0.25">
      <c r="A212" s="125" t="s">
        <v>3085</v>
      </c>
    </row>
    <row r="213" spans="1:1" x14ac:dyDescent="0.25">
      <c r="A213" s="125"/>
    </row>
    <row r="214" spans="1:1" x14ac:dyDescent="0.25">
      <c r="A214" s="125"/>
    </row>
    <row r="215" spans="1:1" x14ac:dyDescent="0.25">
      <c r="A215" s="125" t="s">
        <v>3086</v>
      </c>
    </row>
    <row r="216" spans="1:1" x14ac:dyDescent="0.25">
      <c r="A216" s="125"/>
    </row>
    <row r="217" spans="1:1" ht="37.5" x14ac:dyDescent="0.25">
      <c r="A217" s="125" t="s">
        <v>3087</v>
      </c>
    </row>
    <row r="218" spans="1:1" x14ac:dyDescent="0.25">
      <c r="A218" s="125"/>
    </row>
    <row r="219" spans="1:1" ht="25" x14ac:dyDescent="0.25">
      <c r="A219" s="125" t="s">
        <v>3088</v>
      </c>
    </row>
    <row r="220" spans="1:1" x14ac:dyDescent="0.25">
      <c r="A220" s="125"/>
    </row>
    <row r="221" spans="1:1" x14ac:dyDescent="0.25">
      <c r="A221" s="125"/>
    </row>
    <row r="222" spans="1:1" x14ac:dyDescent="0.25">
      <c r="A222" s="125" t="s">
        <v>3089</v>
      </c>
    </row>
    <row r="223" spans="1:1" x14ac:dyDescent="0.25">
      <c r="A223" s="125"/>
    </row>
    <row r="224" spans="1:1" ht="75" x14ac:dyDescent="0.25">
      <c r="A224" s="125" t="s">
        <v>2843</v>
      </c>
    </row>
    <row r="225" spans="1:1" x14ac:dyDescent="0.25">
      <c r="A225" s="125"/>
    </row>
    <row r="226" spans="1:1" ht="25" x14ac:dyDescent="0.25">
      <c r="A226" s="125" t="s">
        <v>2844</v>
      </c>
    </row>
    <row r="227" spans="1:1" x14ac:dyDescent="0.25">
      <c r="A227" s="125"/>
    </row>
    <row r="228" spans="1:1" ht="25" x14ac:dyDescent="0.25">
      <c r="A228" s="125" t="s">
        <v>3588</v>
      </c>
    </row>
    <row r="229" spans="1:1" x14ac:dyDescent="0.25">
      <c r="A229" s="125"/>
    </row>
    <row r="230" spans="1:1" x14ac:dyDescent="0.25">
      <c r="A230" s="125" t="s">
        <v>3589</v>
      </c>
    </row>
    <row r="231" spans="1:1" x14ac:dyDescent="0.25">
      <c r="A231" s="125"/>
    </row>
    <row r="232" spans="1:1" ht="25" x14ac:dyDescent="0.25">
      <c r="A232" s="125" t="s">
        <v>3590</v>
      </c>
    </row>
    <row r="233" spans="1:1" x14ac:dyDescent="0.25">
      <c r="A233" s="125"/>
    </row>
    <row r="234" spans="1:1" ht="62.5" x14ac:dyDescent="0.25">
      <c r="A234" s="125" t="s">
        <v>3591</v>
      </c>
    </row>
    <row r="235" spans="1:1" x14ac:dyDescent="0.25">
      <c r="A235" s="125"/>
    </row>
    <row r="236" spans="1:1" ht="37.5" x14ac:dyDescent="0.25">
      <c r="A236" s="125" t="s">
        <v>2862</v>
      </c>
    </row>
    <row r="237" spans="1:1" x14ac:dyDescent="0.25">
      <c r="A237" s="125"/>
    </row>
    <row r="238" spans="1:1" ht="37.5" x14ac:dyDescent="0.25">
      <c r="A238" s="125" t="s">
        <v>2209</v>
      </c>
    </row>
    <row r="239" spans="1:1" x14ac:dyDescent="0.25">
      <c r="A239" s="125"/>
    </row>
    <row r="240" spans="1:1" ht="50" x14ac:dyDescent="0.25">
      <c r="A240" s="125" t="s">
        <v>2210</v>
      </c>
    </row>
    <row r="241" spans="1:1" x14ac:dyDescent="0.25">
      <c r="A241" s="125"/>
    </row>
    <row r="242" spans="1:1" ht="50" x14ac:dyDescent="0.25">
      <c r="A242" s="125" t="s">
        <v>2211</v>
      </c>
    </row>
    <row r="243" spans="1:1" x14ac:dyDescent="0.25">
      <c r="A243" s="125"/>
    </row>
    <row r="244" spans="1:1" ht="25" x14ac:dyDescent="0.25">
      <c r="A244" s="125" t="s">
        <v>3130</v>
      </c>
    </row>
    <row r="245" spans="1:1" x14ac:dyDescent="0.25">
      <c r="A245" s="125"/>
    </row>
    <row r="246" spans="1:1" ht="37.5" x14ac:dyDescent="0.25">
      <c r="A246" s="125" t="s">
        <v>3131</v>
      </c>
    </row>
    <row r="247" spans="1:1" x14ac:dyDescent="0.25">
      <c r="A247" s="125"/>
    </row>
    <row r="248" spans="1:1" ht="75" x14ac:dyDescent="0.25">
      <c r="A248" s="125" t="s">
        <v>3132</v>
      </c>
    </row>
    <row r="249" spans="1:1" x14ac:dyDescent="0.25">
      <c r="A249" s="125"/>
    </row>
    <row r="250" spans="1:1" ht="37.5" x14ac:dyDescent="0.25">
      <c r="A250" s="125" t="s">
        <v>3133</v>
      </c>
    </row>
    <row r="251" spans="1:1" x14ac:dyDescent="0.25">
      <c r="A251" s="125"/>
    </row>
    <row r="252" spans="1:1" ht="25" x14ac:dyDescent="0.25">
      <c r="A252" s="125" t="s">
        <v>3134</v>
      </c>
    </row>
    <row r="253" spans="1:1" x14ac:dyDescent="0.25">
      <c r="A253" s="125"/>
    </row>
    <row r="254" spans="1:1" ht="50" x14ac:dyDescent="0.25">
      <c r="A254" s="125" t="s">
        <v>3135</v>
      </c>
    </row>
    <row r="255" spans="1:1" x14ac:dyDescent="0.25">
      <c r="A255" s="125"/>
    </row>
    <row r="256" spans="1:1" ht="37.5" x14ac:dyDescent="0.25">
      <c r="A256" s="125" t="s">
        <v>3136</v>
      </c>
    </row>
    <row r="257" spans="1:1" x14ac:dyDescent="0.25">
      <c r="A257" s="125"/>
    </row>
    <row r="258" spans="1:1" x14ac:dyDescent="0.25">
      <c r="A258" s="125" t="s">
        <v>3137</v>
      </c>
    </row>
    <row r="259" spans="1:1" x14ac:dyDescent="0.25">
      <c r="A259" s="125"/>
    </row>
    <row r="260" spans="1:1" ht="25" x14ac:dyDescent="0.25">
      <c r="A260" s="125" t="s">
        <v>2552</v>
      </c>
    </row>
    <row r="261" spans="1:1" x14ac:dyDescent="0.25">
      <c r="A261" s="125"/>
    </row>
    <row r="262" spans="1:1" ht="25" x14ac:dyDescent="0.25">
      <c r="A262" s="125" t="s">
        <v>2553</v>
      </c>
    </row>
    <row r="263" spans="1:1" x14ac:dyDescent="0.25">
      <c r="A263" s="125"/>
    </row>
    <row r="264" spans="1:1" ht="50" x14ac:dyDescent="0.25">
      <c r="A264" s="125" t="s">
        <v>2554</v>
      </c>
    </row>
    <row r="265" spans="1:1" x14ac:dyDescent="0.25">
      <c r="A265" s="125"/>
    </row>
    <row r="266" spans="1:1" ht="25" x14ac:dyDescent="0.25">
      <c r="A266" s="125" t="s">
        <v>2017</v>
      </c>
    </row>
    <row r="267" spans="1:1" x14ac:dyDescent="0.25">
      <c r="A267" s="125"/>
    </row>
    <row r="268" spans="1:1" ht="50" x14ac:dyDescent="0.25">
      <c r="A268" s="125" t="s">
        <v>2018</v>
      </c>
    </row>
    <row r="269" spans="1:1" x14ac:dyDescent="0.25">
      <c r="A269" s="125"/>
    </row>
    <row r="270" spans="1:1" x14ac:dyDescent="0.25">
      <c r="A270" s="125"/>
    </row>
    <row r="271" spans="1:1" x14ac:dyDescent="0.25">
      <c r="A271" s="125" t="s">
        <v>2019</v>
      </c>
    </row>
    <row r="272" spans="1:1" x14ac:dyDescent="0.25">
      <c r="A272" s="125"/>
    </row>
    <row r="273" spans="1:1" ht="62.5" x14ac:dyDescent="0.25">
      <c r="A273" s="125" t="s">
        <v>2020</v>
      </c>
    </row>
    <row r="274" spans="1:1" x14ac:dyDescent="0.25">
      <c r="A274" s="125"/>
    </row>
    <row r="275" spans="1:1" ht="25" x14ac:dyDescent="0.25">
      <c r="A275" s="125" t="s">
        <v>2545</v>
      </c>
    </row>
    <row r="276" spans="1:1" x14ac:dyDescent="0.25">
      <c r="A276" s="125"/>
    </row>
    <row r="277" spans="1:1" x14ac:dyDescent="0.25">
      <c r="A277" s="125"/>
    </row>
    <row r="278" spans="1:1" x14ac:dyDescent="0.25">
      <c r="A278" s="125" t="s">
        <v>2546</v>
      </c>
    </row>
    <row r="279" spans="1:1" x14ac:dyDescent="0.25">
      <c r="A279" s="125"/>
    </row>
    <row r="280" spans="1:1" ht="50" x14ac:dyDescent="0.25">
      <c r="A280" s="125" t="s">
        <v>2547</v>
      </c>
    </row>
    <row r="281" spans="1:1" x14ac:dyDescent="0.25">
      <c r="A281" s="125"/>
    </row>
    <row r="282" spans="1:1" ht="25" x14ac:dyDescent="0.25">
      <c r="A282" s="125" t="s">
        <v>2023</v>
      </c>
    </row>
    <row r="283" spans="1:1" x14ac:dyDescent="0.25">
      <c r="A283" s="125"/>
    </row>
    <row r="284" spans="1:1" ht="62.5" x14ac:dyDescent="0.25">
      <c r="A284" s="125" t="s">
        <v>2024</v>
      </c>
    </row>
    <row r="285" spans="1:1" x14ac:dyDescent="0.25">
      <c r="A285" s="125"/>
    </row>
    <row r="286" spans="1:1" ht="50" x14ac:dyDescent="0.25">
      <c r="A286" s="125" t="s">
        <v>2025</v>
      </c>
    </row>
    <row r="287" spans="1:1" x14ac:dyDescent="0.25">
      <c r="A287" s="125"/>
    </row>
    <row r="288" spans="1:1" ht="25" x14ac:dyDescent="0.25">
      <c r="A288" s="125" t="s">
        <v>1788</v>
      </c>
    </row>
    <row r="289" spans="1:1" x14ac:dyDescent="0.25">
      <c r="A289" s="125"/>
    </row>
    <row r="290" spans="1:1" x14ac:dyDescent="0.25">
      <c r="A290" s="125" t="s">
        <v>1789</v>
      </c>
    </row>
    <row r="291" spans="1:1" x14ac:dyDescent="0.25">
      <c r="A291" s="125"/>
    </row>
    <row r="292" spans="1:1" ht="25" x14ac:dyDescent="0.25">
      <c r="A292" s="125" t="s">
        <v>1790</v>
      </c>
    </row>
    <row r="293" spans="1:1" x14ac:dyDescent="0.25">
      <c r="A293" s="125"/>
    </row>
    <row r="294" spans="1:1" x14ac:dyDescent="0.25">
      <c r="A294" s="125"/>
    </row>
    <row r="295" spans="1:1" x14ac:dyDescent="0.25">
      <c r="A295" s="125" t="s">
        <v>1791</v>
      </c>
    </row>
    <row r="296" spans="1:1" x14ac:dyDescent="0.25">
      <c r="A296" s="125"/>
    </row>
    <row r="297" spans="1:1" ht="25" x14ac:dyDescent="0.25">
      <c r="A297" s="125" t="s">
        <v>1792</v>
      </c>
    </row>
    <row r="298" spans="1:1" x14ac:dyDescent="0.25">
      <c r="A298" s="125"/>
    </row>
    <row r="299" spans="1:1" x14ac:dyDescent="0.25">
      <c r="A299" s="125" t="s">
        <v>1793</v>
      </c>
    </row>
    <row r="300" spans="1:1" x14ac:dyDescent="0.25">
      <c r="A300" s="125"/>
    </row>
    <row r="301" spans="1:1" ht="25" x14ac:dyDescent="0.25">
      <c r="A301" s="125" t="s">
        <v>1794</v>
      </c>
    </row>
    <row r="302" spans="1:1" x14ac:dyDescent="0.25">
      <c r="A302" s="125"/>
    </row>
    <row r="303" spans="1:1" ht="25" x14ac:dyDescent="0.25">
      <c r="A303" s="125" t="s">
        <v>1798</v>
      </c>
    </row>
    <row r="304" spans="1:1" x14ac:dyDescent="0.25">
      <c r="A304" s="125"/>
    </row>
    <row r="305" spans="1:1" ht="25" x14ac:dyDescent="0.25">
      <c r="A305" s="125" t="s">
        <v>1799</v>
      </c>
    </row>
    <row r="306" spans="1:1" x14ac:dyDescent="0.25">
      <c r="A306" s="125"/>
    </row>
    <row r="307" spans="1:1" x14ac:dyDescent="0.25">
      <c r="A307" s="125" t="s">
        <v>1800</v>
      </c>
    </row>
    <row r="308" spans="1:1" x14ac:dyDescent="0.25">
      <c r="A308" s="125"/>
    </row>
    <row r="309" spans="1:1" x14ac:dyDescent="0.25">
      <c r="A309" s="125" t="s">
        <v>1801</v>
      </c>
    </row>
    <row r="310" spans="1:1" x14ac:dyDescent="0.25">
      <c r="A310" s="125"/>
    </row>
    <row r="311" spans="1:1" ht="25" x14ac:dyDescent="0.25">
      <c r="A311" s="125" t="s">
        <v>1802</v>
      </c>
    </row>
    <row r="312" spans="1:1" x14ac:dyDescent="0.25">
      <c r="A312" s="125"/>
    </row>
    <row r="313" spans="1:1" x14ac:dyDescent="0.25">
      <c r="A313" s="125" t="s">
        <v>1803</v>
      </c>
    </row>
    <row r="314" spans="1:1" x14ac:dyDescent="0.25">
      <c r="A314" s="125"/>
    </row>
    <row r="315" spans="1:1" x14ac:dyDescent="0.25">
      <c r="A315" s="125"/>
    </row>
    <row r="316" spans="1:1" x14ac:dyDescent="0.25">
      <c r="A316" s="125" t="s">
        <v>2558</v>
      </c>
    </row>
    <row r="317" spans="1:1" x14ac:dyDescent="0.25">
      <c r="A317" s="125"/>
    </row>
    <row r="318" spans="1:1" ht="75" x14ac:dyDescent="0.25">
      <c r="A318" s="125" t="s">
        <v>2559</v>
      </c>
    </row>
    <row r="319" spans="1:1" x14ac:dyDescent="0.25">
      <c r="A319" s="125"/>
    </row>
    <row r="320" spans="1:1" ht="50" x14ac:dyDescent="0.25">
      <c r="A320" s="125" t="s">
        <v>2901</v>
      </c>
    </row>
    <row r="321" spans="1:1" x14ac:dyDescent="0.25">
      <c r="A321" s="125"/>
    </row>
    <row r="322" spans="1:1" ht="50" x14ac:dyDescent="0.25">
      <c r="A322" s="125" t="s">
        <v>2548</v>
      </c>
    </row>
    <row r="323" spans="1:1" x14ac:dyDescent="0.25">
      <c r="A323" s="125"/>
    </row>
    <row r="324" spans="1:1" ht="37.5" x14ac:dyDescent="0.25">
      <c r="A324" s="125" t="s">
        <v>2555</v>
      </c>
    </row>
    <row r="325" spans="1:1" x14ac:dyDescent="0.25">
      <c r="A325" s="125"/>
    </row>
    <row r="326" spans="1:1" ht="62.5" x14ac:dyDescent="0.25">
      <c r="A326" s="125" t="s">
        <v>2556</v>
      </c>
    </row>
    <row r="327" spans="1:1" x14ac:dyDescent="0.25">
      <c r="A327" s="125"/>
    </row>
    <row r="328" spans="1:1" x14ac:dyDescent="0.25">
      <c r="A328" s="125"/>
    </row>
    <row r="329" spans="1:1" x14ac:dyDescent="0.25">
      <c r="A329" s="125" t="s">
        <v>2557</v>
      </c>
    </row>
    <row r="330" spans="1:1" x14ac:dyDescent="0.25">
      <c r="A330" s="125"/>
    </row>
    <row r="331" spans="1:1" ht="37.5" x14ac:dyDescent="0.25">
      <c r="A331" s="125" t="s">
        <v>3440</v>
      </c>
    </row>
    <row r="332" spans="1:1" x14ac:dyDescent="0.25">
      <c r="A332" s="125"/>
    </row>
    <row r="333" spans="1:1" x14ac:dyDescent="0.25">
      <c r="A333" s="125" t="s">
        <v>2256</v>
      </c>
    </row>
    <row r="334" spans="1:1" x14ac:dyDescent="0.25">
      <c r="A334" s="125"/>
    </row>
    <row r="335" spans="1:1" ht="25" x14ac:dyDescent="0.25">
      <c r="A335" s="125" t="s">
        <v>2027</v>
      </c>
    </row>
    <row r="336" spans="1:1" x14ac:dyDescent="0.25">
      <c r="A336" s="125"/>
    </row>
    <row r="337" spans="1:1" ht="25" x14ac:dyDescent="0.25">
      <c r="A337" s="125" t="s">
        <v>2028</v>
      </c>
    </row>
    <row r="338" spans="1:1" x14ac:dyDescent="0.25">
      <c r="A338" s="125"/>
    </row>
    <row r="339" spans="1:1" x14ac:dyDescent="0.25">
      <c r="A339" s="125"/>
    </row>
    <row r="340" spans="1:1" x14ac:dyDescent="0.25">
      <c r="A340" s="125" t="s">
        <v>2029</v>
      </c>
    </row>
    <row r="341" spans="1:1" x14ac:dyDescent="0.25">
      <c r="A341" s="125"/>
    </row>
    <row r="342" spans="1:1" ht="62.5" x14ac:dyDescent="0.25">
      <c r="A342" s="125" t="s">
        <v>2030</v>
      </c>
    </row>
    <row r="343" spans="1:1" x14ac:dyDescent="0.25">
      <c r="A343" s="125"/>
    </row>
    <row r="344" spans="1:1" ht="62.5" x14ac:dyDescent="0.25">
      <c r="A344" s="125" t="s">
        <v>3199</v>
      </c>
    </row>
    <row r="345" spans="1:1" x14ac:dyDescent="0.25">
      <c r="A345" s="125"/>
    </row>
    <row r="346" spans="1:1" ht="25" x14ac:dyDescent="0.25">
      <c r="A346" s="125" t="s">
        <v>3200</v>
      </c>
    </row>
    <row r="347" spans="1:1" x14ac:dyDescent="0.25">
      <c r="A347" s="125"/>
    </row>
    <row r="348" spans="1:1" ht="25" x14ac:dyDescent="0.25">
      <c r="A348" s="125" t="s">
        <v>2568</v>
      </c>
    </row>
    <row r="349" spans="1:1" x14ac:dyDescent="0.25">
      <c r="A349" s="125"/>
    </row>
    <row r="350" spans="1:1" ht="25" x14ac:dyDescent="0.25">
      <c r="A350" s="125" t="s">
        <v>2569</v>
      </c>
    </row>
    <row r="351" spans="1:1" x14ac:dyDescent="0.25">
      <c r="A351" s="125"/>
    </row>
    <row r="352" spans="1:1" ht="25" x14ac:dyDescent="0.25">
      <c r="A352" s="125" t="s">
        <v>2570</v>
      </c>
    </row>
    <row r="353" spans="1:1" x14ac:dyDescent="0.25">
      <c r="A353" s="125"/>
    </row>
    <row r="354" spans="1:1" x14ac:dyDescent="0.25">
      <c r="A354" s="125" t="s">
        <v>2571</v>
      </c>
    </row>
    <row r="355" spans="1:1" x14ac:dyDescent="0.25">
      <c r="A355" s="125"/>
    </row>
    <row r="356" spans="1:1" x14ac:dyDescent="0.25">
      <c r="A356" s="125" t="s">
        <v>2572</v>
      </c>
    </row>
    <row r="357" spans="1:1" x14ac:dyDescent="0.25">
      <c r="A357" s="125"/>
    </row>
    <row r="358" spans="1:1" ht="25" x14ac:dyDescent="0.25">
      <c r="A358" s="125" t="s">
        <v>2573</v>
      </c>
    </row>
    <row r="359" spans="1:1" x14ac:dyDescent="0.25">
      <c r="A359" s="125"/>
    </row>
    <row r="360" spans="1:1" x14ac:dyDescent="0.25">
      <c r="A360" s="125" t="s">
        <v>2574</v>
      </c>
    </row>
    <row r="361" spans="1:1" x14ac:dyDescent="0.25">
      <c r="A361" s="125"/>
    </row>
    <row r="362" spans="1:1" x14ac:dyDescent="0.25">
      <c r="A362" s="125" t="s">
        <v>2575</v>
      </c>
    </row>
    <row r="363" spans="1:1" x14ac:dyDescent="0.25">
      <c r="A363" s="125"/>
    </row>
    <row r="364" spans="1:1" ht="25" x14ac:dyDescent="0.25">
      <c r="A364" s="125" t="s">
        <v>2576</v>
      </c>
    </row>
    <row r="365" spans="1:1" x14ac:dyDescent="0.25">
      <c r="A365" s="125"/>
    </row>
    <row r="366" spans="1:1" x14ac:dyDescent="0.25">
      <c r="A366" s="125" t="s">
        <v>2577</v>
      </c>
    </row>
    <row r="367" spans="1:1" x14ac:dyDescent="0.25">
      <c r="A367" s="125"/>
    </row>
    <row r="368" spans="1:1" x14ac:dyDescent="0.25">
      <c r="A368" s="125"/>
    </row>
    <row r="369" spans="1:1" x14ac:dyDescent="0.25">
      <c r="A369" s="125"/>
    </row>
    <row r="370" spans="1:1" x14ac:dyDescent="0.25">
      <c r="A370" s="125"/>
    </row>
    <row r="371" spans="1:1" x14ac:dyDescent="0.25">
      <c r="A371" s="125"/>
    </row>
    <row r="372" spans="1:1" x14ac:dyDescent="0.25">
      <c r="A372" s="125" t="s">
        <v>3610</v>
      </c>
    </row>
    <row r="373" spans="1:1" x14ac:dyDescent="0.25">
      <c r="A373" s="125"/>
    </row>
    <row r="374" spans="1:1" ht="100" x14ac:dyDescent="0.25">
      <c r="A374" s="125" t="s">
        <v>2308</v>
      </c>
    </row>
    <row r="375" spans="1:1" x14ac:dyDescent="0.25">
      <c r="A375" s="125"/>
    </row>
    <row r="376" spans="1:1" ht="25" x14ac:dyDescent="0.25">
      <c r="A376" s="125" t="s">
        <v>2309</v>
      </c>
    </row>
    <row r="377" spans="1:1" x14ac:dyDescent="0.25">
      <c r="A377" s="125"/>
    </row>
    <row r="378" spans="1:1" ht="25" x14ac:dyDescent="0.25">
      <c r="A378" s="125" t="s">
        <v>2310</v>
      </c>
    </row>
    <row r="379" spans="1:1" x14ac:dyDescent="0.25">
      <c r="A379" s="125"/>
    </row>
    <row r="380" spans="1:1" ht="25" x14ac:dyDescent="0.25">
      <c r="A380" s="125" t="s">
        <v>2578</v>
      </c>
    </row>
    <row r="381" spans="1:1" x14ac:dyDescent="0.25">
      <c r="A381" s="125"/>
    </row>
    <row r="382" spans="1:1" ht="25" x14ac:dyDescent="0.25">
      <c r="A382" s="125" t="s">
        <v>2579</v>
      </c>
    </row>
    <row r="383" spans="1:1" x14ac:dyDescent="0.25">
      <c r="A383" s="125"/>
    </row>
    <row r="384" spans="1:1" ht="25" x14ac:dyDescent="0.25">
      <c r="A384" s="125" t="s">
        <v>2580</v>
      </c>
    </row>
    <row r="385" spans="1:1" x14ac:dyDescent="0.25">
      <c r="A385" s="125"/>
    </row>
    <row r="386" spans="1:1" x14ac:dyDescent="0.25">
      <c r="A386" s="125"/>
    </row>
    <row r="387" spans="1:1" x14ac:dyDescent="0.25">
      <c r="A387" s="125"/>
    </row>
    <row r="388" spans="1:1" x14ac:dyDescent="0.25">
      <c r="A388" s="125"/>
    </row>
    <row r="389" spans="1:1" x14ac:dyDescent="0.25">
      <c r="A389" s="125"/>
    </row>
    <row r="390" spans="1:1" x14ac:dyDescent="0.25">
      <c r="A390" s="125"/>
    </row>
    <row r="391" spans="1:1" x14ac:dyDescent="0.25">
      <c r="A391" s="125"/>
    </row>
    <row r="392" spans="1:1" x14ac:dyDescent="0.25">
      <c r="A392" s="125"/>
    </row>
    <row r="393" spans="1:1" x14ac:dyDescent="0.25">
      <c r="A393" s="125"/>
    </row>
    <row r="394" spans="1:1" x14ac:dyDescent="0.25">
      <c r="A394" s="125"/>
    </row>
    <row r="395" spans="1:1" x14ac:dyDescent="0.25">
      <c r="A395" s="125" t="s">
        <v>3397</v>
      </c>
    </row>
    <row r="396" spans="1:1" x14ac:dyDescent="0.25">
      <c r="A396" s="125"/>
    </row>
    <row r="397" spans="1:1" ht="50" x14ac:dyDescent="0.25">
      <c r="A397" s="125" t="s">
        <v>2257</v>
      </c>
    </row>
    <row r="398" spans="1:1" x14ac:dyDescent="0.25">
      <c r="A398" s="125"/>
    </row>
    <row r="399" spans="1:1" ht="112.5" x14ac:dyDescent="0.25">
      <c r="A399" s="125" t="s">
        <v>2263</v>
      </c>
    </row>
    <row r="400" spans="1:1" x14ac:dyDescent="0.25">
      <c r="A400" s="125"/>
    </row>
    <row r="401" spans="1:1" ht="50" x14ac:dyDescent="0.25">
      <c r="A401" s="125" t="s">
        <v>2040</v>
      </c>
    </row>
    <row r="402" spans="1:1" x14ac:dyDescent="0.25">
      <c r="A402" s="125"/>
    </row>
    <row r="403" spans="1:1" ht="25" x14ac:dyDescent="0.25">
      <c r="A403" s="125" t="s">
        <v>3177</v>
      </c>
    </row>
    <row r="404" spans="1:1" x14ac:dyDescent="0.25">
      <c r="A404" s="125"/>
    </row>
    <row r="405" spans="1:1" ht="100" x14ac:dyDescent="0.25">
      <c r="A405" s="125" t="s">
        <v>2308</v>
      </c>
    </row>
    <row r="406" spans="1:1" x14ac:dyDescent="0.25">
      <c r="A406" s="125"/>
    </row>
    <row r="407" spans="1:1" ht="62.5" x14ac:dyDescent="0.25">
      <c r="A407" s="125" t="s">
        <v>2041</v>
      </c>
    </row>
    <row r="408" spans="1:1" x14ac:dyDescent="0.25">
      <c r="A408" s="125"/>
    </row>
    <row r="409" spans="1:1" ht="50" x14ac:dyDescent="0.25">
      <c r="A409" s="125" t="s">
        <v>2042</v>
      </c>
    </row>
    <row r="410" spans="1:1" x14ac:dyDescent="0.25">
      <c r="A410" s="125"/>
    </row>
    <row r="411" spans="1:1" ht="37.5" x14ac:dyDescent="0.25">
      <c r="A411" s="125" t="s">
        <v>2043</v>
      </c>
    </row>
    <row r="412" spans="1:1" x14ac:dyDescent="0.25">
      <c r="A412" s="125"/>
    </row>
    <row r="413" spans="1:1" ht="25" x14ac:dyDescent="0.25">
      <c r="A413" s="125" t="s">
        <v>2309</v>
      </c>
    </row>
    <row r="414" spans="1:1" x14ac:dyDescent="0.25">
      <c r="A414" s="125"/>
    </row>
    <row r="415" spans="1:1" ht="50" x14ac:dyDescent="0.25">
      <c r="A415" s="125" t="s">
        <v>2294</v>
      </c>
    </row>
    <row r="416" spans="1:1" x14ac:dyDescent="0.25">
      <c r="A416" s="125"/>
    </row>
    <row r="417" spans="1:1" ht="25" x14ac:dyDescent="0.25">
      <c r="A417" s="125" t="s">
        <v>2657</v>
      </c>
    </row>
    <row r="418" spans="1:1" x14ac:dyDescent="0.25">
      <c r="A418" s="125"/>
    </row>
    <row r="419" spans="1:1" x14ac:dyDescent="0.25">
      <c r="A419" s="125" t="s">
        <v>2658</v>
      </c>
    </row>
    <row r="420" spans="1:1" x14ac:dyDescent="0.25">
      <c r="A420" s="125"/>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List48">
    <tabColor theme="0" tint="-0.499984740745262"/>
  </sheetPr>
  <dimension ref="A1:A372"/>
  <sheetViews>
    <sheetView showGridLines="0" zoomScaleNormal="100" zoomScaleSheetLayoutView="100" workbookViewId="0"/>
  </sheetViews>
  <sheetFormatPr defaultRowHeight="12.5" x14ac:dyDescent="0.25"/>
  <cols>
    <col min="1" max="1" width="100.7265625" customWidth="1"/>
  </cols>
  <sheetData>
    <row r="1" spans="1:1" x14ac:dyDescent="0.25">
      <c r="A1" s="125"/>
    </row>
    <row r="2" spans="1:1" ht="15.5" x14ac:dyDescent="0.25">
      <c r="A2" s="960" t="s">
        <v>2659</v>
      </c>
    </row>
    <row r="3" spans="1:1" x14ac:dyDescent="0.25">
      <c r="A3" s="125"/>
    </row>
    <row r="4" spans="1:1" x14ac:dyDescent="0.25">
      <c r="A4" s="125"/>
    </row>
    <row r="5" spans="1:1" x14ac:dyDescent="0.25">
      <c r="A5" s="125"/>
    </row>
    <row r="6" spans="1:1" x14ac:dyDescent="0.25">
      <c r="A6" s="125" t="s">
        <v>2660</v>
      </c>
    </row>
    <row r="7" spans="1:1" x14ac:dyDescent="0.25">
      <c r="A7" s="125"/>
    </row>
    <row r="8" spans="1:1" x14ac:dyDescent="0.25">
      <c r="A8" s="582" t="s">
        <v>2887</v>
      </c>
    </row>
    <row r="9" spans="1:1" x14ac:dyDescent="0.25">
      <c r="A9" s="582" t="s">
        <v>2661</v>
      </c>
    </row>
    <row r="10" spans="1:1" x14ac:dyDescent="0.25">
      <c r="A10" s="582" t="s">
        <v>2662</v>
      </c>
    </row>
    <row r="11" spans="1:1" x14ac:dyDescent="0.25">
      <c r="A11" s="125"/>
    </row>
    <row r="12" spans="1:1" x14ac:dyDescent="0.25">
      <c r="A12" s="125"/>
    </row>
    <row r="13" spans="1:1" x14ac:dyDescent="0.25">
      <c r="A13" s="125" t="s">
        <v>3939</v>
      </c>
    </row>
    <row r="14" spans="1:1" x14ac:dyDescent="0.25">
      <c r="A14" s="125"/>
    </row>
    <row r="15" spans="1:1" x14ac:dyDescent="0.25">
      <c r="A15" s="125"/>
    </row>
    <row r="16" spans="1:1" x14ac:dyDescent="0.25">
      <c r="A16" s="125" t="s">
        <v>3465</v>
      </c>
    </row>
    <row r="17" spans="1:1" x14ac:dyDescent="0.25">
      <c r="A17" s="125"/>
    </row>
    <row r="18" spans="1:1" ht="25" x14ac:dyDescent="0.25">
      <c r="A18" s="125" t="s">
        <v>2663</v>
      </c>
    </row>
    <row r="19" spans="1:1" x14ac:dyDescent="0.25">
      <c r="A19" s="125"/>
    </row>
    <row r="20" spans="1:1" x14ac:dyDescent="0.25">
      <c r="A20" s="125"/>
    </row>
    <row r="21" spans="1:1" x14ac:dyDescent="0.25">
      <c r="A21" s="125" t="s">
        <v>3467</v>
      </c>
    </row>
    <row r="22" spans="1:1" x14ac:dyDescent="0.25">
      <c r="A22" s="125"/>
    </row>
    <row r="23" spans="1:1" x14ac:dyDescent="0.25">
      <c r="A23" s="125" t="s">
        <v>2596</v>
      </c>
    </row>
    <row r="24" spans="1:1" x14ac:dyDescent="0.25">
      <c r="A24" s="125"/>
    </row>
    <row r="25" spans="1:1" ht="25" x14ac:dyDescent="0.25">
      <c r="A25" s="125" t="s">
        <v>2295</v>
      </c>
    </row>
    <row r="26" spans="1:1" x14ac:dyDescent="0.25">
      <c r="A26" s="125"/>
    </row>
    <row r="27" spans="1:1" x14ac:dyDescent="0.25">
      <c r="A27" s="125" t="s">
        <v>2296</v>
      </c>
    </row>
    <row r="28" spans="1:1" x14ac:dyDescent="0.25">
      <c r="A28" s="125"/>
    </row>
    <row r="29" spans="1:1" x14ac:dyDescent="0.25">
      <c r="A29" s="125"/>
    </row>
    <row r="30" spans="1:1" x14ac:dyDescent="0.25">
      <c r="A30" s="125" t="s">
        <v>3254</v>
      </c>
    </row>
    <row r="31" spans="1:1" x14ac:dyDescent="0.25">
      <c r="A31" s="125"/>
    </row>
    <row r="32" spans="1:1" ht="75" x14ac:dyDescent="0.25">
      <c r="A32" s="125" t="s">
        <v>2649</v>
      </c>
    </row>
    <row r="33" spans="1:1" x14ac:dyDescent="0.25">
      <c r="A33" s="125"/>
    </row>
    <row r="34" spans="1:1" x14ac:dyDescent="0.25">
      <c r="A34" s="125"/>
    </row>
    <row r="35" spans="1:1" x14ac:dyDescent="0.25">
      <c r="A35" s="125" t="s">
        <v>3048</v>
      </c>
    </row>
    <row r="36" spans="1:1" x14ac:dyDescent="0.25">
      <c r="A36" s="125"/>
    </row>
    <row r="37" spans="1:1" x14ac:dyDescent="0.25">
      <c r="A37" s="125" t="s">
        <v>2650</v>
      </c>
    </row>
    <row r="38" spans="1:1" x14ac:dyDescent="0.25">
      <c r="A38" s="125"/>
    </row>
    <row r="39" spans="1:1" x14ac:dyDescent="0.25">
      <c r="A39" s="125" t="s">
        <v>2270</v>
      </c>
    </row>
    <row r="40" spans="1:1" x14ac:dyDescent="0.25">
      <c r="A40" s="125"/>
    </row>
    <row r="41" spans="1:1" x14ac:dyDescent="0.25">
      <c r="A41" s="125" t="s">
        <v>2271</v>
      </c>
    </row>
    <row r="42" spans="1:1" x14ac:dyDescent="0.25">
      <c r="A42" s="125"/>
    </row>
    <row r="43" spans="1:1" x14ac:dyDescent="0.25">
      <c r="A43" s="125" t="s">
        <v>2272</v>
      </c>
    </row>
    <row r="44" spans="1:1" x14ac:dyDescent="0.25">
      <c r="A44" s="125"/>
    </row>
    <row r="45" spans="1:1" x14ac:dyDescent="0.25">
      <c r="A45" s="125" t="s">
        <v>2273</v>
      </c>
    </row>
    <row r="46" spans="1:1" x14ac:dyDescent="0.25">
      <c r="A46" s="125"/>
    </row>
    <row r="47" spans="1:1" x14ac:dyDescent="0.25">
      <c r="A47" s="125"/>
    </row>
    <row r="48" spans="1:1" x14ac:dyDescent="0.25">
      <c r="A48" s="125" t="s">
        <v>3545</v>
      </c>
    </row>
    <row r="49" spans="1:1" x14ac:dyDescent="0.25">
      <c r="A49" s="125" t="s">
        <v>3652</v>
      </c>
    </row>
    <row r="50" spans="1:1" x14ac:dyDescent="0.25">
      <c r="A50" s="125"/>
    </row>
    <row r="51" spans="1:1" x14ac:dyDescent="0.25">
      <c r="A51" s="125" t="s">
        <v>3999</v>
      </c>
    </row>
    <row r="52" spans="1:1" x14ac:dyDescent="0.25">
      <c r="A52" s="125"/>
    </row>
    <row r="53" spans="1:1" x14ac:dyDescent="0.25">
      <c r="A53" s="125"/>
    </row>
    <row r="54" spans="1:1" x14ac:dyDescent="0.25">
      <c r="A54" s="125"/>
    </row>
    <row r="55" spans="1:1" x14ac:dyDescent="0.25">
      <c r="A55" s="125"/>
    </row>
    <row r="56" spans="1:1" x14ac:dyDescent="0.25">
      <c r="A56" s="125"/>
    </row>
    <row r="57" spans="1:1" x14ac:dyDescent="0.25">
      <c r="A57" s="125" t="s">
        <v>2274</v>
      </c>
    </row>
    <row r="58" spans="1:1" x14ac:dyDescent="0.25">
      <c r="A58" s="125"/>
    </row>
    <row r="59" spans="1:1" x14ac:dyDescent="0.25">
      <c r="A59" s="125" t="s">
        <v>2933</v>
      </c>
    </row>
    <row r="60" spans="1:1" x14ac:dyDescent="0.25">
      <c r="A60" s="125" t="s">
        <v>2934</v>
      </c>
    </row>
    <row r="61" spans="1:1" x14ac:dyDescent="0.25">
      <c r="A61" s="125" t="s">
        <v>2935</v>
      </c>
    </row>
    <row r="62" spans="1:1" x14ac:dyDescent="0.25">
      <c r="A62" s="125" t="s">
        <v>3802</v>
      </c>
    </row>
    <row r="63" spans="1:1" x14ac:dyDescent="0.25">
      <c r="A63" s="125" t="s">
        <v>2936</v>
      </c>
    </row>
    <row r="64" spans="1:1" x14ac:dyDescent="0.25">
      <c r="A64" s="125" t="s">
        <v>2937</v>
      </c>
    </row>
    <row r="65" spans="1:1" x14ac:dyDescent="0.25">
      <c r="A65" s="125" t="s">
        <v>2628</v>
      </c>
    </row>
    <row r="66" spans="1:1" x14ac:dyDescent="0.25">
      <c r="A66" s="125" t="s">
        <v>2629</v>
      </c>
    </row>
    <row r="67" spans="1:1" x14ac:dyDescent="0.25">
      <c r="A67" s="125"/>
    </row>
    <row r="68" spans="1:1" x14ac:dyDescent="0.25">
      <c r="A68" s="125" t="s">
        <v>2630</v>
      </c>
    </row>
    <row r="69" spans="1:1" x14ac:dyDescent="0.25">
      <c r="A69" s="125" t="s">
        <v>2631</v>
      </c>
    </row>
    <row r="70" spans="1:1" x14ac:dyDescent="0.25">
      <c r="A70" s="125"/>
    </row>
    <row r="71" spans="1:1" x14ac:dyDescent="0.25">
      <c r="A71" s="125" t="s">
        <v>2632</v>
      </c>
    </row>
    <row r="72" spans="1:1" x14ac:dyDescent="0.25">
      <c r="A72" s="125" t="s">
        <v>2633</v>
      </c>
    </row>
    <row r="73" spans="1:1" x14ac:dyDescent="0.25">
      <c r="A73" s="125" t="s">
        <v>2634</v>
      </c>
    </row>
    <row r="74" spans="1:1" x14ac:dyDescent="0.25">
      <c r="A74" s="125" t="s">
        <v>2635</v>
      </c>
    </row>
    <row r="75" spans="1:1" x14ac:dyDescent="0.25">
      <c r="A75" s="125"/>
    </row>
    <row r="76" spans="1:1" x14ac:dyDescent="0.25">
      <c r="A76" s="125" t="s">
        <v>2636</v>
      </c>
    </row>
    <row r="77" spans="1:1" x14ac:dyDescent="0.25">
      <c r="A77" s="125" t="s">
        <v>2637</v>
      </c>
    </row>
    <row r="78" spans="1:1" x14ac:dyDescent="0.25">
      <c r="A78" s="125" t="s">
        <v>2638</v>
      </c>
    </row>
    <row r="79" spans="1:1" x14ac:dyDescent="0.25">
      <c r="A79" s="125" t="s">
        <v>2639</v>
      </c>
    </row>
    <row r="80" spans="1:1" x14ac:dyDescent="0.25">
      <c r="A80" s="125" t="s">
        <v>2645</v>
      </c>
    </row>
    <row r="81" spans="1:1" x14ac:dyDescent="0.25">
      <c r="A81" s="125"/>
    </row>
    <row r="82" spans="1:1" x14ac:dyDescent="0.25">
      <c r="A82" s="125" t="s">
        <v>2646</v>
      </c>
    </row>
    <row r="83" spans="1:1" x14ac:dyDescent="0.25">
      <c r="A83" s="125" t="s">
        <v>2647</v>
      </c>
    </row>
    <row r="84" spans="1:1" x14ac:dyDescent="0.25">
      <c r="A84" s="125" t="s">
        <v>2648</v>
      </c>
    </row>
    <row r="85" spans="1:1" x14ac:dyDescent="0.25">
      <c r="A85" s="125"/>
    </row>
    <row r="86" spans="1:1" x14ac:dyDescent="0.25">
      <c r="A86" s="125" t="s">
        <v>2977</v>
      </c>
    </row>
    <row r="87" spans="1:1" x14ac:dyDescent="0.25">
      <c r="A87" s="125"/>
    </row>
    <row r="88" spans="1:1" x14ac:dyDescent="0.25">
      <c r="A88" s="125" t="s">
        <v>2978</v>
      </c>
    </row>
    <row r="89" spans="1:1" x14ac:dyDescent="0.25">
      <c r="A89" s="125" t="s">
        <v>2682</v>
      </c>
    </row>
    <row r="90" spans="1:1" x14ac:dyDescent="0.25">
      <c r="A90" s="125" t="s">
        <v>2683</v>
      </c>
    </row>
    <row r="91" spans="1:1" x14ac:dyDescent="0.25">
      <c r="A91" s="125" t="s">
        <v>2684</v>
      </c>
    </row>
    <row r="92" spans="1:1" x14ac:dyDescent="0.25">
      <c r="A92" s="125"/>
    </row>
    <row r="93" spans="1:1" x14ac:dyDescent="0.25">
      <c r="A93" s="125" t="s">
        <v>2685</v>
      </c>
    </row>
    <row r="94" spans="1:1" x14ac:dyDescent="0.25">
      <c r="A94" s="125" t="s">
        <v>2686</v>
      </c>
    </row>
    <row r="95" spans="1:1" x14ac:dyDescent="0.25">
      <c r="A95" s="125"/>
    </row>
    <row r="96" spans="1:1" x14ac:dyDescent="0.25">
      <c r="A96" s="125" t="s">
        <v>2348</v>
      </c>
    </row>
    <row r="97" spans="1:1" x14ac:dyDescent="0.25">
      <c r="A97" s="125" t="s">
        <v>2349</v>
      </c>
    </row>
    <row r="98" spans="1:1" x14ac:dyDescent="0.25">
      <c r="A98" s="125" t="s">
        <v>2081</v>
      </c>
    </row>
    <row r="99" spans="1:1" x14ac:dyDescent="0.25">
      <c r="A99" s="125"/>
    </row>
    <row r="100" spans="1:1" x14ac:dyDescent="0.25">
      <c r="A100" s="125" t="s">
        <v>2082</v>
      </c>
    </row>
    <row r="101" spans="1:1" x14ac:dyDescent="0.25">
      <c r="A101" s="125" t="s">
        <v>2077</v>
      </c>
    </row>
    <row r="102" spans="1:1" x14ac:dyDescent="0.25">
      <c r="A102" s="125" t="s">
        <v>1865</v>
      </c>
    </row>
    <row r="103" spans="1:1" x14ac:dyDescent="0.25">
      <c r="A103" s="125" t="s">
        <v>1866</v>
      </c>
    </row>
    <row r="104" spans="1:1" x14ac:dyDescent="0.25">
      <c r="A104" s="125"/>
    </row>
    <row r="105" spans="1:1" x14ac:dyDescent="0.25">
      <c r="A105" s="125" t="s">
        <v>1867</v>
      </c>
    </row>
    <row r="106" spans="1:1" x14ac:dyDescent="0.25">
      <c r="A106" s="125" t="s">
        <v>1868</v>
      </c>
    </row>
    <row r="107" spans="1:1" x14ac:dyDescent="0.25">
      <c r="A107" s="125" t="s">
        <v>1869</v>
      </c>
    </row>
    <row r="108" spans="1:1" x14ac:dyDescent="0.25">
      <c r="A108" s="125"/>
    </row>
    <row r="109" spans="1:1" x14ac:dyDescent="0.25">
      <c r="A109" s="125" t="s">
        <v>1870</v>
      </c>
    </row>
    <row r="110" spans="1:1" x14ac:dyDescent="0.25">
      <c r="A110" s="125" t="s">
        <v>1871</v>
      </c>
    </row>
    <row r="111" spans="1:1" x14ac:dyDescent="0.25">
      <c r="A111" s="125" t="s">
        <v>1872</v>
      </c>
    </row>
    <row r="112" spans="1:1" x14ac:dyDescent="0.25">
      <c r="A112" s="125"/>
    </row>
    <row r="113" spans="1:1" x14ac:dyDescent="0.25">
      <c r="A113" s="125" t="s">
        <v>1873</v>
      </c>
    </row>
    <row r="114" spans="1:1" x14ac:dyDescent="0.25">
      <c r="A114" s="125" t="s">
        <v>1874</v>
      </c>
    </row>
    <row r="115" spans="1:1" x14ac:dyDescent="0.25">
      <c r="A115" s="125" t="s">
        <v>1875</v>
      </c>
    </row>
    <row r="116" spans="1:1" x14ac:dyDescent="0.25">
      <c r="A116" s="125" t="s">
        <v>1876</v>
      </c>
    </row>
    <row r="117" spans="1:1" x14ac:dyDescent="0.25">
      <c r="A117" s="125" t="s">
        <v>1877</v>
      </c>
    </row>
    <row r="118" spans="1:1" x14ac:dyDescent="0.25">
      <c r="A118" s="125" t="s">
        <v>1878</v>
      </c>
    </row>
    <row r="119" spans="1:1" x14ac:dyDescent="0.25">
      <c r="A119" s="125" t="s">
        <v>1879</v>
      </c>
    </row>
    <row r="120" spans="1:1" x14ac:dyDescent="0.25">
      <c r="A120" s="125"/>
    </row>
    <row r="121" spans="1:1" x14ac:dyDescent="0.25">
      <c r="A121" s="125" t="s">
        <v>1880</v>
      </c>
    </row>
    <row r="122" spans="1:1" x14ac:dyDescent="0.25">
      <c r="A122" s="125" t="s">
        <v>1881</v>
      </c>
    </row>
    <row r="123" spans="1:1" x14ac:dyDescent="0.25">
      <c r="A123" s="125" t="s">
        <v>1882</v>
      </c>
    </row>
    <row r="124" spans="1:1" x14ac:dyDescent="0.25">
      <c r="A124" s="125" t="s">
        <v>1883</v>
      </c>
    </row>
    <row r="125" spans="1:1" x14ac:dyDescent="0.25">
      <c r="A125" s="125"/>
    </row>
    <row r="126" spans="1:1" x14ac:dyDescent="0.25">
      <c r="A126" s="125" t="s">
        <v>1884</v>
      </c>
    </row>
    <row r="127" spans="1:1" x14ac:dyDescent="0.25">
      <c r="A127" s="125" t="s">
        <v>1885</v>
      </c>
    </row>
    <row r="128" spans="1:1" x14ac:dyDescent="0.25">
      <c r="A128" s="125"/>
    </row>
    <row r="129" spans="1:1" x14ac:dyDescent="0.25">
      <c r="A129" s="125" t="s">
        <v>1886</v>
      </c>
    </row>
    <row r="130" spans="1:1" x14ac:dyDescent="0.25">
      <c r="A130" s="125"/>
    </row>
    <row r="131" spans="1:1" ht="25" x14ac:dyDescent="0.25">
      <c r="A131" s="125" t="s">
        <v>2366</v>
      </c>
    </row>
    <row r="132" spans="1:1" x14ac:dyDescent="0.25">
      <c r="A132" s="125"/>
    </row>
    <row r="133" spans="1:1" ht="25" x14ac:dyDescent="0.25">
      <c r="A133" s="125" t="s">
        <v>2367</v>
      </c>
    </row>
    <row r="134" spans="1:1" x14ac:dyDescent="0.25">
      <c r="A134" s="125"/>
    </row>
    <row r="135" spans="1:1" ht="25" x14ac:dyDescent="0.25">
      <c r="A135" s="125" t="s">
        <v>2368</v>
      </c>
    </row>
    <row r="136" spans="1:1" x14ac:dyDescent="0.25">
      <c r="A136" s="125"/>
    </row>
    <row r="137" spans="1:1" x14ac:dyDescent="0.25">
      <c r="A137" s="125" t="s">
        <v>2369</v>
      </c>
    </row>
    <row r="138" spans="1:1" x14ac:dyDescent="0.25">
      <c r="A138" s="125"/>
    </row>
    <row r="139" spans="1:1" x14ac:dyDescent="0.25">
      <c r="A139" s="125"/>
    </row>
    <row r="140" spans="1:1" x14ac:dyDescent="0.25">
      <c r="A140" s="125"/>
    </row>
    <row r="141" spans="1:1" x14ac:dyDescent="0.25">
      <c r="A141" s="125"/>
    </row>
    <row r="142" spans="1:1" x14ac:dyDescent="0.25">
      <c r="A142" s="125"/>
    </row>
    <row r="143" spans="1:1" x14ac:dyDescent="0.25">
      <c r="A143" s="125" t="s">
        <v>2370</v>
      </c>
    </row>
    <row r="144" spans="1:1" x14ac:dyDescent="0.25">
      <c r="A144" s="125"/>
    </row>
    <row r="145" spans="1:1" x14ac:dyDescent="0.25">
      <c r="A145" s="125" t="s">
        <v>2933</v>
      </c>
    </row>
    <row r="146" spans="1:1" x14ac:dyDescent="0.25">
      <c r="A146" s="125" t="s">
        <v>2934</v>
      </c>
    </row>
    <row r="147" spans="1:1" x14ac:dyDescent="0.25">
      <c r="A147" s="125" t="s">
        <v>2371</v>
      </c>
    </row>
    <row r="148" spans="1:1" x14ac:dyDescent="0.25">
      <c r="A148" s="125"/>
    </row>
    <row r="149" spans="1:1" x14ac:dyDescent="0.25">
      <c r="A149" s="125" t="s">
        <v>2936</v>
      </c>
    </row>
    <row r="150" spans="1:1" x14ac:dyDescent="0.25">
      <c r="A150" s="125" t="s">
        <v>2372</v>
      </c>
    </row>
    <row r="151" spans="1:1" x14ac:dyDescent="0.25">
      <c r="A151" s="125" t="s">
        <v>2373</v>
      </c>
    </row>
    <row r="152" spans="1:1" x14ac:dyDescent="0.25">
      <c r="A152" s="125" t="s">
        <v>2374</v>
      </c>
    </row>
    <row r="153" spans="1:1" x14ac:dyDescent="0.25">
      <c r="A153" s="125"/>
    </row>
    <row r="154" spans="1:1" x14ac:dyDescent="0.25">
      <c r="A154" s="125" t="s">
        <v>2375</v>
      </c>
    </row>
    <row r="155" spans="1:1" x14ac:dyDescent="0.25">
      <c r="A155" s="125" t="s">
        <v>2376</v>
      </c>
    </row>
    <row r="156" spans="1:1" x14ac:dyDescent="0.25">
      <c r="A156" s="125" t="s">
        <v>2377</v>
      </c>
    </row>
    <row r="157" spans="1:1" x14ac:dyDescent="0.25">
      <c r="A157" s="125" t="s">
        <v>2378</v>
      </c>
    </row>
    <row r="158" spans="1:1" x14ac:dyDescent="0.25">
      <c r="A158" s="125" t="s">
        <v>2379</v>
      </c>
    </row>
    <row r="159" spans="1:1" x14ac:dyDescent="0.25">
      <c r="A159" s="125"/>
    </row>
    <row r="160" spans="1:1" x14ac:dyDescent="0.25">
      <c r="A160" s="125" t="s">
        <v>2083</v>
      </c>
    </row>
    <row r="161" spans="1:1" x14ac:dyDescent="0.25">
      <c r="A161" s="125"/>
    </row>
    <row r="162" spans="1:1" x14ac:dyDescent="0.25">
      <c r="A162" s="125" t="s">
        <v>2084</v>
      </c>
    </row>
    <row r="163" spans="1:1" x14ac:dyDescent="0.25">
      <c r="A163" s="125"/>
    </row>
    <row r="164" spans="1:1" x14ac:dyDescent="0.25">
      <c r="A164" s="125" t="s">
        <v>2085</v>
      </c>
    </row>
    <row r="165" spans="1:1" x14ac:dyDescent="0.25">
      <c r="A165" s="125"/>
    </row>
    <row r="166" spans="1:1" x14ac:dyDescent="0.25">
      <c r="A166" s="125" t="s">
        <v>2086</v>
      </c>
    </row>
    <row r="167" spans="1:1" x14ac:dyDescent="0.25">
      <c r="A167" s="125" t="s">
        <v>2087</v>
      </c>
    </row>
    <row r="168" spans="1:1" x14ac:dyDescent="0.25">
      <c r="A168" s="125"/>
    </row>
    <row r="169" spans="1:1" x14ac:dyDescent="0.25">
      <c r="A169" s="125" t="s">
        <v>2088</v>
      </c>
    </row>
    <row r="170" spans="1:1" x14ac:dyDescent="0.25">
      <c r="A170" s="125"/>
    </row>
    <row r="171" spans="1:1" x14ac:dyDescent="0.25">
      <c r="A171" s="125" t="s">
        <v>2089</v>
      </c>
    </row>
    <row r="172" spans="1:1" x14ac:dyDescent="0.25">
      <c r="A172" s="125" t="s">
        <v>2090</v>
      </c>
    </row>
    <row r="173" spans="1:1" x14ac:dyDescent="0.25">
      <c r="A173" s="125"/>
    </row>
    <row r="174" spans="1:1" x14ac:dyDescent="0.25">
      <c r="A174" s="125" t="s">
        <v>2091</v>
      </c>
    </row>
    <row r="175" spans="1:1" x14ac:dyDescent="0.25">
      <c r="A175" s="125" t="s">
        <v>2092</v>
      </c>
    </row>
    <row r="176" spans="1:1" x14ac:dyDescent="0.25">
      <c r="A176" s="125" t="s">
        <v>2093</v>
      </c>
    </row>
    <row r="177" spans="1:1" x14ac:dyDescent="0.25">
      <c r="A177" s="125" t="s">
        <v>2094</v>
      </c>
    </row>
    <row r="178" spans="1:1" x14ac:dyDescent="0.25">
      <c r="A178" s="125"/>
    </row>
    <row r="179" spans="1:1" x14ac:dyDescent="0.25">
      <c r="A179" s="125" t="s">
        <v>2361</v>
      </c>
    </row>
    <row r="180" spans="1:1" x14ac:dyDescent="0.25">
      <c r="A180" s="125"/>
    </row>
    <row r="181" spans="1:1" x14ac:dyDescent="0.25">
      <c r="A181" s="125" t="s">
        <v>2362</v>
      </c>
    </row>
    <row r="182" spans="1:1" x14ac:dyDescent="0.25">
      <c r="A182" s="125" t="s">
        <v>2363</v>
      </c>
    </row>
    <row r="183" spans="1:1" x14ac:dyDescent="0.25">
      <c r="A183" s="125"/>
    </row>
    <row r="184" spans="1:1" x14ac:dyDescent="0.25">
      <c r="A184" s="125" t="s">
        <v>2364</v>
      </c>
    </row>
    <row r="185" spans="1:1" x14ac:dyDescent="0.25">
      <c r="A185" s="125" t="s">
        <v>2365</v>
      </c>
    </row>
    <row r="186" spans="1:1" x14ac:dyDescent="0.25">
      <c r="A186" s="125"/>
    </row>
    <row r="187" spans="1:1" x14ac:dyDescent="0.25">
      <c r="A187" s="125" t="s">
        <v>3238</v>
      </c>
    </row>
    <row r="188" spans="1:1" x14ac:dyDescent="0.25">
      <c r="A188" s="125" t="s">
        <v>3239</v>
      </c>
    </row>
    <row r="189" spans="1:1" x14ac:dyDescent="0.25">
      <c r="A189" s="125" t="s">
        <v>3273</v>
      </c>
    </row>
    <row r="190" spans="1:1" x14ac:dyDescent="0.25">
      <c r="A190" s="125"/>
    </row>
    <row r="191" spans="1:1" x14ac:dyDescent="0.25">
      <c r="A191" s="125" t="s">
        <v>3274</v>
      </c>
    </row>
    <row r="192" spans="1:1" x14ac:dyDescent="0.25">
      <c r="A192" s="125" t="s">
        <v>3010</v>
      </c>
    </row>
    <row r="193" spans="1:1" x14ac:dyDescent="0.25">
      <c r="A193" s="125" t="s">
        <v>3011</v>
      </c>
    </row>
    <row r="194" spans="1:1" x14ac:dyDescent="0.25">
      <c r="A194" s="125" t="s">
        <v>3012</v>
      </c>
    </row>
    <row r="195" spans="1:1" x14ac:dyDescent="0.25">
      <c r="A195" s="125"/>
    </row>
    <row r="196" spans="1:1" x14ac:dyDescent="0.25">
      <c r="A196" s="125" t="s">
        <v>3013</v>
      </c>
    </row>
    <row r="197" spans="1:1" x14ac:dyDescent="0.25">
      <c r="A197" s="125" t="s">
        <v>3014</v>
      </c>
    </row>
    <row r="198" spans="1:1" x14ac:dyDescent="0.25">
      <c r="A198" s="125" t="s">
        <v>3015</v>
      </c>
    </row>
    <row r="199" spans="1:1" x14ac:dyDescent="0.25">
      <c r="A199" s="125" t="s">
        <v>3016</v>
      </c>
    </row>
    <row r="200" spans="1:1" x14ac:dyDescent="0.25">
      <c r="A200" s="125" t="s">
        <v>3017</v>
      </c>
    </row>
    <row r="201" spans="1:1" x14ac:dyDescent="0.25">
      <c r="A201" s="125"/>
    </row>
    <row r="202" spans="1:1" x14ac:dyDescent="0.25">
      <c r="A202" s="125" t="s">
        <v>3018</v>
      </c>
    </row>
    <row r="203" spans="1:1" x14ac:dyDescent="0.25">
      <c r="A203" s="125" t="s">
        <v>3019</v>
      </c>
    </row>
    <row r="204" spans="1:1" x14ac:dyDescent="0.25">
      <c r="A204" s="125" t="s">
        <v>3020</v>
      </c>
    </row>
    <row r="205" spans="1:1" x14ac:dyDescent="0.25">
      <c r="A205" s="125" t="s">
        <v>3021</v>
      </c>
    </row>
    <row r="206" spans="1:1" x14ac:dyDescent="0.25">
      <c r="A206" s="125"/>
    </row>
    <row r="207" spans="1:1" x14ac:dyDescent="0.25">
      <c r="A207" s="125" t="s">
        <v>3022</v>
      </c>
    </row>
    <row r="208" spans="1:1" x14ac:dyDescent="0.25">
      <c r="A208" s="125"/>
    </row>
    <row r="209" spans="1:1" x14ac:dyDescent="0.25">
      <c r="A209" s="125" t="s">
        <v>3023</v>
      </c>
    </row>
    <row r="210" spans="1:1" x14ac:dyDescent="0.25">
      <c r="A210" s="125"/>
    </row>
    <row r="211" spans="1:1" x14ac:dyDescent="0.25">
      <c r="A211" s="125" t="s">
        <v>3024</v>
      </c>
    </row>
    <row r="212" spans="1:1" x14ac:dyDescent="0.25">
      <c r="A212" s="125"/>
    </row>
    <row r="213" spans="1:1" x14ac:dyDescent="0.25">
      <c r="A213" s="125" t="s">
        <v>3025</v>
      </c>
    </row>
    <row r="214" spans="1:1" x14ac:dyDescent="0.25">
      <c r="A214" s="125"/>
    </row>
    <row r="215" spans="1:1" x14ac:dyDescent="0.25">
      <c r="A215" s="125" t="s">
        <v>3026</v>
      </c>
    </row>
    <row r="216" spans="1:1" x14ac:dyDescent="0.25">
      <c r="A216" s="125"/>
    </row>
    <row r="217" spans="1:1" x14ac:dyDescent="0.25">
      <c r="A217" s="125" t="s">
        <v>3027</v>
      </c>
    </row>
    <row r="218" spans="1:1" x14ac:dyDescent="0.25">
      <c r="A218" s="125"/>
    </row>
    <row r="219" spans="1:1" x14ac:dyDescent="0.25">
      <c r="A219" s="125" t="s">
        <v>3028</v>
      </c>
    </row>
    <row r="220" spans="1:1" x14ac:dyDescent="0.25">
      <c r="A220" s="125" t="s">
        <v>3029</v>
      </c>
    </row>
    <row r="221" spans="1:1" x14ac:dyDescent="0.25">
      <c r="A221" s="125"/>
    </row>
    <row r="222" spans="1:1" x14ac:dyDescent="0.25">
      <c r="A222" s="125"/>
    </row>
    <row r="223" spans="1:1" x14ac:dyDescent="0.25">
      <c r="A223" s="125"/>
    </row>
    <row r="224" spans="1:1" x14ac:dyDescent="0.25">
      <c r="A224" s="125"/>
    </row>
    <row r="225" spans="1:1" x14ac:dyDescent="0.25">
      <c r="A225" s="125"/>
    </row>
    <row r="226" spans="1:1" x14ac:dyDescent="0.25">
      <c r="A226" s="125" t="s">
        <v>3030</v>
      </c>
    </row>
    <row r="227" spans="1:1" x14ac:dyDescent="0.25">
      <c r="A227" s="125"/>
    </row>
    <row r="228" spans="1:1" x14ac:dyDescent="0.25">
      <c r="A228" s="125" t="s">
        <v>2933</v>
      </c>
    </row>
    <row r="229" spans="1:1" x14ac:dyDescent="0.25">
      <c r="A229" s="125" t="s">
        <v>2934</v>
      </c>
    </row>
    <row r="230" spans="1:1" x14ac:dyDescent="0.25">
      <c r="A230" s="125" t="s">
        <v>3031</v>
      </c>
    </row>
    <row r="231" spans="1:1" x14ac:dyDescent="0.25">
      <c r="A231" s="125"/>
    </row>
    <row r="232" spans="1:1" x14ac:dyDescent="0.25">
      <c r="A232" s="125" t="s">
        <v>2936</v>
      </c>
    </row>
    <row r="233" spans="1:1" x14ac:dyDescent="0.25">
      <c r="A233" s="125" t="s">
        <v>2968</v>
      </c>
    </row>
    <row r="234" spans="1:1" x14ac:dyDescent="0.25">
      <c r="A234" s="125" t="s">
        <v>2969</v>
      </c>
    </row>
    <row r="235" spans="1:1" x14ac:dyDescent="0.25">
      <c r="A235" s="125" t="s">
        <v>2970</v>
      </c>
    </row>
    <row r="236" spans="1:1" x14ac:dyDescent="0.25">
      <c r="A236" s="125" t="s">
        <v>2971</v>
      </c>
    </row>
    <row r="237" spans="1:1" x14ac:dyDescent="0.25">
      <c r="A237" s="125"/>
    </row>
    <row r="238" spans="1:1" x14ac:dyDescent="0.25">
      <c r="A238" s="125" t="s">
        <v>2972</v>
      </c>
    </row>
    <row r="239" spans="1:1" x14ac:dyDescent="0.25">
      <c r="A239" s="125" t="s">
        <v>2973</v>
      </c>
    </row>
    <row r="240" spans="1:1" x14ac:dyDescent="0.25">
      <c r="A240" s="125" t="s">
        <v>3223</v>
      </c>
    </row>
    <row r="241" spans="1:1" x14ac:dyDescent="0.25">
      <c r="A241" s="125" t="s">
        <v>3224</v>
      </c>
    </row>
    <row r="242" spans="1:1" x14ac:dyDescent="0.25">
      <c r="A242" s="125" t="s">
        <v>3225</v>
      </c>
    </row>
    <row r="243" spans="1:1" x14ac:dyDescent="0.25">
      <c r="A243" s="125"/>
    </row>
    <row r="244" spans="1:1" x14ac:dyDescent="0.25">
      <c r="A244" s="125" t="s">
        <v>3226</v>
      </c>
    </row>
    <row r="245" spans="1:1" x14ac:dyDescent="0.25">
      <c r="A245" s="125" t="s">
        <v>3227</v>
      </c>
    </row>
    <row r="246" spans="1:1" x14ac:dyDescent="0.25">
      <c r="A246" s="125"/>
    </row>
    <row r="247" spans="1:1" x14ac:dyDescent="0.25">
      <c r="A247" s="125" t="s">
        <v>2411</v>
      </c>
    </row>
    <row r="248" spans="1:1" x14ac:dyDescent="0.25">
      <c r="A248" s="125" t="s">
        <v>2412</v>
      </c>
    </row>
    <row r="249" spans="1:1" x14ac:dyDescent="0.25">
      <c r="A249" s="125"/>
    </row>
    <row r="250" spans="1:1" x14ac:dyDescent="0.25">
      <c r="A250" s="125" t="s">
        <v>2687</v>
      </c>
    </row>
    <row r="251" spans="1:1" x14ac:dyDescent="0.25">
      <c r="A251" s="125"/>
    </row>
    <row r="252" spans="1:1" x14ac:dyDescent="0.25">
      <c r="A252" s="125" t="s">
        <v>2688</v>
      </c>
    </row>
    <row r="253" spans="1:1" x14ac:dyDescent="0.25">
      <c r="A253" s="125" t="s">
        <v>2380</v>
      </c>
    </row>
    <row r="254" spans="1:1" x14ac:dyDescent="0.25">
      <c r="A254" s="125" t="s">
        <v>2381</v>
      </c>
    </row>
    <row r="255" spans="1:1" x14ac:dyDescent="0.25">
      <c r="A255" s="125" t="s">
        <v>2382</v>
      </c>
    </row>
    <row r="256" spans="1:1" x14ac:dyDescent="0.25">
      <c r="A256" s="125"/>
    </row>
    <row r="257" spans="1:1" x14ac:dyDescent="0.25">
      <c r="A257" s="125" t="s">
        <v>2383</v>
      </c>
    </row>
    <row r="258" spans="1:1" x14ac:dyDescent="0.25">
      <c r="A258" s="125" t="s">
        <v>2384</v>
      </c>
    </row>
    <row r="259" spans="1:1" x14ac:dyDescent="0.25">
      <c r="A259" s="125" t="s">
        <v>2385</v>
      </c>
    </row>
    <row r="260" spans="1:1" x14ac:dyDescent="0.25">
      <c r="A260" s="125" t="s">
        <v>2386</v>
      </c>
    </row>
    <row r="261" spans="1:1" x14ac:dyDescent="0.25">
      <c r="A261" s="125"/>
    </row>
    <row r="262" spans="1:1" x14ac:dyDescent="0.25">
      <c r="A262" s="125"/>
    </row>
    <row r="263" spans="1:1" x14ac:dyDescent="0.25">
      <c r="A263" s="125"/>
    </row>
    <row r="264" spans="1:1" x14ac:dyDescent="0.25">
      <c r="A264" s="125"/>
    </row>
    <row r="265" spans="1:1" x14ac:dyDescent="0.25">
      <c r="A265" s="125"/>
    </row>
    <row r="266" spans="1:1" x14ac:dyDescent="0.25">
      <c r="A266" s="125" t="s">
        <v>3034</v>
      </c>
    </row>
    <row r="267" spans="1:1" x14ac:dyDescent="0.25">
      <c r="A267" s="125"/>
    </row>
    <row r="268" spans="1:1" x14ac:dyDescent="0.25">
      <c r="A268" s="125" t="s">
        <v>2933</v>
      </c>
    </row>
    <row r="269" spans="1:1" x14ac:dyDescent="0.25">
      <c r="A269" s="125" t="s">
        <v>2934</v>
      </c>
    </row>
    <row r="270" spans="1:1" x14ac:dyDescent="0.25">
      <c r="A270" s="125" t="s">
        <v>3035</v>
      </c>
    </row>
    <row r="271" spans="1:1" x14ac:dyDescent="0.25">
      <c r="A271" s="125"/>
    </row>
    <row r="272" spans="1:1" x14ac:dyDescent="0.25">
      <c r="A272" s="125" t="s">
        <v>2936</v>
      </c>
    </row>
    <row r="273" spans="1:1" x14ac:dyDescent="0.25">
      <c r="A273" s="125" t="s">
        <v>3036</v>
      </c>
    </row>
    <row r="274" spans="1:1" x14ac:dyDescent="0.25">
      <c r="A274" s="125" t="s">
        <v>2387</v>
      </c>
    </row>
    <row r="275" spans="1:1" x14ac:dyDescent="0.25">
      <c r="A275" s="125" t="s">
        <v>2388</v>
      </c>
    </row>
    <row r="276" spans="1:1" x14ac:dyDescent="0.25">
      <c r="A276" s="125" t="s">
        <v>2389</v>
      </c>
    </row>
    <row r="277" spans="1:1" x14ac:dyDescent="0.25">
      <c r="A277" s="125" t="s">
        <v>2390</v>
      </c>
    </row>
    <row r="278" spans="1:1" x14ac:dyDescent="0.25">
      <c r="A278" s="125" t="s">
        <v>2391</v>
      </c>
    </row>
    <row r="279" spans="1:1" x14ac:dyDescent="0.25">
      <c r="A279" s="125" t="s">
        <v>2392</v>
      </c>
    </row>
    <row r="280" spans="1:1" x14ac:dyDescent="0.25">
      <c r="A280" s="125" t="s">
        <v>2393</v>
      </c>
    </row>
    <row r="281" spans="1:1" x14ac:dyDescent="0.25">
      <c r="A281" s="125" t="s">
        <v>2394</v>
      </c>
    </row>
    <row r="282" spans="1:1" x14ac:dyDescent="0.25">
      <c r="A282" s="125"/>
    </row>
    <row r="283" spans="1:1" x14ac:dyDescent="0.25">
      <c r="A283" s="125" t="s">
        <v>2395</v>
      </c>
    </row>
    <row r="284" spans="1:1" x14ac:dyDescent="0.25">
      <c r="A284" s="125" t="s">
        <v>2396</v>
      </c>
    </row>
    <row r="285" spans="1:1" x14ac:dyDescent="0.25">
      <c r="A285" s="125" t="s">
        <v>2397</v>
      </c>
    </row>
    <row r="286" spans="1:1" x14ac:dyDescent="0.25">
      <c r="A286" s="125" t="s">
        <v>2398</v>
      </c>
    </row>
    <row r="287" spans="1:1" x14ac:dyDescent="0.25">
      <c r="A287" s="125" t="s">
        <v>2399</v>
      </c>
    </row>
    <row r="288" spans="1:1" x14ac:dyDescent="0.25">
      <c r="A288" s="125"/>
    </row>
    <row r="289" spans="1:1" x14ac:dyDescent="0.25">
      <c r="A289" s="125" t="s">
        <v>2400</v>
      </c>
    </row>
    <row r="290" spans="1:1" x14ac:dyDescent="0.25">
      <c r="A290" s="125" t="s">
        <v>2401</v>
      </c>
    </row>
    <row r="291" spans="1:1" x14ac:dyDescent="0.25">
      <c r="A291" s="125" t="s">
        <v>1907</v>
      </c>
    </row>
    <row r="292" spans="1:1" x14ac:dyDescent="0.25">
      <c r="A292" s="125"/>
    </row>
    <row r="293" spans="1:1" x14ac:dyDescent="0.25">
      <c r="A293" s="125" t="s">
        <v>1668</v>
      </c>
    </row>
    <row r="294" spans="1:1" x14ac:dyDescent="0.25">
      <c r="A294" s="125" t="s">
        <v>1669</v>
      </c>
    </row>
    <row r="295" spans="1:1" x14ac:dyDescent="0.25">
      <c r="A295" s="125" t="s">
        <v>1670</v>
      </c>
    </row>
    <row r="296" spans="1:1" x14ac:dyDescent="0.25">
      <c r="A296" s="125" t="s">
        <v>1671</v>
      </c>
    </row>
    <row r="297" spans="1:1" x14ac:dyDescent="0.25">
      <c r="A297" s="125"/>
    </row>
    <row r="298" spans="1:1" x14ac:dyDescent="0.25">
      <c r="A298" s="125" t="s">
        <v>1672</v>
      </c>
    </row>
    <row r="299" spans="1:1" x14ac:dyDescent="0.25">
      <c r="A299" s="125" t="s">
        <v>1673</v>
      </c>
    </row>
    <row r="300" spans="1:1" x14ac:dyDescent="0.25">
      <c r="A300" s="125" t="s">
        <v>1674</v>
      </c>
    </row>
    <row r="301" spans="1:1" x14ac:dyDescent="0.25">
      <c r="A301" s="125"/>
    </row>
    <row r="302" spans="1:1" x14ac:dyDescent="0.25">
      <c r="A302" s="125" t="s">
        <v>1675</v>
      </c>
    </row>
    <row r="303" spans="1:1" x14ac:dyDescent="0.25">
      <c r="A303" s="125"/>
    </row>
    <row r="304" spans="1:1" x14ac:dyDescent="0.25">
      <c r="A304" s="125" t="s">
        <v>1676</v>
      </c>
    </row>
    <row r="305" spans="1:1" x14ac:dyDescent="0.25">
      <c r="A305" s="125" t="s">
        <v>1677</v>
      </c>
    </row>
    <row r="306" spans="1:1" x14ac:dyDescent="0.25">
      <c r="A306" s="125" t="s">
        <v>1678</v>
      </c>
    </row>
    <row r="307" spans="1:1" x14ac:dyDescent="0.25">
      <c r="A307" s="125"/>
    </row>
    <row r="308" spans="1:1" x14ac:dyDescent="0.25">
      <c r="A308" s="125" t="s">
        <v>1679</v>
      </c>
    </row>
    <row r="309" spans="1:1" x14ac:dyDescent="0.25">
      <c r="A309" s="125" t="s">
        <v>1680</v>
      </c>
    </row>
    <row r="310" spans="1:1" x14ac:dyDescent="0.25">
      <c r="A310" s="125" t="s">
        <v>1681</v>
      </c>
    </row>
    <row r="311" spans="1:1" x14ac:dyDescent="0.25">
      <c r="A311" s="125"/>
    </row>
    <row r="312" spans="1:1" x14ac:dyDescent="0.25">
      <c r="A312" s="125" t="s">
        <v>1682</v>
      </c>
    </row>
    <row r="313" spans="1:1" x14ac:dyDescent="0.25">
      <c r="A313" s="125" t="s">
        <v>1683</v>
      </c>
    </row>
    <row r="314" spans="1:1" x14ac:dyDescent="0.25">
      <c r="A314" s="125"/>
    </row>
    <row r="315" spans="1:1" x14ac:dyDescent="0.25">
      <c r="A315" s="125" t="s">
        <v>1684</v>
      </c>
    </row>
    <row r="316" spans="1:1" x14ac:dyDescent="0.25">
      <c r="A316" s="125" t="s">
        <v>1685</v>
      </c>
    </row>
    <row r="317" spans="1:1" x14ac:dyDescent="0.25">
      <c r="A317" s="125"/>
    </row>
    <row r="318" spans="1:1" x14ac:dyDescent="0.25">
      <c r="A318" s="125" t="s">
        <v>1686</v>
      </c>
    </row>
    <row r="319" spans="1:1" x14ac:dyDescent="0.25">
      <c r="A319" s="125" t="s">
        <v>1687</v>
      </c>
    </row>
    <row r="320" spans="1:1" x14ac:dyDescent="0.25">
      <c r="A320" s="125"/>
    </row>
    <row r="321" spans="1:1" x14ac:dyDescent="0.25">
      <c r="A321" s="125" t="s">
        <v>1688</v>
      </c>
    </row>
    <row r="322" spans="1:1" x14ac:dyDescent="0.25">
      <c r="A322" s="125" t="s">
        <v>1689</v>
      </c>
    </row>
    <row r="323" spans="1:1" x14ac:dyDescent="0.25">
      <c r="A323" s="125"/>
    </row>
    <row r="324" spans="1:1" x14ac:dyDescent="0.25">
      <c r="A324" s="125" t="s">
        <v>1690</v>
      </c>
    </row>
    <row r="325" spans="1:1" x14ac:dyDescent="0.25">
      <c r="A325" s="125"/>
    </row>
    <row r="326" spans="1:1" x14ac:dyDescent="0.25">
      <c r="A326" s="125" t="s">
        <v>1691</v>
      </c>
    </row>
    <row r="327" spans="1:1" x14ac:dyDescent="0.25">
      <c r="A327" s="125" t="s">
        <v>1692</v>
      </c>
    </row>
    <row r="328" spans="1:1" x14ac:dyDescent="0.25">
      <c r="A328" s="125"/>
    </row>
    <row r="329" spans="1:1" x14ac:dyDescent="0.25">
      <c r="A329" s="125" t="s">
        <v>1693</v>
      </c>
    </row>
    <row r="330" spans="1:1" x14ac:dyDescent="0.25">
      <c r="A330" s="125" t="s">
        <v>1694</v>
      </c>
    </row>
    <row r="331" spans="1:1" x14ac:dyDescent="0.25">
      <c r="A331" s="125" t="s">
        <v>1695</v>
      </c>
    </row>
    <row r="332" spans="1:1" x14ac:dyDescent="0.25">
      <c r="A332" s="125"/>
    </row>
    <row r="333" spans="1:1" x14ac:dyDescent="0.25">
      <c r="A333" s="125" t="s">
        <v>1469</v>
      </c>
    </row>
    <row r="334" spans="1:1" x14ac:dyDescent="0.25">
      <c r="A334" s="125" t="s">
        <v>1470</v>
      </c>
    </row>
    <row r="335" spans="1:1" x14ac:dyDescent="0.25">
      <c r="A335" s="125"/>
    </row>
    <row r="336" spans="1:1" x14ac:dyDescent="0.25">
      <c r="A336" s="125" t="s">
        <v>1471</v>
      </c>
    </row>
    <row r="337" spans="1:1" x14ac:dyDescent="0.25">
      <c r="A337" s="125" t="s">
        <v>1472</v>
      </c>
    </row>
    <row r="338" spans="1:1" x14ac:dyDescent="0.25">
      <c r="A338" s="125"/>
    </row>
    <row r="339" spans="1:1" x14ac:dyDescent="0.25">
      <c r="A339" s="125" t="s">
        <v>1473</v>
      </c>
    </row>
    <row r="340" spans="1:1" x14ac:dyDescent="0.25">
      <c r="A340" s="125" t="s">
        <v>1474</v>
      </c>
    </row>
    <row r="341" spans="1:1" x14ac:dyDescent="0.25">
      <c r="A341" s="125"/>
    </row>
    <row r="342" spans="1:1" x14ac:dyDescent="0.25">
      <c r="A342" s="125" t="s">
        <v>1475</v>
      </c>
    </row>
    <row r="343" spans="1:1" x14ac:dyDescent="0.25">
      <c r="A343" s="125" t="s">
        <v>1476</v>
      </c>
    </row>
    <row r="344" spans="1:1" x14ac:dyDescent="0.25">
      <c r="A344" s="125" t="s">
        <v>1477</v>
      </c>
    </row>
    <row r="345" spans="1:1" x14ac:dyDescent="0.25">
      <c r="A345" s="125"/>
    </row>
    <row r="346" spans="1:1" x14ac:dyDescent="0.25">
      <c r="A346" s="125" t="s">
        <v>1478</v>
      </c>
    </row>
    <row r="347" spans="1:1" x14ac:dyDescent="0.25">
      <c r="A347" s="125" t="s">
        <v>1479</v>
      </c>
    </row>
    <row r="348" spans="1:1" x14ac:dyDescent="0.25">
      <c r="A348" s="125" t="s">
        <v>1480</v>
      </c>
    </row>
    <row r="349" spans="1:1" x14ac:dyDescent="0.25">
      <c r="A349" s="125" t="s">
        <v>1481</v>
      </c>
    </row>
    <row r="350" spans="1:1" x14ac:dyDescent="0.25">
      <c r="A350" s="125" t="s">
        <v>1482</v>
      </c>
    </row>
    <row r="351" spans="1:1" x14ac:dyDescent="0.25">
      <c r="A351" s="125" t="s">
        <v>1483</v>
      </c>
    </row>
    <row r="352" spans="1:1" x14ac:dyDescent="0.25">
      <c r="A352" s="125" t="s">
        <v>1484</v>
      </c>
    </row>
    <row r="353" spans="1:1" x14ac:dyDescent="0.25">
      <c r="A353" s="125"/>
    </row>
    <row r="354" spans="1:1" x14ac:dyDescent="0.25">
      <c r="A354" s="125" t="s">
        <v>3397</v>
      </c>
    </row>
    <row r="355" spans="1:1" x14ac:dyDescent="0.25">
      <c r="A355" s="125"/>
    </row>
    <row r="356" spans="1:1" x14ac:dyDescent="0.25">
      <c r="A356" s="125" t="s">
        <v>1485</v>
      </c>
    </row>
    <row r="357" spans="1:1" x14ac:dyDescent="0.25">
      <c r="A357" s="125" t="s">
        <v>1486</v>
      </c>
    </row>
    <row r="358" spans="1:1" x14ac:dyDescent="0.25">
      <c r="A358" s="125" t="s">
        <v>1487</v>
      </c>
    </row>
    <row r="359" spans="1:1" x14ac:dyDescent="0.25">
      <c r="A359" s="125"/>
    </row>
    <row r="360" spans="1:1" x14ac:dyDescent="0.25">
      <c r="A360" s="125"/>
    </row>
    <row r="361" spans="1:1" x14ac:dyDescent="0.25">
      <c r="A361" s="125"/>
    </row>
    <row r="362" spans="1:1" x14ac:dyDescent="0.25">
      <c r="A362" s="125"/>
    </row>
    <row r="363" spans="1:1" x14ac:dyDescent="0.25">
      <c r="A363" s="125"/>
    </row>
    <row r="364" spans="1:1" x14ac:dyDescent="0.25">
      <c r="A364" s="125"/>
    </row>
    <row r="365" spans="1:1" x14ac:dyDescent="0.25">
      <c r="A365" s="125"/>
    </row>
    <row r="366" spans="1:1" x14ac:dyDescent="0.25">
      <c r="A366" s="125"/>
    </row>
    <row r="367" spans="1:1" x14ac:dyDescent="0.25">
      <c r="A367" s="125"/>
    </row>
    <row r="368" spans="1:1" x14ac:dyDescent="0.25">
      <c r="A368" s="125"/>
    </row>
    <row r="369" spans="1:1" x14ac:dyDescent="0.25">
      <c r="A369" s="125" t="s">
        <v>3397</v>
      </c>
    </row>
    <row r="370" spans="1:1" x14ac:dyDescent="0.25">
      <c r="A370" s="125"/>
    </row>
    <row r="371" spans="1:1" ht="87.5" x14ac:dyDescent="0.25">
      <c r="A371" s="125" t="s">
        <v>1696</v>
      </c>
    </row>
    <row r="372" spans="1:1" x14ac:dyDescent="0.25">
      <c r="A372" s="125"/>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List56">
    <tabColor theme="0" tint="-0.499984740745262"/>
  </sheetPr>
  <dimension ref="A1:N560"/>
  <sheetViews>
    <sheetView zoomScaleNormal="100" zoomScaleSheetLayoutView="100" workbookViewId="0"/>
  </sheetViews>
  <sheetFormatPr defaultRowHeight="14" x14ac:dyDescent="0.25"/>
  <cols>
    <col min="1" max="1" width="100.81640625" style="1316" customWidth="1"/>
    <col min="2" max="2" width="8.453125" style="1296" customWidth="1"/>
    <col min="3" max="3" width="2.81640625" style="1296" bestFit="1" customWidth="1"/>
    <col min="4" max="4" width="5.81640625" style="1296" customWidth="1"/>
    <col min="5" max="5" width="4.54296875" style="1296" customWidth="1"/>
    <col min="6" max="256" width="8.81640625" style="1296"/>
    <col min="257" max="257" width="100.81640625" style="1296" customWidth="1"/>
    <col min="258" max="258" width="8.453125" style="1296" customWidth="1"/>
    <col min="259" max="259" width="2.81640625" style="1296" bestFit="1" customWidth="1"/>
    <col min="260" max="260" width="5.81640625" style="1296" customWidth="1"/>
    <col min="261" max="261" width="4.54296875" style="1296" customWidth="1"/>
    <col min="262" max="512" width="8.81640625" style="1296"/>
    <col min="513" max="513" width="100.81640625" style="1296" customWidth="1"/>
    <col min="514" max="514" width="8.453125" style="1296" customWidth="1"/>
    <col min="515" max="515" width="2.81640625" style="1296" bestFit="1" customWidth="1"/>
    <col min="516" max="516" width="5.81640625" style="1296" customWidth="1"/>
    <col min="517" max="517" width="4.54296875" style="1296" customWidth="1"/>
    <col min="518" max="768" width="8.81640625" style="1296"/>
    <col min="769" max="769" width="100.81640625" style="1296" customWidth="1"/>
    <col min="770" max="770" width="8.453125" style="1296" customWidth="1"/>
    <col min="771" max="771" width="2.81640625" style="1296" bestFit="1" customWidth="1"/>
    <col min="772" max="772" width="5.81640625" style="1296" customWidth="1"/>
    <col min="773" max="773" width="4.54296875" style="1296" customWidth="1"/>
    <col min="774" max="1024" width="8.81640625" style="1296"/>
    <col min="1025" max="1025" width="100.81640625" style="1296" customWidth="1"/>
    <col min="1026" max="1026" width="8.453125" style="1296" customWidth="1"/>
    <col min="1027" max="1027" width="2.81640625" style="1296" bestFit="1" customWidth="1"/>
    <col min="1028" max="1028" width="5.81640625" style="1296" customWidth="1"/>
    <col min="1029" max="1029" width="4.54296875" style="1296" customWidth="1"/>
    <col min="1030" max="1280" width="8.81640625" style="1296"/>
    <col min="1281" max="1281" width="100.81640625" style="1296" customWidth="1"/>
    <col min="1282" max="1282" width="8.453125" style="1296" customWidth="1"/>
    <col min="1283" max="1283" width="2.81640625" style="1296" bestFit="1" customWidth="1"/>
    <col min="1284" max="1284" width="5.81640625" style="1296" customWidth="1"/>
    <col min="1285" max="1285" width="4.54296875" style="1296" customWidth="1"/>
    <col min="1286" max="1536" width="8.81640625" style="1296"/>
    <col min="1537" max="1537" width="100.81640625" style="1296" customWidth="1"/>
    <col min="1538" max="1538" width="8.453125" style="1296" customWidth="1"/>
    <col min="1539" max="1539" width="2.81640625" style="1296" bestFit="1" customWidth="1"/>
    <col min="1540" max="1540" width="5.81640625" style="1296" customWidth="1"/>
    <col min="1541" max="1541" width="4.54296875" style="1296" customWidth="1"/>
    <col min="1542" max="1792" width="8.81640625" style="1296"/>
    <col min="1793" max="1793" width="100.81640625" style="1296" customWidth="1"/>
    <col min="1794" max="1794" width="8.453125" style="1296" customWidth="1"/>
    <col min="1795" max="1795" width="2.81640625" style="1296" bestFit="1" customWidth="1"/>
    <col min="1796" max="1796" width="5.81640625" style="1296" customWidth="1"/>
    <col min="1797" max="1797" width="4.54296875" style="1296" customWidth="1"/>
    <col min="1798" max="2048" width="8.81640625" style="1296"/>
    <col min="2049" max="2049" width="100.81640625" style="1296" customWidth="1"/>
    <col min="2050" max="2050" width="8.453125" style="1296" customWidth="1"/>
    <col min="2051" max="2051" width="2.81640625" style="1296" bestFit="1" customWidth="1"/>
    <col min="2052" max="2052" width="5.81640625" style="1296" customWidth="1"/>
    <col min="2053" max="2053" width="4.54296875" style="1296" customWidth="1"/>
    <col min="2054" max="2304" width="8.81640625" style="1296"/>
    <col min="2305" max="2305" width="100.81640625" style="1296" customWidth="1"/>
    <col min="2306" max="2306" width="8.453125" style="1296" customWidth="1"/>
    <col min="2307" max="2307" width="2.81640625" style="1296" bestFit="1" customWidth="1"/>
    <col min="2308" max="2308" width="5.81640625" style="1296" customWidth="1"/>
    <col min="2309" max="2309" width="4.54296875" style="1296" customWidth="1"/>
    <col min="2310" max="2560" width="8.81640625" style="1296"/>
    <col min="2561" max="2561" width="100.81640625" style="1296" customWidth="1"/>
    <col min="2562" max="2562" width="8.453125" style="1296" customWidth="1"/>
    <col min="2563" max="2563" width="2.81640625" style="1296" bestFit="1" customWidth="1"/>
    <col min="2564" max="2564" width="5.81640625" style="1296" customWidth="1"/>
    <col min="2565" max="2565" width="4.54296875" style="1296" customWidth="1"/>
    <col min="2566" max="2816" width="8.81640625" style="1296"/>
    <col min="2817" max="2817" width="100.81640625" style="1296" customWidth="1"/>
    <col min="2818" max="2818" width="8.453125" style="1296" customWidth="1"/>
    <col min="2819" max="2819" width="2.81640625" style="1296" bestFit="1" customWidth="1"/>
    <col min="2820" max="2820" width="5.81640625" style="1296" customWidth="1"/>
    <col min="2821" max="2821" width="4.54296875" style="1296" customWidth="1"/>
    <col min="2822" max="3072" width="8.81640625" style="1296"/>
    <col min="3073" max="3073" width="100.81640625" style="1296" customWidth="1"/>
    <col min="3074" max="3074" width="8.453125" style="1296" customWidth="1"/>
    <col min="3075" max="3075" width="2.81640625" style="1296" bestFit="1" customWidth="1"/>
    <col min="3076" max="3076" width="5.81640625" style="1296" customWidth="1"/>
    <col min="3077" max="3077" width="4.54296875" style="1296" customWidth="1"/>
    <col min="3078" max="3328" width="8.81640625" style="1296"/>
    <col min="3329" max="3329" width="100.81640625" style="1296" customWidth="1"/>
    <col min="3330" max="3330" width="8.453125" style="1296" customWidth="1"/>
    <col min="3331" max="3331" width="2.81640625" style="1296" bestFit="1" customWidth="1"/>
    <col min="3332" max="3332" width="5.81640625" style="1296" customWidth="1"/>
    <col min="3333" max="3333" width="4.54296875" style="1296" customWidth="1"/>
    <col min="3334" max="3584" width="8.81640625" style="1296"/>
    <col min="3585" max="3585" width="100.81640625" style="1296" customWidth="1"/>
    <col min="3586" max="3586" width="8.453125" style="1296" customWidth="1"/>
    <col min="3587" max="3587" width="2.81640625" style="1296" bestFit="1" customWidth="1"/>
    <col min="3588" max="3588" width="5.81640625" style="1296" customWidth="1"/>
    <col min="3589" max="3589" width="4.54296875" style="1296" customWidth="1"/>
    <col min="3590" max="3840" width="8.81640625" style="1296"/>
    <col min="3841" max="3841" width="100.81640625" style="1296" customWidth="1"/>
    <col min="3842" max="3842" width="8.453125" style="1296" customWidth="1"/>
    <col min="3843" max="3843" width="2.81640625" style="1296" bestFit="1" customWidth="1"/>
    <col min="3844" max="3844" width="5.81640625" style="1296" customWidth="1"/>
    <col min="3845" max="3845" width="4.54296875" style="1296" customWidth="1"/>
    <col min="3846" max="4096" width="8.81640625" style="1296"/>
    <col min="4097" max="4097" width="100.81640625" style="1296" customWidth="1"/>
    <col min="4098" max="4098" width="8.453125" style="1296" customWidth="1"/>
    <col min="4099" max="4099" width="2.81640625" style="1296" bestFit="1" customWidth="1"/>
    <col min="4100" max="4100" width="5.81640625" style="1296" customWidth="1"/>
    <col min="4101" max="4101" width="4.54296875" style="1296" customWidth="1"/>
    <col min="4102" max="4352" width="8.81640625" style="1296"/>
    <col min="4353" max="4353" width="100.81640625" style="1296" customWidth="1"/>
    <col min="4354" max="4354" width="8.453125" style="1296" customWidth="1"/>
    <col min="4355" max="4355" width="2.81640625" style="1296" bestFit="1" customWidth="1"/>
    <col min="4356" max="4356" width="5.81640625" style="1296" customWidth="1"/>
    <col min="4357" max="4357" width="4.54296875" style="1296" customWidth="1"/>
    <col min="4358" max="4608" width="8.81640625" style="1296"/>
    <col min="4609" max="4609" width="100.81640625" style="1296" customWidth="1"/>
    <col min="4610" max="4610" width="8.453125" style="1296" customWidth="1"/>
    <col min="4611" max="4611" width="2.81640625" style="1296" bestFit="1" customWidth="1"/>
    <col min="4612" max="4612" width="5.81640625" style="1296" customWidth="1"/>
    <col min="4613" max="4613" width="4.54296875" style="1296" customWidth="1"/>
    <col min="4614" max="4864" width="8.81640625" style="1296"/>
    <col min="4865" max="4865" width="100.81640625" style="1296" customWidth="1"/>
    <col min="4866" max="4866" width="8.453125" style="1296" customWidth="1"/>
    <col min="4867" max="4867" width="2.81640625" style="1296" bestFit="1" customWidth="1"/>
    <col min="4868" max="4868" width="5.81640625" style="1296" customWidth="1"/>
    <col min="4869" max="4869" width="4.54296875" style="1296" customWidth="1"/>
    <col min="4870" max="5120" width="8.81640625" style="1296"/>
    <col min="5121" max="5121" width="100.81640625" style="1296" customWidth="1"/>
    <col min="5122" max="5122" width="8.453125" style="1296" customWidth="1"/>
    <col min="5123" max="5123" width="2.81640625" style="1296" bestFit="1" customWidth="1"/>
    <col min="5124" max="5124" width="5.81640625" style="1296" customWidth="1"/>
    <col min="5125" max="5125" width="4.54296875" style="1296" customWidth="1"/>
    <col min="5126" max="5376" width="8.81640625" style="1296"/>
    <col min="5377" max="5377" width="100.81640625" style="1296" customWidth="1"/>
    <col min="5378" max="5378" width="8.453125" style="1296" customWidth="1"/>
    <col min="5379" max="5379" width="2.81640625" style="1296" bestFit="1" customWidth="1"/>
    <col min="5380" max="5380" width="5.81640625" style="1296" customWidth="1"/>
    <col min="5381" max="5381" width="4.54296875" style="1296" customWidth="1"/>
    <col min="5382" max="5632" width="8.81640625" style="1296"/>
    <col min="5633" max="5633" width="100.81640625" style="1296" customWidth="1"/>
    <col min="5634" max="5634" width="8.453125" style="1296" customWidth="1"/>
    <col min="5635" max="5635" width="2.81640625" style="1296" bestFit="1" customWidth="1"/>
    <col min="5636" max="5636" width="5.81640625" style="1296" customWidth="1"/>
    <col min="5637" max="5637" width="4.54296875" style="1296" customWidth="1"/>
    <col min="5638" max="5888" width="8.81640625" style="1296"/>
    <col min="5889" max="5889" width="100.81640625" style="1296" customWidth="1"/>
    <col min="5890" max="5890" width="8.453125" style="1296" customWidth="1"/>
    <col min="5891" max="5891" width="2.81640625" style="1296" bestFit="1" customWidth="1"/>
    <col min="5892" max="5892" width="5.81640625" style="1296" customWidth="1"/>
    <col min="5893" max="5893" width="4.54296875" style="1296" customWidth="1"/>
    <col min="5894" max="6144" width="8.81640625" style="1296"/>
    <col min="6145" max="6145" width="100.81640625" style="1296" customWidth="1"/>
    <col min="6146" max="6146" width="8.453125" style="1296" customWidth="1"/>
    <col min="6147" max="6147" width="2.81640625" style="1296" bestFit="1" customWidth="1"/>
    <col min="6148" max="6148" width="5.81640625" style="1296" customWidth="1"/>
    <col min="6149" max="6149" width="4.54296875" style="1296" customWidth="1"/>
    <col min="6150" max="6400" width="8.81640625" style="1296"/>
    <col min="6401" max="6401" width="100.81640625" style="1296" customWidth="1"/>
    <col min="6402" max="6402" width="8.453125" style="1296" customWidth="1"/>
    <col min="6403" max="6403" width="2.81640625" style="1296" bestFit="1" customWidth="1"/>
    <col min="6404" max="6404" width="5.81640625" style="1296" customWidth="1"/>
    <col min="6405" max="6405" width="4.54296875" style="1296" customWidth="1"/>
    <col min="6406" max="6656" width="8.81640625" style="1296"/>
    <col min="6657" max="6657" width="100.81640625" style="1296" customWidth="1"/>
    <col min="6658" max="6658" width="8.453125" style="1296" customWidth="1"/>
    <col min="6659" max="6659" width="2.81640625" style="1296" bestFit="1" customWidth="1"/>
    <col min="6660" max="6660" width="5.81640625" style="1296" customWidth="1"/>
    <col min="6661" max="6661" width="4.54296875" style="1296" customWidth="1"/>
    <col min="6662" max="6912" width="8.81640625" style="1296"/>
    <col min="6913" max="6913" width="100.81640625" style="1296" customWidth="1"/>
    <col min="6914" max="6914" width="8.453125" style="1296" customWidth="1"/>
    <col min="6915" max="6915" width="2.81640625" style="1296" bestFit="1" customWidth="1"/>
    <col min="6916" max="6916" width="5.81640625" style="1296" customWidth="1"/>
    <col min="6917" max="6917" width="4.54296875" style="1296" customWidth="1"/>
    <col min="6918" max="7168" width="8.81640625" style="1296"/>
    <col min="7169" max="7169" width="100.81640625" style="1296" customWidth="1"/>
    <col min="7170" max="7170" width="8.453125" style="1296" customWidth="1"/>
    <col min="7171" max="7171" width="2.81640625" style="1296" bestFit="1" customWidth="1"/>
    <col min="7172" max="7172" width="5.81640625" style="1296" customWidth="1"/>
    <col min="7173" max="7173" width="4.54296875" style="1296" customWidth="1"/>
    <col min="7174" max="7424" width="8.81640625" style="1296"/>
    <col min="7425" max="7425" width="100.81640625" style="1296" customWidth="1"/>
    <col min="7426" max="7426" width="8.453125" style="1296" customWidth="1"/>
    <col min="7427" max="7427" width="2.81640625" style="1296" bestFit="1" customWidth="1"/>
    <col min="7428" max="7428" width="5.81640625" style="1296" customWidth="1"/>
    <col min="7429" max="7429" width="4.54296875" style="1296" customWidth="1"/>
    <col min="7430" max="7680" width="8.81640625" style="1296"/>
    <col min="7681" max="7681" width="100.81640625" style="1296" customWidth="1"/>
    <col min="7682" max="7682" width="8.453125" style="1296" customWidth="1"/>
    <col min="7683" max="7683" width="2.81640625" style="1296" bestFit="1" customWidth="1"/>
    <col min="7684" max="7684" width="5.81640625" style="1296" customWidth="1"/>
    <col min="7685" max="7685" width="4.54296875" style="1296" customWidth="1"/>
    <col min="7686" max="7936" width="8.81640625" style="1296"/>
    <col min="7937" max="7937" width="100.81640625" style="1296" customWidth="1"/>
    <col min="7938" max="7938" width="8.453125" style="1296" customWidth="1"/>
    <col min="7939" max="7939" width="2.81640625" style="1296" bestFit="1" customWidth="1"/>
    <col min="7940" max="7940" width="5.81640625" style="1296" customWidth="1"/>
    <col min="7941" max="7941" width="4.54296875" style="1296" customWidth="1"/>
    <col min="7942" max="8192" width="8.81640625" style="1296"/>
    <col min="8193" max="8193" width="100.81640625" style="1296" customWidth="1"/>
    <col min="8194" max="8194" width="8.453125" style="1296" customWidth="1"/>
    <col min="8195" max="8195" width="2.81640625" style="1296" bestFit="1" customWidth="1"/>
    <col min="8196" max="8196" width="5.81640625" style="1296" customWidth="1"/>
    <col min="8197" max="8197" width="4.54296875" style="1296" customWidth="1"/>
    <col min="8198" max="8448" width="8.81640625" style="1296"/>
    <col min="8449" max="8449" width="100.81640625" style="1296" customWidth="1"/>
    <col min="8450" max="8450" width="8.453125" style="1296" customWidth="1"/>
    <col min="8451" max="8451" width="2.81640625" style="1296" bestFit="1" customWidth="1"/>
    <col min="8452" max="8452" width="5.81640625" style="1296" customWidth="1"/>
    <col min="8453" max="8453" width="4.54296875" style="1296" customWidth="1"/>
    <col min="8454" max="8704" width="8.81640625" style="1296"/>
    <col min="8705" max="8705" width="100.81640625" style="1296" customWidth="1"/>
    <col min="8706" max="8706" width="8.453125" style="1296" customWidth="1"/>
    <col min="8707" max="8707" width="2.81640625" style="1296" bestFit="1" customWidth="1"/>
    <col min="8708" max="8708" width="5.81640625" style="1296" customWidth="1"/>
    <col min="8709" max="8709" width="4.54296875" style="1296" customWidth="1"/>
    <col min="8710" max="8960" width="8.81640625" style="1296"/>
    <col min="8961" max="8961" width="100.81640625" style="1296" customWidth="1"/>
    <col min="8962" max="8962" width="8.453125" style="1296" customWidth="1"/>
    <col min="8963" max="8963" width="2.81640625" style="1296" bestFit="1" customWidth="1"/>
    <col min="8964" max="8964" width="5.81640625" style="1296" customWidth="1"/>
    <col min="8965" max="8965" width="4.54296875" style="1296" customWidth="1"/>
    <col min="8966" max="9216" width="8.81640625" style="1296"/>
    <col min="9217" max="9217" width="100.81640625" style="1296" customWidth="1"/>
    <col min="9218" max="9218" width="8.453125" style="1296" customWidth="1"/>
    <col min="9219" max="9219" width="2.81640625" style="1296" bestFit="1" customWidth="1"/>
    <col min="9220" max="9220" width="5.81640625" style="1296" customWidth="1"/>
    <col min="9221" max="9221" width="4.54296875" style="1296" customWidth="1"/>
    <col min="9222" max="9472" width="8.81640625" style="1296"/>
    <col min="9473" max="9473" width="100.81640625" style="1296" customWidth="1"/>
    <col min="9474" max="9474" width="8.453125" style="1296" customWidth="1"/>
    <col min="9475" max="9475" width="2.81640625" style="1296" bestFit="1" customWidth="1"/>
    <col min="9476" max="9476" width="5.81640625" style="1296" customWidth="1"/>
    <col min="9477" max="9477" width="4.54296875" style="1296" customWidth="1"/>
    <col min="9478" max="9728" width="8.81640625" style="1296"/>
    <col min="9729" max="9729" width="100.81640625" style="1296" customWidth="1"/>
    <col min="9730" max="9730" width="8.453125" style="1296" customWidth="1"/>
    <col min="9731" max="9731" width="2.81640625" style="1296" bestFit="1" customWidth="1"/>
    <col min="9732" max="9732" width="5.81640625" style="1296" customWidth="1"/>
    <col min="9733" max="9733" width="4.54296875" style="1296" customWidth="1"/>
    <col min="9734" max="9984" width="8.81640625" style="1296"/>
    <col min="9985" max="9985" width="100.81640625" style="1296" customWidth="1"/>
    <col min="9986" max="9986" width="8.453125" style="1296" customWidth="1"/>
    <col min="9987" max="9987" width="2.81640625" style="1296" bestFit="1" customWidth="1"/>
    <col min="9988" max="9988" width="5.81640625" style="1296" customWidth="1"/>
    <col min="9989" max="9989" width="4.54296875" style="1296" customWidth="1"/>
    <col min="9990" max="10240" width="8.81640625" style="1296"/>
    <col min="10241" max="10241" width="100.81640625" style="1296" customWidth="1"/>
    <col min="10242" max="10242" width="8.453125" style="1296" customWidth="1"/>
    <col min="10243" max="10243" width="2.81640625" style="1296" bestFit="1" customWidth="1"/>
    <col min="10244" max="10244" width="5.81640625" style="1296" customWidth="1"/>
    <col min="10245" max="10245" width="4.54296875" style="1296" customWidth="1"/>
    <col min="10246" max="10496" width="8.81640625" style="1296"/>
    <col min="10497" max="10497" width="100.81640625" style="1296" customWidth="1"/>
    <col min="10498" max="10498" width="8.453125" style="1296" customWidth="1"/>
    <col min="10499" max="10499" width="2.81640625" style="1296" bestFit="1" customWidth="1"/>
    <col min="10500" max="10500" width="5.81640625" style="1296" customWidth="1"/>
    <col min="10501" max="10501" width="4.54296875" style="1296" customWidth="1"/>
    <col min="10502" max="10752" width="8.81640625" style="1296"/>
    <col min="10753" max="10753" width="100.81640625" style="1296" customWidth="1"/>
    <col min="10754" max="10754" width="8.453125" style="1296" customWidth="1"/>
    <col min="10755" max="10755" width="2.81640625" style="1296" bestFit="1" customWidth="1"/>
    <col min="10756" max="10756" width="5.81640625" style="1296" customWidth="1"/>
    <col min="10757" max="10757" width="4.54296875" style="1296" customWidth="1"/>
    <col min="10758" max="11008" width="8.81640625" style="1296"/>
    <col min="11009" max="11009" width="100.81640625" style="1296" customWidth="1"/>
    <col min="11010" max="11010" width="8.453125" style="1296" customWidth="1"/>
    <col min="11011" max="11011" width="2.81640625" style="1296" bestFit="1" customWidth="1"/>
    <col min="11012" max="11012" width="5.81640625" style="1296" customWidth="1"/>
    <col min="11013" max="11013" width="4.54296875" style="1296" customWidth="1"/>
    <col min="11014" max="11264" width="8.81640625" style="1296"/>
    <col min="11265" max="11265" width="100.81640625" style="1296" customWidth="1"/>
    <col min="11266" max="11266" width="8.453125" style="1296" customWidth="1"/>
    <col min="11267" max="11267" width="2.81640625" style="1296" bestFit="1" customWidth="1"/>
    <col min="11268" max="11268" width="5.81640625" style="1296" customWidth="1"/>
    <col min="11269" max="11269" width="4.54296875" style="1296" customWidth="1"/>
    <col min="11270" max="11520" width="8.81640625" style="1296"/>
    <col min="11521" max="11521" width="100.81640625" style="1296" customWidth="1"/>
    <col min="11522" max="11522" width="8.453125" style="1296" customWidth="1"/>
    <col min="11523" max="11523" width="2.81640625" style="1296" bestFit="1" customWidth="1"/>
    <col min="11524" max="11524" width="5.81640625" style="1296" customWidth="1"/>
    <col min="11525" max="11525" width="4.54296875" style="1296" customWidth="1"/>
    <col min="11526" max="11776" width="8.81640625" style="1296"/>
    <col min="11777" max="11777" width="100.81640625" style="1296" customWidth="1"/>
    <col min="11778" max="11778" width="8.453125" style="1296" customWidth="1"/>
    <col min="11779" max="11779" width="2.81640625" style="1296" bestFit="1" customWidth="1"/>
    <col min="11780" max="11780" width="5.81640625" style="1296" customWidth="1"/>
    <col min="11781" max="11781" width="4.54296875" style="1296" customWidth="1"/>
    <col min="11782" max="12032" width="8.81640625" style="1296"/>
    <col min="12033" max="12033" width="100.81640625" style="1296" customWidth="1"/>
    <col min="12034" max="12034" width="8.453125" style="1296" customWidth="1"/>
    <col min="12035" max="12035" width="2.81640625" style="1296" bestFit="1" customWidth="1"/>
    <col min="12036" max="12036" width="5.81640625" style="1296" customWidth="1"/>
    <col min="12037" max="12037" width="4.54296875" style="1296" customWidth="1"/>
    <col min="12038" max="12288" width="8.81640625" style="1296"/>
    <col min="12289" max="12289" width="100.81640625" style="1296" customWidth="1"/>
    <col min="12290" max="12290" width="8.453125" style="1296" customWidth="1"/>
    <col min="12291" max="12291" width="2.81640625" style="1296" bestFit="1" customWidth="1"/>
    <col min="12292" max="12292" width="5.81640625" style="1296" customWidth="1"/>
    <col min="12293" max="12293" width="4.54296875" style="1296" customWidth="1"/>
    <col min="12294" max="12544" width="8.81640625" style="1296"/>
    <col min="12545" max="12545" width="100.81640625" style="1296" customWidth="1"/>
    <col min="12546" max="12546" width="8.453125" style="1296" customWidth="1"/>
    <col min="12547" max="12547" width="2.81640625" style="1296" bestFit="1" customWidth="1"/>
    <col min="12548" max="12548" width="5.81640625" style="1296" customWidth="1"/>
    <col min="12549" max="12549" width="4.54296875" style="1296" customWidth="1"/>
    <col min="12550" max="12800" width="8.81640625" style="1296"/>
    <col min="12801" max="12801" width="100.81640625" style="1296" customWidth="1"/>
    <col min="12802" max="12802" width="8.453125" style="1296" customWidth="1"/>
    <col min="12803" max="12803" width="2.81640625" style="1296" bestFit="1" customWidth="1"/>
    <col min="12804" max="12804" width="5.81640625" style="1296" customWidth="1"/>
    <col min="12805" max="12805" width="4.54296875" style="1296" customWidth="1"/>
    <col min="12806" max="13056" width="8.81640625" style="1296"/>
    <col min="13057" max="13057" width="100.81640625" style="1296" customWidth="1"/>
    <col min="13058" max="13058" width="8.453125" style="1296" customWidth="1"/>
    <col min="13059" max="13059" width="2.81640625" style="1296" bestFit="1" customWidth="1"/>
    <col min="13060" max="13060" width="5.81640625" style="1296" customWidth="1"/>
    <col min="13061" max="13061" width="4.54296875" style="1296" customWidth="1"/>
    <col min="13062" max="13312" width="8.81640625" style="1296"/>
    <col min="13313" max="13313" width="100.81640625" style="1296" customWidth="1"/>
    <col min="13314" max="13314" width="8.453125" style="1296" customWidth="1"/>
    <col min="13315" max="13315" width="2.81640625" style="1296" bestFit="1" customWidth="1"/>
    <col min="13316" max="13316" width="5.81640625" style="1296" customWidth="1"/>
    <col min="13317" max="13317" width="4.54296875" style="1296" customWidth="1"/>
    <col min="13318" max="13568" width="8.81640625" style="1296"/>
    <col min="13569" max="13569" width="100.81640625" style="1296" customWidth="1"/>
    <col min="13570" max="13570" width="8.453125" style="1296" customWidth="1"/>
    <col min="13571" max="13571" width="2.81640625" style="1296" bestFit="1" customWidth="1"/>
    <col min="13572" max="13572" width="5.81640625" style="1296" customWidth="1"/>
    <col min="13573" max="13573" width="4.54296875" style="1296" customWidth="1"/>
    <col min="13574" max="13824" width="8.81640625" style="1296"/>
    <col min="13825" max="13825" width="100.81640625" style="1296" customWidth="1"/>
    <col min="13826" max="13826" width="8.453125" style="1296" customWidth="1"/>
    <col min="13827" max="13827" width="2.81640625" style="1296" bestFit="1" customWidth="1"/>
    <col min="13828" max="13828" width="5.81640625" style="1296" customWidth="1"/>
    <col min="13829" max="13829" width="4.54296875" style="1296" customWidth="1"/>
    <col min="13830" max="14080" width="8.81640625" style="1296"/>
    <col min="14081" max="14081" width="100.81640625" style="1296" customWidth="1"/>
    <col min="14082" max="14082" width="8.453125" style="1296" customWidth="1"/>
    <col min="14083" max="14083" width="2.81640625" style="1296" bestFit="1" customWidth="1"/>
    <col min="14084" max="14084" width="5.81640625" style="1296" customWidth="1"/>
    <col min="14085" max="14085" width="4.54296875" style="1296" customWidth="1"/>
    <col min="14086" max="14336" width="8.81640625" style="1296"/>
    <col min="14337" max="14337" width="100.81640625" style="1296" customWidth="1"/>
    <col min="14338" max="14338" width="8.453125" style="1296" customWidth="1"/>
    <col min="14339" max="14339" width="2.81640625" style="1296" bestFit="1" customWidth="1"/>
    <col min="14340" max="14340" width="5.81640625" style="1296" customWidth="1"/>
    <col min="14341" max="14341" width="4.54296875" style="1296" customWidth="1"/>
    <col min="14342" max="14592" width="8.81640625" style="1296"/>
    <col min="14593" max="14593" width="100.81640625" style="1296" customWidth="1"/>
    <col min="14594" max="14594" width="8.453125" style="1296" customWidth="1"/>
    <col min="14595" max="14595" width="2.81640625" style="1296" bestFit="1" customWidth="1"/>
    <col min="14596" max="14596" width="5.81640625" style="1296" customWidth="1"/>
    <col min="14597" max="14597" width="4.54296875" style="1296" customWidth="1"/>
    <col min="14598" max="14848" width="8.81640625" style="1296"/>
    <col min="14849" max="14849" width="100.81640625" style="1296" customWidth="1"/>
    <col min="14850" max="14850" width="8.453125" style="1296" customWidth="1"/>
    <col min="14851" max="14851" width="2.81640625" style="1296" bestFit="1" customWidth="1"/>
    <col min="14852" max="14852" width="5.81640625" style="1296" customWidth="1"/>
    <col min="14853" max="14853" width="4.54296875" style="1296" customWidth="1"/>
    <col min="14854" max="15104" width="8.81640625" style="1296"/>
    <col min="15105" max="15105" width="100.81640625" style="1296" customWidth="1"/>
    <col min="15106" max="15106" width="8.453125" style="1296" customWidth="1"/>
    <col min="15107" max="15107" width="2.81640625" style="1296" bestFit="1" customWidth="1"/>
    <col min="15108" max="15108" width="5.81640625" style="1296" customWidth="1"/>
    <col min="15109" max="15109" width="4.54296875" style="1296" customWidth="1"/>
    <col min="15110" max="15360" width="8.81640625" style="1296"/>
    <col min="15361" max="15361" width="100.81640625" style="1296" customWidth="1"/>
    <col min="15362" max="15362" width="8.453125" style="1296" customWidth="1"/>
    <col min="15363" max="15363" width="2.81640625" style="1296" bestFit="1" customWidth="1"/>
    <col min="15364" max="15364" width="5.81640625" style="1296" customWidth="1"/>
    <col min="15365" max="15365" width="4.54296875" style="1296" customWidth="1"/>
    <col min="15366" max="15616" width="8.81640625" style="1296"/>
    <col min="15617" max="15617" width="100.81640625" style="1296" customWidth="1"/>
    <col min="15618" max="15618" width="8.453125" style="1296" customWidth="1"/>
    <col min="15619" max="15619" width="2.81640625" style="1296" bestFit="1" customWidth="1"/>
    <col min="15620" max="15620" width="5.81640625" style="1296" customWidth="1"/>
    <col min="15621" max="15621" width="4.54296875" style="1296" customWidth="1"/>
    <col min="15622" max="15872" width="8.81640625" style="1296"/>
    <col min="15873" max="15873" width="100.81640625" style="1296" customWidth="1"/>
    <col min="15874" max="15874" width="8.453125" style="1296" customWidth="1"/>
    <col min="15875" max="15875" width="2.81640625" style="1296" bestFit="1" customWidth="1"/>
    <col min="15876" max="15876" width="5.81640625" style="1296" customWidth="1"/>
    <col min="15877" max="15877" width="4.54296875" style="1296" customWidth="1"/>
    <col min="15878" max="16128" width="8.81640625" style="1296"/>
    <col min="16129" max="16129" width="100.81640625" style="1296" customWidth="1"/>
    <col min="16130" max="16130" width="8.453125" style="1296" customWidth="1"/>
    <col min="16131" max="16131" width="2.81640625" style="1296" bestFit="1" customWidth="1"/>
    <col min="16132" max="16132" width="5.81640625" style="1296" customWidth="1"/>
    <col min="16133" max="16133" width="4.54296875" style="1296" customWidth="1"/>
    <col min="16134" max="16384" width="8.81640625" style="1296"/>
  </cols>
  <sheetData>
    <row r="1" spans="1:11" ht="17.5" x14ac:dyDescent="0.25">
      <c r="A1" s="1295" t="s">
        <v>10331</v>
      </c>
    </row>
    <row r="2" spans="1:11" ht="15.5" x14ac:dyDescent="0.25">
      <c r="A2" s="1297"/>
    </row>
    <row r="3" spans="1:11" ht="15.5" x14ac:dyDescent="0.25">
      <c r="A3" s="1297" t="s">
        <v>8083</v>
      </c>
    </row>
    <row r="4" spans="1:11" ht="15.5" x14ac:dyDescent="0.25">
      <c r="A4" s="1298"/>
    </row>
    <row r="5" spans="1:11" ht="15" x14ac:dyDescent="0.25">
      <c r="A5" s="1299" t="s">
        <v>10332</v>
      </c>
    </row>
    <row r="6" spans="1:11" ht="15" x14ac:dyDescent="0.25">
      <c r="A6" s="1300"/>
    </row>
    <row r="7" spans="1:11" ht="15.5" x14ac:dyDescent="0.25">
      <c r="A7" s="1301" t="s">
        <v>20753</v>
      </c>
    </row>
    <row r="8" spans="1:11" ht="15" x14ac:dyDescent="0.25">
      <c r="A8" s="1300" t="s">
        <v>20754</v>
      </c>
    </row>
    <row r="9" spans="1:11" ht="15.5" x14ac:dyDescent="0.35">
      <c r="A9" s="1298" t="s">
        <v>12206</v>
      </c>
      <c r="B9" s="1302"/>
      <c r="C9" s="1302"/>
      <c r="D9" s="1302"/>
      <c r="E9" s="1302"/>
      <c r="F9" s="1302"/>
      <c r="G9" s="1302"/>
      <c r="H9" s="1302"/>
      <c r="I9" s="1302"/>
      <c r="J9" s="1302"/>
      <c r="K9" s="1302"/>
    </row>
    <row r="10" spans="1:11" ht="93" x14ac:dyDescent="0.35">
      <c r="A10" s="1298" t="s">
        <v>10333</v>
      </c>
      <c r="B10" s="1302"/>
      <c r="C10" s="1302"/>
      <c r="D10" s="1302"/>
      <c r="E10" s="1302"/>
      <c r="F10" s="1302"/>
      <c r="G10" s="1302"/>
      <c r="H10" s="1302"/>
      <c r="I10" s="1302"/>
      <c r="J10" s="1302"/>
      <c r="K10" s="1302"/>
    </row>
    <row r="11" spans="1:11" ht="15.5" x14ac:dyDescent="0.35">
      <c r="A11" s="1298" t="s">
        <v>6882</v>
      </c>
      <c r="B11" s="1302"/>
      <c r="C11" s="1302"/>
      <c r="D11" s="1302"/>
      <c r="E11" s="1302"/>
      <c r="F11" s="1302"/>
      <c r="G11" s="1302"/>
      <c r="H11" s="1302"/>
      <c r="I11" s="1302"/>
      <c r="J11" s="1302"/>
      <c r="K11" s="1302"/>
    </row>
    <row r="12" spans="1:11" ht="15.5" x14ac:dyDescent="0.35">
      <c r="A12" s="1298" t="s">
        <v>3585</v>
      </c>
      <c r="B12" s="1302"/>
      <c r="C12" s="1302"/>
      <c r="D12" s="1302"/>
      <c r="E12" s="1302"/>
      <c r="F12" s="1302"/>
      <c r="G12" s="1302"/>
      <c r="H12" s="1302"/>
      <c r="I12" s="1302"/>
      <c r="J12" s="1302"/>
      <c r="K12" s="1302"/>
    </row>
    <row r="13" spans="1:11" ht="15.5" x14ac:dyDescent="0.35">
      <c r="A13" s="1298" t="s">
        <v>4113</v>
      </c>
      <c r="B13" s="1302"/>
      <c r="C13" s="1302"/>
      <c r="D13" s="1302"/>
      <c r="E13" s="1302"/>
      <c r="F13" s="1302"/>
      <c r="G13" s="1302"/>
      <c r="H13" s="1302"/>
      <c r="I13" s="1302"/>
      <c r="J13" s="1302"/>
      <c r="K13" s="1302"/>
    </row>
    <row r="14" spans="1:11" ht="15.5" x14ac:dyDescent="0.35">
      <c r="A14" s="1298" t="s">
        <v>3711</v>
      </c>
      <c r="B14" s="1302"/>
      <c r="C14" s="1302"/>
      <c r="D14" s="1302"/>
      <c r="E14" s="1302"/>
      <c r="F14" s="1302"/>
      <c r="G14" s="1302"/>
      <c r="H14" s="1302"/>
      <c r="I14" s="1302"/>
      <c r="J14" s="1302"/>
      <c r="K14" s="1302"/>
    </row>
    <row r="15" spans="1:11" ht="15.5" x14ac:dyDescent="0.35">
      <c r="A15" s="1298" t="s">
        <v>10334</v>
      </c>
      <c r="B15" s="1302"/>
      <c r="C15" s="1302"/>
      <c r="D15" s="1302"/>
      <c r="E15" s="1302"/>
      <c r="F15" s="1302"/>
      <c r="G15" s="1302"/>
      <c r="H15" s="1302"/>
      <c r="I15" s="1302"/>
      <c r="J15" s="1302"/>
      <c r="K15" s="1302"/>
    </row>
    <row r="16" spans="1:11" ht="31" x14ac:dyDescent="0.35">
      <c r="A16" s="1298" t="s">
        <v>10335</v>
      </c>
      <c r="B16" s="1302"/>
      <c r="C16" s="1302"/>
      <c r="D16" s="1302"/>
      <c r="E16" s="1302"/>
      <c r="F16" s="1302"/>
      <c r="G16" s="1302"/>
      <c r="H16" s="1302"/>
      <c r="I16" s="1302"/>
      <c r="J16" s="1302"/>
      <c r="K16" s="1302"/>
    </row>
    <row r="17" spans="1:11" ht="31" x14ac:dyDescent="0.35">
      <c r="A17" s="1298" t="s">
        <v>10336</v>
      </c>
      <c r="B17" s="1302"/>
      <c r="C17" s="1302"/>
      <c r="D17" s="1302"/>
      <c r="E17" s="1302"/>
      <c r="F17" s="1302"/>
      <c r="G17" s="1302"/>
      <c r="H17" s="1302"/>
      <c r="I17" s="1302"/>
      <c r="J17" s="1302"/>
      <c r="K17" s="1302"/>
    </row>
    <row r="18" spans="1:11" ht="15.5" x14ac:dyDescent="0.35">
      <c r="A18" s="1298" t="s">
        <v>10337</v>
      </c>
      <c r="B18" s="1302"/>
      <c r="C18" s="1302"/>
      <c r="D18" s="1302"/>
      <c r="E18" s="1302"/>
      <c r="F18" s="1302"/>
      <c r="G18" s="1302"/>
      <c r="H18" s="1302"/>
      <c r="I18" s="1302"/>
      <c r="J18" s="1302"/>
      <c r="K18" s="1302"/>
    </row>
    <row r="19" spans="1:11" ht="15.5" x14ac:dyDescent="0.35">
      <c r="A19" s="1298" t="s">
        <v>10338</v>
      </c>
      <c r="B19" s="1302"/>
      <c r="C19" s="1302"/>
      <c r="D19" s="1302"/>
      <c r="E19" s="1302"/>
      <c r="F19" s="1302"/>
      <c r="G19" s="1302"/>
      <c r="H19" s="1302"/>
      <c r="I19" s="1302"/>
      <c r="J19" s="1302"/>
      <c r="K19" s="1302"/>
    </row>
    <row r="20" spans="1:11" ht="15.5" x14ac:dyDescent="0.35">
      <c r="A20" s="1298" t="s">
        <v>3547</v>
      </c>
      <c r="B20" s="1302"/>
      <c r="C20" s="1302"/>
      <c r="D20" s="1302"/>
      <c r="E20" s="1302"/>
      <c r="F20" s="1302"/>
      <c r="G20" s="1302"/>
      <c r="H20" s="1302"/>
      <c r="I20" s="1302"/>
      <c r="J20" s="1302"/>
      <c r="K20" s="1302"/>
    </row>
    <row r="21" spans="1:11" ht="15.5" x14ac:dyDescent="0.35">
      <c r="A21" s="1298" t="s">
        <v>721</v>
      </c>
      <c r="B21" s="1302"/>
      <c r="C21" s="1302"/>
      <c r="D21" s="1302"/>
      <c r="E21" s="1302"/>
      <c r="F21" s="1302"/>
      <c r="G21" s="1302"/>
      <c r="H21" s="1302"/>
      <c r="I21" s="1302"/>
      <c r="J21" s="1302"/>
      <c r="K21" s="1302"/>
    </row>
    <row r="22" spans="1:11" ht="15.5" x14ac:dyDescent="0.35">
      <c r="A22" s="1298" t="s">
        <v>2596</v>
      </c>
      <c r="B22" s="1302"/>
      <c r="C22" s="1302"/>
      <c r="D22" s="1302"/>
      <c r="E22" s="1302"/>
      <c r="F22" s="1302"/>
      <c r="G22" s="1302"/>
      <c r="H22" s="1302"/>
      <c r="I22" s="1302"/>
      <c r="J22" s="1302"/>
      <c r="K22" s="1302"/>
    </row>
    <row r="23" spans="1:11" ht="46.5" x14ac:dyDescent="0.35">
      <c r="A23" s="1298" t="s">
        <v>10339</v>
      </c>
      <c r="B23" s="1302"/>
      <c r="C23" s="1302"/>
      <c r="D23" s="1302"/>
      <c r="E23" s="1302"/>
      <c r="F23" s="1302"/>
      <c r="G23" s="1302"/>
      <c r="H23" s="1302"/>
      <c r="I23" s="1302"/>
      <c r="J23" s="1302"/>
      <c r="K23" s="1302"/>
    </row>
    <row r="24" spans="1:11" ht="108.5" x14ac:dyDescent="0.35">
      <c r="A24" s="1298" t="s">
        <v>10340</v>
      </c>
      <c r="B24" s="1302"/>
      <c r="C24" s="1302"/>
      <c r="D24" s="1302"/>
      <c r="E24" s="1302"/>
      <c r="F24" s="1302"/>
      <c r="G24" s="1302"/>
      <c r="H24" s="1302"/>
      <c r="I24" s="1302"/>
      <c r="J24" s="1302"/>
      <c r="K24" s="1302"/>
    </row>
    <row r="25" spans="1:11" ht="77.5" x14ac:dyDescent="0.35">
      <c r="A25" s="1298" t="s">
        <v>20755</v>
      </c>
      <c r="B25" s="1302"/>
      <c r="C25" s="1302"/>
      <c r="D25" s="1302"/>
      <c r="E25" s="1302"/>
      <c r="F25" s="1302"/>
      <c r="G25" s="1302"/>
      <c r="H25" s="1302"/>
      <c r="I25" s="1302"/>
      <c r="J25" s="1302"/>
      <c r="K25" s="1302"/>
    </row>
    <row r="26" spans="1:11" ht="62" x14ac:dyDescent="0.35">
      <c r="A26" s="1298" t="s">
        <v>20756</v>
      </c>
      <c r="B26" s="1302"/>
      <c r="C26" s="1302"/>
      <c r="D26" s="1302"/>
      <c r="E26" s="1302"/>
      <c r="F26" s="1302"/>
      <c r="G26" s="1302"/>
      <c r="H26" s="1302"/>
      <c r="I26" s="1302"/>
      <c r="J26" s="1302"/>
      <c r="K26" s="1302"/>
    </row>
    <row r="27" spans="1:11" ht="31" x14ac:dyDescent="0.35">
      <c r="A27" s="1298" t="s">
        <v>10341</v>
      </c>
      <c r="B27" s="1302"/>
      <c r="C27" s="1302"/>
      <c r="D27" s="1302"/>
      <c r="E27" s="1302"/>
      <c r="F27" s="1302"/>
      <c r="G27" s="1302"/>
      <c r="H27" s="1302"/>
      <c r="I27" s="1302"/>
      <c r="J27" s="1302"/>
      <c r="K27" s="1302"/>
    </row>
    <row r="28" spans="1:11" ht="31" x14ac:dyDescent="0.35">
      <c r="A28" s="1298" t="s">
        <v>10342</v>
      </c>
      <c r="B28" s="1302"/>
      <c r="C28" s="1302"/>
      <c r="D28" s="1302"/>
      <c r="E28" s="1302"/>
      <c r="F28" s="1302"/>
      <c r="G28" s="1302"/>
      <c r="H28" s="1302"/>
      <c r="I28" s="1302"/>
      <c r="J28" s="1302"/>
      <c r="K28" s="1302"/>
    </row>
    <row r="29" spans="1:11" ht="31" x14ac:dyDescent="0.35">
      <c r="A29" s="1298" t="s">
        <v>10343</v>
      </c>
      <c r="B29" s="1302"/>
      <c r="C29" s="1302"/>
      <c r="D29" s="1302"/>
      <c r="E29" s="1302"/>
      <c r="F29" s="1302"/>
      <c r="G29" s="1302"/>
      <c r="H29" s="1302"/>
      <c r="I29" s="1302"/>
      <c r="J29" s="1302"/>
      <c r="K29" s="1302"/>
    </row>
    <row r="30" spans="1:11" ht="15.5" x14ac:dyDescent="0.35">
      <c r="A30" s="1298" t="s">
        <v>10344</v>
      </c>
      <c r="B30" s="1302"/>
      <c r="C30" s="1302"/>
      <c r="D30" s="1302"/>
      <c r="E30" s="1302"/>
      <c r="F30" s="1302"/>
      <c r="G30" s="1302"/>
      <c r="H30" s="1302"/>
      <c r="I30" s="1302"/>
      <c r="J30" s="1302"/>
      <c r="K30" s="1302"/>
    </row>
    <row r="31" spans="1:11" ht="31" x14ac:dyDescent="0.35">
      <c r="A31" s="1298" t="s">
        <v>10345</v>
      </c>
      <c r="B31" s="1302"/>
      <c r="C31" s="1302"/>
      <c r="D31" s="1302"/>
      <c r="E31" s="1302"/>
      <c r="F31" s="1302"/>
      <c r="G31" s="1302"/>
      <c r="H31" s="1302"/>
      <c r="I31" s="1302"/>
      <c r="J31" s="1302"/>
      <c r="K31" s="1302"/>
    </row>
    <row r="32" spans="1:11" ht="31" x14ac:dyDescent="0.35">
      <c r="A32" s="1298" t="s">
        <v>10346</v>
      </c>
      <c r="B32" s="1302"/>
      <c r="C32" s="1302"/>
      <c r="D32" s="1302"/>
      <c r="E32" s="1302"/>
      <c r="F32" s="1302"/>
      <c r="G32" s="1302"/>
      <c r="H32" s="1302"/>
      <c r="I32" s="1302"/>
      <c r="J32" s="1302"/>
      <c r="K32" s="1302"/>
    </row>
    <row r="33" spans="1:11" ht="31" x14ac:dyDescent="0.35">
      <c r="A33" s="1298" t="s">
        <v>10347</v>
      </c>
      <c r="B33" s="1302"/>
      <c r="C33" s="1302"/>
      <c r="D33" s="1302"/>
      <c r="E33" s="1302"/>
      <c r="F33" s="1302"/>
      <c r="G33" s="1302"/>
      <c r="H33" s="1302"/>
      <c r="I33" s="1302"/>
      <c r="J33" s="1302"/>
      <c r="K33" s="1302"/>
    </row>
    <row r="34" spans="1:11" ht="31" x14ac:dyDescent="0.35">
      <c r="A34" s="1298" t="s">
        <v>10348</v>
      </c>
      <c r="B34" s="1302"/>
      <c r="C34" s="1302"/>
      <c r="D34" s="1302"/>
      <c r="E34" s="1302"/>
      <c r="F34" s="1302"/>
      <c r="G34" s="1302"/>
      <c r="H34" s="1302"/>
      <c r="I34" s="1302"/>
      <c r="J34" s="1302"/>
      <c r="K34" s="1302"/>
    </row>
    <row r="35" spans="1:11" ht="62" x14ac:dyDescent="0.35">
      <c r="A35" s="1298" t="s">
        <v>10349</v>
      </c>
      <c r="B35" s="1302"/>
      <c r="C35" s="1302"/>
      <c r="D35" s="1302"/>
      <c r="E35" s="1302"/>
      <c r="F35" s="1302"/>
      <c r="G35" s="1302"/>
      <c r="H35" s="1302"/>
      <c r="I35" s="1302"/>
      <c r="J35" s="1302"/>
      <c r="K35" s="1302"/>
    </row>
    <row r="36" spans="1:11" ht="15.5" x14ac:dyDescent="0.35">
      <c r="A36" s="1298" t="s">
        <v>20757</v>
      </c>
      <c r="B36" s="1302"/>
      <c r="C36" s="1302"/>
      <c r="D36" s="1302"/>
      <c r="E36" s="1302"/>
      <c r="F36" s="1302"/>
      <c r="G36" s="1302"/>
      <c r="H36" s="1302"/>
      <c r="I36" s="1302"/>
      <c r="J36" s="1302"/>
      <c r="K36" s="1302"/>
    </row>
    <row r="37" spans="1:11" ht="108.5" x14ac:dyDescent="0.35">
      <c r="A37" s="1298" t="s">
        <v>20758</v>
      </c>
      <c r="B37" s="1302"/>
      <c r="C37" s="1302"/>
      <c r="D37" s="1302"/>
      <c r="E37" s="1302"/>
      <c r="F37" s="1302"/>
      <c r="G37" s="1302"/>
      <c r="H37" s="1302"/>
      <c r="I37" s="1302"/>
      <c r="J37" s="1302"/>
      <c r="K37" s="1302"/>
    </row>
    <row r="38" spans="1:11" ht="46.5" x14ac:dyDescent="0.35">
      <c r="A38" s="1298" t="s">
        <v>20759</v>
      </c>
      <c r="B38" s="1302"/>
      <c r="C38" s="1302"/>
      <c r="D38" s="1302"/>
      <c r="E38" s="1302"/>
      <c r="F38" s="1302"/>
      <c r="G38" s="1302"/>
      <c r="H38" s="1302"/>
      <c r="I38" s="1302"/>
      <c r="J38" s="1302"/>
      <c r="K38" s="1302"/>
    </row>
    <row r="39" spans="1:11" ht="46.5" x14ac:dyDescent="0.35">
      <c r="A39" s="1298" t="s">
        <v>20760</v>
      </c>
      <c r="B39" s="1302"/>
      <c r="C39" s="1302"/>
      <c r="D39" s="1302"/>
      <c r="E39" s="1302"/>
      <c r="F39" s="1302"/>
      <c r="G39" s="1302"/>
      <c r="H39" s="1302"/>
      <c r="I39" s="1302"/>
      <c r="J39" s="1302"/>
      <c r="K39" s="1302"/>
    </row>
    <row r="40" spans="1:11" ht="46.5" x14ac:dyDescent="0.35">
      <c r="A40" s="1298" t="s">
        <v>20761</v>
      </c>
      <c r="B40" s="1302"/>
      <c r="C40" s="1302"/>
      <c r="D40" s="1302"/>
      <c r="E40" s="1302"/>
      <c r="F40" s="1302"/>
      <c r="G40" s="1302"/>
      <c r="H40" s="1302"/>
      <c r="I40" s="1302"/>
      <c r="J40" s="1302"/>
      <c r="K40" s="1302"/>
    </row>
    <row r="41" spans="1:11" ht="31" x14ac:dyDescent="0.35">
      <c r="A41" s="1298" t="s">
        <v>20762</v>
      </c>
      <c r="B41" s="1302"/>
      <c r="C41" s="1302"/>
      <c r="D41" s="1302"/>
      <c r="E41" s="1302"/>
      <c r="F41" s="1302"/>
      <c r="G41" s="1302"/>
      <c r="H41" s="1302"/>
      <c r="I41" s="1302"/>
      <c r="J41" s="1302"/>
      <c r="K41" s="1302"/>
    </row>
    <row r="42" spans="1:11" ht="15.5" x14ac:dyDescent="0.35">
      <c r="A42" s="1298" t="s">
        <v>20763</v>
      </c>
      <c r="B42" s="1302"/>
      <c r="C42" s="1302"/>
      <c r="D42" s="1302"/>
      <c r="E42" s="1302"/>
      <c r="F42" s="1302"/>
      <c r="G42" s="1302"/>
      <c r="H42" s="1302"/>
      <c r="I42" s="1302"/>
      <c r="J42" s="1302"/>
      <c r="K42" s="1302"/>
    </row>
    <row r="43" spans="1:11" ht="15.5" x14ac:dyDescent="0.35">
      <c r="A43" s="1298" t="s">
        <v>3436</v>
      </c>
      <c r="B43" s="1302"/>
      <c r="C43" s="1302"/>
      <c r="D43" s="1302"/>
      <c r="E43" s="1302"/>
      <c r="F43" s="1302"/>
      <c r="G43" s="1302"/>
      <c r="H43" s="1302"/>
      <c r="I43" s="1302"/>
      <c r="J43" s="1302"/>
      <c r="K43" s="1302"/>
    </row>
    <row r="44" spans="1:11" ht="15.5" x14ac:dyDescent="0.35">
      <c r="A44" s="1298" t="s">
        <v>10350</v>
      </c>
      <c r="B44" s="1302"/>
      <c r="C44" s="1302"/>
      <c r="D44" s="1302"/>
      <c r="E44" s="1302"/>
      <c r="F44" s="1302"/>
      <c r="G44" s="1302"/>
      <c r="H44" s="1302"/>
      <c r="I44" s="1302"/>
      <c r="J44" s="1302"/>
      <c r="K44" s="1302"/>
    </row>
    <row r="45" spans="1:11" ht="15.5" x14ac:dyDescent="0.35">
      <c r="A45" s="1298" t="s">
        <v>3552</v>
      </c>
      <c r="B45" s="1302"/>
      <c r="C45" s="1302"/>
      <c r="D45" s="1302"/>
      <c r="E45" s="1302"/>
      <c r="F45" s="1302"/>
      <c r="G45" s="1302"/>
      <c r="H45" s="1302"/>
      <c r="I45" s="1302"/>
      <c r="J45" s="1302"/>
      <c r="K45" s="1302"/>
    </row>
    <row r="46" spans="1:11" ht="15.5" x14ac:dyDescent="0.35">
      <c r="A46" s="1298" t="s">
        <v>10351</v>
      </c>
      <c r="B46" s="1302"/>
      <c r="C46" s="1302"/>
      <c r="D46" s="1302"/>
      <c r="E46" s="1302"/>
      <c r="F46" s="1302"/>
      <c r="G46" s="1302"/>
      <c r="H46" s="1302"/>
      <c r="I46" s="1302"/>
      <c r="J46" s="1302"/>
      <c r="K46" s="1302"/>
    </row>
    <row r="47" spans="1:11" ht="31" x14ac:dyDescent="0.35">
      <c r="A47" s="1298" t="s">
        <v>20764</v>
      </c>
      <c r="B47" s="1302"/>
      <c r="C47" s="1302"/>
      <c r="D47" s="1302"/>
      <c r="E47" s="1302"/>
      <c r="F47" s="1302"/>
      <c r="G47" s="1302"/>
      <c r="H47" s="1302"/>
      <c r="I47" s="1302"/>
      <c r="J47" s="1302"/>
      <c r="K47" s="1302"/>
    </row>
    <row r="48" spans="1:11" ht="46.5" x14ac:dyDescent="0.35">
      <c r="A48" s="1298" t="s">
        <v>10352</v>
      </c>
      <c r="B48" s="1302"/>
      <c r="C48" s="1302"/>
      <c r="D48" s="1302"/>
      <c r="E48" s="1302"/>
      <c r="F48" s="1302"/>
      <c r="G48" s="1302"/>
      <c r="H48" s="1302"/>
      <c r="I48" s="1302"/>
      <c r="J48" s="1302"/>
      <c r="K48" s="1302"/>
    </row>
    <row r="49" spans="1:11" ht="62" x14ac:dyDescent="0.35">
      <c r="A49" s="1298" t="s">
        <v>10353</v>
      </c>
      <c r="B49" s="1302"/>
      <c r="C49" s="1302"/>
      <c r="D49" s="1302"/>
      <c r="E49" s="1302"/>
      <c r="F49" s="1302"/>
      <c r="G49" s="1302"/>
      <c r="H49" s="1302"/>
      <c r="I49" s="1302"/>
      <c r="J49" s="1302"/>
      <c r="K49" s="1302"/>
    </row>
    <row r="50" spans="1:11" ht="62" x14ac:dyDescent="0.35">
      <c r="A50" s="1298" t="s">
        <v>10354</v>
      </c>
      <c r="B50" s="1302"/>
      <c r="C50" s="1302"/>
      <c r="D50" s="1302"/>
      <c r="E50" s="1302"/>
      <c r="F50" s="1302"/>
      <c r="G50" s="1302"/>
      <c r="H50" s="1302"/>
      <c r="I50" s="1302"/>
      <c r="J50" s="1302"/>
      <c r="K50" s="1302"/>
    </row>
    <row r="51" spans="1:11" ht="62" x14ac:dyDescent="0.35">
      <c r="A51" s="1298" t="s">
        <v>20765</v>
      </c>
      <c r="B51" s="1302"/>
      <c r="C51" s="1302"/>
      <c r="D51" s="1302"/>
      <c r="E51" s="1302"/>
      <c r="F51" s="1302"/>
      <c r="G51" s="1302"/>
      <c r="H51" s="1302"/>
      <c r="I51" s="1302"/>
      <c r="J51" s="1302"/>
      <c r="K51" s="1302"/>
    </row>
    <row r="52" spans="1:11" ht="31" x14ac:dyDescent="0.35">
      <c r="A52" s="1298" t="s">
        <v>20766</v>
      </c>
      <c r="B52" s="1302"/>
      <c r="C52" s="1302"/>
      <c r="D52" s="1302"/>
      <c r="E52" s="1302"/>
      <c r="F52" s="1302"/>
      <c r="G52" s="1302"/>
      <c r="H52" s="1302"/>
      <c r="I52" s="1302"/>
      <c r="J52" s="1302"/>
      <c r="K52" s="1302"/>
    </row>
    <row r="53" spans="1:11" ht="46.5" x14ac:dyDescent="0.35">
      <c r="A53" s="1298" t="s">
        <v>20767</v>
      </c>
      <c r="B53" s="1302"/>
      <c r="C53" s="1302"/>
      <c r="D53" s="1302"/>
      <c r="E53" s="1302"/>
      <c r="F53" s="1302"/>
      <c r="G53" s="1302"/>
      <c r="H53" s="1302"/>
      <c r="I53" s="1302"/>
      <c r="J53" s="1302"/>
      <c r="K53" s="1302"/>
    </row>
    <row r="54" spans="1:11" ht="15.5" x14ac:dyDescent="0.35">
      <c r="A54" s="1298" t="s">
        <v>20768</v>
      </c>
      <c r="B54" s="1302"/>
      <c r="C54" s="1302"/>
      <c r="D54" s="1302"/>
      <c r="E54" s="1302"/>
      <c r="F54" s="1302"/>
      <c r="G54" s="1302"/>
      <c r="H54" s="1302"/>
      <c r="I54" s="1302"/>
      <c r="J54" s="1302"/>
      <c r="K54" s="1302"/>
    </row>
    <row r="55" spans="1:11" ht="15.5" x14ac:dyDescent="0.35">
      <c r="A55" s="1297"/>
      <c r="B55" s="1302"/>
      <c r="C55" s="1302" t="s">
        <v>10355</v>
      </c>
      <c r="D55" s="1302">
        <v>1</v>
      </c>
      <c r="E55" s="1302" t="s">
        <v>10356</v>
      </c>
      <c r="F55" s="1302" t="s">
        <v>10357</v>
      </c>
      <c r="G55" s="1302"/>
      <c r="H55" s="1302" t="s">
        <v>10358</v>
      </c>
      <c r="I55" s="1302" t="s">
        <v>10359</v>
      </c>
      <c r="J55" s="1302" t="s">
        <v>10360</v>
      </c>
      <c r="K55" s="1302"/>
    </row>
    <row r="56" spans="1:11" s="1304" customFormat="1" ht="15.5" x14ac:dyDescent="0.25">
      <c r="A56" s="1298" t="s">
        <v>12207</v>
      </c>
      <c r="B56" s="1303" t="s">
        <v>12208</v>
      </c>
      <c r="C56" s="1303"/>
      <c r="D56" s="1303" t="s">
        <v>12209</v>
      </c>
      <c r="E56" s="1303"/>
      <c r="F56" s="1303" t="s">
        <v>12210</v>
      </c>
      <c r="G56" s="1303" t="s">
        <v>12211</v>
      </c>
      <c r="H56" s="1303"/>
      <c r="I56" s="1303"/>
      <c r="J56" s="1303"/>
      <c r="K56" s="1303"/>
    </row>
    <row r="57" spans="1:11" ht="15.5" x14ac:dyDescent="0.35">
      <c r="A57" s="1297"/>
      <c r="B57" s="1302"/>
      <c r="C57" s="1302"/>
      <c r="D57" s="1302">
        <v>5</v>
      </c>
      <c r="E57" s="1302"/>
      <c r="F57" s="1302" t="s">
        <v>10361</v>
      </c>
      <c r="G57" s="1302"/>
      <c r="H57" s="1302"/>
      <c r="I57" s="1302"/>
      <c r="J57" s="1302"/>
      <c r="K57" s="1302"/>
    </row>
    <row r="58" spans="1:11" ht="15.5" x14ac:dyDescent="0.35">
      <c r="A58" s="1298" t="s">
        <v>10362</v>
      </c>
      <c r="B58" s="1302"/>
      <c r="C58" s="1302"/>
      <c r="D58" s="1302"/>
      <c r="E58" s="1302"/>
      <c r="F58" s="1302"/>
      <c r="G58" s="1302"/>
      <c r="H58" s="1302"/>
      <c r="I58" s="1302"/>
      <c r="J58" s="1302"/>
      <c r="K58" s="1302"/>
    </row>
    <row r="59" spans="1:11" ht="15.5" x14ac:dyDescent="0.35">
      <c r="A59" s="1298" t="s">
        <v>20769</v>
      </c>
      <c r="B59" s="1302"/>
      <c r="C59" s="1302"/>
      <c r="D59" s="1302"/>
      <c r="E59" s="1302"/>
      <c r="F59" s="1302"/>
      <c r="G59" s="1302"/>
      <c r="H59" s="1302"/>
      <c r="I59" s="1302"/>
      <c r="J59" s="1302"/>
      <c r="K59" s="1302"/>
    </row>
    <row r="60" spans="1:11" ht="15.5" x14ac:dyDescent="0.35">
      <c r="A60" s="1297"/>
      <c r="B60" s="1302"/>
      <c r="C60" s="1302" t="s">
        <v>10355</v>
      </c>
      <c r="D60" s="1302">
        <v>1</v>
      </c>
      <c r="E60" s="1302" t="s">
        <v>10356</v>
      </c>
      <c r="F60" s="1302" t="s">
        <v>10357</v>
      </c>
      <c r="G60" s="1302"/>
      <c r="H60" s="1302" t="s">
        <v>10358</v>
      </c>
      <c r="I60" s="1302" t="s">
        <v>10359</v>
      </c>
      <c r="J60" s="1302" t="s">
        <v>10360</v>
      </c>
      <c r="K60" s="1302"/>
    </row>
    <row r="61" spans="1:11" ht="15.5" x14ac:dyDescent="0.35">
      <c r="A61" s="1298" t="s">
        <v>12212</v>
      </c>
      <c r="B61" s="1302" t="s">
        <v>12208</v>
      </c>
      <c r="C61" s="1302"/>
      <c r="D61" s="1302" t="s">
        <v>12209</v>
      </c>
      <c r="E61" s="1302"/>
      <c r="F61" s="1302" t="s">
        <v>12210</v>
      </c>
      <c r="G61" s="1302" t="s">
        <v>12211</v>
      </c>
      <c r="H61" s="1302"/>
      <c r="I61" s="1302"/>
      <c r="J61" s="1302"/>
      <c r="K61" s="1302"/>
    </row>
    <row r="62" spans="1:11" ht="15.5" x14ac:dyDescent="0.35">
      <c r="A62" s="1298"/>
      <c r="B62" s="1302"/>
      <c r="C62" s="1302"/>
      <c r="D62" s="1302" t="s">
        <v>10363</v>
      </c>
      <c r="E62" s="1302"/>
      <c r="F62" s="1302" t="s">
        <v>10361</v>
      </c>
      <c r="G62" s="1302"/>
      <c r="H62" s="1302"/>
      <c r="I62" s="1302"/>
      <c r="J62" s="1302"/>
      <c r="K62" s="1302"/>
    </row>
    <row r="63" spans="1:11" ht="31" x14ac:dyDescent="0.35">
      <c r="A63" s="1298" t="s">
        <v>10364</v>
      </c>
      <c r="B63" s="1302"/>
      <c r="C63" s="1302"/>
      <c r="D63" s="1302"/>
      <c r="E63" s="1302"/>
      <c r="F63" s="1302"/>
      <c r="G63" s="1302"/>
      <c r="H63" s="1302"/>
      <c r="I63" s="1302"/>
      <c r="J63" s="1302"/>
      <c r="K63" s="1302"/>
    </row>
    <row r="64" spans="1:11" ht="31" x14ac:dyDescent="0.35">
      <c r="A64" s="1298" t="s">
        <v>20770</v>
      </c>
      <c r="B64" s="1302"/>
      <c r="C64" s="1302"/>
      <c r="D64" s="1302"/>
      <c r="E64" s="1302"/>
      <c r="F64" s="1302"/>
      <c r="G64" s="1302"/>
      <c r="H64" s="1302"/>
      <c r="I64" s="1302"/>
      <c r="J64" s="1302"/>
      <c r="K64" s="1302"/>
    </row>
    <row r="65" spans="1:11" ht="15.5" x14ac:dyDescent="0.35">
      <c r="A65" s="1298" t="s">
        <v>2422</v>
      </c>
      <c r="B65" s="1302"/>
      <c r="C65" s="1302"/>
      <c r="D65" s="1302"/>
      <c r="E65" s="1302"/>
      <c r="F65" s="1302"/>
      <c r="G65" s="1302"/>
      <c r="H65" s="1302"/>
      <c r="I65" s="1302"/>
      <c r="J65" s="1302"/>
      <c r="K65" s="1302"/>
    </row>
    <row r="66" spans="1:11" ht="15.5" x14ac:dyDescent="0.35">
      <c r="A66" s="1298" t="s">
        <v>10365</v>
      </c>
      <c r="B66" s="1302"/>
      <c r="C66" s="1302"/>
      <c r="D66" s="1302"/>
      <c r="E66" s="1302"/>
      <c r="F66" s="1302"/>
      <c r="G66" s="1302"/>
      <c r="H66" s="1302"/>
      <c r="I66" s="1302"/>
      <c r="J66" s="1302"/>
      <c r="K66" s="1302"/>
    </row>
    <row r="67" spans="1:11" ht="31" x14ac:dyDescent="0.35">
      <c r="A67" s="1298" t="s">
        <v>20771</v>
      </c>
      <c r="B67" s="1302"/>
      <c r="C67" s="1302"/>
      <c r="D67" s="1302"/>
      <c r="E67" s="1302"/>
      <c r="F67" s="1302"/>
      <c r="G67" s="1302"/>
      <c r="H67" s="1302"/>
      <c r="I67" s="1302"/>
      <c r="J67" s="1302"/>
      <c r="K67" s="1302"/>
    </row>
    <row r="68" spans="1:11" ht="31" x14ac:dyDescent="0.35">
      <c r="A68" s="1298" t="s">
        <v>20772</v>
      </c>
      <c r="B68" s="1302"/>
      <c r="C68" s="1302"/>
      <c r="D68" s="1302"/>
      <c r="E68" s="1302"/>
      <c r="F68" s="1302"/>
      <c r="G68" s="1302"/>
      <c r="H68" s="1302"/>
      <c r="I68" s="1302"/>
      <c r="J68" s="1302"/>
      <c r="K68" s="1302"/>
    </row>
    <row r="69" spans="1:11" ht="15.5" x14ac:dyDescent="0.35">
      <c r="A69" s="1298" t="s">
        <v>10366</v>
      </c>
      <c r="B69" s="1302"/>
      <c r="C69" s="1302"/>
      <c r="D69" s="1302"/>
      <c r="E69" s="1302"/>
      <c r="F69" s="1302"/>
      <c r="G69" s="1302"/>
      <c r="H69" s="1302"/>
      <c r="I69" s="1302"/>
      <c r="J69" s="1302"/>
      <c r="K69" s="1302"/>
    </row>
    <row r="70" spans="1:11" ht="62" x14ac:dyDescent="0.35">
      <c r="A70" s="1298" t="s">
        <v>10367</v>
      </c>
      <c r="B70" s="1302"/>
      <c r="C70" s="1302"/>
      <c r="D70" s="1302"/>
      <c r="E70" s="1302"/>
      <c r="F70" s="1302"/>
      <c r="G70" s="1302"/>
      <c r="H70" s="1302"/>
      <c r="I70" s="1302"/>
      <c r="J70" s="1302"/>
      <c r="K70" s="1302"/>
    </row>
    <row r="71" spans="1:11" ht="15.5" x14ac:dyDescent="0.35">
      <c r="A71" s="1298" t="s">
        <v>20773</v>
      </c>
      <c r="B71" s="1302"/>
      <c r="C71" s="1302"/>
      <c r="D71" s="1302"/>
      <c r="E71" s="1302"/>
      <c r="F71" s="1302"/>
      <c r="G71" s="1302"/>
      <c r="H71" s="1302"/>
      <c r="I71" s="1302"/>
      <c r="J71" s="1302"/>
      <c r="K71" s="1302"/>
    </row>
    <row r="72" spans="1:11" ht="15.5" x14ac:dyDescent="0.35">
      <c r="A72" s="1298" t="s">
        <v>2730</v>
      </c>
      <c r="B72" s="1302"/>
      <c r="C72" s="1302"/>
      <c r="D72" s="1302"/>
      <c r="E72" s="1302"/>
      <c r="F72" s="1302"/>
      <c r="G72" s="1302"/>
      <c r="H72" s="1302"/>
      <c r="I72" s="1302"/>
      <c r="J72" s="1302"/>
      <c r="K72" s="1302"/>
    </row>
    <row r="73" spans="1:11" ht="15.5" x14ac:dyDescent="0.35">
      <c r="A73" s="1298" t="s">
        <v>10368</v>
      </c>
      <c r="B73" s="1302"/>
      <c r="C73" s="1302"/>
      <c r="D73" s="1302"/>
      <c r="E73" s="1302"/>
      <c r="F73" s="1302"/>
      <c r="G73" s="1302"/>
      <c r="H73" s="1302"/>
      <c r="I73" s="1302"/>
      <c r="J73" s="1302"/>
      <c r="K73" s="1302"/>
    </row>
    <row r="74" spans="1:11" ht="46.5" x14ac:dyDescent="0.35">
      <c r="A74" s="1298" t="s">
        <v>10369</v>
      </c>
      <c r="B74" s="1302"/>
      <c r="C74" s="1302"/>
      <c r="D74" s="1302"/>
      <c r="E74" s="1302"/>
      <c r="F74" s="1302"/>
      <c r="G74" s="1302"/>
      <c r="H74" s="1302"/>
      <c r="I74" s="1302"/>
      <c r="J74" s="1302"/>
      <c r="K74" s="1302"/>
    </row>
    <row r="75" spans="1:11" ht="15.5" x14ac:dyDescent="0.35">
      <c r="A75" s="1298" t="s">
        <v>3797</v>
      </c>
      <c r="B75" s="1302"/>
      <c r="C75" s="1302"/>
      <c r="D75" s="1302"/>
      <c r="E75" s="1302"/>
      <c r="F75" s="1302"/>
      <c r="G75" s="1302"/>
      <c r="H75" s="1302"/>
      <c r="I75" s="1302"/>
      <c r="J75" s="1302"/>
      <c r="K75" s="1302"/>
    </row>
    <row r="76" spans="1:11" ht="15.5" x14ac:dyDescent="0.35">
      <c r="A76" s="1298" t="s">
        <v>10370</v>
      </c>
      <c r="B76" s="1302"/>
      <c r="C76" s="1302"/>
      <c r="D76" s="1302"/>
      <c r="E76" s="1302"/>
      <c r="F76" s="1302"/>
      <c r="G76" s="1302"/>
      <c r="H76" s="1302"/>
      <c r="I76" s="1302"/>
      <c r="J76" s="1302"/>
      <c r="K76" s="1302"/>
    </row>
    <row r="77" spans="1:11" ht="46.5" x14ac:dyDescent="0.35">
      <c r="A77" s="1298" t="s">
        <v>10371</v>
      </c>
      <c r="B77" s="1302"/>
      <c r="C77" s="1302"/>
      <c r="D77" s="1302"/>
      <c r="E77" s="1302"/>
      <c r="F77" s="1302"/>
      <c r="G77" s="1302"/>
      <c r="H77" s="1302"/>
      <c r="I77" s="1302"/>
      <c r="J77" s="1302"/>
      <c r="K77" s="1302"/>
    </row>
    <row r="78" spans="1:11" ht="15.5" x14ac:dyDescent="0.35">
      <c r="A78" s="1298" t="s">
        <v>3965</v>
      </c>
      <c r="B78" s="1302"/>
      <c r="C78" s="1302"/>
      <c r="D78" s="1302"/>
      <c r="E78" s="1302"/>
      <c r="F78" s="1302"/>
      <c r="G78" s="1302"/>
      <c r="H78" s="1302"/>
      <c r="I78" s="1302"/>
      <c r="J78" s="1302"/>
      <c r="K78" s="1302"/>
    </row>
    <row r="79" spans="1:11" ht="15.5" x14ac:dyDescent="0.35">
      <c r="A79" s="1298" t="s">
        <v>10372</v>
      </c>
      <c r="B79" s="1302"/>
      <c r="C79" s="1302"/>
      <c r="D79" s="1302"/>
      <c r="E79" s="1302"/>
      <c r="F79" s="1302"/>
      <c r="G79" s="1302"/>
      <c r="H79" s="1302"/>
      <c r="I79" s="1302"/>
      <c r="J79" s="1302"/>
      <c r="K79" s="1302"/>
    </row>
    <row r="80" spans="1:11" ht="31" x14ac:dyDescent="0.35">
      <c r="A80" s="1298" t="s">
        <v>10373</v>
      </c>
      <c r="B80" s="1302"/>
      <c r="C80" s="1302"/>
      <c r="D80" s="1302"/>
      <c r="E80" s="1302"/>
      <c r="F80" s="1302"/>
      <c r="G80" s="1302"/>
      <c r="H80" s="1302"/>
      <c r="I80" s="1302"/>
      <c r="J80" s="1302"/>
      <c r="K80" s="1302"/>
    </row>
    <row r="81" spans="1:11" ht="31" x14ac:dyDescent="0.35">
      <c r="A81" s="1298" t="s">
        <v>10374</v>
      </c>
      <c r="B81" s="1302"/>
      <c r="C81" s="1302"/>
      <c r="D81" s="1302"/>
      <c r="E81" s="1302"/>
      <c r="F81" s="1302"/>
      <c r="G81" s="1302"/>
      <c r="H81" s="1302"/>
      <c r="I81" s="1302"/>
      <c r="J81" s="1302"/>
      <c r="K81" s="1302"/>
    </row>
    <row r="82" spans="1:11" ht="31" x14ac:dyDescent="0.35">
      <c r="A82" s="1298" t="s">
        <v>10375</v>
      </c>
      <c r="B82" s="1302"/>
      <c r="C82" s="1302"/>
      <c r="D82" s="1302"/>
      <c r="E82" s="1302"/>
      <c r="F82" s="1302"/>
      <c r="G82" s="1302"/>
      <c r="H82" s="1302"/>
      <c r="I82" s="1302"/>
      <c r="J82" s="1302"/>
      <c r="K82" s="1302"/>
    </row>
    <row r="83" spans="1:11" ht="46.5" x14ac:dyDescent="0.35">
      <c r="A83" s="1298" t="s">
        <v>10376</v>
      </c>
      <c r="B83" s="1302"/>
      <c r="C83" s="1302"/>
      <c r="D83" s="1302"/>
      <c r="E83" s="1302"/>
      <c r="F83" s="1302"/>
      <c r="G83" s="1302"/>
      <c r="H83" s="1302"/>
      <c r="I83" s="1302"/>
      <c r="J83" s="1302"/>
      <c r="K83" s="1302"/>
    </row>
    <row r="84" spans="1:11" ht="15.5" x14ac:dyDescent="0.35">
      <c r="A84" s="1298" t="s">
        <v>3778</v>
      </c>
      <c r="B84" s="1302"/>
      <c r="C84" s="1302"/>
      <c r="D84" s="1302"/>
      <c r="E84" s="1302"/>
      <c r="F84" s="1302"/>
      <c r="G84" s="1302"/>
      <c r="H84" s="1302"/>
      <c r="I84" s="1302"/>
      <c r="J84" s="1302"/>
      <c r="K84" s="1302"/>
    </row>
    <row r="85" spans="1:11" ht="15.5" x14ac:dyDescent="0.35">
      <c r="A85" s="1298" t="s">
        <v>10377</v>
      </c>
      <c r="B85" s="1302"/>
      <c r="C85" s="1302"/>
      <c r="D85" s="1302"/>
      <c r="E85" s="1302"/>
      <c r="F85" s="1302"/>
      <c r="G85" s="1302"/>
      <c r="H85" s="1302"/>
      <c r="I85" s="1302"/>
      <c r="J85" s="1302"/>
      <c r="K85" s="1302"/>
    </row>
    <row r="86" spans="1:11" ht="62" x14ac:dyDescent="0.35">
      <c r="A86" s="1298" t="s">
        <v>20774</v>
      </c>
      <c r="B86" s="1302"/>
      <c r="C86" s="1302"/>
      <c r="D86" s="1302"/>
      <c r="E86" s="1302"/>
      <c r="F86" s="1302"/>
      <c r="G86" s="1302"/>
      <c r="H86" s="1302"/>
      <c r="I86" s="1302"/>
      <c r="J86" s="1302"/>
      <c r="K86" s="1302"/>
    </row>
    <row r="87" spans="1:11" ht="15.5" x14ac:dyDescent="0.35">
      <c r="A87" s="1298" t="s">
        <v>20775</v>
      </c>
      <c r="B87" s="1302"/>
      <c r="C87" s="1302"/>
      <c r="D87" s="1302"/>
      <c r="E87" s="1302"/>
      <c r="F87" s="1302"/>
      <c r="G87" s="1302"/>
      <c r="H87" s="1302"/>
      <c r="I87" s="1302"/>
      <c r="J87" s="1302"/>
      <c r="K87" s="1302"/>
    </row>
    <row r="88" spans="1:11" ht="15.5" x14ac:dyDescent="0.35">
      <c r="A88" s="1305" t="s">
        <v>10379</v>
      </c>
      <c r="B88" s="1302"/>
      <c r="C88" s="1302"/>
      <c r="D88" s="1302"/>
      <c r="E88" s="1302"/>
      <c r="F88" s="1302"/>
      <c r="G88" s="1302"/>
      <c r="H88" s="1302"/>
      <c r="I88" s="1302"/>
      <c r="J88" s="1302"/>
      <c r="K88" s="1302"/>
    </row>
    <row r="89" spans="1:11" ht="15.5" x14ac:dyDescent="0.35">
      <c r="A89" s="1305" t="s">
        <v>2560</v>
      </c>
      <c r="B89" s="1302"/>
      <c r="C89" s="1302"/>
      <c r="D89" s="1302"/>
      <c r="E89" s="1302"/>
      <c r="F89" s="1302"/>
      <c r="G89" s="1302"/>
      <c r="H89" s="1302"/>
      <c r="I89" s="1302"/>
      <c r="J89" s="1302"/>
      <c r="K89" s="1302"/>
    </row>
    <row r="90" spans="1:11" ht="15.5" x14ac:dyDescent="0.35">
      <c r="A90" s="1306" t="s">
        <v>10380</v>
      </c>
      <c r="B90" s="1302"/>
      <c r="C90" s="1302"/>
      <c r="D90" s="1302"/>
      <c r="E90" s="1302"/>
      <c r="F90" s="1302"/>
      <c r="G90" s="1302"/>
      <c r="H90" s="1302"/>
      <c r="I90" s="1302"/>
      <c r="J90" s="1302"/>
      <c r="K90" s="1302"/>
    </row>
    <row r="91" spans="1:11" ht="15.5" x14ac:dyDescent="0.35">
      <c r="A91" s="1306" t="s">
        <v>10381</v>
      </c>
      <c r="B91" s="1302"/>
      <c r="C91" s="1302"/>
      <c r="D91" s="1302"/>
      <c r="E91" s="1302"/>
      <c r="F91" s="1302"/>
      <c r="G91" s="1302"/>
      <c r="H91" s="1302"/>
      <c r="I91" s="1302"/>
      <c r="J91" s="1302"/>
      <c r="K91" s="1302"/>
    </row>
    <row r="92" spans="1:11" ht="15.5" x14ac:dyDescent="0.35">
      <c r="A92" s="1306" t="s">
        <v>10382</v>
      </c>
      <c r="B92" s="1302"/>
      <c r="C92" s="1302"/>
      <c r="D92" s="1302"/>
      <c r="E92" s="1302"/>
      <c r="F92" s="1302"/>
      <c r="G92" s="1302"/>
      <c r="H92" s="1302"/>
      <c r="I92" s="1302"/>
      <c r="J92" s="1302"/>
      <c r="K92" s="1302"/>
    </row>
    <row r="93" spans="1:11" ht="15.5" x14ac:dyDescent="0.35">
      <c r="A93" s="1306" t="s">
        <v>10383</v>
      </c>
      <c r="B93" s="1302"/>
      <c r="C93" s="1302"/>
      <c r="D93" s="1302"/>
      <c r="E93" s="1302"/>
      <c r="F93" s="1302"/>
      <c r="G93" s="1302"/>
      <c r="H93" s="1302"/>
      <c r="I93" s="1302"/>
      <c r="J93" s="1302"/>
      <c r="K93" s="1302"/>
    </row>
    <row r="94" spans="1:11" ht="31" x14ac:dyDescent="0.35">
      <c r="A94" s="1306" t="s">
        <v>10384</v>
      </c>
      <c r="B94" s="1302"/>
      <c r="C94" s="1302"/>
      <c r="D94" s="1302"/>
      <c r="E94" s="1302"/>
      <c r="F94" s="1302"/>
      <c r="G94" s="1302"/>
      <c r="H94" s="1302"/>
      <c r="I94" s="1302"/>
      <c r="J94" s="1302"/>
      <c r="K94" s="1302"/>
    </row>
    <row r="95" spans="1:11" ht="31" x14ac:dyDescent="0.35">
      <c r="A95" s="1306" t="s">
        <v>10385</v>
      </c>
      <c r="B95" s="1302"/>
      <c r="C95" s="1302"/>
      <c r="D95" s="1302"/>
      <c r="E95" s="1302"/>
      <c r="F95" s="1302"/>
      <c r="G95" s="1302"/>
      <c r="H95" s="1302"/>
      <c r="I95" s="1302"/>
      <c r="J95" s="1302"/>
      <c r="K95" s="1302"/>
    </row>
    <row r="96" spans="1:11" ht="31" x14ac:dyDescent="0.35">
      <c r="A96" s="1307" t="s">
        <v>10386</v>
      </c>
      <c r="B96" s="1302"/>
      <c r="C96" s="1302"/>
      <c r="D96" s="1302"/>
      <c r="E96" s="1302"/>
      <c r="F96" s="1302"/>
      <c r="G96" s="1302"/>
      <c r="H96" s="1302"/>
      <c r="I96" s="1302"/>
      <c r="J96" s="1302"/>
      <c r="K96" s="1302"/>
    </row>
    <row r="97" spans="1:11" ht="15.5" x14ac:dyDescent="0.35">
      <c r="A97" s="1307" t="s">
        <v>10387</v>
      </c>
      <c r="B97" s="1302"/>
      <c r="C97" s="1302"/>
      <c r="D97" s="1302"/>
      <c r="E97" s="1302"/>
      <c r="F97" s="1302"/>
      <c r="G97" s="1302"/>
      <c r="H97" s="1302"/>
      <c r="I97" s="1302"/>
      <c r="J97" s="1302"/>
      <c r="K97" s="1302"/>
    </row>
    <row r="98" spans="1:11" ht="31" x14ac:dyDescent="0.35">
      <c r="A98" s="1307" t="s">
        <v>10388</v>
      </c>
      <c r="B98" s="1302"/>
      <c r="C98" s="1302"/>
      <c r="D98" s="1302"/>
      <c r="E98" s="1302"/>
      <c r="F98" s="1302"/>
      <c r="G98" s="1302"/>
      <c r="H98" s="1302"/>
      <c r="I98" s="1302"/>
      <c r="J98" s="1302"/>
      <c r="K98" s="1302"/>
    </row>
    <row r="99" spans="1:11" ht="15.5" x14ac:dyDescent="0.35">
      <c r="A99" s="1307" t="s">
        <v>10389</v>
      </c>
      <c r="B99" s="1302"/>
      <c r="C99" s="1302"/>
      <c r="D99" s="1302"/>
      <c r="E99" s="1302"/>
      <c r="F99" s="1302"/>
      <c r="G99" s="1302"/>
      <c r="H99" s="1302"/>
      <c r="I99" s="1302"/>
      <c r="J99" s="1302"/>
      <c r="K99" s="1302"/>
    </row>
    <row r="100" spans="1:11" ht="15.5" x14ac:dyDescent="0.35">
      <c r="A100" s="1307" t="s">
        <v>10390</v>
      </c>
      <c r="B100" s="1302"/>
      <c r="C100" s="1302"/>
      <c r="D100" s="1302"/>
      <c r="E100" s="1302"/>
      <c r="F100" s="1302"/>
      <c r="G100" s="1302"/>
      <c r="H100" s="1302"/>
      <c r="I100" s="1302"/>
      <c r="J100" s="1302"/>
      <c r="K100" s="1302"/>
    </row>
    <row r="101" spans="1:11" ht="15.5" x14ac:dyDescent="0.35">
      <c r="A101" s="1307" t="s">
        <v>10391</v>
      </c>
      <c r="B101" s="1302"/>
      <c r="C101" s="1302"/>
      <c r="D101" s="1302"/>
      <c r="E101" s="1302"/>
      <c r="F101" s="1302"/>
      <c r="G101" s="1302"/>
      <c r="H101" s="1302"/>
      <c r="I101" s="1302"/>
      <c r="J101" s="1302"/>
      <c r="K101" s="1302"/>
    </row>
    <row r="102" spans="1:11" ht="46.5" x14ac:dyDescent="0.35">
      <c r="A102" s="1307" t="s">
        <v>10392</v>
      </c>
      <c r="B102" s="1302"/>
      <c r="C102" s="1302"/>
      <c r="D102" s="1302"/>
      <c r="E102" s="1302"/>
      <c r="F102" s="1302"/>
      <c r="G102" s="1302"/>
      <c r="H102" s="1302"/>
      <c r="I102" s="1302"/>
      <c r="J102" s="1302"/>
      <c r="K102" s="1302"/>
    </row>
    <row r="103" spans="1:11" ht="46.5" x14ac:dyDescent="0.35">
      <c r="A103" s="1307" t="s">
        <v>10393</v>
      </c>
      <c r="B103" s="1302"/>
      <c r="C103" s="1302"/>
      <c r="D103" s="1302"/>
      <c r="E103" s="1302"/>
      <c r="F103" s="1302"/>
      <c r="G103" s="1302"/>
      <c r="H103" s="1302"/>
      <c r="I103" s="1302"/>
      <c r="J103" s="1302"/>
      <c r="K103" s="1302"/>
    </row>
    <row r="104" spans="1:11" ht="15.5" x14ac:dyDescent="0.35">
      <c r="A104" s="1306" t="s">
        <v>10394</v>
      </c>
      <c r="B104" s="1302"/>
      <c r="C104" s="1302"/>
      <c r="D104" s="1302"/>
      <c r="E104" s="1302"/>
      <c r="F104" s="1302"/>
      <c r="G104" s="1302"/>
      <c r="H104" s="1302"/>
      <c r="I104" s="1302"/>
      <c r="J104" s="1302"/>
      <c r="K104" s="1302"/>
    </row>
    <row r="105" spans="1:11" ht="15.5" x14ac:dyDescent="0.35">
      <c r="A105" s="1308" t="s">
        <v>10395</v>
      </c>
      <c r="B105" s="1302"/>
      <c r="C105" s="1302"/>
      <c r="D105" s="1302"/>
      <c r="E105" s="1302"/>
      <c r="F105" s="1302"/>
      <c r="G105" s="1302"/>
      <c r="H105" s="1302"/>
      <c r="I105" s="1302"/>
      <c r="J105" s="1302"/>
      <c r="K105" s="1302"/>
    </row>
    <row r="106" spans="1:11" ht="15.5" x14ac:dyDescent="0.35">
      <c r="A106" s="1309" t="s">
        <v>10396</v>
      </c>
      <c r="B106" s="1302"/>
      <c r="C106" s="1302"/>
      <c r="D106" s="1302"/>
      <c r="E106" s="1302"/>
      <c r="F106" s="1302"/>
      <c r="G106" s="1302"/>
      <c r="H106" s="1302"/>
      <c r="I106" s="1302"/>
      <c r="J106" s="1302"/>
      <c r="K106" s="1302"/>
    </row>
    <row r="107" spans="1:11" ht="15.5" x14ac:dyDescent="0.35">
      <c r="A107" s="1309" t="s">
        <v>10397</v>
      </c>
      <c r="B107" s="1302"/>
      <c r="C107" s="1302"/>
      <c r="D107" s="1302"/>
      <c r="E107" s="1302"/>
      <c r="F107" s="1302"/>
      <c r="G107" s="1302"/>
      <c r="H107" s="1302"/>
      <c r="I107" s="1302"/>
      <c r="J107" s="1302"/>
      <c r="K107" s="1302"/>
    </row>
    <row r="108" spans="1:11" ht="15.5" x14ac:dyDescent="0.35">
      <c r="A108" s="1309" t="s">
        <v>10398</v>
      </c>
      <c r="B108" s="1302"/>
      <c r="C108" s="1302"/>
      <c r="D108" s="1302"/>
      <c r="E108" s="1302"/>
      <c r="F108" s="1302"/>
      <c r="G108" s="1302"/>
      <c r="H108" s="1302"/>
      <c r="I108" s="1302"/>
      <c r="J108" s="1302"/>
      <c r="K108" s="1302"/>
    </row>
    <row r="109" spans="1:11" ht="15.5" x14ac:dyDescent="0.35">
      <c r="A109" s="1310" t="s">
        <v>10399</v>
      </c>
      <c r="B109" s="1302"/>
      <c r="C109" s="1302"/>
      <c r="D109" s="1302"/>
      <c r="E109" s="1302"/>
      <c r="F109" s="1302"/>
      <c r="G109" s="1302"/>
      <c r="H109" s="1302"/>
      <c r="I109" s="1302"/>
      <c r="J109" s="1302"/>
      <c r="K109" s="1302"/>
    </row>
    <row r="110" spans="1:11" ht="15.5" x14ac:dyDescent="0.35">
      <c r="A110" s="1310" t="s">
        <v>10400</v>
      </c>
      <c r="B110" s="1302"/>
      <c r="C110" s="1302"/>
      <c r="D110" s="1302"/>
      <c r="E110" s="1302"/>
      <c r="F110" s="1302"/>
      <c r="G110" s="1302"/>
      <c r="H110" s="1302"/>
      <c r="I110" s="1302"/>
      <c r="J110" s="1302"/>
      <c r="K110" s="1302"/>
    </row>
    <row r="111" spans="1:11" ht="15.5" x14ac:dyDescent="0.35">
      <c r="A111" s="1310" t="s">
        <v>10401</v>
      </c>
      <c r="B111" s="1302"/>
      <c r="C111" s="1311"/>
      <c r="D111" s="1302"/>
      <c r="E111" s="1302"/>
      <c r="F111" s="1302"/>
      <c r="G111" s="1302"/>
      <c r="H111" s="1302"/>
      <c r="I111" s="1302"/>
      <c r="J111" s="1302"/>
      <c r="K111" s="1302"/>
    </row>
    <row r="112" spans="1:11" ht="15.5" x14ac:dyDescent="0.35">
      <c r="A112" s="1298" t="s">
        <v>10402</v>
      </c>
      <c r="B112" s="1302"/>
      <c r="C112" s="1302"/>
      <c r="D112" s="1302"/>
      <c r="E112" s="1302"/>
      <c r="F112" s="1302"/>
      <c r="G112" s="1302"/>
      <c r="H112" s="1302"/>
      <c r="I112" s="1302"/>
      <c r="J112" s="1302"/>
      <c r="K112" s="1302"/>
    </row>
    <row r="113" spans="1:11" ht="31" x14ac:dyDescent="0.35">
      <c r="A113" s="1310" t="s">
        <v>10403</v>
      </c>
      <c r="B113" s="1302"/>
      <c r="C113" s="1302"/>
      <c r="D113" s="1302"/>
      <c r="E113" s="1302"/>
      <c r="F113" s="1302"/>
      <c r="G113" s="1302"/>
      <c r="H113" s="1302"/>
      <c r="I113" s="1302"/>
      <c r="J113" s="1302"/>
      <c r="K113" s="1302"/>
    </row>
    <row r="114" spans="1:11" ht="46.5" x14ac:dyDescent="0.35">
      <c r="A114" s="1298" t="s">
        <v>10404</v>
      </c>
      <c r="B114" s="1302"/>
      <c r="C114" s="1302"/>
      <c r="D114" s="1302"/>
      <c r="E114" s="1302"/>
      <c r="F114" s="1302"/>
      <c r="G114" s="1302"/>
      <c r="H114" s="1302"/>
      <c r="I114" s="1302"/>
      <c r="J114" s="1302"/>
      <c r="K114" s="1302"/>
    </row>
    <row r="115" spans="1:11" ht="93" x14ac:dyDescent="0.35">
      <c r="A115" s="1309" t="s">
        <v>10405</v>
      </c>
      <c r="B115" s="1302"/>
      <c r="C115" s="1302"/>
      <c r="D115" s="1302"/>
      <c r="E115" s="1302"/>
      <c r="F115" s="1302"/>
      <c r="G115" s="1302"/>
      <c r="H115" s="1302"/>
      <c r="I115" s="1302"/>
      <c r="J115" s="1302"/>
      <c r="K115" s="1302"/>
    </row>
    <row r="116" spans="1:11" ht="15.5" x14ac:dyDescent="0.35">
      <c r="A116" s="1298" t="s">
        <v>2075</v>
      </c>
      <c r="B116" s="1302"/>
      <c r="C116" s="1302"/>
      <c r="D116" s="1302"/>
      <c r="E116" s="1302"/>
      <c r="F116" s="1302"/>
      <c r="G116" s="1302"/>
      <c r="H116" s="1302"/>
      <c r="I116" s="1302"/>
      <c r="J116" s="1302"/>
      <c r="K116" s="1302"/>
    </row>
    <row r="117" spans="1:11" ht="15.5" x14ac:dyDescent="0.35">
      <c r="A117" s="1309" t="s">
        <v>10406</v>
      </c>
      <c r="B117" s="1302"/>
      <c r="C117" s="1302"/>
      <c r="D117" s="1302"/>
      <c r="E117" s="1302"/>
      <c r="F117" s="1302"/>
      <c r="G117" s="1302"/>
      <c r="H117" s="1302"/>
      <c r="I117" s="1302"/>
      <c r="J117" s="1302"/>
      <c r="K117" s="1302"/>
    </row>
    <row r="118" spans="1:11" ht="62" x14ac:dyDescent="0.35">
      <c r="A118" s="1309" t="s">
        <v>20776</v>
      </c>
      <c r="B118" s="1302"/>
      <c r="C118" s="1302"/>
      <c r="D118" s="1302"/>
      <c r="E118" s="1302"/>
      <c r="F118" s="1302"/>
      <c r="G118" s="1302"/>
      <c r="H118" s="1302"/>
      <c r="I118" s="1302"/>
      <c r="J118" s="1302"/>
      <c r="K118" s="1302"/>
    </row>
    <row r="119" spans="1:11" ht="31" x14ac:dyDescent="0.35">
      <c r="A119" s="1309" t="s">
        <v>20777</v>
      </c>
      <c r="B119" s="1302"/>
      <c r="C119" s="1302"/>
      <c r="D119" s="1302"/>
      <c r="E119" s="1302"/>
      <c r="F119" s="1302"/>
      <c r="G119" s="1302"/>
      <c r="H119" s="1302"/>
      <c r="I119" s="1302"/>
      <c r="J119" s="1302"/>
      <c r="K119" s="1302"/>
    </row>
    <row r="120" spans="1:11" ht="15.5" x14ac:dyDescent="0.35">
      <c r="A120" s="1309" t="s">
        <v>3398</v>
      </c>
      <c r="B120" s="1302"/>
      <c r="C120" s="1302"/>
      <c r="D120" s="1302"/>
      <c r="E120" s="1302"/>
      <c r="F120" s="1302"/>
      <c r="G120" s="1302"/>
      <c r="H120" s="1302"/>
      <c r="I120" s="1302"/>
      <c r="J120" s="1302"/>
      <c r="K120" s="1302"/>
    </row>
    <row r="121" spans="1:11" ht="31" x14ac:dyDescent="0.35">
      <c r="A121" s="1309" t="s">
        <v>10407</v>
      </c>
      <c r="B121" s="1302"/>
      <c r="C121" s="1302"/>
      <c r="D121" s="1302"/>
      <c r="E121" s="1302"/>
      <c r="F121" s="1302"/>
      <c r="G121" s="1302"/>
      <c r="H121" s="1302"/>
      <c r="I121" s="1302"/>
      <c r="J121" s="1302"/>
      <c r="K121" s="1302"/>
    </row>
    <row r="122" spans="1:11" ht="15.5" x14ac:dyDescent="0.35">
      <c r="A122" s="1309" t="s">
        <v>2076</v>
      </c>
      <c r="B122" s="1302"/>
      <c r="C122" s="1302"/>
      <c r="D122" s="1302"/>
      <c r="E122" s="1302"/>
      <c r="F122" s="1302"/>
      <c r="G122" s="1302"/>
      <c r="H122" s="1302"/>
      <c r="I122" s="1302"/>
      <c r="J122" s="1302"/>
      <c r="K122" s="1302"/>
    </row>
    <row r="123" spans="1:11" ht="15.5" x14ac:dyDescent="0.35">
      <c r="A123" s="1308" t="s">
        <v>10408</v>
      </c>
      <c r="B123" s="1302"/>
      <c r="C123" s="1302"/>
      <c r="D123" s="1302"/>
      <c r="E123" s="1302"/>
      <c r="F123" s="1302"/>
      <c r="G123" s="1302"/>
      <c r="H123" s="1302"/>
      <c r="I123" s="1302"/>
      <c r="J123" s="1302"/>
      <c r="K123" s="1302"/>
    </row>
    <row r="124" spans="1:11" ht="108.5" x14ac:dyDescent="0.35">
      <c r="A124" s="1309" t="s">
        <v>10409</v>
      </c>
      <c r="B124" s="1302"/>
      <c r="C124" s="1302"/>
      <c r="D124" s="1302"/>
      <c r="E124" s="1302"/>
      <c r="F124" s="1302"/>
      <c r="G124" s="1302"/>
      <c r="H124" s="1302"/>
      <c r="I124" s="1302"/>
      <c r="J124" s="1302"/>
      <c r="K124" s="1302"/>
    </row>
    <row r="125" spans="1:11" ht="77.5" x14ac:dyDescent="0.35">
      <c r="A125" s="1309" t="s">
        <v>10410</v>
      </c>
      <c r="B125" s="1302"/>
      <c r="C125" s="1302"/>
      <c r="D125" s="1302"/>
      <c r="E125" s="1302"/>
      <c r="F125" s="1302"/>
      <c r="G125" s="1302"/>
      <c r="H125" s="1302"/>
      <c r="I125" s="1302"/>
      <c r="J125" s="1302"/>
      <c r="K125" s="1302"/>
    </row>
    <row r="126" spans="1:11" ht="62" x14ac:dyDescent="0.35">
      <c r="A126" s="1309" t="s">
        <v>20778</v>
      </c>
      <c r="B126" s="1302"/>
      <c r="C126" s="1302"/>
      <c r="D126" s="1302"/>
      <c r="E126" s="1302"/>
      <c r="F126" s="1302"/>
      <c r="G126" s="1302"/>
      <c r="H126" s="1302"/>
      <c r="I126" s="1302"/>
      <c r="J126" s="1302"/>
      <c r="K126" s="1302"/>
    </row>
    <row r="127" spans="1:11" ht="108.5" x14ac:dyDescent="0.35">
      <c r="A127" s="1309" t="s">
        <v>20779</v>
      </c>
      <c r="B127" s="1302"/>
      <c r="C127" s="1302"/>
      <c r="D127" s="1302"/>
      <c r="E127" s="1302"/>
      <c r="F127" s="1302"/>
      <c r="G127" s="1302"/>
      <c r="H127" s="1302"/>
      <c r="I127" s="1302"/>
      <c r="J127" s="1302"/>
      <c r="K127" s="1302"/>
    </row>
    <row r="128" spans="1:11" ht="62" x14ac:dyDescent="0.35">
      <c r="A128" s="1310" t="s">
        <v>20780</v>
      </c>
      <c r="B128" s="1302"/>
      <c r="C128" s="1302"/>
      <c r="D128" s="1302"/>
      <c r="E128" s="1302"/>
      <c r="F128" s="1302"/>
      <c r="G128" s="1302"/>
      <c r="H128" s="1302"/>
      <c r="I128" s="1302"/>
      <c r="J128" s="1302"/>
      <c r="K128" s="1302"/>
    </row>
    <row r="129" spans="1:11" ht="31" x14ac:dyDescent="0.35">
      <c r="A129" s="1310" t="s">
        <v>20781</v>
      </c>
      <c r="B129" s="1302"/>
      <c r="C129" s="1302"/>
      <c r="D129" s="1302"/>
      <c r="E129" s="1302"/>
      <c r="F129" s="1302"/>
      <c r="G129" s="1302"/>
      <c r="H129" s="1302"/>
      <c r="I129" s="1302"/>
      <c r="J129" s="1302"/>
      <c r="K129" s="1302"/>
    </row>
    <row r="130" spans="1:11" ht="15.5" x14ac:dyDescent="0.35">
      <c r="A130" s="1310" t="s">
        <v>1302</v>
      </c>
      <c r="B130" s="1302"/>
      <c r="C130" s="1302"/>
      <c r="D130" s="1302"/>
      <c r="E130" s="1302"/>
      <c r="F130" s="1302"/>
      <c r="G130" s="1302"/>
      <c r="H130" s="1302"/>
      <c r="I130" s="1302"/>
      <c r="J130" s="1302"/>
      <c r="K130" s="1302"/>
    </row>
    <row r="131" spans="1:11" ht="15.5" x14ac:dyDescent="0.35">
      <c r="A131" s="1298" t="s">
        <v>10411</v>
      </c>
      <c r="B131" s="1302"/>
      <c r="C131" s="1302"/>
      <c r="D131" s="1302"/>
      <c r="E131" s="1302"/>
      <c r="F131" s="1302"/>
      <c r="G131" s="1302"/>
      <c r="H131" s="1302"/>
      <c r="I131" s="1302"/>
      <c r="J131" s="1302"/>
      <c r="K131" s="1302"/>
    </row>
    <row r="132" spans="1:11" ht="93" x14ac:dyDescent="0.35">
      <c r="A132" s="1309" t="s">
        <v>10412</v>
      </c>
      <c r="B132" s="1302"/>
      <c r="C132" s="1302"/>
      <c r="D132" s="1302"/>
      <c r="E132" s="1302"/>
      <c r="F132" s="1302"/>
      <c r="G132" s="1302"/>
      <c r="H132" s="1302"/>
      <c r="I132" s="1302"/>
      <c r="J132" s="1302"/>
      <c r="K132" s="1302"/>
    </row>
    <row r="133" spans="1:11" ht="62" x14ac:dyDescent="0.35">
      <c r="A133" s="1309" t="s">
        <v>10413</v>
      </c>
      <c r="B133" s="1302"/>
      <c r="C133" s="1302"/>
      <c r="D133" s="1302"/>
      <c r="E133" s="1302"/>
      <c r="F133" s="1302"/>
      <c r="G133" s="1302"/>
      <c r="H133" s="1302"/>
      <c r="I133" s="1302"/>
      <c r="J133" s="1302"/>
      <c r="K133" s="1302"/>
    </row>
    <row r="134" spans="1:11" ht="93" x14ac:dyDescent="0.35">
      <c r="A134" s="1309" t="s">
        <v>10414</v>
      </c>
      <c r="B134" s="1302"/>
      <c r="C134" s="1302"/>
      <c r="D134" s="1302"/>
      <c r="E134" s="1302"/>
      <c r="F134" s="1302"/>
      <c r="G134" s="1302"/>
      <c r="H134" s="1302"/>
      <c r="I134" s="1302"/>
      <c r="J134" s="1302"/>
      <c r="K134" s="1302"/>
    </row>
    <row r="135" spans="1:11" ht="46.5" x14ac:dyDescent="0.35">
      <c r="A135" s="1309" t="s">
        <v>20782</v>
      </c>
      <c r="B135" s="1302"/>
      <c r="C135" s="1302"/>
      <c r="D135" s="1302"/>
      <c r="E135" s="1302"/>
      <c r="F135" s="1302"/>
      <c r="G135" s="1302"/>
      <c r="H135" s="1302"/>
      <c r="I135" s="1302"/>
      <c r="J135" s="1302"/>
      <c r="K135" s="1302"/>
    </row>
    <row r="136" spans="1:11" ht="62" x14ac:dyDescent="0.35">
      <c r="A136" s="1309" t="s">
        <v>20783</v>
      </c>
      <c r="B136" s="1302"/>
      <c r="C136" s="1302"/>
      <c r="D136" s="1302"/>
      <c r="E136" s="1302"/>
      <c r="F136" s="1302"/>
      <c r="G136" s="1302"/>
      <c r="H136" s="1302"/>
      <c r="I136" s="1302"/>
      <c r="J136" s="1302"/>
      <c r="K136" s="1302"/>
    </row>
    <row r="137" spans="1:11" ht="46.5" x14ac:dyDescent="0.35">
      <c r="A137" s="1309" t="s">
        <v>20784</v>
      </c>
      <c r="B137" s="1302"/>
      <c r="C137" s="1302"/>
      <c r="D137" s="1302"/>
      <c r="E137" s="1302"/>
      <c r="F137" s="1302"/>
      <c r="G137" s="1302"/>
      <c r="H137" s="1302"/>
      <c r="I137" s="1302"/>
      <c r="J137" s="1302"/>
      <c r="K137" s="1302"/>
    </row>
    <row r="138" spans="1:11" ht="15.5" x14ac:dyDescent="0.35">
      <c r="A138" s="1309" t="s">
        <v>2991</v>
      </c>
      <c r="B138" s="1302"/>
      <c r="C138" s="1302"/>
      <c r="D138" s="1302"/>
      <c r="E138" s="1302"/>
      <c r="F138" s="1302"/>
      <c r="G138" s="1302"/>
      <c r="H138" s="1302"/>
      <c r="I138" s="1302"/>
      <c r="J138" s="1302"/>
      <c r="K138" s="1302"/>
    </row>
    <row r="139" spans="1:11" ht="15.5" x14ac:dyDescent="0.35">
      <c r="A139" s="1309" t="s">
        <v>10415</v>
      </c>
      <c r="B139" s="1302"/>
      <c r="C139" s="1302"/>
      <c r="D139" s="1302"/>
      <c r="E139" s="1302"/>
      <c r="F139" s="1302"/>
      <c r="G139" s="1302"/>
      <c r="H139" s="1302"/>
      <c r="I139" s="1302"/>
      <c r="J139" s="1302"/>
      <c r="K139" s="1302"/>
    </row>
    <row r="140" spans="1:11" ht="15.5" x14ac:dyDescent="0.35">
      <c r="A140" s="1309" t="s">
        <v>1304</v>
      </c>
      <c r="B140" s="1302"/>
      <c r="C140" s="1302"/>
      <c r="D140" s="1302"/>
      <c r="E140" s="1302"/>
      <c r="F140" s="1302"/>
      <c r="G140" s="1302"/>
      <c r="H140" s="1302"/>
      <c r="I140" s="1302"/>
      <c r="J140" s="1302"/>
      <c r="K140" s="1302"/>
    </row>
    <row r="141" spans="1:11" ht="15.5" x14ac:dyDescent="0.35">
      <c r="A141" s="1309" t="s">
        <v>10416</v>
      </c>
      <c r="B141" s="1302"/>
      <c r="C141" s="1302"/>
      <c r="D141" s="1302"/>
      <c r="E141" s="1302"/>
      <c r="F141" s="1302"/>
      <c r="G141" s="1302"/>
      <c r="H141" s="1302"/>
      <c r="I141" s="1302"/>
      <c r="J141" s="1302"/>
      <c r="K141" s="1302"/>
    </row>
    <row r="142" spans="1:11" ht="15.5" x14ac:dyDescent="0.35">
      <c r="A142" s="1309" t="s">
        <v>10417</v>
      </c>
      <c r="B142" s="1302"/>
      <c r="C142" s="1302"/>
      <c r="D142" s="1302"/>
      <c r="E142" s="1302"/>
      <c r="F142" s="1302"/>
      <c r="G142" s="1302"/>
      <c r="H142" s="1302"/>
      <c r="I142" s="1302"/>
      <c r="J142" s="1302"/>
      <c r="K142" s="1302"/>
    </row>
    <row r="143" spans="1:11" ht="15.5" x14ac:dyDescent="0.35">
      <c r="A143" s="1309" t="s">
        <v>10418</v>
      </c>
      <c r="B143" s="1302"/>
      <c r="C143" s="1302"/>
      <c r="D143" s="1302"/>
      <c r="E143" s="1302"/>
      <c r="F143" s="1302"/>
      <c r="G143" s="1302"/>
      <c r="H143" s="1302"/>
      <c r="I143" s="1302"/>
      <c r="J143" s="1302"/>
      <c r="K143" s="1302"/>
    </row>
    <row r="144" spans="1:11" ht="15.5" x14ac:dyDescent="0.35">
      <c r="A144" s="1310" t="s">
        <v>10419</v>
      </c>
      <c r="B144" s="1302"/>
      <c r="C144" s="1302"/>
      <c r="D144" s="1302"/>
      <c r="E144" s="1302"/>
      <c r="F144" s="1302"/>
      <c r="G144" s="1302"/>
      <c r="H144" s="1302"/>
      <c r="I144" s="1302"/>
      <c r="J144" s="1302"/>
      <c r="K144" s="1302"/>
    </row>
    <row r="145" spans="1:11" ht="46.5" x14ac:dyDescent="0.35">
      <c r="A145" s="1310" t="s">
        <v>10420</v>
      </c>
      <c r="B145" s="1302"/>
      <c r="C145" s="1302"/>
      <c r="D145" s="1302"/>
      <c r="E145" s="1302"/>
      <c r="F145" s="1302"/>
      <c r="G145" s="1302"/>
      <c r="H145" s="1302"/>
      <c r="I145" s="1302"/>
      <c r="J145" s="1302"/>
      <c r="K145" s="1302"/>
    </row>
    <row r="146" spans="1:11" ht="31" x14ac:dyDescent="0.35">
      <c r="A146" s="1310" t="s">
        <v>10421</v>
      </c>
      <c r="B146" s="1302"/>
      <c r="C146" s="1302"/>
      <c r="D146" s="1302"/>
      <c r="E146" s="1302"/>
      <c r="F146" s="1302"/>
      <c r="G146" s="1302"/>
      <c r="H146" s="1302"/>
      <c r="I146" s="1302"/>
      <c r="J146" s="1302"/>
      <c r="K146" s="1302"/>
    </row>
    <row r="147" spans="1:11" ht="15.5" x14ac:dyDescent="0.35">
      <c r="A147" s="1310" t="s">
        <v>10422</v>
      </c>
      <c r="B147" s="1302"/>
      <c r="C147" s="1302"/>
      <c r="D147" s="1302"/>
      <c r="E147" s="1302"/>
      <c r="F147" s="1302"/>
      <c r="G147" s="1302"/>
      <c r="H147" s="1302"/>
      <c r="I147" s="1302"/>
      <c r="J147" s="1302"/>
      <c r="K147" s="1302"/>
    </row>
    <row r="148" spans="1:11" ht="15.5" x14ac:dyDescent="0.35">
      <c r="A148" s="1310" t="s">
        <v>10423</v>
      </c>
      <c r="B148" s="1302"/>
      <c r="C148" s="1302"/>
      <c r="D148" s="1302"/>
      <c r="E148" s="1302"/>
      <c r="F148" s="1302"/>
      <c r="G148" s="1302"/>
      <c r="H148" s="1302"/>
      <c r="I148" s="1302"/>
      <c r="J148" s="1302"/>
      <c r="K148" s="1302"/>
    </row>
    <row r="149" spans="1:11" ht="31" x14ac:dyDescent="0.35">
      <c r="A149" s="1310" t="s">
        <v>10424</v>
      </c>
      <c r="B149" s="1302"/>
      <c r="C149" s="1302"/>
      <c r="D149" s="1302"/>
      <c r="E149" s="1302"/>
      <c r="F149" s="1302"/>
      <c r="G149" s="1302"/>
      <c r="H149" s="1302"/>
      <c r="I149" s="1302"/>
      <c r="J149" s="1302"/>
      <c r="K149" s="1302"/>
    </row>
    <row r="150" spans="1:11" ht="15.5" x14ac:dyDescent="0.35">
      <c r="A150" s="1310" t="s">
        <v>10425</v>
      </c>
      <c r="B150" s="1302"/>
      <c r="C150" s="1302"/>
      <c r="D150" s="1302"/>
      <c r="E150" s="1302"/>
      <c r="F150" s="1302"/>
      <c r="G150" s="1302"/>
      <c r="H150" s="1302"/>
      <c r="I150" s="1302"/>
      <c r="J150" s="1302"/>
      <c r="K150" s="1302"/>
    </row>
    <row r="151" spans="1:11" ht="15.5" x14ac:dyDescent="0.35">
      <c r="A151" s="1310" t="s">
        <v>10426</v>
      </c>
      <c r="B151" s="1302"/>
      <c r="C151" s="1302"/>
      <c r="D151" s="1302"/>
      <c r="E151" s="1302"/>
      <c r="F151" s="1302"/>
      <c r="G151" s="1302"/>
      <c r="H151" s="1302"/>
      <c r="I151" s="1302"/>
      <c r="J151" s="1302"/>
      <c r="K151" s="1302"/>
    </row>
    <row r="152" spans="1:11" ht="31" x14ac:dyDescent="0.35">
      <c r="A152" s="1310" t="s">
        <v>10427</v>
      </c>
      <c r="B152" s="1302"/>
      <c r="C152" s="1302"/>
      <c r="D152" s="1302"/>
      <c r="E152" s="1302"/>
      <c r="F152" s="1302"/>
      <c r="G152" s="1302"/>
      <c r="H152" s="1302"/>
      <c r="I152" s="1302"/>
      <c r="J152" s="1302"/>
      <c r="K152" s="1302"/>
    </row>
    <row r="153" spans="1:11" ht="31" x14ac:dyDescent="0.35">
      <c r="A153" s="1312" t="s">
        <v>10428</v>
      </c>
      <c r="B153" s="1302"/>
      <c r="C153" s="1302"/>
      <c r="D153" s="1302"/>
      <c r="E153" s="1302"/>
      <c r="F153" s="1302"/>
      <c r="G153" s="1302"/>
      <c r="H153" s="1302"/>
      <c r="I153" s="1302"/>
      <c r="J153" s="1302"/>
      <c r="K153" s="1302"/>
    </row>
    <row r="154" spans="1:11" ht="15.5" x14ac:dyDescent="0.35">
      <c r="A154" s="1310" t="s">
        <v>1652</v>
      </c>
      <c r="B154" s="1302"/>
      <c r="C154" s="1302"/>
      <c r="D154" s="1302"/>
      <c r="E154" s="1302"/>
      <c r="F154" s="1302"/>
      <c r="G154" s="1302"/>
      <c r="H154" s="1302"/>
      <c r="I154" s="1302"/>
      <c r="J154" s="1302"/>
      <c r="K154" s="1302"/>
    </row>
    <row r="155" spans="1:11" ht="15.5" x14ac:dyDescent="0.35">
      <c r="A155" s="1310" t="s">
        <v>10429</v>
      </c>
      <c r="B155" s="1302"/>
      <c r="C155" s="1302"/>
      <c r="D155" s="1302"/>
      <c r="E155" s="1302"/>
      <c r="F155" s="1302"/>
      <c r="G155" s="1302"/>
      <c r="H155" s="1302"/>
      <c r="I155" s="1302"/>
      <c r="J155" s="1302"/>
      <c r="K155" s="1302"/>
    </row>
    <row r="156" spans="1:11" ht="46.5" x14ac:dyDescent="0.35">
      <c r="A156" s="1310" t="s">
        <v>10430</v>
      </c>
      <c r="B156" s="1302"/>
      <c r="C156" s="1302"/>
      <c r="D156" s="1302"/>
      <c r="E156" s="1302"/>
      <c r="F156" s="1302"/>
      <c r="G156" s="1302"/>
      <c r="H156" s="1302"/>
      <c r="I156" s="1302"/>
      <c r="J156" s="1302"/>
      <c r="K156" s="1302"/>
    </row>
    <row r="157" spans="1:11" ht="15.5" x14ac:dyDescent="0.35">
      <c r="A157" s="1310" t="s">
        <v>10378</v>
      </c>
      <c r="B157" s="1302"/>
      <c r="C157" s="1302"/>
      <c r="D157" s="1302"/>
      <c r="E157" s="1302"/>
      <c r="F157" s="1302"/>
      <c r="G157" s="1302"/>
      <c r="H157" s="1302"/>
      <c r="I157" s="1302"/>
      <c r="J157" s="1302"/>
      <c r="K157" s="1302"/>
    </row>
    <row r="158" spans="1:11" ht="46.5" x14ac:dyDescent="0.35">
      <c r="A158" s="1310" t="s">
        <v>10431</v>
      </c>
      <c r="B158" s="1302"/>
      <c r="C158" s="1302"/>
      <c r="D158" s="1302"/>
      <c r="E158" s="1302"/>
      <c r="F158" s="1302"/>
      <c r="G158" s="1302"/>
      <c r="H158" s="1302"/>
      <c r="I158" s="1302"/>
      <c r="J158" s="1302"/>
      <c r="K158" s="1302"/>
    </row>
    <row r="159" spans="1:11" ht="15.5" x14ac:dyDescent="0.35">
      <c r="A159" s="1310" t="s">
        <v>20785</v>
      </c>
      <c r="B159" s="1302" t="s">
        <v>12213</v>
      </c>
      <c r="C159" s="1302"/>
      <c r="D159" s="1302"/>
      <c r="E159" s="1302"/>
      <c r="F159" s="1302"/>
      <c r="G159" s="1302"/>
      <c r="H159" s="1302"/>
      <c r="I159" s="1302"/>
      <c r="J159" s="1302"/>
      <c r="K159" s="1302"/>
    </row>
    <row r="160" spans="1:11" ht="31" x14ac:dyDescent="0.35">
      <c r="A160" s="1298" t="s">
        <v>10432</v>
      </c>
      <c r="B160" s="1302"/>
      <c r="C160" s="1302"/>
      <c r="D160" s="1302"/>
      <c r="E160" s="1302"/>
      <c r="F160" s="1302"/>
      <c r="G160" s="1302"/>
      <c r="H160" s="1302"/>
      <c r="I160" s="1302"/>
      <c r="J160" s="1302"/>
      <c r="K160" s="1302"/>
    </row>
    <row r="161" spans="1:11" ht="31" x14ac:dyDescent="0.35">
      <c r="A161" s="1309" t="s">
        <v>10433</v>
      </c>
      <c r="B161" s="1302"/>
      <c r="C161" s="1302"/>
      <c r="D161" s="1302"/>
      <c r="E161" s="1302"/>
      <c r="F161" s="1302"/>
      <c r="G161" s="1302"/>
      <c r="H161" s="1302"/>
      <c r="I161" s="1302"/>
      <c r="J161" s="1302"/>
      <c r="K161" s="1302"/>
    </row>
    <row r="162" spans="1:11" ht="31" x14ac:dyDescent="0.35">
      <c r="A162" s="1309" t="s">
        <v>10434</v>
      </c>
      <c r="B162" s="1302"/>
      <c r="C162" s="1302"/>
      <c r="D162" s="1302"/>
      <c r="E162" s="1302"/>
      <c r="F162" s="1302"/>
      <c r="G162" s="1302"/>
      <c r="H162" s="1302"/>
      <c r="I162" s="1302"/>
      <c r="J162" s="1302"/>
      <c r="K162" s="1302"/>
    </row>
    <row r="163" spans="1:11" ht="15.5" x14ac:dyDescent="0.35">
      <c r="A163" s="1309" t="s">
        <v>1516</v>
      </c>
      <c r="B163" s="1302"/>
      <c r="C163" s="1302"/>
      <c r="D163" s="1302"/>
      <c r="E163" s="1302"/>
      <c r="F163" s="1302"/>
      <c r="G163" s="1302"/>
      <c r="H163" s="1302"/>
      <c r="I163" s="1302"/>
      <c r="J163" s="1302"/>
      <c r="K163" s="1302"/>
    </row>
    <row r="164" spans="1:11" ht="15.5" x14ac:dyDescent="0.35">
      <c r="A164" s="1308" t="s">
        <v>10435</v>
      </c>
      <c r="B164" s="1302"/>
      <c r="C164" s="1302"/>
      <c r="D164" s="1302"/>
      <c r="E164" s="1302"/>
      <c r="F164" s="1302"/>
      <c r="G164" s="1302"/>
      <c r="H164" s="1302"/>
      <c r="I164" s="1302"/>
      <c r="J164" s="1302"/>
      <c r="K164" s="1302"/>
    </row>
    <row r="165" spans="1:11" ht="77.5" x14ac:dyDescent="0.35">
      <c r="A165" s="1309" t="s">
        <v>10436</v>
      </c>
      <c r="B165" s="1302"/>
      <c r="C165" s="1302"/>
      <c r="D165" s="1302"/>
      <c r="E165" s="1302"/>
      <c r="F165" s="1302"/>
      <c r="G165" s="1302"/>
      <c r="H165" s="1302"/>
      <c r="I165" s="1302"/>
      <c r="J165" s="1302"/>
      <c r="K165" s="1302"/>
    </row>
    <row r="166" spans="1:11" ht="93" x14ac:dyDescent="0.35">
      <c r="A166" s="1309" t="s">
        <v>20786</v>
      </c>
      <c r="B166" s="1302"/>
      <c r="C166" s="1302"/>
      <c r="D166" s="1302"/>
      <c r="E166" s="1302"/>
      <c r="F166" s="1302"/>
      <c r="G166" s="1302"/>
      <c r="H166" s="1302"/>
      <c r="I166" s="1302"/>
      <c r="J166" s="1302"/>
      <c r="K166" s="1302"/>
    </row>
    <row r="167" spans="1:11" ht="31" x14ac:dyDescent="0.35">
      <c r="A167" s="1309" t="s">
        <v>20787</v>
      </c>
      <c r="B167" s="1302"/>
      <c r="C167" s="1302"/>
      <c r="D167" s="1302"/>
      <c r="E167" s="1302"/>
      <c r="F167" s="1302"/>
      <c r="G167" s="1302"/>
      <c r="H167" s="1302"/>
      <c r="I167" s="1302"/>
      <c r="J167" s="1302"/>
      <c r="K167" s="1302"/>
    </row>
    <row r="168" spans="1:11" ht="46.5" x14ac:dyDescent="0.35">
      <c r="A168" s="1309" t="s">
        <v>20788</v>
      </c>
      <c r="B168" s="1302"/>
      <c r="C168" s="1302"/>
      <c r="D168" s="1302"/>
      <c r="E168" s="1302"/>
      <c r="F168" s="1302"/>
      <c r="G168" s="1302"/>
      <c r="H168" s="1302"/>
      <c r="I168" s="1302"/>
      <c r="J168" s="1302"/>
      <c r="K168" s="1302"/>
    </row>
    <row r="169" spans="1:11" ht="31" x14ac:dyDescent="0.35">
      <c r="A169" s="1309" t="s">
        <v>20789</v>
      </c>
      <c r="B169" s="1302"/>
      <c r="C169" s="1302"/>
      <c r="D169" s="1302"/>
      <c r="E169" s="1302"/>
      <c r="F169" s="1302"/>
      <c r="G169" s="1302"/>
      <c r="H169" s="1302"/>
      <c r="I169" s="1302"/>
      <c r="J169" s="1302"/>
      <c r="K169" s="1302"/>
    </row>
    <row r="170" spans="1:11" ht="15.5" x14ac:dyDescent="0.35">
      <c r="A170" s="1298"/>
      <c r="B170" s="1302"/>
      <c r="C170" s="1302" t="s">
        <v>10355</v>
      </c>
      <c r="D170" s="1302">
        <v>1</v>
      </c>
      <c r="E170" s="1302" t="s">
        <v>10356</v>
      </c>
      <c r="F170" s="1302" t="s">
        <v>10357</v>
      </c>
      <c r="G170" s="1302"/>
      <c r="H170" s="1302" t="s">
        <v>10358</v>
      </c>
      <c r="I170" s="1302" t="s">
        <v>10359</v>
      </c>
      <c r="J170" s="1302" t="s">
        <v>10360</v>
      </c>
      <c r="K170" s="1302"/>
    </row>
    <row r="171" spans="1:11" ht="15.5" x14ac:dyDescent="0.35">
      <c r="A171" s="1309" t="s">
        <v>10437</v>
      </c>
      <c r="B171" s="1302" t="s">
        <v>12208</v>
      </c>
      <c r="C171" s="1302"/>
      <c r="D171" s="1302" t="s">
        <v>12209</v>
      </c>
      <c r="E171" s="1302"/>
      <c r="F171" s="1302" t="s">
        <v>12210</v>
      </c>
      <c r="G171" s="1302" t="s">
        <v>12214</v>
      </c>
      <c r="H171" s="1302"/>
      <c r="I171" s="1302"/>
      <c r="J171" s="1302"/>
      <c r="K171" s="1302"/>
    </row>
    <row r="172" spans="1:11" ht="15.5" x14ac:dyDescent="0.35">
      <c r="A172" s="1309"/>
      <c r="B172" s="1302"/>
      <c r="C172" s="1302"/>
      <c r="D172" s="1302">
        <v>5</v>
      </c>
      <c r="E172" s="1302"/>
      <c r="F172" s="1302" t="s">
        <v>10361</v>
      </c>
      <c r="G172" s="1302"/>
      <c r="H172" s="1302"/>
      <c r="I172" s="1302"/>
      <c r="J172" s="1302"/>
      <c r="K172" s="1302"/>
    </row>
    <row r="173" spans="1:11" ht="15.5" x14ac:dyDescent="0.35">
      <c r="A173" s="1309" t="s">
        <v>10438</v>
      </c>
      <c r="B173" s="1302"/>
      <c r="C173" s="1302"/>
      <c r="D173" s="1302"/>
      <c r="E173" s="1302"/>
      <c r="F173" s="1302"/>
      <c r="G173" s="1302"/>
      <c r="H173" s="1302"/>
      <c r="I173" s="1302"/>
      <c r="J173" s="1302"/>
      <c r="K173" s="1302"/>
    </row>
    <row r="174" spans="1:11" ht="31" x14ac:dyDescent="0.35">
      <c r="A174" s="1309" t="s">
        <v>20790</v>
      </c>
      <c r="B174" s="1302"/>
      <c r="C174" s="1302"/>
      <c r="D174" s="1302"/>
      <c r="E174" s="1302"/>
      <c r="F174" s="1302"/>
      <c r="G174" s="1302"/>
      <c r="H174" s="1302"/>
      <c r="I174" s="1302"/>
      <c r="J174" s="1302"/>
      <c r="K174" s="1302"/>
    </row>
    <row r="175" spans="1:11" ht="15.5" x14ac:dyDescent="0.35">
      <c r="A175" s="1309"/>
      <c r="B175" s="1302" t="s">
        <v>12215</v>
      </c>
      <c r="C175" s="1302">
        <v>1</v>
      </c>
      <c r="D175" s="1302" t="s">
        <v>10356</v>
      </c>
      <c r="E175" s="1302" t="s">
        <v>10357</v>
      </c>
      <c r="F175" s="1302"/>
      <c r="G175" s="1302" t="s">
        <v>10439</v>
      </c>
      <c r="H175" s="1302"/>
      <c r="I175" s="1302"/>
      <c r="J175" s="1302"/>
      <c r="K175" s="1302"/>
    </row>
    <row r="176" spans="1:11" ht="15.5" x14ac:dyDescent="0.35">
      <c r="A176" s="1309" t="s">
        <v>12216</v>
      </c>
      <c r="B176" s="1302"/>
      <c r="C176" s="1302" t="s">
        <v>12209</v>
      </c>
      <c r="D176" s="1302"/>
      <c r="E176" s="1302" t="s">
        <v>12210</v>
      </c>
      <c r="F176" s="1302" t="s">
        <v>10440</v>
      </c>
      <c r="G176" s="1302"/>
      <c r="H176" s="1302"/>
      <c r="I176" s="1302"/>
      <c r="J176" s="1302"/>
      <c r="K176" s="1302"/>
    </row>
    <row r="177" spans="1:11" ht="15.5" x14ac:dyDescent="0.35">
      <c r="A177" s="1309"/>
      <c r="B177" s="1302"/>
      <c r="C177" s="1302">
        <v>5</v>
      </c>
      <c r="D177" s="1302"/>
      <c r="E177" s="1302" t="s">
        <v>10441</v>
      </c>
      <c r="F177" s="1302"/>
      <c r="G177" s="1302"/>
      <c r="H177" s="1302"/>
      <c r="I177" s="1302"/>
      <c r="J177" s="1302"/>
      <c r="K177" s="1302"/>
    </row>
    <row r="178" spans="1:11" ht="15.5" x14ac:dyDescent="0.35">
      <c r="A178" s="1309" t="s">
        <v>10438</v>
      </c>
      <c r="B178" s="1302"/>
      <c r="C178" s="1302"/>
      <c r="D178" s="1302"/>
      <c r="E178" s="1302"/>
      <c r="F178" s="1302"/>
      <c r="G178" s="1302"/>
      <c r="H178" s="1302"/>
      <c r="I178" s="1302"/>
      <c r="J178" s="1302"/>
      <c r="K178" s="1302"/>
    </row>
    <row r="179" spans="1:11" ht="31" x14ac:dyDescent="0.35">
      <c r="A179" s="1309" t="s">
        <v>20791</v>
      </c>
      <c r="B179" s="1302"/>
      <c r="C179" s="1302"/>
      <c r="D179" s="1302"/>
      <c r="E179" s="1302"/>
      <c r="F179" s="1302"/>
      <c r="G179" s="1302"/>
      <c r="H179" s="1302"/>
      <c r="I179" s="1302"/>
      <c r="J179" s="1302"/>
      <c r="K179" s="1302"/>
    </row>
    <row r="180" spans="1:11" ht="15.5" x14ac:dyDescent="0.35">
      <c r="A180" s="1309"/>
      <c r="B180" s="1302"/>
      <c r="C180" s="1302" t="s">
        <v>10355</v>
      </c>
      <c r="D180" s="1302">
        <v>1</v>
      </c>
      <c r="E180" s="1302" t="s">
        <v>10356</v>
      </c>
      <c r="F180" s="1302" t="s">
        <v>10357</v>
      </c>
      <c r="G180" s="1302"/>
      <c r="H180" s="1302" t="s">
        <v>10358</v>
      </c>
      <c r="I180" s="1302" t="s">
        <v>10359</v>
      </c>
      <c r="J180" s="1302" t="s">
        <v>10360</v>
      </c>
      <c r="K180" s="1302"/>
    </row>
    <row r="181" spans="1:11" ht="15.5" x14ac:dyDescent="0.35">
      <c r="A181" s="1309" t="s">
        <v>12217</v>
      </c>
      <c r="B181" s="1302" t="s">
        <v>12208</v>
      </c>
      <c r="C181" s="1302"/>
      <c r="D181" s="1302" t="s">
        <v>12209</v>
      </c>
      <c r="E181" s="1302"/>
      <c r="F181" s="1302" t="s">
        <v>12210</v>
      </c>
      <c r="G181" s="1302" t="s">
        <v>12214</v>
      </c>
      <c r="H181" s="1302"/>
      <c r="I181" s="1302"/>
      <c r="J181" s="1302"/>
      <c r="K181" s="1302"/>
    </row>
    <row r="182" spans="1:11" ht="15.5" x14ac:dyDescent="0.35">
      <c r="A182" s="1309"/>
      <c r="B182" s="1302"/>
      <c r="C182" s="1302"/>
      <c r="D182" s="1302" t="s">
        <v>10363</v>
      </c>
      <c r="E182" s="1302"/>
      <c r="F182" s="1302" t="s">
        <v>10361</v>
      </c>
      <c r="G182" s="1302"/>
      <c r="H182" s="1302"/>
      <c r="I182" s="1302"/>
      <c r="J182" s="1302"/>
      <c r="K182" s="1302"/>
    </row>
    <row r="183" spans="1:11" ht="31" x14ac:dyDescent="0.35">
      <c r="A183" s="1310" t="s">
        <v>10442</v>
      </c>
      <c r="B183" s="1302"/>
      <c r="C183" s="1302"/>
      <c r="D183" s="1302"/>
      <c r="E183" s="1302"/>
      <c r="F183" s="1302"/>
      <c r="G183" s="1302"/>
      <c r="H183" s="1302"/>
      <c r="I183" s="1302"/>
      <c r="J183" s="1302"/>
      <c r="K183" s="1302"/>
    </row>
    <row r="184" spans="1:11" ht="31" x14ac:dyDescent="0.35">
      <c r="A184" s="1297" t="s">
        <v>20792</v>
      </c>
      <c r="B184" s="1302"/>
      <c r="C184" s="1302"/>
      <c r="D184" s="1302"/>
      <c r="E184" s="1302"/>
      <c r="F184" s="1302"/>
      <c r="G184" s="1302"/>
      <c r="H184" s="1302"/>
      <c r="I184" s="1302"/>
      <c r="J184" s="1302"/>
      <c r="K184" s="1302"/>
    </row>
    <row r="185" spans="1:11" ht="15.5" x14ac:dyDescent="0.35">
      <c r="A185" s="1310"/>
      <c r="B185" s="1302" t="s">
        <v>12215</v>
      </c>
      <c r="C185" s="1302">
        <v>1</v>
      </c>
      <c r="D185" s="1302" t="s">
        <v>10356</v>
      </c>
      <c r="E185" s="1302" t="s">
        <v>10357</v>
      </c>
      <c r="F185" s="1302"/>
      <c r="G185" s="1302" t="s">
        <v>10439</v>
      </c>
      <c r="H185" s="1302"/>
      <c r="I185" s="1302"/>
      <c r="J185" s="1302"/>
      <c r="K185" s="1302"/>
    </row>
    <row r="186" spans="1:11" ht="15.5" x14ac:dyDescent="0.35">
      <c r="A186" s="1297" t="s">
        <v>10443</v>
      </c>
      <c r="B186" s="1302"/>
      <c r="C186" s="1302" t="s">
        <v>12209</v>
      </c>
      <c r="D186" s="1302"/>
      <c r="E186" s="1302" t="s">
        <v>12210</v>
      </c>
      <c r="F186" s="1302" t="s">
        <v>10440</v>
      </c>
      <c r="G186" s="1302"/>
      <c r="H186" s="1302"/>
      <c r="I186" s="1302"/>
      <c r="J186" s="1302"/>
      <c r="K186" s="1302"/>
    </row>
    <row r="187" spans="1:11" ht="15.5" x14ac:dyDescent="0.35">
      <c r="A187" s="1310"/>
      <c r="B187" s="1302"/>
      <c r="C187" s="1302" t="s">
        <v>10363</v>
      </c>
      <c r="D187" s="1302"/>
      <c r="E187" s="1302" t="s">
        <v>10441</v>
      </c>
      <c r="F187" s="1302"/>
      <c r="G187" s="1302"/>
      <c r="H187" s="1302"/>
      <c r="I187" s="1302"/>
      <c r="J187" s="1302"/>
      <c r="K187" s="1302"/>
    </row>
    <row r="188" spans="1:11" ht="31" x14ac:dyDescent="0.35">
      <c r="A188" s="1310" t="s">
        <v>10442</v>
      </c>
      <c r="B188" s="1302"/>
      <c r="C188" s="1302"/>
      <c r="D188" s="1302"/>
      <c r="E188" s="1302"/>
      <c r="F188" s="1302"/>
      <c r="G188" s="1302"/>
      <c r="H188" s="1302"/>
      <c r="I188" s="1302"/>
      <c r="J188" s="1302"/>
      <c r="K188" s="1302"/>
    </row>
    <row r="189" spans="1:11" ht="31" x14ac:dyDescent="0.35">
      <c r="A189" s="1310" t="s">
        <v>20793</v>
      </c>
      <c r="B189" s="1302"/>
      <c r="C189" s="1302"/>
      <c r="D189" s="1302"/>
      <c r="E189" s="1302"/>
      <c r="F189" s="1302"/>
      <c r="G189" s="1302"/>
      <c r="H189" s="1302"/>
      <c r="I189" s="1302"/>
      <c r="J189" s="1302"/>
      <c r="K189" s="1302"/>
    </row>
    <row r="190" spans="1:11" ht="15.5" x14ac:dyDescent="0.35">
      <c r="A190" s="1310" t="s">
        <v>1518</v>
      </c>
      <c r="B190" s="1302"/>
      <c r="C190" s="1302"/>
      <c r="D190" s="1302"/>
      <c r="E190" s="1302"/>
      <c r="F190" s="1302"/>
      <c r="G190" s="1302"/>
      <c r="H190" s="1302"/>
      <c r="I190" s="1302"/>
      <c r="J190" s="1302"/>
      <c r="K190" s="1302"/>
    </row>
    <row r="191" spans="1:11" ht="15.5" x14ac:dyDescent="0.35">
      <c r="A191" s="1310" t="s">
        <v>10444</v>
      </c>
      <c r="B191" s="1302"/>
      <c r="C191" s="1302"/>
      <c r="D191" s="1302"/>
      <c r="E191" s="1302"/>
      <c r="F191" s="1302"/>
      <c r="G191" s="1302"/>
      <c r="H191" s="1302"/>
      <c r="I191" s="1302"/>
      <c r="J191" s="1302"/>
      <c r="K191" s="1302"/>
    </row>
    <row r="192" spans="1:11" ht="31" x14ac:dyDescent="0.35">
      <c r="A192" s="1310" t="s">
        <v>10445</v>
      </c>
      <c r="B192" s="1302"/>
      <c r="C192" s="1302"/>
      <c r="D192" s="1302"/>
      <c r="E192" s="1302"/>
      <c r="F192" s="1302"/>
      <c r="G192" s="1302"/>
      <c r="H192" s="1302"/>
      <c r="I192" s="1302"/>
      <c r="J192" s="1302"/>
      <c r="K192" s="1302"/>
    </row>
    <row r="193" spans="1:11" ht="15.5" x14ac:dyDescent="0.35">
      <c r="A193" s="1310" t="s">
        <v>10446</v>
      </c>
      <c r="B193" s="1302"/>
      <c r="C193" s="1302"/>
      <c r="D193" s="1302"/>
      <c r="E193" s="1302"/>
      <c r="F193" s="1302"/>
      <c r="G193" s="1302"/>
      <c r="H193" s="1302"/>
      <c r="I193" s="1302"/>
      <c r="J193" s="1302"/>
      <c r="K193" s="1302"/>
    </row>
    <row r="194" spans="1:11" ht="15.5" x14ac:dyDescent="0.35">
      <c r="A194" s="1310" t="s">
        <v>10447</v>
      </c>
      <c r="B194" s="1302"/>
      <c r="C194" s="1302"/>
      <c r="D194" s="1302"/>
      <c r="E194" s="1302"/>
      <c r="F194" s="1302"/>
      <c r="G194" s="1302"/>
      <c r="H194" s="1302"/>
      <c r="I194" s="1302"/>
      <c r="J194" s="1302"/>
      <c r="K194" s="1302"/>
    </row>
    <row r="195" spans="1:11" ht="31" x14ac:dyDescent="0.35">
      <c r="A195" s="1310" t="s">
        <v>10448</v>
      </c>
      <c r="B195" s="1302"/>
      <c r="C195" s="1302"/>
      <c r="D195" s="1302"/>
      <c r="E195" s="1302"/>
      <c r="F195" s="1302"/>
      <c r="G195" s="1302"/>
      <c r="H195" s="1302"/>
      <c r="I195" s="1302"/>
      <c r="J195" s="1302"/>
      <c r="K195" s="1302"/>
    </row>
    <row r="196" spans="1:11" ht="15.5" x14ac:dyDescent="0.35">
      <c r="A196" s="1310" t="s">
        <v>1664</v>
      </c>
      <c r="B196" s="1302"/>
      <c r="C196" s="1302"/>
      <c r="D196" s="1302"/>
      <c r="E196" s="1302"/>
      <c r="F196" s="1302"/>
      <c r="G196" s="1302"/>
      <c r="H196" s="1302"/>
      <c r="I196" s="1302"/>
      <c r="J196" s="1302"/>
      <c r="K196" s="1302"/>
    </row>
    <row r="197" spans="1:11" ht="15.5" x14ac:dyDescent="0.35">
      <c r="A197" s="1310" t="s">
        <v>10449</v>
      </c>
      <c r="B197" s="1302"/>
      <c r="C197" s="1302"/>
      <c r="D197" s="1302"/>
      <c r="E197" s="1302"/>
      <c r="F197" s="1302"/>
      <c r="G197" s="1302"/>
      <c r="H197" s="1302"/>
      <c r="I197" s="1302"/>
      <c r="J197" s="1302"/>
      <c r="K197" s="1302"/>
    </row>
    <row r="198" spans="1:11" ht="62" x14ac:dyDescent="0.35">
      <c r="A198" s="1312" t="s">
        <v>10450</v>
      </c>
      <c r="B198" s="1302"/>
      <c r="C198" s="1302"/>
      <c r="D198" s="1302"/>
      <c r="E198" s="1302"/>
      <c r="F198" s="1302"/>
      <c r="G198" s="1302"/>
      <c r="H198" s="1302"/>
      <c r="I198" s="1302"/>
      <c r="J198" s="1302"/>
      <c r="K198" s="1302"/>
    </row>
    <row r="199" spans="1:11" ht="15.5" x14ac:dyDescent="0.35">
      <c r="A199" s="1310" t="s">
        <v>10451</v>
      </c>
      <c r="B199" s="1302"/>
      <c r="C199" s="1302"/>
      <c r="D199" s="1302"/>
      <c r="E199" s="1302"/>
      <c r="F199" s="1302"/>
      <c r="G199" s="1302"/>
      <c r="H199" s="1302"/>
      <c r="I199" s="1302"/>
      <c r="J199" s="1302"/>
      <c r="K199" s="1302"/>
    </row>
    <row r="200" spans="1:11" ht="15.5" x14ac:dyDescent="0.35">
      <c r="A200" s="1310" t="s">
        <v>10452</v>
      </c>
      <c r="B200" s="1302"/>
      <c r="C200" s="1302"/>
      <c r="D200" s="1302"/>
      <c r="E200" s="1302"/>
      <c r="F200" s="1302"/>
      <c r="G200" s="1302"/>
      <c r="H200" s="1302"/>
      <c r="I200" s="1302"/>
      <c r="J200" s="1302"/>
      <c r="K200" s="1302"/>
    </row>
    <row r="201" spans="1:11" ht="15.5" x14ac:dyDescent="0.35">
      <c r="A201" s="1310" t="s">
        <v>10453</v>
      </c>
      <c r="B201" s="1302"/>
      <c r="C201" s="1302"/>
      <c r="D201" s="1302"/>
      <c r="E201" s="1302"/>
      <c r="F201" s="1302"/>
      <c r="G201" s="1302"/>
      <c r="H201" s="1302"/>
      <c r="I201" s="1302"/>
      <c r="J201" s="1302"/>
      <c r="K201" s="1302"/>
    </row>
    <row r="202" spans="1:11" ht="31" x14ac:dyDescent="0.35">
      <c r="A202" s="1310" t="s">
        <v>10454</v>
      </c>
      <c r="B202" s="1302"/>
      <c r="C202" s="1302"/>
      <c r="D202" s="1302"/>
      <c r="E202" s="1302"/>
      <c r="F202" s="1302"/>
      <c r="G202" s="1302"/>
      <c r="H202" s="1302"/>
      <c r="I202" s="1302"/>
      <c r="J202" s="1302"/>
      <c r="K202" s="1302"/>
    </row>
    <row r="203" spans="1:11" ht="31" x14ac:dyDescent="0.35">
      <c r="A203" s="1298" t="s">
        <v>10455</v>
      </c>
      <c r="B203" s="1302"/>
      <c r="C203" s="1302"/>
      <c r="D203" s="1302"/>
      <c r="E203" s="1302"/>
      <c r="F203" s="1302"/>
      <c r="G203" s="1302"/>
      <c r="H203" s="1302"/>
      <c r="I203" s="1302"/>
      <c r="J203" s="1302"/>
      <c r="K203" s="1302"/>
    </row>
    <row r="204" spans="1:11" ht="31" x14ac:dyDescent="0.35">
      <c r="A204" s="1309" t="s">
        <v>10456</v>
      </c>
      <c r="B204" s="1302"/>
      <c r="C204" s="1302"/>
      <c r="D204" s="1302"/>
      <c r="E204" s="1302"/>
      <c r="F204" s="1302"/>
      <c r="G204" s="1302"/>
      <c r="H204" s="1302"/>
      <c r="I204" s="1302"/>
      <c r="J204" s="1302"/>
      <c r="K204" s="1302"/>
    </row>
    <row r="205" spans="1:11" ht="15.5" x14ac:dyDescent="0.35">
      <c r="A205" s="1309" t="s">
        <v>10457</v>
      </c>
      <c r="B205" s="1302"/>
      <c r="C205" s="1302"/>
      <c r="D205" s="1302"/>
      <c r="E205" s="1302"/>
      <c r="F205" s="1302"/>
      <c r="G205" s="1302"/>
      <c r="H205" s="1302"/>
      <c r="I205" s="1302"/>
      <c r="J205" s="1302"/>
      <c r="K205" s="1302"/>
    </row>
    <row r="206" spans="1:11" ht="15.5" x14ac:dyDescent="0.35">
      <c r="A206" s="1309" t="s">
        <v>10458</v>
      </c>
      <c r="B206" s="1302"/>
      <c r="C206" s="1302"/>
      <c r="D206" s="1302"/>
      <c r="E206" s="1302"/>
      <c r="F206" s="1302"/>
      <c r="G206" s="1302"/>
      <c r="H206" s="1302"/>
      <c r="I206" s="1302"/>
      <c r="J206" s="1302"/>
      <c r="K206" s="1302"/>
    </row>
    <row r="207" spans="1:11" ht="15.5" x14ac:dyDescent="0.35">
      <c r="A207" s="1309" t="s">
        <v>10459</v>
      </c>
      <c r="B207" s="1302"/>
      <c r="C207" s="1302"/>
      <c r="D207" s="1302"/>
      <c r="E207" s="1302"/>
      <c r="F207" s="1302"/>
      <c r="G207" s="1302"/>
      <c r="H207" s="1302"/>
      <c r="I207" s="1302"/>
      <c r="J207" s="1302"/>
      <c r="K207" s="1302"/>
    </row>
    <row r="208" spans="1:11" ht="15.5" x14ac:dyDescent="0.35">
      <c r="A208" s="1309" t="s">
        <v>10460</v>
      </c>
      <c r="B208" s="1302"/>
      <c r="C208" s="1302"/>
      <c r="D208" s="1302"/>
      <c r="E208" s="1302"/>
      <c r="F208" s="1302"/>
      <c r="G208" s="1302"/>
      <c r="H208" s="1302"/>
      <c r="I208" s="1302"/>
      <c r="J208" s="1302"/>
      <c r="K208" s="1302"/>
    </row>
    <row r="209" spans="1:11" ht="62" x14ac:dyDescent="0.35">
      <c r="A209" s="1309" t="s">
        <v>10461</v>
      </c>
      <c r="B209" s="1302"/>
      <c r="C209" s="1302"/>
      <c r="D209" s="1302"/>
      <c r="E209" s="1302"/>
      <c r="F209" s="1302"/>
      <c r="G209" s="1302"/>
      <c r="H209" s="1302"/>
      <c r="I209" s="1302"/>
      <c r="J209" s="1302"/>
      <c r="K209" s="1302"/>
    </row>
    <row r="210" spans="1:11" ht="15.5" x14ac:dyDescent="0.35">
      <c r="A210" s="1309" t="s">
        <v>1345</v>
      </c>
      <c r="B210" s="1302"/>
      <c r="C210" s="1302"/>
      <c r="D210" s="1302"/>
      <c r="E210" s="1302"/>
      <c r="F210" s="1302"/>
      <c r="G210" s="1302"/>
      <c r="H210" s="1302"/>
      <c r="I210" s="1302"/>
      <c r="J210" s="1302"/>
      <c r="K210" s="1302"/>
    </row>
    <row r="211" spans="1:11" ht="15.5" x14ac:dyDescent="0.35">
      <c r="A211" s="1308" t="s">
        <v>10462</v>
      </c>
      <c r="B211" s="1302"/>
      <c r="C211" s="1302"/>
      <c r="D211" s="1302"/>
      <c r="E211" s="1302"/>
      <c r="F211" s="1302"/>
      <c r="G211" s="1302"/>
      <c r="H211" s="1302"/>
      <c r="I211" s="1302"/>
      <c r="J211" s="1302"/>
      <c r="K211" s="1302"/>
    </row>
    <row r="212" spans="1:11" ht="15.5" x14ac:dyDescent="0.35">
      <c r="A212" s="1309" t="s">
        <v>1666</v>
      </c>
      <c r="B212" s="1302"/>
      <c r="C212" s="1302"/>
      <c r="D212" s="1302"/>
      <c r="E212" s="1302"/>
      <c r="F212" s="1302"/>
      <c r="G212" s="1302"/>
      <c r="H212" s="1302"/>
      <c r="I212" s="1302"/>
      <c r="J212" s="1302"/>
      <c r="K212" s="1302"/>
    </row>
    <row r="213" spans="1:11" ht="15.5" x14ac:dyDescent="0.35">
      <c r="A213" s="1309" t="s">
        <v>10463</v>
      </c>
      <c r="B213" s="1302"/>
      <c r="C213" s="1302"/>
      <c r="D213" s="1302"/>
      <c r="E213" s="1302"/>
      <c r="F213" s="1302"/>
      <c r="G213" s="1302"/>
      <c r="H213" s="1302"/>
      <c r="I213" s="1302"/>
      <c r="J213" s="1302"/>
      <c r="K213" s="1302"/>
    </row>
    <row r="214" spans="1:11" ht="15.5" x14ac:dyDescent="0.35">
      <c r="A214" s="1309" t="s">
        <v>10464</v>
      </c>
      <c r="B214" s="1302"/>
      <c r="C214" s="1302"/>
      <c r="D214" s="1302"/>
      <c r="E214" s="1302"/>
      <c r="F214" s="1302"/>
      <c r="G214" s="1302"/>
      <c r="H214" s="1302"/>
      <c r="I214" s="1302"/>
      <c r="J214" s="1302"/>
      <c r="K214" s="1302"/>
    </row>
    <row r="215" spans="1:11" ht="15.5" x14ac:dyDescent="0.35">
      <c r="A215" s="1298" t="s">
        <v>10465</v>
      </c>
      <c r="B215" s="1302"/>
      <c r="C215" s="1302"/>
      <c r="D215" s="1302"/>
      <c r="E215" s="1302"/>
      <c r="F215" s="1302"/>
      <c r="G215" s="1302"/>
      <c r="H215" s="1302"/>
      <c r="I215" s="1302"/>
      <c r="J215" s="1302"/>
      <c r="K215" s="1302"/>
    </row>
    <row r="216" spans="1:11" ht="31" x14ac:dyDescent="0.35">
      <c r="A216" s="1309" t="s">
        <v>10466</v>
      </c>
      <c r="B216" s="1302"/>
      <c r="C216" s="1302"/>
      <c r="D216" s="1302"/>
      <c r="E216" s="1302"/>
      <c r="F216" s="1302"/>
      <c r="G216" s="1302"/>
      <c r="H216" s="1302"/>
      <c r="I216" s="1302"/>
      <c r="J216" s="1302"/>
      <c r="K216" s="1302"/>
    </row>
    <row r="217" spans="1:11" ht="31" x14ac:dyDescent="0.35">
      <c r="A217" s="1309" t="s">
        <v>10467</v>
      </c>
      <c r="B217" s="1302"/>
      <c r="C217" s="1302"/>
      <c r="D217" s="1302"/>
      <c r="E217" s="1302"/>
      <c r="F217" s="1302"/>
      <c r="G217" s="1302"/>
      <c r="H217" s="1302"/>
      <c r="I217" s="1302"/>
      <c r="J217" s="1302"/>
      <c r="K217" s="1302"/>
    </row>
    <row r="218" spans="1:11" ht="15.5" x14ac:dyDescent="0.35">
      <c r="A218" s="1309" t="s">
        <v>1667</v>
      </c>
      <c r="B218" s="1302"/>
      <c r="C218" s="1302"/>
      <c r="D218" s="1302"/>
      <c r="E218" s="1302"/>
      <c r="F218" s="1302"/>
      <c r="G218" s="1302"/>
      <c r="H218" s="1302"/>
      <c r="I218" s="1302"/>
      <c r="J218" s="1302"/>
      <c r="K218" s="1302"/>
    </row>
    <row r="219" spans="1:11" ht="31" x14ac:dyDescent="0.35">
      <c r="A219" s="1309" t="s">
        <v>10468</v>
      </c>
      <c r="B219" s="1302"/>
      <c r="C219" s="1302"/>
      <c r="D219" s="1302"/>
      <c r="E219" s="1302"/>
      <c r="F219" s="1302"/>
      <c r="G219" s="1302"/>
      <c r="H219" s="1302"/>
      <c r="I219" s="1302"/>
      <c r="J219" s="1302"/>
      <c r="K219" s="1302"/>
    </row>
    <row r="220" spans="1:11" ht="15.5" x14ac:dyDescent="0.35">
      <c r="A220" s="1309" t="s">
        <v>1590</v>
      </c>
      <c r="B220" s="1302"/>
      <c r="C220" s="1302"/>
      <c r="D220" s="1302"/>
      <c r="E220" s="1302"/>
      <c r="F220" s="1302"/>
      <c r="G220" s="1302"/>
      <c r="H220" s="1302"/>
      <c r="I220" s="1302"/>
      <c r="J220" s="1302"/>
      <c r="K220" s="1302"/>
    </row>
    <row r="221" spans="1:11" ht="15.5" x14ac:dyDescent="0.35">
      <c r="A221" s="1309" t="s">
        <v>10469</v>
      </c>
      <c r="B221" s="1302"/>
      <c r="C221" s="1302"/>
      <c r="D221" s="1302"/>
      <c r="E221" s="1302"/>
      <c r="F221" s="1302"/>
      <c r="G221" s="1302"/>
      <c r="H221" s="1302"/>
      <c r="I221" s="1302"/>
      <c r="J221" s="1302"/>
      <c r="K221" s="1302"/>
    </row>
    <row r="222" spans="1:11" ht="15.5" x14ac:dyDescent="0.35">
      <c r="A222" s="1309" t="s">
        <v>1529</v>
      </c>
      <c r="B222" s="1302"/>
      <c r="C222" s="1302"/>
      <c r="D222" s="1302"/>
      <c r="E222" s="1302"/>
      <c r="F222" s="1302"/>
      <c r="G222" s="1302"/>
      <c r="H222" s="1302"/>
      <c r="I222" s="1302"/>
      <c r="J222" s="1302"/>
      <c r="K222" s="1302"/>
    </row>
    <row r="223" spans="1:11" ht="46.5" x14ac:dyDescent="0.35">
      <c r="A223" s="1309" t="s">
        <v>10470</v>
      </c>
      <c r="B223" s="1302"/>
      <c r="C223" s="1302"/>
      <c r="D223" s="1302"/>
      <c r="E223" s="1302"/>
      <c r="F223" s="1302"/>
      <c r="G223" s="1302"/>
      <c r="H223" s="1302"/>
      <c r="I223" s="1302"/>
      <c r="J223" s="1302"/>
      <c r="K223" s="1302"/>
    </row>
    <row r="224" spans="1:11" ht="31" x14ac:dyDescent="0.35">
      <c r="A224" s="1309" t="s">
        <v>10471</v>
      </c>
      <c r="B224" s="1302"/>
      <c r="C224" s="1302"/>
      <c r="D224" s="1302"/>
      <c r="E224" s="1302"/>
      <c r="F224" s="1302"/>
      <c r="G224" s="1302"/>
      <c r="H224" s="1302"/>
      <c r="I224" s="1302"/>
      <c r="J224" s="1302"/>
      <c r="K224" s="1302"/>
    </row>
    <row r="225" spans="1:11" ht="31" x14ac:dyDescent="0.35">
      <c r="A225" s="1309" t="s">
        <v>10472</v>
      </c>
      <c r="B225" s="1302"/>
      <c r="C225" s="1302"/>
      <c r="D225" s="1302"/>
      <c r="E225" s="1302"/>
      <c r="F225" s="1302"/>
      <c r="G225" s="1302"/>
      <c r="H225" s="1302"/>
      <c r="I225" s="1302"/>
      <c r="J225" s="1302"/>
      <c r="K225" s="1302"/>
    </row>
    <row r="226" spans="1:11" ht="93" x14ac:dyDescent="0.35">
      <c r="A226" s="1309" t="s">
        <v>10473</v>
      </c>
      <c r="B226" s="1302"/>
      <c r="C226" s="1302"/>
      <c r="D226" s="1302"/>
      <c r="E226" s="1302"/>
      <c r="F226" s="1302"/>
      <c r="G226" s="1302"/>
      <c r="H226" s="1302"/>
      <c r="I226" s="1302"/>
      <c r="J226" s="1302"/>
      <c r="K226" s="1302"/>
    </row>
    <row r="227" spans="1:11" ht="93" x14ac:dyDescent="0.35">
      <c r="A227" s="1309" t="s">
        <v>20794</v>
      </c>
      <c r="B227" s="1302"/>
      <c r="C227" s="1302"/>
      <c r="D227" s="1302"/>
      <c r="E227" s="1302"/>
      <c r="F227" s="1302"/>
      <c r="G227" s="1302"/>
      <c r="H227" s="1302"/>
      <c r="I227" s="1302"/>
      <c r="J227" s="1302"/>
      <c r="K227" s="1302"/>
    </row>
    <row r="228" spans="1:11" ht="15.5" x14ac:dyDescent="0.35">
      <c r="A228" s="1310" t="s">
        <v>1182</v>
      </c>
      <c r="B228" s="1302"/>
      <c r="C228" s="1302"/>
      <c r="D228" s="1302"/>
      <c r="E228" s="1302"/>
      <c r="F228" s="1302"/>
      <c r="G228" s="1302"/>
      <c r="H228" s="1302"/>
      <c r="I228" s="1302"/>
      <c r="J228" s="1302"/>
      <c r="K228" s="1302"/>
    </row>
    <row r="229" spans="1:11" ht="77.5" x14ac:dyDescent="0.35">
      <c r="A229" s="1310" t="s">
        <v>10474</v>
      </c>
      <c r="B229" s="1302"/>
      <c r="C229" s="1302"/>
      <c r="D229" s="1302"/>
      <c r="E229" s="1302"/>
      <c r="F229" s="1302"/>
      <c r="G229" s="1302"/>
      <c r="H229" s="1302"/>
      <c r="I229" s="1302"/>
      <c r="J229" s="1302"/>
      <c r="K229" s="1302"/>
    </row>
    <row r="230" spans="1:11" ht="15.5" x14ac:dyDescent="0.35">
      <c r="A230" s="1310" t="s">
        <v>6882</v>
      </c>
      <c r="B230" s="1302"/>
      <c r="C230" s="1302"/>
      <c r="D230" s="1302"/>
      <c r="E230" s="1302"/>
      <c r="F230" s="1302"/>
      <c r="G230" s="1302"/>
      <c r="H230" s="1302"/>
      <c r="I230" s="1302"/>
      <c r="J230" s="1302"/>
      <c r="K230" s="1302"/>
    </row>
    <row r="231" spans="1:11" ht="15.5" x14ac:dyDescent="0.35">
      <c r="A231" s="1310" t="s">
        <v>886</v>
      </c>
      <c r="B231" s="1302"/>
      <c r="C231" s="1302"/>
      <c r="D231" s="1302"/>
      <c r="E231" s="1302"/>
      <c r="F231" s="1302"/>
      <c r="G231" s="1302"/>
      <c r="H231" s="1302"/>
      <c r="I231" s="1302"/>
      <c r="J231" s="1302"/>
      <c r="K231" s="1302"/>
    </row>
    <row r="232" spans="1:11" ht="15.5" x14ac:dyDescent="0.35">
      <c r="A232" s="1310" t="s">
        <v>1437</v>
      </c>
      <c r="B232" s="1302"/>
      <c r="C232" s="1302"/>
      <c r="D232" s="1302"/>
      <c r="E232" s="1302"/>
      <c r="F232" s="1302"/>
      <c r="G232" s="1302"/>
      <c r="H232" s="1302"/>
      <c r="I232" s="1302"/>
      <c r="J232" s="1302"/>
      <c r="K232" s="1302"/>
    </row>
    <row r="233" spans="1:11" ht="15.5" x14ac:dyDescent="0.35">
      <c r="A233" s="1310" t="s">
        <v>1183</v>
      </c>
      <c r="B233" s="1302"/>
      <c r="C233" s="1302"/>
      <c r="D233" s="1302"/>
      <c r="E233" s="1302"/>
      <c r="F233" s="1302"/>
      <c r="G233" s="1302"/>
      <c r="H233" s="1302"/>
      <c r="I233" s="1302"/>
      <c r="J233" s="1302"/>
      <c r="K233" s="1302"/>
    </row>
    <row r="234" spans="1:11" ht="15.5" x14ac:dyDescent="0.35">
      <c r="A234" s="1298" t="s">
        <v>1438</v>
      </c>
      <c r="B234" s="1302"/>
      <c r="C234" s="1302"/>
      <c r="D234" s="1302"/>
      <c r="E234" s="1302"/>
      <c r="F234" s="1302"/>
      <c r="G234" s="1302"/>
      <c r="H234" s="1302"/>
      <c r="I234" s="1302"/>
      <c r="J234" s="1302"/>
      <c r="K234" s="1302"/>
    </row>
    <row r="235" spans="1:11" ht="15.5" x14ac:dyDescent="0.35">
      <c r="A235" s="1310" t="s">
        <v>10475</v>
      </c>
      <c r="B235" s="1302"/>
      <c r="C235" s="1302"/>
      <c r="D235" s="1302"/>
      <c r="E235" s="1302"/>
      <c r="F235" s="1302"/>
      <c r="G235" s="1302"/>
      <c r="H235" s="1302"/>
      <c r="I235" s="1302"/>
      <c r="J235" s="1302"/>
      <c r="K235" s="1302"/>
    </row>
    <row r="236" spans="1:11" ht="15.5" x14ac:dyDescent="0.35">
      <c r="A236" s="1310" t="s">
        <v>1184</v>
      </c>
      <c r="B236" s="1302"/>
      <c r="C236" s="1302"/>
      <c r="D236" s="1302"/>
      <c r="E236" s="1302"/>
      <c r="F236" s="1302"/>
      <c r="G236" s="1302"/>
      <c r="H236" s="1302"/>
      <c r="I236" s="1302"/>
      <c r="J236" s="1302"/>
      <c r="K236" s="1302"/>
    </row>
    <row r="237" spans="1:11" ht="15.5" x14ac:dyDescent="0.35">
      <c r="A237" s="1310" t="s">
        <v>3396</v>
      </c>
      <c r="B237" s="1302"/>
      <c r="C237" s="1302"/>
      <c r="D237" s="1302"/>
      <c r="E237" s="1302"/>
      <c r="F237" s="1302"/>
      <c r="G237" s="1302"/>
      <c r="H237" s="1302"/>
      <c r="I237" s="1302"/>
      <c r="J237" s="1302"/>
      <c r="K237" s="1302"/>
    </row>
    <row r="238" spans="1:11" ht="15.5" x14ac:dyDescent="0.35">
      <c r="A238" s="1310" t="s">
        <v>10476</v>
      </c>
      <c r="B238" s="1302"/>
      <c r="C238" s="1302"/>
      <c r="D238" s="1302"/>
      <c r="E238" s="1302"/>
      <c r="F238" s="1302"/>
      <c r="G238" s="1302"/>
      <c r="H238" s="1302"/>
      <c r="I238" s="1302"/>
      <c r="J238" s="1302"/>
      <c r="K238" s="1302"/>
    </row>
    <row r="239" spans="1:11" ht="15.5" x14ac:dyDescent="0.35">
      <c r="A239" s="1310" t="s">
        <v>6882</v>
      </c>
      <c r="B239" s="1302"/>
      <c r="C239" s="1302"/>
      <c r="D239" s="1302"/>
      <c r="E239" s="1302"/>
      <c r="F239" s="1302"/>
      <c r="G239" s="1302"/>
      <c r="H239" s="1302"/>
      <c r="I239" s="1302"/>
      <c r="J239" s="1302"/>
      <c r="K239" s="1302"/>
    </row>
    <row r="240" spans="1:11" ht="15.5" x14ac:dyDescent="0.35">
      <c r="A240" s="1310" t="s">
        <v>20795</v>
      </c>
      <c r="B240" s="1302"/>
      <c r="C240" s="1302"/>
      <c r="D240" s="1302"/>
      <c r="E240" s="1302"/>
      <c r="F240" s="1302"/>
      <c r="G240" s="1302"/>
      <c r="H240" s="1302"/>
      <c r="I240" s="1302"/>
      <c r="J240" s="1302"/>
      <c r="K240" s="1302"/>
    </row>
    <row r="241" spans="1:14" ht="31" x14ac:dyDescent="0.35">
      <c r="A241" s="1298" t="s">
        <v>20796</v>
      </c>
      <c r="B241" s="1302"/>
      <c r="C241" s="1302"/>
      <c r="D241" s="1302"/>
      <c r="E241" s="1302"/>
      <c r="F241" s="1302"/>
      <c r="G241" s="1302"/>
      <c r="H241" s="1302"/>
      <c r="I241" s="1302"/>
      <c r="J241" s="1302"/>
      <c r="K241" s="1302"/>
    </row>
    <row r="242" spans="1:14" ht="46.5" x14ac:dyDescent="0.35">
      <c r="A242" s="1310" t="s">
        <v>20797</v>
      </c>
      <c r="B242" s="1302"/>
      <c r="C242" s="1302"/>
      <c r="D242" s="1302"/>
      <c r="E242" s="1302"/>
      <c r="F242" s="1302"/>
      <c r="G242" s="1302"/>
      <c r="H242" s="1302"/>
      <c r="I242" s="1302"/>
      <c r="J242" s="1302"/>
      <c r="K242" s="1302"/>
    </row>
    <row r="243" spans="1:14" ht="46.5" x14ac:dyDescent="0.35">
      <c r="A243" s="1310" t="s">
        <v>20798</v>
      </c>
      <c r="B243" s="1302"/>
      <c r="C243" s="1302"/>
      <c r="D243" s="1302"/>
      <c r="E243" s="1302"/>
      <c r="F243" s="1302"/>
      <c r="G243" s="1302"/>
      <c r="H243" s="1302"/>
      <c r="I243" s="1302"/>
      <c r="J243" s="1302"/>
      <c r="K243" s="1302"/>
    </row>
    <row r="244" spans="1:14" ht="62" x14ac:dyDescent="0.35">
      <c r="A244" s="1310" t="s">
        <v>20799</v>
      </c>
      <c r="B244" s="1302"/>
      <c r="C244" s="1302"/>
      <c r="D244" s="1302"/>
      <c r="E244" s="1302"/>
      <c r="F244" s="1302"/>
      <c r="G244" s="1302"/>
      <c r="H244" s="1302"/>
      <c r="I244" s="1302"/>
      <c r="J244" s="1302"/>
      <c r="K244" s="1302"/>
    </row>
    <row r="245" spans="1:14" ht="15.5" x14ac:dyDescent="0.35">
      <c r="A245" s="1310" t="s">
        <v>6882</v>
      </c>
      <c r="B245" s="1302"/>
      <c r="C245" s="1302"/>
      <c r="D245" s="1302"/>
      <c r="E245" s="1302"/>
      <c r="F245" s="1302"/>
      <c r="G245" s="1302"/>
      <c r="H245" s="1302"/>
      <c r="I245" s="1302"/>
      <c r="J245" s="1302"/>
      <c r="K245" s="1302"/>
    </row>
    <row r="246" spans="1:14" ht="15.5" x14ac:dyDescent="0.35">
      <c r="A246" s="1310" t="s">
        <v>7823</v>
      </c>
      <c r="B246" s="1302"/>
      <c r="C246" s="1302"/>
      <c r="D246" s="1302"/>
      <c r="E246" s="1302"/>
      <c r="F246" s="1302"/>
      <c r="G246" s="1302"/>
      <c r="H246" s="1302"/>
      <c r="I246" s="1302"/>
      <c r="J246" s="1302"/>
      <c r="K246" s="1302"/>
    </row>
    <row r="247" spans="1:14" ht="15.5" x14ac:dyDescent="0.35">
      <c r="A247" s="1310" t="s">
        <v>10020</v>
      </c>
      <c r="B247" s="1302"/>
      <c r="C247" s="1302"/>
      <c r="D247" s="1302"/>
      <c r="E247" s="1302"/>
      <c r="F247" s="1302"/>
      <c r="G247" s="1302"/>
      <c r="H247" s="1302"/>
      <c r="I247" s="1302"/>
      <c r="J247" s="1302"/>
      <c r="K247" s="1302"/>
    </row>
    <row r="248" spans="1:14" ht="15.5" x14ac:dyDescent="0.35">
      <c r="A248" s="1310" t="s">
        <v>8092</v>
      </c>
      <c r="B248" s="1302"/>
      <c r="C248" s="1302"/>
      <c r="D248" s="1302"/>
      <c r="E248" s="1302"/>
      <c r="F248" s="1302"/>
      <c r="G248" s="1302"/>
      <c r="H248" s="1302"/>
      <c r="I248" s="1302"/>
      <c r="J248" s="1302"/>
      <c r="K248" s="1302"/>
    </row>
    <row r="249" spans="1:14" ht="15.5" x14ac:dyDescent="0.35">
      <c r="A249" s="1310" t="s">
        <v>10477</v>
      </c>
      <c r="B249" s="1302"/>
      <c r="C249" s="1302"/>
      <c r="D249" s="1302"/>
      <c r="E249" s="1302"/>
      <c r="F249" s="1302"/>
      <c r="G249" s="1302"/>
      <c r="H249" s="1302"/>
      <c r="I249" s="1302"/>
      <c r="J249" s="1302"/>
      <c r="K249" s="1302"/>
    </row>
    <row r="250" spans="1:14" ht="15.5" x14ac:dyDescent="0.35">
      <c r="A250" s="1310" t="s">
        <v>6882</v>
      </c>
      <c r="B250" s="1302"/>
      <c r="C250" s="1302"/>
      <c r="D250" s="1302"/>
      <c r="E250" s="1302"/>
      <c r="F250" s="1302"/>
      <c r="G250" s="1302"/>
      <c r="H250" s="1302"/>
      <c r="I250" s="1302"/>
      <c r="J250" s="1302"/>
      <c r="K250" s="1302"/>
    </row>
    <row r="251" spans="1:14" ht="15.5" x14ac:dyDescent="0.35">
      <c r="A251" s="1310" t="s">
        <v>10478</v>
      </c>
      <c r="B251" s="1302"/>
      <c r="C251" s="1302"/>
      <c r="D251" s="1302"/>
      <c r="E251" s="1302"/>
      <c r="F251" s="1302"/>
      <c r="G251" s="1302"/>
      <c r="H251" s="1302"/>
      <c r="I251" s="1302"/>
      <c r="J251" s="1302"/>
      <c r="K251" s="1302"/>
    </row>
    <row r="252" spans="1:14" ht="31" x14ac:dyDescent="0.35">
      <c r="A252" s="1310" t="s">
        <v>12218</v>
      </c>
      <c r="B252" s="1302"/>
      <c r="C252" s="1302"/>
      <c r="D252" s="1302"/>
      <c r="E252" s="1302"/>
      <c r="F252" s="1302"/>
      <c r="G252" s="1302"/>
      <c r="H252" s="1302"/>
      <c r="I252" s="1302"/>
      <c r="J252" s="1302"/>
      <c r="K252" s="1302"/>
    </row>
    <row r="253" spans="1:14" ht="15.5" x14ac:dyDescent="0.35">
      <c r="A253" s="1310" t="s">
        <v>12219</v>
      </c>
      <c r="B253" s="1302">
        <v>10</v>
      </c>
      <c r="C253" s="1302">
        <v>12.5</v>
      </c>
      <c r="D253" s="1302">
        <v>16</v>
      </c>
      <c r="E253" s="1302">
        <v>20</v>
      </c>
      <c r="F253" s="1302">
        <v>25</v>
      </c>
      <c r="G253" s="1302">
        <v>31.5</v>
      </c>
      <c r="H253" s="1302">
        <v>40</v>
      </c>
      <c r="I253" s="1302">
        <v>50</v>
      </c>
      <c r="J253" s="1302">
        <v>63</v>
      </c>
      <c r="K253" s="1302">
        <v>80</v>
      </c>
      <c r="L253" s="1296">
        <v>100</v>
      </c>
      <c r="M253" s="1296">
        <v>125</v>
      </c>
      <c r="N253" s="1296">
        <v>160</v>
      </c>
    </row>
    <row r="254" spans="1:14" ht="15.5" x14ac:dyDescent="0.35">
      <c r="A254" s="1310" t="s">
        <v>12220</v>
      </c>
      <c r="B254" s="1302">
        <v>92</v>
      </c>
      <c r="C254" s="1302">
        <v>87</v>
      </c>
      <c r="D254" s="1302">
        <v>83</v>
      </c>
      <c r="E254" s="1302">
        <v>74</v>
      </c>
      <c r="F254" s="1302">
        <v>64</v>
      </c>
      <c r="G254" s="1302">
        <v>56</v>
      </c>
      <c r="H254" s="1302">
        <v>49</v>
      </c>
      <c r="I254" s="1302">
        <v>43</v>
      </c>
      <c r="J254" s="1302">
        <v>42</v>
      </c>
      <c r="K254" s="1302">
        <v>40</v>
      </c>
      <c r="L254" s="1296">
        <v>38</v>
      </c>
      <c r="M254" s="1296">
        <v>36</v>
      </c>
      <c r="N254" s="1296">
        <v>34</v>
      </c>
    </row>
    <row r="255" spans="1:14" ht="15.5" x14ac:dyDescent="0.35">
      <c r="A255" s="1310" t="s">
        <v>10479</v>
      </c>
      <c r="B255" s="1302"/>
      <c r="C255" s="1302"/>
      <c r="D255" s="1302"/>
      <c r="E255" s="1302"/>
      <c r="F255" s="1302"/>
      <c r="G255" s="1302"/>
      <c r="H255" s="1302"/>
      <c r="I255" s="1302"/>
      <c r="J255" s="1302"/>
      <c r="K255" s="1302"/>
    </row>
    <row r="256" spans="1:14" ht="15.5" x14ac:dyDescent="0.35">
      <c r="A256" s="1310" t="s">
        <v>10480</v>
      </c>
      <c r="B256" s="1302"/>
      <c r="C256" s="1302"/>
      <c r="D256" s="1302"/>
      <c r="E256" s="1302"/>
      <c r="F256" s="1302"/>
      <c r="G256" s="1302"/>
      <c r="H256" s="1302"/>
      <c r="I256" s="1302"/>
      <c r="J256" s="1302"/>
      <c r="K256" s="1302"/>
    </row>
    <row r="257" spans="1:11" ht="15.5" x14ac:dyDescent="0.35">
      <c r="A257" s="1310" t="s">
        <v>12221</v>
      </c>
      <c r="B257" s="1302" t="s">
        <v>12222</v>
      </c>
      <c r="C257" s="1302" t="s">
        <v>12223</v>
      </c>
      <c r="D257" s="1302"/>
      <c r="E257" s="1302"/>
      <c r="F257" s="1302"/>
      <c r="G257" s="1302"/>
      <c r="H257" s="1302"/>
      <c r="I257" s="1302"/>
      <c r="J257" s="1302"/>
      <c r="K257" s="1302"/>
    </row>
    <row r="258" spans="1:11" ht="15.5" x14ac:dyDescent="0.35">
      <c r="A258" s="1310" t="s">
        <v>12224</v>
      </c>
      <c r="B258" s="1302" t="s">
        <v>12225</v>
      </c>
      <c r="C258" s="1302">
        <v>0</v>
      </c>
      <c r="D258" s="1302"/>
      <c r="E258" s="1302"/>
      <c r="F258" s="1302"/>
      <c r="G258" s="1302"/>
      <c r="H258" s="1302"/>
      <c r="I258" s="1302"/>
      <c r="J258" s="1302"/>
      <c r="K258" s="1302"/>
    </row>
    <row r="259" spans="1:11" ht="15.5" x14ac:dyDescent="0.35">
      <c r="A259" s="1310"/>
      <c r="B259" s="1302" t="s">
        <v>12226</v>
      </c>
      <c r="C259" s="1302">
        <v>-15</v>
      </c>
      <c r="D259" s="1302"/>
      <c r="E259" s="1302"/>
      <c r="F259" s="1302"/>
      <c r="G259" s="1302"/>
      <c r="H259" s="1302"/>
      <c r="I259" s="1302"/>
      <c r="J259" s="1302"/>
      <c r="K259" s="1302"/>
    </row>
    <row r="260" spans="1:11" ht="15.5" x14ac:dyDescent="0.35">
      <c r="A260" s="1310" t="s">
        <v>12227</v>
      </c>
      <c r="B260" s="1302" t="s">
        <v>12228</v>
      </c>
      <c r="C260" s="1302">
        <v>-5</v>
      </c>
      <c r="D260" s="1302"/>
      <c r="E260" s="1302"/>
      <c r="F260" s="1302"/>
      <c r="G260" s="1302"/>
      <c r="H260" s="1302"/>
      <c r="I260" s="1302"/>
      <c r="J260" s="1302"/>
      <c r="K260" s="1302"/>
    </row>
    <row r="261" spans="1:11" ht="15.5" x14ac:dyDescent="0.35">
      <c r="A261" s="1310" t="s">
        <v>12229</v>
      </c>
      <c r="B261" s="1302" t="s">
        <v>12225</v>
      </c>
      <c r="C261" s="1302" t="s">
        <v>20800</v>
      </c>
      <c r="D261" s="1302"/>
      <c r="E261" s="1302"/>
      <c r="F261" s="1302"/>
      <c r="G261" s="1302"/>
      <c r="H261" s="1302"/>
      <c r="I261" s="1302"/>
      <c r="J261" s="1302"/>
      <c r="K261" s="1302"/>
    </row>
    <row r="262" spans="1:11" ht="15.5" x14ac:dyDescent="0.35">
      <c r="A262" s="1310"/>
      <c r="B262" s="1302" t="s">
        <v>12226</v>
      </c>
      <c r="C262" s="1302" t="s">
        <v>12230</v>
      </c>
      <c r="D262" s="1302"/>
      <c r="E262" s="1302"/>
      <c r="F262" s="1302"/>
      <c r="G262" s="1302"/>
      <c r="H262" s="1302"/>
      <c r="I262" s="1302"/>
      <c r="J262" s="1302"/>
      <c r="K262" s="1302"/>
    </row>
    <row r="263" spans="1:11" ht="15.5" x14ac:dyDescent="0.35">
      <c r="A263" s="1310" t="s">
        <v>12231</v>
      </c>
      <c r="B263" s="1302" t="s">
        <v>12228</v>
      </c>
      <c r="C263" s="1302">
        <v>5</v>
      </c>
      <c r="D263" s="1302"/>
      <c r="E263" s="1302"/>
      <c r="F263" s="1302"/>
      <c r="G263" s="1302"/>
      <c r="H263" s="1302"/>
      <c r="I263" s="1302"/>
      <c r="J263" s="1302"/>
      <c r="K263" s="1302"/>
    </row>
    <row r="264" spans="1:11" ht="31" x14ac:dyDescent="0.35">
      <c r="A264" s="1310" t="s">
        <v>10481</v>
      </c>
      <c r="B264" s="1302"/>
      <c r="C264" s="1302"/>
      <c r="D264" s="1302"/>
      <c r="E264" s="1302"/>
      <c r="F264" s="1302"/>
      <c r="G264" s="1302"/>
      <c r="H264" s="1302"/>
      <c r="I264" s="1302"/>
      <c r="J264" s="1302"/>
      <c r="K264" s="1302"/>
    </row>
    <row r="265" spans="1:11" ht="46.5" x14ac:dyDescent="0.35">
      <c r="A265" s="1310" t="s">
        <v>10482</v>
      </c>
      <c r="B265" s="1302"/>
      <c r="C265" s="1302"/>
      <c r="D265" s="1302"/>
      <c r="E265" s="1302"/>
      <c r="F265" s="1302"/>
      <c r="G265" s="1302"/>
      <c r="H265" s="1302"/>
      <c r="I265" s="1302"/>
      <c r="J265" s="1302"/>
      <c r="K265" s="1302"/>
    </row>
    <row r="266" spans="1:11" ht="46.5" x14ac:dyDescent="0.35">
      <c r="A266" s="1310" t="s">
        <v>12232</v>
      </c>
      <c r="B266" s="1302"/>
      <c r="C266" s="1302"/>
      <c r="D266" s="1302"/>
      <c r="E266" s="1302"/>
      <c r="F266" s="1302"/>
      <c r="G266" s="1302"/>
      <c r="H266" s="1302"/>
      <c r="I266" s="1302"/>
      <c r="J266" s="1302"/>
      <c r="K266" s="1302"/>
    </row>
    <row r="267" spans="1:11" ht="15.5" x14ac:dyDescent="0.35">
      <c r="A267" s="1310" t="s">
        <v>10483</v>
      </c>
      <c r="B267" s="1302"/>
      <c r="C267" s="1302"/>
      <c r="D267" s="1302"/>
      <c r="E267" s="1302"/>
      <c r="F267" s="1302"/>
      <c r="G267" s="1302"/>
      <c r="H267" s="1302"/>
      <c r="I267" s="1302"/>
      <c r="J267" s="1302"/>
      <c r="K267" s="1302"/>
    </row>
    <row r="268" spans="1:11" ht="31" x14ac:dyDescent="0.35">
      <c r="A268" s="1310" t="s">
        <v>10484</v>
      </c>
      <c r="B268" s="1302"/>
      <c r="C268" s="1302"/>
      <c r="D268" s="1302"/>
      <c r="E268" s="1302"/>
      <c r="F268" s="1302"/>
      <c r="G268" s="1302"/>
      <c r="H268" s="1302"/>
      <c r="I268" s="1302"/>
      <c r="J268" s="1302"/>
      <c r="K268" s="1302"/>
    </row>
    <row r="269" spans="1:11" ht="15.5" x14ac:dyDescent="0.35">
      <c r="A269" s="1310" t="s">
        <v>6780</v>
      </c>
      <c r="B269" s="1302"/>
      <c r="C269" s="1302"/>
      <c r="D269" s="1302"/>
      <c r="E269" s="1302"/>
      <c r="F269" s="1302"/>
      <c r="G269" s="1302"/>
      <c r="H269" s="1302"/>
      <c r="I269" s="1302"/>
      <c r="J269" s="1302"/>
      <c r="K269" s="1302"/>
    </row>
    <row r="270" spans="1:11" ht="31" x14ac:dyDescent="0.35">
      <c r="A270" s="1312" t="s">
        <v>10485</v>
      </c>
      <c r="B270" s="1302"/>
      <c r="C270" s="1302"/>
      <c r="D270" s="1302"/>
      <c r="E270" s="1302"/>
      <c r="F270" s="1302"/>
      <c r="G270" s="1302"/>
      <c r="H270" s="1302"/>
      <c r="I270" s="1302"/>
      <c r="J270" s="1302"/>
      <c r="K270" s="1302"/>
    </row>
    <row r="271" spans="1:11" ht="15.5" x14ac:dyDescent="0.35">
      <c r="A271" s="1310" t="s">
        <v>20801</v>
      </c>
      <c r="B271" s="1302" t="s">
        <v>12235</v>
      </c>
      <c r="C271" s="1302"/>
      <c r="D271" s="1302"/>
      <c r="E271" s="1302"/>
      <c r="F271" s="1302"/>
      <c r="G271" s="1302"/>
      <c r="H271" s="1302"/>
      <c r="I271" s="1302"/>
      <c r="J271" s="1302"/>
      <c r="K271" s="1302"/>
    </row>
    <row r="272" spans="1:11" ht="15.5" x14ac:dyDescent="0.35">
      <c r="A272" s="1298"/>
      <c r="B272" s="1302" t="s">
        <v>10487</v>
      </c>
      <c r="C272" s="1302" t="s">
        <v>10488</v>
      </c>
      <c r="D272" s="1302" t="s">
        <v>10489</v>
      </c>
      <c r="E272" s="1302"/>
      <c r="F272" s="1302"/>
      <c r="G272" s="1302"/>
      <c r="H272" s="1302"/>
      <c r="I272" s="1302"/>
      <c r="J272" s="1302"/>
      <c r="K272" s="1302"/>
    </row>
    <row r="273" spans="1:11" ht="15.5" x14ac:dyDescent="0.35">
      <c r="A273" s="1309" t="s">
        <v>10490</v>
      </c>
      <c r="B273" s="1302">
        <v>-5</v>
      </c>
      <c r="C273" s="1313">
        <v>5</v>
      </c>
      <c r="D273" s="1302">
        <v>13</v>
      </c>
      <c r="E273" s="1302"/>
      <c r="F273" s="1302"/>
      <c r="G273" s="1302"/>
      <c r="H273" s="1302"/>
      <c r="I273" s="1302"/>
      <c r="J273" s="1302"/>
      <c r="K273" s="1302"/>
    </row>
    <row r="274" spans="1:11" ht="15.5" x14ac:dyDescent="0.35">
      <c r="A274" s="1309" t="s">
        <v>10491</v>
      </c>
      <c r="B274" s="1302">
        <v>0</v>
      </c>
      <c r="C274" s="1302">
        <v>5</v>
      </c>
      <c r="D274" s="1302">
        <v>13</v>
      </c>
      <c r="E274" s="1302"/>
      <c r="F274" s="1302"/>
      <c r="G274" s="1302"/>
      <c r="H274" s="1302"/>
      <c r="I274" s="1302"/>
      <c r="J274" s="1302"/>
      <c r="K274" s="1302"/>
    </row>
    <row r="275" spans="1:11" ht="15.5" x14ac:dyDescent="0.35">
      <c r="A275" s="1309" t="s">
        <v>10492</v>
      </c>
      <c r="B275" s="1302">
        <v>0</v>
      </c>
      <c r="C275" s="1302">
        <v>10</v>
      </c>
      <c r="D275" s="1302">
        <v>18</v>
      </c>
      <c r="E275" s="1302"/>
      <c r="F275" s="1302"/>
      <c r="G275" s="1302"/>
      <c r="H275" s="1302"/>
      <c r="I275" s="1302"/>
      <c r="J275" s="1302"/>
      <c r="K275" s="1302"/>
    </row>
    <row r="276" spans="1:11" ht="15.5" x14ac:dyDescent="0.35">
      <c r="A276" s="1309" t="s">
        <v>10493</v>
      </c>
      <c r="B276" s="1302"/>
      <c r="C276" s="1302"/>
      <c r="D276" s="1302"/>
      <c r="E276" s="1302"/>
      <c r="F276" s="1302"/>
      <c r="G276" s="1302"/>
      <c r="H276" s="1302"/>
      <c r="I276" s="1302"/>
      <c r="J276" s="1302"/>
      <c r="K276" s="1302"/>
    </row>
    <row r="277" spans="1:11" ht="31" x14ac:dyDescent="0.35">
      <c r="A277" s="1309" t="s">
        <v>20802</v>
      </c>
      <c r="B277" s="1302"/>
      <c r="C277" s="1302"/>
      <c r="D277" s="1302"/>
      <c r="E277" s="1302"/>
      <c r="F277" s="1302"/>
      <c r="G277" s="1302"/>
      <c r="H277" s="1302"/>
      <c r="I277" s="1302"/>
      <c r="J277" s="1302"/>
      <c r="K277" s="1302"/>
    </row>
    <row r="278" spans="1:11" ht="31" x14ac:dyDescent="0.35">
      <c r="A278" s="1309" t="s">
        <v>20803</v>
      </c>
      <c r="B278" s="1302"/>
      <c r="C278" s="1302"/>
      <c r="D278" s="1302"/>
      <c r="E278" s="1314"/>
      <c r="F278" s="1302"/>
      <c r="G278" s="1302"/>
      <c r="H278" s="1302"/>
      <c r="I278" s="1302"/>
      <c r="J278" s="1302"/>
      <c r="K278" s="1302"/>
    </row>
    <row r="279" spans="1:11" ht="15.5" x14ac:dyDescent="0.35">
      <c r="A279" s="1309" t="s">
        <v>20804</v>
      </c>
      <c r="B279" s="1314"/>
      <c r="C279" s="1314"/>
      <c r="D279" s="1314"/>
      <c r="E279" s="1314"/>
      <c r="F279" s="1302"/>
      <c r="G279" s="1302"/>
      <c r="H279" s="1302"/>
      <c r="I279" s="1302"/>
      <c r="J279" s="1302"/>
      <c r="K279" s="1302"/>
    </row>
    <row r="280" spans="1:11" ht="31" x14ac:dyDescent="0.35">
      <c r="A280" s="1309" t="s">
        <v>20805</v>
      </c>
      <c r="B280" s="1314"/>
      <c r="C280" s="1314"/>
      <c r="D280" s="1314"/>
      <c r="E280" s="1314"/>
      <c r="F280" s="1302"/>
      <c r="G280" s="1302"/>
      <c r="H280" s="1302"/>
      <c r="I280" s="1302"/>
      <c r="J280" s="1302"/>
      <c r="K280" s="1302"/>
    </row>
    <row r="281" spans="1:11" ht="31" x14ac:dyDescent="0.35">
      <c r="A281" s="1309" t="s">
        <v>20806</v>
      </c>
      <c r="B281" s="1314"/>
      <c r="C281" s="1314"/>
      <c r="D281" s="1314"/>
      <c r="E281" s="1314"/>
      <c r="F281" s="1302"/>
      <c r="G281" s="1302"/>
      <c r="H281" s="1302"/>
      <c r="I281" s="1302"/>
      <c r="J281" s="1302"/>
      <c r="K281" s="1302"/>
    </row>
    <row r="282" spans="1:11" ht="62" x14ac:dyDescent="0.35">
      <c r="A282" s="1309" t="s">
        <v>20807</v>
      </c>
      <c r="B282" s="1302"/>
      <c r="C282" s="1302"/>
      <c r="D282" s="1302"/>
      <c r="E282" s="1302"/>
      <c r="F282" s="1302"/>
      <c r="G282" s="1302"/>
      <c r="H282" s="1302"/>
      <c r="I282" s="1302"/>
      <c r="J282" s="1302"/>
      <c r="K282" s="1302"/>
    </row>
    <row r="283" spans="1:11" ht="15.5" x14ac:dyDescent="0.35">
      <c r="A283" s="1309" t="s">
        <v>6781</v>
      </c>
      <c r="B283" s="1302"/>
      <c r="C283" s="1302"/>
      <c r="D283" s="1302"/>
      <c r="E283" s="1302"/>
      <c r="F283" s="1302"/>
      <c r="G283" s="1302"/>
      <c r="H283" s="1302"/>
      <c r="I283" s="1302"/>
      <c r="J283" s="1302"/>
      <c r="K283" s="1302"/>
    </row>
    <row r="284" spans="1:11" ht="31" x14ac:dyDescent="0.35">
      <c r="A284" s="1309" t="s">
        <v>10494</v>
      </c>
      <c r="B284" s="1302"/>
      <c r="C284" s="1302"/>
      <c r="D284" s="1302"/>
      <c r="E284" s="1302"/>
      <c r="F284" s="1302"/>
      <c r="G284" s="1302"/>
      <c r="H284" s="1302"/>
      <c r="I284" s="1302"/>
      <c r="J284" s="1302"/>
      <c r="K284" s="1302"/>
    </row>
    <row r="285" spans="1:11" ht="15.5" x14ac:dyDescent="0.35">
      <c r="A285" s="1310" t="s">
        <v>12234</v>
      </c>
      <c r="B285" s="1302" t="s">
        <v>12235</v>
      </c>
      <c r="C285" s="1302"/>
      <c r="D285" s="1302"/>
      <c r="E285" s="1302"/>
      <c r="F285" s="1302"/>
      <c r="G285" s="1302"/>
      <c r="H285" s="1302"/>
      <c r="I285" s="1302"/>
      <c r="J285" s="1302"/>
      <c r="K285" s="1302"/>
    </row>
    <row r="286" spans="1:11" ht="15.5" x14ac:dyDescent="0.35">
      <c r="A286" s="1310" t="s">
        <v>12236</v>
      </c>
      <c r="B286" s="1302">
        <v>10</v>
      </c>
      <c r="C286" s="1302"/>
      <c r="D286" s="1302"/>
      <c r="E286" s="1302"/>
      <c r="F286" s="1302"/>
      <c r="G286" s="1302"/>
      <c r="H286" s="1302"/>
      <c r="I286" s="1302"/>
      <c r="J286" s="1302"/>
      <c r="K286" s="1302"/>
    </row>
    <row r="287" spans="1:11" ht="15.5" x14ac:dyDescent="0.35">
      <c r="A287" s="1310" t="s">
        <v>12237</v>
      </c>
      <c r="B287" s="1302">
        <v>15</v>
      </c>
      <c r="C287" s="1302"/>
      <c r="D287" s="1302"/>
      <c r="E287" s="1302"/>
      <c r="F287" s="1302"/>
      <c r="G287" s="1302"/>
      <c r="H287" s="1302"/>
      <c r="I287" s="1302"/>
      <c r="J287" s="1302"/>
      <c r="K287" s="1302"/>
    </row>
    <row r="288" spans="1:11" ht="15.5" x14ac:dyDescent="0.35">
      <c r="A288" s="1310" t="s">
        <v>12238</v>
      </c>
      <c r="B288" s="1302">
        <v>10</v>
      </c>
      <c r="C288" s="1302"/>
      <c r="D288" s="1302"/>
      <c r="E288" s="1302"/>
      <c r="F288" s="1302"/>
      <c r="G288" s="1302"/>
      <c r="H288" s="1302"/>
      <c r="I288" s="1302"/>
      <c r="J288" s="1302"/>
      <c r="K288" s="1302"/>
    </row>
    <row r="289" spans="1:11" ht="15.5" x14ac:dyDescent="0.35">
      <c r="A289" s="1310" t="s">
        <v>12239</v>
      </c>
      <c r="B289" s="1302">
        <v>5</v>
      </c>
      <c r="C289" s="1302"/>
      <c r="D289" s="1302"/>
      <c r="E289" s="1302"/>
      <c r="F289" s="1302"/>
      <c r="G289" s="1302"/>
      <c r="H289" s="1302"/>
      <c r="I289" s="1302"/>
      <c r="J289" s="1302"/>
      <c r="K289" s="1302"/>
    </row>
    <row r="290" spans="1:11" ht="15.5" x14ac:dyDescent="0.35">
      <c r="A290" s="1310" t="s">
        <v>10495</v>
      </c>
      <c r="B290" s="1302"/>
      <c r="C290" s="1302"/>
      <c r="D290" s="1302"/>
      <c r="E290" s="1302"/>
      <c r="F290" s="1302"/>
      <c r="G290" s="1302"/>
      <c r="H290" s="1302"/>
      <c r="I290" s="1302"/>
      <c r="J290" s="1302"/>
      <c r="K290" s="1302"/>
    </row>
    <row r="291" spans="1:11" ht="15.5" x14ac:dyDescent="0.35">
      <c r="A291" s="1310" t="s">
        <v>10496</v>
      </c>
      <c r="B291" s="1302"/>
      <c r="C291" s="1302"/>
      <c r="D291" s="1302"/>
      <c r="E291" s="1302"/>
      <c r="F291" s="1302"/>
      <c r="G291" s="1302"/>
      <c r="H291" s="1302"/>
      <c r="I291" s="1302"/>
      <c r="J291" s="1302"/>
      <c r="K291" s="1302"/>
    </row>
    <row r="292" spans="1:11" ht="15.5" x14ac:dyDescent="0.35">
      <c r="A292" s="1310" t="s">
        <v>10497</v>
      </c>
      <c r="B292" s="1302"/>
      <c r="C292" s="1302"/>
      <c r="D292" s="1302"/>
      <c r="E292" s="1302"/>
      <c r="F292" s="1302"/>
      <c r="G292" s="1302"/>
      <c r="H292" s="1302"/>
      <c r="I292" s="1302"/>
      <c r="J292" s="1302"/>
      <c r="K292" s="1302"/>
    </row>
    <row r="293" spans="1:11" ht="15.5" x14ac:dyDescent="0.35">
      <c r="A293" s="1310" t="s">
        <v>12240</v>
      </c>
      <c r="B293" s="1302"/>
      <c r="C293" s="1302" t="s">
        <v>12241</v>
      </c>
      <c r="D293" s="1302"/>
      <c r="E293" s="1302"/>
      <c r="F293" s="1302"/>
      <c r="G293" s="1302"/>
      <c r="H293" s="1302"/>
      <c r="I293" s="1302"/>
      <c r="J293" s="1302"/>
      <c r="K293" s="1302"/>
    </row>
    <row r="294" spans="1:11" ht="15.5" x14ac:dyDescent="0.35">
      <c r="A294" s="1310" t="s">
        <v>10498</v>
      </c>
      <c r="B294" s="1302"/>
      <c r="C294" s="1302"/>
      <c r="D294" s="1302"/>
      <c r="E294" s="1302"/>
      <c r="F294" s="1302"/>
      <c r="G294" s="1302"/>
      <c r="H294" s="1302"/>
      <c r="I294" s="1302"/>
      <c r="J294" s="1302"/>
      <c r="K294" s="1302"/>
    </row>
    <row r="295" spans="1:11" ht="15.5" x14ac:dyDescent="0.35">
      <c r="A295" s="1310" t="s">
        <v>12242</v>
      </c>
      <c r="B295" s="1302"/>
      <c r="C295" s="1302" t="s">
        <v>12243</v>
      </c>
      <c r="D295" s="1302"/>
      <c r="E295" s="1302"/>
      <c r="F295" s="1302"/>
      <c r="G295" s="1302"/>
      <c r="H295" s="1302"/>
      <c r="I295" s="1302"/>
      <c r="J295" s="1302"/>
      <c r="K295" s="1302"/>
    </row>
    <row r="296" spans="1:11" ht="15.5" x14ac:dyDescent="0.35">
      <c r="A296" s="1310" t="s">
        <v>10499</v>
      </c>
      <c r="B296" s="1302"/>
      <c r="C296" s="1302"/>
      <c r="D296" s="1302"/>
      <c r="E296" s="1302"/>
      <c r="F296" s="1302"/>
      <c r="G296" s="1302"/>
      <c r="H296" s="1302"/>
      <c r="I296" s="1302"/>
      <c r="J296" s="1302"/>
      <c r="K296" s="1302"/>
    </row>
    <row r="297" spans="1:11" ht="15.5" x14ac:dyDescent="0.35">
      <c r="A297" s="1310" t="s">
        <v>10500</v>
      </c>
      <c r="B297" s="1302"/>
      <c r="C297" s="1302"/>
      <c r="D297" s="1302"/>
      <c r="E297" s="1302"/>
      <c r="F297" s="1302"/>
      <c r="G297" s="1302"/>
      <c r="H297" s="1302"/>
      <c r="I297" s="1302"/>
      <c r="J297" s="1302"/>
      <c r="K297" s="1302"/>
    </row>
    <row r="298" spans="1:11" ht="15.5" x14ac:dyDescent="0.35">
      <c r="A298" s="1310" t="s">
        <v>10501</v>
      </c>
      <c r="B298" s="1302"/>
      <c r="C298" s="1302"/>
      <c r="D298" s="1302"/>
      <c r="E298" s="1302"/>
      <c r="F298" s="1302"/>
      <c r="G298" s="1302"/>
      <c r="H298" s="1302"/>
      <c r="I298" s="1302"/>
      <c r="J298" s="1302"/>
      <c r="K298" s="1302"/>
    </row>
    <row r="299" spans="1:11" ht="31" x14ac:dyDescent="0.35">
      <c r="A299" s="1310" t="s">
        <v>10502</v>
      </c>
      <c r="B299" s="1302"/>
      <c r="C299" s="1302"/>
      <c r="D299" s="1302"/>
      <c r="E299" s="1302"/>
      <c r="F299" s="1302"/>
      <c r="G299" s="1302"/>
      <c r="H299" s="1302"/>
      <c r="I299" s="1302"/>
      <c r="J299" s="1302"/>
      <c r="K299" s="1302"/>
    </row>
    <row r="300" spans="1:11" ht="15.5" x14ac:dyDescent="0.35">
      <c r="A300" s="1310" t="s">
        <v>10503</v>
      </c>
      <c r="B300" s="1302"/>
      <c r="C300" s="1302"/>
      <c r="D300" s="1302"/>
      <c r="E300" s="1302"/>
      <c r="F300" s="1302"/>
      <c r="G300" s="1302"/>
      <c r="H300" s="1302"/>
      <c r="I300" s="1302"/>
      <c r="J300" s="1302"/>
      <c r="K300" s="1302"/>
    </row>
    <row r="301" spans="1:11" ht="15.5" x14ac:dyDescent="0.35">
      <c r="A301" s="1310" t="s">
        <v>10504</v>
      </c>
      <c r="B301" s="1302"/>
      <c r="C301" s="1302"/>
      <c r="D301" s="1302"/>
      <c r="E301" s="1302"/>
      <c r="F301" s="1302"/>
      <c r="G301" s="1302"/>
      <c r="H301" s="1302"/>
      <c r="I301" s="1302"/>
      <c r="J301" s="1302"/>
      <c r="K301" s="1302"/>
    </row>
    <row r="302" spans="1:11" ht="15.5" x14ac:dyDescent="0.35">
      <c r="A302" s="1310" t="s">
        <v>3980</v>
      </c>
      <c r="B302" s="1302"/>
      <c r="C302" s="1302"/>
      <c r="D302" s="1302"/>
      <c r="E302" s="1302"/>
      <c r="F302" s="1302"/>
      <c r="G302" s="1302"/>
      <c r="H302" s="1302"/>
      <c r="I302" s="1302"/>
      <c r="J302" s="1302"/>
      <c r="K302" s="1302"/>
    </row>
    <row r="303" spans="1:11" ht="15.5" x14ac:dyDescent="0.35">
      <c r="A303" s="1310" t="s">
        <v>10505</v>
      </c>
      <c r="B303" s="1302"/>
      <c r="C303" s="1302"/>
      <c r="D303" s="1302"/>
      <c r="E303" s="1302"/>
      <c r="F303" s="1302"/>
      <c r="G303" s="1302"/>
      <c r="H303" s="1302"/>
      <c r="I303" s="1302"/>
      <c r="J303" s="1302"/>
      <c r="K303" s="1302"/>
    </row>
    <row r="304" spans="1:11" ht="15.5" x14ac:dyDescent="0.35">
      <c r="A304" s="1310" t="s">
        <v>10506</v>
      </c>
      <c r="B304" s="1302"/>
      <c r="C304" s="1302"/>
      <c r="D304" s="1302"/>
      <c r="E304" s="1302"/>
      <c r="F304" s="1302"/>
      <c r="G304" s="1302"/>
      <c r="H304" s="1302"/>
      <c r="I304" s="1302"/>
      <c r="J304" s="1302"/>
      <c r="K304" s="1302"/>
    </row>
    <row r="305" spans="1:11" ht="15.5" x14ac:dyDescent="0.35">
      <c r="A305" s="1310" t="s">
        <v>10507</v>
      </c>
      <c r="B305" s="1302"/>
      <c r="C305" s="1302"/>
      <c r="D305" s="1302"/>
      <c r="E305" s="1302"/>
      <c r="F305" s="1302"/>
      <c r="G305" s="1302"/>
      <c r="H305" s="1302"/>
      <c r="I305" s="1302"/>
      <c r="J305" s="1302"/>
      <c r="K305" s="1302"/>
    </row>
    <row r="306" spans="1:11" ht="15.5" x14ac:dyDescent="0.35">
      <c r="A306" s="1310" t="s">
        <v>10508</v>
      </c>
      <c r="B306" s="1302"/>
      <c r="C306" s="1302"/>
      <c r="D306" s="1302"/>
      <c r="E306" s="1302"/>
      <c r="F306" s="1302"/>
      <c r="G306" s="1302"/>
      <c r="H306" s="1302"/>
      <c r="I306" s="1302"/>
      <c r="J306" s="1302"/>
      <c r="K306" s="1302"/>
    </row>
    <row r="307" spans="1:11" ht="15.5" x14ac:dyDescent="0.35">
      <c r="A307" s="1310" t="s">
        <v>10509</v>
      </c>
      <c r="B307" s="1302"/>
      <c r="C307" s="1302"/>
      <c r="D307" s="1302"/>
      <c r="E307" s="1302"/>
      <c r="F307" s="1302"/>
      <c r="G307" s="1302"/>
      <c r="H307" s="1302"/>
      <c r="I307" s="1302"/>
      <c r="J307" s="1302"/>
      <c r="K307" s="1302"/>
    </row>
    <row r="308" spans="1:11" ht="15.5" x14ac:dyDescent="0.35">
      <c r="A308" s="1310" t="s">
        <v>12221</v>
      </c>
      <c r="B308" s="1302" t="s">
        <v>12233</v>
      </c>
      <c r="C308" s="1302" t="s">
        <v>12244</v>
      </c>
      <c r="D308" s="1302"/>
      <c r="E308" s="1302"/>
      <c r="F308" s="1302"/>
      <c r="G308" s="1302"/>
      <c r="H308" s="1302"/>
      <c r="I308" s="1302"/>
      <c r="J308" s="1302"/>
      <c r="K308" s="1302"/>
    </row>
    <row r="309" spans="1:11" ht="15.5" x14ac:dyDescent="0.35">
      <c r="A309" s="1310"/>
      <c r="B309" s="1302"/>
      <c r="C309" s="1302" t="s">
        <v>12245</v>
      </c>
      <c r="D309" s="1302" t="s">
        <v>12246</v>
      </c>
      <c r="E309" s="1302"/>
      <c r="F309" s="1302"/>
      <c r="G309" s="1302"/>
      <c r="H309" s="1302"/>
      <c r="I309" s="1302"/>
      <c r="J309" s="1302"/>
      <c r="K309" s="1302"/>
    </row>
    <row r="310" spans="1:11" ht="15.5" x14ac:dyDescent="0.35">
      <c r="A310" s="1310"/>
      <c r="B310" s="1302"/>
      <c r="C310" s="1302" t="s">
        <v>10486</v>
      </c>
      <c r="D310" s="1302"/>
      <c r="E310" s="1302"/>
      <c r="F310" s="1302"/>
      <c r="G310" s="1302"/>
      <c r="H310" s="1302"/>
      <c r="I310" s="1302"/>
      <c r="J310" s="1302"/>
      <c r="K310" s="1302"/>
    </row>
    <row r="311" spans="1:11" ht="15.5" x14ac:dyDescent="0.35">
      <c r="A311" s="1298"/>
      <c r="B311" s="1302"/>
      <c r="C311" s="1302" t="s">
        <v>12247</v>
      </c>
      <c r="D311" s="1302" t="s">
        <v>12248</v>
      </c>
      <c r="E311" s="1302" t="s">
        <v>12247</v>
      </c>
      <c r="F311" s="1302" t="s">
        <v>12248</v>
      </c>
      <c r="G311" s="1302"/>
      <c r="H311" s="1302"/>
      <c r="I311" s="1302"/>
      <c r="J311" s="1302"/>
      <c r="K311" s="1302"/>
    </row>
    <row r="312" spans="1:11" ht="15.5" x14ac:dyDescent="0.35">
      <c r="A312" s="1310" t="s">
        <v>12249</v>
      </c>
      <c r="B312" s="1302" t="s">
        <v>12250</v>
      </c>
      <c r="C312" s="1302">
        <v>0</v>
      </c>
      <c r="D312" s="1302">
        <v>1</v>
      </c>
      <c r="E312" s="1302">
        <v>0</v>
      </c>
      <c r="F312" s="1302">
        <v>1</v>
      </c>
      <c r="G312" s="1302"/>
      <c r="H312" s="1302"/>
      <c r="I312" s="1302"/>
      <c r="J312" s="1302"/>
      <c r="K312" s="1302"/>
    </row>
    <row r="313" spans="1:11" ht="15.5" x14ac:dyDescent="0.35">
      <c r="A313" s="1310"/>
      <c r="B313" s="1302" t="s">
        <v>12251</v>
      </c>
      <c r="C313" s="1302">
        <v>0</v>
      </c>
      <c r="D313" s="1302">
        <v>1</v>
      </c>
      <c r="E313" s="1302">
        <v>0</v>
      </c>
      <c r="F313" s="1302">
        <v>1</v>
      </c>
      <c r="G313" s="1302"/>
      <c r="H313" s="1302"/>
      <c r="I313" s="1302"/>
      <c r="J313" s="1302"/>
      <c r="K313" s="1302"/>
    </row>
    <row r="314" spans="1:11" ht="15.5" x14ac:dyDescent="0.35">
      <c r="A314" s="1310" t="s">
        <v>12252</v>
      </c>
      <c r="B314" s="1302" t="s">
        <v>12250</v>
      </c>
      <c r="C314" s="1302">
        <v>6</v>
      </c>
      <c r="D314" s="1302">
        <v>2</v>
      </c>
      <c r="E314" s="1302">
        <v>24</v>
      </c>
      <c r="F314" s="1302">
        <v>16</v>
      </c>
      <c r="G314" s="1302"/>
      <c r="H314" s="1302"/>
      <c r="I314" s="1302"/>
      <c r="J314" s="1302"/>
      <c r="K314" s="1302"/>
    </row>
    <row r="315" spans="1:11" ht="15.5" x14ac:dyDescent="0.35">
      <c r="A315" s="1310"/>
      <c r="B315" s="1302" t="s">
        <v>12251</v>
      </c>
      <c r="C315" s="1302">
        <v>3</v>
      </c>
      <c r="D315" s="1302">
        <v>1.41</v>
      </c>
      <c r="E315" s="1302">
        <v>3</v>
      </c>
      <c r="F315" s="1302">
        <v>1.41</v>
      </c>
      <c r="G315" s="1302"/>
      <c r="H315" s="1302"/>
      <c r="I315" s="1302"/>
      <c r="J315" s="1302"/>
      <c r="K315" s="1302"/>
    </row>
    <row r="316" spans="1:11" ht="15.5" x14ac:dyDescent="0.35">
      <c r="A316" s="1310" t="s">
        <v>12253</v>
      </c>
      <c r="B316" s="1302" t="s">
        <v>12250</v>
      </c>
      <c r="C316" s="1302">
        <v>6</v>
      </c>
      <c r="D316" s="1302">
        <v>2</v>
      </c>
      <c r="E316" s="1302">
        <v>24</v>
      </c>
      <c r="F316" s="1302">
        <v>16</v>
      </c>
      <c r="G316" s="1302"/>
      <c r="H316" s="1302"/>
      <c r="I316" s="1302"/>
      <c r="J316" s="1302"/>
      <c r="K316" s="1302"/>
    </row>
    <row r="317" spans="1:11" ht="15.5" x14ac:dyDescent="0.35">
      <c r="A317" s="1310"/>
      <c r="B317" s="1302" t="s">
        <v>12251</v>
      </c>
      <c r="C317" s="1302">
        <v>3</v>
      </c>
      <c r="D317" s="1302">
        <v>1.41</v>
      </c>
      <c r="E317" s="1302">
        <v>3</v>
      </c>
      <c r="F317" s="1302">
        <v>1.41</v>
      </c>
      <c r="G317" s="1302"/>
      <c r="H317" s="1302"/>
      <c r="I317" s="1302"/>
      <c r="J317" s="1302"/>
      <c r="K317" s="1302"/>
    </row>
    <row r="318" spans="1:11" ht="31" x14ac:dyDescent="0.35">
      <c r="A318" s="1310" t="s">
        <v>10510</v>
      </c>
      <c r="B318" s="1302"/>
      <c r="C318" s="1302"/>
      <c r="D318" s="1302"/>
      <c r="E318" s="1302"/>
      <c r="F318" s="1302"/>
      <c r="G318" s="1302"/>
      <c r="H318" s="1302"/>
      <c r="I318" s="1302"/>
      <c r="J318" s="1302"/>
      <c r="K318" s="1302"/>
    </row>
    <row r="319" spans="1:11" ht="15.5" x14ac:dyDescent="0.35">
      <c r="A319" s="1310"/>
      <c r="B319" s="1302" t="s">
        <v>12250</v>
      </c>
      <c r="C319" s="1302">
        <v>6</v>
      </c>
      <c r="D319" s="1302">
        <v>2</v>
      </c>
      <c r="E319" s="1302">
        <v>24</v>
      </c>
      <c r="F319" s="1302">
        <v>16</v>
      </c>
      <c r="G319" s="1302"/>
      <c r="H319" s="1302"/>
      <c r="I319" s="1302"/>
      <c r="J319" s="1302"/>
      <c r="K319" s="1302"/>
    </row>
    <row r="320" spans="1:11" ht="15.5" x14ac:dyDescent="0.35">
      <c r="A320" s="1310"/>
      <c r="B320" s="1302" t="s">
        <v>12251</v>
      </c>
      <c r="C320" s="1302">
        <v>3</v>
      </c>
      <c r="D320" s="1302">
        <v>1.41</v>
      </c>
      <c r="E320" s="1302">
        <v>3</v>
      </c>
      <c r="F320" s="1302">
        <v>1.41</v>
      </c>
      <c r="G320" s="1302"/>
      <c r="H320" s="1302"/>
      <c r="I320" s="1302"/>
      <c r="J320" s="1302"/>
      <c r="K320" s="1302"/>
    </row>
    <row r="321" spans="1:11" ht="15.5" x14ac:dyDescent="0.35">
      <c r="A321" s="1310" t="s">
        <v>12254</v>
      </c>
      <c r="B321" s="1302" t="s">
        <v>12255</v>
      </c>
      <c r="C321" s="1302">
        <v>12</v>
      </c>
      <c r="D321" s="1302">
        <v>4</v>
      </c>
      <c r="E321" s="1302">
        <v>42</v>
      </c>
      <c r="F321" s="1302">
        <v>128</v>
      </c>
      <c r="G321" s="1302"/>
      <c r="H321" s="1302"/>
      <c r="I321" s="1302"/>
      <c r="J321" s="1302"/>
      <c r="K321" s="1302"/>
    </row>
    <row r="322" spans="1:11" ht="15.5" x14ac:dyDescent="0.35">
      <c r="A322" s="1310" t="s">
        <v>10511</v>
      </c>
      <c r="B322" s="1302"/>
      <c r="C322" s="1302"/>
      <c r="D322" s="1302"/>
      <c r="E322" s="1302"/>
      <c r="F322" s="1302"/>
      <c r="G322" s="1302"/>
      <c r="H322" s="1302"/>
      <c r="I322" s="1302"/>
      <c r="J322" s="1302"/>
      <c r="K322" s="1302"/>
    </row>
    <row r="323" spans="1:11" ht="15.5" x14ac:dyDescent="0.35">
      <c r="A323" s="1310" t="s">
        <v>7690</v>
      </c>
      <c r="B323" s="1302"/>
      <c r="C323" s="1302"/>
      <c r="D323" s="1302"/>
      <c r="E323" s="1302"/>
      <c r="F323" s="1302"/>
      <c r="G323" s="1302"/>
      <c r="H323" s="1302"/>
      <c r="I323" s="1302"/>
      <c r="J323" s="1302"/>
      <c r="K323" s="1302"/>
    </row>
    <row r="324" spans="1:11" ht="46.5" x14ac:dyDescent="0.35">
      <c r="A324" s="1310" t="s">
        <v>10512</v>
      </c>
      <c r="B324" s="1302"/>
      <c r="C324" s="1302"/>
      <c r="D324" s="1302"/>
      <c r="E324" s="1302"/>
      <c r="F324" s="1302"/>
      <c r="G324" s="1302"/>
      <c r="H324" s="1302"/>
      <c r="I324" s="1302"/>
      <c r="J324" s="1302"/>
      <c r="K324" s="1302"/>
    </row>
    <row r="325" spans="1:11" ht="46.5" x14ac:dyDescent="0.35">
      <c r="A325" s="1310" t="s">
        <v>10513</v>
      </c>
      <c r="B325" s="1302"/>
      <c r="C325" s="1302"/>
      <c r="D325" s="1302"/>
      <c r="E325" s="1302"/>
      <c r="F325" s="1302"/>
      <c r="G325" s="1302"/>
      <c r="H325" s="1302"/>
      <c r="I325" s="1302"/>
      <c r="J325" s="1302"/>
      <c r="K325" s="1302"/>
    </row>
    <row r="326" spans="1:11" ht="31" x14ac:dyDescent="0.35">
      <c r="A326" s="1310" t="s">
        <v>10514</v>
      </c>
      <c r="B326" s="1302"/>
      <c r="C326" s="1302"/>
      <c r="D326" s="1302"/>
      <c r="E326" s="1302"/>
      <c r="F326" s="1302"/>
      <c r="G326" s="1302"/>
      <c r="H326" s="1302"/>
      <c r="I326" s="1302"/>
      <c r="J326" s="1302"/>
      <c r="K326" s="1302"/>
    </row>
    <row r="327" spans="1:11" ht="31" x14ac:dyDescent="0.35">
      <c r="A327" s="1310" t="s">
        <v>20808</v>
      </c>
      <c r="B327" s="1302"/>
      <c r="C327" s="1302"/>
      <c r="D327" s="1302"/>
      <c r="E327" s="1302"/>
      <c r="F327" s="1302"/>
      <c r="G327" s="1302"/>
      <c r="H327" s="1302"/>
      <c r="I327" s="1302"/>
      <c r="J327" s="1302"/>
      <c r="K327" s="1302"/>
    </row>
    <row r="328" spans="1:11" ht="15.5" x14ac:dyDescent="0.35">
      <c r="A328" s="1310" t="s">
        <v>20809</v>
      </c>
      <c r="B328" s="1302"/>
      <c r="C328" s="1302"/>
      <c r="D328" s="1302"/>
      <c r="E328" s="1302"/>
      <c r="F328" s="1302"/>
      <c r="G328" s="1302"/>
      <c r="H328" s="1302"/>
      <c r="I328" s="1302"/>
      <c r="J328" s="1302"/>
      <c r="K328" s="1302"/>
    </row>
    <row r="329" spans="1:11" ht="15.5" x14ac:dyDescent="0.35">
      <c r="A329" s="1310"/>
      <c r="B329" s="1302"/>
      <c r="C329" s="1302"/>
      <c r="D329" s="1302"/>
      <c r="E329" s="1302"/>
      <c r="F329" s="1302"/>
      <c r="G329" s="1302"/>
      <c r="H329" s="1302"/>
      <c r="I329" s="1302"/>
      <c r="J329" s="1302"/>
      <c r="K329" s="1302"/>
    </row>
    <row r="330" spans="1:11" ht="15.5" x14ac:dyDescent="0.35">
      <c r="A330" s="1310" t="s">
        <v>12249</v>
      </c>
      <c r="B330" s="1302" t="s">
        <v>12250</v>
      </c>
      <c r="C330" s="1302">
        <v>0</v>
      </c>
      <c r="D330" s="1302">
        <v>1</v>
      </c>
      <c r="E330" s="1302">
        <v>0</v>
      </c>
      <c r="F330" s="1302">
        <v>1</v>
      </c>
      <c r="G330" s="1302"/>
      <c r="H330" s="1302"/>
      <c r="I330" s="1302"/>
      <c r="J330" s="1302"/>
      <c r="K330" s="1302"/>
    </row>
    <row r="331" spans="1:11" ht="15.5" x14ac:dyDescent="0.35">
      <c r="A331" s="1310"/>
      <c r="B331" s="1302" t="s">
        <v>12251</v>
      </c>
      <c r="C331" s="1302">
        <v>0</v>
      </c>
      <c r="D331" s="1302">
        <v>1</v>
      </c>
      <c r="E331" s="1302">
        <v>0</v>
      </c>
      <c r="F331" s="1302">
        <v>1</v>
      </c>
      <c r="G331" s="1302"/>
      <c r="H331" s="1302"/>
      <c r="I331" s="1302"/>
      <c r="J331" s="1302"/>
      <c r="K331" s="1302"/>
    </row>
    <row r="332" spans="1:11" ht="15.5" x14ac:dyDescent="0.35">
      <c r="A332" s="1312" t="s">
        <v>12252</v>
      </c>
      <c r="B332" s="1302" t="s">
        <v>12250</v>
      </c>
      <c r="C332" s="1302">
        <v>6</v>
      </c>
      <c r="D332" s="1302">
        <v>2</v>
      </c>
      <c r="E332" s="1302">
        <v>24</v>
      </c>
      <c r="F332" s="1302">
        <v>16</v>
      </c>
      <c r="G332" s="1302"/>
      <c r="H332" s="1302"/>
      <c r="I332" s="1302"/>
      <c r="J332" s="1302"/>
      <c r="K332" s="1302"/>
    </row>
    <row r="333" spans="1:11" ht="15.5" x14ac:dyDescent="0.35">
      <c r="A333" s="1298"/>
      <c r="B333" s="1302" t="s">
        <v>12251</v>
      </c>
      <c r="C333" s="1302">
        <v>3</v>
      </c>
      <c r="D333" s="1302">
        <v>1.41</v>
      </c>
      <c r="E333" s="1302">
        <v>3</v>
      </c>
      <c r="F333" s="1302">
        <v>1.41</v>
      </c>
      <c r="G333" s="1302"/>
      <c r="H333" s="1302"/>
      <c r="I333" s="1302"/>
      <c r="J333" s="1302"/>
      <c r="K333" s="1302"/>
    </row>
    <row r="334" spans="1:11" ht="15.5" x14ac:dyDescent="0.35">
      <c r="A334" s="1309" t="s">
        <v>12253</v>
      </c>
      <c r="B334" s="1302" t="s">
        <v>12250</v>
      </c>
      <c r="C334" s="1302">
        <v>6</v>
      </c>
      <c r="D334" s="1302">
        <v>2</v>
      </c>
      <c r="E334" s="1302">
        <v>24</v>
      </c>
      <c r="F334" s="1302">
        <v>16</v>
      </c>
      <c r="G334" s="1302"/>
      <c r="H334" s="1302"/>
      <c r="I334" s="1302"/>
      <c r="J334" s="1302"/>
      <c r="K334" s="1302"/>
    </row>
    <row r="335" spans="1:11" ht="15.5" x14ac:dyDescent="0.35">
      <c r="A335" s="1309"/>
      <c r="B335" s="1302" t="s">
        <v>12251</v>
      </c>
      <c r="C335" s="1302">
        <v>3</v>
      </c>
      <c r="D335" s="1302">
        <v>1.41</v>
      </c>
      <c r="E335" s="1302">
        <v>3</v>
      </c>
      <c r="F335" s="1302">
        <v>1.41</v>
      </c>
      <c r="G335" s="1302"/>
      <c r="H335" s="1302"/>
      <c r="I335" s="1302"/>
      <c r="J335" s="1302"/>
      <c r="K335" s="1302"/>
    </row>
    <row r="336" spans="1:11" ht="31" x14ac:dyDescent="0.35">
      <c r="A336" s="1309" t="s">
        <v>10510</v>
      </c>
      <c r="B336" s="1302"/>
      <c r="C336" s="1302"/>
      <c r="D336" s="1302"/>
      <c r="E336" s="1302"/>
      <c r="F336" s="1302"/>
      <c r="G336" s="1302"/>
      <c r="H336" s="1302"/>
      <c r="I336" s="1302"/>
      <c r="J336" s="1302"/>
      <c r="K336" s="1302"/>
    </row>
    <row r="337" spans="1:11" ht="15.5" x14ac:dyDescent="0.35">
      <c r="A337" s="1309"/>
      <c r="B337" s="1302" t="s">
        <v>12250</v>
      </c>
      <c r="C337" s="1302">
        <v>6</v>
      </c>
      <c r="D337" s="1302">
        <v>2</v>
      </c>
      <c r="E337" s="1302">
        <v>24</v>
      </c>
      <c r="F337" s="1302">
        <v>16</v>
      </c>
      <c r="G337" s="1302"/>
      <c r="H337" s="1302"/>
      <c r="I337" s="1302"/>
      <c r="J337" s="1302"/>
      <c r="K337" s="1302"/>
    </row>
    <row r="338" spans="1:11" ht="15.5" x14ac:dyDescent="0.35">
      <c r="A338" s="1309"/>
      <c r="B338" s="1302" t="s">
        <v>12251</v>
      </c>
      <c r="C338" s="1302">
        <v>3</v>
      </c>
      <c r="D338" s="1302">
        <v>1.41</v>
      </c>
      <c r="E338" s="1302">
        <v>3</v>
      </c>
      <c r="F338" s="1302">
        <v>1.41</v>
      </c>
      <c r="G338" s="1302"/>
      <c r="H338" s="1302"/>
      <c r="I338" s="1302"/>
      <c r="J338" s="1302"/>
      <c r="K338" s="1302"/>
    </row>
    <row r="339" spans="1:11" ht="15.5" x14ac:dyDescent="0.35">
      <c r="A339" s="1309" t="s">
        <v>12254</v>
      </c>
      <c r="B339" s="1302" t="s">
        <v>12255</v>
      </c>
      <c r="C339" s="1302">
        <v>12</v>
      </c>
      <c r="D339" s="1302">
        <v>4</v>
      </c>
      <c r="E339" s="1302">
        <v>42</v>
      </c>
      <c r="F339" s="1302">
        <v>128</v>
      </c>
      <c r="G339" s="1302"/>
      <c r="H339" s="1302"/>
      <c r="I339" s="1302"/>
      <c r="J339" s="1302"/>
      <c r="K339" s="1302"/>
    </row>
    <row r="340" spans="1:11" ht="15.5" x14ac:dyDescent="0.35">
      <c r="A340" s="1309" t="s">
        <v>10511</v>
      </c>
      <c r="B340" s="1302"/>
      <c r="C340" s="1302"/>
      <c r="D340" s="1302"/>
      <c r="E340" s="1302"/>
      <c r="F340" s="1302"/>
      <c r="G340" s="1302"/>
      <c r="H340" s="1302"/>
      <c r="I340" s="1302"/>
      <c r="J340" s="1302"/>
      <c r="K340" s="1302"/>
    </row>
    <row r="341" spans="1:11" ht="15.5" x14ac:dyDescent="0.35">
      <c r="A341" s="1309" t="s">
        <v>7690</v>
      </c>
      <c r="B341" s="1302"/>
      <c r="C341" s="1302"/>
      <c r="D341" s="1302"/>
      <c r="E341" s="1302"/>
      <c r="F341" s="1302"/>
      <c r="G341" s="1302"/>
      <c r="H341" s="1302"/>
      <c r="I341" s="1302"/>
      <c r="J341" s="1302"/>
      <c r="K341" s="1302"/>
    </row>
    <row r="342" spans="1:11" ht="46.5" x14ac:dyDescent="0.35">
      <c r="A342" s="1309" t="s">
        <v>10512</v>
      </c>
      <c r="B342" s="1302"/>
      <c r="C342" s="1302"/>
      <c r="D342" s="1302"/>
      <c r="E342" s="1302"/>
      <c r="F342" s="1302"/>
      <c r="G342" s="1302"/>
      <c r="H342" s="1302"/>
      <c r="I342" s="1302"/>
      <c r="J342" s="1302"/>
      <c r="K342" s="1302"/>
    </row>
    <row r="343" spans="1:11" ht="46.5" x14ac:dyDescent="0.35">
      <c r="A343" s="1309" t="s">
        <v>10513</v>
      </c>
      <c r="B343" s="1302"/>
      <c r="C343" s="1302"/>
      <c r="D343" s="1302"/>
      <c r="E343" s="1302"/>
      <c r="F343" s="1302"/>
      <c r="G343" s="1302"/>
      <c r="H343" s="1302"/>
      <c r="I343" s="1302"/>
      <c r="J343" s="1302"/>
      <c r="K343" s="1302"/>
    </row>
    <row r="344" spans="1:11" ht="31" x14ac:dyDescent="0.35">
      <c r="A344" s="1309" t="s">
        <v>10514</v>
      </c>
      <c r="B344" s="1302"/>
      <c r="C344" s="1302"/>
      <c r="D344" s="1302"/>
      <c r="E344" s="1302"/>
      <c r="F344" s="1302"/>
      <c r="G344" s="1302"/>
      <c r="H344" s="1302"/>
      <c r="I344" s="1302"/>
      <c r="J344" s="1302"/>
      <c r="K344" s="1302"/>
    </row>
    <row r="345" spans="1:11" ht="15.5" x14ac:dyDescent="0.35">
      <c r="A345" s="1309" t="s">
        <v>10515</v>
      </c>
      <c r="B345" s="1302"/>
      <c r="C345" s="1302"/>
      <c r="D345" s="1302"/>
      <c r="E345" s="1302"/>
      <c r="F345" s="1302"/>
      <c r="G345" s="1302"/>
      <c r="H345" s="1302"/>
      <c r="I345" s="1302"/>
      <c r="J345" s="1302"/>
      <c r="K345" s="1302"/>
    </row>
    <row r="346" spans="1:11" ht="15.5" x14ac:dyDescent="0.35">
      <c r="A346" s="1310" t="s">
        <v>10516</v>
      </c>
      <c r="B346" s="1302"/>
      <c r="C346" s="1302"/>
      <c r="D346" s="1302"/>
      <c r="E346" s="1302"/>
      <c r="F346" s="1302"/>
      <c r="G346" s="1302"/>
      <c r="H346" s="1302"/>
      <c r="I346" s="1302"/>
      <c r="J346" s="1302"/>
      <c r="K346" s="1302"/>
    </row>
    <row r="347" spans="1:11" ht="15.5" hidden="1" x14ac:dyDescent="0.35">
      <c r="A347" s="1310"/>
      <c r="B347" s="1302"/>
      <c r="C347" s="1302"/>
      <c r="D347" s="1302"/>
      <c r="E347" s="1302"/>
      <c r="F347" s="1302"/>
      <c r="G347" s="1302"/>
      <c r="H347" s="1302"/>
      <c r="I347" s="1302"/>
      <c r="J347" s="1302"/>
      <c r="K347" s="1302"/>
    </row>
    <row r="348" spans="1:11" ht="15.5" hidden="1" x14ac:dyDescent="0.35">
      <c r="A348" s="1310"/>
      <c r="B348" s="1302"/>
      <c r="C348" s="1302"/>
      <c r="D348" s="1302"/>
      <c r="E348" s="1302"/>
      <c r="F348" s="1302"/>
      <c r="G348" s="1302"/>
      <c r="H348" s="1302"/>
      <c r="I348" s="1302"/>
      <c r="J348" s="1302"/>
      <c r="K348" s="1302"/>
    </row>
    <row r="349" spans="1:11" ht="15.5" x14ac:dyDescent="0.35">
      <c r="A349" s="1309"/>
      <c r="B349" s="1302"/>
      <c r="C349" s="1302"/>
      <c r="D349" s="1302"/>
      <c r="E349" s="1302"/>
      <c r="F349" s="1302"/>
      <c r="G349" s="1302"/>
      <c r="H349" s="1302"/>
      <c r="I349" s="1302"/>
      <c r="J349" s="1302"/>
      <c r="K349" s="1302"/>
    </row>
    <row r="350" spans="1:11" ht="15.5" x14ac:dyDescent="0.35">
      <c r="A350" s="1309"/>
      <c r="B350" s="1302"/>
      <c r="C350" s="1302"/>
      <c r="D350" s="1302"/>
      <c r="E350" s="1302"/>
      <c r="F350" s="1302"/>
      <c r="G350" s="1302"/>
      <c r="H350" s="1302"/>
      <c r="I350" s="1302"/>
      <c r="J350" s="1302"/>
      <c r="K350" s="1302"/>
    </row>
    <row r="351" spans="1:11" ht="15.5" x14ac:dyDescent="0.35">
      <c r="A351" s="1309"/>
      <c r="B351" s="1302"/>
      <c r="C351" s="1302"/>
      <c r="D351" s="1302"/>
      <c r="E351" s="1302"/>
      <c r="F351" s="1302"/>
      <c r="G351" s="1302"/>
      <c r="H351" s="1302"/>
      <c r="I351" s="1302"/>
      <c r="J351" s="1302"/>
      <c r="K351" s="1302"/>
    </row>
    <row r="352" spans="1:11" ht="15.5" x14ac:dyDescent="0.35">
      <c r="A352" s="1310"/>
      <c r="B352" s="1302"/>
      <c r="C352" s="1302"/>
      <c r="D352" s="1302"/>
      <c r="E352" s="1302"/>
      <c r="F352" s="1302"/>
      <c r="G352" s="1302"/>
      <c r="H352" s="1302"/>
      <c r="I352" s="1302"/>
      <c r="J352" s="1302"/>
      <c r="K352" s="1302"/>
    </row>
    <row r="353" spans="1:11" ht="15.5" x14ac:dyDescent="0.35">
      <c r="A353" s="1310"/>
      <c r="B353" s="1302"/>
      <c r="C353" s="1302"/>
      <c r="D353" s="1302"/>
      <c r="E353" s="1302"/>
      <c r="F353" s="1302"/>
      <c r="G353" s="1302"/>
      <c r="H353" s="1302"/>
      <c r="I353" s="1302"/>
      <c r="J353" s="1302"/>
      <c r="K353" s="1302"/>
    </row>
    <row r="354" spans="1:11" ht="15.5" x14ac:dyDescent="0.35">
      <c r="A354" s="1310"/>
      <c r="B354" s="1302"/>
      <c r="C354" s="1302"/>
      <c r="D354" s="1302"/>
      <c r="E354" s="1302"/>
      <c r="F354" s="1302"/>
      <c r="G354" s="1302"/>
      <c r="H354" s="1302"/>
      <c r="I354" s="1302"/>
      <c r="J354" s="1302"/>
      <c r="K354" s="1302"/>
    </row>
    <row r="355" spans="1:11" ht="15.5" x14ac:dyDescent="0.35">
      <c r="A355" s="1310"/>
      <c r="B355" s="1302"/>
      <c r="C355" s="1302"/>
      <c r="D355" s="1302"/>
      <c r="E355" s="1302"/>
      <c r="F355" s="1302"/>
      <c r="G355" s="1302"/>
      <c r="H355" s="1302"/>
      <c r="I355" s="1302"/>
      <c r="J355" s="1302"/>
      <c r="K355" s="1302"/>
    </row>
    <row r="356" spans="1:11" ht="15.5" x14ac:dyDescent="0.35">
      <c r="A356" s="1310"/>
      <c r="B356" s="1302"/>
      <c r="C356" s="1302"/>
      <c r="D356" s="1302"/>
      <c r="E356" s="1302"/>
      <c r="F356" s="1302"/>
      <c r="G356" s="1302"/>
      <c r="H356" s="1302"/>
      <c r="I356" s="1302"/>
      <c r="J356" s="1302"/>
      <c r="K356" s="1302"/>
    </row>
    <row r="357" spans="1:11" ht="15.5" x14ac:dyDescent="0.35">
      <c r="A357" s="1310"/>
      <c r="B357" s="1302"/>
      <c r="C357" s="1302"/>
      <c r="D357" s="1302"/>
      <c r="E357" s="1302"/>
      <c r="F357" s="1302"/>
      <c r="G357" s="1302"/>
      <c r="H357" s="1302"/>
      <c r="I357" s="1302"/>
      <c r="J357" s="1302"/>
      <c r="K357" s="1302"/>
    </row>
    <row r="358" spans="1:11" ht="15.5" x14ac:dyDescent="0.35">
      <c r="A358" s="1310"/>
      <c r="B358" s="1302"/>
      <c r="C358" s="1302"/>
      <c r="D358" s="1302"/>
      <c r="E358" s="1302"/>
      <c r="F358" s="1302"/>
      <c r="G358" s="1302"/>
      <c r="H358" s="1302"/>
      <c r="I358" s="1302"/>
      <c r="J358" s="1302"/>
      <c r="K358" s="1302"/>
    </row>
    <row r="359" spans="1:11" ht="15.5" x14ac:dyDescent="0.35">
      <c r="A359" s="1298"/>
      <c r="B359" s="1302"/>
      <c r="C359" s="1302"/>
      <c r="D359" s="1302"/>
      <c r="E359" s="1302"/>
      <c r="F359" s="1302"/>
      <c r="G359" s="1302"/>
      <c r="H359" s="1302"/>
      <c r="I359" s="1302"/>
      <c r="J359" s="1302"/>
      <c r="K359" s="1302"/>
    </row>
    <row r="360" spans="1:11" ht="15.5" x14ac:dyDescent="0.35">
      <c r="A360" s="1298"/>
      <c r="B360" s="1302"/>
      <c r="C360" s="1302"/>
      <c r="D360" s="1302"/>
      <c r="E360" s="1302"/>
      <c r="F360" s="1302"/>
      <c r="G360" s="1302"/>
      <c r="H360" s="1302"/>
      <c r="I360" s="1302"/>
      <c r="J360" s="1302"/>
      <c r="K360" s="1302"/>
    </row>
    <row r="361" spans="1:11" ht="15.5" x14ac:dyDescent="0.35">
      <c r="A361" s="1298"/>
      <c r="B361" s="1302"/>
      <c r="C361" s="1302"/>
      <c r="D361" s="1302"/>
      <c r="E361" s="1302"/>
      <c r="F361" s="1302"/>
      <c r="G361" s="1302"/>
      <c r="H361" s="1302"/>
      <c r="I361" s="1302"/>
      <c r="J361" s="1302"/>
      <c r="K361" s="1302"/>
    </row>
    <row r="362" spans="1:11" ht="15.5" x14ac:dyDescent="0.35">
      <c r="A362" s="1298"/>
      <c r="B362" s="1302"/>
      <c r="C362" s="1302"/>
      <c r="D362" s="1302"/>
      <c r="E362" s="1302"/>
      <c r="F362" s="1302"/>
      <c r="G362" s="1302"/>
      <c r="H362" s="1302"/>
      <c r="I362" s="1302"/>
      <c r="J362" s="1302"/>
      <c r="K362" s="1302"/>
    </row>
    <row r="363" spans="1:11" ht="15.5" x14ac:dyDescent="0.35">
      <c r="A363" s="1298"/>
      <c r="B363" s="1302"/>
      <c r="C363" s="1302"/>
      <c r="D363" s="1302"/>
      <c r="E363" s="1302"/>
      <c r="F363" s="1302"/>
      <c r="G363" s="1302"/>
      <c r="H363" s="1302"/>
      <c r="I363" s="1302"/>
      <c r="J363" s="1302"/>
      <c r="K363" s="1302"/>
    </row>
    <row r="364" spans="1:11" ht="15.5" x14ac:dyDescent="0.35">
      <c r="A364" s="1298"/>
      <c r="B364" s="1302"/>
      <c r="C364" s="1302"/>
      <c r="D364" s="1302"/>
      <c r="E364" s="1302"/>
      <c r="F364" s="1302"/>
      <c r="G364" s="1302"/>
      <c r="H364" s="1302"/>
      <c r="I364" s="1302"/>
      <c r="J364" s="1302"/>
      <c r="K364" s="1302"/>
    </row>
    <row r="365" spans="1:11" ht="15.5" x14ac:dyDescent="0.35">
      <c r="A365" s="1298"/>
      <c r="B365" s="1302"/>
      <c r="C365" s="1302"/>
      <c r="D365" s="1302"/>
      <c r="E365" s="1302"/>
      <c r="F365" s="1302"/>
      <c r="G365" s="1302"/>
      <c r="H365" s="1302"/>
      <c r="I365" s="1302"/>
      <c r="J365" s="1302"/>
      <c r="K365" s="1302"/>
    </row>
    <row r="366" spans="1:11" ht="15.5" x14ac:dyDescent="0.35">
      <c r="A366" s="1298"/>
      <c r="B366" s="1302"/>
      <c r="C366" s="1302"/>
      <c r="D366" s="1302"/>
      <c r="E366" s="1302"/>
      <c r="F366" s="1302"/>
      <c r="G366" s="1302"/>
      <c r="H366" s="1302"/>
      <c r="I366" s="1302"/>
      <c r="J366" s="1302"/>
      <c r="K366" s="1302"/>
    </row>
    <row r="367" spans="1:11" ht="15.5" x14ac:dyDescent="0.35">
      <c r="A367" s="1298"/>
      <c r="B367" s="1302"/>
      <c r="C367" s="1302"/>
      <c r="D367" s="1302"/>
      <c r="E367" s="1302"/>
      <c r="F367" s="1302"/>
      <c r="G367" s="1302"/>
      <c r="H367" s="1302"/>
      <c r="I367" s="1302"/>
      <c r="J367" s="1302"/>
      <c r="K367" s="1302"/>
    </row>
    <row r="368" spans="1:11" ht="15.5" x14ac:dyDescent="0.35">
      <c r="A368" s="1298"/>
      <c r="B368" s="1302"/>
      <c r="C368" s="1302"/>
      <c r="D368" s="1302"/>
      <c r="E368" s="1302"/>
      <c r="F368" s="1302"/>
      <c r="G368" s="1302"/>
      <c r="H368" s="1302"/>
      <c r="I368" s="1302"/>
      <c r="J368" s="1302"/>
      <c r="K368" s="1302"/>
    </row>
    <row r="369" spans="1:11" ht="15.5" x14ac:dyDescent="0.35">
      <c r="A369" s="1298"/>
      <c r="B369" s="1302"/>
      <c r="C369" s="1302"/>
      <c r="D369" s="1302"/>
      <c r="E369" s="1302"/>
      <c r="F369" s="1302"/>
      <c r="G369" s="1302"/>
      <c r="H369" s="1302"/>
      <c r="I369" s="1302"/>
      <c r="J369" s="1302"/>
      <c r="K369" s="1302"/>
    </row>
    <row r="370" spans="1:11" ht="15.5" x14ac:dyDescent="0.35">
      <c r="A370" s="1298"/>
      <c r="B370" s="1302"/>
      <c r="C370" s="1302"/>
      <c r="D370" s="1302"/>
      <c r="E370" s="1302"/>
      <c r="F370" s="1302"/>
      <c r="G370" s="1302"/>
      <c r="H370" s="1302"/>
      <c r="I370" s="1302"/>
      <c r="J370" s="1302"/>
      <c r="K370" s="1302"/>
    </row>
    <row r="371" spans="1:11" ht="15.5" x14ac:dyDescent="0.35">
      <c r="A371" s="1298"/>
      <c r="B371" s="1302"/>
      <c r="C371" s="1302"/>
      <c r="D371" s="1302"/>
      <c r="E371" s="1302"/>
      <c r="F371" s="1302"/>
      <c r="G371" s="1302"/>
      <c r="H371" s="1302"/>
      <c r="I371" s="1302"/>
      <c r="J371" s="1302"/>
      <c r="K371" s="1302"/>
    </row>
    <row r="372" spans="1:11" ht="15.5" x14ac:dyDescent="0.35">
      <c r="A372" s="1298"/>
      <c r="B372" s="1302"/>
      <c r="C372" s="1302"/>
      <c r="D372" s="1302"/>
      <c r="E372" s="1302"/>
      <c r="F372" s="1302"/>
      <c r="G372" s="1302"/>
      <c r="H372" s="1302"/>
      <c r="I372" s="1302"/>
      <c r="J372" s="1302"/>
      <c r="K372" s="1302"/>
    </row>
    <row r="373" spans="1:11" ht="15.5" x14ac:dyDescent="0.35">
      <c r="A373" s="1298"/>
      <c r="B373" s="1302"/>
      <c r="C373" s="1302"/>
      <c r="D373" s="1302"/>
      <c r="E373" s="1302"/>
      <c r="F373" s="1302"/>
      <c r="G373" s="1302"/>
      <c r="H373" s="1302"/>
      <c r="I373" s="1302"/>
      <c r="J373" s="1302"/>
      <c r="K373" s="1302"/>
    </row>
    <row r="374" spans="1:11" ht="15.5" x14ac:dyDescent="0.35">
      <c r="A374" s="1298"/>
      <c r="B374" s="1302"/>
      <c r="C374" s="1302"/>
      <c r="D374" s="1302"/>
      <c r="E374" s="1302"/>
      <c r="F374" s="1302"/>
      <c r="G374" s="1302"/>
      <c r="H374" s="1302"/>
      <c r="I374" s="1302"/>
      <c r="J374" s="1302"/>
      <c r="K374" s="1302"/>
    </row>
    <row r="375" spans="1:11" ht="15.5" x14ac:dyDescent="0.35">
      <c r="A375" s="1298"/>
      <c r="B375" s="1302"/>
      <c r="C375" s="1302"/>
      <c r="D375" s="1302"/>
      <c r="E375" s="1302"/>
      <c r="F375" s="1302"/>
      <c r="G375" s="1302"/>
      <c r="H375" s="1302"/>
      <c r="I375" s="1302"/>
      <c r="J375" s="1302"/>
      <c r="K375" s="1302"/>
    </row>
    <row r="376" spans="1:11" ht="15.5" x14ac:dyDescent="0.35">
      <c r="A376" s="1298"/>
      <c r="B376" s="1302"/>
      <c r="C376" s="1302"/>
      <c r="D376" s="1302"/>
      <c r="E376" s="1302"/>
      <c r="F376" s="1302"/>
      <c r="G376" s="1302"/>
      <c r="H376" s="1302"/>
      <c r="I376" s="1302"/>
      <c r="J376" s="1302"/>
      <c r="K376" s="1302"/>
    </row>
    <row r="377" spans="1:11" ht="15.5" x14ac:dyDescent="0.35">
      <c r="A377" s="1298"/>
      <c r="B377" s="1302"/>
      <c r="C377" s="1302"/>
      <c r="D377" s="1302"/>
      <c r="E377" s="1302"/>
      <c r="F377" s="1302"/>
      <c r="G377" s="1302"/>
      <c r="H377" s="1302"/>
      <c r="I377" s="1302"/>
      <c r="J377" s="1302"/>
      <c r="K377" s="1302"/>
    </row>
    <row r="378" spans="1:11" ht="15.5" x14ac:dyDescent="0.35">
      <c r="A378" s="1298"/>
      <c r="B378" s="1302"/>
      <c r="C378" s="1302"/>
      <c r="D378" s="1302"/>
      <c r="E378" s="1302"/>
      <c r="F378" s="1302"/>
      <c r="G378" s="1302"/>
      <c r="H378" s="1302"/>
      <c r="I378" s="1302"/>
      <c r="J378" s="1302"/>
      <c r="K378" s="1302"/>
    </row>
    <row r="379" spans="1:11" ht="15.5" x14ac:dyDescent="0.35">
      <c r="A379" s="1298"/>
      <c r="B379" s="1302"/>
      <c r="C379" s="1302"/>
      <c r="D379" s="1302"/>
      <c r="E379" s="1302"/>
      <c r="F379" s="1302"/>
      <c r="G379" s="1302"/>
      <c r="H379" s="1302"/>
      <c r="I379" s="1302"/>
      <c r="J379" s="1302"/>
      <c r="K379" s="1302"/>
    </row>
    <row r="380" spans="1:11" ht="15.5" x14ac:dyDescent="0.35">
      <c r="A380" s="1298"/>
      <c r="B380" s="1302"/>
      <c r="C380" s="1302"/>
      <c r="D380" s="1302"/>
      <c r="E380" s="1302"/>
      <c r="F380" s="1302"/>
      <c r="G380" s="1302"/>
      <c r="H380" s="1302"/>
      <c r="I380" s="1302"/>
      <c r="J380" s="1302"/>
      <c r="K380" s="1302"/>
    </row>
    <row r="381" spans="1:11" ht="15.5" x14ac:dyDescent="0.35">
      <c r="A381" s="1298"/>
      <c r="B381" s="1302"/>
      <c r="C381" s="1302"/>
      <c r="D381" s="1302"/>
      <c r="E381" s="1302"/>
      <c r="F381" s="1302"/>
      <c r="G381" s="1302"/>
      <c r="H381" s="1302"/>
      <c r="I381" s="1302"/>
      <c r="J381" s="1302"/>
      <c r="K381" s="1302"/>
    </row>
    <row r="382" spans="1:11" ht="15.5" x14ac:dyDescent="0.35">
      <c r="A382" s="1298"/>
      <c r="B382" s="1302"/>
      <c r="C382" s="1302"/>
      <c r="D382" s="1302"/>
      <c r="E382" s="1302"/>
      <c r="F382" s="1302"/>
      <c r="G382" s="1302"/>
      <c r="H382" s="1302"/>
      <c r="I382" s="1302"/>
      <c r="J382" s="1302"/>
      <c r="K382" s="1302"/>
    </row>
    <row r="383" spans="1:11" ht="15.5" x14ac:dyDescent="0.35">
      <c r="A383" s="1298"/>
      <c r="B383" s="1302"/>
      <c r="C383" s="1302"/>
      <c r="D383" s="1302"/>
      <c r="E383" s="1302"/>
      <c r="F383" s="1302"/>
      <c r="G383" s="1302"/>
      <c r="H383" s="1302"/>
      <c r="I383" s="1302"/>
      <c r="J383" s="1302"/>
      <c r="K383" s="1302"/>
    </row>
    <row r="384" spans="1:11" ht="15.5" x14ac:dyDescent="0.35">
      <c r="A384" s="1298"/>
      <c r="B384" s="1302"/>
      <c r="C384" s="1302"/>
      <c r="D384" s="1302"/>
      <c r="E384" s="1302"/>
      <c r="F384" s="1302"/>
      <c r="G384" s="1302"/>
      <c r="H384" s="1302"/>
      <c r="I384" s="1302"/>
      <c r="J384" s="1302"/>
      <c r="K384" s="1302"/>
    </row>
    <row r="385" spans="1:11" ht="15.5" x14ac:dyDescent="0.35">
      <c r="A385" s="1298"/>
      <c r="B385" s="1302"/>
      <c r="C385" s="1302"/>
      <c r="D385" s="1302"/>
      <c r="E385" s="1302"/>
      <c r="F385" s="1302"/>
      <c r="G385" s="1302"/>
      <c r="H385" s="1302"/>
      <c r="I385" s="1302"/>
      <c r="J385" s="1302"/>
      <c r="K385" s="1302"/>
    </row>
    <row r="386" spans="1:11" ht="15.5" x14ac:dyDescent="0.35">
      <c r="A386" s="1298"/>
      <c r="B386" s="1302"/>
      <c r="C386" s="1302"/>
      <c r="D386" s="1302"/>
      <c r="E386" s="1302"/>
      <c r="F386" s="1302"/>
      <c r="G386" s="1302"/>
      <c r="H386" s="1302"/>
      <c r="I386" s="1302"/>
      <c r="J386" s="1302"/>
      <c r="K386" s="1302"/>
    </row>
    <row r="387" spans="1:11" ht="15.5" x14ac:dyDescent="0.35">
      <c r="A387" s="1315"/>
      <c r="B387" s="1302"/>
      <c r="C387" s="1302"/>
      <c r="D387" s="1302"/>
      <c r="E387" s="1302"/>
      <c r="F387" s="1302"/>
      <c r="G387" s="1302"/>
      <c r="H387" s="1302"/>
      <c r="I387" s="1302"/>
      <c r="J387" s="1302"/>
      <c r="K387" s="1302"/>
    </row>
    <row r="388" spans="1:11" ht="15.5" x14ac:dyDescent="0.35">
      <c r="A388" s="1315"/>
      <c r="B388" s="1302"/>
      <c r="C388" s="1302"/>
      <c r="D388" s="1302"/>
      <c r="E388" s="1302"/>
      <c r="F388" s="1302"/>
      <c r="G388" s="1302"/>
      <c r="H388" s="1302"/>
      <c r="I388" s="1302"/>
      <c r="J388" s="1302"/>
      <c r="K388" s="1302"/>
    </row>
    <row r="389" spans="1:11" ht="15.5" x14ac:dyDescent="0.35">
      <c r="A389" s="1315"/>
      <c r="B389" s="1302"/>
      <c r="C389" s="1302"/>
      <c r="D389" s="1302"/>
      <c r="E389" s="1302"/>
      <c r="F389" s="1302"/>
      <c r="G389" s="1302"/>
      <c r="H389" s="1302"/>
      <c r="I389" s="1302"/>
      <c r="J389" s="1302"/>
      <c r="K389" s="1302"/>
    </row>
    <row r="390" spans="1:11" ht="15.5" x14ac:dyDescent="0.35">
      <c r="A390" s="1315"/>
      <c r="B390" s="1302"/>
      <c r="C390" s="1302"/>
      <c r="D390" s="1302"/>
      <c r="E390" s="1302"/>
      <c r="F390" s="1302"/>
      <c r="G390" s="1302"/>
      <c r="H390" s="1302"/>
      <c r="I390" s="1302"/>
      <c r="J390" s="1302"/>
      <c r="K390" s="1302"/>
    </row>
    <row r="391" spans="1:11" ht="15.5" x14ac:dyDescent="0.35">
      <c r="A391" s="1309"/>
      <c r="B391" s="1302"/>
      <c r="C391" s="1302"/>
      <c r="D391" s="1302"/>
      <c r="E391" s="1302"/>
      <c r="F391" s="1302"/>
      <c r="G391" s="1302"/>
      <c r="H391" s="1302"/>
      <c r="I391" s="1302"/>
      <c r="J391" s="1302"/>
      <c r="K391" s="1302"/>
    </row>
    <row r="392" spans="1:11" ht="15.5" x14ac:dyDescent="0.35">
      <c r="A392" s="1315"/>
      <c r="B392" s="1302"/>
      <c r="C392" s="1302"/>
      <c r="D392" s="1302"/>
      <c r="E392" s="1302"/>
      <c r="F392" s="1302"/>
      <c r="G392" s="1302"/>
      <c r="H392" s="1302"/>
      <c r="I392" s="1302"/>
      <c r="J392" s="1302"/>
      <c r="K392" s="1302"/>
    </row>
    <row r="393" spans="1:11" ht="15.5" x14ac:dyDescent="0.35">
      <c r="A393" s="1315"/>
      <c r="B393" s="1302"/>
      <c r="C393" s="1302"/>
      <c r="D393" s="1302"/>
      <c r="E393" s="1302"/>
      <c r="F393" s="1302"/>
      <c r="G393" s="1302"/>
      <c r="H393" s="1302"/>
      <c r="I393" s="1302"/>
      <c r="J393" s="1302"/>
      <c r="K393" s="1302"/>
    </row>
    <row r="394" spans="1:11" ht="15.5" x14ac:dyDescent="0.35">
      <c r="A394" s="1309"/>
      <c r="B394" s="1302"/>
      <c r="C394" s="1302"/>
      <c r="D394" s="1302"/>
      <c r="E394" s="1302"/>
      <c r="F394" s="1302"/>
      <c r="G394" s="1302"/>
      <c r="H394" s="1302"/>
      <c r="I394" s="1302"/>
      <c r="J394" s="1302"/>
      <c r="K394" s="1302"/>
    </row>
    <row r="395" spans="1:11" ht="15.5" x14ac:dyDescent="0.35">
      <c r="A395" s="1315"/>
      <c r="B395" s="1302"/>
      <c r="C395" s="1302"/>
      <c r="D395" s="1302"/>
      <c r="E395" s="1302"/>
      <c r="F395" s="1302"/>
      <c r="G395" s="1302"/>
      <c r="H395" s="1302"/>
      <c r="I395" s="1302"/>
      <c r="J395" s="1302"/>
      <c r="K395" s="1302"/>
    </row>
    <row r="396" spans="1:11" ht="15.5" x14ac:dyDescent="0.35">
      <c r="A396" s="1315"/>
      <c r="B396" s="1302"/>
      <c r="C396" s="1302"/>
      <c r="D396" s="1302"/>
      <c r="E396" s="1302"/>
      <c r="F396" s="1302"/>
      <c r="G396" s="1302"/>
      <c r="H396" s="1302"/>
      <c r="I396" s="1302"/>
      <c r="J396" s="1302"/>
      <c r="K396" s="1302"/>
    </row>
    <row r="397" spans="1:11" ht="15.5" x14ac:dyDescent="0.35">
      <c r="A397" s="1309"/>
      <c r="B397" s="1302"/>
      <c r="C397" s="1302"/>
      <c r="D397" s="1302"/>
      <c r="E397" s="1302"/>
      <c r="F397" s="1302"/>
      <c r="G397" s="1302"/>
      <c r="H397" s="1302"/>
      <c r="I397" s="1302"/>
      <c r="J397" s="1302"/>
      <c r="K397" s="1302"/>
    </row>
    <row r="398" spans="1:11" ht="15.5" x14ac:dyDescent="0.35">
      <c r="A398" s="1315"/>
      <c r="B398" s="1302"/>
      <c r="C398" s="1302"/>
      <c r="D398" s="1302"/>
      <c r="E398" s="1302"/>
      <c r="F398" s="1302"/>
      <c r="G398" s="1302"/>
      <c r="H398" s="1302"/>
      <c r="I398" s="1302"/>
      <c r="J398" s="1302"/>
      <c r="K398" s="1302"/>
    </row>
    <row r="399" spans="1:11" ht="15.5" x14ac:dyDescent="0.35">
      <c r="A399" s="1315"/>
      <c r="B399" s="1302"/>
      <c r="C399" s="1302"/>
      <c r="D399" s="1302"/>
      <c r="E399" s="1302"/>
      <c r="F399" s="1302"/>
      <c r="G399" s="1302"/>
      <c r="H399" s="1302"/>
      <c r="I399" s="1302"/>
      <c r="J399" s="1302"/>
      <c r="K399" s="1302"/>
    </row>
    <row r="400" spans="1:11" ht="15.5" x14ac:dyDescent="0.35">
      <c r="A400" s="1309"/>
      <c r="B400" s="1302"/>
      <c r="C400" s="1302"/>
      <c r="D400" s="1302"/>
      <c r="E400" s="1302"/>
      <c r="F400" s="1302"/>
      <c r="G400" s="1302"/>
      <c r="H400" s="1302"/>
      <c r="I400" s="1302"/>
      <c r="J400" s="1302"/>
      <c r="K400" s="1302"/>
    </row>
    <row r="401" spans="1:11" ht="15.5" x14ac:dyDescent="0.35">
      <c r="A401" s="1315"/>
      <c r="B401" s="1302"/>
      <c r="C401" s="1302"/>
      <c r="D401" s="1302"/>
      <c r="E401" s="1302"/>
      <c r="F401" s="1302"/>
      <c r="G401" s="1302"/>
      <c r="H401" s="1302"/>
      <c r="I401" s="1302"/>
      <c r="J401" s="1302"/>
      <c r="K401" s="1302"/>
    </row>
    <row r="402" spans="1:11" ht="15.5" x14ac:dyDescent="0.35">
      <c r="A402" s="1315"/>
      <c r="B402" s="1302"/>
      <c r="C402" s="1302"/>
      <c r="D402" s="1302"/>
      <c r="E402" s="1302"/>
      <c r="F402" s="1302"/>
      <c r="G402" s="1302"/>
      <c r="H402" s="1302"/>
      <c r="I402" s="1302"/>
      <c r="J402" s="1302"/>
      <c r="K402" s="1302"/>
    </row>
    <row r="403" spans="1:11" ht="15.5" x14ac:dyDescent="0.35">
      <c r="A403" s="1315"/>
      <c r="B403" s="1302"/>
      <c r="C403" s="1302"/>
      <c r="D403" s="1302"/>
      <c r="E403" s="1302"/>
      <c r="F403" s="1302"/>
      <c r="G403" s="1302"/>
      <c r="H403" s="1302"/>
      <c r="I403" s="1302"/>
      <c r="J403" s="1302"/>
      <c r="K403" s="1302"/>
    </row>
    <row r="404" spans="1:11" ht="15.5" x14ac:dyDescent="0.35">
      <c r="A404" s="1315"/>
      <c r="B404" s="1302"/>
      <c r="C404" s="1302"/>
      <c r="D404" s="1302"/>
      <c r="E404" s="1302"/>
      <c r="F404" s="1302"/>
      <c r="G404" s="1302"/>
      <c r="H404" s="1302"/>
      <c r="I404" s="1302"/>
      <c r="J404" s="1302"/>
      <c r="K404" s="1302"/>
    </row>
    <row r="405" spans="1:11" ht="15.5" x14ac:dyDescent="0.35">
      <c r="A405" s="1309"/>
      <c r="B405" s="1302"/>
      <c r="C405" s="1302"/>
      <c r="D405" s="1302"/>
      <c r="E405" s="1302"/>
      <c r="F405" s="1302"/>
      <c r="G405" s="1302"/>
      <c r="H405" s="1302"/>
      <c r="I405" s="1302"/>
      <c r="J405" s="1302"/>
      <c r="K405" s="1302"/>
    </row>
    <row r="406" spans="1:11" ht="15.5" x14ac:dyDescent="0.35">
      <c r="A406" s="1298"/>
      <c r="B406" s="1302"/>
      <c r="C406" s="1302"/>
      <c r="D406" s="1302"/>
      <c r="E406" s="1302"/>
      <c r="F406" s="1302"/>
      <c r="G406" s="1302"/>
      <c r="H406" s="1302"/>
      <c r="I406" s="1302"/>
      <c r="J406" s="1302"/>
      <c r="K406" s="1302"/>
    </row>
    <row r="407" spans="1:11" ht="15.5" x14ac:dyDescent="0.35">
      <c r="A407" s="1315"/>
      <c r="B407" s="1302"/>
      <c r="C407" s="1302"/>
      <c r="D407" s="1302"/>
      <c r="E407" s="1302"/>
      <c r="F407" s="1302"/>
      <c r="G407" s="1302"/>
      <c r="H407" s="1302"/>
      <c r="I407" s="1302"/>
      <c r="J407" s="1302"/>
      <c r="K407" s="1302"/>
    </row>
    <row r="408" spans="1:11" ht="15.5" x14ac:dyDescent="0.35">
      <c r="A408" s="1315"/>
      <c r="B408" s="1302"/>
      <c r="C408" s="1302"/>
      <c r="D408" s="1302"/>
      <c r="E408" s="1302"/>
      <c r="F408" s="1302"/>
      <c r="G408" s="1302"/>
      <c r="H408" s="1302"/>
      <c r="I408" s="1302"/>
      <c r="J408" s="1302"/>
      <c r="K408" s="1302"/>
    </row>
    <row r="409" spans="1:11" ht="15.5" x14ac:dyDescent="0.35">
      <c r="A409" s="1315"/>
      <c r="B409" s="1302"/>
      <c r="C409" s="1302"/>
      <c r="D409" s="1302"/>
      <c r="E409" s="1302"/>
      <c r="F409" s="1302"/>
      <c r="G409" s="1302"/>
      <c r="H409" s="1302"/>
      <c r="I409" s="1302"/>
      <c r="J409" s="1302"/>
      <c r="K409" s="1302"/>
    </row>
    <row r="410" spans="1:11" ht="15.5" x14ac:dyDescent="0.35">
      <c r="A410" s="1315"/>
      <c r="B410" s="1302"/>
      <c r="C410" s="1302"/>
      <c r="D410" s="1302"/>
      <c r="E410" s="1302"/>
      <c r="F410" s="1302"/>
      <c r="G410" s="1302"/>
      <c r="H410" s="1302"/>
      <c r="I410" s="1302"/>
      <c r="J410" s="1302"/>
      <c r="K410" s="1302"/>
    </row>
    <row r="411" spans="1:11" ht="15.5" x14ac:dyDescent="0.35">
      <c r="A411" s="1315"/>
      <c r="B411" s="1302"/>
      <c r="C411" s="1302"/>
      <c r="D411" s="1302"/>
      <c r="E411" s="1302"/>
      <c r="F411" s="1302"/>
      <c r="G411" s="1302"/>
      <c r="H411" s="1302"/>
      <c r="I411" s="1302"/>
      <c r="J411" s="1302"/>
      <c r="K411" s="1302"/>
    </row>
    <row r="412" spans="1:11" ht="15.5" x14ac:dyDescent="0.35">
      <c r="A412" s="1309"/>
      <c r="B412" s="1302"/>
      <c r="C412" s="1302"/>
      <c r="D412" s="1302"/>
      <c r="E412" s="1302"/>
      <c r="F412" s="1302"/>
      <c r="G412" s="1302"/>
      <c r="H412" s="1302"/>
      <c r="I412" s="1302"/>
      <c r="J412" s="1302"/>
      <c r="K412" s="1302"/>
    </row>
    <row r="413" spans="1:11" ht="15.5" x14ac:dyDescent="0.35">
      <c r="A413" s="1315"/>
      <c r="B413" s="1302"/>
      <c r="C413" s="1302"/>
      <c r="D413" s="1302"/>
      <c r="E413" s="1302"/>
      <c r="F413" s="1302"/>
      <c r="G413" s="1302"/>
      <c r="H413" s="1302"/>
      <c r="I413" s="1302"/>
      <c r="J413" s="1302"/>
      <c r="K413" s="1302"/>
    </row>
    <row r="414" spans="1:11" ht="15.5" x14ac:dyDescent="0.35">
      <c r="A414" s="1315"/>
      <c r="B414" s="1302"/>
      <c r="C414" s="1302"/>
      <c r="D414" s="1302"/>
      <c r="E414" s="1302"/>
      <c r="F414" s="1302"/>
      <c r="G414" s="1302"/>
      <c r="H414" s="1302"/>
      <c r="I414" s="1302"/>
      <c r="J414" s="1302"/>
      <c r="K414" s="1302"/>
    </row>
    <row r="415" spans="1:11" ht="15.5" x14ac:dyDescent="0.35">
      <c r="A415" s="1315"/>
      <c r="B415" s="1302"/>
      <c r="C415" s="1302"/>
      <c r="D415" s="1302"/>
      <c r="E415" s="1302"/>
      <c r="F415" s="1302"/>
      <c r="G415" s="1302"/>
      <c r="H415" s="1302"/>
      <c r="I415" s="1302"/>
      <c r="J415" s="1302"/>
      <c r="K415" s="1302"/>
    </row>
    <row r="416" spans="1:11" ht="15.5" x14ac:dyDescent="0.35">
      <c r="A416" s="1315"/>
      <c r="B416" s="1302"/>
      <c r="C416" s="1302"/>
      <c r="D416" s="1302"/>
      <c r="E416" s="1302"/>
      <c r="F416" s="1302"/>
      <c r="G416" s="1302"/>
      <c r="H416" s="1302"/>
      <c r="I416" s="1302"/>
      <c r="J416" s="1302"/>
      <c r="K416" s="1302"/>
    </row>
    <row r="417" spans="1:11" ht="15.5" x14ac:dyDescent="0.35">
      <c r="A417" s="1309"/>
      <c r="B417" s="1302"/>
      <c r="C417" s="1302"/>
      <c r="D417" s="1302"/>
      <c r="E417" s="1302"/>
      <c r="F417" s="1302"/>
      <c r="G417" s="1302"/>
      <c r="H417" s="1302"/>
      <c r="I417" s="1302"/>
      <c r="J417" s="1302"/>
      <c r="K417" s="1302"/>
    </row>
    <row r="418" spans="1:11" ht="15.5" x14ac:dyDescent="0.35">
      <c r="A418" s="1315"/>
      <c r="B418" s="1302"/>
      <c r="C418" s="1302"/>
      <c r="D418" s="1302"/>
      <c r="E418" s="1302"/>
      <c r="F418" s="1302"/>
      <c r="G418" s="1302"/>
      <c r="H418" s="1302"/>
      <c r="I418" s="1302"/>
      <c r="J418" s="1302"/>
      <c r="K418" s="1302"/>
    </row>
    <row r="419" spans="1:11" ht="15.5" x14ac:dyDescent="0.35">
      <c r="A419" s="1315"/>
      <c r="B419" s="1302"/>
      <c r="C419" s="1302"/>
      <c r="D419" s="1302"/>
      <c r="E419" s="1302"/>
      <c r="F419" s="1302"/>
      <c r="G419" s="1302"/>
      <c r="H419" s="1302"/>
      <c r="I419" s="1302"/>
      <c r="J419" s="1302"/>
      <c r="K419" s="1302"/>
    </row>
    <row r="420" spans="1:11" ht="15.5" x14ac:dyDescent="0.35">
      <c r="A420" s="1310"/>
      <c r="B420" s="1302"/>
      <c r="C420" s="1302"/>
      <c r="D420" s="1302"/>
      <c r="E420" s="1302"/>
      <c r="F420" s="1302"/>
      <c r="G420" s="1302"/>
      <c r="H420" s="1302"/>
      <c r="I420" s="1302"/>
      <c r="J420" s="1302"/>
      <c r="K420" s="1302"/>
    </row>
    <row r="421" spans="1:11" ht="15.5" x14ac:dyDescent="0.35">
      <c r="A421" s="1298"/>
      <c r="B421" s="1302"/>
      <c r="C421" s="1302"/>
      <c r="D421" s="1302"/>
      <c r="E421" s="1302"/>
      <c r="F421" s="1302"/>
      <c r="G421" s="1302"/>
      <c r="H421" s="1302"/>
      <c r="I421" s="1302"/>
      <c r="J421" s="1302"/>
      <c r="K421" s="1302"/>
    </row>
    <row r="422" spans="1:11" ht="15.5" x14ac:dyDescent="0.35">
      <c r="A422" s="1298"/>
      <c r="B422" s="1302"/>
      <c r="C422" s="1302"/>
      <c r="D422" s="1302"/>
      <c r="E422" s="1302"/>
      <c r="F422" s="1302"/>
      <c r="G422" s="1302"/>
      <c r="H422" s="1302"/>
      <c r="I422" s="1302"/>
      <c r="J422" s="1302"/>
      <c r="K422" s="1302"/>
    </row>
    <row r="423" spans="1:11" ht="15.5" x14ac:dyDescent="0.35">
      <c r="A423" s="1298"/>
      <c r="B423" s="1302"/>
      <c r="C423" s="1302"/>
      <c r="D423" s="1302"/>
      <c r="E423" s="1302"/>
      <c r="F423" s="1302"/>
      <c r="G423" s="1302"/>
      <c r="H423" s="1302"/>
      <c r="I423" s="1302"/>
      <c r="J423" s="1302"/>
      <c r="K423" s="1302"/>
    </row>
    <row r="424" spans="1:11" ht="15.5" x14ac:dyDescent="0.35">
      <c r="A424" s="1309"/>
      <c r="B424" s="1302"/>
      <c r="C424" s="1302"/>
      <c r="D424" s="1302"/>
      <c r="E424" s="1302"/>
      <c r="F424" s="1302"/>
      <c r="G424" s="1302"/>
      <c r="H424" s="1302"/>
      <c r="I424" s="1302"/>
      <c r="J424" s="1302"/>
      <c r="K424" s="1302"/>
    </row>
    <row r="425" spans="1:11" ht="15.5" x14ac:dyDescent="0.35">
      <c r="A425" s="1315"/>
      <c r="B425" s="1302"/>
      <c r="C425" s="1302"/>
      <c r="D425" s="1302"/>
      <c r="E425" s="1302"/>
      <c r="F425" s="1302"/>
      <c r="G425" s="1302"/>
      <c r="H425" s="1302"/>
      <c r="I425" s="1302"/>
      <c r="J425" s="1302"/>
      <c r="K425" s="1302"/>
    </row>
    <row r="426" spans="1:11" ht="15.5" x14ac:dyDescent="0.35">
      <c r="A426" s="1315"/>
      <c r="B426" s="1302"/>
      <c r="C426" s="1302"/>
      <c r="D426" s="1302"/>
      <c r="E426" s="1302"/>
      <c r="F426" s="1302"/>
      <c r="G426" s="1302"/>
      <c r="H426" s="1302"/>
      <c r="I426" s="1302"/>
      <c r="J426" s="1302"/>
      <c r="K426" s="1302"/>
    </row>
    <row r="427" spans="1:11" ht="15.5" x14ac:dyDescent="0.35">
      <c r="A427" s="1315"/>
      <c r="B427" s="1302"/>
      <c r="C427" s="1302"/>
      <c r="D427" s="1302"/>
      <c r="E427" s="1302"/>
      <c r="F427" s="1302"/>
      <c r="G427" s="1302"/>
      <c r="H427" s="1302"/>
      <c r="I427" s="1302"/>
      <c r="J427" s="1302"/>
      <c r="K427" s="1302"/>
    </row>
    <row r="428" spans="1:11" ht="15.5" x14ac:dyDescent="0.35">
      <c r="A428" s="1315"/>
      <c r="B428" s="1302"/>
      <c r="C428" s="1302"/>
      <c r="D428" s="1302"/>
      <c r="E428" s="1302"/>
      <c r="F428" s="1302"/>
      <c r="G428" s="1302"/>
      <c r="H428" s="1302"/>
      <c r="I428" s="1302"/>
      <c r="J428" s="1302"/>
      <c r="K428" s="1302"/>
    </row>
    <row r="429" spans="1:11" ht="15.5" x14ac:dyDescent="0.35">
      <c r="A429" s="1298"/>
      <c r="B429" s="1302"/>
      <c r="C429" s="1302"/>
      <c r="D429" s="1302"/>
      <c r="E429" s="1302"/>
      <c r="F429" s="1302"/>
      <c r="G429" s="1302"/>
      <c r="H429" s="1302"/>
      <c r="I429" s="1302"/>
      <c r="J429" s="1302"/>
      <c r="K429" s="1302"/>
    </row>
    <row r="430" spans="1:11" ht="15.5" x14ac:dyDescent="0.35">
      <c r="A430" s="1315"/>
      <c r="B430" s="1302"/>
      <c r="C430" s="1302"/>
      <c r="D430" s="1302"/>
      <c r="E430" s="1302"/>
      <c r="F430" s="1302"/>
      <c r="G430" s="1302"/>
      <c r="H430" s="1302"/>
      <c r="I430" s="1302"/>
      <c r="J430" s="1302"/>
      <c r="K430" s="1302"/>
    </row>
    <row r="431" spans="1:11" ht="15.5" x14ac:dyDescent="0.35">
      <c r="A431" s="1315"/>
      <c r="B431" s="1302"/>
      <c r="C431" s="1302"/>
      <c r="D431" s="1302"/>
      <c r="E431" s="1302"/>
      <c r="F431" s="1302"/>
      <c r="G431" s="1302"/>
      <c r="H431" s="1302"/>
      <c r="I431" s="1302"/>
      <c r="J431" s="1302"/>
      <c r="K431" s="1302"/>
    </row>
    <row r="432" spans="1:11" ht="15.5" x14ac:dyDescent="0.35">
      <c r="A432" s="1298"/>
      <c r="B432" s="1302"/>
      <c r="C432" s="1302"/>
      <c r="D432" s="1302"/>
      <c r="E432" s="1302"/>
      <c r="F432" s="1302"/>
      <c r="G432" s="1302"/>
      <c r="H432" s="1302"/>
      <c r="I432" s="1302"/>
      <c r="J432" s="1302"/>
      <c r="K432" s="1302"/>
    </row>
    <row r="433" spans="1:11" ht="15.5" x14ac:dyDescent="0.35">
      <c r="A433" s="1309"/>
      <c r="B433" s="1302"/>
      <c r="C433" s="1302"/>
      <c r="D433" s="1302"/>
      <c r="E433" s="1302"/>
      <c r="F433" s="1302"/>
      <c r="G433" s="1302"/>
      <c r="H433" s="1302"/>
      <c r="I433" s="1302"/>
      <c r="J433" s="1302"/>
      <c r="K433" s="1302"/>
    </row>
    <row r="434" spans="1:11" ht="15.5" x14ac:dyDescent="0.35">
      <c r="A434" s="1315"/>
      <c r="B434" s="1302"/>
      <c r="C434" s="1302"/>
      <c r="D434" s="1302"/>
      <c r="E434" s="1302"/>
      <c r="F434" s="1302"/>
      <c r="G434" s="1302"/>
      <c r="H434" s="1302"/>
      <c r="I434" s="1302"/>
      <c r="J434" s="1302"/>
      <c r="K434" s="1302"/>
    </row>
    <row r="435" spans="1:11" ht="15.5" x14ac:dyDescent="0.35">
      <c r="A435" s="1315"/>
      <c r="B435" s="1302"/>
      <c r="C435" s="1302"/>
      <c r="D435" s="1302"/>
      <c r="E435" s="1302"/>
      <c r="F435" s="1302"/>
      <c r="G435" s="1302"/>
      <c r="H435" s="1302"/>
      <c r="I435" s="1302"/>
      <c r="J435" s="1302"/>
      <c r="K435" s="1302"/>
    </row>
    <row r="436" spans="1:11" ht="15.5" x14ac:dyDescent="0.35">
      <c r="A436" s="1315"/>
      <c r="B436" s="1302"/>
      <c r="C436" s="1302"/>
      <c r="D436" s="1302"/>
      <c r="E436" s="1302"/>
      <c r="F436" s="1302"/>
      <c r="G436" s="1302"/>
      <c r="H436" s="1302"/>
      <c r="I436" s="1302"/>
      <c r="J436" s="1302"/>
      <c r="K436" s="1302"/>
    </row>
    <row r="437" spans="1:11" ht="15.5" x14ac:dyDescent="0.35">
      <c r="A437" s="1315"/>
      <c r="B437" s="1302"/>
      <c r="C437" s="1302"/>
      <c r="D437" s="1302"/>
      <c r="E437" s="1302"/>
      <c r="F437" s="1302"/>
      <c r="G437" s="1302"/>
      <c r="H437" s="1302"/>
      <c r="I437" s="1302"/>
      <c r="J437" s="1302"/>
      <c r="K437" s="1302"/>
    </row>
    <row r="438" spans="1:11" ht="15.5" x14ac:dyDescent="0.35">
      <c r="A438" s="1315"/>
      <c r="B438" s="1302"/>
      <c r="C438" s="1302"/>
      <c r="D438" s="1302"/>
      <c r="E438" s="1302"/>
      <c r="F438" s="1302"/>
      <c r="G438" s="1302"/>
      <c r="H438" s="1302"/>
      <c r="I438" s="1302"/>
      <c r="J438" s="1302"/>
      <c r="K438" s="1302"/>
    </row>
    <row r="439" spans="1:11" ht="15.5" x14ac:dyDescent="0.35">
      <c r="A439" s="1309"/>
      <c r="B439" s="1302"/>
      <c r="C439" s="1302"/>
      <c r="D439" s="1302"/>
      <c r="E439" s="1302"/>
      <c r="F439" s="1302"/>
      <c r="G439" s="1302"/>
      <c r="H439" s="1302"/>
      <c r="I439" s="1302"/>
      <c r="J439" s="1302"/>
      <c r="K439" s="1302"/>
    </row>
    <row r="440" spans="1:11" ht="15.5" x14ac:dyDescent="0.35">
      <c r="A440" s="1315"/>
      <c r="B440" s="1302"/>
      <c r="C440" s="1302"/>
      <c r="D440" s="1302"/>
      <c r="E440" s="1302"/>
      <c r="F440" s="1302"/>
      <c r="G440" s="1302"/>
      <c r="H440" s="1302"/>
      <c r="I440" s="1302"/>
      <c r="J440" s="1302"/>
      <c r="K440" s="1302"/>
    </row>
    <row r="441" spans="1:11" ht="15.5" x14ac:dyDescent="0.35">
      <c r="A441" s="1315"/>
      <c r="B441" s="1302"/>
      <c r="C441" s="1302"/>
      <c r="D441" s="1302"/>
      <c r="E441" s="1302"/>
      <c r="F441" s="1302"/>
      <c r="G441" s="1302"/>
      <c r="H441" s="1302"/>
      <c r="I441" s="1302"/>
      <c r="J441" s="1302"/>
      <c r="K441" s="1302"/>
    </row>
    <row r="442" spans="1:11" ht="15.5" x14ac:dyDescent="0.35">
      <c r="A442" s="1315"/>
      <c r="B442" s="1302"/>
      <c r="C442" s="1302"/>
      <c r="D442" s="1302"/>
      <c r="E442" s="1302"/>
      <c r="F442" s="1302"/>
      <c r="G442" s="1302"/>
      <c r="H442" s="1302"/>
      <c r="I442" s="1302"/>
      <c r="J442" s="1302"/>
      <c r="K442" s="1302"/>
    </row>
    <row r="443" spans="1:11" ht="15.5" x14ac:dyDescent="0.35">
      <c r="A443" s="1315"/>
      <c r="B443" s="1302"/>
      <c r="C443" s="1302"/>
      <c r="D443" s="1302"/>
      <c r="E443" s="1302"/>
      <c r="F443" s="1302"/>
      <c r="G443" s="1302"/>
      <c r="H443" s="1302"/>
      <c r="I443" s="1302"/>
      <c r="J443" s="1302"/>
      <c r="K443" s="1302"/>
    </row>
    <row r="444" spans="1:11" ht="15.5" x14ac:dyDescent="0.35">
      <c r="A444" s="1315"/>
      <c r="B444" s="1302"/>
      <c r="C444" s="1302"/>
      <c r="D444" s="1302"/>
      <c r="E444" s="1302"/>
      <c r="F444" s="1302"/>
      <c r="G444" s="1302"/>
      <c r="H444" s="1302"/>
      <c r="I444" s="1302"/>
      <c r="J444" s="1302"/>
      <c r="K444" s="1302"/>
    </row>
    <row r="445" spans="1:11" ht="15.5" x14ac:dyDescent="0.35">
      <c r="A445" s="1309"/>
      <c r="B445" s="1302"/>
      <c r="C445" s="1302"/>
      <c r="D445" s="1302"/>
      <c r="E445" s="1302"/>
      <c r="F445" s="1302"/>
      <c r="G445" s="1302"/>
      <c r="H445" s="1302"/>
      <c r="I445" s="1302"/>
      <c r="J445" s="1302"/>
      <c r="K445" s="1302"/>
    </row>
    <row r="446" spans="1:11" ht="15.5" x14ac:dyDescent="0.35">
      <c r="A446" s="1315"/>
      <c r="B446" s="1302"/>
      <c r="C446" s="1302"/>
      <c r="D446" s="1302"/>
      <c r="E446" s="1302"/>
      <c r="F446" s="1302"/>
      <c r="G446" s="1302"/>
      <c r="H446" s="1302"/>
      <c r="I446" s="1302"/>
      <c r="J446" s="1302"/>
      <c r="K446" s="1302"/>
    </row>
    <row r="447" spans="1:11" ht="15.5" x14ac:dyDescent="0.35">
      <c r="A447" s="1315"/>
      <c r="B447" s="1302"/>
      <c r="C447" s="1302"/>
      <c r="D447" s="1302"/>
      <c r="E447" s="1302"/>
      <c r="F447" s="1302"/>
      <c r="G447" s="1302"/>
      <c r="H447" s="1302"/>
      <c r="I447" s="1302"/>
      <c r="J447" s="1302"/>
      <c r="K447" s="1302"/>
    </row>
    <row r="448" spans="1:11" ht="15.5" x14ac:dyDescent="0.35">
      <c r="A448" s="1315"/>
      <c r="B448" s="1302"/>
      <c r="C448" s="1302"/>
      <c r="D448" s="1302"/>
      <c r="E448" s="1302"/>
      <c r="F448" s="1302"/>
      <c r="G448" s="1302"/>
      <c r="H448" s="1302"/>
      <c r="I448" s="1302"/>
      <c r="J448" s="1302"/>
      <c r="K448" s="1302"/>
    </row>
    <row r="449" spans="1:11" ht="15.5" x14ac:dyDescent="0.35">
      <c r="A449" s="1315"/>
      <c r="B449" s="1302"/>
      <c r="C449" s="1302"/>
      <c r="D449" s="1302"/>
      <c r="E449" s="1302"/>
      <c r="F449" s="1302"/>
      <c r="G449" s="1302"/>
      <c r="H449" s="1302"/>
      <c r="I449" s="1302"/>
      <c r="J449" s="1302"/>
      <c r="K449" s="1302"/>
    </row>
    <row r="450" spans="1:11" ht="15.5" x14ac:dyDescent="0.35">
      <c r="A450" s="1315"/>
      <c r="B450" s="1302"/>
      <c r="C450" s="1302"/>
      <c r="D450" s="1302"/>
      <c r="E450" s="1302"/>
      <c r="F450" s="1302"/>
      <c r="G450" s="1302"/>
      <c r="H450" s="1302"/>
      <c r="I450" s="1302"/>
      <c r="J450" s="1302"/>
      <c r="K450" s="1302"/>
    </row>
    <row r="451" spans="1:11" ht="15.5" x14ac:dyDescent="0.35">
      <c r="A451" s="1309"/>
      <c r="B451" s="1302"/>
      <c r="C451" s="1302"/>
      <c r="D451" s="1302"/>
      <c r="E451" s="1302"/>
      <c r="F451" s="1302"/>
      <c r="G451" s="1302"/>
      <c r="H451" s="1302"/>
      <c r="I451" s="1302"/>
      <c r="J451" s="1302"/>
      <c r="K451" s="1302"/>
    </row>
    <row r="452" spans="1:11" ht="15.5" x14ac:dyDescent="0.35">
      <c r="A452" s="1315"/>
      <c r="B452" s="1302"/>
      <c r="C452" s="1302"/>
      <c r="D452" s="1302"/>
      <c r="E452" s="1302"/>
      <c r="F452" s="1302"/>
      <c r="G452" s="1302"/>
      <c r="H452" s="1302"/>
      <c r="I452" s="1302"/>
      <c r="J452" s="1302"/>
      <c r="K452" s="1302"/>
    </row>
    <row r="453" spans="1:11" ht="15.5" x14ac:dyDescent="0.35">
      <c r="A453" s="1315"/>
      <c r="B453" s="1302"/>
      <c r="C453" s="1302"/>
      <c r="D453" s="1302"/>
      <c r="E453" s="1302"/>
      <c r="F453" s="1302"/>
      <c r="G453" s="1302"/>
      <c r="H453" s="1302"/>
      <c r="I453" s="1302"/>
      <c r="J453" s="1302"/>
      <c r="K453" s="1302"/>
    </row>
    <row r="454" spans="1:11" ht="15.5" x14ac:dyDescent="0.35">
      <c r="A454" s="1315"/>
      <c r="B454" s="1302"/>
      <c r="C454" s="1302"/>
      <c r="D454" s="1302"/>
      <c r="E454" s="1302"/>
      <c r="F454" s="1302"/>
      <c r="G454" s="1302"/>
      <c r="H454" s="1302"/>
      <c r="I454" s="1302"/>
      <c r="J454" s="1302"/>
      <c r="K454" s="1302"/>
    </row>
    <row r="455" spans="1:11" ht="15.5" x14ac:dyDescent="0.35">
      <c r="A455" s="1315"/>
      <c r="B455" s="1302"/>
      <c r="C455" s="1302"/>
      <c r="D455" s="1302"/>
      <c r="E455" s="1302"/>
      <c r="F455" s="1302"/>
      <c r="G455" s="1302"/>
      <c r="H455" s="1302"/>
      <c r="I455" s="1302"/>
      <c r="J455" s="1302"/>
      <c r="K455" s="1302"/>
    </row>
    <row r="456" spans="1:11" ht="15.5" x14ac:dyDescent="0.35">
      <c r="A456" s="1315"/>
      <c r="B456" s="1302"/>
      <c r="C456" s="1302"/>
      <c r="D456" s="1302"/>
      <c r="E456" s="1302"/>
      <c r="F456" s="1302"/>
      <c r="G456" s="1302"/>
      <c r="H456" s="1302"/>
      <c r="I456" s="1302"/>
      <c r="J456" s="1302"/>
      <c r="K456" s="1302"/>
    </row>
    <row r="457" spans="1:11" ht="15.5" x14ac:dyDescent="0.35">
      <c r="A457" s="1315"/>
      <c r="B457" s="1302"/>
      <c r="C457" s="1302"/>
      <c r="D457" s="1302"/>
      <c r="E457" s="1302"/>
      <c r="F457" s="1302"/>
      <c r="G457" s="1302"/>
      <c r="H457" s="1302"/>
      <c r="I457" s="1302"/>
      <c r="J457" s="1302"/>
      <c r="K457" s="1302"/>
    </row>
    <row r="458" spans="1:11" ht="15.5" x14ac:dyDescent="0.35">
      <c r="A458" s="1298"/>
      <c r="B458" s="1302"/>
      <c r="C458" s="1302"/>
      <c r="D458" s="1302"/>
      <c r="E458" s="1302"/>
      <c r="F458" s="1302"/>
      <c r="G458" s="1302"/>
      <c r="H458" s="1302"/>
      <c r="I458" s="1302"/>
      <c r="J458" s="1302"/>
      <c r="K458" s="1302"/>
    </row>
    <row r="459" spans="1:11" ht="15.5" x14ac:dyDescent="0.35">
      <c r="A459" s="1309"/>
      <c r="B459" s="1302"/>
      <c r="C459" s="1302"/>
      <c r="D459" s="1302"/>
      <c r="E459" s="1302"/>
      <c r="F459" s="1302"/>
      <c r="G459" s="1302"/>
      <c r="H459" s="1302"/>
      <c r="I459" s="1302"/>
      <c r="J459" s="1302"/>
      <c r="K459" s="1302"/>
    </row>
    <row r="460" spans="1:11" ht="15.5" x14ac:dyDescent="0.35">
      <c r="A460" s="1315"/>
      <c r="B460" s="1302"/>
      <c r="C460" s="1302"/>
      <c r="D460" s="1302"/>
      <c r="E460" s="1302"/>
      <c r="F460" s="1302"/>
      <c r="G460" s="1302"/>
      <c r="H460" s="1302"/>
      <c r="I460" s="1302"/>
      <c r="J460" s="1302"/>
      <c r="K460" s="1302"/>
    </row>
    <row r="461" spans="1:11" ht="15.5" x14ac:dyDescent="0.35">
      <c r="A461" s="1315"/>
      <c r="B461" s="1302"/>
      <c r="C461" s="1302"/>
      <c r="D461" s="1302"/>
      <c r="E461" s="1302"/>
      <c r="F461" s="1302"/>
      <c r="G461" s="1302"/>
      <c r="H461" s="1302"/>
      <c r="I461" s="1302"/>
      <c r="J461" s="1302"/>
      <c r="K461" s="1302"/>
    </row>
    <row r="462" spans="1:11" ht="15.5" x14ac:dyDescent="0.35">
      <c r="A462" s="1298"/>
      <c r="B462" s="1302"/>
      <c r="C462" s="1302"/>
      <c r="D462" s="1302"/>
      <c r="E462" s="1302"/>
      <c r="F462" s="1302"/>
      <c r="G462" s="1302"/>
      <c r="H462" s="1302"/>
      <c r="I462" s="1302"/>
      <c r="J462" s="1302"/>
      <c r="K462" s="1302"/>
    </row>
    <row r="463" spans="1:11" ht="15.5" x14ac:dyDescent="0.35">
      <c r="A463" s="1298"/>
      <c r="B463" s="1302"/>
      <c r="C463" s="1302"/>
      <c r="D463" s="1302"/>
      <c r="E463" s="1302"/>
      <c r="F463" s="1302"/>
      <c r="G463" s="1302"/>
      <c r="H463" s="1302"/>
      <c r="I463" s="1302"/>
      <c r="J463" s="1302"/>
      <c r="K463" s="1302"/>
    </row>
    <row r="464" spans="1:11" ht="15.5" x14ac:dyDescent="0.35">
      <c r="A464" s="1298"/>
      <c r="B464" s="1302"/>
      <c r="C464" s="1302"/>
      <c r="D464" s="1302"/>
      <c r="E464" s="1302"/>
      <c r="F464" s="1302"/>
      <c r="G464" s="1302"/>
      <c r="H464" s="1302"/>
      <c r="I464" s="1302"/>
      <c r="J464" s="1302"/>
      <c r="K464" s="1302"/>
    </row>
    <row r="465" spans="1:11" ht="15.5" x14ac:dyDescent="0.35">
      <c r="A465" s="1298"/>
      <c r="B465" s="1302"/>
      <c r="C465" s="1302"/>
      <c r="D465" s="1302"/>
      <c r="E465" s="1302"/>
      <c r="F465" s="1302"/>
      <c r="G465" s="1302"/>
      <c r="H465" s="1302"/>
      <c r="I465" s="1302"/>
      <c r="J465" s="1302"/>
      <c r="K465" s="1302"/>
    </row>
    <row r="466" spans="1:11" ht="15.5" x14ac:dyDescent="0.35">
      <c r="A466" s="1298"/>
      <c r="B466" s="1302"/>
      <c r="C466" s="1302"/>
      <c r="D466" s="1302"/>
      <c r="E466" s="1302"/>
      <c r="F466" s="1302"/>
      <c r="G466" s="1302"/>
      <c r="H466" s="1302"/>
      <c r="I466" s="1302"/>
      <c r="J466" s="1302"/>
      <c r="K466" s="1302"/>
    </row>
    <row r="467" spans="1:11" ht="15.5" x14ac:dyDescent="0.35">
      <c r="A467" s="1298"/>
      <c r="B467" s="1302"/>
      <c r="C467" s="1302"/>
      <c r="D467" s="1302"/>
      <c r="E467" s="1302"/>
      <c r="F467" s="1302"/>
      <c r="G467" s="1302"/>
      <c r="H467" s="1302"/>
      <c r="I467" s="1302"/>
      <c r="J467" s="1302"/>
      <c r="K467" s="1302"/>
    </row>
    <row r="468" spans="1:11" ht="15.5" x14ac:dyDescent="0.35">
      <c r="A468" s="1298"/>
      <c r="B468" s="1302"/>
      <c r="C468" s="1302"/>
      <c r="D468" s="1302"/>
      <c r="E468" s="1302"/>
      <c r="F468" s="1302"/>
      <c r="G468" s="1302"/>
      <c r="H468" s="1302"/>
      <c r="I468" s="1302"/>
      <c r="J468" s="1302"/>
      <c r="K468" s="1302"/>
    </row>
    <row r="469" spans="1:11" ht="15.5" x14ac:dyDescent="0.35">
      <c r="A469" s="1298"/>
      <c r="B469" s="1302"/>
      <c r="C469" s="1302"/>
      <c r="D469" s="1302"/>
      <c r="E469" s="1302"/>
      <c r="F469" s="1302"/>
      <c r="G469" s="1302"/>
      <c r="H469" s="1302"/>
      <c r="I469" s="1302"/>
      <c r="J469" s="1302"/>
      <c r="K469" s="1302"/>
    </row>
    <row r="470" spans="1:11" ht="15.5" x14ac:dyDescent="0.35">
      <c r="A470" s="1298"/>
      <c r="B470" s="1302"/>
      <c r="C470" s="1302"/>
      <c r="D470" s="1302"/>
      <c r="E470" s="1302"/>
      <c r="F470" s="1302"/>
      <c r="G470" s="1302"/>
      <c r="H470" s="1302"/>
      <c r="I470" s="1302"/>
      <c r="J470" s="1302"/>
      <c r="K470" s="1302"/>
    </row>
    <row r="471" spans="1:11" ht="15.5" x14ac:dyDescent="0.35">
      <c r="A471" s="1298"/>
      <c r="B471" s="1302"/>
      <c r="C471" s="1302"/>
      <c r="D471" s="1302"/>
      <c r="E471" s="1302"/>
      <c r="F471" s="1302"/>
      <c r="G471" s="1302"/>
      <c r="H471" s="1302"/>
      <c r="I471" s="1302"/>
      <c r="J471" s="1302"/>
      <c r="K471" s="1302"/>
    </row>
    <row r="472" spans="1:11" ht="15.5" x14ac:dyDescent="0.35">
      <c r="A472" s="1298"/>
      <c r="B472" s="1302"/>
      <c r="C472" s="1302"/>
      <c r="D472" s="1302"/>
      <c r="E472" s="1302"/>
      <c r="F472" s="1302"/>
      <c r="G472" s="1302"/>
      <c r="H472" s="1302"/>
      <c r="I472" s="1302"/>
      <c r="J472" s="1302"/>
      <c r="K472" s="1302"/>
    </row>
    <row r="473" spans="1:11" ht="15.5" x14ac:dyDescent="0.35">
      <c r="A473" s="1298"/>
      <c r="B473" s="1302"/>
      <c r="C473" s="1302"/>
      <c r="D473" s="1302"/>
      <c r="E473" s="1302"/>
      <c r="F473" s="1302"/>
      <c r="G473" s="1302"/>
      <c r="H473" s="1302"/>
      <c r="I473" s="1302"/>
      <c r="J473" s="1302"/>
      <c r="K473" s="1302"/>
    </row>
    <row r="474" spans="1:11" ht="15.5" x14ac:dyDescent="0.35">
      <c r="A474" s="1298"/>
      <c r="B474" s="1302"/>
      <c r="C474" s="1302"/>
      <c r="D474" s="1302"/>
      <c r="E474" s="1302"/>
      <c r="F474" s="1302"/>
      <c r="G474" s="1302"/>
      <c r="H474" s="1302"/>
      <c r="I474" s="1302"/>
      <c r="J474" s="1302"/>
      <c r="K474" s="1302"/>
    </row>
    <row r="475" spans="1:11" ht="15.5" x14ac:dyDescent="0.35">
      <c r="A475" s="1298"/>
      <c r="B475" s="1302"/>
      <c r="C475" s="1302"/>
      <c r="D475" s="1302"/>
      <c r="E475" s="1302"/>
      <c r="F475" s="1302"/>
      <c r="G475" s="1302"/>
      <c r="H475" s="1302"/>
      <c r="I475" s="1302"/>
      <c r="J475" s="1302"/>
      <c r="K475" s="1302"/>
    </row>
    <row r="476" spans="1:11" ht="15.5" x14ac:dyDescent="0.35">
      <c r="A476" s="1298"/>
      <c r="B476" s="1302"/>
      <c r="C476" s="1302"/>
      <c r="D476" s="1302"/>
      <c r="E476" s="1302"/>
      <c r="F476" s="1302"/>
      <c r="G476" s="1302"/>
      <c r="H476" s="1302"/>
      <c r="I476" s="1302"/>
      <c r="J476" s="1302"/>
      <c r="K476" s="1302"/>
    </row>
    <row r="477" spans="1:11" ht="15.5" x14ac:dyDescent="0.35">
      <c r="A477" s="1298"/>
      <c r="B477" s="1302"/>
      <c r="C477" s="1302"/>
      <c r="D477" s="1302"/>
      <c r="E477" s="1302"/>
      <c r="F477" s="1302"/>
      <c r="G477" s="1302"/>
      <c r="H477" s="1302"/>
      <c r="I477" s="1302"/>
      <c r="J477" s="1302"/>
      <c r="K477" s="1302"/>
    </row>
    <row r="478" spans="1:11" ht="15.5" x14ac:dyDescent="0.35">
      <c r="A478" s="1298"/>
      <c r="B478" s="1302"/>
      <c r="C478" s="1302"/>
      <c r="D478" s="1302"/>
      <c r="E478" s="1302"/>
      <c r="F478" s="1302"/>
      <c r="G478" s="1302"/>
      <c r="H478" s="1302"/>
      <c r="I478" s="1302"/>
      <c r="J478" s="1302"/>
      <c r="K478" s="1302"/>
    </row>
    <row r="479" spans="1:11" ht="15.5" x14ac:dyDescent="0.35">
      <c r="A479" s="1298"/>
      <c r="B479" s="1302"/>
      <c r="C479" s="1302"/>
      <c r="D479" s="1302"/>
      <c r="E479" s="1302"/>
      <c r="F479" s="1302"/>
      <c r="G479" s="1302"/>
      <c r="H479" s="1302"/>
      <c r="I479" s="1302"/>
      <c r="J479" s="1302"/>
      <c r="K479" s="1302"/>
    </row>
    <row r="480" spans="1:11" ht="15.5" x14ac:dyDescent="0.35">
      <c r="A480" s="1298"/>
      <c r="B480" s="1302"/>
      <c r="C480" s="1302"/>
      <c r="D480" s="1302"/>
      <c r="E480" s="1302"/>
      <c r="F480" s="1302"/>
      <c r="G480" s="1302"/>
      <c r="H480" s="1302"/>
      <c r="I480" s="1302"/>
      <c r="J480" s="1302"/>
      <c r="K480" s="1302"/>
    </row>
    <row r="481" spans="1:11" ht="15.5" x14ac:dyDescent="0.35">
      <c r="A481" s="1298"/>
      <c r="B481" s="1302"/>
      <c r="C481" s="1302"/>
      <c r="D481" s="1302"/>
      <c r="E481" s="1302"/>
      <c r="F481" s="1302"/>
      <c r="G481" s="1302"/>
      <c r="H481" s="1302"/>
      <c r="I481" s="1302"/>
      <c r="J481" s="1302"/>
      <c r="K481" s="1302"/>
    </row>
    <row r="482" spans="1:11" ht="15.5" x14ac:dyDescent="0.35">
      <c r="A482" s="1298"/>
      <c r="B482" s="1302"/>
      <c r="C482" s="1302"/>
      <c r="D482" s="1302"/>
      <c r="E482" s="1302"/>
      <c r="F482" s="1302"/>
      <c r="G482" s="1302"/>
      <c r="H482" s="1302"/>
      <c r="I482" s="1302"/>
      <c r="J482" s="1302"/>
      <c r="K482" s="1302"/>
    </row>
    <row r="483" spans="1:11" ht="15.5" x14ac:dyDescent="0.35">
      <c r="A483" s="1298"/>
      <c r="B483" s="1302"/>
      <c r="C483" s="1302"/>
      <c r="D483" s="1302"/>
      <c r="E483" s="1302"/>
      <c r="F483" s="1302"/>
      <c r="G483" s="1302"/>
      <c r="H483" s="1302"/>
      <c r="I483" s="1302"/>
      <c r="J483" s="1302"/>
      <c r="K483" s="1302"/>
    </row>
    <row r="484" spans="1:11" ht="15.5" x14ac:dyDescent="0.35">
      <c r="A484" s="1298"/>
      <c r="B484" s="1302"/>
      <c r="C484" s="1302"/>
      <c r="D484" s="1302"/>
      <c r="E484" s="1302"/>
      <c r="F484" s="1302"/>
      <c r="G484" s="1302"/>
      <c r="H484" s="1302"/>
      <c r="I484" s="1302"/>
      <c r="J484" s="1302"/>
      <c r="K484" s="1302"/>
    </row>
    <row r="485" spans="1:11" ht="15.5" x14ac:dyDescent="0.35">
      <c r="A485" s="1298"/>
      <c r="B485" s="1302"/>
      <c r="C485" s="1302"/>
      <c r="D485" s="1302"/>
      <c r="E485" s="1302"/>
      <c r="F485" s="1302"/>
      <c r="G485" s="1302"/>
      <c r="H485" s="1302"/>
      <c r="I485" s="1302"/>
      <c r="J485" s="1302"/>
      <c r="K485" s="1302"/>
    </row>
    <row r="486" spans="1:11" ht="15.5" x14ac:dyDescent="0.35">
      <c r="A486" s="1298"/>
      <c r="B486" s="1302"/>
      <c r="C486" s="1302"/>
      <c r="D486" s="1302"/>
      <c r="E486" s="1302"/>
      <c r="F486" s="1302"/>
      <c r="G486" s="1302"/>
      <c r="H486" s="1302"/>
      <c r="I486" s="1302"/>
      <c r="J486" s="1302"/>
      <c r="K486" s="1302"/>
    </row>
    <row r="487" spans="1:11" ht="15.5" x14ac:dyDescent="0.35">
      <c r="A487" s="1298"/>
      <c r="B487" s="1302"/>
      <c r="C487" s="1302"/>
      <c r="D487" s="1302"/>
      <c r="E487" s="1302"/>
      <c r="F487" s="1302"/>
      <c r="G487" s="1302"/>
      <c r="H487" s="1302"/>
      <c r="I487" s="1302"/>
      <c r="J487" s="1302"/>
      <c r="K487" s="1302"/>
    </row>
    <row r="488" spans="1:11" ht="15.5" x14ac:dyDescent="0.35">
      <c r="A488" s="1298"/>
      <c r="B488" s="1302"/>
      <c r="C488" s="1302"/>
      <c r="D488" s="1302"/>
      <c r="E488" s="1302"/>
      <c r="F488" s="1302"/>
      <c r="G488" s="1302"/>
      <c r="H488" s="1302"/>
      <c r="I488" s="1302"/>
      <c r="J488" s="1302"/>
      <c r="K488" s="1302"/>
    </row>
    <row r="489" spans="1:11" ht="15.5" x14ac:dyDescent="0.35">
      <c r="A489" s="1298"/>
      <c r="B489" s="1302"/>
      <c r="C489" s="1302"/>
      <c r="D489" s="1302"/>
      <c r="E489" s="1302"/>
      <c r="F489" s="1302"/>
      <c r="G489" s="1302"/>
      <c r="H489" s="1302"/>
      <c r="I489" s="1302"/>
      <c r="J489" s="1302"/>
      <c r="K489" s="1302"/>
    </row>
    <row r="490" spans="1:11" ht="15.5" x14ac:dyDescent="0.35">
      <c r="A490" s="1298"/>
      <c r="B490" s="1302"/>
      <c r="C490" s="1302"/>
      <c r="D490" s="1302"/>
      <c r="E490" s="1302"/>
      <c r="F490" s="1302"/>
      <c r="G490" s="1302"/>
      <c r="H490" s="1302"/>
      <c r="I490" s="1302"/>
      <c r="J490" s="1302"/>
      <c r="K490" s="1302"/>
    </row>
    <row r="491" spans="1:11" ht="15.5" x14ac:dyDescent="0.35">
      <c r="A491" s="1298"/>
      <c r="B491" s="1302"/>
      <c r="C491" s="1302"/>
      <c r="D491" s="1302"/>
      <c r="E491" s="1302"/>
      <c r="F491" s="1302"/>
      <c r="G491" s="1302"/>
      <c r="H491" s="1302"/>
      <c r="I491" s="1302"/>
      <c r="J491" s="1302"/>
      <c r="K491" s="1302"/>
    </row>
    <row r="492" spans="1:11" ht="15.5" x14ac:dyDescent="0.35">
      <c r="A492" s="1298"/>
      <c r="B492" s="1302"/>
      <c r="C492" s="1302"/>
      <c r="D492" s="1302"/>
      <c r="E492" s="1302"/>
      <c r="F492" s="1302"/>
      <c r="G492" s="1302"/>
      <c r="H492" s="1302"/>
      <c r="I492" s="1302"/>
      <c r="J492" s="1302"/>
      <c r="K492" s="1302"/>
    </row>
    <row r="493" spans="1:11" ht="15.5" x14ac:dyDescent="0.35">
      <c r="A493" s="1298"/>
      <c r="B493" s="1302"/>
      <c r="C493" s="1302"/>
      <c r="D493" s="1302"/>
      <c r="E493" s="1302"/>
      <c r="F493" s="1302"/>
      <c r="G493" s="1302"/>
      <c r="H493" s="1302"/>
      <c r="I493" s="1302"/>
      <c r="J493" s="1302"/>
      <c r="K493" s="1302"/>
    </row>
    <row r="494" spans="1:11" ht="15.5" x14ac:dyDescent="0.35">
      <c r="A494" s="1298"/>
      <c r="B494" s="1302"/>
      <c r="C494" s="1302"/>
      <c r="D494" s="1302"/>
      <c r="E494" s="1302"/>
      <c r="F494" s="1302"/>
      <c r="G494" s="1302"/>
      <c r="H494" s="1302"/>
      <c r="I494" s="1302"/>
      <c r="J494" s="1302"/>
      <c r="K494" s="1302"/>
    </row>
    <row r="495" spans="1:11" ht="15.5" x14ac:dyDescent="0.35">
      <c r="A495" s="1298"/>
      <c r="B495" s="1302"/>
      <c r="C495" s="1302"/>
      <c r="D495" s="1302"/>
      <c r="E495" s="1302"/>
      <c r="F495" s="1302"/>
      <c r="G495" s="1302"/>
      <c r="H495" s="1302"/>
      <c r="I495" s="1302"/>
      <c r="J495" s="1302"/>
      <c r="K495" s="1302"/>
    </row>
    <row r="496" spans="1:11" ht="15.5" x14ac:dyDescent="0.35">
      <c r="A496" s="1298"/>
      <c r="B496" s="1302"/>
      <c r="C496" s="1302"/>
      <c r="D496" s="1302"/>
      <c r="E496" s="1302"/>
      <c r="F496" s="1302"/>
      <c r="G496" s="1302"/>
      <c r="H496" s="1302"/>
      <c r="I496" s="1302"/>
      <c r="J496" s="1302"/>
      <c r="K496" s="1302"/>
    </row>
    <row r="497" spans="1:11" ht="15.5" x14ac:dyDescent="0.35">
      <c r="A497" s="1298"/>
      <c r="B497" s="1302"/>
      <c r="C497" s="1302"/>
      <c r="D497" s="1302"/>
      <c r="E497" s="1302"/>
      <c r="F497" s="1302"/>
      <c r="G497" s="1302"/>
      <c r="H497" s="1302"/>
      <c r="I497" s="1302"/>
      <c r="J497" s="1302"/>
      <c r="K497" s="1302"/>
    </row>
    <row r="498" spans="1:11" ht="15.5" x14ac:dyDescent="0.35">
      <c r="A498" s="1298"/>
      <c r="B498" s="1302"/>
      <c r="C498" s="1302"/>
      <c r="D498" s="1302"/>
      <c r="E498" s="1302"/>
      <c r="F498" s="1302"/>
      <c r="G498" s="1302"/>
      <c r="H498" s="1302"/>
      <c r="I498" s="1302"/>
      <c r="J498" s="1302"/>
      <c r="K498" s="1302"/>
    </row>
    <row r="499" spans="1:11" ht="15.5" x14ac:dyDescent="0.35">
      <c r="A499" s="1298"/>
      <c r="B499" s="1302"/>
      <c r="C499" s="1302"/>
      <c r="D499" s="1302"/>
      <c r="E499" s="1302"/>
      <c r="F499" s="1302"/>
      <c r="G499" s="1302"/>
      <c r="H499" s="1302"/>
      <c r="I499" s="1302"/>
      <c r="J499" s="1302"/>
      <c r="K499" s="1302"/>
    </row>
    <row r="500" spans="1:11" ht="15.5" x14ac:dyDescent="0.35">
      <c r="A500" s="1298"/>
      <c r="B500" s="1302"/>
      <c r="C500" s="1302"/>
      <c r="D500" s="1302"/>
      <c r="E500" s="1302"/>
      <c r="F500" s="1302"/>
      <c r="G500" s="1302"/>
      <c r="H500" s="1302"/>
      <c r="I500" s="1302"/>
      <c r="J500" s="1302"/>
      <c r="K500" s="1302"/>
    </row>
    <row r="501" spans="1:11" ht="15.5" x14ac:dyDescent="0.35">
      <c r="A501" s="1298"/>
      <c r="B501" s="1302"/>
      <c r="C501" s="1302"/>
      <c r="D501" s="1302"/>
      <c r="E501" s="1302"/>
      <c r="F501" s="1302"/>
      <c r="G501" s="1302"/>
      <c r="H501" s="1302"/>
      <c r="I501" s="1302"/>
      <c r="J501" s="1302"/>
      <c r="K501" s="1302"/>
    </row>
    <row r="502" spans="1:11" ht="15.5" x14ac:dyDescent="0.35">
      <c r="A502" s="1298"/>
      <c r="B502" s="1302"/>
      <c r="C502" s="1302"/>
      <c r="D502" s="1302"/>
      <c r="E502" s="1302"/>
      <c r="F502" s="1302"/>
      <c r="G502" s="1302"/>
      <c r="H502" s="1302"/>
      <c r="I502" s="1302"/>
      <c r="J502" s="1302"/>
      <c r="K502" s="1302"/>
    </row>
    <row r="503" spans="1:11" ht="15.5" x14ac:dyDescent="0.35">
      <c r="A503" s="1298"/>
      <c r="B503" s="1302"/>
      <c r="C503" s="1302"/>
      <c r="D503" s="1302"/>
      <c r="E503" s="1302"/>
      <c r="F503" s="1302"/>
      <c r="G503" s="1302"/>
      <c r="H503" s="1302"/>
      <c r="I503" s="1302"/>
      <c r="J503" s="1302"/>
      <c r="K503" s="1302"/>
    </row>
    <row r="504" spans="1:11" ht="15.5" x14ac:dyDescent="0.35">
      <c r="A504" s="1298"/>
      <c r="B504" s="1302"/>
      <c r="C504" s="1302"/>
      <c r="D504" s="1302"/>
      <c r="E504" s="1302"/>
      <c r="F504" s="1302"/>
      <c r="G504" s="1302"/>
      <c r="H504" s="1302"/>
      <c r="I504" s="1302"/>
      <c r="J504" s="1302"/>
      <c r="K504" s="1302"/>
    </row>
    <row r="505" spans="1:11" ht="15.5" x14ac:dyDescent="0.35">
      <c r="A505" s="1298"/>
      <c r="B505" s="1302"/>
      <c r="C505" s="1302"/>
      <c r="D505" s="1302"/>
      <c r="E505" s="1302"/>
      <c r="F505" s="1302"/>
      <c r="G505" s="1302"/>
      <c r="H505" s="1302"/>
      <c r="I505" s="1302"/>
      <c r="J505" s="1302"/>
      <c r="K505" s="1302"/>
    </row>
    <row r="506" spans="1:11" ht="15.5" x14ac:dyDescent="0.35">
      <c r="A506" s="1298"/>
      <c r="B506" s="1302"/>
      <c r="C506" s="1302"/>
      <c r="D506" s="1302"/>
      <c r="E506" s="1302"/>
      <c r="F506" s="1302"/>
      <c r="G506" s="1302"/>
      <c r="H506" s="1302"/>
      <c r="I506" s="1302"/>
      <c r="J506" s="1302"/>
      <c r="K506" s="1302"/>
    </row>
    <row r="507" spans="1:11" ht="15.5" x14ac:dyDescent="0.35">
      <c r="A507" s="1298"/>
      <c r="B507" s="1302"/>
      <c r="C507" s="1302"/>
      <c r="D507" s="1302"/>
      <c r="E507" s="1302"/>
      <c r="F507" s="1302"/>
      <c r="G507" s="1302"/>
      <c r="H507" s="1302"/>
      <c r="I507" s="1302"/>
      <c r="J507" s="1302"/>
      <c r="K507" s="1302"/>
    </row>
    <row r="508" spans="1:11" ht="15.5" x14ac:dyDescent="0.35">
      <c r="A508" s="1298"/>
      <c r="B508" s="1302"/>
      <c r="C508" s="1302"/>
      <c r="D508" s="1302"/>
      <c r="E508" s="1302"/>
      <c r="F508" s="1302"/>
      <c r="G508" s="1302"/>
      <c r="H508" s="1302"/>
      <c r="I508" s="1302"/>
      <c r="J508" s="1302"/>
      <c r="K508" s="1302"/>
    </row>
    <row r="509" spans="1:11" ht="15.5" x14ac:dyDescent="0.35">
      <c r="A509" s="1298"/>
      <c r="B509" s="1302"/>
      <c r="C509" s="1302"/>
      <c r="D509" s="1302"/>
      <c r="E509" s="1302"/>
      <c r="F509" s="1302"/>
      <c r="G509" s="1302"/>
      <c r="H509" s="1302"/>
      <c r="I509" s="1302"/>
      <c r="J509" s="1302"/>
      <c r="K509" s="1302"/>
    </row>
    <row r="510" spans="1:11" ht="15.5" x14ac:dyDescent="0.35">
      <c r="A510" s="1298"/>
      <c r="B510" s="1302"/>
      <c r="C510" s="1302"/>
      <c r="D510" s="1302"/>
      <c r="E510" s="1302"/>
      <c r="F510" s="1302"/>
      <c r="G510" s="1302"/>
      <c r="H510" s="1302"/>
      <c r="I510" s="1302"/>
      <c r="J510" s="1302"/>
      <c r="K510" s="1302"/>
    </row>
    <row r="511" spans="1:11" ht="15.5" x14ac:dyDescent="0.35">
      <c r="A511" s="1298"/>
      <c r="B511" s="1302"/>
      <c r="C511" s="1302"/>
      <c r="D511" s="1302"/>
      <c r="E511" s="1302"/>
      <c r="F511" s="1302"/>
      <c r="G511" s="1302"/>
      <c r="H511" s="1302"/>
      <c r="I511" s="1302"/>
      <c r="J511" s="1302"/>
      <c r="K511" s="1302"/>
    </row>
    <row r="512" spans="1:11" ht="15.5" x14ac:dyDescent="0.35">
      <c r="A512" s="1298"/>
      <c r="B512" s="1302"/>
      <c r="C512" s="1302"/>
      <c r="D512" s="1302"/>
      <c r="E512" s="1302"/>
      <c r="F512" s="1302"/>
      <c r="G512" s="1302"/>
      <c r="H512" s="1302"/>
      <c r="I512" s="1302"/>
      <c r="J512" s="1302"/>
      <c r="K512" s="1302"/>
    </row>
    <row r="513" spans="1:11" ht="15.5" x14ac:dyDescent="0.35">
      <c r="A513" s="1298"/>
      <c r="B513" s="1302"/>
      <c r="C513" s="1302"/>
      <c r="D513" s="1302"/>
      <c r="E513" s="1302"/>
      <c r="F513" s="1302"/>
      <c r="G513" s="1302"/>
      <c r="H513" s="1302"/>
      <c r="I513" s="1302"/>
      <c r="J513" s="1302"/>
      <c r="K513" s="1302"/>
    </row>
    <row r="514" spans="1:11" ht="15.5" x14ac:dyDescent="0.35">
      <c r="A514" s="1298"/>
      <c r="B514" s="1302"/>
      <c r="C514" s="1302"/>
      <c r="D514" s="1302"/>
      <c r="E514" s="1302"/>
      <c r="F514" s="1302"/>
      <c r="G514" s="1302"/>
      <c r="H514" s="1302"/>
      <c r="I514" s="1302"/>
      <c r="J514" s="1302"/>
      <c r="K514" s="1302"/>
    </row>
    <row r="515" spans="1:11" ht="15.5" x14ac:dyDescent="0.35">
      <c r="A515" s="1298"/>
      <c r="B515" s="1302"/>
      <c r="C515" s="1302"/>
      <c r="D515" s="1302"/>
      <c r="E515" s="1302"/>
      <c r="F515" s="1302"/>
      <c r="G515" s="1302"/>
      <c r="H515" s="1302"/>
      <c r="I515" s="1302"/>
      <c r="J515" s="1302"/>
      <c r="K515" s="1302"/>
    </row>
    <row r="516" spans="1:11" ht="15.5" x14ac:dyDescent="0.35">
      <c r="A516" s="1298"/>
      <c r="B516" s="1302"/>
      <c r="C516" s="1302"/>
      <c r="D516" s="1302"/>
      <c r="E516" s="1302"/>
      <c r="F516" s="1302"/>
      <c r="G516" s="1302"/>
      <c r="H516" s="1302"/>
      <c r="I516" s="1302"/>
      <c r="J516" s="1302"/>
      <c r="K516" s="1302"/>
    </row>
    <row r="517" spans="1:11" ht="15.5" x14ac:dyDescent="0.35">
      <c r="A517" s="1298"/>
      <c r="B517" s="1302"/>
      <c r="C517" s="1302"/>
      <c r="D517" s="1302"/>
      <c r="E517" s="1302"/>
      <c r="F517" s="1302"/>
      <c r="G517" s="1302"/>
      <c r="H517" s="1302"/>
      <c r="I517" s="1302"/>
      <c r="J517" s="1302"/>
      <c r="K517" s="1302"/>
    </row>
    <row r="518" spans="1:11" ht="15.5" x14ac:dyDescent="0.35">
      <c r="A518" s="1298"/>
      <c r="B518" s="1302"/>
      <c r="C518" s="1302"/>
      <c r="D518" s="1302"/>
      <c r="E518" s="1302"/>
      <c r="F518" s="1302"/>
      <c r="G518" s="1302"/>
      <c r="H518" s="1302"/>
      <c r="I518" s="1302"/>
      <c r="J518" s="1302"/>
      <c r="K518" s="1302"/>
    </row>
    <row r="519" spans="1:11" ht="15.5" x14ac:dyDescent="0.35">
      <c r="A519" s="1298"/>
      <c r="B519" s="1302"/>
      <c r="C519" s="1302"/>
      <c r="D519" s="1302"/>
      <c r="E519" s="1302"/>
      <c r="F519" s="1302"/>
      <c r="G519" s="1302"/>
      <c r="H519" s="1302"/>
      <c r="I519" s="1302"/>
      <c r="J519" s="1302"/>
      <c r="K519" s="1302"/>
    </row>
    <row r="520" spans="1:11" ht="15.5" x14ac:dyDescent="0.35">
      <c r="A520" s="1298"/>
      <c r="B520" s="1302"/>
      <c r="C520" s="1302"/>
      <c r="D520" s="1302"/>
      <c r="E520" s="1302"/>
      <c r="F520" s="1302"/>
      <c r="G520" s="1302"/>
      <c r="H520" s="1302"/>
      <c r="I520" s="1302"/>
      <c r="J520" s="1302"/>
      <c r="K520" s="1302"/>
    </row>
    <row r="521" spans="1:11" ht="15.5" x14ac:dyDescent="0.35">
      <c r="A521" s="1298"/>
      <c r="B521" s="1302"/>
      <c r="C521" s="1302"/>
      <c r="D521" s="1302"/>
      <c r="E521" s="1302"/>
      <c r="F521" s="1302"/>
      <c r="G521" s="1302"/>
      <c r="H521" s="1302"/>
      <c r="I521" s="1302"/>
      <c r="J521" s="1302"/>
      <c r="K521" s="1302"/>
    </row>
    <row r="522" spans="1:11" ht="15.5" x14ac:dyDescent="0.35">
      <c r="A522" s="1298"/>
      <c r="B522" s="1302"/>
      <c r="C522" s="1302"/>
      <c r="D522" s="1302"/>
      <c r="E522" s="1302"/>
      <c r="F522" s="1302"/>
      <c r="G522" s="1302"/>
      <c r="H522" s="1302"/>
      <c r="I522" s="1302"/>
      <c r="J522" s="1302"/>
      <c r="K522" s="1302"/>
    </row>
    <row r="523" spans="1:11" ht="15.5" x14ac:dyDescent="0.35">
      <c r="A523" s="1298"/>
      <c r="B523" s="1302"/>
      <c r="C523" s="1302"/>
      <c r="D523" s="1302"/>
      <c r="E523" s="1302"/>
      <c r="F523" s="1302"/>
      <c r="G523" s="1302"/>
      <c r="H523" s="1302"/>
      <c r="I523" s="1302"/>
      <c r="J523" s="1302"/>
      <c r="K523" s="1302"/>
    </row>
    <row r="524" spans="1:11" ht="15.5" x14ac:dyDescent="0.35">
      <c r="A524" s="1298"/>
      <c r="B524" s="1302"/>
      <c r="C524" s="1302"/>
      <c r="D524" s="1302"/>
      <c r="E524" s="1302"/>
      <c r="F524" s="1302"/>
      <c r="G524" s="1302"/>
      <c r="H524" s="1302"/>
      <c r="I524" s="1302"/>
      <c r="J524" s="1302"/>
      <c r="K524" s="1302"/>
    </row>
    <row r="525" spans="1:11" ht="15.5" x14ac:dyDescent="0.35">
      <c r="A525" s="1298"/>
      <c r="B525" s="1302"/>
      <c r="C525" s="1302"/>
      <c r="D525" s="1302"/>
      <c r="E525" s="1302"/>
      <c r="F525" s="1302"/>
      <c r="G525" s="1302"/>
      <c r="H525" s="1302"/>
      <c r="I525" s="1302"/>
      <c r="J525" s="1302"/>
      <c r="K525" s="1302"/>
    </row>
    <row r="526" spans="1:11" ht="15.5" x14ac:dyDescent="0.35">
      <c r="A526" s="1298"/>
      <c r="B526" s="1302"/>
      <c r="C526" s="1302"/>
      <c r="D526" s="1302"/>
      <c r="E526" s="1302"/>
      <c r="F526" s="1302"/>
      <c r="G526" s="1302"/>
      <c r="H526" s="1302"/>
      <c r="I526" s="1302"/>
      <c r="J526" s="1302"/>
      <c r="K526" s="1302"/>
    </row>
    <row r="527" spans="1:11" ht="15.5" x14ac:dyDescent="0.35">
      <c r="A527" s="1298"/>
      <c r="B527" s="1302"/>
      <c r="C527" s="1302"/>
      <c r="D527" s="1302"/>
      <c r="E527" s="1302"/>
      <c r="F527" s="1302"/>
      <c r="G527" s="1302"/>
      <c r="H527" s="1302"/>
      <c r="I527" s="1302"/>
      <c r="J527" s="1302"/>
      <c r="K527" s="1302"/>
    </row>
    <row r="528" spans="1:11" ht="15.5" x14ac:dyDescent="0.35">
      <c r="A528" s="1298"/>
      <c r="B528" s="1302"/>
      <c r="C528" s="1302"/>
      <c r="D528" s="1302"/>
      <c r="E528" s="1302"/>
      <c r="F528" s="1302"/>
      <c r="G528" s="1302"/>
      <c r="H528" s="1302"/>
      <c r="I528" s="1302"/>
      <c r="J528" s="1302"/>
      <c r="K528" s="1302"/>
    </row>
    <row r="529" spans="1:11" ht="15.5" x14ac:dyDescent="0.35">
      <c r="A529" s="1298"/>
      <c r="B529" s="1302"/>
      <c r="C529" s="1302"/>
      <c r="D529" s="1302"/>
      <c r="E529" s="1302"/>
      <c r="F529" s="1302"/>
      <c r="G529" s="1302"/>
      <c r="H529" s="1302"/>
      <c r="I529" s="1302"/>
      <c r="J529" s="1302"/>
      <c r="K529" s="1302"/>
    </row>
    <row r="530" spans="1:11" ht="15.5" x14ac:dyDescent="0.35">
      <c r="A530" s="1298"/>
      <c r="B530" s="1302"/>
      <c r="C530" s="1302"/>
      <c r="D530" s="1302"/>
      <c r="E530" s="1302"/>
      <c r="F530" s="1302"/>
      <c r="G530" s="1302"/>
      <c r="H530" s="1302"/>
      <c r="I530" s="1302"/>
      <c r="J530" s="1302"/>
      <c r="K530" s="1302"/>
    </row>
    <row r="531" spans="1:11" ht="15.5" x14ac:dyDescent="0.35">
      <c r="A531" s="1298"/>
      <c r="B531" s="1302"/>
      <c r="C531" s="1302"/>
      <c r="D531" s="1302"/>
      <c r="E531" s="1302"/>
      <c r="F531" s="1302"/>
      <c r="G531" s="1302"/>
      <c r="H531" s="1302"/>
      <c r="I531" s="1302"/>
      <c r="J531" s="1302"/>
      <c r="K531" s="1302"/>
    </row>
    <row r="532" spans="1:11" ht="15.5" x14ac:dyDescent="0.35">
      <c r="A532" s="1298"/>
      <c r="B532" s="1302"/>
      <c r="C532" s="1302"/>
      <c r="D532" s="1302"/>
      <c r="E532" s="1302"/>
      <c r="F532" s="1302"/>
      <c r="G532" s="1302"/>
      <c r="H532" s="1302"/>
      <c r="I532" s="1302"/>
      <c r="J532" s="1302"/>
      <c r="K532" s="1302"/>
    </row>
    <row r="533" spans="1:11" ht="15.5" x14ac:dyDescent="0.35">
      <c r="A533" s="1298"/>
      <c r="B533" s="1302"/>
      <c r="C533" s="1302"/>
      <c r="D533" s="1302"/>
      <c r="E533" s="1302"/>
      <c r="F533" s="1302"/>
      <c r="G533" s="1302"/>
      <c r="H533" s="1302"/>
      <c r="I533" s="1302"/>
      <c r="J533" s="1302"/>
      <c r="K533" s="1302"/>
    </row>
    <row r="534" spans="1:11" ht="15.5" x14ac:dyDescent="0.35">
      <c r="A534" s="1298"/>
      <c r="B534" s="1302"/>
      <c r="C534" s="1302"/>
      <c r="D534" s="1302"/>
      <c r="E534" s="1302"/>
      <c r="F534" s="1302"/>
      <c r="G534" s="1302"/>
      <c r="H534" s="1302"/>
      <c r="I534" s="1302"/>
      <c r="J534" s="1302"/>
      <c r="K534" s="1302"/>
    </row>
    <row r="535" spans="1:11" ht="15.5" x14ac:dyDescent="0.35">
      <c r="A535" s="1298"/>
      <c r="B535" s="1302"/>
      <c r="C535" s="1302"/>
      <c r="D535" s="1302"/>
      <c r="E535" s="1302"/>
      <c r="F535" s="1302"/>
      <c r="G535" s="1302"/>
      <c r="H535" s="1302"/>
      <c r="I535" s="1302"/>
      <c r="J535" s="1302"/>
      <c r="K535" s="1302"/>
    </row>
    <row r="536" spans="1:11" ht="15.5" x14ac:dyDescent="0.35">
      <c r="A536" s="1298"/>
      <c r="B536" s="1302"/>
      <c r="C536" s="1302"/>
      <c r="D536" s="1302"/>
      <c r="E536" s="1302"/>
      <c r="F536" s="1302"/>
      <c r="G536" s="1302"/>
      <c r="H536" s="1302"/>
      <c r="I536" s="1302"/>
      <c r="J536" s="1302"/>
      <c r="K536" s="1302"/>
    </row>
    <row r="537" spans="1:11" ht="15.5" x14ac:dyDescent="0.35">
      <c r="A537" s="1298"/>
      <c r="B537" s="1302"/>
      <c r="C537" s="1302"/>
      <c r="D537" s="1302"/>
      <c r="E537" s="1302"/>
      <c r="F537" s="1302"/>
      <c r="G537" s="1302"/>
      <c r="H537" s="1302"/>
      <c r="I537" s="1302"/>
      <c r="J537" s="1302"/>
      <c r="K537" s="1302"/>
    </row>
    <row r="538" spans="1:11" ht="15.5" x14ac:dyDescent="0.35">
      <c r="A538" s="1298"/>
      <c r="B538" s="1302"/>
      <c r="C538" s="1302"/>
      <c r="D538" s="1302"/>
      <c r="E538" s="1302"/>
      <c r="F538" s="1302"/>
      <c r="G538" s="1302"/>
      <c r="H538" s="1302"/>
      <c r="I538" s="1302"/>
      <c r="J538" s="1302"/>
      <c r="K538" s="1302"/>
    </row>
    <row r="539" spans="1:11" ht="15.5" x14ac:dyDescent="0.35">
      <c r="A539" s="1298"/>
      <c r="B539" s="1302"/>
      <c r="C539" s="1302"/>
      <c r="D539" s="1302"/>
      <c r="E539" s="1302"/>
      <c r="F539" s="1302"/>
      <c r="G539" s="1302"/>
      <c r="H539" s="1302"/>
      <c r="I539" s="1302"/>
      <c r="J539" s="1302"/>
      <c r="K539" s="1302"/>
    </row>
    <row r="540" spans="1:11" ht="15.5" x14ac:dyDescent="0.35">
      <c r="A540" s="1298"/>
      <c r="B540" s="1302"/>
      <c r="C540" s="1302"/>
      <c r="D540" s="1302"/>
      <c r="E540" s="1302"/>
      <c r="F540" s="1302"/>
      <c r="G540" s="1302"/>
      <c r="H540" s="1302"/>
      <c r="I540" s="1302"/>
      <c r="J540" s="1302"/>
      <c r="K540" s="1302"/>
    </row>
    <row r="541" spans="1:11" ht="15.5" x14ac:dyDescent="0.35">
      <c r="A541" s="1298"/>
      <c r="B541" s="1302"/>
      <c r="C541" s="1302"/>
      <c r="D541" s="1302"/>
      <c r="E541" s="1302"/>
      <c r="F541" s="1302"/>
      <c r="G541" s="1302"/>
      <c r="H541" s="1302"/>
      <c r="I541" s="1302"/>
      <c r="J541" s="1302"/>
      <c r="K541" s="1302"/>
    </row>
    <row r="542" spans="1:11" ht="15.5" x14ac:dyDescent="0.35">
      <c r="A542" s="1298"/>
      <c r="B542" s="1302"/>
      <c r="C542" s="1302"/>
      <c r="D542" s="1302"/>
      <c r="E542" s="1302"/>
      <c r="F542" s="1302"/>
      <c r="G542" s="1302"/>
      <c r="H542" s="1302"/>
      <c r="I542" s="1302"/>
      <c r="J542" s="1302"/>
      <c r="K542" s="1302"/>
    </row>
    <row r="543" spans="1:11" ht="15.5" x14ac:dyDescent="0.35">
      <c r="A543" s="1298"/>
      <c r="B543" s="1302"/>
      <c r="C543" s="1302"/>
      <c r="D543" s="1302"/>
      <c r="E543" s="1302"/>
      <c r="F543" s="1302"/>
      <c r="G543" s="1302"/>
      <c r="H543" s="1302"/>
      <c r="I543" s="1302"/>
      <c r="J543" s="1302"/>
      <c r="K543" s="1302"/>
    </row>
    <row r="544" spans="1:11" ht="15.5" x14ac:dyDescent="0.35">
      <c r="A544" s="1298"/>
      <c r="B544" s="1302"/>
      <c r="C544" s="1302"/>
      <c r="D544" s="1302"/>
      <c r="E544" s="1302"/>
      <c r="F544" s="1302"/>
      <c r="G544" s="1302"/>
      <c r="H544" s="1302"/>
      <c r="I544" s="1302"/>
      <c r="J544" s="1302"/>
      <c r="K544" s="1302"/>
    </row>
    <row r="545" spans="1:11" ht="15.5" x14ac:dyDescent="0.35">
      <c r="A545" s="1298"/>
      <c r="B545" s="1302"/>
      <c r="C545" s="1302"/>
      <c r="D545" s="1302"/>
      <c r="E545" s="1302"/>
      <c r="F545" s="1302"/>
      <c r="G545" s="1302"/>
      <c r="H545" s="1302"/>
      <c r="I545" s="1302"/>
      <c r="J545" s="1302"/>
      <c r="K545" s="1302"/>
    </row>
    <row r="546" spans="1:11" ht="15.5" x14ac:dyDescent="0.35">
      <c r="A546" s="1298"/>
      <c r="B546" s="1302"/>
      <c r="C546" s="1302"/>
      <c r="D546" s="1302"/>
      <c r="E546" s="1302"/>
      <c r="F546" s="1302"/>
      <c r="G546" s="1302"/>
      <c r="H546" s="1302"/>
      <c r="I546" s="1302"/>
      <c r="J546" s="1302"/>
      <c r="K546" s="1302"/>
    </row>
    <row r="547" spans="1:11" ht="15.5" x14ac:dyDescent="0.35">
      <c r="A547" s="1298"/>
      <c r="B547" s="1302"/>
      <c r="C547" s="1302"/>
      <c r="D547" s="1302"/>
      <c r="E547" s="1302"/>
      <c r="F547" s="1302"/>
      <c r="G547" s="1302"/>
      <c r="H547" s="1302"/>
      <c r="I547" s="1302"/>
      <c r="J547" s="1302"/>
      <c r="K547" s="1302"/>
    </row>
    <row r="548" spans="1:11" ht="15.5" x14ac:dyDescent="0.35">
      <c r="A548" s="1298"/>
      <c r="B548" s="1302"/>
      <c r="C548" s="1302"/>
      <c r="D548" s="1302"/>
      <c r="E548" s="1302"/>
      <c r="F548" s="1302"/>
      <c r="G548" s="1302"/>
      <c r="H548" s="1302"/>
      <c r="I548" s="1302"/>
      <c r="J548" s="1302"/>
      <c r="K548" s="1302"/>
    </row>
    <row r="549" spans="1:11" ht="15.5" x14ac:dyDescent="0.35">
      <c r="A549" s="1298"/>
      <c r="B549" s="1302"/>
      <c r="C549" s="1302"/>
      <c r="D549" s="1302"/>
      <c r="E549" s="1302"/>
      <c r="F549" s="1302"/>
      <c r="G549" s="1302"/>
      <c r="H549" s="1302"/>
      <c r="I549" s="1302"/>
      <c r="J549" s="1302"/>
      <c r="K549" s="1302"/>
    </row>
    <row r="550" spans="1:11" ht="15.5" x14ac:dyDescent="0.35">
      <c r="A550" s="1298"/>
      <c r="B550" s="1302"/>
      <c r="C550" s="1302"/>
      <c r="D550" s="1302"/>
      <c r="E550" s="1302"/>
      <c r="F550" s="1302"/>
      <c r="G550" s="1302"/>
      <c r="H550" s="1302"/>
      <c r="I550" s="1302"/>
      <c r="J550" s="1302"/>
      <c r="K550" s="1302"/>
    </row>
    <row r="551" spans="1:11" ht="15.5" x14ac:dyDescent="0.35">
      <c r="A551" s="1298"/>
      <c r="B551" s="1302"/>
      <c r="C551" s="1302"/>
      <c r="D551" s="1302"/>
      <c r="E551" s="1302"/>
      <c r="F551" s="1302"/>
      <c r="G551" s="1302"/>
      <c r="H551" s="1302"/>
      <c r="I551" s="1302"/>
      <c r="J551" s="1302"/>
      <c r="K551" s="1302"/>
    </row>
    <row r="552" spans="1:11" ht="15.5" x14ac:dyDescent="0.35">
      <c r="A552" s="1298"/>
      <c r="B552" s="1302"/>
      <c r="C552" s="1302"/>
      <c r="D552" s="1302"/>
      <c r="E552" s="1302"/>
      <c r="F552" s="1302"/>
      <c r="G552" s="1302"/>
      <c r="H552" s="1302"/>
      <c r="I552" s="1302"/>
      <c r="J552" s="1302"/>
      <c r="K552" s="1302"/>
    </row>
    <row r="553" spans="1:11" ht="15.5" x14ac:dyDescent="0.35">
      <c r="A553" s="1298"/>
      <c r="B553" s="1302"/>
      <c r="C553" s="1302"/>
      <c r="D553" s="1302"/>
      <c r="E553" s="1302"/>
      <c r="F553" s="1302"/>
      <c r="G553" s="1302"/>
      <c r="H553" s="1302"/>
      <c r="I553" s="1302"/>
      <c r="J553" s="1302"/>
      <c r="K553" s="1302"/>
    </row>
    <row r="554" spans="1:11" ht="15.5" x14ac:dyDescent="0.35">
      <c r="A554" s="1298"/>
      <c r="B554" s="1302"/>
      <c r="C554" s="1302"/>
      <c r="D554" s="1302"/>
      <c r="E554" s="1302"/>
      <c r="F554" s="1302"/>
      <c r="G554" s="1302"/>
      <c r="H554" s="1302"/>
      <c r="I554" s="1302"/>
      <c r="J554" s="1302"/>
      <c r="K554" s="1302"/>
    </row>
    <row r="555" spans="1:11" ht="15.5" x14ac:dyDescent="0.35">
      <c r="A555" s="1298"/>
      <c r="B555" s="1302"/>
      <c r="C555" s="1302"/>
      <c r="D555" s="1302"/>
      <c r="E555" s="1302"/>
      <c r="F555" s="1302"/>
      <c r="G555" s="1302"/>
      <c r="H555" s="1302"/>
      <c r="I555" s="1302"/>
      <c r="J555" s="1302"/>
      <c r="K555" s="1302"/>
    </row>
    <row r="556" spans="1:11" ht="15.5" x14ac:dyDescent="0.35">
      <c r="A556" s="1298"/>
      <c r="B556" s="1302"/>
      <c r="C556" s="1302"/>
      <c r="D556" s="1302"/>
      <c r="E556" s="1302"/>
      <c r="F556" s="1302"/>
      <c r="G556" s="1302"/>
      <c r="H556" s="1302"/>
      <c r="I556" s="1302"/>
      <c r="J556" s="1302"/>
      <c r="K556" s="1302"/>
    </row>
    <row r="557" spans="1:11" ht="15.5" x14ac:dyDescent="0.35">
      <c r="A557" s="1298"/>
      <c r="B557" s="1302"/>
      <c r="C557" s="1302"/>
      <c r="D557" s="1302"/>
      <c r="E557" s="1302"/>
      <c r="F557" s="1302"/>
      <c r="G557" s="1302"/>
      <c r="H557" s="1302"/>
      <c r="I557" s="1302"/>
      <c r="J557" s="1302"/>
      <c r="K557" s="1302"/>
    </row>
    <row r="558" spans="1:11" ht="15.5" x14ac:dyDescent="0.35">
      <c r="A558" s="1298"/>
      <c r="B558" s="1302"/>
      <c r="C558" s="1302"/>
      <c r="D558" s="1302"/>
      <c r="E558" s="1302"/>
      <c r="F558" s="1302"/>
      <c r="G558" s="1302"/>
      <c r="H558" s="1302"/>
      <c r="I558" s="1302"/>
      <c r="J558" s="1302"/>
      <c r="K558" s="1302"/>
    </row>
    <row r="559" spans="1:11" ht="15.5" x14ac:dyDescent="0.35">
      <c r="A559" s="1298"/>
      <c r="B559" s="1302"/>
      <c r="C559" s="1302"/>
      <c r="D559" s="1302"/>
      <c r="E559" s="1302"/>
      <c r="F559" s="1302"/>
      <c r="G559" s="1302"/>
      <c r="H559" s="1302"/>
      <c r="I559" s="1302"/>
      <c r="J559" s="1302"/>
      <c r="K559" s="1302"/>
    </row>
    <row r="560" spans="1:11" ht="15.5" x14ac:dyDescent="0.35">
      <c r="A560" s="1298"/>
      <c r="B560" s="1302"/>
      <c r="C560" s="1302"/>
      <c r="D560" s="1302"/>
      <c r="E560" s="1302"/>
      <c r="F560" s="1302"/>
      <c r="G560" s="1302"/>
      <c r="H560" s="1302"/>
      <c r="I560" s="1302"/>
      <c r="J560" s="1302"/>
      <c r="K560" s="1302"/>
    </row>
  </sheetData>
  <pageMargins left="0.7" right="0.7" top="0.78740157499999996" bottom="0.78740157499999996" header="0.3" footer="0.3"/>
  <pageSetup paperSize="9" orientation="portrait" horizontalDpi="1200" verticalDpi="0"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List57">
    <tabColor theme="0" tint="-0.499984740745262"/>
  </sheetPr>
  <dimension ref="A1:L1665"/>
  <sheetViews>
    <sheetView zoomScaleNormal="100" zoomScaleSheetLayoutView="100" workbookViewId="0"/>
  </sheetViews>
  <sheetFormatPr defaultRowHeight="13" x14ac:dyDescent="0.25"/>
  <cols>
    <col min="1" max="1" width="100.26953125" style="1408" customWidth="1"/>
    <col min="2" max="2" width="64.1796875" style="1318" customWidth="1"/>
    <col min="3" max="4" width="9.1796875" style="1318"/>
    <col min="5" max="5" width="15.1796875" style="1318" customWidth="1"/>
    <col min="6" max="256" width="9.1796875" style="1318"/>
    <col min="257" max="257" width="100.26953125" style="1318" customWidth="1"/>
    <col min="258" max="258" width="64.1796875" style="1318" customWidth="1"/>
    <col min="259" max="260" width="9.1796875" style="1318"/>
    <col min="261" max="261" width="15.1796875" style="1318" customWidth="1"/>
    <col min="262" max="512" width="9.1796875" style="1318"/>
    <col min="513" max="513" width="100.26953125" style="1318" customWidth="1"/>
    <col min="514" max="514" width="64.1796875" style="1318" customWidth="1"/>
    <col min="515" max="516" width="9.1796875" style="1318"/>
    <col min="517" max="517" width="15.1796875" style="1318" customWidth="1"/>
    <col min="518" max="768" width="9.1796875" style="1318"/>
    <col min="769" max="769" width="100.26953125" style="1318" customWidth="1"/>
    <col min="770" max="770" width="64.1796875" style="1318" customWidth="1"/>
    <col min="771" max="772" width="9.1796875" style="1318"/>
    <col min="773" max="773" width="15.1796875" style="1318" customWidth="1"/>
    <col min="774" max="1024" width="9.1796875" style="1318"/>
    <col min="1025" max="1025" width="100.26953125" style="1318" customWidth="1"/>
    <col min="1026" max="1026" width="64.1796875" style="1318" customWidth="1"/>
    <col min="1027" max="1028" width="9.1796875" style="1318"/>
    <col min="1029" max="1029" width="15.1796875" style="1318" customWidth="1"/>
    <col min="1030" max="1280" width="9.1796875" style="1318"/>
    <col min="1281" max="1281" width="100.26953125" style="1318" customWidth="1"/>
    <col min="1282" max="1282" width="64.1796875" style="1318" customWidth="1"/>
    <col min="1283" max="1284" width="9.1796875" style="1318"/>
    <col min="1285" max="1285" width="15.1796875" style="1318" customWidth="1"/>
    <col min="1286" max="1536" width="9.1796875" style="1318"/>
    <col min="1537" max="1537" width="100.26953125" style="1318" customWidth="1"/>
    <col min="1538" max="1538" width="64.1796875" style="1318" customWidth="1"/>
    <col min="1539" max="1540" width="9.1796875" style="1318"/>
    <col min="1541" max="1541" width="15.1796875" style="1318" customWidth="1"/>
    <col min="1542" max="1792" width="9.1796875" style="1318"/>
    <col min="1793" max="1793" width="100.26953125" style="1318" customWidth="1"/>
    <col min="1794" max="1794" width="64.1796875" style="1318" customWidth="1"/>
    <col min="1795" max="1796" width="9.1796875" style="1318"/>
    <col min="1797" max="1797" width="15.1796875" style="1318" customWidth="1"/>
    <col min="1798" max="2048" width="9.1796875" style="1318"/>
    <col min="2049" max="2049" width="100.26953125" style="1318" customWidth="1"/>
    <col min="2050" max="2050" width="64.1796875" style="1318" customWidth="1"/>
    <col min="2051" max="2052" width="9.1796875" style="1318"/>
    <col min="2053" max="2053" width="15.1796875" style="1318" customWidth="1"/>
    <col min="2054" max="2304" width="9.1796875" style="1318"/>
    <col min="2305" max="2305" width="100.26953125" style="1318" customWidth="1"/>
    <col min="2306" max="2306" width="64.1796875" style="1318" customWidth="1"/>
    <col min="2307" max="2308" width="9.1796875" style="1318"/>
    <col min="2309" max="2309" width="15.1796875" style="1318" customWidth="1"/>
    <col min="2310" max="2560" width="9.1796875" style="1318"/>
    <col min="2561" max="2561" width="100.26953125" style="1318" customWidth="1"/>
    <col min="2562" max="2562" width="64.1796875" style="1318" customWidth="1"/>
    <col min="2563" max="2564" width="9.1796875" style="1318"/>
    <col min="2565" max="2565" width="15.1796875" style="1318" customWidth="1"/>
    <col min="2566" max="2816" width="9.1796875" style="1318"/>
    <col min="2817" max="2817" width="100.26953125" style="1318" customWidth="1"/>
    <col min="2818" max="2818" width="64.1796875" style="1318" customWidth="1"/>
    <col min="2819" max="2820" width="9.1796875" style="1318"/>
    <col min="2821" max="2821" width="15.1796875" style="1318" customWidth="1"/>
    <col min="2822" max="3072" width="9.1796875" style="1318"/>
    <col min="3073" max="3073" width="100.26953125" style="1318" customWidth="1"/>
    <col min="3074" max="3074" width="64.1796875" style="1318" customWidth="1"/>
    <col min="3075" max="3076" width="9.1796875" style="1318"/>
    <col min="3077" max="3077" width="15.1796875" style="1318" customWidth="1"/>
    <col min="3078" max="3328" width="9.1796875" style="1318"/>
    <col min="3329" max="3329" width="100.26953125" style="1318" customWidth="1"/>
    <col min="3330" max="3330" width="64.1796875" style="1318" customWidth="1"/>
    <col min="3331" max="3332" width="9.1796875" style="1318"/>
    <col min="3333" max="3333" width="15.1796875" style="1318" customWidth="1"/>
    <col min="3334" max="3584" width="9.1796875" style="1318"/>
    <col min="3585" max="3585" width="100.26953125" style="1318" customWidth="1"/>
    <col min="3586" max="3586" width="64.1796875" style="1318" customWidth="1"/>
    <col min="3587" max="3588" width="9.1796875" style="1318"/>
    <col min="3589" max="3589" width="15.1796875" style="1318" customWidth="1"/>
    <col min="3590" max="3840" width="9.1796875" style="1318"/>
    <col min="3841" max="3841" width="100.26953125" style="1318" customWidth="1"/>
    <col min="3842" max="3842" width="64.1796875" style="1318" customWidth="1"/>
    <col min="3843" max="3844" width="9.1796875" style="1318"/>
    <col min="3845" max="3845" width="15.1796875" style="1318" customWidth="1"/>
    <col min="3846" max="4096" width="9.1796875" style="1318"/>
    <col min="4097" max="4097" width="100.26953125" style="1318" customWidth="1"/>
    <col min="4098" max="4098" width="64.1796875" style="1318" customWidth="1"/>
    <col min="4099" max="4100" width="9.1796875" style="1318"/>
    <col min="4101" max="4101" width="15.1796875" style="1318" customWidth="1"/>
    <col min="4102" max="4352" width="9.1796875" style="1318"/>
    <col min="4353" max="4353" width="100.26953125" style="1318" customWidth="1"/>
    <col min="4354" max="4354" width="64.1796875" style="1318" customWidth="1"/>
    <col min="4355" max="4356" width="9.1796875" style="1318"/>
    <col min="4357" max="4357" width="15.1796875" style="1318" customWidth="1"/>
    <col min="4358" max="4608" width="9.1796875" style="1318"/>
    <col min="4609" max="4609" width="100.26953125" style="1318" customWidth="1"/>
    <col min="4610" max="4610" width="64.1796875" style="1318" customWidth="1"/>
    <col min="4611" max="4612" width="9.1796875" style="1318"/>
    <col min="4613" max="4613" width="15.1796875" style="1318" customWidth="1"/>
    <col min="4614" max="4864" width="9.1796875" style="1318"/>
    <col min="4865" max="4865" width="100.26953125" style="1318" customWidth="1"/>
    <col min="4866" max="4866" width="64.1796875" style="1318" customWidth="1"/>
    <col min="4867" max="4868" width="9.1796875" style="1318"/>
    <col min="4869" max="4869" width="15.1796875" style="1318" customWidth="1"/>
    <col min="4870" max="5120" width="9.1796875" style="1318"/>
    <col min="5121" max="5121" width="100.26953125" style="1318" customWidth="1"/>
    <col min="5122" max="5122" width="64.1796875" style="1318" customWidth="1"/>
    <col min="5123" max="5124" width="9.1796875" style="1318"/>
    <col min="5125" max="5125" width="15.1796875" style="1318" customWidth="1"/>
    <col min="5126" max="5376" width="9.1796875" style="1318"/>
    <col min="5377" max="5377" width="100.26953125" style="1318" customWidth="1"/>
    <col min="5378" max="5378" width="64.1796875" style="1318" customWidth="1"/>
    <col min="5379" max="5380" width="9.1796875" style="1318"/>
    <col min="5381" max="5381" width="15.1796875" style="1318" customWidth="1"/>
    <col min="5382" max="5632" width="9.1796875" style="1318"/>
    <col min="5633" max="5633" width="100.26953125" style="1318" customWidth="1"/>
    <col min="5634" max="5634" width="64.1796875" style="1318" customWidth="1"/>
    <col min="5635" max="5636" width="9.1796875" style="1318"/>
    <col min="5637" max="5637" width="15.1796875" style="1318" customWidth="1"/>
    <col min="5638" max="5888" width="9.1796875" style="1318"/>
    <col min="5889" max="5889" width="100.26953125" style="1318" customWidth="1"/>
    <col min="5890" max="5890" width="64.1796875" style="1318" customWidth="1"/>
    <col min="5891" max="5892" width="9.1796875" style="1318"/>
    <col min="5893" max="5893" width="15.1796875" style="1318" customWidth="1"/>
    <col min="5894" max="6144" width="9.1796875" style="1318"/>
    <col min="6145" max="6145" width="100.26953125" style="1318" customWidth="1"/>
    <col min="6146" max="6146" width="64.1796875" style="1318" customWidth="1"/>
    <col min="6147" max="6148" width="9.1796875" style="1318"/>
    <col min="6149" max="6149" width="15.1796875" style="1318" customWidth="1"/>
    <col min="6150" max="6400" width="9.1796875" style="1318"/>
    <col min="6401" max="6401" width="100.26953125" style="1318" customWidth="1"/>
    <col min="6402" max="6402" width="64.1796875" style="1318" customWidth="1"/>
    <col min="6403" max="6404" width="9.1796875" style="1318"/>
    <col min="6405" max="6405" width="15.1796875" style="1318" customWidth="1"/>
    <col min="6406" max="6656" width="9.1796875" style="1318"/>
    <col min="6657" max="6657" width="100.26953125" style="1318" customWidth="1"/>
    <col min="6658" max="6658" width="64.1796875" style="1318" customWidth="1"/>
    <col min="6659" max="6660" width="9.1796875" style="1318"/>
    <col min="6661" max="6661" width="15.1796875" style="1318" customWidth="1"/>
    <col min="6662" max="6912" width="9.1796875" style="1318"/>
    <col min="6913" max="6913" width="100.26953125" style="1318" customWidth="1"/>
    <col min="6914" max="6914" width="64.1796875" style="1318" customWidth="1"/>
    <col min="6915" max="6916" width="9.1796875" style="1318"/>
    <col min="6917" max="6917" width="15.1796875" style="1318" customWidth="1"/>
    <col min="6918" max="7168" width="9.1796875" style="1318"/>
    <col min="7169" max="7169" width="100.26953125" style="1318" customWidth="1"/>
    <col min="7170" max="7170" width="64.1796875" style="1318" customWidth="1"/>
    <col min="7171" max="7172" width="9.1796875" style="1318"/>
    <col min="7173" max="7173" width="15.1796875" style="1318" customWidth="1"/>
    <col min="7174" max="7424" width="9.1796875" style="1318"/>
    <col min="7425" max="7425" width="100.26953125" style="1318" customWidth="1"/>
    <col min="7426" max="7426" width="64.1796875" style="1318" customWidth="1"/>
    <col min="7427" max="7428" width="9.1796875" style="1318"/>
    <col min="7429" max="7429" width="15.1796875" style="1318" customWidth="1"/>
    <col min="7430" max="7680" width="9.1796875" style="1318"/>
    <col min="7681" max="7681" width="100.26953125" style="1318" customWidth="1"/>
    <col min="7682" max="7682" width="64.1796875" style="1318" customWidth="1"/>
    <col min="7683" max="7684" width="9.1796875" style="1318"/>
    <col min="7685" max="7685" width="15.1796875" style="1318" customWidth="1"/>
    <col min="7686" max="7936" width="9.1796875" style="1318"/>
    <col min="7937" max="7937" width="100.26953125" style="1318" customWidth="1"/>
    <col min="7938" max="7938" width="64.1796875" style="1318" customWidth="1"/>
    <col min="7939" max="7940" width="9.1796875" style="1318"/>
    <col min="7941" max="7941" width="15.1796875" style="1318" customWidth="1"/>
    <col min="7942" max="8192" width="9.1796875" style="1318"/>
    <col min="8193" max="8193" width="100.26953125" style="1318" customWidth="1"/>
    <col min="8194" max="8194" width="64.1796875" style="1318" customWidth="1"/>
    <col min="8195" max="8196" width="9.1796875" style="1318"/>
    <col min="8197" max="8197" width="15.1796875" style="1318" customWidth="1"/>
    <col min="8198" max="8448" width="9.1796875" style="1318"/>
    <col min="8449" max="8449" width="100.26953125" style="1318" customWidth="1"/>
    <col min="8450" max="8450" width="64.1796875" style="1318" customWidth="1"/>
    <col min="8451" max="8452" width="9.1796875" style="1318"/>
    <col min="8453" max="8453" width="15.1796875" style="1318" customWidth="1"/>
    <col min="8454" max="8704" width="9.1796875" style="1318"/>
    <col min="8705" max="8705" width="100.26953125" style="1318" customWidth="1"/>
    <col min="8706" max="8706" width="64.1796875" style="1318" customWidth="1"/>
    <col min="8707" max="8708" width="9.1796875" style="1318"/>
    <col min="8709" max="8709" width="15.1796875" style="1318" customWidth="1"/>
    <col min="8710" max="8960" width="9.1796875" style="1318"/>
    <col min="8961" max="8961" width="100.26953125" style="1318" customWidth="1"/>
    <col min="8962" max="8962" width="64.1796875" style="1318" customWidth="1"/>
    <col min="8963" max="8964" width="9.1796875" style="1318"/>
    <col min="8965" max="8965" width="15.1796875" style="1318" customWidth="1"/>
    <col min="8966" max="9216" width="9.1796875" style="1318"/>
    <col min="9217" max="9217" width="100.26953125" style="1318" customWidth="1"/>
    <col min="9218" max="9218" width="64.1796875" style="1318" customWidth="1"/>
    <col min="9219" max="9220" width="9.1796875" style="1318"/>
    <col min="9221" max="9221" width="15.1796875" style="1318" customWidth="1"/>
    <col min="9222" max="9472" width="9.1796875" style="1318"/>
    <col min="9473" max="9473" width="100.26953125" style="1318" customWidth="1"/>
    <col min="9474" max="9474" width="64.1796875" style="1318" customWidth="1"/>
    <col min="9475" max="9476" width="9.1796875" style="1318"/>
    <col min="9477" max="9477" width="15.1796875" style="1318" customWidth="1"/>
    <col min="9478" max="9728" width="9.1796875" style="1318"/>
    <col min="9729" max="9729" width="100.26953125" style="1318" customWidth="1"/>
    <col min="9730" max="9730" width="64.1796875" style="1318" customWidth="1"/>
    <col min="9731" max="9732" width="9.1796875" style="1318"/>
    <col min="9733" max="9733" width="15.1796875" style="1318" customWidth="1"/>
    <col min="9734" max="9984" width="9.1796875" style="1318"/>
    <col min="9985" max="9985" width="100.26953125" style="1318" customWidth="1"/>
    <col min="9986" max="9986" width="64.1796875" style="1318" customWidth="1"/>
    <col min="9987" max="9988" width="9.1796875" style="1318"/>
    <col min="9989" max="9989" width="15.1796875" style="1318" customWidth="1"/>
    <col min="9990" max="10240" width="9.1796875" style="1318"/>
    <col min="10241" max="10241" width="100.26953125" style="1318" customWidth="1"/>
    <col min="10242" max="10242" width="64.1796875" style="1318" customWidth="1"/>
    <col min="10243" max="10244" width="9.1796875" style="1318"/>
    <col min="10245" max="10245" width="15.1796875" style="1318" customWidth="1"/>
    <col min="10246" max="10496" width="9.1796875" style="1318"/>
    <col min="10497" max="10497" width="100.26953125" style="1318" customWidth="1"/>
    <col min="10498" max="10498" width="64.1796875" style="1318" customWidth="1"/>
    <col min="10499" max="10500" width="9.1796875" style="1318"/>
    <col min="10501" max="10501" width="15.1796875" style="1318" customWidth="1"/>
    <col min="10502" max="10752" width="9.1796875" style="1318"/>
    <col min="10753" max="10753" width="100.26953125" style="1318" customWidth="1"/>
    <col min="10754" max="10754" width="64.1796875" style="1318" customWidth="1"/>
    <col min="10755" max="10756" width="9.1796875" style="1318"/>
    <col min="10757" max="10757" width="15.1796875" style="1318" customWidth="1"/>
    <col min="10758" max="11008" width="9.1796875" style="1318"/>
    <col min="11009" max="11009" width="100.26953125" style="1318" customWidth="1"/>
    <col min="11010" max="11010" width="64.1796875" style="1318" customWidth="1"/>
    <col min="11011" max="11012" width="9.1796875" style="1318"/>
    <col min="11013" max="11013" width="15.1796875" style="1318" customWidth="1"/>
    <col min="11014" max="11264" width="9.1796875" style="1318"/>
    <col min="11265" max="11265" width="100.26953125" style="1318" customWidth="1"/>
    <col min="11266" max="11266" width="64.1796875" style="1318" customWidth="1"/>
    <col min="11267" max="11268" width="9.1796875" style="1318"/>
    <col min="11269" max="11269" width="15.1796875" style="1318" customWidth="1"/>
    <col min="11270" max="11520" width="9.1796875" style="1318"/>
    <col min="11521" max="11521" width="100.26953125" style="1318" customWidth="1"/>
    <col min="11522" max="11522" width="64.1796875" style="1318" customWidth="1"/>
    <col min="11523" max="11524" width="9.1796875" style="1318"/>
    <col min="11525" max="11525" width="15.1796875" style="1318" customWidth="1"/>
    <col min="11526" max="11776" width="9.1796875" style="1318"/>
    <col min="11777" max="11777" width="100.26953125" style="1318" customWidth="1"/>
    <col min="11778" max="11778" width="64.1796875" style="1318" customWidth="1"/>
    <col min="11779" max="11780" width="9.1796875" style="1318"/>
    <col min="11781" max="11781" width="15.1796875" style="1318" customWidth="1"/>
    <col min="11782" max="12032" width="9.1796875" style="1318"/>
    <col min="12033" max="12033" width="100.26953125" style="1318" customWidth="1"/>
    <col min="12034" max="12034" width="64.1796875" style="1318" customWidth="1"/>
    <col min="12035" max="12036" width="9.1796875" style="1318"/>
    <col min="12037" max="12037" width="15.1796875" style="1318" customWidth="1"/>
    <col min="12038" max="12288" width="9.1796875" style="1318"/>
    <col min="12289" max="12289" width="100.26953125" style="1318" customWidth="1"/>
    <col min="12290" max="12290" width="64.1796875" style="1318" customWidth="1"/>
    <col min="12291" max="12292" width="9.1796875" style="1318"/>
    <col min="12293" max="12293" width="15.1796875" style="1318" customWidth="1"/>
    <col min="12294" max="12544" width="9.1796875" style="1318"/>
    <col min="12545" max="12545" width="100.26953125" style="1318" customWidth="1"/>
    <col min="12546" max="12546" width="64.1796875" style="1318" customWidth="1"/>
    <col min="12547" max="12548" width="9.1796875" style="1318"/>
    <col min="12549" max="12549" width="15.1796875" style="1318" customWidth="1"/>
    <col min="12550" max="12800" width="9.1796875" style="1318"/>
    <col min="12801" max="12801" width="100.26953125" style="1318" customWidth="1"/>
    <col min="12802" max="12802" width="64.1796875" style="1318" customWidth="1"/>
    <col min="12803" max="12804" width="9.1796875" style="1318"/>
    <col min="12805" max="12805" width="15.1796875" style="1318" customWidth="1"/>
    <col min="12806" max="13056" width="9.1796875" style="1318"/>
    <col min="13057" max="13057" width="100.26953125" style="1318" customWidth="1"/>
    <col min="13058" max="13058" width="64.1796875" style="1318" customWidth="1"/>
    <col min="13059" max="13060" width="9.1796875" style="1318"/>
    <col min="13061" max="13061" width="15.1796875" style="1318" customWidth="1"/>
    <col min="13062" max="13312" width="9.1796875" style="1318"/>
    <col min="13313" max="13313" width="100.26953125" style="1318" customWidth="1"/>
    <col min="13314" max="13314" width="64.1796875" style="1318" customWidth="1"/>
    <col min="13315" max="13316" width="9.1796875" style="1318"/>
    <col min="13317" max="13317" width="15.1796875" style="1318" customWidth="1"/>
    <col min="13318" max="13568" width="9.1796875" style="1318"/>
    <col min="13569" max="13569" width="100.26953125" style="1318" customWidth="1"/>
    <col min="13570" max="13570" width="64.1796875" style="1318" customWidth="1"/>
    <col min="13571" max="13572" width="9.1796875" style="1318"/>
    <col min="13573" max="13573" width="15.1796875" style="1318" customWidth="1"/>
    <col min="13574" max="13824" width="9.1796875" style="1318"/>
    <col min="13825" max="13825" width="100.26953125" style="1318" customWidth="1"/>
    <col min="13826" max="13826" width="64.1796875" style="1318" customWidth="1"/>
    <col min="13827" max="13828" width="9.1796875" style="1318"/>
    <col min="13829" max="13829" width="15.1796875" style="1318" customWidth="1"/>
    <col min="13830" max="14080" width="9.1796875" style="1318"/>
    <col min="14081" max="14081" width="100.26953125" style="1318" customWidth="1"/>
    <col min="14082" max="14082" width="64.1796875" style="1318" customWidth="1"/>
    <col min="14083" max="14084" width="9.1796875" style="1318"/>
    <col min="14085" max="14085" width="15.1796875" style="1318" customWidth="1"/>
    <col min="14086" max="14336" width="9.1796875" style="1318"/>
    <col min="14337" max="14337" width="100.26953125" style="1318" customWidth="1"/>
    <col min="14338" max="14338" width="64.1796875" style="1318" customWidth="1"/>
    <col min="14339" max="14340" width="9.1796875" style="1318"/>
    <col min="14341" max="14341" width="15.1796875" style="1318" customWidth="1"/>
    <col min="14342" max="14592" width="9.1796875" style="1318"/>
    <col min="14593" max="14593" width="100.26953125" style="1318" customWidth="1"/>
    <col min="14594" max="14594" width="64.1796875" style="1318" customWidth="1"/>
    <col min="14595" max="14596" width="9.1796875" style="1318"/>
    <col min="14597" max="14597" width="15.1796875" style="1318" customWidth="1"/>
    <col min="14598" max="14848" width="9.1796875" style="1318"/>
    <col min="14849" max="14849" width="100.26953125" style="1318" customWidth="1"/>
    <col min="14850" max="14850" width="64.1796875" style="1318" customWidth="1"/>
    <col min="14851" max="14852" width="9.1796875" style="1318"/>
    <col min="14853" max="14853" width="15.1796875" style="1318" customWidth="1"/>
    <col min="14854" max="15104" width="9.1796875" style="1318"/>
    <col min="15105" max="15105" width="100.26953125" style="1318" customWidth="1"/>
    <col min="15106" max="15106" width="64.1796875" style="1318" customWidth="1"/>
    <col min="15107" max="15108" width="9.1796875" style="1318"/>
    <col min="15109" max="15109" width="15.1796875" style="1318" customWidth="1"/>
    <col min="15110" max="15360" width="9.1796875" style="1318"/>
    <col min="15361" max="15361" width="100.26953125" style="1318" customWidth="1"/>
    <col min="15362" max="15362" width="64.1796875" style="1318" customWidth="1"/>
    <col min="15363" max="15364" width="9.1796875" style="1318"/>
    <col min="15365" max="15365" width="15.1796875" style="1318" customWidth="1"/>
    <col min="15366" max="15616" width="9.1796875" style="1318"/>
    <col min="15617" max="15617" width="100.26953125" style="1318" customWidth="1"/>
    <col min="15618" max="15618" width="64.1796875" style="1318" customWidth="1"/>
    <col min="15619" max="15620" width="9.1796875" style="1318"/>
    <col min="15621" max="15621" width="15.1796875" style="1318" customWidth="1"/>
    <col min="15622" max="15872" width="9.1796875" style="1318"/>
    <col min="15873" max="15873" width="100.26953125" style="1318" customWidth="1"/>
    <col min="15874" max="15874" width="64.1796875" style="1318" customWidth="1"/>
    <col min="15875" max="15876" width="9.1796875" style="1318"/>
    <col min="15877" max="15877" width="15.1796875" style="1318" customWidth="1"/>
    <col min="15878" max="16128" width="9.1796875" style="1318"/>
    <col min="16129" max="16129" width="100.26953125" style="1318" customWidth="1"/>
    <col min="16130" max="16130" width="64.1796875" style="1318" customWidth="1"/>
    <col min="16131" max="16132" width="9.1796875" style="1318"/>
    <col min="16133" max="16133" width="15.1796875" style="1318" customWidth="1"/>
    <col min="16134" max="16384" width="9.1796875" style="1318"/>
  </cols>
  <sheetData>
    <row r="1" spans="1:2" ht="14" x14ac:dyDescent="0.25">
      <c r="A1" s="1434"/>
    </row>
    <row r="2" spans="1:2" ht="17.5" x14ac:dyDescent="0.25">
      <c r="A2" s="1409" t="s">
        <v>15453</v>
      </c>
    </row>
    <row r="3" spans="1:2" ht="15.5" x14ac:dyDescent="0.35">
      <c r="A3" s="1435" t="s">
        <v>8083</v>
      </c>
      <c r="B3" s="1436"/>
    </row>
    <row r="4" spans="1:2" ht="30" x14ac:dyDescent="0.35">
      <c r="A4" s="1437" t="s">
        <v>11628</v>
      </c>
      <c r="B4" s="1436"/>
    </row>
    <row r="5" spans="1:2" ht="15.5" x14ac:dyDescent="0.35">
      <c r="A5" s="1438" t="s">
        <v>8084</v>
      </c>
      <c r="B5" s="1436"/>
    </row>
    <row r="6" spans="1:2" ht="15.5" x14ac:dyDescent="0.35">
      <c r="A6" s="1320" t="s">
        <v>23479</v>
      </c>
      <c r="B6" s="1436"/>
    </row>
    <row r="7" spans="1:2" ht="15.5" x14ac:dyDescent="0.35">
      <c r="A7" s="1360"/>
      <c r="B7" s="1436"/>
    </row>
    <row r="8" spans="1:2" ht="15.5" x14ac:dyDescent="0.35">
      <c r="A8" s="1439" t="s">
        <v>8085</v>
      </c>
      <c r="B8" s="1436"/>
    </row>
    <row r="9" spans="1:2" ht="15.5" x14ac:dyDescent="0.35">
      <c r="A9" s="1440" t="s">
        <v>3711</v>
      </c>
      <c r="B9" s="1436"/>
    </row>
    <row r="10" spans="1:2" ht="15.5" x14ac:dyDescent="0.35">
      <c r="A10" s="1438" t="s">
        <v>15454</v>
      </c>
      <c r="B10" s="1436"/>
    </row>
    <row r="11" spans="1:2" ht="31" x14ac:dyDescent="0.35">
      <c r="A11" s="1438" t="s">
        <v>15455</v>
      </c>
      <c r="B11" s="1436"/>
    </row>
    <row r="12" spans="1:2" ht="31" x14ac:dyDescent="0.35">
      <c r="A12" s="1438" t="s">
        <v>15456</v>
      </c>
      <c r="B12" s="1436"/>
    </row>
    <row r="13" spans="1:2" ht="62" x14ac:dyDescent="0.35">
      <c r="A13" s="1438" t="s">
        <v>15457</v>
      </c>
      <c r="B13" s="1436"/>
    </row>
    <row r="14" spans="1:2" ht="15.5" x14ac:dyDescent="0.35">
      <c r="A14" s="1440" t="s">
        <v>3547</v>
      </c>
      <c r="B14" s="1436"/>
    </row>
    <row r="15" spans="1:2" ht="15.5" x14ac:dyDescent="0.35">
      <c r="A15" s="1438" t="s">
        <v>15458</v>
      </c>
      <c r="B15" s="1436"/>
    </row>
    <row r="16" spans="1:2" ht="15.5" x14ac:dyDescent="0.35">
      <c r="A16" s="1438" t="s">
        <v>15459</v>
      </c>
      <c r="B16" s="1436"/>
    </row>
    <row r="17" spans="1:2" ht="15.5" x14ac:dyDescent="0.35">
      <c r="A17" s="1438" t="s">
        <v>15460</v>
      </c>
      <c r="B17" s="1436"/>
    </row>
    <row r="18" spans="1:2" ht="15.5" x14ac:dyDescent="0.35">
      <c r="A18" s="1438" t="s">
        <v>15461</v>
      </c>
      <c r="B18" s="1436"/>
    </row>
    <row r="19" spans="1:2" ht="15.5" x14ac:dyDescent="0.35">
      <c r="A19" s="1438" t="s">
        <v>15462</v>
      </c>
      <c r="B19" s="1436"/>
    </row>
    <row r="20" spans="1:2" ht="15.5" x14ac:dyDescent="0.35">
      <c r="A20" s="1438" t="s">
        <v>15463</v>
      </c>
      <c r="B20" s="1436"/>
    </row>
    <row r="21" spans="1:2" ht="15.5" x14ac:dyDescent="0.35">
      <c r="A21" s="1438" t="s">
        <v>15464</v>
      </c>
      <c r="B21" s="1436"/>
    </row>
    <row r="22" spans="1:2" ht="31" x14ac:dyDescent="0.35">
      <c r="A22" s="1438" t="s">
        <v>15465</v>
      </c>
      <c r="B22" s="1436"/>
    </row>
    <row r="23" spans="1:2" ht="15.5" x14ac:dyDescent="0.35">
      <c r="A23" s="1440" t="s">
        <v>3552</v>
      </c>
      <c r="B23" s="1436"/>
    </row>
    <row r="24" spans="1:2" ht="46.5" x14ac:dyDescent="0.35">
      <c r="A24" s="1438" t="s">
        <v>23480</v>
      </c>
      <c r="B24" s="1436"/>
    </row>
    <row r="25" spans="1:2" ht="31" x14ac:dyDescent="0.35">
      <c r="A25" s="1438" t="s">
        <v>23481</v>
      </c>
      <c r="B25" s="1436"/>
    </row>
    <row r="26" spans="1:2" ht="15.5" x14ac:dyDescent="0.35">
      <c r="A26" s="1440" t="s">
        <v>2422</v>
      </c>
      <c r="B26" s="1436"/>
    </row>
    <row r="27" spans="1:2" ht="46.5" x14ac:dyDescent="0.35">
      <c r="A27" s="1438" t="s">
        <v>15466</v>
      </c>
      <c r="B27" s="1436"/>
    </row>
    <row r="28" spans="1:2" ht="77.5" x14ac:dyDescent="0.35">
      <c r="A28" s="1438" t="s">
        <v>15467</v>
      </c>
      <c r="B28" s="1436"/>
    </row>
    <row r="29" spans="1:2" ht="31" x14ac:dyDescent="0.35">
      <c r="A29" s="1438" t="s">
        <v>15468</v>
      </c>
      <c r="B29" s="1436"/>
    </row>
    <row r="30" spans="1:2" ht="46.5" x14ac:dyDescent="0.35">
      <c r="A30" s="1438" t="s">
        <v>15469</v>
      </c>
      <c r="B30" s="1436"/>
    </row>
    <row r="31" spans="1:2" ht="93" x14ac:dyDescent="0.35">
      <c r="A31" s="1438" t="s">
        <v>15470</v>
      </c>
      <c r="B31" s="1436"/>
    </row>
    <row r="32" spans="1:2" ht="15.5" x14ac:dyDescent="0.35">
      <c r="A32" s="1439" t="s">
        <v>8086</v>
      </c>
      <c r="B32" s="1436"/>
    </row>
    <row r="33" spans="1:2" ht="15.5" x14ac:dyDescent="0.35">
      <c r="A33" s="1440" t="s">
        <v>2730</v>
      </c>
      <c r="B33" s="1436"/>
    </row>
    <row r="34" spans="1:2" ht="62" x14ac:dyDescent="0.35">
      <c r="A34" s="1438" t="s">
        <v>15471</v>
      </c>
      <c r="B34" s="1436"/>
    </row>
    <row r="35" spans="1:2" ht="46.5" x14ac:dyDescent="0.35">
      <c r="A35" s="1438" t="s">
        <v>15472</v>
      </c>
      <c r="B35" s="1436"/>
    </row>
    <row r="36" spans="1:2" ht="31" x14ac:dyDescent="0.35">
      <c r="A36" s="1438" t="s">
        <v>15473</v>
      </c>
      <c r="B36" s="1436"/>
    </row>
    <row r="37" spans="1:2" ht="15.5" x14ac:dyDescent="0.35">
      <c r="A37" s="1438" t="s">
        <v>15474</v>
      </c>
      <c r="B37" s="1436"/>
    </row>
    <row r="38" spans="1:2" ht="15.5" x14ac:dyDescent="0.35">
      <c r="A38" s="1438" t="s">
        <v>15475</v>
      </c>
      <c r="B38" s="1436"/>
    </row>
    <row r="39" spans="1:2" ht="46.5" x14ac:dyDescent="0.35">
      <c r="A39" s="1438" t="s">
        <v>23482</v>
      </c>
      <c r="B39" s="1436"/>
    </row>
    <row r="40" spans="1:2" ht="46.5" x14ac:dyDescent="0.35">
      <c r="A40" s="1438" t="s">
        <v>15476</v>
      </c>
      <c r="B40" s="1436"/>
    </row>
    <row r="41" spans="1:2" ht="15.5" x14ac:dyDescent="0.35">
      <c r="A41" s="1440" t="s">
        <v>3797</v>
      </c>
      <c r="B41" s="1436"/>
    </row>
    <row r="42" spans="1:2" ht="31" x14ac:dyDescent="0.35">
      <c r="A42" s="1438" t="s">
        <v>15477</v>
      </c>
      <c r="B42" s="1436"/>
    </row>
    <row r="43" spans="1:2" ht="77.5" x14ac:dyDescent="0.35">
      <c r="A43" s="1438" t="s">
        <v>15478</v>
      </c>
      <c r="B43" s="1436"/>
    </row>
    <row r="44" spans="1:2" ht="62" x14ac:dyDescent="0.35">
      <c r="A44" s="1438" t="s">
        <v>15479</v>
      </c>
      <c r="B44" s="1436"/>
    </row>
    <row r="45" spans="1:2" ht="31" x14ac:dyDescent="0.35">
      <c r="A45" s="1438" t="s">
        <v>15480</v>
      </c>
      <c r="B45" s="1436"/>
    </row>
    <row r="46" spans="1:2" ht="15.5" x14ac:dyDescent="0.35">
      <c r="A46" s="1440" t="s">
        <v>3965</v>
      </c>
      <c r="B46" s="1436"/>
    </row>
    <row r="47" spans="1:2" ht="31" x14ac:dyDescent="0.35">
      <c r="A47" s="1439" t="s">
        <v>8087</v>
      </c>
      <c r="B47" s="1436"/>
    </row>
    <row r="48" spans="1:2" ht="62" x14ac:dyDescent="0.35">
      <c r="A48" s="1438" t="s">
        <v>15481</v>
      </c>
      <c r="B48" s="1436"/>
    </row>
    <row r="49" spans="1:2" ht="46.5" x14ac:dyDescent="0.35">
      <c r="A49" s="1438" t="s">
        <v>15482</v>
      </c>
      <c r="B49" s="1436"/>
    </row>
    <row r="50" spans="1:2" ht="31" x14ac:dyDescent="0.35">
      <c r="A50" s="1438" t="s">
        <v>15483</v>
      </c>
      <c r="B50" s="1436"/>
    </row>
    <row r="51" spans="1:2" ht="46.5" x14ac:dyDescent="0.35">
      <c r="A51" s="1438" t="s">
        <v>23483</v>
      </c>
      <c r="B51" s="1436"/>
    </row>
    <row r="52" spans="1:2" ht="15.5" x14ac:dyDescent="0.35">
      <c r="A52" s="1439" t="s">
        <v>8088</v>
      </c>
      <c r="B52" s="1436"/>
    </row>
    <row r="53" spans="1:2" ht="15.5" x14ac:dyDescent="0.35">
      <c r="A53" s="1440" t="s">
        <v>3778</v>
      </c>
      <c r="B53" s="1436"/>
    </row>
    <row r="54" spans="1:2" ht="15.5" x14ac:dyDescent="0.35">
      <c r="A54" s="1438" t="s">
        <v>15484</v>
      </c>
      <c r="B54" s="1436"/>
    </row>
    <row r="55" spans="1:2" ht="15.5" x14ac:dyDescent="0.35">
      <c r="A55" s="1438" t="s">
        <v>15485</v>
      </c>
      <c r="B55" s="1436"/>
    </row>
    <row r="56" spans="1:2" ht="46.5" x14ac:dyDescent="0.35">
      <c r="A56" s="1438" t="s">
        <v>15486</v>
      </c>
      <c r="B56" s="1436"/>
    </row>
    <row r="57" spans="1:2" ht="62" x14ac:dyDescent="0.35">
      <c r="A57" s="1438" t="s">
        <v>15487</v>
      </c>
      <c r="B57" s="1436"/>
    </row>
    <row r="58" spans="1:2" ht="62" x14ac:dyDescent="0.35">
      <c r="A58" s="1438" t="s">
        <v>15488</v>
      </c>
      <c r="B58" s="1436"/>
    </row>
    <row r="59" spans="1:2" ht="31" x14ac:dyDescent="0.35">
      <c r="A59" s="1119" t="s">
        <v>11629</v>
      </c>
      <c r="B59" s="1436"/>
    </row>
    <row r="60" spans="1:2" ht="15.5" x14ac:dyDescent="0.35">
      <c r="A60" s="1438" t="s">
        <v>15489</v>
      </c>
      <c r="B60" s="1436"/>
    </row>
    <row r="61" spans="1:2" ht="31" x14ac:dyDescent="0.35">
      <c r="A61" s="1438" t="s">
        <v>15490</v>
      </c>
      <c r="B61" s="1436"/>
    </row>
    <row r="62" spans="1:2" ht="15.5" x14ac:dyDescent="0.35">
      <c r="A62" s="1438" t="s">
        <v>15491</v>
      </c>
      <c r="B62" s="1436"/>
    </row>
    <row r="63" spans="1:2" ht="31" x14ac:dyDescent="0.35">
      <c r="A63" s="1438" t="s">
        <v>15492</v>
      </c>
      <c r="B63" s="1436"/>
    </row>
    <row r="64" spans="1:2" ht="15.5" x14ac:dyDescent="0.35">
      <c r="A64" s="1438" t="s">
        <v>15493</v>
      </c>
      <c r="B64" s="1436"/>
    </row>
    <row r="65" spans="1:2" ht="15.5" x14ac:dyDescent="0.35">
      <c r="A65" s="1438" t="s">
        <v>15494</v>
      </c>
      <c r="B65" s="1436"/>
    </row>
    <row r="66" spans="1:2" ht="15.5" x14ac:dyDescent="0.35">
      <c r="A66" s="1440" t="s">
        <v>2560</v>
      </c>
      <c r="B66" s="1436"/>
    </row>
    <row r="67" spans="1:2" ht="31" x14ac:dyDescent="0.35">
      <c r="A67" s="1119" t="s">
        <v>11630</v>
      </c>
      <c r="B67" s="1436"/>
    </row>
    <row r="68" spans="1:2" ht="62" x14ac:dyDescent="0.35">
      <c r="A68" s="1120" t="s">
        <v>11631</v>
      </c>
      <c r="B68" s="1436"/>
    </row>
    <row r="69" spans="1:2" ht="31" x14ac:dyDescent="0.35">
      <c r="A69" s="1438" t="s">
        <v>15495</v>
      </c>
      <c r="B69" s="1436"/>
    </row>
    <row r="70" spans="1:2" ht="15.5" x14ac:dyDescent="0.35">
      <c r="A70" s="1438" t="s">
        <v>15496</v>
      </c>
      <c r="B70" s="1436"/>
    </row>
    <row r="71" spans="1:2" ht="15.5" x14ac:dyDescent="0.35">
      <c r="A71" s="1438" t="s">
        <v>15497</v>
      </c>
      <c r="B71" s="1436"/>
    </row>
    <row r="72" spans="1:2" ht="15.5" x14ac:dyDescent="0.35">
      <c r="A72" s="1438" t="s">
        <v>15498</v>
      </c>
      <c r="B72" s="1436"/>
    </row>
    <row r="73" spans="1:2" ht="15.5" x14ac:dyDescent="0.35">
      <c r="A73" s="1360" t="s">
        <v>2075</v>
      </c>
      <c r="B73" s="1436"/>
    </row>
    <row r="74" spans="1:2" ht="15.5" x14ac:dyDescent="0.35">
      <c r="A74" s="1360" t="s">
        <v>2</v>
      </c>
      <c r="B74" s="1436"/>
    </row>
    <row r="75" spans="1:2" ht="62" x14ac:dyDescent="0.35">
      <c r="A75" s="1440" t="s">
        <v>8089</v>
      </c>
      <c r="B75" s="1436"/>
    </row>
    <row r="76" spans="1:2" ht="15.5" x14ac:dyDescent="0.35">
      <c r="A76" s="1439" t="s">
        <v>2076</v>
      </c>
      <c r="B76" s="1436"/>
    </row>
    <row r="77" spans="1:2" ht="15.5" x14ac:dyDescent="0.35">
      <c r="A77" s="1438" t="s">
        <v>3396</v>
      </c>
      <c r="B77" s="1436"/>
    </row>
    <row r="78" spans="1:2" ht="15.5" x14ac:dyDescent="0.35">
      <c r="A78" s="1440" t="s">
        <v>8090</v>
      </c>
      <c r="B78" s="1436"/>
    </row>
    <row r="79" spans="1:2" ht="15.5" x14ac:dyDescent="0.35">
      <c r="A79" s="1439" t="s">
        <v>11632</v>
      </c>
      <c r="B79" s="1436"/>
    </row>
    <row r="80" spans="1:2" ht="46.5" x14ac:dyDescent="0.35">
      <c r="A80" s="1438" t="s">
        <v>11633</v>
      </c>
      <c r="B80" s="1436"/>
    </row>
    <row r="81" spans="1:5" ht="15.5" x14ac:dyDescent="0.35">
      <c r="A81" s="1360" t="s">
        <v>23484</v>
      </c>
      <c r="B81" s="1436"/>
    </row>
    <row r="82" spans="1:5" ht="77.5" x14ac:dyDescent="0.35">
      <c r="A82" s="1360" t="s">
        <v>23485</v>
      </c>
      <c r="B82" s="1436"/>
    </row>
    <row r="83" spans="1:5" ht="15.5" x14ac:dyDescent="0.35">
      <c r="A83" s="1441" t="s">
        <v>7823</v>
      </c>
      <c r="B83" s="1436"/>
    </row>
    <row r="84" spans="1:5" ht="15.5" x14ac:dyDescent="0.35">
      <c r="A84" s="1438" t="s">
        <v>8091</v>
      </c>
      <c r="B84" s="1436"/>
    </row>
    <row r="85" spans="1:5" ht="15.5" x14ac:dyDescent="0.35">
      <c r="A85" s="1360" t="s">
        <v>8092</v>
      </c>
      <c r="B85" s="1436"/>
    </row>
    <row r="86" spans="1:5" ht="15.5" x14ac:dyDescent="0.35">
      <c r="A86" s="1360" t="s">
        <v>8093</v>
      </c>
      <c r="B86" s="1436"/>
    </row>
    <row r="87" spans="1:5" ht="15.5" x14ac:dyDescent="0.35">
      <c r="A87" s="1438" t="s">
        <v>8094</v>
      </c>
      <c r="B87" s="1436"/>
    </row>
    <row r="88" spans="1:5" ht="15.5" x14ac:dyDescent="0.35">
      <c r="A88" s="1438" t="s">
        <v>8095</v>
      </c>
      <c r="B88" s="1436"/>
    </row>
    <row r="89" spans="1:5" ht="15.5" x14ac:dyDescent="0.35">
      <c r="A89" s="1438" t="s">
        <v>7832</v>
      </c>
      <c r="B89" s="1436" t="s">
        <v>8096</v>
      </c>
      <c r="C89" s="1318" t="s">
        <v>8097</v>
      </c>
    </row>
    <row r="90" spans="1:5" ht="15.5" x14ac:dyDescent="0.35">
      <c r="A90" s="1438" t="s">
        <v>11545</v>
      </c>
      <c r="B90" s="1436" t="s">
        <v>8098</v>
      </c>
    </row>
    <row r="91" spans="1:5" ht="15.5" x14ac:dyDescent="0.35">
      <c r="A91" s="1442">
        <v>45658</v>
      </c>
      <c r="B91" s="1436" t="s">
        <v>23486</v>
      </c>
      <c r="C91" s="1318">
        <v>2</v>
      </c>
    </row>
    <row r="92" spans="1:5" ht="15.5" x14ac:dyDescent="0.35">
      <c r="A92" s="1442">
        <v>45689</v>
      </c>
      <c r="B92" s="1436" t="s">
        <v>23487</v>
      </c>
      <c r="C92" s="1318">
        <v>3</v>
      </c>
    </row>
    <row r="93" spans="1:5" ht="15.5" x14ac:dyDescent="0.35">
      <c r="A93" s="1443">
        <v>45717</v>
      </c>
      <c r="B93" s="1436" t="s">
        <v>11634</v>
      </c>
      <c r="C93" s="1318">
        <v>5</v>
      </c>
    </row>
    <row r="94" spans="1:5" ht="16" thickBot="1" x14ac:dyDescent="0.4">
      <c r="A94" s="1444">
        <v>45748</v>
      </c>
      <c r="B94" s="1436" t="e">
        <f>- při ráně pronikající do kloubu</f>
        <v>#NAME?</v>
      </c>
      <c r="C94" s="1318" t="s">
        <v>8099</v>
      </c>
    </row>
    <row r="95" spans="1:5" ht="16" thickBot="1" x14ac:dyDescent="0.3">
      <c r="A95" s="1445">
        <v>45778</v>
      </c>
      <c r="B95" s="1446" t="e">
        <f>- při ráně pronikající do tělní dutiny</f>
        <v>#NAME?</v>
      </c>
      <c r="C95" s="1447" t="s">
        <v>8100</v>
      </c>
      <c r="D95" s="1448"/>
      <c r="E95" s="1449"/>
    </row>
    <row r="96" spans="1:5" ht="31.5" thickBot="1" x14ac:dyDescent="0.3">
      <c r="A96" s="1450">
        <v>45809</v>
      </c>
      <c r="B96" s="1451" t="s">
        <v>15499</v>
      </c>
      <c r="C96" s="1452">
        <v>5</v>
      </c>
      <c r="D96" s="1453"/>
      <c r="E96" s="1454"/>
    </row>
    <row r="97" spans="1:5" ht="31.5" thickBot="1" x14ac:dyDescent="0.3">
      <c r="A97" s="1450">
        <v>45839</v>
      </c>
      <c r="B97" s="1455" t="s">
        <v>15500</v>
      </c>
      <c r="C97" s="1456">
        <v>5</v>
      </c>
      <c r="D97" s="1457"/>
      <c r="E97" s="1458"/>
    </row>
    <row r="98" spans="1:5" ht="16" thickBot="1" x14ac:dyDescent="0.3">
      <c r="A98" s="1450">
        <v>45870</v>
      </c>
      <c r="B98" s="1455" t="s">
        <v>15501</v>
      </c>
      <c r="C98" s="1456">
        <v>4</v>
      </c>
      <c r="D98" s="1457"/>
      <c r="E98" s="1458"/>
    </row>
    <row r="99" spans="1:5" ht="16" thickBot="1" x14ac:dyDescent="0.3">
      <c r="A99" s="1450" t="s">
        <v>23488</v>
      </c>
      <c r="B99" s="1455"/>
      <c r="C99" s="1456"/>
      <c r="D99" s="1457"/>
      <c r="E99" s="1458"/>
    </row>
    <row r="100" spans="1:5" ht="14.5" customHeight="1" thickBot="1" x14ac:dyDescent="0.3">
      <c r="A100" s="1450" t="s">
        <v>3805</v>
      </c>
      <c r="B100" s="1455"/>
      <c r="C100" s="1456"/>
      <c r="D100" s="1457"/>
      <c r="E100" s="1458"/>
    </row>
    <row r="101" spans="1:5" ht="14.5" customHeight="1" thickBot="1" x14ac:dyDescent="0.3">
      <c r="A101" s="1450">
        <v>45901</v>
      </c>
      <c r="B101" s="1455" t="s">
        <v>8101</v>
      </c>
      <c r="C101" s="1456">
        <v>6</v>
      </c>
      <c r="D101" s="1457"/>
      <c r="E101" s="1458"/>
    </row>
    <row r="102" spans="1:5" ht="84.5" thickBot="1" x14ac:dyDescent="0.3">
      <c r="A102" s="1450">
        <v>45931</v>
      </c>
      <c r="B102" s="1455" t="s">
        <v>11635</v>
      </c>
      <c r="C102" s="1456" t="s">
        <v>11636</v>
      </c>
      <c r="D102" s="1457"/>
      <c r="E102" s="1458"/>
    </row>
    <row r="103" spans="1:5" ht="70.5" thickBot="1" x14ac:dyDescent="0.3">
      <c r="A103" s="1450">
        <v>45962</v>
      </c>
      <c r="B103" s="1455" t="s">
        <v>11637</v>
      </c>
      <c r="C103" s="1456" t="s">
        <v>11638</v>
      </c>
      <c r="D103" s="1457"/>
      <c r="E103" s="1458"/>
    </row>
    <row r="104" spans="1:5" ht="29.5" customHeight="1" x14ac:dyDescent="0.25">
      <c r="A104" s="1459">
        <v>45992</v>
      </c>
      <c r="B104" s="1460" t="s">
        <v>15502</v>
      </c>
      <c r="C104" s="1461">
        <v>20</v>
      </c>
      <c r="D104" s="1462"/>
      <c r="E104" s="1463"/>
    </row>
    <row r="105" spans="1:5" ht="30" customHeight="1" thickBot="1" x14ac:dyDescent="0.3">
      <c r="A105" s="1450">
        <v>41275</v>
      </c>
      <c r="B105" s="1464" t="s">
        <v>15503</v>
      </c>
      <c r="C105" s="1465">
        <v>40</v>
      </c>
      <c r="D105" s="1466"/>
      <c r="E105" s="1467"/>
    </row>
    <row r="106" spans="1:5" ht="31.5" thickBot="1" x14ac:dyDescent="0.3">
      <c r="A106" s="1450">
        <v>41640</v>
      </c>
      <c r="B106" s="1455" t="s">
        <v>8102</v>
      </c>
      <c r="C106" s="1456">
        <v>80</v>
      </c>
      <c r="D106" s="1457"/>
      <c r="E106" s="1458"/>
    </row>
    <row r="107" spans="1:5" ht="42" customHeight="1" thickBot="1" x14ac:dyDescent="0.3">
      <c r="A107" s="1450">
        <v>42005</v>
      </c>
      <c r="B107" s="1455" t="s">
        <v>15504</v>
      </c>
      <c r="C107" s="1456" t="s">
        <v>11639</v>
      </c>
      <c r="D107" s="1457"/>
      <c r="E107" s="1458"/>
    </row>
    <row r="108" spans="1:5" ht="28.15" customHeight="1" thickBot="1" x14ac:dyDescent="0.3">
      <c r="A108" s="1450" t="s">
        <v>23489</v>
      </c>
      <c r="B108" s="1455"/>
      <c r="C108" s="1456"/>
      <c r="D108" s="1457"/>
      <c r="E108" s="1458"/>
    </row>
    <row r="109" spans="1:5" ht="84.5" thickBot="1" x14ac:dyDescent="0.3">
      <c r="A109" s="1450">
        <v>42370</v>
      </c>
      <c r="B109" s="1455" t="s">
        <v>15505</v>
      </c>
      <c r="C109" s="1456" t="s">
        <v>15506</v>
      </c>
      <c r="D109" s="1457"/>
      <c r="E109" s="1458"/>
    </row>
    <row r="110" spans="1:5" ht="16" thickBot="1" x14ac:dyDescent="0.3">
      <c r="A110" s="1468" t="s">
        <v>11546</v>
      </c>
      <c r="B110" s="1455" t="s">
        <v>11640</v>
      </c>
      <c r="C110" s="1456"/>
      <c r="D110" s="1457"/>
      <c r="E110" s="1458"/>
    </row>
    <row r="111" spans="1:5" ht="16" thickBot="1" x14ac:dyDescent="0.3">
      <c r="A111" s="1468">
        <v>45659</v>
      </c>
      <c r="B111" s="1455" t="s">
        <v>8103</v>
      </c>
      <c r="C111" s="1456"/>
      <c r="D111" s="1457"/>
      <c r="E111" s="1458"/>
    </row>
    <row r="112" spans="1:5" ht="36.65" customHeight="1" x14ac:dyDescent="0.25">
      <c r="A112" s="1469" t="s">
        <v>23490</v>
      </c>
      <c r="B112" s="1460">
        <v>30</v>
      </c>
      <c r="C112" s="1461"/>
      <c r="D112" s="1462"/>
      <c r="E112" s="1463"/>
    </row>
    <row r="113" spans="1:5" ht="52.9" customHeight="1" thickBot="1" x14ac:dyDescent="0.3">
      <c r="A113" s="1468">
        <v>45690</v>
      </c>
      <c r="B113" s="1464" t="e">
        <f>- s porušením slzných cest</f>
        <v>#NAME?</v>
      </c>
      <c r="C113" s="1465">
        <v>40</v>
      </c>
      <c r="D113" s="1466"/>
      <c r="E113" s="1467"/>
    </row>
    <row r="114" spans="1:5" ht="16.899999999999999" customHeight="1" thickBot="1" x14ac:dyDescent="0.3">
      <c r="A114" s="1468">
        <v>45718</v>
      </c>
      <c r="B114" s="1455" t="s">
        <v>8104</v>
      </c>
      <c r="C114" s="1456" t="s">
        <v>8105</v>
      </c>
      <c r="D114" s="1457"/>
      <c r="E114" s="1458"/>
    </row>
    <row r="115" spans="1:5" ht="16" thickBot="1" x14ac:dyDescent="0.3">
      <c r="A115" s="1450">
        <v>45749</v>
      </c>
      <c r="B115" s="1451" t="s">
        <v>8106</v>
      </c>
      <c r="C115" s="1452" t="s">
        <v>8107</v>
      </c>
      <c r="D115" s="1453"/>
      <c r="E115" s="1454"/>
    </row>
    <row r="116" spans="1:5" ht="15.5" x14ac:dyDescent="0.25">
      <c r="A116" s="1459">
        <v>45779</v>
      </c>
      <c r="B116" s="1470" t="s">
        <v>8108</v>
      </c>
      <c r="C116" s="1461">
        <v>100</v>
      </c>
      <c r="D116" s="1462"/>
      <c r="E116" s="1463"/>
    </row>
    <row r="117" spans="1:5" ht="16" thickBot="1" x14ac:dyDescent="0.3">
      <c r="A117" s="1450">
        <v>45810</v>
      </c>
      <c r="B117" s="1455" t="s">
        <v>8109</v>
      </c>
      <c r="C117" s="1465" t="s">
        <v>8110</v>
      </c>
      <c r="D117" s="1466"/>
      <c r="E117" s="1467"/>
    </row>
    <row r="118" spans="1:5" ht="16" thickBot="1" x14ac:dyDescent="0.3">
      <c r="A118" s="1450">
        <v>45840</v>
      </c>
      <c r="B118" s="1455" t="e">
        <f>- celého</f>
        <v>#NAME?</v>
      </c>
      <c r="C118" s="1456">
        <v>100</v>
      </c>
      <c r="D118" s="1457"/>
      <c r="E118" s="1458"/>
    </row>
    <row r="119" spans="1:5" ht="16" thickBot="1" x14ac:dyDescent="0.3">
      <c r="A119" s="1450">
        <v>45871</v>
      </c>
      <c r="B119" s="1455" t="s">
        <v>8111</v>
      </c>
      <c r="C119" s="1456" t="s">
        <v>8112</v>
      </c>
      <c r="D119" s="1457"/>
      <c r="E119" s="1458"/>
    </row>
    <row r="120" spans="1:5" ht="16" thickBot="1" x14ac:dyDescent="0.3">
      <c r="A120" s="1450">
        <v>45902</v>
      </c>
      <c r="B120" s="1455" t="e">
        <f>- celého</f>
        <v>#NAME?</v>
      </c>
      <c r="C120" s="1456">
        <v>120</v>
      </c>
      <c r="D120" s="1457"/>
      <c r="E120" s="1458"/>
    </row>
    <row r="121" spans="1:5" ht="16" thickBot="1" x14ac:dyDescent="0.3">
      <c r="A121" s="1450">
        <v>45932</v>
      </c>
      <c r="B121" s="1455" t="s">
        <v>8113</v>
      </c>
      <c r="C121" s="1456" t="s">
        <v>8114</v>
      </c>
      <c r="D121" s="1457"/>
      <c r="E121" s="1458"/>
    </row>
    <row r="122" spans="1:5" ht="16" thickBot="1" x14ac:dyDescent="0.3">
      <c r="A122" s="1450">
        <v>45963</v>
      </c>
      <c r="B122" s="1455" t="e">
        <f>- celého</f>
        <v>#NAME?</v>
      </c>
      <c r="C122" s="1456">
        <v>150</v>
      </c>
      <c r="D122" s="1457"/>
      <c r="E122" s="1458"/>
    </row>
    <row r="123" spans="1:5" ht="16" thickBot="1" x14ac:dyDescent="0.3">
      <c r="A123" s="1450">
        <v>45993</v>
      </c>
      <c r="B123" s="1455" t="s">
        <v>8115</v>
      </c>
      <c r="C123" s="1456">
        <v>70</v>
      </c>
      <c r="D123" s="1457"/>
      <c r="E123" s="1458"/>
    </row>
    <row r="124" spans="1:5" ht="16" thickBot="1" x14ac:dyDescent="0.3">
      <c r="A124" s="1450">
        <v>41306</v>
      </c>
      <c r="B124" s="1455" t="s">
        <v>8116</v>
      </c>
      <c r="C124" s="1456">
        <v>60</v>
      </c>
      <c r="D124" s="1457"/>
      <c r="E124" s="1458"/>
    </row>
    <row r="125" spans="1:5" ht="16" thickBot="1" x14ac:dyDescent="0.3">
      <c r="A125" s="1450">
        <v>41671</v>
      </c>
      <c r="B125" s="1455" t="s">
        <v>8117</v>
      </c>
      <c r="C125" s="1456">
        <v>80</v>
      </c>
      <c r="D125" s="1457"/>
      <c r="E125" s="1458"/>
    </row>
    <row r="126" spans="1:5" ht="16" thickBot="1" x14ac:dyDescent="0.3">
      <c r="A126" s="1450">
        <v>42036</v>
      </c>
      <c r="B126" s="1455" t="s">
        <v>8118</v>
      </c>
      <c r="C126" s="1456">
        <v>100</v>
      </c>
      <c r="D126" s="1457"/>
      <c r="E126" s="1458"/>
    </row>
    <row r="127" spans="1:5" ht="16" thickBot="1" x14ac:dyDescent="0.3">
      <c r="A127" s="1450" t="s">
        <v>11547</v>
      </c>
      <c r="B127" s="1455" t="s">
        <v>11641</v>
      </c>
      <c r="C127" s="1456"/>
      <c r="D127" s="1457"/>
      <c r="E127" s="1458"/>
    </row>
    <row r="128" spans="1:5" ht="16" thickBot="1" x14ac:dyDescent="0.3">
      <c r="A128" s="1450">
        <v>45660</v>
      </c>
      <c r="B128" s="1455" t="s">
        <v>8119</v>
      </c>
      <c r="C128" s="1456">
        <v>20</v>
      </c>
      <c r="D128" s="1457"/>
      <c r="E128" s="1458"/>
    </row>
    <row r="129" spans="1:5" ht="16" thickBot="1" x14ac:dyDescent="0.3">
      <c r="A129" s="1468">
        <v>45691</v>
      </c>
      <c r="B129" s="1455" t="e">
        <f>- imprese</f>
        <v>#NAME?</v>
      </c>
      <c r="C129" s="1456">
        <v>40</v>
      </c>
      <c r="D129" s="1457"/>
      <c r="E129" s="1458"/>
    </row>
    <row r="130" spans="1:5" ht="16" thickBot="1" x14ac:dyDescent="0.3">
      <c r="A130" s="1468">
        <v>45719</v>
      </c>
      <c r="B130" s="1455" t="e">
        <f>- tříštivá bez posunu</f>
        <v>#NAME?</v>
      </c>
      <c r="C130" s="1456">
        <v>70</v>
      </c>
      <c r="D130" s="1457"/>
      <c r="E130" s="1458"/>
    </row>
    <row r="131" spans="1:5" ht="16" thickBot="1" x14ac:dyDescent="0.3">
      <c r="A131" s="1468">
        <v>45750</v>
      </c>
      <c r="B131" s="1455" t="e">
        <f>- s posunem</f>
        <v>#NAME?</v>
      </c>
      <c r="C131" s="1456">
        <v>100</v>
      </c>
      <c r="D131" s="1457"/>
      <c r="E131" s="1458"/>
    </row>
    <row r="132" spans="1:5" ht="16" thickBot="1" x14ac:dyDescent="0.3">
      <c r="A132" s="1450">
        <v>45780</v>
      </c>
      <c r="B132" s="1451" t="s">
        <v>8120</v>
      </c>
      <c r="C132" s="1452">
        <v>100</v>
      </c>
      <c r="D132" s="1453"/>
      <c r="E132" s="1454"/>
    </row>
    <row r="133" spans="1:5" ht="16" thickBot="1" x14ac:dyDescent="0.3">
      <c r="A133" s="1450">
        <v>45811</v>
      </c>
      <c r="B133" s="1455" t="e">
        <f>- s liquorrheou</f>
        <v>#NAME?</v>
      </c>
      <c r="C133" s="1456">
        <v>200</v>
      </c>
      <c r="D133" s="1457"/>
      <c r="E133" s="1458"/>
    </row>
    <row r="134" spans="1:5" ht="16" thickBot="1" x14ac:dyDescent="0.3">
      <c r="A134" s="1450">
        <v>45841</v>
      </c>
      <c r="B134" s="1455" t="s">
        <v>8121</v>
      </c>
      <c r="C134" s="1456">
        <v>20</v>
      </c>
      <c r="D134" s="1457"/>
      <c r="E134" s="1458"/>
    </row>
    <row r="135" spans="1:5" ht="16" thickBot="1" x14ac:dyDescent="0.3">
      <c r="A135" s="1450">
        <v>45872</v>
      </c>
      <c r="B135" s="1455" t="e">
        <f>- s posunem</f>
        <v>#NAME?</v>
      </c>
      <c r="C135" s="1456">
        <v>40</v>
      </c>
      <c r="D135" s="1457"/>
      <c r="E135" s="1458"/>
    </row>
    <row r="136" spans="1:5" ht="16" thickBot="1" x14ac:dyDescent="0.3">
      <c r="A136" s="1450">
        <v>45903</v>
      </c>
      <c r="B136" s="1455" t="s">
        <v>8122</v>
      </c>
      <c r="C136" s="1456">
        <v>40</v>
      </c>
      <c r="D136" s="1457"/>
      <c r="E136" s="1458"/>
    </row>
    <row r="137" spans="1:5" ht="16" thickBot="1" x14ac:dyDescent="0.3">
      <c r="A137" s="1450">
        <v>45933</v>
      </c>
      <c r="B137" s="1455" t="s">
        <v>8123</v>
      </c>
      <c r="C137" s="1456">
        <v>60</v>
      </c>
      <c r="D137" s="1457"/>
      <c r="E137" s="1458"/>
    </row>
    <row r="138" spans="1:5" ht="16" thickBot="1" x14ac:dyDescent="0.3">
      <c r="A138" s="1450">
        <v>45964</v>
      </c>
      <c r="B138" s="1455" t="s">
        <v>8124</v>
      </c>
      <c r="C138" s="1456" t="s">
        <v>8125</v>
      </c>
      <c r="D138" s="1457"/>
      <c r="E138" s="1458"/>
    </row>
    <row r="139" spans="1:5" ht="16" thickBot="1" x14ac:dyDescent="0.3">
      <c r="A139" s="1450">
        <v>45994</v>
      </c>
      <c r="B139" s="1455" t="s">
        <v>8126</v>
      </c>
      <c r="C139" s="1456">
        <v>50</v>
      </c>
      <c r="D139" s="1457"/>
      <c r="E139" s="1458"/>
    </row>
    <row r="140" spans="1:5" ht="16" thickBot="1" x14ac:dyDescent="0.3">
      <c r="A140" s="1450">
        <v>41334</v>
      </c>
      <c r="B140" s="1455" t="e">
        <f>- s posunem</f>
        <v>#NAME?</v>
      </c>
      <c r="C140" s="1456">
        <v>60</v>
      </c>
      <c r="D140" s="1457"/>
      <c r="E140" s="1458"/>
    </row>
    <row r="141" spans="1:5" ht="16" thickBot="1" x14ac:dyDescent="0.3">
      <c r="A141" s="1450">
        <v>41699</v>
      </c>
      <c r="B141" s="1455" t="s">
        <v>8127</v>
      </c>
      <c r="C141" s="1456">
        <v>20</v>
      </c>
      <c r="D141" s="1457"/>
      <c r="E141" s="1458"/>
    </row>
    <row r="142" spans="1:5" ht="16" thickBot="1" x14ac:dyDescent="0.3">
      <c r="A142" s="1450">
        <v>42064</v>
      </c>
      <c r="B142" s="1455" t="e">
        <f>- v zadní části chrupu</f>
        <v>#NAME?</v>
      </c>
      <c r="C142" s="1456">
        <v>15</v>
      </c>
      <c r="D142" s="1457"/>
      <c r="E142" s="1458"/>
    </row>
    <row r="143" spans="1:5" ht="16" thickBot="1" x14ac:dyDescent="0.3">
      <c r="A143" s="1450">
        <v>42430</v>
      </c>
      <c r="B143" s="1455" t="e">
        <f>- ulomení části zubu</f>
        <v>#NAME?</v>
      </c>
      <c r="C143" s="1456">
        <v>10</v>
      </c>
      <c r="D143" s="1457"/>
      <c r="E143" s="1458"/>
    </row>
    <row r="144" spans="1:5" ht="16" thickBot="1" x14ac:dyDescent="0.3">
      <c r="A144" s="1450">
        <v>42795</v>
      </c>
      <c r="B144" s="1455" t="s">
        <v>8128</v>
      </c>
      <c r="C144" s="1456">
        <v>40</v>
      </c>
      <c r="D144" s="1457"/>
      <c r="E144" s="1458"/>
    </row>
    <row r="145" spans="1:5" ht="16" thickBot="1" x14ac:dyDescent="0.3">
      <c r="A145" s="1468">
        <v>43160</v>
      </c>
      <c r="B145" s="1455" t="e">
        <f>- s posunem</f>
        <v>#NAME?</v>
      </c>
      <c r="C145" s="1456">
        <v>60</v>
      </c>
      <c r="D145" s="1457"/>
      <c r="E145" s="1458"/>
    </row>
    <row r="146" spans="1:5" ht="16" thickBot="1" x14ac:dyDescent="0.3">
      <c r="A146" s="1468">
        <v>43525</v>
      </c>
      <c r="B146" s="1455" t="s">
        <v>8129</v>
      </c>
      <c r="C146" s="1456">
        <v>120</v>
      </c>
      <c r="D146" s="1457"/>
      <c r="E146" s="1458"/>
    </row>
    <row r="147" spans="1:5" ht="16" thickBot="1" x14ac:dyDescent="0.3">
      <c r="A147" s="1468">
        <v>43891</v>
      </c>
      <c r="B147" s="1455" t="e">
        <f>- kloubní výběžek -jeden</f>
        <v>#NAME?</v>
      </c>
      <c r="C147" s="1456">
        <v>60</v>
      </c>
      <c r="D147" s="1457"/>
      <c r="E147" s="1458"/>
    </row>
    <row r="148" spans="1:5" ht="16" thickBot="1" x14ac:dyDescent="0.3">
      <c r="A148" s="1468">
        <v>44256</v>
      </c>
      <c r="B148" s="1455" t="e">
        <f>- dva kloubní výběžky</f>
        <v>#NAME?</v>
      </c>
      <c r="C148" s="1456">
        <v>80</v>
      </c>
      <c r="D148" s="1457"/>
      <c r="E148" s="1458"/>
    </row>
    <row r="149" spans="1:5" ht="31.5" thickBot="1" x14ac:dyDescent="0.3">
      <c r="A149" s="1468">
        <v>44621</v>
      </c>
      <c r="B149" s="1455" t="s">
        <v>8130</v>
      </c>
      <c r="C149" s="1456">
        <v>10</v>
      </c>
      <c r="D149" s="1457"/>
      <c r="E149" s="1458"/>
    </row>
    <row r="150" spans="1:5" ht="154.5" thickBot="1" x14ac:dyDescent="0.3">
      <c r="A150" s="1468">
        <v>44986</v>
      </c>
      <c r="B150" s="1455" t="s">
        <v>8131</v>
      </c>
      <c r="C150" s="1456" t="s">
        <v>8132</v>
      </c>
      <c r="D150" s="1457"/>
      <c r="E150" s="1458"/>
    </row>
    <row r="151" spans="1:5" ht="16" thickBot="1" x14ac:dyDescent="0.3">
      <c r="A151" s="1468">
        <v>45352</v>
      </c>
      <c r="B151" s="1455" t="s">
        <v>8133</v>
      </c>
      <c r="C151" s="1456">
        <v>40</v>
      </c>
      <c r="D151" s="1457"/>
      <c r="E151" s="1458"/>
    </row>
    <row r="152" spans="1:5" ht="16" thickBot="1" x14ac:dyDescent="0.3">
      <c r="A152" s="1468">
        <v>45717</v>
      </c>
      <c r="B152" s="1455" t="e">
        <f>- oboustranné</f>
        <v>#NAME?</v>
      </c>
      <c r="C152" s="1456">
        <v>60</v>
      </c>
      <c r="D152" s="1457"/>
      <c r="E152" s="1458"/>
    </row>
    <row r="153" spans="1:5" ht="16" thickBot="1" x14ac:dyDescent="0.3">
      <c r="A153" s="1468">
        <v>46082</v>
      </c>
      <c r="B153" s="1455" t="s">
        <v>8134</v>
      </c>
      <c r="C153" s="1456">
        <v>15</v>
      </c>
      <c r="D153" s="1457"/>
      <c r="E153" s="1458"/>
    </row>
    <row r="154" spans="1:5" ht="16" thickBot="1" x14ac:dyDescent="0.3">
      <c r="A154" s="1468">
        <v>46447</v>
      </c>
      <c r="B154" s="1455" t="s">
        <v>8135</v>
      </c>
      <c r="C154" s="1456">
        <v>15</v>
      </c>
      <c r="D154" s="1457"/>
      <c r="E154" s="1458"/>
    </row>
    <row r="155" spans="1:5" ht="14.5" customHeight="1" thickBot="1" x14ac:dyDescent="0.3">
      <c r="A155" s="1468">
        <v>46813</v>
      </c>
      <c r="B155" s="1455" t="s">
        <v>8136</v>
      </c>
      <c r="C155" s="1456">
        <v>10</v>
      </c>
      <c r="D155" s="1457"/>
      <c r="E155" s="1458"/>
    </row>
    <row r="156" spans="1:5" ht="210.5" thickBot="1" x14ac:dyDescent="0.3">
      <c r="A156" s="1468" t="s">
        <v>11548</v>
      </c>
      <c r="B156" s="1455" t="s">
        <v>11642</v>
      </c>
      <c r="C156" s="1456" t="s">
        <v>8137</v>
      </c>
      <c r="D156" s="1457"/>
      <c r="E156" s="1458"/>
    </row>
    <row r="157" spans="1:5" ht="16" thickBot="1" x14ac:dyDescent="0.3">
      <c r="A157" s="1468">
        <v>45661</v>
      </c>
      <c r="B157" s="1455" t="s">
        <v>8138</v>
      </c>
      <c r="C157" s="1456">
        <v>150</v>
      </c>
      <c r="D157" s="1457"/>
      <c r="E157" s="1458"/>
    </row>
    <row r="158" spans="1:5" ht="16" thickBot="1" x14ac:dyDescent="0.3">
      <c r="A158" s="1468">
        <v>45692</v>
      </c>
      <c r="B158" s="1455" t="s">
        <v>8139</v>
      </c>
      <c r="C158" s="1456">
        <v>70</v>
      </c>
      <c r="D158" s="1457"/>
      <c r="E158" s="1458"/>
    </row>
    <row r="159" spans="1:5" ht="16" thickBot="1" x14ac:dyDescent="0.3">
      <c r="A159" s="1468">
        <v>45720</v>
      </c>
      <c r="B159" s="1455" t="s">
        <v>8140</v>
      </c>
      <c r="C159" s="1456">
        <v>40</v>
      </c>
      <c r="D159" s="1457"/>
      <c r="E159" s="1458"/>
    </row>
    <row r="160" spans="1:5" ht="16" thickBot="1" x14ac:dyDescent="0.3">
      <c r="A160" s="1468">
        <v>45751</v>
      </c>
      <c r="B160" s="1455" t="s">
        <v>11643</v>
      </c>
      <c r="C160" s="1456">
        <v>80</v>
      </c>
      <c r="D160" s="1457"/>
      <c r="E160" s="1458"/>
    </row>
    <row r="161" spans="1:5" ht="14.5" customHeight="1" thickBot="1" x14ac:dyDescent="0.3">
      <c r="A161" s="1450">
        <v>45781</v>
      </c>
      <c r="B161" s="1451" t="s">
        <v>8141</v>
      </c>
      <c r="C161" s="1456">
        <v>40</v>
      </c>
      <c r="D161" s="1457"/>
      <c r="E161" s="1458"/>
    </row>
    <row r="162" spans="1:5" ht="16" thickBot="1" x14ac:dyDescent="0.3">
      <c r="A162" s="1450">
        <v>45812</v>
      </c>
      <c r="B162" s="1455" t="s">
        <v>8142</v>
      </c>
      <c r="C162" s="1456">
        <v>70</v>
      </c>
      <c r="D162" s="1457"/>
      <c r="E162" s="1458"/>
    </row>
    <row r="163" spans="1:5" ht="16" thickBot="1" x14ac:dyDescent="0.3">
      <c r="A163" s="1450">
        <v>45842</v>
      </c>
      <c r="B163" s="1455" t="s">
        <v>8143</v>
      </c>
      <c r="C163" s="1456" t="s">
        <v>8144</v>
      </c>
      <c r="D163" s="1457"/>
      <c r="E163" s="1458"/>
    </row>
    <row r="164" spans="1:5" ht="31.5" thickBot="1" x14ac:dyDescent="0.3">
      <c r="A164" s="1450">
        <v>45873</v>
      </c>
      <c r="B164" s="1455" t="s">
        <v>8145</v>
      </c>
      <c r="C164" s="1456">
        <v>70</v>
      </c>
      <c r="D164" s="1457"/>
      <c r="E164" s="1458"/>
    </row>
    <row r="165" spans="1:5" ht="31.5" thickBot="1" x14ac:dyDescent="0.3">
      <c r="A165" s="1450">
        <v>45904</v>
      </c>
      <c r="B165" s="1455" t="s">
        <v>11644</v>
      </c>
      <c r="C165" s="1456">
        <v>30</v>
      </c>
      <c r="D165" s="1457"/>
      <c r="E165" s="1458"/>
    </row>
    <row r="166" spans="1:5" ht="16" thickBot="1" x14ac:dyDescent="0.3">
      <c r="A166" s="1450" t="s">
        <v>11549</v>
      </c>
      <c r="B166" s="1455" t="s">
        <v>11645</v>
      </c>
      <c r="C166" s="1456"/>
      <c r="D166" s="1457"/>
      <c r="E166" s="1458"/>
    </row>
    <row r="167" spans="1:5" ht="16" thickBot="1" x14ac:dyDescent="0.3">
      <c r="A167" s="1450">
        <v>45662</v>
      </c>
      <c r="B167" s="1455" t="s">
        <v>8146</v>
      </c>
      <c r="C167" s="1456">
        <v>20</v>
      </c>
      <c r="D167" s="1457"/>
      <c r="E167" s="1458"/>
    </row>
    <row r="168" spans="1:5" ht="16" thickBot="1" x14ac:dyDescent="0.3">
      <c r="A168" s="1450">
        <v>45693</v>
      </c>
      <c r="B168" s="1455" t="s">
        <v>8147</v>
      </c>
      <c r="C168" s="1456">
        <v>15</v>
      </c>
      <c r="D168" s="1457"/>
      <c r="E168" s="1458"/>
    </row>
    <row r="169" spans="1:5" ht="16" thickBot="1" x14ac:dyDescent="0.3">
      <c r="A169" s="1450">
        <v>45721</v>
      </c>
      <c r="B169" s="1455" t="e">
        <f>- s krvácením do přední komory nebo sklivce</f>
        <v>#NAME?</v>
      </c>
      <c r="C169" s="1456">
        <v>30</v>
      </c>
      <c r="D169" s="1457"/>
      <c r="E169" s="1458"/>
    </row>
    <row r="170" spans="1:5" ht="16" thickBot="1" x14ac:dyDescent="0.3">
      <c r="A170" s="1450">
        <v>45752</v>
      </c>
      <c r="B170" s="1455" t="s">
        <v>8148</v>
      </c>
      <c r="C170" s="1456">
        <v>50</v>
      </c>
      <c r="D170" s="1457"/>
      <c r="E170" s="1458"/>
    </row>
    <row r="171" spans="1:5" ht="16" thickBot="1" x14ac:dyDescent="0.3">
      <c r="A171" s="1450">
        <v>45782</v>
      </c>
      <c r="B171" s="1451" t="e">
        <f>- se změnou polohy nebo poraněním čočky</f>
        <v>#NAME?</v>
      </c>
      <c r="C171" s="1452">
        <v>90</v>
      </c>
      <c r="D171" s="1453"/>
      <c r="E171" s="1454"/>
    </row>
    <row r="172" spans="1:5" ht="16" thickBot="1" x14ac:dyDescent="0.3">
      <c r="A172" s="1450">
        <v>45813</v>
      </c>
      <c r="B172" s="1455" t="e">
        <f>- s odchlípením sítnice</f>
        <v>#NAME?</v>
      </c>
      <c r="C172" s="1456">
        <v>100</v>
      </c>
      <c r="D172" s="1457"/>
      <c r="E172" s="1458"/>
    </row>
    <row r="173" spans="1:5" ht="16" thickBot="1" x14ac:dyDescent="0.3">
      <c r="A173" s="1450">
        <v>45843</v>
      </c>
      <c r="B173" s="1455" t="s">
        <v>8149</v>
      </c>
      <c r="C173" s="1456">
        <v>150</v>
      </c>
      <c r="D173" s="1457"/>
      <c r="E173" s="1458"/>
    </row>
    <row r="174" spans="1:5" ht="16" thickBot="1" x14ac:dyDescent="0.3">
      <c r="A174" s="1450">
        <v>45874</v>
      </c>
      <c r="B174" s="1455" t="s">
        <v>8150</v>
      </c>
      <c r="C174" s="1456">
        <v>120</v>
      </c>
      <c r="D174" s="1457"/>
      <c r="E174" s="1458"/>
    </row>
    <row r="175" spans="1:5" ht="16" thickBot="1" x14ac:dyDescent="0.3">
      <c r="A175" s="1450">
        <v>45905</v>
      </c>
      <c r="B175" s="1455" t="s">
        <v>8151</v>
      </c>
      <c r="C175" s="1456">
        <v>30</v>
      </c>
      <c r="D175" s="1457"/>
      <c r="E175" s="1458"/>
    </row>
    <row r="176" spans="1:5" ht="16" thickBot="1" x14ac:dyDescent="0.3">
      <c r="A176" s="1450">
        <v>45935</v>
      </c>
      <c r="B176" s="1455" t="s">
        <v>8152</v>
      </c>
      <c r="C176" s="1456">
        <v>50</v>
      </c>
      <c r="D176" s="1457"/>
      <c r="E176" s="1458"/>
    </row>
    <row r="177" spans="1:5" ht="31.5" thickBot="1" x14ac:dyDescent="0.3">
      <c r="A177" s="1450">
        <v>45966</v>
      </c>
      <c r="B177" s="1455" t="s">
        <v>8153</v>
      </c>
      <c r="C177" s="1456">
        <v>65</v>
      </c>
      <c r="D177" s="1457"/>
      <c r="E177" s="1458"/>
    </row>
    <row r="178" spans="1:5" ht="16" thickBot="1" x14ac:dyDescent="0.3">
      <c r="A178" s="1450">
        <v>45996</v>
      </c>
      <c r="B178" s="1455" t="e">
        <f>- pronikající rohovkou</f>
        <v>#NAME?</v>
      </c>
      <c r="C178" s="1456">
        <v>80</v>
      </c>
      <c r="D178" s="1457"/>
      <c r="E178" s="1458"/>
    </row>
    <row r="179" spans="1:5" ht="16" thickBot="1" x14ac:dyDescent="0.3">
      <c r="A179" s="1450">
        <v>41395</v>
      </c>
      <c r="B179" s="1455" t="e">
        <f>- komplikovaná poraněním čočky</f>
        <v>#NAME?</v>
      </c>
      <c r="C179" s="1456">
        <v>100</v>
      </c>
      <c r="D179" s="1457"/>
      <c r="E179" s="1458"/>
    </row>
    <row r="180" spans="1:5" ht="16" thickBot="1" x14ac:dyDescent="0.3">
      <c r="A180" s="1450">
        <v>41760</v>
      </c>
      <c r="B180" s="1455" t="e">
        <f>- pronikající krajinou řasnatého tělesa</f>
        <v>#NAME?</v>
      </c>
      <c r="C180" s="1456">
        <v>110</v>
      </c>
      <c r="D180" s="1457"/>
      <c r="E180" s="1458"/>
    </row>
    <row r="181" spans="1:5" ht="16" thickBot="1" x14ac:dyDescent="0.3">
      <c r="A181" s="1450">
        <v>42125</v>
      </c>
      <c r="B181" s="1455" t="e">
        <f>- komplikovaná odchlípením sítnice</f>
        <v>#NAME?</v>
      </c>
      <c r="C181" s="1456">
        <v>150</v>
      </c>
      <c r="D181" s="1457"/>
      <c r="E181" s="1458"/>
    </row>
    <row r="182" spans="1:5" ht="31.5" thickBot="1" x14ac:dyDescent="0.3">
      <c r="A182" s="1450">
        <v>42491</v>
      </c>
      <c r="B182" s="1455" t="s">
        <v>8154</v>
      </c>
      <c r="C182" s="1456">
        <v>40</v>
      </c>
      <c r="D182" s="1457"/>
      <c r="E182" s="1458"/>
    </row>
    <row r="183" spans="1:5" ht="16" thickBot="1" x14ac:dyDescent="0.3">
      <c r="A183" s="1450">
        <v>42856</v>
      </c>
      <c r="B183" s="1455" t="e">
        <f>- pronikající rohovkou bez zasažení čočky</f>
        <v>#NAME?</v>
      </c>
      <c r="C183" s="1456">
        <v>60</v>
      </c>
      <c r="D183" s="1457"/>
      <c r="E183" s="1458"/>
    </row>
    <row r="184" spans="1:5" ht="16" thickBot="1" x14ac:dyDescent="0.3">
      <c r="A184" s="1468">
        <v>43221</v>
      </c>
      <c r="B184" s="1455" t="e">
        <f>- pronikající rohovkou s postižením čočky</f>
        <v>#NAME?</v>
      </c>
      <c r="C184" s="1456">
        <v>90</v>
      </c>
      <c r="D184" s="1457"/>
      <c r="E184" s="1458"/>
    </row>
    <row r="185" spans="1:5" ht="16" thickBot="1" x14ac:dyDescent="0.3">
      <c r="A185" s="1468">
        <v>43586</v>
      </c>
      <c r="B185" s="1455" t="e">
        <f>- pronikající krajinou řasnatého tělesa</f>
        <v>#NAME?</v>
      </c>
      <c r="C185" s="1456">
        <v>80</v>
      </c>
      <c r="D185" s="1457"/>
      <c r="E185" s="1458"/>
    </row>
    <row r="186" spans="1:5" ht="16" thickBot="1" x14ac:dyDescent="0.3">
      <c r="A186" s="1468">
        <v>43952</v>
      </c>
      <c r="B186" s="1455" t="e">
        <f>- komplikovaná odchlípením sítnice</f>
        <v>#NAME?</v>
      </c>
      <c r="C186" s="1456">
        <v>120</v>
      </c>
      <c r="D186" s="1457"/>
      <c r="E186" s="1458"/>
    </row>
    <row r="187" spans="1:5" ht="16" thickBot="1" x14ac:dyDescent="0.3">
      <c r="A187" s="1468">
        <v>44317</v>
      </c>
      <c r="B187" s="1455" t="e">
        <f>- komplikovaná výhřezem očních tkání</f>
        <v>#NAME?</v>
      </c>
      <c r="C187" s="1456">
        <v>150</v>
      </c>
      <c r="D187" s="1457"/>
      <c r="E187" s="1458"/>
    </row>
    <row r="188" spans="1:5" ht="16" thickBot="1" x14ac:dyDescent="0.3">
      <c r="A188" s="1468">
        <v>44682</v>
      </c>
      <c r="B188" s="1455" t="s">
        <v>8155</v>
      </c>
      <c r="C188" s="1456">
        <v>200</v>
      </c>
      <c r="D188" s="1457"/>
      <c r="E188" s="1458"/>
    </row>
    <row r="189" spans="1:5" ht="16" thickBot="1" x14ac:dyDescent="0.3">
      <c r="A189" s="1468">
        <v>45047</v>
      </c>
      <c r="B189" s="1455" t="s">
        <v>8156</v>
      </c>
      <c r="C189" s="1456">
        <v>10</v>
      </c>
      <c r="D189" s="1457"/>
      <c r="E189" s="1458"/>
    </row>
    <row r="190" spans="1:5" ht="16" thickBot="1" x14ac:dyDescent="0.3">
      <c r="A190" s="1468">
        <v>45413</v>
      </c>
      <c r="B190" s="1455" t="s">
        <v>8157</v>
      </c>
      <c r="C190" s="1456">
        <v>15</v>
      </c>
      <c r="D190" s="1457"/>
      <c r="E190" s="1458"/>
    </row>
    <row r="191" spans="1:5" ht="16" thickBot="1" x14ac:dyDescent="0.3">
      <c r="A191" s="1468">
        <v>45778</v>
      </c>
      <c r="B191" s="1455" t="s">
        <v>8158</v>
      </c>
      <c r="C191" s="1456">
        <v>30</v>
      </c>
      <c r="D191" s="1457"/>
      <c r="E191" s="1458"/>
    </row>
    <row r="192" spans="1:5" ht="16" thickBot="1" x14ac:dyDescent="0.3">
      <c r="A192" s="1468">
        <v>46143</v>
      </c>
      <c r="B192" s="1455" t="s">
        <v>8159</v>
      </c>
      <c r="C192" s="1456">
        <v>20</v>
      </c>
      <c r="D192" s="1457"/>
      <c r="E192" s="1458"/>
    </row>
    <row r="193" spans="1:5" ht="16" thickBot="1" x14ac:dyDescent="0.3">
      <c r="A193" s="1468">
        <v>46508</v>
      </c>
      <c r="B193" s="1455" t="s">
        <v>8160</v>
      </c>
      <c r="C193" s="1456">
        <v>70</v>
      </c>
      <c r="D193" s="1457"/>
      <c r="E193" s="1458"/>
    </row>
    <row r="194" spans="1:5" ht="16" thickBot="1" x14ac:dyDescent="0.3">
      <c r="A194" s="1468">
        <v>46874</v>
      </c>
      <c r="B194" s="1455" t="s">
        <v>8161</v>
      </c>
      <c r="C194" s="1456">
        <v>100</v>
      </c>
      <c r="D194" s="1457"/>
      <c r="E194" s="1458"/>
    </row>
    <row r="195" spans="1:5" ht="16" thickBot="1" x14ac:dyDescent="0.3">
      <c r="A195" s="1468">
        <v>47239</v>
      </c>
      <c r="B195" s="1455" t="s">
        <v>8162</v>
      </c>
      <c r="C195" s="1456">
        <v>150</v>
      </c>
      <c r="D195" s="1457"/>
      <c r="E195" s="1458"/>
    </row>
    <row r="196" spans="1:5" ht="16" thickBot="1" x14ac:dyDescent="0.3">
      <c r="A196" s="1468">
        <v>11079</v>
      </c>
      <c r="B196" s="1455" t="s">
        <v>8163</v>
      </c>
      <c r="C196" s="1456">
        <v>100</v>
      </c>
      <c r="D196" s="1457"/>
      <c r="E196" s="1458"/>
    </row>
    <row r="197" spans="1:5" ht="16" thickBot="1" x14ac:dyDescent="0.3">
      <c r="A197" s="1468">
        <v>11444</v>
      </c>
      <c r="B197" s="1455" t="s">
        <v>8164</v>
      </c>
      <c r="C197" s="1456">
        <v>130</v>
      </c>
      <c r="D197" s="1457"/>
      <c r="E197" s="1458"/>
    </row>
    <row r="198" spans="1:5" ht="16" thickBot="1" x14ac:dyDescent="0.3">
      <c r="A198" s="1468">
        <v>11810</v>
      </c>
      <c r="B198" s="1455" t="s">
        <v>8165</v>
      </c>
      <c r="C198" s="1456">
        <v>130</v>
      </c>
      <c r="D198" s="1457"/>
      <c r="E198" s="1458"/>
    </row>
    <row r="199" spans="1:5" ht="16" thickBot="1" x14ac:dyDescent="0.3">
      <c r="A199" s="1468" t="s">
        <v>11550</v>
      </c>
      <c r="B199" s="1455" t="s">
        <v>11646</v>
      </c>
      <c r="C199" s="1456"/>
      <c r="D199" s="1457"/>
      <c r="E199" s="1458"/>
    </row>
    <row r="200" spans="1:5" ht="16" thickBot="1" x14ac:dyDescent="0.3">
      <c r="A200" s="1468">
        <v>45663</v>
      </c>
      <c r="B200" s="1455" t="s">
        <v>8166</v>
      </c>
      <c r="C200" s="1456">
        <v>20</v>
      </c>
      <c r="D200" s="1457"/>
      <c r="E200" s="1458"/>
    </row>
    <row r="201" spans="1:5" ht="16" thickBot="1" x14ac:dyDescent="0.3">
      <c r="A201" s="1468">
        <v>45694</v>
      </c>
      <c r="B201" s="1455" t="s">
        <v>8167</v>
      </c>
      <c r="C201" s="1456">
        <v>60</v>
      </c>
      <c r="D201" s="1457"/>
      <c r="E201" s="1458"/>
    </row>
    <row r="202" spans="1:5" ht="16" thickBot="1" x14ac:dyDescent="0.3">
      <c r="A202" s="1468">
        <v>45722</v>
      </c>
      <c r="B202" s="1455" t="s">
        <v>8168</v>
      </c>
      <c r="C202" s="1456">
        <v>120</v>
      </c>
      <c r="D202" s="1457"/>
      <c r="E202" s="1458"/>
    </row>
    <row r="203" spans="1:5" ht="16" thickBot="1" x14ac:dyDescent="0.3">
      <c r="A203" s="1468">
        <v>45753</v>
      </c>
      <c r="B203" s="1455" t="s">
        <v>8169</v>
      </c>
      <c r="C203" s="1456">
        <v>100</v>
      </c>
      <c r="D203" s="1457"/>
      <c r="E203" s="1458"/>
    </row>
    <row r="204" spans="1:5" ht="16" thickBot="1" x14ac:dyDescent="0.3">
      <c r="A204" s="1450">
        <v>45783</v>
      </c>
      <c r="B204" s="1451" t="s">
        <v>8170</v>
      </c>
      <c r="C204" s="1452">
        <v>200</v>
      </c>
      <c r="D204" s="1453"/>
      <c r="E204" s="1454"/>
    </row>
    <row r="205" spans="1:5" ht="16" thickBot="1" x14ac:dyDescent="0.3">
      <c r="A205" s="1450">
        <v>45814</v>
      </c>
      <c r="B205" s="1455" t="s">
        <v>8171</v>
      </c>
      <c r="C205" s="1456">
        <v>500</v>
      </c>
      <c r="D205" s="1457"/>
      <c r="E205" s="1458"/>
    </row>
    <row r="206" spans="1:5" ht="16" thickBot="1" x14ac:dyDescent="0.3">
      <c r="A206" s="1450">
        <v>45844</v>
      </c>
      <c r="B206" s="1455" t="s">
        <v>11647</v>
      </c>
      <c r="C206" s="1456" t="s">
        <v>8172</v>
      </c>
      <c r="D206" s="1457"/>
      <c r="E206" s="1458"/>
    </row>
    <row r="207" spans="1:5" ht="16" thickBot="1" x14ac:dyDescent="0.3">
      <c r="A207" s="1450">
        <v>45875</v>
      </c>
      <c r="B207" s="1455" t="s">
        <v>8173</v>
      </c>
      <c r="C207" s="1456">
        <v>200</v>
      </c>
      <c r="D207" s="1457"/>
      <c r="E207" s="1458"/>
    </row>
    <row r="208" spans="1:5" ht="16" thickBot="1" x14ac:dyDescent="0.3">
      <c r="A208" s="1450">
        <v>45906</v>
      </c>
      <c r="B208" s="1455" t="s">
        <v>8174</v>
      </c>
      <c r="C208" s="1456">
        <v>180</v>
      </c>
      <c r="D208" s="1457"/>
      <c r="E208" s="1458"/>
    </row>
    <row r="209" spans="1:5" ht="16" thickBot="1" x14ac:dyDescent="0.3">
      <c r="A209" s="1450">
        <v>45936</v>
      </c>
      <c r="B209" s="1455" t="s">
        <v>8175</v>
      </c>
      <c r="C209" s="1456">
        <v>150</v>
      </c>
      <c r="D209" s="1457"/>
      <c r="E209" s="1458"/>
    </row>
    <row r="210" spans="1:5" ht="16" thickBot="1" x14ac:dyDescent="0.3">
      <c r="A210" s="1450">
        <v>45967</v>
      </c>
      <c r="B210" s="1455" t="s">
        <v>8176</v>
      </c>
      <c r="C210" s="1456">
        <v>200</v>
      </c>
      <c r="D210" s="1457"/>
      <c r="E210" s="1458"/>
    </row>
    <row r="211" spans="1:5" ht="16" thickBot="1" x14ac:dyDescent="0.3">
      <c r="A211" s="1450" t="s">
        <v>11551</v>
      </c>
      <c r="B211" s="1455" t="s">
        <v>11648</v>
      </c>
      <c r="C211" s="1456"/>
      <c r="D211" s="1457"/>
      <c r="E211" s="1458"/>
    </row>
    <row r="212" spans="1:5" ht="16" thickBot="1" x14ac:dyDescent="0.3">
      <c r="A212" s="1450">
        <v>45664</v>
      </c>
      <c r="B212" s="1455" t="s">
        <v>8177</v>
      </c>
      <c r="C212" s="1456">
        <v>150</v>
      </c>
      <c r="D212" s="1457"/>
      <c r="E212" s="1458"/>
    </row>
    <row r="213" spans="1:5" ht="16" thickBot="1" x14ac:dyDescent="0.3">
      <c r="A213" s="1450">
        <v>45695</v>
      </c>
      <c r="B213" s="1455" t="s">
        <v>8178</v>
      </c>
      <c r="C213" s="1456">
        <v>40</v>
      </c>
      <c r="D213" s="1457"/>
      <c r="E213" s="1458"/>
    </row>
    <row r="214" spans="1:5" ht="16" thickBot="1" x14ac:dyDescent="0.3">
      <c r="A214" s="1450">
        <v>45723</v>
      </c>
      <c r="B214" s="1455" t="s">
        <v>8179</v>
      </c>
      <c r="C214" s="1456">
        <v>150</v>
      </c>
      <c r="D214" s="1457"/>
      <c r="E214" s="1458"/>
    </row>
    <row r="215" spans="1:5" ht="16" thickBot="1" x14ac:dyDescent="0.3">
      <c r="A215" s="1450">
        <v>45754</v>
      </c>
      <c r="B215" s="1455" t="s">
        <v>8180</v>
      </c>
      <c r="C215" s="1456">
        <v>40</v>
      </c>
      <c r="D215" s="1457"/>
      <c r="E215" s="1458"/>
    </row>
    <row r="216" spans="1:5" ht="16" thickBot="1" x14ac:dyDescent="0.3">
      <c r="A216" s="1468">
        <v>45784</v>
      </c>
      <c r="B216" s="1451" t="s">
        <v>8181</v>
      </c>
      <c r="C216" s="1452">
        <v>100</v>
      </c>
      <c r="D216" s="1453"/>
      <c r="E216" s="1454"/>
    </row>
    <row r="217" spans="1:5" ht="16" thickBot="1" x14ac:dyDescent="0.3">
      <c r="A217" s="1450">
        <v>45815</v>
      </c>
      <c r="B217" s="1455" t="s">
        <v>8182</v>
      </c>
      <c r="C217" s="1456">
        <v>20</v>
      </c>
      <c r="D217" s="1457"/>
      <c r="E217" s="1458"/>
    </row>
    <row r="218" spans="1:5" ht="16" thickBot="1" x14ac:dyDescent="0.3">
      <c r="A218" s="1450">
        <v>45845</v>
      </c>
      <c r="B218" s="1455" t="s">
        <v>8183</v>
      </c>
      <c r="C218" s="1456">
        <v>150</v>
      </c>
      <c r="D218" s="1457"/>
      <c r="E218" s="1458"/>
    </row>
    <row r="219" spans="1:5" ht="16" thickBot="1" x14ac:dyDescent="0.3">
      <c r="A219" s="1450">
        <v>45876</v>
      </c>
      <c r="B219" s="1455" t="s">
        <v>8184</v>
      </c>
      <c r="C219" s="1456">
        <v>20</v>
      </c>
      <c r="D219" s="1457"/>
      <c r="E219" s="1458"/>
    </row>
    <row r="220" spans="1:5" ht="16" thickBot="1" x14ac:dyDescent="0.3">
      <c r="A220" s="1450">
        <v>45907</v>
      </c>
      <c r="B220" s="1455" t="s">
        <v>8185</v>
      </c>
      <c r="C220" s="1456">
        <v>150</v>
      </c>
      <c r="D220" s="1457"/>
      <c r="E220" s="1458"/>
    </row>
    <row r="221" spans="1:5" ht="16" thickBot="1" x14ac:dyDescent="0.3">
      <c r="A221" s="1450">
        <v>45937</v>
      </c>
      <c r="B221" s="1455" t="s">
        <v>8186</v>
      </c>
      <c r="C221" s="1456">
        <v>20</v>
      </c>
      <c r="D221" s="1457"/>
      <c r="E221" s="1458"/>
    </row>
    <row r="222" spans="1:5" ht="16" thickBot="1" x14ac:dyDescent="0.3">
      <c r="A222" s="1450">
        <v>45968</v>
      </c>
      <c r="B222" s="1455" t="s">
        <v>8187</v>
      </c>
      <c r="C222" s="1456">
        <v>80</v>
      </c>
      <c r="D222" s="1457"/>
      <c r="E222" s="1458"/>
    </row>
    <row r="223" spans="1:5" ht="16" thickBot="1" x14ac:dyDescent="0.3">
      <c r="A223" s="1450">
        <v>45998</v>
      </c>
      <c r="B223" s="1455" t="s">
        <v>8188</v>
      </c>
      <c r="C223" s="1456">
        <v>300</v>
      </c>
      <c r="D223" s="1457"/>
      <c r="E223" s="1458"/>
    </row>
    <row r="224" spans="1:5" ht="16" thickBot="1" x14ac:dyDescent="0.3">
      <c r="A224" s="1450">
        <v>41456</v>
      </c>
      <c r="B224" s="1455" t="s">
        <v>8189</v>
      </c>
      <c r="C224" s="1456">
        <v>20</v>
      </c>
      <c r="D224" s="1457"/>
      <c r="E224" s="1458"/>
    </row>
    <row r="225" spans="1:5" ht="16" thickBot="1" x14ac:dyDescent="0.3">
      <c r="A225" s="1450">
        <v>41821</v>
      </c>
      <c r="B225" s="1455" t="s">
        <v>8190</v>
      </c>
      <c r="C225" s="1456">
        <v>35</v>
      </c>
      <c r="D225" s="1457"/>
      <c r="E225" s="1458"/>
    </row>
    <row r="226" spans="1:5" ht="16" thickBot="1" x14ac:dyDescent="0.3">
      <c r="A226" s="1450">
        <v>42186</v>
      </c>
      <c r="B226" s="1455" t="s">
        <v>8191</v>
      </c>
      <c r="C226" s="1456" t="s">
        <v>8192</v>
      </c>
      <c r="D226" s="1457"/>
      <c r="E226" s="1458"/>
    </row>
    <row r="227" spans="1:5" ht="16" thickBot="1" x14ac:dyDescent="0.3">
      <c r="A227" s="1450">
        <v>42552</v>
      </c>
      <c r="B227" s="1455" t="s">
        <v>8193</v>
      </c>
      <c r="C227" s="1456">
        <v>40</v>
      </c>
      <c r="D227" s="1457"/>
      <c r="E227" s="1458"/>
    </row>
    <row r="228" spans="1:5" ht="16" thickBot="1" x14ac:dyDescent="0.3">
      <c r="A228" s="1450">
        <v>42917</v>
      </c>
      <c r="B228" s="1455" t="s">
        <v>8194</v>
      </c>
      <c r="C228" s="1456">
        <v>30</v>
      </c>
      <c r="D228" s="1457"/>
      <c r="E228" s="1458"/>
    </row>
    <row r="229" spans="1:5" ht="16" thickBot="1" x14ac:dyDescent="0.3">
      <c r="A229" s="1468">
        <v>43282</v>
      </c>
      <c r="B229" s="1455" t="s">
        <v>8195</v>
      </c>
      <c r="C229" s="1456">
        <v>60</v>
      </c>
      <c r="D229" s="1457"/>
      <c r="E229" s="1458"/>
    </row>
    <row r="230" spans="1:5" ht="16" thickBot="1" x14ac:dyDescent="0.3">
      <c r="A230" s="1468"/>
      <c r="B230" s="1455" t="s">
        <v>8196</v>
      </c>
      <c r="C230" s="1456"/>
      <c r="D230" s="1457"/>
      <c r="E230" s="1458"/>
    </row>
    <row r="231" spans="1:5" ht="14.5" customHeight="1" thickBot="1" x14ac:dyDescent="0.3">
      <c r="A231" s="1468">
        <v>43647</v>
      </c>
      <c r="B231" s="1455" t="s">
        <v>8197</v>
      </c>
      <c r="C231" s="1456" t="s">
        <v>6783</v>
      </c>
      <c r="D231" s="1457"/>
      <c r="E231" s="1458"/>
    </row>
    <row r="232" spans="1:5" ht="16" thickBot="1" x14ac:dyDescent="0.3">
      <c r="A232" s="1468">
        <v>44013</v>
      </c>
      <c r="B232" s="1455" t="s">
        <v>8198</v>
      </c>
      <c r="C232" s="1456">
        <v>100</v>
      </c>
      <c r="D232" s="1457"/>
      <c r="E232" s="1458"/>
    </row>
    <row r="233" spans="1:5" ht="16" thickBot="1" x14ac:dyDescent="0.3">
      <c r="A233" s="1468">
        <v>44378</v>
      </c>
      <c r="B233" s="1455" t="s">
        <v>8199</v>
      </c>
      <c r="C233" s="1456">
        <v>25</v>
      </c>
      <c r="D233" s="1457"/>
      <c r="E233" s="1458"/>
    </row>
    <row r="234" spans="1:5" ht="16" thickBot="1" x14ac:dyDescent="0.3">
      <c r="A234" s="1468">
        <v>44743</v>
      </c>
      <c r="B234" s="1455" t="s">
        <v>8200</v>
      </c>
      <c r="C234" s="1456">
        <v>40</v>
      </c>
      <c r="D234" s="1457"/>
      <c r="E234" s="1458"/>
    </row>
    <row r="235" spans="1:5" ht="16" thickBot="1" x14ac:dyDescent="0.3">
      <c r="A235" s="1471">
        <v>45108</v>
      </c>
      <c r="B235" s="1451" t="s">
        <v>8201</v>
      </c>
      <c r="C235" s="1452">
        <v>20</v>
      </c>
      <c r="D235" s="1453"/>
      <c r="E235" s="1454"/>
    </row>
    <row r="236" spans="1:5" ht="154.5" thickBot="1" x14ac:dyDescent="0.3">
      <c r="A236" s="1468">
        <v>45474</v>
      </c>
      <c r="B236" s="1455" t="s">
        <v>8202</v>
      </c>
      <c r="C236" s="1456" t="s">
        <v>8203</v>
      </c>
      <c r="D236" s="1457"/>
      <c r="E236" s="1458"/>
    </row>
    <row r="237" spans="1:5" ht="16" thickBot="1" x14ac:dyDescent="0.3">
      <c r="A237" s="1468"/>
      <c r="B237" s="1455" t="s">
        <v>8204</v>
      </c>
      <c r="C237" s="1456"/>
      <c r="D237" s="1457"/>
      <c r="E237" s="1458"/>
    </row>
    <row r="238" spans="1:5" ht="16" thickBot="1" x14ac:dyDescent="0.3">
      <c r="A238" s="1468">
        <v>45839</v>
      </c>
      <c r="B238" s="1455" t="s">
        <v>8205</v>
      </c>
      <c r="C238" s="1456">
        <v>30</v>
      </c>
      <c r="D238" s="1457"/>
      <c r="E238" s="1458"/>
    </row>
    <row r="239" spans="1:5" ht="84.5" thickBot="1" x14ac:dyDescent="0.3">
      <c r="A239" s="1468">
        <v>46204</v>
      </c>
      <c r="B239" s="1455" t="s">
        <v>8206</v>
      </c>
      <c r="C239" s="1456" t="s">
        <v>8207</v>
      </c>
      <c r="D239" s="1457"/>
      <c r="E239" s="1458"/>
    </row>
    <row r="240" spans="1:5" ht="16" thickBot="1" x14ac:dyDescent="0.3">
      <c r="A240" s="1468">
        <v>46569</v>
      </c>
      <c r="B240" s="1455" t="s">
        <v>8208</v>
      </c>
      <c r="C240" s="1456">
        <v>60</v>
      </c>
      <c r="D240" s="1457"/>
      <c r="E240" s="1458"/>
    </row>
    <row r="241" spans="1:5" ht="14.5" customHeight="1" thickBot="1" x14ac:dyDescent="0.3">
      <c r="A241" s="1468">
        <v>46935</v>
      </c>
      <c r="B241" s="1455" t="s">
        <v>8209</v>
      </c>
      <c r="C241" s="1456">
        <v>120</v>
      </c>
      <c r="D241" s="1457"/>
      <c r="E241" s="1458"/>
    </row>
    <row r="242" spans="1:5" ht="16" thickBot="1" x14ac:dyDescent="0.3">
      <c r="A242" s="1471">
        <v>47300</v>
      </c>
      <c r="B242" s="1451" t="s">
        <v>8210</v>
      </c>
      <c r="C242" s="1452">
        <v>90</v>
      </c>
      <c r="D242" s="1453"/>
      <c r="E242" s="1454"/>
    </row>
    <row r="243" spans="1:5" ht="16" thickBot="1" x14ac:dyDescent="0.3">
      <c r="A243" s="1468">
        <v>11140</v>
      </c>
      <c r="B243" s="1455" t="s">
        <v>8211</v>
      </c>
      <c r="C243" s="1456">
        <v>110</v>
      </c>
      <c r="D243" s="1457"/>
      <c r="E243" s="1458"/>
    </row>
    <row r="244" spans="1:5" ht="14.5" customHeight="1" thickBot="1" x14ac:dyDescent="0.3">
      <c r="A244" s="1468">
        <v>11505</v>
      </c>
      <c r="B244" s="1455" t="s">
        <v>8212</v>
      </c>
      <c r="C244" s="1456">
        <v>75</v>
      </c>
      <c r="D244" s="1457"/>
      <c r="E244" s="1458"/>
    </row>
    <row r="245" spans="1:5" ht="16" thickBot="1" x14ac:dyDescent="0.3">
      <c r="A245" s="1468">
        <v>11871</v>
      </c>
      <c r="B245" s="1455" t="s">
        <v>8213</v>
      </c>
      <c r="C245" s="1456">
        <v>150</v>
      </c>
      <c r="D245" s="1457"/>
      <c r="E245" s="1458"/>
    </row>
    <row r="246" spans="1:5" ht="16" thickBot="1" x14ac:dyDescent="0.3">
      <c r="A246" s="1468">
        <v>12236</v>
      </c>
      <c r="B246" s="1455" t="s">
        <v>8214</v>
      </c>
      <c r="C246" s="1456">
        <v>250</v>
      </c>
      <c r="D246" s="1457"/>
      <c r="E246" s="1458"/>
    </row>
    <row r="247" spans="1:5" ht="16" thickBot="1" x14ac:dyDescent="0.3">
      <c r="A247" s="1468">
        <v>12601</v>
      </c>
      <c r="B247" s="1455" t="s">
        <v>8215</v>
      </c>
      <c r="C247" s="1456">
        <v>90</v>
      </c>
      <c r="D247" s="1457"/>
      <c r="E247" s="1458"/>
    </row>
    <row r="248" spans="1:5" ht="16" thickBot="1" x14ac:dyDescent="0.3">
      <c r="A248" s="1468">
        <v>12966</v>
      </c>
      <c r="B248" s="1455" t="s">
        <v>8216</v>
      </c>
      <c r="C248" s="1456">
        <v>125</v>
      </c>
      <c r="D248" s="1457"/>
      <c r="E248" s="1458"/>
    </row>
    <row r="249" spans="1:5" ht="16" thickBot="1" x14ac:dyDescent="0.3">
      <c r="A249" s="1468">
        <v>13332</v>
      </c>
      <c r="B249" s="1455" t="s">
        <v>8217</v>
      </c>
      <c r="C249" s="1456">
        <v>100</v>
      </c>
      <c r="D249" s="1457"/>
      <c r="E249" s="1458"/>
    </row>
    <row r="250" spans="1:5" ht="16" thickBot="1" x14ac:dyDescent="0.3">
      <c r="A250" s="1468">
        <v>13697</v>
      </c>
      <c r="B250" s="1455" t="s">
        <v>8218</v>
      </c>
      <c r="C250" s="1456">
        <v>200</v>
      </c>
      <c r="D250" s="1457"/>
      <c r="E250" s="1458"/>
    </row>
    <row r="251" spans="1:5" ht="16" thickBot="1" x14ac:dyDescent="0.3">
      <c r="A251" s="1468">
        <v>14062</v>
      </c>
      <c r="B251" s="1455" t="s">
        <v>8219</v>
      </c>
      <c r="C251" s="1456">
        <v>50</v>
      </c>
      <c r="D251" s="1457"/>
      <c r="E251" s="1458"/>
    </row>
    <row r="252" spans="1:5" ht="31.5" thickBot="1" x14ac:dyDescent="0.3">
      <c r="A252" s="1468">
        <v>14427</v>
      </c>
      <c r="B252" s="1455" t="s">
        <v>8220</v>
      </c>
      <c r="C252" s="1456">
        <v>110</v>
      </c>
      <c r="D252" s="1457"/>
      <c r="E252" s="1458"/>
    </row>
    <row r="253" spans="1:5" ht="31.5" thickBot="1" x14ac:dyDescent="0.3">
      <c r="A253" s="1468">
        <v>14793</v>
      </c>
      <c r="B253" s="1455" t="s">
        <v>8221</v>
      </c>
      <c r="C253" s="1456">
        <v>150</v>
      </c>
      <c r="D253" s="1457"/>
      <c r="E253" s="1458"/>
    </row>
    <row r="254" spans="1:5" ht="154.5" thickBot="1" x14ac:dyDescent="0.3">
      <c r="A254" s="1468">
        <v>15158</v>
      </c>
      <c r="B254" s="1455" t="s">
        <v>11649</v>
      </c>
      <c r="C254" s="1456" t="s">
        <v>8223</v>
      </c>
      <c r="D254" s="1457"/>
      <c r="E254" s="1458"/>
    </row>
    <row r="255" spans="1:5" ht="16" thickBot="1" x14ac:dyDescent="0.3">
      <c r="A255" s="1468">
        <v>15523</v>
      </c>
      <c r="B255" s="1455" t="s">
        <v>8224</v>
      </c>
      <c r="C255" s="1456">
        <v>75</v>
      </c>
      <c r="D255" s="1457"/>
      <c r="E255" s="1458"/>
    </row>
    <row r="256" spans="1:5" ht="16" thickBot="1" x14ac:dyDescent="0.3">
      <c r="A256" s="1468">
        <v>15888</v>
      </c>
      <c r="B256" s="1455" t="s">
        <v>8225</v>
      </c>
      <c r="C256" s="1456">
        <v>100</v>
      </c>
      <c r="D256" s="1457"/>
      <c r="E256" s="1458"/>
    </row>
    <row r="257" spans="1:5" ht="16" thickBot="1" x14ac:dyDescent="0.3">
      <c r="A257" s="1468">
        <v>16254</v>
      </c>
      <c r="B257" s="1455" t="s">
        <v>8226</v>
      </c>
      <c r="C257" s="1456">
        <v>180</v>
      </c>
      <c r="D257" s="1457"/>
      <c r="E257" s="1458"/>
    </row>
    <row r="258" spans="1:5" ht="16" thickBot="1" x14ac:dyDescent="0.3">
      <c r="A258" s="1468">
        <v>16619</v>
      </c>
      <c r="B258" s="1455" t="s">
        <v>8227</v>
      </c>
      <c r="C258" s="1456">
        <v>70</v>
      </c>
      <c r="D258" s="1457"/>
      <c r="E258" s="1458"/>
    </row>
    <row r="259" spans="1:5" ht="14.5" customHeight="1" thickBot="1" x14ac:dyDescent="0.3">
      <c r="A259" s="1468">
        <v>16984</v>
      </c>
      <c r="B259" s="1455" t="e">
        <f>- oboustranná luxace</f>
        <v>#NAME?</v>
      </c>
      <c r="C259" s="1456">
        <v>150</v>
      </c>
      <c r="D259" s="1457"/>
      <c r="E259" s="1458"/>
    </row>
    <row r="260" spans="1:5" ht="16" thickBot="1" x14ac:dyDescent="0.3">
      <c r="A260" s="1468">
        <v>17349</v>
      </c>
      <c r="B260" s="1455" t="s">
        <v>8228</v>
      </c>
      <c r="C260" s="1456">
        <v>20</v>
      </c>
      <c r="D260" s="1457"/>
      <c r="E260" s="1458"/>
    </row>
    <row r="261" spans="1:5" ht="47" thickBot="1" x14ac:dyDescent="0.3">
      <c r="A261" s="1468">
        <v>17715</v>
      </c>
      <c r="B261" s="1455" t="s">
        <v>8229</v>
      </c>
      <c r="C261" s="1456" t="s">
        <v>8230</v>
      </c>
      <c r="D261" s="1457"/>
      <c r="E261" s="1458"/>
    </row>
    <row r="262" spans="1:5" ht="16" thickBot="1" x14ac:dyDescent="0.3">
      <c r="A262" s="1468">
        <v>18080</v>
      </c>
      <c r="B262" s="1455" t="s">
        <v>8231</v>
      </c>
      <c r="C262" s="1456">
        <v>60</v>
      </c>
      <c r="D262" s="1457"/>
      <c r="E262" s="1458"/>
    </row>
    <row r="263" spans="1:5" ht="16" thickBot="1" x14ac:dyDescent="0.3">
      <c r="A263" s="1468">
        <v>18445</v>
      </c>
      <c r="B263" s="1455" t="s">
        <v>8232</v>
      </c>
      <c r="C263" s="1456">
        <v>200</v>
      </c>
      <c r="D263" s="1457"/>
      <c r="E263" s="1458"/>
    </row>
    <row r="264" spans="1:5" ht="16" thickBot="1" x14ac:dyDescent="0.3">
      <c r="A264" s="1468">
        <v>18810</v>
      </c>
      <c r="B264" s="1455" t="s">
        <v>8233</v>
      </c>
      <c r="C264" s="1456">
        <v>800</v>
      </c>
      <c r="D264" s="1457"/>
      <c r="E264" s="1458"/>
    </row>
    <row r="265" spans="1:5" ht="16" thickBot="1" x14ac:dyDescent="0.3">
      <c r="A265" s="1468">
        <v>19176</v>
      </c>
      <c r="B265" s="1455" t="s">
        <v>8234</v>
      </c>
      <c r="C265" s="1456">
        <v>600</v>
      </c>
      <c r="D265" s="1457"/>
      <c r="E265" s="1458"/>
    </row>
    <row r="266" spans="1:5" ht="31.5" thickBot="1" x14ac:dyDescent="0.3">
      <c r="A266" s="1468">
        <v>19541</v>
      </c>
      <c r="B266" s="1455" t="s">
        <v>8235</v>
      </c>
      <c r="C266" s="1456" t="s">
        <v>8236</v>
      </c>
      <c r="D266" s="1457"/>
      <c r="E266" s="1458"/>
    </row>
    <row r="267" spans="1:5" ht="31.5" thickBot="1" x14ac:dyDescent="0.3">
      <c r="A267" s="1468">
        <v>19906</v>
      </c>
      <c r="B267" s="1455" t="s">
        <v>8237</v>
      </c>
      <c r="C267" s="1456" t="s">
        <v>6783</v>
      </c>
      <c r="D267" s="1457"/>
      <c r="E267" s="1458"/>
    </row>
    <row r="268" spans="1:5" ht="16" thickBot="1" x14ac:dyDescent="0.3">
      <c r="A268" s="1468" t="s">
        <v>11552</v>
      </c>
      <c r="B268" s="1455" t="s">
        <v>11650</v>
      </c>
      <c r="C268" s="1456"/>
      <c r="D268" s="1457"/>
      <c r="E268" s="1458"/>
    </row>
    <row r="269" spans="1:5" ht="16" thickBot="1" x14ac:dyDescent="0.3">
      <c r="A269" s="1468">
        <v>45665</v>
      </c>
      <c r="B269" s="1455" t="s">
        <v>8238</v>
      </c>
      <c r="C269" s="1472">
        <v>11232</v>
      </c>
      <c r="D269" s="1457"/>
      <c r="E269" s="1458"/>
    </row>
    <row r="270" spans="1:5" ht="16" thickBot="1" x14ac:dyDescent="0.3">
      <c r="A270" s="1468">
        <v>45696</v>
      </c>
      <c r="B270" s="1455" t="s">
        <v>8239</v>
      </c>
      <c r="C270" s="1456" t="s">
        <v>8240</v>
      </c>
      <c r="D270" s="1457"/>
      <c r="E270" s="1458"/>
    </row>
    <row r="271" spans="1:5" ht="16" thickBot="1" x14ac:dyDescent="0.3">
      <c r="A271" s="1468">
        <v>45724</v>
      </c>
      <c r="B271" s="1455" t="s">
        <v>8241</v>
      </c>
      <c r="C271" s="1456" t="s">
        <v>8242</v>
      </c>
      <c r="D271" s="1457"/>
      <c r="E271" s="1458"/>
    </row>
    <row r="272" spans="1:5" ht="16" thickBot="1" x14ac:dyDescent="0.3">
      <c r="A272" s="1468">
        <v>45755</v>
      </c>
      <c r="B272" s="1455" t="s">
        <v>8243</v>
      </c>
      <c r="C272" s="1456">
        <v>40</v>
      </c>
      <c r="D272" s="1457"/>
      <c r="E272" s="1458"/>
    </row>
    <row r="273" spans="1:5" ht="16" thickBot="1" x14ac:dyDescent="0.3">
      <c r="A273" s="1450">
        <v>45785</v>
      </c>
      <c r="B273" s="1451" t="s">
        <v>8244</v>
      </c>
      <c r="C273" s="1452">
        <v>80</v>
      </c>
      <c r="D273" s="1453"/>
      <c r="E273" s="1454"/>
    </row>
    <row r="274" spans="1:5" ht="16" thickBot="1" x14ac:dyDescent="0.3">
      <c r="A274" s="1450">
        <v>45816</v>
      </c>
      <c r="B274" s="1455" t="s">
        <v>8245</v>
      </c>
      <c r="C274" s="1472">
        <v>20</v>
      </c>
      <c r="D274" s="1473"/>
      <c r="E274" s="1474"/>
    </row>
    <row r="275" spans="1:5" ht="16" thickBot="1" x14ac:dyDescent="0.3">
      <c r="A275" s="1450">
        <v>45846</v>
      </c>
      <c r="B275" s="1455" t="s">
        <v>8246</v>
      </c>
      <c r="C275" s="1456">
        <v>25</v>
      </c>
      <c r="D275" s="1457"/>
      <c r="E275" s="1458"/>
    </row>
    <row r="276" spans="1:5" ht="31.5" thickBot="1" x14ac:dyDescent="0.3">
      <c r="A276" s="1450">
        <v>45877</v>
      </c>
      <c r="B276" s="1455" t="s">
        <v>8247</v>
      </c>
      <c r="C276" s="1456">
        <v>10</v>
      </c>
      <c r="D276" s="1457"/>
      <c r="E276" s="1458"/>
    </row>
    <row r="277" spans="1:5" ht="16" thickBot="1" x14ac:dyDescent="0.3">
      <c r="A277" s="1450">
        <v>45908</v>
      </c>
      <c r="B277" s="1455" t="s">
        <v>8248</v>
      </c>
      <c r="C277" s="1456">
        <v>200</v>
      </c>
      <c r="D277" s="1457"/>
      <c r="E277" s="1458"/>
    </row>
    <row r="278" spans="1:5" ht="16" thickBot="1" x14ac:dyDescent="0.3">
      <c r="A278" s="1450">
        <v>45938</v>
      </c>
      <c r="B278" s="1455" t="s">
        <v>8249</v>
      </c>
      <c r="C278" s="1456" t="s">
        <v>8250</v>
      </c>
      <c r="D278" s="1457"/>
      <c r="E278" s="1458"/>
    </row>
    <row r="279" spans="1:5" ht="16" thickBot="1" x14ac:dyDescent="0.3">
      <c r="A279" s="1450">
        <v>45969</v>
      </c>
      <c r="B279" s="1455" t="s">
        <v>8251</v>
      </c>
      <c r="C279" s="1456">
        <v>50</v>
      </c>
      <c r="D279" s="1457"/>
      <c r="E279" s="1458"/>
    </row>
    <row r="280" spans="1:5" ht="16" thickBot="1" x14ac:dyDescent="0.3">
      <c r="A280" s="1450">
        <v>45999</v>
      </c>
      <c r="B280" s="1455" t="s">
        <v>8252</v>
      </c>
      <c r="C280" s="1456" t="s">
        <v>8192</v>
      </c>
      <c r="D280" s="1457"/>
      <c r="E280" s="1458"/>
    </row>
    <row r="281" spans="1:5" ht="16" thickBot="1" x14ac:dyDescent="0.3">
      <c r="A281" s="1450">
        <v>41487</v>
      </c>
      <c r="B281" s="1455" t="s">
        <v>8253</v>
      </c>
      <c r="C281" s="1456">
        <v>150</v>
      </c>
      <c r="D281" s="1457"/>
      <c r="E281" s="1458"/>
    </row>
    <row r="282" spans="1:5" ht="16" thickBot="1" x14ac:dyDescent="0.3">
      <c r="A282" s="1450">
        <v>41852</v>
      </c>
      <c r="B282" s="1455" t="s">
        <v>8254</v>
      </c>
      <c r="C282" s="1456" t="s">
        <v>8192</v>
      </c>
      <c r="D282" s="1457"/>
      <c r="E282" s="1458"/>
    </row>
    <row r="283" spans="1:5" ht="16" thickBot="1" x14ac:dyDescent="0.3">
      <c r="A283" s="1450">
        <v>42217</v>
      </c>
      <c r="B283" s="1455" t="s">
        <v>8255</v>
      </c>
      <c r="C283" s="1456">
        <v>100</v>
      </c>
      <c r="D283" s="1457"/>
      <c r="E283" s="1458"/>
    </row>
    <row r="284" spans="1:5" ht="16" thickBot="1" x14ac:dyDescent="0.3">
      <c r="A284" s="1450">
        <v>42583</v>
      </c>
      <c r="B284" s="1455" t="s">
        <v>8256</v>
      </c>
      <c r="C284" s="1456" t="s">
        <v>8236</v>
      </c>
      <c r="D284" s="1457"/>
      <c r="E284" s="1458"/>
    </row>
    <row r="285" spans="1:5" ht="14.5" customHeight="1" thickBot="1" x14ac:dyDescent="0.3">
      <c r="A285" s="1450">
        <v>42948</v>
      </c>
      <c r="B285" s="1455" t="s">
        <v>8257</v>
      </c>
      <c r="C285" s="1456">
        <v>40</v>
      </c>
      <c r="D285" s="1457"/>
      <c r="E285" s="1458"/>
    </row>
    <row r="286" spans="1:5" ht="154.5" thickBot="1" x14ac:dyDescent="0.3">
      <c r="A286" s="1468">
        <v>43313</v>
      </c>
      <c r="B286" s="1455" t="s">
        <v>8258</v>
      </c>
      <c r="C286" s="1456" t="s">
        <v>8259</v>
      </c>
      <c r="D286" s="1457"/>
      <c r="E286" s="1458"/>
    </row>
    <row r="287" spans="1:5" ht="14.5" customHeight="1" thickBot="1" x14ac:dyDescent="0.3">
      <c r="A287" s="1468">
        <v>43678</v>
      </c>
      <c r="B287" s="1455" t="s">
        <v>8260</v>
      </c>
      <c r="C287" s="1456">
        <v>50</v>
      </c>
      <c r="D287" s="1457"/>
      <c r="E287" s="1458"/>
    </row>
    <row r="288" spans="1:5" ht="16" thickBot="1" x14ac:dyDescent="0.3">
      <c r="A288" s="1468">
        <v>44044</v>
      </c>
      <c r="B288" s="1455" t="s">
        <v>8261</v>
      </c>
      <c r="C288" s="1456">
        <v>125</v>
      </c>
      <c r="D288" s="1457"/>
      <c r="E288" s="1458"/>
    </row>
    <row r="289" spans="1:5" ht="16" thickBot="1" x14ac:dyDescent="0.3">
      <c r="A289" s="1468">
        <v>44409</v>
      </c>
      <c r="B289" s="1455" t="s">
        <v>8262</v>
      </c>
      <c r="C289" s="1456">
        <v>155</v>
      </c>
      <c r="D289" s="1457"/>
      <c r="E289" s="1458"/>
    </row>
    <row r="290" spans="1:5" ht="16" thickBot="1" x14ac:dyDescent="0.3">
      <c r="A290" s="1468">
        <v>44774</v>
      </c>
      <c r="B290" s="1455" t="s">
        <v>8263</v>
      </c>
      <c r="C290" s="1456">
        <v>220</v>
      </c>
      <c r="D290" s="1457"/>
      <c r="E290" s="1458"/>
    </row>
    <row r="291" spans="1:5" ht="14.5" customHeight="1" thickBot="1" x14ac:dyDescent="0.3">
      <c r="A291" s="1468">
        <v>45139</v>
      </c>
      <c r="B291" s="1455" t="s">
        <v>8264</v>
      </c>
      <c r="C291" s="1456">
        <v>250</v>
      </c>
      <c r="D291" s="1457"/>
      <c r="E291" s="1458"/>
    </row>
    <row r="292" spans="1:5" ht="16" thickBot="1" x14ac:dyDescent="0.3">
      <c r="A292" s="1468">
        <v>45505</v>
      </c>
      <c r="B292" s="1455" t="s">
        <v>8265</v>
      </c>
      <c r="C292" s="1456" t="s">
        <v>8192</v>
      </c>
      <c r="D292" s="1457"/>
      <c r="E292" s="1458"/>
    </row>
    <row r="293" spans="1:5" ht="16" thickBot="1" x14ac:dyDescent="0.3">
      <c r="A293" s="1468">
        <v>45870</v>
      </c>
      <c r="B293" s="1455" t="s">
        <v>8266</v>
      </c>
      <c r="C293" s="1456">
        <v>75</v>
      </c>
      <c r="D293" s="1457"/>
      <c r="E293" s="1458"/>
    </row>
    <row r="294" spans="1:5" ht="16" thickBot="1" x14ac:dyDescent="0.3">
      <c r="A294" s="1468">
        <v>46235</v>
      </c>
      <c r="B294" s="1455" t="s">
        <v>8267</v>
      </c>
      <c r="C294" s="1456">
        <v>150</v>
      </c>
      <c r="D294" s="1457"/>
      <c r="E294" s="1458"/>
    </row>
    <row r="295" spans="1:5" ht="16" thickBot="1" x14ac:dyDescent="0.3">
      <c r="A295" s="1468">
        <v>46600</v>
      </c>
      <c r="B295" s="1455" t="s">
        <v>8268</v>
      </c>
      <c r="C295" s="1456">
        <v>75</v>
      </c>
      <c r="D295" s="1457"/>
      <c r="E295" s="1458"/>
    </row>
    <row r="296" spans="1:5" ht="16" thickBot="1" x14ac:dyDescent="0.3">
      <c r="A296" s="1468">
        <v>46966</v>
      </c>
      <c r="B296" s="1455" t="s">
        <v>8269</v>
      </c>
      <c r="C296" s="1456">
        <v>150</v>
      </c>
      <c r="D296" s="1457"/>
      <c r="E296" s="1458"/>
    </row>
    <row r="297" spans="1:5" ht="14.5" customHeight="1" thickBot="1" x14ac:dyDescent="0.3">
      <c r="A297" s="1468">
        <v>47331</v>
      </c>
      <c r="B297" s="1455" t="s">
        <v>8270</v>
      </c>
      <c r="C297" s="1456">
        <v>120</v>
      </c>
      <c r="D297" s="1457"/>
      <c r="E297" s="1458"/>
    </row>
    <row r="298" spans="1:5" ht="16" thickBot="1" x14ac:dyDescent="0.3">
      <c r="A298" s="1468">
        <v>11171</v>
      </c>
      <c r="B298" s="1455" t="s">
        <v>8271</v>
      </c>
      <c r="C298" s="1456" t="s">
        <v>8240</v>
      </c>
      <c r="D298" s="1457"/>
      <c r="E298" s="1458"/>
    </row>
    <row r="299" spans="1:5" ht="16" thickBot="1" x14ac:dyDescent="0.3">
      <c r="A299" s="1468">
        <v>11536</v>
      </c>
      <c r="B299" s="1455" t="s">
        <v>8272</v>
      </c>
      <c r="C299" s="1456" t="s">
        <v>8273</v>
      </c>
      <c r="D299" s="1457"/>
      <c r="E299" s="1458"/>
    </row>
    <row r="300" spans="1:5" ht="16" thickBot="1" x14ac:dyDescent="0.3">
      <c r="A300" s="1468">
        <v>11902</v>
      </c>
      <c r="B300" s="1455" t="s">
        <v>8274</v>
      </c>
      <c r="C300" s="1456">
        <v>100</v>
      </c>
      <c r="D300" s="1457"/>
      <c r="E300" s="1458"/>
    </row>
    <row r="301" spans="1:5" ht="16" thickBot="1" x14ac:dyDescent="0.3">
      <c r="A301" s="1468">
        <v>12267</v>
      </c>
      <c r="B301" s="1455" t="s">
        <v>8275</v>
      </c>
      <c r="C301" s="1456">
        <v>200</v>
      </c>
      <c r="D301" s="1457"/>
      <c r="E301" s="1458"/>
    </row>
    <row r="302" spans="1:5" ht="16" thickBot="1" x14ac:dyDescent="0.3">
      <c r="A302" s="1468">
        <v>12632</v>
      </c>
      <c r="B302" s="1455" t="s">
        <v>8276</v>
      </c>
      <c r="C302" s="1456">
        <v>150</v>
      </c>
      <c r="D302" s="1457"/>
      <c r="E302" s="1458"/>
    </row>
    <row r="303" spans="1:5" ht="16" thickBot="1" x14ac:dyDescent="0.3">
      <c r="A303" s="1468">
        <v>12997</v>
      </c>
      <c r="B303" s="1455" t="s">
        <v>8277</v>
      </c>
      <c r="C303" s="1456">
        <v>150</v>
      </c>
      <c r="D303" s="1457"/>
      <c r="E303" s="1458"/>
    </row>
    <row r="304" spans="1:5" ht="16" thickBot="1" x14ac:dyDescent="0.3">
      <c r="A304" s="1468">
        <v>13363</v>
      </c>
      <c r="B304" s="1455" t="s">
        <v>8278</v>
      </c>
      <c r="C304" s="1456" t="s">
        <v>6783</v>
      </c>
      <c r="D304" s="1457"/>
      <c r="E304" s="1458"/>
    </row>
    <row r="305" spans="1:5" ht="154.5" thickBot="1" x14ac:dyDescent="0.3">
      <c r="A305" s="1468">
        <v>13728</v>
      </c>
      <c r="B305" s="1455" t="s">
        <v>8279</v>
      </c>
      <c r="C305" s="1456" t="s">
        <v>8280</v>
      </c>
      <c r="D305" s="1457"/>
      <c r="E305" s="1458"/>
    </row>
    <row r="306" spans="1:5" ht="16" thickBot="1" x14ac:dyDescent="0.3">
      <c r="A306" s="1468">
        <v>14093</v>
      </c>
      <c r="B306" s="1455" t="s">
        <v>8281</v>
      </c>
      <c r="C306" s="1456">
        <v>30</v>
      </c>
      <c r="D306" s="1457"/>
      <c r="E306" s="1458"/>
    </row>
    <row r="307" spans="1:5" ht="16" thickBot="1" x14ac:dyDescent="0.3">
      <c r="A307" s="1468"/>
      <c r="B307" s="1455" t="s">
        <v>23491</v>
      </c>
      <c r="C307" s="1456"/>
      <c r="D307" s="1457"/>
      <c r="E307" s="1458"/>
    </row>
    <row r="308" spans="1:5" ht="16" thickBot="1" x14ac:dyDescent="0.3">
      <c r="A308" s="1468">
        <v>14458</v>
      </c>
      <c r="B308" s="1455" t="s">
        <v>8282</v>
      </c>
      <c r="C308" s="1456">
        <v>30</v>
      </c>
      <c r="D308" s="1457"/>
      <c r="E308" s="1458"/>
    </row>
    <row r="309" spans="1:5" ht="84.5" thickBot="1" x14ac:dyDescent="0.3">
      <c r="A309" s="1468">
        <v>14824</v>
      </c>
      <c r="B309" s="1455" t="s">
        <v>8283</v>
      </c>
      <c r="C309" s="1456" t="s">
        <v>8207</v>
      </c>
      <c r="D309" s="1457"/>
      <c r="E309" s="1458"/>
    </row>
    <row r="310" spans="1:5" ht="28.15" customHeight="1" thickBot="1" x14ac:dyDescent="0.3">
      <c r="A310" s="1468">
        <v>15189</v>
      </c>
      <c r="B310" s="1455" t="s">
        <v>11651</v>
      </c>
      <c r="C310" s="1456">
        <v>60</v>
      </c>
      <c r="D310" s="1457"/>
      <c r="E310" s="1458"/>
    </row>
    <row r="311" spans="1:5" ht="16" thickBot="1" x14ac:dyDescent="0.3">
      <c r="A311" s="1468">
        <v>15554</v>
      </c>
      <c r="B311" s="1455" t="s">
        <v>8284</v>
      </c>
      <c r="C311" s="1456">
        <v>100</v>
      </c>
      <c r="D311" s="1457"/>
      <c r="E311" s="1458"/>
    </row>
    <row r="312" spans="1:5" ht="16" thickBot="1" x14ac:dyDescent="0.3">
      <c r="A312" s="1475">
        <v>15919</v>
      </c>
      <c r="B312" s="1451" t="s">
        <v>8285</v>
      </c>
      <c r="C312" s="1452">
        <v>75</v>
      </c>
      <c r="D312" s="1453"/>
      <c r="E312" s="1454"/>
    </row>
    <row r="313" spans="1:5" ht="16" thickBot="1" x14ac:dyDescent="0.3">
      <c r="A313" s="1468">
        <v>16285</v>
      </c>
      <c r="B313" s="1455" t="s">
        <v>8286</v>
      </c>
      <c r="C313" s="1456">
        <v>90</v>
      </c>
      <c r="D313" s="1457"/>
      <c r="E313" s="1458"/>
    </row>
    <row r="314" spans="1:5" ht="14.5" customHeight="1" thickBot="1" x14ac:dyDescent="0.3">
      <c r="A314" s="1468">
        <v>16650</v>
      </c>
      <c r="B314" s="1455" t="s">
        <v>8287</v>
      </c>
      <c r="C314" s="1456">
        <v>50</v>
      </c>
      <c r="D314" s="1457"/>
      <c r="E314" s="1458"/>
    </row>
    <row r="315" spans="1:5" ht="16" thickBot="1" x14ac:dyDescent="0.3">
      <c r="A315" s="1468">
        <v>17015</v>
      </c>
      <c r="B315" s="1455" t="s">
        <v>8288</v>
      </c>
      <c r="C315" s="1456">
        <v>100</v>
      </c>
      <c r="D315" s="1457"/>
      <c r="E315" s="1458"/>
    </row>
    <row r="316" spans="1:5" ht="16" thickBot="1" x14ac:dyDescent="0.3">
      <c r="A316" s="1468">
        <v>17380</v>
      </c>
      <c r="B316" s="1455" t="s">
        <v>8289</v>
      </c>
      <c r="C316" s="1456">
        <v>150</v>
      </c>
      <c r="D316" s="1457"/>
      <c r="E316" s="1458"/>
    </row>
    <row r="317" spans="1:5" ht="31.5" thickBot="1" x14ac:dyDescent="0.3">
      <c r="A317" s="1468">
        <v>17746</v>
      </c>
      <c r="B317" s="1455" t="s">
        <v>8290</v>
      </c>
      <c r="C317" s="1456">
        <v>110</v>
      </c>
      <c r="D317" s="1457"/>
      <c r="E317" s="1458"/>
    </row>
    <row r="318" spans="1:5" ht="31.5" thickBot="1" x14ac:dyDescent="0.3">
      <c r="A318" s="1468">
        <v>18111</v>
      </c>
      <c r="B318" s="1455" t="s">
        <v>8291</v>
      </c>
      <c r="C318" s="1456">
        <v>150</v>
      </c>
      <c r="D318" s="1457"/>
      <c r="E318" s="1458"/>
    </row>
    <row r="319" spans="1:5" ht="154.5" thickBot="1" x14ac:dyDescent="0.3">
      <c r="A319" s="1468">
        <v>18476</v>
      </c>
      <c r="B319" s="1455" t="s">
        <v>8222</v>
      </c>
      <c r="C319" s="1456" t="s">
        <v>8292</v>
      </c>
      <c r="D319" s="1457"/>
      <c r="E319" s="1458"/>
    </row>
    <row r="320" spans="1:5" ht="16" thickBot="1" x14ac:dyDescent="0.3">
      <c r="A320" s="1468">
        <v>18841</v>
      </c>
      <c r="B320" s="1455" t="s">
        <v>8293</v>
      </c>
      <c r="C320" s="1456">
        <v>75</v>
      </c>
      <c r="D320" s="1457"/>
      <c r="E320" s="1458"/>
    </row>
    <row r="321" spans="1:5" ht="16" thickBot="1" x14ac:dyDescent="0.3">
      <c r="A321" s="1468">
        <v>19207</v>
      </c>
      <c r="B321" s="1455" t="s">
        <v>8294</v>
      </c>
      <c r="C321" s="1456">
        <v>100</v>
      </c>
      <c r="D321" s="1457"/>
      <c r="E321" s="1458"/>
    </row>
    <row r="322" spans="1:5" ht="31.5" thickBot="1" x14ac:dyDescent="0.3">
      <c r="A322" s="1468">
        <v>19572</v>
      </c>
      <c r="B322" s="1455" t="s">
        <v>8295</v>
      </c>
      <c r="C322" s="1456">
        <v>150</v>
      </c>
      <c r="D322" s="1457"/>
      <c r="E322" s="1458"/>
    </row>
    <row r="323" spans="1:5" ht="16" thickBot="1" x14ac:dyDescent="0.3">
      <c r="A323" s="1468">
        <v>19937</v>
      </c>
      <c r="B323" s="1455" t="s">
        <v>8296</v>
      </c>
      <c r="C323" s="1456">
        <v>10</v>
      </c>
      <c r="D323" s="1457"/>
      <c r="E323" s="1458"/>
    </row>
    <row r="324" spans="1:5" ht="14.5" customHeight="1" thickBot="1" x14ac:dyDescent="0.3">
      <c r="A324" s="1468">
        <v>20302</v>
      </c>
      <c r="B324" s="1455" t="s">
        <v>8297</v>
      </c>
      <c r="C324" s="1456">
        <v>50</v>
      </c>
      <c r="D324" s="1457"/>
      <c r="E324" s="1458"/>
    </row>
    <row r="325" spans="1:5" ht="16" thickBot="1" x14ac:dyDescent="0.3">
      <c r="A325" s="1468">
        <v>20668</v>
      </c>
      <c r="B325" s="1455" t="s">
        <v>8298</v>
      </c>
      <c r="C325" s="1456">
        <v>100</v>
      </c>
      <c r="D325" s="1457"/>
      <c r="E325" s="1458"/>
    </row>
    <row r="326" spans="1:5" ht="16" thickBot="1" x14ac:dyDescent="0.3">
      <c r="A326" s="1468">
        <v>21033</v>
      </c>
      <c r="B326" s="1455" t="s">
        <v>8299</v>
      </c>
      <c r="C326" s="1456">
        <v>150</v>
      </c>
      <c r="D326" s="1457"/>
      <c r="E326" s="1458"/>
    </row>
    <row r="327" spans="1:5" ht="16" thickBot="1" x14ac:dyDescent="0.3">
      <c r="A327" s="1468">
        <v>21398</v>
      </c>
      <c r="B327" s="1455" t="s">
        <v>8300</v>
      </c>
      <c r="C327" s="1456">
        <v>400</v>
      </c>
      <c r="D327" s="1457"/>
      <c r="E327" s="1458"/>
    </row>
    <row r="328" spans="1:5" ht="31.5" thickBot="1" x14ac:dyDescent="0.3">
      <c r="A328" s="1468">
        <v>21763</v>
      </c>
      <c r="B328" s="1455" t="s">
        <v>8301</v>
      </c>
      <c r="C328" s="1456" t="s">
        <v>8302</v>
      </c>
      <c r="D328" s="1457"/>
      <c r="E328" s="1458"/>
    </row>
    <row r="329" spans="1:5" ht="16" thickBot="1" x14ac:dyDescent="0.3">
      <c r="A329" s="1468" t="s">
        <v>11553</v>
      </c>
      <c r="B329" s="1455" t="s">
        <v>11652</v>
      </c>
      <c r="C329" s="1456"/>
      <c r="D329" s="1457"/>
      <c r="E329" s="1458"/>
    </row>
    <row r="330" spans="1:5" ht="16" thickBot="1" x14ac:dyDescent="0.3">
      <c r="A330" s="1468">
        <v>45666</v>
      </c>
      <c r="B330" s="1455" t="s">
        <v>8303</v>
      </c>
      <c r="C330" s="1456" t="s">
        <v>8304</v>
      </c>
      <c r="D330" s="1457"/>
      <c r="E330" s="1458"/>
    </row>
    <row r="331" spans="1:5" ht="16" thickBot="1" x14ac:dyDescent="0.3">
      <c r="A331" s="1468">
        <v>45697</v>
      </c>
      <c r="B331" s="1455" t="s">
        <v>8305</v>
      </c>
      <c r="C331" s="1456">
        <v>40</v>
      </c>
      <c r="D331" s="1457"/>
      <c r="E331" s="1458"/>
    </row>
    <row r="332" spans="1:5" ht="16" thickBot="1" x14ac:dyDescent="0.3">
      <c r="A332" s="1468">
        <v>45725</v>
      </c>
      <c r="B332" s="1455" t="s">
        <v>8306</v>
      </c>
      <c r="C332" s="1456">
        <v>200</v>
      </c>
      <c r="D332" s="1457"/>
      <c r="E332" s="1458"/>
    </row>
    <row r="333" spans="1:5" ht="16" thickBot="1" x14ac:dyDescent="0.3">
      <c r="A333" s="1468">
        <v>45756</v>
      </c>
      <c r="B333" s="1455" t="s">
        <v>8307</v>
      </c>
      <c r="C333" s="1456">
        <v>150</v>
      </c>
      <c r="D333" s="1457"/>
      <c r="E333" s="1458"/>
    </row>
    <row r="334" spans="1:5" ht="16" thickBot="1" x14ac:dyDescent="0.3">
      <c r="A334" s="1468">
        <v>45786</v>
      </c>
      <c r="B334" s="1451" t="s">
        <v>8308</v>
      </c>
      <c r="C334" s="1452">
        <v>30</v>
      </c>
      <c r="D334" s="1453"/>
      <c r="E334" s="1454"/>
    </row>
    <row r="335" spans="1:5" ht="16" thickBot="1" x14ac:dyDescent="0.3">
      <c r="A335" s="1450">
        <v>45817</v>
      </c>
      <c r="B335" s="1455" t="s">
        <v>8309</v>
      </c>
      <c r="C335" s="1456">
        <v>30</v>
      </c>
      <c r="D335" s="1457"/>
      <c r="E335" s="1458"/>
    </row>
    <row r="336" spans="1:5" ht="16" thickBot="1" x14ac:dyDescent="0.3">
      <c r="A336" s="1450">
        <v>45847</v>
      </c>
      <c r="B336" s="1455" t="s">
        <v>8310</v>
      </c>
      <c r="C336" s="1456">
        <v>120</v>
      </c>
      <c r="D336" s="1457"/>
      <c r="E336" s="1458"/>
    </row>
    <row r="337" spans="1:5" ht="16" thickBot="1" x14ac:dyDescent="0.3">
      <c r="A337" s="1450">
        <v>45878</v>
      </c>
      <c r="B337" s="1455" t="s">
        <v>8311</v>
      </c>
      <c r="C337" s="1472">
        <v>150</v>
      </c>
      <c r="D337" s="1457"/>
      <c r="E337" s="1458"/>
    </row>
    <row r="338" spans="1:5" ht="16" thickBot="1" x14ac:dyDescent="0.3">
      <c r="A338" s="1450">
        <v>45909</v>
      </c>
      <c r="B338" s="1455" t="s">
        <v>8312</v>
      </c>
      <c r="C338" s="1456">
        <v>90</v>
      </c>
      <c r="D338" s="1457"/>
      <c r="E338" s="1458"/>
    </row>
    <row r="339" spans="1:5" ht="16" thickBot="1" x14ac:dyDescent="0.3">
      <c r="A339" s="1450">
        <v>45939</v>
      </c>
      <c r="B339" s="1455" t="s">
        <v>8313</v>
      </c>
      <c r="C339" s="1456">
        <v>120</v>
      </c>
      <c r="D339" s="1457"/>
      <c r="E339" s="1458"/>
    </row>
    <row r="340" spans="1:5" ht="16" thickBot="1" x14ac:dyDescent="0.3">
      <c r="A340" s="1450">
        <v>45970</v>
      </c>
      <c r="B340" s="1455" t="s">
        <v>8314</v>
      </c>
      <c r="C340" s="1456">
        <v>50</v>
      </c>
      <c r="D340" s="1457"/>
      <c r="E340" s="1458"/>
    </row>
    <row r="341" spans="1:5" ht="16" thickBot="1" x14ac:dyDescent="0.3">
      <c r="A341" s="1450">
        <v>46000</v>
      </c>
      <c r="B341" s="1455" t="s">
        <v>8315</v>
      </c>
      <c r="C341" s="1456">
        <v>90</v>
      </c>
      <c r="D341" s="1457"/>
      <c r="E341" s="1458"/>
    </row>
    <row r="342" spans="1:5" ht="16" thickBot="1" x14ac:dyDescent="0.3">
      <c r="A342" s="1450">
        <v>41518</v>
      </c>
      <c r="B342" s="1455" t="s">
        <v>8316</v>
      </c>
      <c r="C342" s="1456">
        <v>140</v>
      </c>
      <c r="D342" s="1457"/>
      <c r="E342" s="1458"/>
    </row>
    <row r="343" spans="1:5" ht="16" thickBot="1" x14ac:dyDescent="0.3">
      <c r="A343" s="1450">
        <v>41883</v>
      </c>
      <c r="B343" s="1455" t="s">
        <v>8317</v>
      </c>
      <c r="C343" s="1456">
        <v>120</v>
      </c>
      <c r="D343" s="1457"/>
      <c r="E343" s="1458"/>
    </row>
    <row r="344" spans="1:5" ht="16" thickBot="1" x14ac:dyDescent="0.3">
      <c r="A344" s="1450">
        <v>42248</v>
      </c>
      <c r="B344" s="1455" t="s">
        <v>8318</v>
      </c>
      <c r="C344" s="1456">
        <v>200</v>
      </c>
      <c r="D344" s="1457"/>
      <c r="E344" s="1458"/>
    </row>
    <row r="345" spans="1:5" ht="31.5" thickBot="1" x14ac:dyDescent="0.3">
      <c r="A345" s="1450">
        <v>42614</v>
      </c>
      <c r="B345" s="1455" t="s">
        <v>8319</v>
      </c>
      <c r="C345" s="1456">
        <v>150</v>
      </c>
      <c r="D345" s="1457"/>
      <c r="E345" s="1458"/>
    </row>
    <row r="346" spans="1:5" ht="31.5" thickBot="1" x14ac:dyDescent="0.3">
      <c r="A346" s="1450">
        <v>42979</v>
      </c>
      <c r="B346" s="1455" t="s">
        <v>8320</v>
      </c>
      <c r="C346" s="1456">
        <v>270</v>
      </c>
      <c r="D346" s="1457"/>
      <c r="E346" s="1458"/>
    </row>
    <row r="347" spans="1:5" ht="16" thickBot="1" x14ac:dyDescent="0.3">
      <c r="A347" s="1468">
        <v>43344</v>
      </c>
      <c r="B347" s="1455" t="s">
        <v>8321</v>
      </c>
      <c r="C347" s="1456">
        <v>200</v>
      </c>
      <c r="D347" s="1457"/>
      <c r="E347" s="1458"/>
    </row>
    <row r="348" spans="1:5" ht="16" thickBot="1" x14ac:dyDescent="0.3">
      <c r="A348" s="1468">
        <v>43709</v>
      </c>
      <c r="B348" s="1455" t="s">
        <v>8322</v>
      </c>
      <c r="C348" s="1456">
        <v>400</v>
      </c>
      <c r="D348" s="1457"/>
      <c r="E348" s="1458"/>
    </row>
    <row r="349" spans="1:5" ht="31.5" thickBot="1" x14ac:dyDescent="0.3">
      <c r="A349" s="1468">
        <v>44075</v>
      </c>
      <c r="B349" s="1455" t="s">
        <v>8323</v>
      </c>
      <c r="C349" s="1456">
        <v>30</v>
      </c>
      <c r="D349" s="1457"/>
      <c r="E349" s="1458"/>
    </row>
    <row r="350" spans="1:5" ht="31.5" thickBot="1" x14ac:dyDescent="0.3">
      <c r="A350" s="1468">
        <v>44440</v>
      </c>
      <c r="B350" s="1455" t="s">
        <v>8324</v>
      </c>
      <c r="C350" s="1456">
        <v>50</v>
      </c>
      <c r="D350" s="1457"/>
      <c r="E350" s="1458"/>
    </row>
    <row r="351" spans="1:5" ht="31.5" thickBot="1" x14ac:dyDescent="0.3">
      <c r="A351" s="1468">
        <v>44805</v>
      </c>
      <c r="B351" s="1455" t="s">
        <v>8325</v>
      </c>
      <c r="C351" s="1456">
        <v>40</v>
      </c>
      <c r="D351" s="1457"/>
      <c r="E351" s="1458"/>
    </row>
    <row r="352" spans="1:5" ht="31.5" thickBot="1" x14ac:dyDescent="0.3">
      <c r="A352" s="1468">
        <v>45170</v>
      </c>
      <c r="B352" s="1455" t="s">
        <v>8326</v>
      </c>
      <c r="C352" s="1456">
        <v>70</v>
      </c>
      <c r="D352" s="1457"/>
      <c r="E352" s="1458"/>
    </row>
    <row r="353" spans="1:5" ht="154.5" thickBot="1" x14ac:dyDescent="0.3">
      <c r="A353" s="1468">
        <v>45536</v>
      </c>
      <c r="B353" s="1455" t="s">
        <v>8327</v>
      </c>
      <c r="C353" s="1456" t="s">
        <v>8328</v>
      </c>
      <c r="D353" s="1457"/>
      <c r="E353" s="1458"/>
    </row>
    <row r="354" spans="1:5" ht="31.5" thickBot="1" x14ac:dyDescent="0.3">
      <c r="A354" s="1468">
        <v>45901</v>
      </c>
      <c r="B354" s="1455" t="s">
        <v>8329</v>
      </c>
      <c r="C354" s="1456">
        <v>60</v>
      </c>
      <c r="D354" s="1457"/>
      <c r="E354" s="1458"/>
    </row>
    <row r="355" spans="1:5" ht="16" thickBot="1" x14ac:dyDescent="0.3">
      <c r="A355" s="1468">
        <v>46266</v>
      </c>
      <c r="B355" s="1455" t="s">
        <v>8330</v>
      </c>
      <c r="C355" s="1456">
        <v>30</v>
      </c>
      <c r="D355" s="1457"/>
      <c r="E355" s="1458"/>
    </row>
    <row r="356" spans="1:5" ht="31.5" thickBot="1" x14ac:dyDescent="0.3">
      <c r="A356" s="1468">
        <v>46631</v>
      </c>
      <c r="B356" s="1455" t="s">
        <v>8331</v>
      </c>
      <c r="C356" s="1456">
        <v>30</v>
      </c>
      <c r="D356" s="1457"/>
      <c r="E356" s="1458"/>
    </row>
    <row r="357" spans="1:5" ht="16" thickBot="1" x14ac:dyDescent="0.3">
      <c r="A357" s="1468">
        <v>46997</v>
      </c>
      <c r="B357" s="1455" t="s">
        <v>8332</v>
      </c>
      <c r="C357" s="1456">
        <v>300</v>
      </c>
      <c r="D357" s="1457"/>
      <c r="E357" s="1458"/>
    </row>
    <row r="358" spans="1:5" ht="14.5" customHeight="1" thickBot="1" x14ac:dyDescent="0.3">
      <c r="A358" s="1468">
        <v>47362</v>
      </c>
      <c r="B358" s="1455" t="s">
        <v>8333</v>
      </c>
      <c r="C358" s="1456">
        <v>250</v>
      </c>
      <c r="D358" s="1457"/>
      <c r="E358" s="1458"/>
    </row>
    <row r="359" spans="1:5" ht="16" thickBot="1" x14ac:dyDescent="0.3">
      <c r="A359" s="1468">
        <v>11202</v>
      </c>
      <c r="B359" s="1455" t="s">
        <v>8334</v>
      </c>
      <c r="C359" s="1456">
        <v>170</v>
      </c>
      <c r="D359" s="1457"/>
      <c r="E359" s="1458"/>
    </row>
    <row r="360" spans="1:5" ht="31.5" thickBot="1" x14ac:dyDescent="0.3">
      <c r="A360" s="1468">
        <v>11567</v>
      </c>
      <c r="B360" s="1455" t="s">
        <v>8335</v>
      </c>
      <c r="C360" s="1456">
        <v>60</v>
      </c>
      <c r="D360" s="1457"/>
      <c r="E360" s="1458"/>
    </row>
    <row r="361" spans="1:5" ht="16" thickBot="1" x14ac:dyDescent="0.3">
      <c r="A361" s="1468">
        <v>11933</v>
      </c>
      <c r="B361" s="1455" t="s">
        <v>8336</v>
      </c>
      <c r="C361" s="1456">
        <v>30</v>
      </c>
      <c r="D361" s="1457"/>
      <c r="E361" s="1458"/>
    </row>
    <row r="362" spans="1:5" ht="154.5" thickBot="1" x14ac:dyDescent="0.3">
      <c r="A362" s="1468">
        <v>12298</v>
      </c>
      <c r="B362" s="1455" t="s">
        <v>8337</v>
      </c>
      <c r="C362" s="1456" t="s">
        <v>8338</v>
      </c>
      <c r="D362" s="1457"/>
      <c r="E362" s="1458"/>
    </row>
    <row r="363" spans="1:5" ht="16" thickBot="1" x14ac:dyDescent="0.3">
      <c r="A363" s="1468"/>
      <c r="B363" s="1455" t="s">
        <v>8339</v>
      </c>
      <c r="C363" s="1456"/>
      <c r="D363" s="1457"/>
      <c r="E363" s="1458"/>
    </row>
    <row r="364" spans="1:5" ht="16" thickBot="1" x14ac:dyDescent="0.3">
      <c r="A364" s="1468">
        <v>12663</v>
      </c>
      <c r="B364" s="1455" t="s">
        <v>8340</v>
      </c>
      <c r="C364" s="1456">
        <v>30</v>
      </c>
      <c r="D364" s="1457"/>
      <c r="E364" s="1458"/>
    </row>
    <row r="365" spans="1:5" ht="84.5" thickBot="1" x14ac:dyDescent="0.3">
      <c r="A365" s="1468">
        <v>13028</v>
      </c>
      <c r="B365" s="1455" t="s">
        <v>8341</v>
      </c>
      <c r="C365" s="1456" t="s">
        <v>8207</v>
      </c>
      <c r="D365" s="1457"/>
      <c r="E365" s="1458"/>
    </row>
    <row r="366" spans="1:5" ht="16" thickBot="1" x14ac:dyDescent="0.3">
      <c r="A366" s="1468">
        <v>13394</v>
      </c>
      <c r="B366" s="1455" t="s">
        <v>11653</v>
      </c>
      <c r="C366" s="1456">
        <v>60</v>
      </c>
      <c r="D366" s="1457"/>
      <c r="E366" s="1458"/>
    </row>
    <row r="367" spans="1:5" ht="28.15" customHeight="1" thickBot="1" x14ac:dyDescent="0.3">
      <c r="A367" s="1468">
        <v>13759</v>
      </c>
      <c r="B367" s="1455" t="e">
        <f>- obou</f>
        <v>#NAME?</v>
      </c>
      <c r="C367" s="1456">
        <v>100</v>
      </c>
      <c r="D367" s="1457"/>
      <c r="E367" s="1458"/>
    </row>
    <row r="368" spans="1:5" ht="16" thickBot="1" x14ac:dyDescent="0.3">
      <c r="A368" s="1475">
        <v>14124</v>
      </c>
      <c r="B368" s="1451" t="s">
        <v>8342</v>
      </c>
      <c r="C368" s="1452">
        <v>75</v>
      </c>
      <c r="D368" s="1453"/>
      <c r="E368" s="1454"/>
    </row>
    <row r="369" spans="1:5" ht="16" thickBot="1" x14ac:dyDescent="0.3">
      <c r="A369" s="1468">
        <v>14489</v>
      </c>
      <c r="B369" s="1455" t="s">
        <v>8343</v>
      </c>
      <c r="C369" s="1456">
        <v>100</v>
      </c>
      <c r="D369" s="1457"/>
      <c r="E369" s="1458"/>
    </row>
    <row r="370" spans="1:5" ht="28.15" customHeight="1" thickBot="1" x14ac:dyDescent="0.3">
      <c r="A370" s="1468">
        <v>14855</v>
      </c>
      <c r="B370" s="1455" t="s">
        <v>8344</v>
      </c>
      <c r="C370" s="1456">
        <v>50</v>
      </c>
      <c r="D370" s="1457"/>
      <c r="E370" s="1458"/>
    </row>
    <row r="371" spans="1:5" ht="31.5" thickBot="1" x14ac:dyDescent="0.3">
      <c r="A371" s="1468">
        <v>15220</v>
      </c>
      <c r="B371" s="1455" t="s">
        <v>8345</v>
      </c>
      <c r="C371" s="1456">
        <v>110</v>
      </c>
      <c r="D371" s="1457"/>
      <c r="E371" s="1458"/>
    </row>
    <row r="372" spans="1:5" ht="31.5" thickBot="1" x14ac:dyDescent="0.3">
      <c r="A372" s="1468">
        <v>15585</v>
      </c>
      <c r="B372" s="1455" t="s">
        <v>8346</v>
      </c>
      <c r="C372" s="1456">
        <v>150</v>
      </c>
      <c r="D372" s="1457"/>
      <c r="E372" s="1458"/>
    </row>
    <row r="373" spans="1:5" ht="154.5" thickBot="1" x14ac:dyDescent="0.3">
      <c r="A373" s="1468">
        <v>15950</v>
      </c>
      <c r="B373" s="1455" t="s">
        <v>8347</v>
      </c>
      <c r="C373" s="1456" t="s">
        <v>8348</v>
      </c>
      <c r="D373" s="1457"/>
      <c r="E373" s="1458"/>
    </row>
    <row r="374" spans="1:5" ht="16" thickBot="1" x14ac:dyDescent="0.3">
      <c r="A374" s="1468">
        <v>16316</v>
      </c>
      <c r="B374" s="1455" t="s">
        <v>8349</v>
      </c>
      <c r="C374" s="1456">
        <v>100</v>
      </c>
      <c r="D374" s="1457"/>
      <c r="E374" s="1458"/>
    </row>
    <row r="375" spans="1:5" ht="16" thickBot="1" x14ac:dyDescent="0.3">
      <c r="A375" s="1468">
        <v>16681</v>
      </c>
      <c r="B375" s="1455" t="s">
        <v>8350</v>
      </c>
      <c r="C375" s="1456">
        <v>150</v>
      </c>
      <c r="D375" s="1457"/>
      <c r="E375" s="1458"/>
    </row>
    <row r="376" spans="1:5" ht="16" thickBot="1" x14ac:dyDescent="0.3">
      <c r="A376" s="1468">
        <v>17046</v>
      </c>
      <c r="B376" s="1455" t="s">
        <v>8351</v>
      </c>
      <c r="C376" s="1456">
        <v>150</v>
      </c>
      <c r="D376" s="1457"/>
      <c r="E376" s="1458"/>
    </row>
    <row r="377" spans="1:5" ht="16" thickBot="1" x14ac:dyDescent="0.3">
      <c r="A377" s="1468">
        <v>17411</v>
      </c>
      <c r="B377" s="1455" t="s">
        <v>8352</v>
      </c>
      <c r="C377" s="1456">
        <v>20</v>
      </c>
      <c r="D377" s="1457"/>
      <c r="E377" s="1458"/>
    </row>
    <row r="378" spans="1:5" ht="14.5" customHeight="1" thickBot="1" x14ac:dyDescent="0.3">
      <c r="A378" s="1468">
        <v>17777</v>
      </c>
      <c r="B378" s="1455" t="s">
        <v>8353</v>
      </c>
      <c r="C378" s="1456">
        <v>50</v>
      </c>
      <c r="D378" s="1457"/>
      <c r="E378" s="1458"/>
    </row>
    <row r="379" spans="1:5" ht="16" thickBot="1" x14ac:dyDescent="0.3">
      <c r="A379" s="1468">
        <v>18142</v>
      </c>
      <c r="B379" s="1455" t="s">
        <v>8354</v>
      </c>
      <c r="C379" s="1456">
        <v>150</v>
      </c>
      <c r="D379" s="1457"/>
      <c r="E379" s="1458"/>
    </row>
    <row r="380" spans="1:5" ht="16" thickBot="1" x14ac:dyDescent="0.3">
      <c r="A380" s="1468">
        <v>18507</v>
      </c>
      <c r="B380" s="1455" t="s">
        <v>8355</v>
      </c>
      <c r="C380" s="1456">
        <v>400</v>
      </c>
      <c r="D380" s="1457"/>
      <c r="E380" s="1458"/>
    </row>
    <row r="381" spans="1:5" ht="31.5" thickBot="1" x14ac:dyDescent="0.3">
      <c r="A381" s="1468">
        <v>18872</v>
      </c>
      <c r="B381" s="1455" t="s">
        <v>8356</v>
      </c>
      <c r="C381" s="1456">
        <v>100</v>
      </c>
      <c r="D381" s="1457"/>
      <c r="E381" s="1458"/>
    </row>
    <row r="382" spans="1:5" ht="16" thickBot="1" x14ac:dyDescent="0.3">
      <c r="A382" s="1468">
        <v>19238</v>
      </c>
      <c r="B382" s="1455" t="s">
        <v>8357</v>
      </c>
      <c r="C382" s="1456">
        <v>150</v>
      </c>
      <c r="D382" s="1457"/>
      <c r="E382" s="1458"/>
    </row>
    <row r="383" spans="1:5" ht="16" thickBot="1" x14ac:dyDescent="0.3">
      <c r="A383" s="1468">
        <v>19603</v>
      </c>
      <c r="B383" s="1455" t="s">
        <v>8358</v>
      </c>
      <c r="C383" s="1456">
        <v>180</v>
      </c>
      <c r="D383" s="1457"/>
      <c r="E383" s="1458"/>
    </row>
    <row r="384" spans="1:5" ht="16" thickBot="1" x14ac:dyDescent="0.3">
      <c r="A384" s="1468" t="s">
        <v>11554</v>
      </c>
      <c r="B384" s="1455" t="s">
        <v>11654</v>
      </c>
      <c r="C384" s="1456"/>
      <c r="D384" s="1457"/>
      <c r="E384" s="1458"/>
    </row>
    <row r="385" spans="1:5" ht="16" thickBot="1" x14ac:dyDescent="0.3">
      <c r="A385" s="1468">
        <v>45667</v>
      </c>
      <c r="B385" s="1455" t="s">
        <v>8359</v>
      </c>
      <c r="C385" s="1456">
        <v>50</v>
      </c>
      <c r="D385" s="1457"/>
      <c r="E385" s="1458"/>
    </row>
    <row r="386" spans="1:5" ht="16" thickBot="1" x14ac:dyDescent="0.3">
      <c r="A386" s="1468">
        <v>45698</v>
      </c>
      <c r="B386" s="1455" t="s">
        <v>8360</v>
      </c>
      <c r="C386" s="1456">
        <v>120</v>
      </c>
      <c r="D386" s="1457"/>
      <c r="E386" s="1458"/>
    </row>
    <row r="387" spans="1:5" ht="16" thickBot="1" x14ac:dyDescent="0.3">
      <c r="A387" s="1468">
        <v>45726</v>
      </c>
      <c r="B387" s="1455" t="s">
        <v>8361</v>
      </c>
      <c r="C387" s="1456">
        <v>150</v>
      </c>
      <c r="D387" s="1457"/>
      <c r="E387" s="1458"/>
    </row>
    <row r="388" spans="1:5" ht="16" thickBot="1" x14ac:dyDescent="0.3">
      <c r="A388" s="1468">
        <v>45757</v>
      </c>
      <c r="B388" s="1455" t="s">
        <v>8362</v>
      </c>
      <c r="C388" s="1456">
        <v>50</v>
      </c>
      <c r="D388" s="1457"/>
      <c r="E388" s="1458"/>
    </row>
    <row r="389" spans="1:5" ht="16" thickBot="1" x14ac:dyDescent="0.3">
      <c r="A389" s="1468">
        <v>45787</v>
      </c>
      <c r="B389" s="1451" t="s">
        <v>8363</v>
      </c>
      <c r="C389" s="1452">
        <v>120</v>
      </c>
      <c r="D389" s="1453"/>
      <c r="E389" s="1454"/>
    </row>
    <row r="390" spans="1:5" ht="16" thickBot="1" x14ac:dyDescent="0.3">
      <c r="A390" s="1450">
        <v>45818</v>
      </c>
      <c r="B390" s="1455" t="e">
        <f>- hluboká s poraněním žlučových cest</f>
        <v>#NAME?</v>
      </c>
      <c r="C390" s="1456">
        <v>200</v>
      </c>
      <c r="D390" s="1457"/>
      <c r="E390" s="1458"/>
    </row>
    <row r="391" spans="1:5" ht="16" thickBot="1" x14ac:dyDescent="0.3">
      <c r="A391" s="1450">
        <v>45848</v>
      </c>
      <c r="B391" s="1455" t="s">
        <v>8364</v>
      </c>
      <c r="C391" s="1456">
        <v>250</v>
      </c>
      <c r="D391" s="1457"/>
      <c r="E391" s="1458"/>
    </row>
    <row r="392" spans="1:5" ht="16" thickBot="1" x14ac:dyDescent="0.3">
      <c r="A392" s="1450">
        <v>45879</v>
      </c>
      <c r="B392" s="1455" t="e">
        <f>- oba laloky</f>
        <v>#NAME?</v>
      </c>
      <c r="C392" s="1456">
        <v>500</v>
      </c>
      <c r="D392" s="1457"/>
      <c r="E392" s="1458"/>
    </row>
    <row r="393" spans="1:5" ht="16" thickBot="1" x14ac:dyDescent="0.3">
      <c r="A393" s="1450">
        <v>45910</v>
      </c>
      <c r="B393" s="1455" t="s">
        <v>8365</v>
      </c>
      <c r="C393" s="1456">
        <v>200</v>
      </c>
      <c r="D393" s="1457"/>
      <c r="E393" s="1458"/>
    </row>
    <row r="394" spans="1:5" ht="16" thickBot="1" x14ac:dyDescent="0.3">
      <c r="A394" s="1450">
        <v>45940</v>
      </c>
      <c r="B394" s="1455" t="s">
        <v>8366</v>
      </c>
      <c r="C394" s="1456">
        <v>80</v>
      </c>
      <c r="D394" s="1457"/>
      <c r="E394" s="1458"/>
    </row>
    <row r="395" spans="1:5" ht="16" thickBot="1" x14ac:dyDescent="0.3">
      <c r="A395" s="1450">
        <v>45971</v>
      </c>
      <c r="B395" s="1455" t="s">
        <v>8367</v>
      </c>
      <c r="C395" s="1456">
        <v>150</v>
      </c>
      <c r="D395" s="1457"/>
      <c r="E395" s="1458"/>
    </row>
    <row r="396" spans="1:5" ht="16" thickBot="1" x14ac:dyDescent="0.3">
      <c r="A396" s="1450">
        <v>46001</v>
      </c>
      <c r="B396" s="1455" t="s">
        <v>8368</v>
      </c>
      <c r="C396" s="1456">
        <v>200</v>
      </c>
      <c r="D396" s="1457"/>
      <c r="E396" s="1458"/>
    </row>
    <row r="397" spans="1:5" ht="16" thickBot="1" x14ac:dyDescent="0.3">
      <c r="A397" s="1450">
        <v>41548</v>
      </c>
      <c r="B397" s="1455" t="s">
        <v>8369</v>
      </c>
      <c r="C397" s="1456">
        <v>250</v>
      </c>
      <c r="D397" s="1457"/>
      <c r="E397" s="1458"/>
    </row>
    <row r="398" spans="1:5" ht="16" thickBot="1" x14ac:dyDescent="0.3">
      <c r="A398" s="1450">
        <v>41913</v>
      </c>
      <c r="B398" s="1455" t="s">
        <v>8370</v>
      </c>
      <c r="C398" s="1456">
        <v>50</v>
      </c>
      <c r="D398" s="1457"/>
      <c r="E398" s="1458"/>
    </row>
    <row r="399" spans="1:5" ht="16" thickBot="1" x14ac:dyDescent="0.3">
      <c r="A399" s="1450">
        <v>42278</v>
      </c>
      <c r="B399" s="1455" t="s">
        <v>8371</v>
      </c>
      <c r="C399" s="1456">
        <v>100</v>
      </c>
      <c r="D399" s="1457"/>
      <c r="E399" s="1458"/>
    </row>
    <row r="400" spans="1:5" ht="16" thickBot="1" x14ac:dyDescent="0.3">
      <c r="A400" s="1450">
        <v>42644</v>
      </c>
      <c r="B400" s="1455" t="s">
        <v>8372</v>
      </c>
      <c r="C400" s="1456">
        <v>50</v>
      </c>
      <c r="D400" s="1457"/>
      <c r="E400" s="1458"/>
    </row>
    <row r="401" spans="1:5" ht="16" thickBot="1" x14ac:dyDescent="0.3">
      <c r="A401" s="1450">
        <v>43009</v>
      </c>
      <c r="B401" s="1455" t="s">
        <v>8373</v>
      </c>
      <c r="C401" s="1456">
        <v>150</v>
      </c>
      <c r="D401" s="1457"/>
      <c r="E401" s="1458"/>
    </row>
    <row r="402" spans="1:5" ht="16" thickBot="1" x14ac:dyDescent="0.3">
      <c r="A402" s="1468">
        <v>43374</v>
      </c>
      <c r="B402" s="1455" t="s">
        <v>8374</v>
      </c>
      <c r="C402" s="1456">
        <v>50</v>
      </c>
      <c r="D402" s="1457"/>
      <c r="E402" s="1458"/>
    </row>
    <row r="403" spans="1:5" ht="16" thickBot="1" x14ac:dyDescent="0.3">
      <c r="A403" s="1468">
        <v>43739</v>
      </c>
      <c r="B403" s="1455" t="s">
        <v>8375</v>
      </c>
      <c r="C403" s="1456">
        <v>100</v>
      </c>
      <c r="D403" s="1457"/>
      <c r="E403" s="1458"/>
    </row>
    <row r="404" spans="1:5" ht="16" thickBot="1" x14ac:dyDescent="0.3">
      <c r="A404" s="1468">
        <v>44105</v>
      </c>
      <c r="B404" s="1455" t="s">
        <v>8376</v>
      </c>
      <c r="C404" s="1456">
        <v>50</v>
      </c>
      <c r="D404" s="1457"/>
      <c r="E404" s="1458"/>
    </row>
    <row r="405" spans="1:5" ht="16" thickBot="1" x14ac:dyDescent="0.3">
      <c r="A405" s="1468">
        <v>44470</v>
      </c>
      <c r="B405" s="1455" t="s">
        <v>8377</v>
      </c>
      <c r="C405" s="1456">
        <v>150</v>
      </c>
      <c r="D405" s="1457"/>
      <c r="E405" s="1458"/>
    </row>
    <row r="406" spans="1:5" ht="16" thickBot="1" x14ac:dyDescent="0.3">
      <c r="A406" s="1468">
        <v>44835</v>
      </c>
      <c r="B406" s="1455" t="s">
        <v>8378</v>
      </c>
      <c r="C406" s="1456">
        <v>100</v>
      </c>
      <c r="D406" s="1457"/>
      <c r="E406" s="1458"/>
    </row>
    <row r="407" spans="1:5" ht="16" thickBot="1" x14ac:dyDescent="0.3">
      <c r="A407" s="1468">
        <v>45200</v>
      </c>
      <c r="B407" s="1455" t="s">
        <v>8379</v>
      </c>
      <c r="C407" s="1456">
        <v>150</v>
      </c>
      <c r="D407" s="1457"/>
      <c r="E407" s="1458"/>
    </row>
    <row r="408" spans="1:5" ht="16" thickBot="1" x14ac:dyDescent="0.3">
      <c r="A408" s="1468">
        <v>45566</v>
      </c>
      <c r="B408" s="1455" t="s">
        <v>8380</v>
      </c>
      <c r="C408" s="1456">
        <v>80</v>
      </c>
      <c r="D408" s="1457"/>
      <c r="E408" s="1458"/>
    </row>
    <row r="409" spans="1:5" ht="154.5" thickBot="1" x14ac:dyDescent="0.3">
      <c r="A409" s="1468">
        <v>45931</v>
      </c>
      <c r="B409" s="1455" t="s">
        <v>8381</v>
      </c>
      <c r="C409" s="1456" t="s">
        <v>8382</v>
      </c>
      <c r="D409" s="1457"/>
      <c r="E409" s="1458"/>
    </row>
    <row r="410" spans="1:5" ht="31.5" thickBot="1" x14ac:dyDescent="0.3">
      <c r="A410" s="1468">
        <v>46296</v>
      </c>
      <c r="B410" s="1455" t="s">
        <v>8383</v>
      </c>
      <c r="C410" s="1456">
        <v>100</v>
      </c>
      <c r="D410" s="1457"/>
      <c r="E410" s="1458"/>
    </row>
    <row r="411" spans="1:5" ht="16" thickBot="1" x14ac:dyDescent="0.3">
      <c r="A411" s="1468">
        <v>46661</v>
      </c>
      <c r="B411" s="1455" t="s">
        <v>8384</v>
      </c>
      <c r="C411" s="1456">
        <v>150</v>
      </c>
      <c r="D411" s="1457"/>
      <c r="E411" s="1458"/>
    </row>
    <row r="412" spans="1:5" ht="16" thickBot="1" x14ac:dyDescent="0.3">
      <c r="A412" s="1468">
        <v>47027</v>
      </c>
      <c r="B412" s="1455" t="s">
        <v>8385</v>
      </c>
      <c r="C412" s="1456">
        <v>200</v>
      </c>
      <c r="D412" s="1457"/>
      <c r="E412" s="1458"/>
    </row>
    <row r="413" spans="1:5" ht="16" thickBot="1" x14ac:dyDescent="0.3">
      <c r="A413" s="1468">
        <v>47392</v>
      </c>
      <c r="B413" s="1455" t="s">
        <v>8386</v>
      </c>
      <c r="C413" s="1456">
        <v>200</v>
      </c>
      <c r="D413" s="1457"/>
      <c r="E413" s="1458"/>
    </row>
    <row r="414" spans="1:5" ht="14.5" customHeight="1" thickBot="1" x14ac:dyDescent="0.3">
      <c r="A414" s="1468">
        <v>11232</v>
      </c>
      <c r="B414" s="1455" t="s">
        <v>8387</v>
      </c>
      <c r="C414" s="1456">
        <v>180</v>
      </c>
      <c r="D414" s="1457"/>
      <c r="E414" s="1458"/>
    </row>
    <row r="415" spans="1:5" ht="154.5" thickBot="1" x14ac:dyDescent="0.3">
      <c r="A415" s="1468">
        <v>11597</v>
      </c>
      <c r="B415" s="1455" t="s">
        <v>8388</v>
      </c>
      <c r="C415" s="1456" t="s">
        <v>8389</v>
      </c>
      <c r="D415" s="1457"/>
      <c r="E415" s="1458"/>
    </row>
    <row r="416" spans="1:5" ht="31.5" thickBot="1" x14ac:dyDescent="0.3">
      <c r="A416" s="1468">
        <v>11963</v>
      </c>
      <c r="B416" s="1455" t="s">
        <v>8390</v>
      </c>
      <c r="C416" s="1456">
        <v>50</v>
      </c>
      <c r="D416" s="1457"/>
      <c r="E416" s="1458"/>
    </row>
    <row r="417" spans="1:5" ht="16" thickBot="1" x14ac:dyDescent="0.3">
      <c r="A417" s="1468">
        <v>12328</v>
      </c>
      <c r="B417" s="1455" t="s">
        <v>8391</v>
      </c>
      <c r="C417" s="1456">
        <v>80</v>
      </c>
      <c r="D417" s="1457"/>
      <c r="E417" s="1458"/>
    </row>
    <row r="418" spans="1:5" ht="16" thickBot="1" x14ac:dyDescent="0.3">
      <c r="A418" s="1468">
        <v>12693</v>
      </c>
      <c r="B418" s="1455" t="s">
        <v>8392</v>
      </c>
      <c r="C418" s="1456">
        <v>60</v>
      </c>
      <c r="D418" s="1457"/>
      <c r="E418" s="1458"/>
    </row>
    <row r="419" spans="1:5" ht="16" thickBot="1" x14ac:dyDescent="0.3">
      <c r="A419" s="1468">
        <v>13058</v>
      </c>
      <c r="B419" s="1455" t="e">
        <f>- kompletní ruptura přední a střední části močové trubice</f>
        <v>#NAME?</v>
      </c>
      <c r="C419" s="1456">
        <v>120</v>
      </c>
      <c r="D419" s="1457"/>
      <c r="E419" s="1458"/>
    </row>
    <row r="420" spans="1:5" ht="14.5" customHeight="1" thickBot="1" x14ac:dyDescent="0.3">
      <c r="A420" s="1468">
        <v>13424</v>
      </c>
      <c r="B420" s="1455" t="e">
        <f>- kompletní ruptura zadní části močové trubice</f>
        <v>#NAME?</v>
      </c>
      <c r="C420" s="1456">
        <v>250</v>
      </c>
      <c r="D420" s="1457"/>
      <c r="E420" s="1458"/>
    </row>
    <row r="421" spans="1:5" ht="16" thickBot="1" x14ac:dyDescent="0.3">
      <c r="A421" s="1468">
        <v>13789</v>
      </c>
      <c r="B421" s="1455" t="s">
        <v>8393</v>
      </c>
      <c r="C421" s="1456" t="s">
        <v>8394</v>
      </c>
      <c r="D421" s="1457"/>
      <c r="E421" s="1458"/>
    </row>
    <row r="422" spans="1:5" ht="16" thickBot="1" x14ac:dyDescent="0.3">
      <c r="A422" s="1468">
        <v>14154</v>
      </c>
      <c r="B422" s="1455" t="s">
        <v>8395</v>
      </c>
      <c r="C422" s="1456">
        <v>100</v>
      </c>
      <c r="D422" s="1457"/>
      <c r="E422" s="1458"/>
    </row>
    <row r="423" spans="1:5" ht="16" thickBot="1" x14ac:dyDescent="0.3">
      <c r="A423" s="1468">
        <v>14519</v>
      </c>
      <c r="B423" s="1455" t="s">
        <v>8396</v>
      </c>
      <c r="C423" s="1456">
        <v>130</v>
      </c>
      <c r="D423" s="1457"/>
      <c r="E423" s="1458"/>
    </row>
    <row r="424" spans="1:5" ht="16" thickBot="1" x14ac:dyDescent="0.3">
      <c r="A424" s="1468">
        <v>14885</v>
      </c>
      <c r="B424" s="1455" t="s">
        <v>8397</v>
      </c>
      <c r="C424" s="1456">
        <v>50</v>
      </c>
      <c r="D424" s="1457"/>
      <c r="E424" s="1458"/>
    </row>
    <row r="425" spans="1:5" ht="16" thickBot="1" x14ac:dyDescent="0.3">
      <c r="A425" s="1468">
        <v>15250</v>
      </c>
      <c r="B425" s="1455" t="s">
        <v>8398</v>
      </c>
      <c r="C425" s="1456" t="s">
        <v>6783</v>
      </c>
      <c r="D425" s="1457"/>
      <c r="E425" s="1458"/>
    </row>
    <row r="426" spans="1:5" ht="31.5" thickBot="1" x14ac:dyDescent="0.3">
      <c r="A426" s="1468">
        <v>15615</v>
      </c>
      <c r="B426" s="1455" t="s">
        <v>8399</v>
      </c>
      <c r="C426" s="1456">
        <v>150</v>
      </c>
      <c r="D426" s="1457"/>
      <c r="E426" s="1458"/>
    </row>
    <row r="427" spans="1:5" ht="31.5" thickBot="1" x14ac:dyDescent="0.3">
      <c r="A427" s="1468">
        <v>15980</v>
      </c>
      <c r="B427" s="1455" t="s">
        <v>8400</v>
      </c>
      <c r="C427" s="1456">
        <v>300</v>
      </c>
      <c r="D427" s="1457"/>
      <c r="E427" s="1458"/>
    </row>
    <row r="428" spans="1:5" ht="154.5" thickBot="1" x14ac:dyDescent="0.3">
      <c r="A428" s="1468">
        <v>16346</v>
      </c>
      <c r="B428" s="1455" t="s">
        <v>8401</v>
      </c>
      <c r="C428" s="1456" t="s">
        <v>8402</v>
      </c>
      <c r="D428" s="1457"/>
      <c r="E428" s="1458"/>
    </row>
    <row r="429" spans="1:5" ht="16" thickBot="1" x14ac:dyDescent="0.3">
      <c r="A429" s="1468" t="s">
        <v>11555</v>
      </c>
      <c r="B429" s="1455" t="s">
        <v>11655</v>
      </c>
      <c r="C429" s="1456"/>
      <c r="D429" s="1457"/>
      <c r="E429" s="1458"/>
    </row>
    <row r="430" spans="1:5" ht="16" thickBot="1" x14ac:dyDescent="0.3">
      <c r="A430" s="1468">
        <v>45668</v>
      </c>
      <c r="B430" s="1455" t="s">
        <v>8403</v>
      </c>
      <c r="C430" s="1456" t="s">
        <v>8404</v>
      </c>
      <c r="D430" s="1457"/>
      <c r="E430" s="1458"/>
    </row>
    <row r="431" spans="1:5" ht="16" thickBot="1" x14ac:dyDescent="0.3">
      <c r="A431" s="1468">
        <v>45699</v>
      </c>
      <c r="B431" s="1455" t="s">
        <v>8405</v>
      </c>
      <c r="C431" s="1456">
        <v>30</v>
      </c>
      <c r="D431" s="1457"/>
      <c r="E431" s="1458"/>
    </row>
    <row r="432" spans="1:5" ht="16" thickBot="1" x14ac:dyDescent="0.3">
      <c r="A432" s="1468">
        <v>45727</v>
      </c>
      <c r="B432" s="1455" t="s">
        <v>8406</v>
      </c>
      <c r="C432" s="1456">
        <v>80</v>
      </c>
      <c r="D432" s="1457"/>
      <c r="E432" s="1458"/>
    </row>
    <row r="433" spans="1:5" ht="14.5" customHeight="1" thickBot="1" x14ac:dyDescent="0.3">
      <c r="A433" s="1468">
        <v>45758</v>
      </c>
      <c r="B433" s="1455" t="s">
        <v>8407</v>
      </c>
      <c r="C433" s="1456">
        <v>30</v>
      </c>
      <c r="D433" s="1457"/>
      <c r="E433" s="1458"/>
    </row>
    <row r="434" spans="1:5" ht="16" thickBot="1" x14ac:dyDescent="0.3">
      <c r="A434" s="1468">
        <v>45788</v>
      </c>
      <c r="B434" s="1451" t="e">
        <f>- krčku lopatky</f>
        <v>#NAME?</v>
      </c>
      <c r="C434" s="1452">
        <v>40</v>
      </c>
      <c r="D434" s="1453"/>
      <c r="E434" s="1454"/>
    </row>
    <row r="435" spans="1:5" ht="16" thickBot="1" x14ac:dyDescent="0.3">
      <c r="A435" s="1450">
        <v>45819</v>
      </c>
      <c r="B435" s="1455" t="s">
        <v>8408</v>
      </c>
      <c r="C435" s="1456">
        <v>90</v>
      </c>
      <c r="D435" s="1457"/>
      <c r="E435" s="1458"/>
    </row>
    <row r="436" spans="1:5" ht="16" thickBot="1" x14ac:dyDescent="0.3">
      <c r="A436" s="1450">
        <v>45849</v>
      </c>
      <c r="B436" s="1455" t="s">
        <v>8409</v>
      </c>
      <c r="C436" s="1456">
        <v>60</v>
      </c>
      <c r="D436" s="1457"/>
      <c r="E436" s="1458"/>
    </row>
    <row r="437" spans="1:5" ht="31.5" thickBot="1" x14ac:dyDescent="0.3">
      <c r="A437" s="1450">
        <v>45880</v>
      </c>
      <c r="B437" s="1455" t="s">
        <v>8410</v>
      </c>
      <c r="C437" s="1456">
        <v>30</v>
      </c>
      <c r="D437" s="1457"/>
      <c r="E437" s="1458"/>
    </row>
    <row r="438" spans="1:5" ht="16" thickBot="1" x14ac:dyDescent="0.3">
      <c r="A438" s="1450">
        <v>45911</v>
      </c>
      <c r="B438" s="1455" t="e">
        <f>- s posunem</f>
        <v>#NAME?</v>
      </c>
      <c r="C438" s="1456">
        <v>60</v>
      </c>
      <c r="D438" s="1457"/>
      <c r="E438" s="1458"/>
    </row>
    <row r="439" spans="1:5" ht="16" thickBot="1" x14ac:dyDescent="0.3">
      <c r="A439" s="1450">
        <v>45941</v>
      </c>
      <c r="B439" s="1455" t="e">
        <f>- tříštivá zlomenina hlavice pažní kosti</f>
        <v>#NAME?</v>
      </c>
      <c r="C439" s="1456">
        <v>100</v>
      </c>
      <c r="D439" s="1457"/>
      <c r="E439" s="1458"/>
    </row>
    <row r="440" spans="1:5" ht="16" thickBot="1" x14ac:dyDescent="0.3">
      <c r="A440" s="1450">
        <v>45972</v>
      </c>
      <c r="B440" s="1455" t="s">
        <v>8411</v>
      </c>
      <c r="C440" s="1456">
        <v>50</v>
      </c>
      <c r="D440" s="1457"/>
      <c r="E440" s="1458"/>
    </row>
    <row r="441" spans="1:5" ht="16" thickBot="1" x14ac:dyDescent="0.3">
      <c r="A441" s="1450">
        <v>46002</v>
      </c>
      <c r="B441" s="1455" t="e">
        <f>- s posunem</f>
        <v>#NAME?</v>
      </c>
      <c r="C441" s="1456">
        <v>90</v>
      </c>
      <c r="D441" s="1457"/>
      <c r="E441" s="1458"/>
    </row>
    <row r="442" spans="1:5" ht="16" thickBot="1" x14ac:dyDescent="0.3">
      <c r="A442" s="1450">
        <v>41579</v>
      </c>
      <c r="B442" s="1455" t="e">
        <f>- luxační</f>
        <v>#NAME?</v>
      </c>
      <c r="C442" s="1456">
        <v>120</v>
      </c>
      <c r="D442" s="1457"/>
      <c r="E442" s="1458"/>
    </row>
    <row r="443" spans="1:5" ht="154.5" thickBot="1" x14ac:dyDescent="0.3">
      <c r="A443" s="1450">
        <v>41944</v>
      </c>
      <c r="B443" s="1455" t="s">
        <v>8412</v>
      </c>
      <c r="C443" s="1456" t="s">
        <v>8413</v>
      </c>
      <c r="D443" s="1457"/>
      <c r="E443" s="1458"/>
    </row>
    <row r="444" spans="1:5" ht="16" thickBot="1" x14ac:dyDescent="0.3">
      <c r="A444" s="1450">
        <v>42309</v>
      </c>
      <c r="B444" s="1455" t="s">
        <v>8414</v>
      </c>
      <c r="C444" s="1456">
        <v>60</v>
      </c>
      <c r="D444" s="1457"/>
      <c r="E444" s="1458"/>
    </row>
    <row r="445" spans="1:5" ht="16" thickBot="1" x14ac:dyDescent="0.3">
      <c r="A445" s="1450">
        <v>42675</v>
      </c>
      <c r="B445" s="1455" t="e">
        <f>- posunem</f>
        <v>#NAME?</v>
      </c>
      <c r="C445" s="1456" t="s">
        <v>8144</v>
      </c>
      <c r="D445" s="1457"/>
      <c r="E445" s="1458"/>
    </row>
    <row r="446" spans="1:5" ht="16" thickBot="1" x14ac:dyDescent="0.3">
      <c r="A446" s="1450">
        <v>43040</v>
      </c>
      <c r="B446" s="1455" t="e">
        <f>- tříštivá</f>
        <v>#NAME?</v>
      </c>
      <c r="C446" s="1456">
        <v>120</v>
      </c>
      <c r="D446" s="1457"/>
      <c r="E446" s="1458"/>
    </row>
    <row r="447" spans="1:5" ht="16" thickBot="1" x14ac:dyDescent="0.3">
      <c r="A447" s="1468">
        <v>43405</v>
      </c>
      <c r="B447" s="1455" t="s">
        <v>8415</v>
      </c>
      <c r="C447" s="1456">
        <v>40</v>
      </c>
      <c r="D447" s="1457"/>
      <c r="E447" s="1458"/>
    </row>
    <row r="448" spans="1:5" ht="14.5" customHeight="1" thickBot="1" x14ac:dyDescent="0.3">
      <c r="A448" s="1468">
        <v>43770</v>
      </c>
      <c r="B448" s="1455" t="e">
        <f>- s posunem</f>
        <v>#NAME?</v>
      </c>
      <c r="C448" s="1456">
        <v>80</v>
      </c>
      <c r="D448" s="1457"/>
      <c r="E448" s="1458"/>
    </row>
    <row r="449" spans="1:5" ht="16" thickBot="1" x14ac:dyDescent="0.3">
      <c r="A449" s="1468">
        <v>44136</v>
      </c>
      <c r="B449" s="1455" t="e">
        <f>- nitrokloubní bez posunu</f>
        <v>#NAME?</v>
      </c>
      <c r="C449" s="1456">
        <v>100</v>
      </c>
      <c r="D449" s="1457"/>
      <c r="E449" s="1458"/>
    </row>
    <row r="450" spans="1:5" ht="16" thickBot="1" x14ac:dyDescent="0.3">
      <c r="A450" s="1468">
        <v>44501</v>
      </c>
      <c r="B450" s="1455" t="s">
        <v>8416</v>
      </c>
      <c r="C450" s="1456">
        <v>120</v>
      </c>
      <c r="D450" s="1457"/>
      <c r="E450" s="1458"/>
    </row>
    <row r="451" spans="1:5" ht="31.5" thickBot="1" x14ac:dyDescent="0.3">
      <c r="A451" s="1468">
        <v>44866</v>
      </c>
      <c r="B451" s="1455" t="s">
        <v>8417</v>
      </c>
      <c r="C451" s="1456">
        <v>50</v>
      </c>
      <c r="D451" s="1457"/>
      <c r="E451" s="1458"/>
    </row>
    <row r="452" spans="1:5" ht="16" thickBot="1" x14ac:dyDescent="0.3">
      <c r="A452" s="1468">
        <v>45231</v>
      </c>
      <c r="B452" s="1455" t="s">
        <v>8418</v>
      </c>
      <c r="C452" s="1456">
        <v>250</v>
      </c>
      <c r="D452" s="1457"/>
      <c r="E452" s="1458"/>
    </row>
    <row r="453" spans="1:5" ht="16" thickBot="1" x14ac:dyDescent="0.3">
      <c r="A453" s="1468">
        <v>45597</v>
      </c>
      <c r="B453" s="1455" t="s">
        <v>8419</v>
      </c>
      <c r="C453" s="1456">
        <v>50</v>
      </c>
      <c r="D453" s="1457"/>
      <c r="E453" s="1458"/>
    </row>
    <row r="454" spans="1:5" ht="16" thickBot="1" x14ac:dyDescent="0.3">
      <c r="A454" s="1468">
        <v>45962</v>
      </c>
      <c r="B454" s="1455" t="s">
        <v>8420</v>
      </c>
      <c r="C454" s="1456">
        <v>20</v>
      </c>
      <c r="D454" s="1457"/>
      <c r="E454" s="1458"/>
    </row>
    <row r="455" spans="1:5" ht="16" thickBot="1" x14ac:dyDescent="0.3">
      <c r="A455" s="1468">
        <v>46327</v>
      </c>
      <c r="B455" s="1455" t="s">
        <v>8421</v>
      </c>
      <c r="C455" s="1456">
        <v>30</v>
      </c>
      <c r="D455" s="1457"/>
      <c r="E455" s="1458"/>
    </row>
    <row r="456" spans="1:5" ht="16" thickBot="1" x14ac:dyDescent="0.3">
      <c r="A456" s="1468">
        <v>46692</v>
      </c>
      <c r="B456" s="1455" t="s">
        <v>8422</v>
      </c>
      <c r="C456" s="1456">
        <v>40</v>
      </c>
      <c r="D456" s="1457"/>
      <c r="E456" s="1458"/>
    </row>
    <row r="457" spans="1:5" ht="16" thickBot="1" x14ac:dyDescent="0.3">
      <c r="A457" s="1468">
        <v>47058</v>
      </c>
      <c r="B457" s="1455" t="s">
        <v>8423</v>
      </c>
      <c r="C457" s="1456">
        <v>60</v>
      </c>
      <c r="D457" s="1457"/>
      <c r="E457" s="1458"/>
    </row>
    <row r="458" spans="1:5" ht="16" thickBot="1" x14ac:dyDescent="0.3">
      <c r="A458" s="1468">
        <v>47423</v>
      </c>
      <c r="B458" s="1455" t="s">
        <v>8424</v>
      </c>
      <c r="C458" s="1456">
        <v>30</v>
      </c>
      <c r="D458" s="1457"/>
      <c r="E458" s="1458"/>
    </row>
    <row r="459" spans="1:5" ht="16" thickBot="1" x14ac:dyDescent="0.3">
      <c r="A459" s="1468">
        <v>11263</v>
      </c>
      <c r="B459" s="1455" t="s">
        <v>8425</v>
      </c>
      <c r="C459" s="1456">
        <v>20</v>
      </c>
      <c r="D459" s="1457"/>
      <c r="E459" s="1458"/>
    </row>
    <row r="460" spans="1:5" ht="16" thickBot="1" x14ac:dyDescent="0.3">
      <c r="A460" s="1468">
        <v>11628</v>
      </c>
      <c r="B460" s="1455" t="s">
        <v>8426</v>
      </c>
      <c r="C460" s="1456">
        <v>15</v>
      </c>
      <c r="D460" s="1457"/>
      <c r="E460" s="1458"/>
    </row>
    <row r="461" spans="1:5" ht="16" thickBot="1" x14ac:dyDescent="0.3">
      <c r="A461" s="1468">
        <v>11994</v>
      </c>
      <c r="B461" s="1455" t="s">
        <v>8427</v>
      </c>
      <c r="C461" s="1456">
        <v>10</v>
      </c>
      <c r="D461" s="1457"/>
      <c r="E461" s="1458"/>
    </row>
    <row r="462" spans="1:5" ht="16" thickBot="1" x14ac:dyDescent="0.3">
      <c r="A462" s="1468">
        <v>12359</v>
      </c>
      <c r="B462" s="1455" t="s">
        <v>8428</v>
      </c>
      <c r="C462" s="1456">
        <v>50</v>
      </c>
      <c r="D462" s="1457"/>
      <c r="E462" s="1458"/>
    </row>
    <row r="463" spans="1:5" ht="16" thickBot="1" x14ac:dyDescent="0.3">
      <c r="A463" s="1468">
        <v>12724</v>
      </c>
      <c r="B463" s="1455" t="s">
        <v>8429</v>
      </c>
      <c r="C463" s="1456">
        <v>100</v>
      </c>
      <c r="D463" s="1457"/>
      <c r="E463" s="1458"/>
    </row>
    <row r="464" spans="1:5" ht="16" thickBot="1" x14ac:dyDescent="0.3">
      <c r="A464" s="1468">
        <v>13089</v>
      </c>
      <c r="B464" s="1455" t="s">
        <v>8430</v>
      </c>
      <c r="C464" s="1456">
        <v>50</v>
      </c>
      <c r="D464" s="1457"/>
      <c r="E464" s="1458"/>
    </row>
    <row r="465" spans="1:5" ht="16" thickBot="1" x14ac:dyDescent="0.3">
      <c r="A465" s="1468">
        <v>13455</v>
      </c>
      <c r="B465" s="1455" t="s">
        <v>8431</v>
      </c>
      <c r="C465" s="1456">
        <v>100</v>
      </c>
      <c r="D465" s="1457"/>
      <c r="E465" s="1458"/>
    </row>
    <row r="466" spans="1:5" ht="16" thickBot="1" x14ac:dyDescent="0.3">
      <c r="A466" s="1468">
        <v>13820</v>
      </c>
      <c r="B466" s="1455" t="s">
        <v>8432</v>
      </c>
      <c r="C466" s="1456">
        <v>50</v>
      </c>
      <c r="D466" s="1457"/>
      <c r="E466" s="1458"/>
    </row>
    <row r="467" spans="1:5" ht="16" thickBot="1" x14ac:dyDescent="0.3">
      <c r="A467" s="1468">
        <v>14185</v>
      </c>
      <c r="B467" s="1455" t="s">
        <v>8433</v>
      </c>
      <c r="C467" s="1456">
        <v>100</v>
      </c>
      <c r="D467" s="1457"/>
      <c r="E467" s="1458"/>
    </row>
    <row r="468" spans="1:5" ht="16" thickBot="1" x14ac:dyDescent="0.3">
      <c r="A468" s="1468">
        <v>14550</v>
      </c>
      <c r="B468" s="1455" t="s">
        <v>8434</v>
      </c>
      <c r="C468" s="1456">
        <v>40</v>
      </c>
      <c r="D468" s="1457"/>
      <c r="E468" s="1458"/>
    </row>
    <row r="469" spans="1:5" ht="16" thickBot="1" x14ac:dyDescent="0.3">
      <c r="A469" s="1468">
        <v>14916</v>
      </c>
      <c r="B469" s="1455" t="s">
        <v>8435</v>
      </c>
      <c r="C469" s="1456">
        <v>80</v>
      </c>
      <c r="D469" s="1457"/>
      <c r="E469" s="1458"/>
    </row>
    <row r="470" spans="1:5" ht="16" thickBot="1" x14ac:dyDescent="0.3">
      <c r="A470" s="1468">
        <v>15281</v>
      </c>
      <c r="B470" s="1455" t="s">
        <v>8436</v>
      </c>
      <c r="C470" s="1456">
        <v>30</v>
      </c>
      <c r="D470" s="1457"/>
      <c r="E470" s="1458"/>
    </row>
    <row r="471" spans="1:5" ht="16" thickBot="1" x14ac:dyDescent="0.3">
      <c r="A471" s="1468">
        <v>15646</v>
      </c>
      <c r="B471" s="1455" t="s">
        <v>8437</v>
      </c>
      <c r="C471" s="1456">
        <v>60</v>
      </c>
      <c r="D471" s="1457"/>
      <c r="E471" s="1458"/>
    </row>
    <row r="472" spans="1:5" ht="16" thickBot="1" x14ac:dyDescent="0.3">
      <c r="A472" s="1468">
        <v>16011</v>
      </c>
      <c r="B472" s="1455" t="s">
        <v>8438</v>
      </c>
      <c r="C472" s="1456">
        <v>10</v>
      </c>
      <c r="D472" s="1457"/>
      <c r="E472" s="1458"/>
    </row>
    <row r="473" spans="1:5" ht="16" thickBot="1" x14ac:dyDescent="0.3">
      <c r="A473" s="1468">
        <v>16377</v>
      </c>
      <c r="B473" s="1455" t="s">
        <v>8439</v>
      </c>
      <c r="C473" s="1456">
        <v>20</v>
      </c>
      <c r="D473" s="1457"/>
      <c r="E473" s="1458"/>
    </row>
    <row r="474" spans="1:5" ht="16" thickBot="1" x14ac:dyDescent="0.3">
      <c r="A474" s="1468">
        <v>16742</v>
      </c>
      <c r="B474" s="1455" t="s">
        <v>8440</v>
      </c>
      <c r="C474" s="1456">
        <v>10</v>
      </c>
      <c r="D474" s="1457"/>
      <c r="E474" s="1458"/>
    </row>
    <row r="475" spans="1:5" ht="154.5" thickBot="1" x14ac:dyDescent="0.3">
      <c r="A475" s="1468">
        <v>17107</v>
      </c>
      <c r="B475" s="1455" t="s">
        <v>8441</v>
      </c>
      <c r="C475" s="1456" t="s">
        <v>8442</v>
      </c>
      <c r="D475" s="1457"/>
      <c r="E475" s="1458"/>
    </row>
    <row r="476" spans="1:5" ht="28.5" thickBot="1" x14ac:dyDescent="0.3">
      <c r="A476" s="1468">
        <v>17472</v>
      </c>
      <c r="B476" s="1455" t="s">
        <v>8443</v>
      </c>
      <c r="C476" s="1456" t="s">
        <v>8444</v>
      </c>
      <c r="D476" s="1457"/>
      <c r="E476" s="1458"/>
    </row>
    <row r="477" spans="1:5" ht="28.5" thickBot="1" x14ac:dyDescent="0.3">
      <c r="A477" s="1468">
        <v>17838</v>
      </c>
      <c r="B477" s="1455" t="s">
        <v>8445</v>
      </c>
      <c r="C477" s="1456" t="s">
        <v>8446</v>
      </c>
      <c r="D477" s="1457"/>
      <c r="E477" s="1458"/>
    </row>
    <row r="478" spans="1:5" ht="154.5" thickBot="1" x14ac:dyDescent="0.3">
      <c r="A478" s="1468">
        <v>18203</v>
      </c>
      <c r="B478" s="1455" t="s">
        <v>8447</v>
      </c>
      <c r="C478" s="1456" t="s">
        <v>8448</v>
      </c>
      <c r="D478" s="1457"/>
      <c r="E478" s="1458"/>
    </row>
    <row r="479" spans="1:5" ht="16" thickBot="1" x14ac:dyDescent="0.3">
      <c r="A479" s="1468">
        <v>18568</v>
      </c>
      <c r="B479" s="1455" t="s">
        <v>8449</v>
      </c>
      <c r="C479" s="1456">
        <v>50</v>
      </c>
      <c r="D479" s="1457"/>
      <c r="E479" s="1458"/>
    </row>
    <row r="480" spans="1:5" ht="14.5" customHeight="1" thickBot="1" x14ac:dyDescent="0.3">
      <c r="A480" s="1468">
        <v>18933</v>
      </c>
      <c r="B480" s="1455" t="e">
        <f>- úplné přerušení</f>
        <v>#NAME?</v>
      </c>
      <c r="C480" s="1456">
        <v>80</v>
      </c>
      <c r="D480" s="1457"/>
      <c r="E480" s="1458"/>
    </row>
    <row r="481" spans="1:5" ht="14.5" customHeight="1" thickBot="1" x14ac:dyDescent="0.3">
      <c r="A481" s="1468">
        <v>19299</v>
      </c>
      <c r="B481" s="1455" t="s">
        <v>11656</v>
      </c>
      <c r="C481" s="1456">
        <v>40</v>
      </c>
      <c r="D481" s="1457"/>
      <c r="E481" s="1458"/>
    </row>
    <row r="482" spans="1:5" ht="14.5" customHeight="1" thickBot="1" x14ac:dyDescent="0.3">
      <c r="A482" s="1468">
        <v>19664</v>
      </c>
      <c r="B482" s="1455" t="e">
        <f>- úplné přerušení</f>
        <v>#NAME?</v>
      </c>
      <c r="C482" s="1456">
        <v>50</v>
      </c>
      <c r="D482" s="1457"/>
      <c r="E482" s="1458"/>
    </row>
    <row r="483" spans="1:5" ht="14.5" customHeight="1" thickBot="1" x14ac:dyDescent="0.3">
      <c r="A483" s="1468">
        <v>20029</v>
      </c>
      <c r="B483" s="1455" t="s">
        <v>8450</v>
      </c>
      <c r="C483" s="1456">
        <v>150</v>
      </c>
      <c r="D483" s="1457"/>
      <c r="E483" s="1458"/>
    </row>
    <row r="484" spans="1:5" ht="16" thickBot="1" x14ac:dyDescent="0.3">
      <c r="A484" s="1468">
        <v>20394</v>
      </c>
      <c r="B484" s="1455" t="s">
        <v>8451</v>
      </c>
      <c r="C484" s="1456">
        <v>150</v>
      </c>
      <c r="D484" s="1457"/>
      <c r="E484" s="1458"/>
    </row>
    <row r="485" spans="1:5" ht="16" thickBot="1" x14ac:dyDescent="0.3">
      <c r="A485" s="1468">
        <v>20760</v>
      </c>
      <c r="B485" s="1455" t="s">
        <v>8452</v>
      </c>
      <c r="C485" s="1456">
        <v>325</v>
      </c>
      <c r="D485" s="1457"/>
      <c r="E485" s="1458"/>
    </row>
    <row r="486" spans="1:5" ht="16" thickBot="1" x14ac:dyDescent="0.3">
      <c r="A486" s="1468">
        <v>21125</v>
      </c>
      <c r="B486" s="1455" t="s">
        <v>8453</v>
      </c>
      <c r="C486" s="1456">
        <v>275</v>
      </c>
      <c r="D486" s="1457"/>
      <c r="E486" s="1458"/>
    </row>
    <row r="487" spans="1:5" ht="16" thickBot="1" x14ac:dyDescent="0.3">
      <c r="A487" s="1468" t="s">
        <v>11556</v>
      </c>
      <c r="B487" s="1455" t="s">
        <v>11657</v>
      </c>
      <c r="C487" s="1456"/>
      <c r="D487" s="1457"/>
      <c r="E487" s="1458"/>
    </row>
    <row r="488" spans="1:5" ht="16" thickBot="1" x14ac:dyDescent="0.3">
      <c r="A488" s="1468">
        <v>45669</v>
      </c>
      <c r="B488" s="1455" t="s">
        <v>8454</v>
      </c>
      <c r="C488" s="1456">
        <v>50</v>
      </c>
      <c r="D488" s="1457"/>
      <c r="E488" s="1458"/>
    </row>
    <row r="489" spans="1:5" ht="16" thickBot="1" x14ac:dyDescent="0.3">
      <c r="A489" s="1468">
        <v>45700</v>
      </c>
      <c r="B489" s="1455" t="s">
        <v>8455</v>
      </c>
      <c r="C489" s="1456">
        <v>100</v>
      </c>
      <c r="D489" s="1457"/>
      <c r="E489" s="1458"/>
    </row>
    <row r="490" spans="1:5" ht="16" thickBot="1" x14ac:dyDescent="0.3">
      <c r="A490" s="1468">
        <v>45728</v>
      </c>
      <c r="B490" s="1455" t="s">
        <v>8456</v>
      </c>
      <c r="C490" s="1456">
        <v>30</v>
      </c>
      <c r="D490" s="1457"/>
      <c r="E490" s="1458"/>
    </row>
    <row r="491" spans="1:5" ht="16" thickBot="1" x14ac:dyDescent="0.3">
      <c r="A491" s="1468">
        <v>45759</v>
      </c>
      <c r="B491" s="1455" t="s">
        <v>8457</v>
      </c>
      <c r="C491" s="1456">
        <v>40</v>
      </c>
      <c r="D491" s="1457"/>
      <c r="E491" s="1458"/>
    </row>
    <row r="492" spans="1:5" ht="16" thickBot="1" x14ac:dyDescent="0.3">
      <c r="A492" s="1468">
        <v>45789</v>
      </c>
      <c r="B492" s="1451" t="e">
        <f>- částečné odlomení hlavičky kosti vřetenní s posunem</f>
        <v>#NAME?</v>
      </c>
      <c r="C492" s="1452">
        <v>60</v>
      </c>
      <c r="D492" s="1453"/>
      <c r="E492" s="1454"/>
    </row>
    <row r="493" spans="1:5" ht="16" thickBot="1" x14ac:dyDescent="0.3">
      <c r="A493" s="1450">
        <v>45820</v>
      </c>
      <c r="B493" s="1455" t="s">
        <v>8458</v>
      </c>
      <c r="C493" s="1456">
        <v>90</v>
      </c>
      <c r="D493" s="1457"/>
      <c r="E493" s="1458"/>
    </row>
    <row r="494" spans="1:5" ht="16" thickBot="1" x14ac:dyDescent="0.3">
      <c r="A494" s="1450">
        <v>45850</v>
      </c>
      <c r="B494" s="1455" t="s">
        <v>8459</v>
      </c>
      <c r="C494" s="1456">
        <v>60</v>
      </c>
      <c r="D494" s="1457"/>
      <c r="E494" s="1458"/>
    </row>
    <row r="495" spans="1:5" ht="16" thickBot="1" x14ac:dyDescent="0.3">
      <c r="A495" s="1450">
        <v>45881</v>
      </c>
      <c r="B495" s="1455" t="s">
        <v>8455</v>
      </c>
      <c r="C495" s="1456">
        <v>80</v>
      </c>
      <c r="D495" s="1457"/>
      <c r="E495" s="1458"/>
    </row>
    <row r="496" spans="1:5" ht="16" thickBot="1" x14ac:dyDescent="0.3">
      <c r="A496" s="1450">
        <v>45912</v>
      </c>
      <c r="B496" s="1455" t="s">
        <v>8460</v>
      </c>
      <c r="C496" s="1456">
        <v>60</v>
      </c>
      <c r="D496" s="1457"/>
      <c r="E496" s="1458"/>
    </row>
    <row r="497" spans="1:5" ht="16" thickBot="1" x14ac:dyDescent="0.3">
      <c r="A497" s="1450">
        <v>45942</v>
      </c>
      <c r="B497" s="1455" t="s">
        <v>8455</v>
      </c>
      <c r="C497" s="1456">
        <v>80</v>
      </c>
      <c r="D497" s="1457"/>
      <c r="E497" s="1458"/>
    </row>
    <row r="498" spans="1:5" ht="16" thickBot="1" x14ac:dyDescent="0.3">
      <c r="A498" s="1450">
        <v>45973</v>
      </c>
      <c r="B498" s="1455" t="s">
        <v>8461</v>
      </c>
      <c r="C498" s="1456">
        <v>80</v>
      </c>
      <c r="D498" s="1457"/>
      <c r="E498" s="1458"/>
    </row>
    <row r="499" spans="1:5" ht="16" thickBot="1" x14ac:dyDescent="0.3">
      <c r="A499" s="1450">
        <v>46003</v>
      </c>
      <c r="B499" s="1455" t="s">
        <v>8455</v>
      </c>
      <c r="C499" s="1456">
        <v>100</v>
      </c>
      <c r="D499" s="1457"/>
      <c r="E499" s="1458"/>
    </row>
    <row r="500" spans="1:5" ht="16" thickBot="1" x14ac:dyDescent="0.3">
      <c r="A500" s="1450">
        <v>41609</v>
      </c>
      <c r="B500" s="1455" t="e">
        <f>- Monteggiova luxační zlomenina předloktí</f>
        <v>#NAME?</v>
      </c>
      <c r="C500" s="1456">
        <v>150</v>
      </c>
      <c r="D500" s="1457"/>
      <c r="E500" s="1458"/>
    </row>
    <row r="501" spans="1:5" ht="16" thickBot="1" x14ac:dyDescent="0.3">
      <c r="A501" s="1450">
        <v>41974</v>
      </c>
      <c r="B501" s="1455" t="s">
        <v>8462</v>
      </c>
      <c r="C501" s="1456">
        <v>50</v>
      </c>
      <c r="D501" s="1457"/>
      <c r="E501" s="1458"/>
    </row>
    <row r="502" spans="1:5" ht="16" thickBot="1" x14ac:dyDescent="0.3">
      <c r="A502" s="1450">
        <v>42339</v>
      </c>
      <c r="B502" s="1455" t="e">
        <f>- bez posunu nitrokloubní</f>
        <v>#NAME?</v>
      </c>
      <c r="C502" s="1456">
        <v>60</v>
      </c>
      <c r="D502" s="1457"/>
      <c r="E502" s="1458"/>
    </row>
    <row r="503" spans="1:5" ht="16" thickBot="1" x14ac:dyDescent="0.3">
      <c r="A503" s="1450">
        <v>42705</v>
      </c>
      <c r="B503" s="1455" t="s">
        <v>8455</v>
      </c>
      <c r="C503" s="1456">
        <v>100</v>
      </c>
      <c r="D503" s="1457"/>
      <c r="E503" s="1458"/>
    </row>
    <row r="504" spans="1:5" ht="16" thickBot="1" x14ac:dyDescent="0.3">
      <c r="A504" s="1450">
        <v>43070</v>
      </c>
      <c r="B504" s="1455" t="s">
        <v>8463</v>
      </c>
      <c r="C504" s="1456">
        <v>120</v>
      </c>
      <c r="D504" s="1457"/>
      <c r="E504" s="1458"/>
    </row>
    <row r="505" spans="1:5" ht="16" thickBot="1" x14ac:dyDescent="0.3">
      <c r="A505" s="1468">
        <v>43435</v>
      </c>
      <c r="B505" s="1455" t="s">
        <v>8464</v>
      </c>
      <c r="C505" s="1456">
        <v>50</v>
      </c>
      <c r="D505" s="1457"/>
      <c r="E505" s="1458"/>
    </row>
    <row r="506" spans="1:5" ht="16" thickBot="1" x14ac:dyDescent="0.3">
      <c r="A506" s="1468">
        <v>43800</v>
      </c>
      <c r="B506" s="1455" t="e">
        <f>- úplná bez posunu úlomků - nitrokloubní</f>
        <v>#NAME?</v>
      </c>
      <c r="C506" s="1456">
        <v>70</v>
      </c>
      <c r="D506" s="1457"/>
      <c r="E506" s="1458"/>
    </row>
    <row r="507" spans="1:5" ht="16" thickBot="1" x14ac:dyDescent="0.3">
      <c r="A507" s="1468">
        <v>44166</v>
      </c>
      <c r="B507" s="1455" t="s">
        <v>8455</v>
      </c>
      <c r="C507" s="1456">
        <v>90</v>
      </c>
      <c r="D507" s="1457"/>
      <c r="E507" s="1458"/>
    </row>
    <row r="508" spans="1:5" ht="16" thickBot="1" x14ac:dyDescent="0.3">
      <c r="A508" s="1468">
        <v>44531</v>
      </c>
      <c r="B508" s="1455" t="s">
        <v>8463</v>
      </c>
      <c r="C508" s="1456">
        <v>120</v>
      </c>
      <c r="D508" s="1457"/>
      <c r="E508" s="1458"/>
    </row>
    <row r="509" spans="1:5" ht="16" thickBot="1" x14ac:dyDescent="0.3">
      <c r="A509" s="1468">
        <v>44896</v>
      </c>
      <c r="B509" s="1455" t="s">
        <v>8465</v>
      </c>
      <c r="C509" s="1456">
        <v>20</v>
      </c>
      <c r="D509" s="1457"/>
      <c r="E509" s="1458"/>
    </row>
    <row r="510" spans="1:5" ht="154.5" thickBot="1" x14ac:dyDescent="0.3">
      <c r="A510" s="1468">
        <v>45261</v>
      </c>
      <c r="B510" s="1455" t="s">
        <v>8466</v>
      </c>
      <c r="C510" s="1456" t="s">
        <v>8467</v>
      </c>
      <c r="D510" s="1457"/>
      <c r="E510" s="1458"/>
    </row>
    <row r="511" spans="1:5" ht="16" thickBot="1" x14ac:dyDescent="0.3">
      <c r="A511" s="1468">
        <v>45627</v>
      </c>
      <c r="B511" s="1455" t="s">
        <v>8468</v>
      </c>
      <c r="C511" s="1456">
        <v>10</v>
      </c>
      <c r="D511" s="1457"/>
      <c r="E511" s="1458"/>
    </row>
    <row r="512" spans="1:5" ht="16" thickBot="1" x14ac:dyDescent="0.3">
      <c r="A512" s="1468">
        <v>45992</v>
      </c>
      <c r="B512" s="1455" t="e">
        <f>- natržení</f>
        <v>#NAME?</v>
      </c>
      <c r="C512" s="1456">
        <v>15</v>
      </c>
      <c r="D512" s="1457"/>
      <c r="E512" s="1458"/>
    </row>
    <row r="513" spans="1:5" ht="16" thickBot="1" x14ac:dyDescent="0.3">
      <c r="A513" s="1468">
        <v>46357</v>
      </c>
      <c r="B513" s="1455" t="e">
        <f>- přetržení</f>
        <v>#NAME?</v>
      </c>
      <c r="C513" s="1456">
        <v>20</v>
      </c>
      <c r="D513" s="1457"/>
      <c r="E513" s="1458"/>
    </row>
    <row r="514" spans="1:5" ht="16" thickBot="1" x14ac:dyDescent="0.3">
      <c r="A514" s="1468">
        <v>46722</v>
      </c>
      <c r="B514" s="1455" t="s">
        <v>8469</v>
      </c>
      <c r="C514" s="1456">
        <v>60</v>
      </c>
      <c r="D514" s="1457"/>
      <c r="E514" s="1458"/>
    </row>
    <row r="515" spans="1:5" ht="14.5" customHeight="1" thickBot="1" x14ac:dyDescent="0.3">
      <c r="A515" s="1468">
        <v>47088</v>
      </c>
      <c r="B515" s="1455" t="s">
        <v>8470</v>
      </c>
      <c r="C515" s="1456">
        <v>40</v>
      </c>
      <c r="D515" s="1457"/>
      <c r="E515" s="1458"/>
    </row>
    <row r="516" spans="1:5" ht="16" thickBot="1" x14ac:dyDescent="0.3">
      <c r="A516" s="1468">
        <v>47453</v>
      </c>
      <c r="B516" s="1455" t="s">
        <v>8471</v>
      </c>
      <c r="C516" s="1456">
        <v>40</v>
      </c>
      <c r="D516" s="1457"/>
      <c r="E516" s="1458"/>
    </row>
    <row r="517" spans="1:5" ht="16" thickBot="1" x14ac:dyDescent="0.3">
      <c r="A517" s="1468">
        <v>11293</v>
      </c>
      <c r="B517" s="1455" t="s">
        <v>8472</v>
      </c>
      <c r="C517" s="1456">
        <v>15</v>
      </c>
      <c r="D517" s="1457"/>
      <c r="E517" s="1458"/>
    </row>
    <row r="518" spans="1:5" ht="16" thickBot="1" x14ac:dyDescent="0.3">
      <c r="A518" s="1468">
        <v>11658</v>
      </c>
      <c r="B518" s="1455" t="s">
        <v>8473</v>
      </c>
      <c r="C518" s="1456">
        <v>10</v>
      </c>
      <c r="D518" s="1457"/>
      <c r="E518" s="1458"/>
    </row>
    <row r="519" spans="1:5" ht="16" thickBot="1" x14ac:dyDescent="0.3">
      <c r="A519" s="1468">
        <v>12024</v>
      </c>
      <c r="B519" s="1455" t="s">
        <v>8474</v>
      </c>
      <c r="C519" s="1456">
        <v>40</v>
      </c>
      <c r="D519" s="1457"/>
      <c r="E519" s="1458"/>
    </row>
    <row r="520" spans="1:5" ht="16" thickBot="1" x14ac:dyDescent="0.3">
      <c r="A520" s="1468">
        <v>12389</v>
      </c>
      <c r="B520" s="1455" t="s">
        <v>8475</v>
      </c>
      <c r="C520" s="1456">
        <v>80</v>
      </c>
      <c r="D520" s="1457"/>
      <c r="E520" s="1458"/>
    </row>
    <row r="521" spans="1:5" ht="16" thickBot="1" x14ac:dyDescent="0.3">
      <c r="A521" s="1468">
        <v>12754</v>
      </c>
      <c r="B521" s="1455" t="s">
        <v>8476</v>
      </c>
      <c r="C521" s="1456">
        <v>40</v>
      </c>
      <c r="D521" s="1457"/>
      <c r="E521" s="1458"/>
    </row>
    <row r="522" spans="1:5" ht="16" thickBot="1" x14ac:dyDescent="0.3">
      <c r="A522" s="1468">
        <v>13119</v>
      </c>
      <c r="B522" s="1455" t="s">
        <v>8477</v>
      </c>
      <c r="C522" s="1456">
        <v>80</v>
      </c>
      <c r="D522" s="1457"/>
      <c r="E522" s="1458"/>
    </row>
    <row r="523" spans="1:5" ht="16" thickBot="1" x14ac:dyDescent="0.3">
      <c r="A523" s="1468">
        <v>13485</v>
      </c>
      <c r="B523" s="1455" t="s">
        <v>8478</v>
      </c>
      <c r="C523" s="1456">
        <v>30</v>
      </c>
      <c r="D523" s="1457"/>
      <c r="E523" s="1458"/>
    </row>
    <row r="524" spans="1:5" ht="16" thickBot="1" x14ac:dyDescent="0.3">
      <c r="A524" s="1468">
        <v>13850</v>
      </c>
      <c r="B524" s="1455" t="s">
        <v>8479</v>
      </c>
      <c r="C524" s="1456">
        <v>90</v>
      </c>
      <c r="D524" s="1457"/>
      <c r="E524" s="1458"/>
    </row>
    <row r="525" spans="1:5" ht="16" thickBot="1" x14ac:dyDescent="0.3">
      <c r="A525" s="1468">
        <v>14215</v>
      </c>
      <c r="B525" s="1455" t="s">
        <v>8480</v>
      </c>
      <c r="C525" s="1456">
        <v>10</v>
      </c>
      <c r="D525" s="1457"/>
      <c r="E525" s="1458"/>
    </row>
    <row r="526" spans="1:5" ht="16" thickBot="1" x14ac:dyDescent="0.3">
      <c r="A526" s="1468">
        <v>14580</v>
      </c>
      <c r="B526" s="1455" t="s">
        <v>8481</v>
      </c>
      <c r="C526" s="1456">
        <v>20</v>
      </c>
      <c r="D526" s="1457"/>
      <c r="E526" s="1458"/>
    </row>
    <row r="527" spans="1:5" ht="16" thickBot="1" x14ac:dyDescent="0.3">
      <c r="A527" s="1468">
        <v>14946</v>
      </c>
      <c r="B527" s="1455" t="s">
        <v>8482</v>
      </c>
      <c r="C527" s="1456">
        <v>10</v>
      </c>
      <c r="D527" s="1457"/>
      <c r="E527" s="1458"/>
    </row>
    <row r="528" spans="1:5" ht="154.5" thickBot="1" x14ac:dyDescent="0.3">
      <c r="A528" s="1468">
        <v>15311</v>
      </c>
      <c r="B528" s="1455" t="s">
        <v>8483</v>
      </c>
      <c r="C528" s="1456" t="s">
        <v>11658</v>
      </c>
      <c r="D528" s="1457"/>
      <c r="E528" s="1458"/>
    </row>
    <row r="529" spans="1:5" ht="31.5" thickBot="1" x14ac:dyDescent="0.3">
      <c r="A529" s="1468">
        <v>15676</v>
      </c>
      <c r="B529" s="1455" t="s">
        <v>8484</v>
      </c>
      <c r="C529" s="1456" t="s">
        <v>8485</v>
      </c>
      <c r="D529" s="1457"/>
      <c r="E529" s="1458"/>
    </row>
    <row r="530" spans="1:5" ht="28.5" thickBot="1" x14ac:dyDescent="0.3">
      <c r="A530" s="1468">
        <v>16041</v>
      </c>
      <c r="B530" s="1455" t="s">
        <v>8486</v>
      </c>
      <c r="C530" s="1456" t="s">
        <v>8446</v>
      </c>
      <c r="D530" s="1457"/>
      <c r="E530" s="1458"/>
    </row>
    <row r="531" spans="1:5" ht="154.5" thickBot="1" x14ac:dyDescent="0.3">
      <c r="A531" s="1468">
        <v>16407</v>
      </c>
      <c r="B531" s="1455" t="s">
        <v>8487</v>
      </c>
      <c r="C531" s="1456" t="s">
        <v>8488</v>
      </c>
      <c r="D531" s="1457"/>
      <c r="E531" s="1458"/>
    </row>
    <row r="532" spans="1:5" ht="16" thickBot="1" x14ac:dyDescent="0.3">
      <c r="A532" s="1468">
        <v>16772</v>
      </c>
      <c r="B532" s="1455" t="s">
        <v>8489</v>
      </c>
      <c r="C532" s="1456">
        <v>150</v>
      </c>
      <c r="D532" s="1457"/>
      <c r="E532" s="1458"/>
    </row>
    <row r="533" spans="1:5" ht="14.5" customHeight="1" thickBot="1" x14ac:dyDescent="0.3">
      <c r="A533" s="1468">
        <v>17137</v>
      </c>
      <c r="B533" s="1455" t="s">
        <v>8490</v>
      </c>
      <c r="C533" s="1456">
        <v>100</v>
      </c>
      <c r="D533" s="1457"/>
      <c r="E533" s="1458"/>
    </row>
    <row r="534" spans="1:5" ht="16" thickBot="1" x14ac:dyDescent="0.3">
      <c r="A534" s="1468">
        <v>17502</v>
      </c>
      <c r="B534" s="1455" t="s">
        <v>8491</v>
      </c>
      <c r="C534" s="1456">
        <v>250</v>
      </c>
      <c r="D534" s="1457"/>
      <c r="E534" s="1458"/>
    </row>
    <row r="535" spans="1:5" ht="14.5" customHeight="1" thickBot="1" x14ac:dyDescent="0.3">
      <c r="A535" s="1468" t="s">
        <v>11557</v>
      </c>
      <c r="B535" s="1455" t="s">
        <v>11659</v>
      </c>
      <c r="C535" s="1456"/>
      <c r="D535" s="1457"/>
      <c r="E535" s="1458"/>
    </row>
    <row r="536" spans="1:5" ht="14.5" customHeight="1" thickBot="1" x14ac:dyDescent="0.3">
      <c r="A536" s="1468">
        <v>45670</v>
      </c>
      <c r="B536" s="1455" t="s">
        <v>8492</v>
      </c>
      <c r="C536" s="1456">
        <v>5</v>
      </c>
      <c r="D536" s="1457"/>
      <c r="E536" s="1458"/>
    </row>
    <row r="537" spans="1:5" ht="16" thickBot="1" x14ac:dyDescent="0.3">
      <c r="A537" s="1468">
        <v>45701</v>
      </c>
      <c r="B537" s="1455" t="s">
        <v>8493</v>
      </c>
      <c r="C537" s="1456">
        <v>10</v>
      </c>
      <c r="D537" s="1457"/>
      <c r="E537" s="1458"/>
    </row>
    <row r="538" spans="1:5" ht="16" thickBot="1" x14ac:dyDescent="0.3">
      <c r="A538" s="1468">
        <v>45729</v>
      </c>
      <c r="B538" s="1455" t="s">
        <v>8494</v>
      </c>
      <c r="C538" s="1456">
        <v>45</v>
      </c>
      <c r="D538" s="1457"/>
      <c r="E538" s="1458"/>
    </row>
    <row r="539" spans="1:5" ht="16" thickBot="1" x14ac:dyDescent="0.3">
      <c r="A539" s="1468">
        <v>45760</v>
      </c>
      <c r="B539" s="1455" t="e">
        <f>- úplná s posunem</f>
        <v>#NAME?</v>
      </c>
      <c r="C539" s="1456">
        <v>60</v>
      </c>
      <c r="D539" s="1457"/>
      <c r="E539" s="1458"/>
    </row>
    <row r="540" spans="1:5" ht="16" thickBot="1" x14ac:dyDescent="0.3">
      <c r="A540" s="1468">
        <v>45790</v>
      </c>
      <c r="B540" s="1451" t="e">
        <f>- tříštivá</f>
        <v>#NAME?</v>
      </c>
      <c r="C540" s="1452">
        <v>90</v>
      </c>
      <c r="D540" s="1453"/>
      <c r="E540" s="1454"/>
    </row>
    <row r="541" spans="1:5" ht="16" thickBot="1" x14ac:dyDescent="0.3">
      <c r="A541" s="1450">
        <v>45821</v>
      </c>
      <c r="B541" s="1455" t="s">
        <v>8495</v>
      </c>
      <c r="C541" s="1456">
        <v>80</v>
      </c>
      <c r="D541" s="1457"/>
      <c r="E541" s="1458"/>
    </row>
    <row r="542" spans="1:5" ht="16" thickBot="1" x14ac:dyDescent="0.3">
      <c r="A542" s="1450">
        <v>45851</v>
      </c>
      <c r="B542" s="1455" t="s">
        <v>8496</v>
      </c>
      <c r="C542" s="1456">
        <v>25</v>
      </c>
      <c r="D542" s="1457"/>
      <c r="E542" s="1458"/>
    </row>
    <row r="543" spans="1:5" ht="16" thickBot="1" x14ac:dyDescent="0.3">
      <c r="A543" s="1450">
        <v>45882</v>
      </c>
      <c r="B543" s="1455" t="e">
        <f>- úplná bez posunu úlomků</f>
        <v>#NAME?</v>
      </c>
      <c r="C543" s="1456">
        <v>30</v>
      </c>
      <c r="D543" s="1457"/>
      <c r="E543" s="1458"/>
    </row>
    <row r="544" spans="1:5" ht="16" thickBot="1" x14ac:dyDescent="0.3">
      <c r="A544" s="1450">
        <v>45913</v>
      </c>
      <c r="B544" s="1455" t="s">
        <v>8497</v>
      </c>
      <c r="C544" s="1456">
        <v>70</v>
      </c>
      <c r="D544" s="1457"/>
      <c r="E544" s="1458"/>
    </row>
    <row r="545" spans="1:5" ht="31.5" thickBot="1" x14ac:dyDescent="0.3">
      <c r="A545" s="1450">
        <v>45943</v>
      </c>
      <c r="B545" s="1455" t="s">
        <v>8498</v>
      </c>
      <c r="C545" s="1456">
        <v>25</v>
      </c>
      <c r="D545" s="1457"/>
      <c r="E545" s="1458"/>
    </row>
    <row r="546" spans="1:5" ht="16" thickBot="1" x14ac:dyDescent="0.3">
      <c r="A546" s="1450">
        <v>45974</v>
      </c>
      <c r="B546" s="1455" t="e">
        <f>- s posunem</f>
        <v>#NAME?</v>
      </c>
      <c r="C546" s="1456">
        <v>30</v>
      </c>
      <c r="D546" s="1457"/>
      <c r="E546" s="1458"/>
    </row>
    <row r="547" spans="1:5" ht="16" thickBot="1" x14ac:dyDescent="0.3">
      <c r="A547" s="1450">
        <v>46004</v>
      </c>
      <c r="B547" s="1455" t="e">
        <f>- základního a středního článku jiného prstu bez posunu</f>
        <v>#NAME?</v>
      </c>
      <c r="C547" s="1456">
        <v>20</v>
      </c>
      <c r="D547" s="1457"/>
      <c r="E547" s="1458"/>
    </row>
    <row r="548" spans="1:5" ht="16" thickBot="1" x14ac:dyDescent="0.3">
      <c r="A548" s="1450" t="s">
        <v>11660</v>
      </c>
      <c r="B548" s="1455" t="e">
        <f>- s posunem</f>
        <v>#NAME?</v>
      </c>
      <c r="C548" s="1456">
        <v>25</v>
      </c>
      <c r="D548" s="1457"/>
      <c r="E548" s="1458"/>
    </row>
    <row r="549" spans="1:5" ht="16" thickBot="1" x14ac:dyDescent="0.3">
      <c r="A549" s="1450" t="s">
        <v>11661</v>
      </c>
      <c r="B549" s="1455" t="s">
        <v>23492</v>
      </c>
      <c r="C549" s="1456"/>
      <c r="D549" s="1457"/>
      <c r="E549" s="1458"/>
    </row>
    <row r="550" spans="1:5" ht="16" thickBot="1" x14ac:dyDescent="0.3">
      <c r="A550" s="1450" t="s">
        <v>23493</v>
      </c>
      <c r="B550" s="1455">
        <v>20</v>
      </c>
      <c r="C550" s="1456"/>
      <c r="D550" s="1457"/>
      <c r="E550" s="1458"/>
    </row>
    <row r="551" spans="1:5" ht="16" thickBot="1" x14ac:dyDescent="0.3">
      <c r="A551" s="1450" t="s">
        <v>11662</v>
      </c>
      <c r="B551" s="1455" t="e">
        <f>- s posunem</f>
        <v>#NAME?</v>
      </c>
      <c r="C551" s="1456">
        <v>25</v>
      </c>
      <c r="D551" s="1457"/>
      <c r="E551" s="1458"/>
    </row>
    <row r="552" spans="1:5" ht="16" thickBot="1" x14ac:dyDescent="0.3">
      <c r="A552" s="1450" t="s">
        <v>11663</v>
      </c>
      <c r="B552" s="1455" t="e">
        <f>-jiného prstu bez posunu</f>
        <v>#NAME?</v>
      </c>
      <c r="C552" s="1456">
        <v>15</v>
      </c>
      <c r="D552" s="1457"/>
      <c r="E552" s="1458"/>
    </row>
    <row r="553" spans="1:5" ht="16" thickBot="1" x14ac:dyDescent="0.3">
      <c r="A553" s="1468" t="s">
        <v>11664</v>
      </c>
      <c r="B553" s="1455" t="e">
        <f>- s posunem</f>
        <v>#NAME?</v>
      </c>
      <c r="C553" s="1456">
        <v>20</v>
      </c>
      <c r="D553" s="1457"/>
      <c r="E553" s="1458"/>
    </row>
    <row r="554" spans="1:5" ht="31" x14ac:dyDescent="0.25">
      <c r="A554" s="1469" t="s">
        <v>11665</v>
      </c>
      <c r="B554" s="1470" t="s">
        <v>8499</v>
      </c>
      <c r="C554" s="1461">
        <v>30</v>
      </c>
      <c r="D554" s="1462"/>
      <c r="E554" s="1463"/>
    </row>
    <row r="555" spans="1:5" ht="16" thickBot="1" x14ac:dyDescent="0.3">
      <c r="A555" s="1476" t="s">
        <v>11666</v>
      </c>
      <c r="B555" s="1455" t="e">
        <f>- s posunem</f>
        <v>#NAME?</v>
      </c>
      <c r="C555" s="1465">
        <v>35</v>
      </c>
      <c r="D555" s="1466"/>
      <c r="E555" s="1467"/>
    </row>
    <row r="556" spans="1:5" ht="16" thickBot="1" x14ac:dyDescent="0.3">
      <c r="A556" s="1450" t="s">
        <v>11667</v>
      </c>
      <c r="B556" s="1455" t="e">
        <f>- jiného prstu bez posunu</f>
        <v>#NAME?</v>
      </c>
      <c r="C556" s="1456">
        <v>25</v>
      </c>
      <c r="D556" s="1457"/>
      <c r="E556" s="1458"/>
    </row>
    <row r="557" spans="1:5" ht="16" thickBot="1" x14ac:dyDescent="0.3">
      <c r="A557" s="1450" t="s">
        <v>11668</v>
      </c>
      <c r="B557" s="1455" t="e">
        <f>- s posunem</f>
        <v>#NAME?</v>
      </c>
      <c r="C557" s="1456">
        <v>30</v>
      </c>
      <c r="D557" s="1457"/>
      <c r="E557" s="1458"/>
    </row>
    <row r="558" spans="1:5" ht="16" thickBot="1" x14ac:dyDescent="0.3">
      <c r="A558" s="1450" t="s">
        <v>11669</v>
      </c>
      <c r="B558" s="1455" t="s">
        <v>8500</v>
      </c>
      <c r="C558" s="1456">
        <v>45</v>
      </c>
      <c r="D558" s="1457"/>
      <c r="E558" s="1458"/>
    </row>
    <row r="559" spans="1:5" ht="16" thickBot="1" x14ac:dyDescent="0.3">
      <c r="A559" s="1450" t="s">
        <v>11670</v>
      </c>
      <c r="B559" s="1455" t="e">
        <f>- s posunem</f>
        <v>#NAME?</v>
      </c>
      <c r="C559" s="1456">
        <v>50</v>
      </c>
      <c r="D559" s="1457"/>
      <c r="E559" s="1458"/>
    </row>
    <row r="560" spans="1:5" ht="16" thickBot="1" x14ac:dyDescent="0.3">
      <c r="A560" s="1450" t="s">
        <v>11671</v>
      </c>
      <c r="B560" s="1455" t="s">
        <v>8501</v>
      </c>
      <c r="C560" s="1456">
        <v>50</v>
      </c>
      <c r="D560" s="1457"/>
      <c r="E560" s="1458"/>
    </row>
    <row r="561" spans="1:5" ht="16" thickBot="1" x14ac:dyDescent="0.3">
      <c r="A561" s="1450" t="s">
        <v>11672</v>
      </c>
      <c r="B561" s="1455" t="s">
        <v>8502</v>
      </c>
      <c r="C561" s="1456">
        <v>20</v>
      </c>
      <c r="D561" s="1457"/>
      <c r="E561" s="1458"/>
    </row>
    <row r="562" spans="1:5" ht="16" thickBot="1" x14ac:dyDescent="0.3">
      <c r="A562" s="1450" t="s">
        <v>11673</v>
      </c>
      <c r="B562" s="1455" t="s">
        <v>8503</v>
      </c>
      <c r="C562" s="1456">
        <v>30</v>
      </c>
      <c r="D562" s="1457"/>
      <c r="E562" s="1458"/>
    </row>
    <row r="563" spans="1:5" ht="16" thickBot="1" x14ac:dyDescent="0.3">
      <c r="A563" s="1450" t="s">
        <v>11674</v>
      </c>
      <c r="B563" s="1455" t="s">
        <v>8504</v>
      </c>
      <c r="C563" s="1456">
        <v>20</v>
      </c>
      <c r="D563" s="1457"/>
      <c r="E563" s="1458"/>
    </row>
    <row r="564" spans="1:5" ht="16" thickBot="1" x14ac:dyDescent="0.3">
      <c r="A564" s="1450" t="s">
        <v>11675</v>
      </c>
      <c r="B564" s="1455" t="s">
        <v>8505</v>
      </c>
      <c r="C564" s="1456">
        <v>15</v>
      </c>
      <c r="D564" s="1457"/>
      <c r="E564" s="1458"/>
    </row>
    <row r="565" spans="1:5" ht="16" thickBot="1" x14ac:dyDescent="0.3">
      <c r="A565" s="1450" t="s">
        <v>11676</v>
      </c>
      <c r="B565" s="1455" t="s">
        <v>8506</v>
      </c>
      <c r="C565" s="1456">
        <v>5</v>
      </c>
      <c r="D565" s="1457"/>
      <c r="E565" s="1458"/>
    </row>
    <row r="566" spans="1:5" ht="16" thickBot="1" x14ac:dyDescent="0.3">
      <c r="A566" s="1450" t="s">
        <v>11677</v>
      </c>
      <c r="B566" s="1455" t="s">
        <v>8507</v>
      </c>
      <c r="C566" s="1456">
        <v>30</v>
      </c>
      <c r="D566" s="1457"/>
      <c r="E566" s="1458"/>
    </row>
    <row r="567" spans="1:5" ht="16" thickBot="1" x14ac:dyDescent="0.3">
      <c r="A567" s="1450" t="s">
        <v>11678</v>
      </c>
      <c r="B567" s="1455" t="s">
        <v>8508</v>
      </c>
      <c r="C567" s="1456">
        <v>60</v>
      </c>
      <c r="D567" s="1457"/>
      <c r="E567" s="1458"/>
    </row>
    <row r="568" spans="1:5" ht="16" thickBot="1" x14ac:dyDescent="0.3">
      <c r="A568" s="1468" t="s">
        <v>11679</v>
      </c>
      <c r="B568" s="1455" t="s">
        <v>8509</v>
      </c>
      <c r="C568" s="1456">
        <v>30</v>
      </c>
      <c r="D568" s="1457"/>
      <c r="E568" s="1458"/>
    </row>
    <row r="569" spans="1:5" ht="16" thickBot="1" x14ac:dyDescent="0.3">
      <c r="A569" s="1468" t="s">
        <v>11680</v>
      </c>
      <c r="B569" s="1455" t="s">
        <v>8510</v>
      </c>
      <c r="C569" s="1456">
        <v>60</v>
      </c>
      <c r="D569" s="1457"/>
      <c r="E569" s="1458"/>
    </row>
    <row r="570" spans="1:5" ht="16" thickBot="1" x14ac:dyDescent="0.3">
      <c r="A570" s="1468" t="s">
        <v>11681</v>
      </c>
      <c r="B570" s="1455" t="s">
        <v>8511</v>
      </c>
      <c r="C570" s="1456">
        <v>10</v>
      </c>
      <c r="D570" s="1457"/>
      <c r="E570" s="1458"/>
    </row>
    <row r="571" spans="1:5" ht="16" thickBot="1" x14ac:dyDescent="0.3">
      <c r="A571" s="1468" t="s">
        <v>11682</v>
      </c>
      <c r="B571" s="1455" t="s">
        <v>8512</v>
      </c>
      <c r="C571" s="1456">
        <v>20</v>
      </c>
      <c r="D571" s="1457"/>
      <c r="E571" s="1458"/>
    </row>
    <row r="572" spans="1:5" ht="16" thickBot="1" x14ac:dyDescent="0.3">
      <c r="A572" s="1468" t="s">
        <v>11683</v>
      </c>
      <c r="B572" s="1455" t="s">
        <v>8513</v>
      </c>
      <c r="C572" s="1472">
        <v>44105</v>
      </c>
      <c r="D572" s="1457"/>
      <c r="E572" s="1458"/>
    </row>
    <row r="573" spans="1:5" ht="16" thickBot="1" x14ac:dyDescent="0.3">
      <c r="A573" s="1468" t="s">
        <v>11684</v>
      </c>
      <c r="B573" s="1455" t="s">
        <v>8514</v>
      </c>
      <c r="C573" s="1456" t="s">
        <v>8404</v>
      </c>
      <c r="D573" s="1457"/>
      <c r="E573" s="1458"/>
    </row>
    <row r="574" spans="1:5" ht="16" thickBot="1" x14ac:dyDescent="0.3">
      <c r="A574" s="1468" t="s">
        <v>11685</v>
      </c>
      <c r="B574" s="1455" t="s">
        <v>8515</v>
      </c>
      <c r="C574" s="1477">
        <v>45935</v>
      </c>
      <c r="D574" s="1457"/>
      <c r="E574" s="1458"/>
    </row>
    <row r="575" spans="1:5" ht="16" thickBot="1" x14ac:dyDescent="0.3">
      <c r="A575" s="1468" t="s">
        <v>11686</v>
      </c>
      <c r="B575" s="1455" t="s">
        <v>8516</v>
      </c>
      <c r="C575" s="1472">
        <v>44105</v>
      </c>
      <c r="D575" s="1457"/>
      <c r="E575" s="1458"/>
    </row>
    <row r="576" spans="1:5" ht="16" thickBot="1" x14ac:dyDescent="0.3">
      <c r="A576" s="1468" t="s">
        <v>11687</v>
      </c>
      <c r="B576" s="1455" t="s">
        <v>8517</v>
      </c>
      <c r="C576" s="1456">
        <v>30</v>
      </c>
      <c r="D576" s="1457"/>
      <c r="E576" s="1458"/>
    </row>
    <row r="577" spans="1:5" ht="16" thickBot="1" x14ac:dyDescent="0.3">
      <c r="A577" s="1468" t="s">
        <v>11688</v>
      </c>
      <c r="B577" s="1455" t="s">
        <v>8518</v>
      </c>
      <c r="C577" s="1472">
        <v>10</v>
      </c>
      <c r="D577" s="1473"/>
      <c r="E577" s="1474"/>
    </row>
    <row r="578" spans="1:5" ht="16" thickBot="1" x14ac:dyDescent="0.3">
      <c r="A578" s="1468" t="s">
        <v>11689</v>
      </c>
      <c r="B578" s="1455" t="s">
        <v>8519</v>
      </c>
      <c r="C578" s="1456">
        <v>10</v>
      </c>
      <c r="D578" s="1457"/>
      <c r="E578" s="1458"/>
    </row>
    <row r="579" spans="1:5" ht="16" thickBot="1" x14ac:dyDescent="0.3">
      <c r="A579" s="1468" t="s">
        <v>11690</v>
      </c>
      <c r="B579" s="1455" t="s">
        <v>8520</v>
      </c>
      <c r="C579" s="1477">
        <v>40</v>
      </c>
      <c r="D579" s="1478"/>
      <c r="E579" s="1479"/>
    </row>
    <row r="580" spans="1:5" ht="16" thickBot="1" x14ac:dyDescent="0.3">
      <c r="A580" s="1468" t="s">
        <v>11691</v>
      </c>
      <c r="B580" s="1455" t="s">
        <v>8521</v>
      </c>
      <c r="C580" s="1472">
        <v>50</v>
      </c>
      <c r="D580" s="1473"/>
      <c r="E580" s="1474"/>
    </row>
    <row r="581" spans="1:5" ht="16" thickBot="1" x14ac:dyDescent="0.3">
      <c r="A581" s="1468" t="s">
        <v>11692</v>
      </c>
      <c r="B581" s="1455" t="e">
        <f>- jiného prstu ruky</f>
        <v>#NAME?</v>
      </c>
      <c r="C581" s="1456">
        <v>30</v>
      </c>
      <c r="D581" s="1457"/>
      <c r="E581" s="1458"/>
    </row>
    <row r="582" spans="1:5" ht="16" thickBot="1" x14ac:dyDescent="0.3">
      <c r="A582" s="1468" t="s">
        <v>11693</v>
      </c>
      <c r="B582" s="1455" t="s">
        <v>8522</v>
      </c>
      <c r="C582" s="1456">
        <v>75</v>
      </c>
      <c r="D582" s="1457"/>
      <c r="E582" s="1458"/>
    </row>
    <row r="583" spans="1:5" ht="16" thickBot="1" x14ac:dyDescent="0.3">
      <c r="A583" s="1468" t="s">
        <v>11694</v>
      </c>
      <c r="B583" s="1455" t="s">
        <v>8523</v>
      </c>
      <c r="C583" s="1456" t="s">
        <v>8524</v>
      </c>
      <c r="D583" s="1457"/>
      <c r="E583" s="1458"/>
    </row>
    <row r="584" spans="1:5" ht="16" thickBot="1" x14ac:dyDescent="0.3">
      <c r="A584" s="1468" t="s">
        <v>11695</v>
      </c>
      <c r="B584" s="1455" t="s">
        <v>8525</v>
      </c>
      <c r="C584" s="1456" t="s">
        <v>8250</v>
      </c>
      <c r="D584" s="1457"/>
      <c r="E584" s="1458"/>
    </row>
    <row r="585" spans="1:5" ht="16" thickBot="1" x14ac:dyDescent="0.3">
      <c r="A585" s="1468" t="s">
        <v>11696</v>
      </c>
      <c r="B585" s="1455" t="s">
        <v>8526</v>
      </c>
      <c r="C585" s="1456">
        <v>150</v>
      </c>
      <c r="D585" s="1457"/>
      <c r="E585" s="1458"/>
    </row>
    <row r="586" spans="1:5" ht="16" thickBot="1" x14ac:dyDescent="0.3">
      <c r="A586" s="1468" t="s">
        <v>11697</v>
      </c>
      <c r="B586" s="1455" t="s">
        <v>8527</v>
      </c>
      <c r="C586" s="1456">
        <v>80</v>
      </c>
      <c r="D586" s="1457"/>
      <c r="E586" s="1458"/>
    </row>
    <row r="587" spans="1:5" ht="16" thickBot="1" x14ac:dyDescent="0.3">
      <c r="A587" s="1468" t="s">
        <v>11558</v>
      </c>
      <c r="B587" s="1455" t="s">
        <v>11698</v>
      </c>
      <c r="C587" s="1456"/>
      <c r="D587" s="1457"/>
      <c r="E587" s="1458"/>
    </row>
    <row r="588" spans="1:5" ht="16" thickBot="1" x14ac:dyDescent="0.3">
      <c r="A588" s="1468">
        <v>45671</v>
      </c>
      <c r="B588" s="1455" t="s">
        <v>8528</v>
      </c>
      <c r="C588" s="1456">
        <v>150</v>
      </c>
      <c r="D588" s="1457"/>
      <c r="E588" s="1458"/>
    </row>
    <row r="589" spans="1:5" ht="31.5" thickBot="1" x14ac:dyDescent="0.3">
      <c r="A589" s="1468">
        <v>45702</v>
      </c>
      <c r="B589" s="1455" t="s">
        <v>8529</v>
      </c>
      <c r="C589" s="1456">
        <v>160</v>
      </c>
      <c r="D589" s="1457"/>
      <c r="E589" s="1458"/>
    </row>
    <row r="590" spans="1:5" ht="31.5" thickBot="1" x14ac:dyDescent="0.3">
      <c r="A590" s="1468">
        <v>45730</v>
      </c>
      <c r="B590" s="1455" t="s">
        <v>8530</v>
      </c>
      <c r="C590" s="1456">
        <v>180</v>
      </c>
      <c r="D590" s="1457"/>
      <c r="E590" s="1458"/>
    </row>
    <row r="591" spans="1:5" ht="16" thickBot="1" x14ac:dyDescent="0.3">
      <c r="A591" s="1468">
        <v>45761</v>
      </c>
      <c r="B591" s="1455" t="s">
        <v>8531</v>
      </c>
      <c r="C591" s="1456">
        <v>90</v>
      </c>
      <c r="D591" s="1457"/>
      <c r="E591" s="1458"/>
    </row>
    <row r="592" spans="1:5" ht="16" thickBot="1" x14ac:dyDescent="0.3">
      <c r="A592" s="1468">
        <v>45791</v>
      </c>
      <c r="B592" s="1451" t="s">
        <v>8532</v>
      </c>
      <c r="C592" s="1452">
        <v>70</v>
      </c>
      <c r="D592" s="1453"/>
      <c r="E592" s="1454"/>
    </row>
    <row r="593" spans="1:5" ht="16" thickBot="1" x14ac:dyDescent="0.3">
      <c r="A593" s="1450">
        <v>45822</v>
      </c>
      <c r="B593" s="1455" t="s">
        <v>8533</v>
      </c>
      <c r="C593" s="1456">
        <v>120</v>
      </c>
      <c r="D593" s="1457"/>
      <c r="E593" s="1458"/>
    </row>
    <row r="594" spans="1:5" ht="16" thickBot="1" x14ac:dyDescent="0.3">
      <c r="A594" s="1450">
        <v>45852</v>
      </c>
      <c r="B594" s="1455" t="e">
        <f>- úplná bez posunu</f>
        <v>#NAME?</v>
      </c>
      <c r="C594" s="1456">
        <v>200</v>
      </c>
      <c r="D594" s="1457"/>
      <c r="E594" s="1458"/>
    </row>
    <row r="595" spans="1:5" ht="16" thickBot="1" x14ac:dyDescent="0.3">
      <c r="A595" s="1450">
        <v>45883</v>
      </c>
      <c r="B595" s="1455" t="s">
        <v>8534</v>
      </c>
      <c r="C595" s="1456">
        <v>250</v>
      </c>
      <c r="D595" s="1457"/>
      <c r="E595" s="1458"/>
    </row>
    <row r="596" spans="1:5" ht="16" thickBot="1" x14ac:dyDescent="0.3">
      <c r="A596" s="1450">
        <v>45914</v>
      </c>
      <c r="B596" s="1455" t="s">
        <v>8535</v>
      </c>
      <c r="C596" s="1456">
        <v>100</v>
      </c>
      <c r="D596" s="1457"/>
      <c r="E596" s="1458"/>
    </row>
    <row r="597" spans="1:5" ht="16" thickBot="1" x14ac:dyDescent="0.3">
      <c r="A597" s="1450">
        <v>45944</v>
      </c>
      <c r="B597" s="1455" t="e">
        <f>- úplná bez posunu úlomků</f>
        <v>#NAME?</v>
      </c>
      <c r="C597" s="1456">
        <v>200</v>
      </c>
      <c r="D597" s="1457"/>
      <c r="E597" s="1458"/>
    </row>
    <row r="598" spans="1:5" ht="16" thickBot="1" x14ac:dyDescent="0.3">
      <c r="A598" s="1450">
        <v>45975</v>
      </c>
      <c r="B598" s="1455" t="e">
        <f>- úplná s posunem úlomků</f>
        <v>#NAME?</v>
      </c>
      <c r="C598" s="1456">
        <v>220</v>
      </c>
      <c r="D598" s="1457"/>
      <c r="E598" s="1458"/>
    </row>
    <row r="599" spans="1:5" ht="16" thickBot="1" x14ac:dyDescent="0.3">
      <c r="A599" s="1450">
        <v>46005</v>
      </c>
      <c r="B599" s="1455" t="e">
        <f>- tříštivá</f>
        <v>#NAME?</v>
      </c>
      <c r="C599" s="1456">
        <v>250</v>
      </c>
      <c r="D599" s="1457"/>
      <c r="E599" s="1458"/>
    </row>
    <row r="600" spans="1:5" ht="16" thickBot="1" x14ac:dyDescent="0.3">
      <c r="A600" s="1450" t="s">
        <v>11699</v>
      </c>
      <c r="B600" s="1455" t="s">
        <v>8536</v>
      </c>
      <c r="C600" s="1456">
        <v>100</v>
      </c>
      <c r="D600" s="1457"/>
      <c r="E600" s="1458"/>
    </row>
    <row r="601" spans="1:5" ht="16" thickBot="1" x14ac:dyDescent="0.3">
      <c r="A601" s="1450" t="s">
        <v>11700</v>
      </c>
      <c r="B601" s="1455" t="e">
        <f>- s posunem úlomků</f>
        <v>#NAME?</v>
      </c>
      <c r="C601" s="1456">
        <v>180</v>
      </c>
      <c r="D601" s="1457"/>
      <c r="E601" s="1458"/>
    </row>
    <row r="602" spans="1:5" ht="16" thickBot="1" x14ac:dyDescent="0.3">
      <c r="A602" s="1450" t="s">
        <v>11701</v>
      </c>
      <c r="B602" s="1455" t="e">
        <f>- tříštivá</f>
        <v>#NAME?</v>
      </c>
      <c r="C602" s="1456">
        <v>250</v>
      </c>
      <c r="D602" s="1457"/>
      <c r="E602" s="1458"/>
    </row>
    <row r="603" spans="1:5" ht="31.5" thickBot="1" x14ac:dyDescent="0.3">
      <c r="A603" s="1450" t="s">
        <v>11702</v>
      </c>
      <c r="B603" s="1455" t="s">
        <v>8537</v>
      </c>
      <c r="C603" s="1456">
        <v>90</v>
      </c>
      <c r="D603" s="1457"/>
      <c r="E603" s="1458"/>
    </row>
    <row r="604" spans="1:5" ht="16" thickBot="1" x14ac:dyDescent="0.3">
      <c r="A604" s="1450" t="s">
        <v>11703</v>
      </c>
      <c r="B604" s="1455" t="e">
        <f>- s posunem úlomků</f>
        <v>#NAME?</v>
      </c>
      <c r="C604" s="1456">
        <v>180</v>
      </c>
      <c r="D604" s="1457"/>
      <c r="E604" s="1458"/>
    </row>
    <row r="605" spans="1:5" ht="16" thickBot="1" x14ac:dyDescent="0.3">
      <c r="A605" s="1450" t="s">
        <v>11704</v>
      </c>
      <c r="B605" s="1455" t="e">
        <f>- tříštivá</f>
        <v>#NAME?</v>
      </c>
      <c r="C605" s="1456">
        <v>250</v>
      </c>
      <c r="D605" s="1457"/>
      <c r="E605" s="1458"/>
    </row>
    <row r="606" spans="1:5" ht="16" thickBot="1" x14ac:dyDescent="0.3">
      <c r="A606" s="1450" t="s">
        <v>11705</v>
      </c>
      <c r="B606" s="1455" t="s">
        <v>8538</v>
      </c>
      <c r="C606" s="1456">
        <v>90</v>
      </c>
      <c r="D606" s="1457"/>
      <c r="E606" s="1458"/>
    </row>
    <row r="607" spans="1:5" ht="16" thickBot="1" x14ac:dyDescent="0.3">
      <c r="A607" s="1450" t="s">
        <v>11706</v>
      </c>
      <c r="B607" s="1455" t="e">
        <f>- s posunem</f>
        <v>#NAME?</v>
      </c>
      <c r="C607" s="1456">
        <v>120</v>
      </c>
      <c r="D607" s="1457"/>
      <c r="E607" s="1458"/>
    </row>
    <row r="608" spans="1:5" ht="31.5" thickBot="1" x14ac:dyDescent="0.3">
      <c r="A608" s="1450" t="s">
        <v>11707</v>
      </c>
      <c r="B608" s="1455" t="s">
        <v>8539</v>
      </c>
      <c r="C608" s="1456">
        <v>150</v>
      </c>
      <c r="D608" s="1457"/>
      <c r="E608" s="1458"/>
    </row>
    <row r="609" spans="1:5" ht="16" thickBot="1" x14ac:dyDescent="0.3">
      <c r="A609" s="1450" t="s">
        <v>11708</v>
      </c>
      <c r="B609" s="1455" t="e">
        <f>- s posunem úlomků</f>
        <v>#NAME?</v>
      </c>
      <c r="C609" s="1456">
        <v>200</v>
      </c>
      <c r="D609" s="1457"/>
      <c r="E609" s="1458"/>
    </row>
    <row r="610" spans="1:5" ht="16" thickBot="1" x14ac:dyDescent="0.3">
      <c r="A610" s="1450" t="s">
        <v>11709</v>
      </c>
      <c r="B610" s="1455" t="e">
        <f>- tříštivá</f>
        <v>#NAME?</v>
      </c>
      <c r="C610" s="1456">
        <v>250</v>
      </c>
      <c r="D610" s="1457"/>
      <c r="E610" s="1458"/>
    </row>
    <row r="611" spans="1:5" ht="31.5" thickBot="1" x14ac:dyDescent="0.3">
      <c r="A611" s="1450" t="s">
        <v>11710</v>
      </c>
      <c r="B611" s="1455" t="s">
        <v>8540</v>
      </c>
      <c r="C611" s="1456">
        <v>60</v>
      </c>
      <c r="D611" s="1457"/>
      <c r="E611" s="1458"/>
    </row>
    <row r="612" spans="1:5" ht="16" thickBot="1" x14ac:dyDescent="0.3">
      <c r="A612" s="1450" t="s">
        <v>11711</v>
      </c>
      <c r="B612" s="1455" t="s">
        <v>8541</v>
      </c>
      <c r="C612" s="1456">
        <v>120</v>
      </c>
      <c r="D612" s="1457"/>
      <c r="E612" s="1458"/>
    </row>
    <row r="613" spans="1:5" ht="16" thickBot="1" x14ac:dyDescent="0.3">
      <c r="A613" s="1450" t="s">
        <v>11712</v>
      </c>
      <c r="B613" s="1455" t="s">
        <v>8542</v>
      </c>
      <c r="C613" s="1456">
        <v>40</v>
      </c>
      <c r="D613" s="1457"/>
      <c r="E613" s="1458"/>
    </row>
    <row r="614" spans="1:5" ht="16" thickBot="1" x14ac:dyDescent="0.3">
      <c r="A614" s="1450"/>
      <c r="B614" s="1455" t="s">
        <v>8543</v>
      </c>
      <c r="C614" s="1456"/>
      <c r="D614" s="1457"/>
      <c r="E614" s="1458"/>
    </row>
    <row r="615" spans="1:5" ht="16" thickBot="1" x14ac:dyDescent="0.3">
      <c r="A615" s="1450" t="s">
        <v>11713</v>
      </c>
      <c r="B615" s="1455" t="s">
        <v>8544</v>
      </c>
      <c r="C615" s="1456">
        <v>100</v>
      </c>
      <c r="D615" s="1457"/>
      <c r="E615" s="1458"/>
    </row>
    <row r="616" spans="1:5" ht="16" thickBot="1" x14ac:dyDescent="0.3">
      <c r="A616" s="1476" t="s">
        <v>11714</v>
      </c>
      <c r="B616" s="1455" t="s">
        <v>8545</v>
      </c>
      <c r="C616" s="1456">
        <v>140</v>
      </c>
      <c r="D616" s="1457"/>
      <c r="E616" s="1458"/>
    </row>
    <row r="617" spans="1:5" ht="16" thickBot="1" x14ac:dyDescent="0.3">
      <c r="A617" s="1476" t="s">
        <v>11715</v>
      </c>
      <c r="B617" s="1455" t="s">
        <v>8546</v>
      </c>
      <c r="C617" s="1456">
        <v>100</v>
      </c>
      <c r="D617" s="1457"/>
      <c r="E617" s="1458"/>
    </row>
    <row r="618" spans="1:5" ht="16" thickBot="1" x14ac:dyDescent="0.3">
      <c r="A618" s="1476" t="s">
        <v>11716</v>
      </c>
      <c r="B618" s="1455" t="s">
        <v>8547</v>
      </c>
      <c r="C618" s="1456">
        <v>120</v>
      </c>
      <c r="D618" s="1457"/>
      <c r="E618" s="1458"/>
    </row>
    <row r="619" spans="1:5" ht="16" thickBot="1" x14ac:dyDescent="0.3">
      <c r="A619" s="1480" t="s">
        <v>11717</v>
      </c>
      <c r="B619" s="1451" t="s">
        <v>8548</v>
      </c>
      <c r="C619" s="1452">
        <v>30</v>
      </c>
      <c r="D619" s="1453"/>
      <c r="E619" s="1454"/>
    </row>
    <row r="620" spans="1:5" ht="16" thickBot="1" x14ac:dyDescent="0.3">
      <c r="A620" s="1476" t="s">
        <v>11718</v>
      </c>
      <c r="B620" s="1455" t="s">
        <v>8549</v>
      </c>
      <c r="C620" s="1456">
        <v>40</v>
      </c>
      <c r="D620" s="1457"/>
      <c r="E620" s="1458"/>
    </row>
    <row r="621" spans="1:5" ht="16" thickBot="1" x14ac:dyDescent="0.3">
      <c r="A621" s="1476" t="s">
        <v>11719</v>
      </c>
      <c r="B621" s="1455" t="s">
        <v>8550</v>
      </c>
      <c r="C621" s="1456">
        <v>30</v>
      </c>
      <c r="D621" s="1457"/>
      <c r="E621" s="1458"/>
    </row>
    <row r="622" spans="1:5" ht="16" thickBot="1" x14ac:dyDescent="0.3">
      <c r="A622" s="1476" t="s">
        <v>11720</v>
      </c>
      <c r="B622" s="1455" t="s">
        <v>8551</v>
      </c>
      <c r="C622" s="1456">
        <v>40</v>
      </c>
      <c r="D622" s="1457"/>
      <c r="E622" s="1458"/>
    </row>
    <row r="623" spans="1:5" ht="16" thickBot="1" x14ac:dyDescent="0.3">
      <c r="A623" s="1476" t="s">
        <v>11721</v>
      </c>
      <c r="B623" s="1455" t="s">
        <v>8552</v>
      </c>
      <c r="C623" s="1456">
        <v>150</v>
      </c>
      <c r="D623" s="1457"/>
      <c r="E623" s="1458"/>
    </row>
    <row r="624" spans="1:5" ht="16" thickBot="1" x14ac:dyDescent="0.3">
      <c r="A624" s="1476" t="s">
        <v>11722</v>
      </c>
      <c r="B624" s="1455" t="s">
        <v>8553</v>
      </c>
      <c r="C624" s="1456">
        <v>60</v>
      </c>
      <c r="D624" s="1457"/>
      <c r="E624" s="1458"/>
    </row>
    <row r="625" spans="1:5" ht="16" thickBot="1" x14ac:dyDescent="0.3">
      <c r="A625" s="1476" t="s">
        <v>11723</v>
      </c>
      <c r="B625" s="1455" t="s">
        <v>8554</v>
      </c>
      <c r="C625" s="1456">
        <v>10</v>
      </c>
      <c r="D625" s="1457"/>
      <c r="E625" s="1458"/>
    </row>
    <row r="626" spans="1:5" ht="16" thickBot="1" x14ac:dyDescent="0.3">
      <c r="A626" s="1476" t="s">
        <v>11724</v>
      </c>
      <c r="B626" s="1455" t="s">
        <v>8555</v>
      </c>
      <c r="C626" s="1456">
        <v>10</v>
      </c>
      <c r="D626" s="1457"/>
      <c r="E626" s="1458"/>
    </row>
    <row r="627" spans="1:5" ht="16" thickBot="1" x14ac:dyDescent="0.3">
      <c r="A627" s="1476" t="s">
        <v>11725</v>
      </c>
      <c r="B627" s="1455" t="e">
        <f>- natržení</f>
        <v>#NAME?</v>
      </c>
      <c r="C627" s="1456">
        <v>20</v>
      </c>
      <c r="D627" s="1457"/>
      <c r="E627" s="1458"/>
    </row>
    <row r="628" spans="1:5" ht="16" thickBot="1" x14ac:dyDescent="0.3">
      <c r="A628" s="1476" t="s">
        <v>11726</v>
      </c>
      <c r="B628" s="1455" t="s">
        <v>8556</v>
      </c>
      <c r="C628" s="1456">
        <v>30</v>
      </c>
      <c r="D628" s="1457"/>
      <c r="E628" s="1458"/>
    </row>
    <row r="629" spans="1:5" ht="31.5" thickBot="1" x14ac:dyDescent="0.3">
      <c r="A629" s="1476" t="s">
        <v>11727</v>
      </c>
      <c r="B629" s="1455" t="s">
        <v>8557</v>
      </c>
      <c r="C629" s="1456">
        <v>40</v>
      </c>
      <c r="D629" s="1457"/>
      <c r="E629" s="1458"/>
    </row>
    <row r="630" spans="1:5" ht="16" thickBot="1" x14ac:dyDescent="0.3">
      <c r="A630" s="1476" t="s">
        <v>11728</v>
      </c>
      <c r="B630" s="1455" t="e">
        <f>- přetržení</f>
        <v>#NAME?</v>
      </c>
      <c r="C630" s="1456">
        <v>70</v>
      </c>
      <c r="D630" s="1457"/>
      <c r="E630" s="1458"/>
    </row>
    <row r="631" spans="1:5" ht="31.5" thickBot="1" x14ac:dyDescent="0.3">
      <c r="A631" s="1476" t="s">
        <v>11729</v>
      </c>
      <c r="B631" s="1455" t="s">
        <v>8558</v>
      </c>
      <c r="C631" s="1456">
        <v>10</v>
      </c>
      <c r="D631" s="1457"/>
      <c r="E631" s="1458"/>
    </row>
    <row r="632" spans="1:5" ht="16" thickBot="1" x14ac:dyDescent="0.3">
      <c r="A632" s="1476" t="s">
        <v>11730</v>
      </c>
      <c r="B632" s="1455" t="e">
        <f>- natržení</f>
        <v>#NAME?</v>
      </c>
      <c r="C632" s="1456">
        <v>20</v>
      </c>
      <c r="D632" s="1457"/>
      <c r="E632" s="1458"/>
    </row>
    <row r="633" spans="1:5" ht="16" thickBot="1" x14ac:dyDescent="0.3">
      <c r="A633" s="1476" t="s">
        <v>11731</v>
      </c>
      <c r="B633" s="1455" t="s">
        <v>8556</v>
      </c>
      <c r="C633" s="1456">
        <v>30</v>
      </c>
      <c r="D633" s="1457"/>
      <c r="E633" s="1458"/>
    </row>
    <row r="634" spans="1:5" ht="16" thickBot="1" x14ac:dyDescent="0.3">
      <c r="A634" s="1476" t="s">
        <v>11732</v>
      </c>
      <c r="B634" s="1455" t="s">
        <v>8559</v>
      </c>
      <c r="C634" s="1456">
        <v>10</v>
      </c>
      <c r="D634" s="1457"/>
      <c r="E634" s="1458"/>
    </row>
    <row r="635" spans="1:5" ht="16" thickBot="1" x14ac:dyDescent="0.3">
      <c r="A635" s="1476" t="s">
        <v>11733</v>
      </c>
      <c r="B635" s="1455" t="e">
        <f>- natržení</f>
        <v>#NAME?</v>
      </c>
      <c r="C635" s="1456">
        <v>20</v>
      </c>
      <c r="D635" s="1457"/>
      <c r="E635" s="1458"/>
    </row>
    <row r="636" spans="1:5" ht="16" thickBot="1" x14ac:dyDescent="0.3">
      <c r="A636" s="1476" t="s">
        <v>11734</v>
      </c>
      <c r="B636" s="1455" t="s">
        <v>8556</v>
      </c>
      <c r="C636" s="1456">
        <v>30</v>
      </c>
      <c r="D636" s="1457"/>
      <c r="E636" s="1458"/>
    </row>
    <row r="637" spans="1:5" ht="31.5" thickBot="1" x14ac:dyDescent="0.3">
      <c r="A637" s="1476" t="s">
        <v>11735</v>
      </c>
      <c r="B637" s="1455" t="s">
        <v>8560</v>
      </c>
      <c r="C637" s="1456">
        <v>10</v>
      </c>
      <c r="D637" s="1457"/>
      <c r="E637" s="1458"/>
    </row>
    <row r="638" spans="1:5" ht="16" thickBot="1" x14ac:dyDescent="0.3">
      <c r="A638" s="1476" t="s">
        <v>11736</v>
      </c>
      <c r="B638" s="1455" t="e">
        <f>- natržení</f>
        <v>#NAME?</v>
      </c>
      <c r="C638" s="1456">
        <v>15</v>
      </c>
      <c r="D638" s="1457"/>
      <c r="E638" s="1458"/>
    </row>
    <row r="639" spans="1:5" ht="16" thickBot="1" x14ac:dyDescent="0.3">
      <c r="A639" s="1476" t="s">
        <v>11737</v>
      </c>
      <c r="B639" s="1455" t="e">
        <f>- přetržení</f>
        <v>#NAME?</v>
      </c>
      <c r="C639" s="1456">
        <v>20</v>
      </c>
      <c r="D639" s="1457"/>
      <c r="E639" s="1458"/>
    </row>
    <row r="640" spans="1:5" ht="16" thickBot="1" x14ac:dyDescent="0.3">
      <c r="A640" s="1476" t="s">
        <v>11738</v>
      </c>
      <c r="B640" s="1455" t="s">
        <v>8561</v>
      </c>
      <c r="C640" s="1472">
        <v>300</v>
      </c>
      <c r="D640" s="1457"/>
      <c r="E640" s="1458"/>
    </row>
    <row r="641" spans="1:5" ht="16" thickBot="1" x14ac:dyDescent="0.3">
      <c r="A641" s="1476" t="s">
        <v>11739</v>
      </c>
      <c r="B641" s="1455" t="s">
        <v>8562</v>
      </c>
      <c r="C641" s="1456">
        <v>200</v>
      </c>
      <c r="D641" s="1457"/>
      <c r="E641" s="1458"/>
    </row>
    <row r="642" spans="1:5" ht="16" thickBot="1" x14ac:dyDescent="0.3">
      <c r="A642" s="1476" t="s">
        <v>11740</v>
      </c>
      <c r="B642" s="1455" t="s">
        <v>11741</v>
      </c>
      <c r="C642" s="1477">
        <v>400</v>
      </c>
      <c r="D642" s="1457"/>
      <c r="E642" s="1458"/>
    </row>
    <row r="643" spans="1:5" ht="16" thickBot="1" x14ac:dyDescent="0.3">
      <c r="A643" s="1476" t="s">
        <v>11742</v>
      </c>
      <c r="B643" s="1455" t="s">
        <v>8563</v>
      </c>
      <c r="C643" s="1472">
        <v>300</v>
      </c>
      <c r="D643" s="1457"/>
      <c r="E643" s="1458"/>
    </row>
    <row r="644" spans="1:5" ht="16" thickBot="1" x14ac:dyDescent="0.3">
      <c r="A644" s="1476" t="s">
        <v>11743</v>
      </c>
      <c r="B644" s="1455" t="s">
        <v>11744</v>
      </c>
      <c r="C644" s="1456"/>
      <c r="D644" s="1457"/>
      <c r="E644" s="1458"/>
    </row>
    <row r="645" spans="1:5" ht="16" thickBot="1" x14ac:dyDescent="0.3">
      <c r="A645" s="1450">
        <v>45672</v>
      </c>
      <c r="B645" s="1455" t="s">
        <v>8564</v>
      </c>
      <c r="C645" s="1456">
        <v>35</v>
      </c>
      <c r="D645" s="1457"/>
      <c r="E645" s="1458"/>
    </row>
    <row r="646" spans="1:5" ht="16" thickBot="1" x14ac:dyDescent="0.3">
      <c r="A646" s="1450">
        <v>45703</v>
      </c>
      <c r="B646" s="1455" t="s">
        <v>8455</v>
      </c>
      <c r="C646" s="1456">
        <v>70</v>
      </c>
      <c r="D646" s="1457"/>
      <c r="E646" s="1458"/>
    </row>
    <row r="647" spans="1:5" ht="16" thickBot="1" x14ac:dyDescent="0.3">
      <c r="A647" s="1450">
        <v>45731</v>
      </c>
      <c r="B647" s="1455" t="e">
        <f>- izolovaná zlomenina kloubní chrupavky na čéšce</f>
        <v>#NAME?</v>
      </c>
      <c r="C647" s="1456">
        <v>30</v>
      </c>
      <c r="D647" s="1457"/>
      <c r="E647" s="1458"/>
    </row>
    <row r="648" spans="1:5" ht="16" thickBot="1" x14ac:dyDescent="0.3">
      <c r="A648" s="1450">
        <v>45762</v>
      </c>
      <c r="B648" s="1455" t="s">
        <v>8565</v>
      </c>
      <c r="C648" s="1456">
        <v>70</v>
      </c>
      <c r="D648" s="1457"/>
      <c r="E648" s="1458"/>
    </row>
    <row r="649" spans="1:5" ht="31.5" thickBot="1" x14ac:dyDescent="0.3">
      <c r="A649" s="1450">
        <v>45792</v>
      </c>
      <c r="B649" s="1451" t="s">
        <v>11745</v>
      </c>
      <c r="C649" s="1452">
        <v>90</v>
      </c>
      <c r="D649" s="1453"/>
      <c r="E649" s="1454"/>
    </row>
    <row r="650" spans="1:5" ht="16" thickBot="1" x14ac:dyDescent="0.3">
      <c r="A650" s="1450">
        <v>45823</v>
      </c>
      <c r="B650" s="1455" t="e">
        <f>- jednoho kondylu s posunem úlomků</f>
        <v>#NAME?</v>
      </c>
      <c r="C650" s="1456">
        <v>120</v>
      </c>
      <c r="D650" s="1457"/>
      <c r="E650" s="1458"/>
    </row>
    <row r="651" spans="1:5" ht="16" thickBot="1" x14ac:dyDescent="0.3">
      <c r="A651" s="1450">
        <v>45853</v>
      </c>
      <c r="B651" s="1455" t="e">
        <f>- obou kondylu bez posunu úlomků</f>
        <v>#NAME?</v>
      </c>
      <c r="C651" s="1456">
        <v>150</v>
      </c>
      <c r="D651" s="1457"/>
      <c r="E651" s="1458"/>
    </row>
    <row r="652" spans="1:5" ht="16" thickBot="1" x14ac:dyDescent="0.3">
      <c r="A652" s="1450">
        <v>45884</v>
      </c>
      <c r="B652" s="1455" t="e">
        <f>- obou kondylu s posunem úlomků</f>
        <v>#NAME?</v>
      </c>
      <c r="C652" s="1456">
        <v>200</v>
      </c>
      <c r="D652" s="1457"/>
      <c r="E652" s="1458"/>
    </row>
    <row r="653" spans="1:5" ht="16" thickBot="1" x14ac:dyDescent="0.3">
      <c r="A653" s="1450">
        <v>45915</v>
      </c>
      <c r="B653" s="1455" t="s">
        <v>8566</v>
      </c>
      <c r="C653" s="1456">
        <v>60</v>
      </c>
      <c r="D653" s="1457"/>
      <c r="E653" s="1458"/>
    </row>
    <row r="654" spans="1:5" ht="16" thickBot="1" x14ac:dyDescent="0.3">
      <c r="A654" s="1450">
        <v>45945</v>
      </c>
      <c r="B654" s="1455" t="s">
        <v>8567</v>
      </c>
      <c r="C654" s="1456">
        <v>100</v>
      </c>
      <c r="D654" s="1457"/>
      <c r="E654" s="1458"/>
    </row>
    <row r="655" spans="1:5" ht="16" thickBot="1" x14ac:dyDescent="0.3">
      <c r="A655" s="1450">
        <v>45976</v>
      </c>
      <c r="B655" s="1455" t="e">
        <f>- s posunem úlomků</f>
        <v>#NAME?</v>
      </c>
      <c r="C655" s="1456">
        <v>150</v>
      </c>
      <c r="D655" s="1457"/>
      <c r="E655" s="1458"/>
    </row>
    <row r="656" spans="1:5" ht="16" thickBot="1" x14ac:dyDescent="0.3">
      <c r="A656" s="1450">
        <v>46006</v>
      </c>
      <c r="B656" s="1455" t="e">
        <f>- tříštivá</f>
        <v>#NAME?</v>
      </c>
      <c r="C656" s="1456">
        <v>210</v>
      </c>
      <c r="D656" s="1457"/>
      <c r="E656" s="1458"/>
    </row>
    <row r="657" spans="1:5" ht="16" thickBot="1" x14ac:dyDescent="0.3">
      <c r="A657" s="1450" t="s">
        <v>11746</v>
      </c>
      <c r="B657" s="1455" t="s">
        <v>8568</v>
      </c>
      <c r="C657" s="1456">
        <v>60</v>
      </c>
      <c r="D657" s="1457"/>
      <c r="E657" s="1458"/>
    </row>
    <row r="658" spans="1:5" ht="16" thickBot="1" x14ac:dyDescent="0.3">
      <c r="A658" s="1450" t="s">
        <v>11747</v>
      </c>
      <c r="B658" s="1455" t="e">
        <f>- s posunem</f>
        <v>#NAME?</v>
      </c>
      <c r="C658" s="1456">
        <v>150</v>
      </c>
      <c r="D658" s="1457"/>
      <c r="E658" s="1458"/>
    </row>
    <row r="659" spans="1:5" ht="16" thickBot="1" x14ac:dyDescent="0.3">
      <c r="A659" s="1450" t="s">
        <v>11748</v>
      </c>
      <c r="B659" s="1455" t="e">
        <f>- nitrokloubní</f>
        <v>#NAME?</v>
      </c>
      <c r="C659" s="1456">
        <v>200</v>
      </c>
      <c r="D659" s="1457"/>
      <c r="E659" s="1458"/>
    </row>
    <row r="660" spans="1:5" ht="16" thickBot="1" x14ac:dyDescent="0.3">
      <c r="A660" s="1450" t="s">
        <v>11749</v>
      </c>
      <c r="B660" s="1455" t="e">
        <f>- tříštivá nitrokloubní</f>
        <v>#NAME?</v>
      </c>
      <c r="C660" s="1456">
        <v>250</v>
      </c>
      <c r="D660" s="1457"/>
      <c r="E660" s="1458"/>
    </row>
    <row r="661" spans="1:5" ht="16" thickBot="1" x14ac:dyDescent="0.3">
      <c r="A661" s="1450"/>
      <c r="B661" s="1455" t="s">
        <v>8569</v>
      </c>
      <c r="C661" s="1456"/>
      <c r="D661" s="1457"/>
      <c r="E661" s="1458"/>
    </row>
    <row r="662" spans="1:5" ht="16" thickBot="1" x14ac:dyDescent="0.3">
      <c r="A662" s="1450" t="s">
        <v>11750</v>
      </c>
      <c r="B662" s="1455" t="e">
        <f>- vnitřní kotník izolovaně - bez posunu</f>
        <v>#NAME?</v>
      </c>
      <c r="C662" s="1456">
        <v>80</v>
      </c>
      <c r="D662" s="1457"/>
      <c r="E662" s="1458"/>
    </row>
    <row r="663" spans="1:5" ht="16" thickBot="1" x14ac:dyDescent="0.3">
      <c r="A663" s="1450" t="s">
        <v>11751</v>
      </c>
      <c r="B663" s="1455" t="e">
        <f>- s posunem</f>
        <v>#NAME?</v>
      </c>
      <c r="C663" s="1456">
        <v>120</v>
      </c>
      <c r="D663" s="1457"/>
      <c r="E663" s="1458"/>
    </row>
    <row r="664" spans="1:5" ht="16" thickBot="1" x14ac:dyDescent="0.3">
      <c r="A664" s="1450" t="s">
        <v>11752</v>
      </c>
      <c r="B664" s="1455" t="e">
        <f>- vnější kotník izolovaně - bez posunu</f>
        <v>#NAME?</v>
      </c>
      <c r="C664" s="1456">
        <v>80</v>
      </c>
      <c r="D664" s="1457"/>
      <c r="E664" s="1458"/>
    </row>
    <row r="665" spans="1:5" ht="16" thickBot="1" x14ac:dyDescent="0.3">
      <c r="A665" s="1450" t="s">
        <v>11753</v>
      </c>
      <c r="B665" s="1455" t="e">
        <f>- s posunem</f>
        <v>#NAME?</v>
      </c>
      <c r="C665" s="1456">
        <v>120</v>
      </c>
      <c r="D665" s="1457"/>
      <c r="E665" s="1458"/>
    </row>
    <row r="666" spans="1:5" ht="31.5" thickBot="1" x14ac:dyDescent="0.3">
      <c r="A666" s="1471" t="s">
        <v>11754</v>
      </c>
      <c r="B666" s="1451" t="s">
        <v>8570</v>
      </c>
      <c r="C666" s="1452">
        <v>100</v>
      </c>
      <c r="D666" s="1453"/>
      <c r="E666" s="1454"/>
    </row>
    <row r="667" spans="1:5" ht="31.5" thickBot="1" x14ac:dyDescent="0.3">
      <c r="A667" s="1450" t="s">
        <v>11755</v>
      </c>
      <c r="B667" s="1455" t="s">
        <v>8571</v>
      </c>
      <c r="C667" s="1456">
        <v>150</v>
      </c>
      <c r="D667" s="1457"/>
      <c r="E667" s="1458"/>
    </row>
    <row r="668" spans="1:5" ht="31.5" thickBot="1" x14ac:dyDescent="0.3">
      <c r="A668" s="1476" t="s">
        <v>11756</v>
      </c>
      <c r="B668" s="1455" t="s">
        <v>8572</v>
      </c>
      <c r="C668" s="1456">
        <v>180</v>
      </c>
      <c r="D668" s="1457"/>
      <c r="E668" s="1458"/>
    </row>
    <row r="669" spans="1:5" ht="16" thickBot="1" x14ac:dyDescent="0.3">
      <c r="A669" s="1476" t="s">
        <v>11757</v>
      </c>
      <c r="B669" s="1455" t="e">
        <f>- zadní hrana holenní kosti izolovaně</f>
        <v>#NAME?</v>
      </c>
      <c r="C669" s="1456">
        <v>100</v>
      </c>
      <c r="D669" s="1457"/>
      <c r="E669" s="1458"/>
    </row>
    <row r="670" spans="1:5" ht="16" thickBot="1" x14ac:dyDescent="0.3">
      <c r="A670" s="1476" t="s">
        <v>11758</v>
      </c>
      <c r="B670" s="1455" t="s">
        <v>8573</v>
      </c>
      <c r="C670" s="1456">
        <v>200</v>
      </c>
      <c r="D670" s="1457"/>
      <c r="E670" s="1458"/>
    </row>
    <row r="671" spans="1:5" ht="31.5" thickBot="1" x14ac:dyDescent="0.3">
      <c r="A671" s="1476" t="s">
        <v>11759</v>
      </c>
      <c r="B671" s="1455" t="s">
        <v>8574</v>
      </c>
      <c r="C671" s="1456">
        <v>40</v>
      </c>
      <c r="D671" s="1457"/>
      <c r="E671" s="1458"/>
    </row>
    <row r="672" spans="1:5" ht="16" thickBot="1" x14ac:dyDescent="0.3">
      <c r="A672" s="1476" t="s">
        <v>11760</v>
      </c>
      <c r="B672" s="1455" t="s">
        <v>8575</v>
      </c>
      <c r="C672" s="1456">
        <v>45</v>
      </c>
      <c r="D672" s="1457"/>
      <c r="E672" s="1458"/>
    </row>
    <row r="673" spans="1:5" ht="16" thickBot="1" x14ac:dyDescent="0.3">
      <c r="A673" s="1476" t="s">
        <v>11761</v>
      </c>
      <c r="B673" s="1455" t="s">
        <v>8576</v>
      </c>
      <c r="C673" s="1456">
        <v>90</v>
      </c>
      <c r="D673" s="1457"/>
      <c r="E673" s="1458"/>
    </row>
    <row r="674" spans="1:5" ht="16" thickBot="1" x14ac:dyDescent="0.3">
      <c r="A674" s="1476" t="s">
        <v>11762</v>
      </c>
      <c r="B674" s="1455" t="s">
        <v>8577</v>
      </c>
      <c r="C674" s="1456">
        <v>50</v>
      </c>
      <c r="D674" s="1457"/>
      <c r="E674" s="1458"/>
    </row>
    <row r="675" spans="1:5" ht="16" thickBot="1" x14ac:dyDescent="0.3">
      <c r="A675" s="1476" t="s">
        <v>11763</v>
      </c>
      <c r="B675" s="1455" t="s">
        <v>8578</v>
      </c>
      <c r="C675" s="1456">
        <v>40</v>
      </c>
      <c r="D675" s="1457"/>
      <c r="E675" s="1458"/>
    </row>
    <row r="676" spans="1:5" ht="31.5" thickBot="1" x14ac:dyDescent="0.3">
      <c r="A676" s="1476" t="s">
        <v>11764</v>
      </c>
      <c r="B676" s="1455" t="s">
        <v>8579</v>
      </c>
      <c r="C676" s="1456">
        <v>45</v>
      </c>
      <c r="D676" s="1457"/>
      <c r="E676" s="1458"/>
    </row>
    <row r="677" spans="1:5" ht="16" thickBot="1" x14ac:dyDescent="0.3">
      <c r="A677" s="1476" t="s">
        <v>11765</v>
      </c>
      <c r="B677" s="1455" t="e">
        <f>- natržení zkříženého vazu kolenního</f>
        <v>#NAME?</v>
      </c>
      <c r="C677" s="1456">
        <v>60</v>
      </c>
      <c r="D677" s="1457"/>
      <c r="E677" s="1458"/>
    </row>
    <row r="678" spans="1:5" ht="16" thickBot="1" x14ac:dyDescent="0.3">
      <c r="A678" s="1476" t="s">
        <v>11766</v>
      </c>
      <c r="B678" s="1455" t="e">
        <f>- přetržení nebo odtržení postranního vazu kolenního</f>
        <v>#NAME?</v>
      </c>
      <c r="C678" s="1456">
        <v>80</v>
      </c>
      <c r="D678" s="1457"/>
      <c r="E678" s="1458"/>
    </row>
    <row r="679" spans="1:5" ht="16" thickBot="1" x14ac:dyDescent="0.3">
      <c r="A679" s="1476" t="s">
        <v>11767</v>
      </c>
      <c r="B679" s="1455" t="e">
        <f>- přetržení zkříženého vazu kolenního</f>
        <v>#NAME?</v>
      </c>
      <c r="C679" s="1456">
        <v>80</v>
      </c>
      <c r="D679" s="1457"/>
      <c r="E679" s="1458"/>
    </row>
    <row r="680" spans="1:5" ht="16" thickBot="1" x14ac:dyDescent="0.3">
      <c r="A680" s="1476" t="s">
        <v>11768</v>
      </c>
      <c r="B680" s="1455" t="s">
        <v>8580</v>
      </c>
      <c r="C680" s="1456"/>
      <c r="D680" s="1457"/>
      <c r="E680" s="1458"/>
    </row>
    <row r="681" spans="1:5" ht="16" thickBot="1" x14ac:dyDescent="0.3">
      <c r="A681" s="1476" t="s">
        <v>23494</v>
      </c>
      <c r="B681" s="1455">
        <v>70</v>
      </c>
      <c r="C681" s="1456"/>
      <c r="D681" s="1457"/>
      <c r="E681" s="1458"/>
    </row>
    <row r="682" spans="1:5" ht="31.5" thickBot="1" x14ac:dyDescent="0.3">
      <c r="A682" s="1476" t="s">
        <v>11769</v>
      </c>
      <c r="B682" s="1455" t="s">
        <v>8581</v>
      </c>
      <c r="C682" s="1456">
        <v>150</v>
      </c>
      <c r="D682" s="1457"/>
      <c r="E682" s="1458"/>
    </row>
    <row r="683" spans="1:5" ht="154.5" thickBot="1" x14ac:dyDescent="0.3">
      <c r="A683" s="1476" t="s">
        <v>11770</v>
      </c>
      <c r="B683" s="1455" t="s">
        <v>8582</v>
      </c>
      <c r="C683" s="1456" t="s">
        <v>8583</v>
      </c>
      <c r="D683" s="1457"/>
      <c r="E683" s="1458"/>
    </row>
    <row r="684" spans="1:5" ht="16" thickBot="1" x14ac:dyDescent="0.3">
      <c r="A684" s="1476" t="s">
        <v>11771</v>
      </c>
      <c r="B684" s="1455" t="s">
        <v>8584</v>
      </c>
      <c r="C684" s="1456">
        <v>30</v>
      </c>
      <c r="D684" s="1457"/>
      <c r="E684" s="1458"/>
    </row>
    <row r="685" spans="1:5" ht="15.5" x14ac:dyDescent="0.25">
      <c r="A685" s="1481" t="s">
        <v>11772</v>
      </c>
      <c r="B685" s="1470" t="s">
        <v>8585</v>
      </c>
      <c r="C685" s="1461">
        <v>60</v>
      </c>
      <c r="D685" s="1462"/>
      <c r="E685" s="1463"/>
    </row>
    <row r="686" spans="1:5" ht="16" thickBot="1" x14ac:dyDescent="0.3">
      <c r="A686" s="1476" t="s">
        <v>11773</v>
      </c>
      <c r="B686" s="1455" t="s">
        <v>8586</v>
      </c>
      <c r="C686" s="1465">
        <v>30</v>
      </c>
      <c r="D686" s="1466"/>
      <c r="E686" s="1467"/>
    </row>
    <row r="687" spans="1:5" ht="16" thickBot="1" x14ac:dyDescent="0.3">
      <c r="A687" s="1476" t="s">
        <v>11774</v>
      </c>
      <c r="B687" s="1455" t="s">
        <v>8587</v>
      </c>
      <c r="C687" s="1456">
        <v>80</v>
      </c>
      <c r="D687" s="1457"/>
      <c r="E687" s="1458"/>
    </row>
    <row r="688" spans="1:5" ht="14.5" customHeight="1" thickBot="1" x14ac:dyDescent="0.3">
      <c r="A688" s="1476" t="s">
        <v>11775</v>
      </c>
      <c r="B688" s="1455" t="s">
        <v>8588</v>
      </c>
      <c r="C688" s="1456">
        <v>10</v>
      </c>
      <c r="D688" s="1457"/>
      <c r="E688" s="1458"/>
    </row>
    <row r="689" spans="1:5" ht="16" thickBot="1" x14ac:dyDescent="0.3">
      <c r="A689" s="1476" t="s">
        <v>11776</v>
      </c>
      <c r="B689" s="1455" t="s">
        <v>8589</v>
      </c>
      <c r="C689" s="1456">
        <v>20</v>
      </c>
      <c r="D689" s="1457"/>
      <c r="E689" s="1458"/>
    </row>
    <row r="690" spans="1:5" ht="16" thickBot="1" x14ac:dyDescent="0.3">
      <c r="A690" s="1476" t="s">
        <v>11777</v>
      </c>
      <c r="B690" s="1455" t="s">
        <v>8590</v>
      </c>
      <c r="C690" s="1456">
        <v>10</v>
      </c>
      <c r="D690" s="1457"/>
      <c r="E690" s="1458"/>
    </row>
    <row r="691" spans="1:5" ht="16" thickBot="1" x14ac:dyDescent="0.3">
      <c r="A691" s="1476" t="s">
        <v>11778</v>
      </c>
      <c r="B691" s="1455" t="s">
        <v>8591</v>
      </c>
      <c r="C691" s="1456">
        <v>150</v>
      </c>
      <c r="D691" s="1457"/>
      <c r="E691" s="1458"/>
    </row>
    <row r="692" spans="1:5" ht="16" thickBot="1" x14ac:dyDescent="0.3">
      <c r="A692" s="1476" t="s">
        <v>11779</v>
      </c>
      <c r="B692" s="1455" t="s">
        <v>8592</v>
      </c>
      <c r="C692" s="1456">
        <v>40</v>
      </c>
      <c r="D692" s="1457"/>
      <c r="E692" s="1458"/>
    </row>
    <row r="693" spans="1:5" ht="16" thickBot="1" x14ac:dyDescent="0.3">
      <c r="A693" s="1476" t="s">
        <v>11780</v>
      </c>
      <c r="B693" s="1455" t="s">
        <v>8593</v>
      </c>
      <c r="C693" s="1456">
        <v>10</v>
      </c>
      <c r="D693" s="1457"/>
      <c r="E693" s="1458"/>
    </row>
    <row r="694" spans="1:5" ht="16" thickBot="1" x14ac:dyDescent="0.3">
      <c r="A694" s="1476" t="s">
        <v>11781</v>
      </c>
      <c r="B694" s="1455" t="s">
        <v>8594</v>
      </c>
      <c r="C694" s="1456">
        <v>30</v>
      </c>
      <c r="D694" s="1457"/>
      <c r="E694" s="1458"/>
    </row>
    <row r="695" spans="1:5" ht="16" thickBot="1" x14ac:dyDescent="0.3">
      <c r="A695" s="1476" t="s">
        <v>11782</v>
      </c>
      <c r="B695" s="1455" t="s">
        <v>8595</v>
      </c>
      <c r="C695" s="1456">
        <v>70</v>
      </c>
      <c r="D695" s="1457"/>
      <c r="E695" s="1458"/>
    </row>
    <row r="696" spans="1:5" ht="31.5" thickBot="1" x14ac:dyDescent="0.3">
      <c r="A696" s="1476" t="s">
        <v>11783</v>
      </c>
      <c r="B696" s="1455" t="s">
        <v>8596</v>
      </c>
      <c r="C696" s="1456" t="s">
        <v>8597</v>
      </c>
      <c r="D696" s="1457"/>
      <c r="E696" s="1458"/>
    </row>
    <row r="697" spans="1:5" ht="16" thickBot="1" x14ac:dyDescent="0.3">
      <c r="A697" s="1476" t="s">
        <v>11784</v>
      </c>
      <c r="B697" s="1455" t="s">
        <v>8598</v>
      </c>
      <c r="C697" s="1456">
        <v>250</v>
      </c>
      <c r="D697" s="1457"/>
      <c r="E697" s="1458"/>
    </row>
    <row r="698" spans="1:5" ht="16" thickBot="1" x14ac:dyDescent="0.3">
      <c r="A698" s="1476" t="s">
        <v>11785</v>
      </c>
      <c r="B698" s="1455" t="s">
        <v>8599</v>
      </c>
      <c r="C698" s="1456">
        <v>300</v>
      </c>
      <c r="D698" s="1457"/>
      <c r="E698" s="1458"/>
    </row>
    <row r="699" spans="1:5" ht="16" thickBot="1" x14ac:dyDescent="0.3">
      <c r="A699" s="1476" t="s">
        <v>11786</v>
      </c>
      <c r="B699" s="1455" t="s">
        <v>8600</v>
      </c>
      <c r="C699" s="1456">
        <v>270</v>
      </c>
      <c r="D699" s="1457"/>
      <c r="E699" s="1458"/>
    </row>
    <row r="700" spans="1:5" ht="16" thickBot="1" x14ac:dyDescent="0.3">
      <c r="A700" s="1476" t="s">
        <v>11787</v>
      </c>
      <c r="B700" s="1455" t="s">
        <v>11788</v>
      </c>
      <c r="C700" s="1456"/>
      <c r="D700" s="1457"/>
      <c r="E700" s="1458"/>
    </row>
    <row r="701" spans="1:5" ht="16" thickBot="1" x14ac:dyDescent="0.3">
      <c r="A701" s="1450">
        <v>45673</v>
      </c>
      <c r="B701" s="1455" t="s">
        <v>8601</v>
      </c>
      <c r="C701" s="1456">
        <v>2</v>
      </c>
      <c r="D701" s="1457"/>
      <c r="E701" s="1458"/>
    </row>
    <row r="702" spans="1:5" ht="16" thickBot="1" x14ac:dyDescent="0.3">
      <c r="A702" s="1450">
        <v>45704</v>
      </c>
      <c r="B702" s="1455" t="e">
        <f>- s poškozením nehtového lůžka</f>
        <v>#NAME?</v>
      </c>
      <c r="C702" s="1456">
        <v>5</v>
      </c>
      <c r="D702" s="1457"/>
      <c r="E702" s="1458"/>
    </row>
    <row r="703" spans="1:5" ht="31.5" thickBot="1" x14ac:dyDescent="0.3">
      <c r="A703" s="1450">
        <v>45732</v>
      </c>
      <c r="B703" s="1455" t="s">
        <v>8602</v>
      </c>
      <c r="C703" s="1456">
        <v>50</v>
      </c>
      <c r="D703" s="1457"/>
      <c r="E703" s="1458"/>
    </row>
    <row r="704" spans="1:5" ht="16" thickBot="1" x14ac:dyDescent="0.3">
      <c r="A704" s="1450">
        <v>45763</v>
      </c>
      <c r="B704" s="1455" t="e">
        <f>- bez porušení statiky ( Bohlerova úhlu)</f>
        <v>#NAME?</v>
      </c>
      <c r="C704" s="1456">
        <v>100</v>
      </c>
      <c r="D704" s="1457"/>
      <c r="E704" s="1458"/>
    </row>
    <row r="705" spans="1:5" ht="16" thickBot="1" x14ac:dyDescent="0.3">
      <c r="A705" s="1450">
        <v>45793</v>
      </c>
      <c r="B705" s="1451" t="e">
        <f>- s porušením statiky</f>
        <v>#NAME?</v>
      </c>
      <c r="C705" s="1452">
        <v>150</v>
      </c>
      <c r="D705" s="1453"/>
      <c r="E705" s="1454"/>
    </row>
    <row r="706" spans="1:5" ht="16" thickBot="1" x14ac:dyDescent="0.3">
      <c r="A706" s="1450">
        <v>45824</v>
      </c>
      <c r="B706" s="1455" t="s">
        <v>8603</v>
      </c>
      <c r="C706" s="1456">
        <v>60</v>
      </c>
      <c r="D706" s="1457"/>
      <c r="E706" s="1458"/>
    </row>
    <row r="707" spans="1:5" ht="16" thickBot="1" x14ac:dyDescent="0.3">
      <c r="A707" s="1450">
        <v>45854</v>
      </c>
      <c r="B707" s="1455" t="e">
        <f>- s posunem</f>
        <v>#NAME?</v>
      </c>
      <c r="C707" s="1456">
        <v>100</v>
      </c>
      <c r="D707" s="1457"/>
      <c r="E707" s="1458"/>
    </row>
    <row r="708" spans="1:5" ht="16" thickBot="1" x14ac:dyDescent="0.3">
      <c r="A708" s="1450">
        <v>45885</v>
      </c>
      <c r="B708" s="1455" t="e">
        <f>- tříštivá</f>
        <v>#NAME?</v>
      </c>
      <c r="C708" s="1456">
        <v>150</v>
      </c>
      <c r="D708" s="1457"/>
      <c r="E708" s="1458"/>
    </row>
    <row r="709" spans="1:5" ht="16" thickBot="1" x14ac:dyDescent="0.3">
      <c r="A709" s="1450">
        <v>45916</v>
      </c>
      <c r="B709" s="1455" t="s">
        <v>8604</v>
      </c>
      <c r="C709" s="1456">
        <v>35</v>
      </c>
      <c r="D709" s="1457"/>
      <c r="E709" s="1458"/>
    </row>
    <row r="710" spans="1:5" ht="16" thickBot="1" x14ac:dyDescent="0.3">
      <c r="A710" s="1450">
        <v>45946</v>
      </c>
      <c r="B710" s="1455" t="e">
        <f>- s posunem</f>
        <v>#NAME?</v>
      </c>
      <c r="C710" s="1456">
        <v>60</v>
      </c>
      <c r="D710" s="1457"/>
      <c r="E710" s="1458"/>
    </row>
    <row r="711" spans="1:5" ht="16" thickBot="1" x14ac:dyDescent="0.3">
      <c r="A711" s="1450">
        <v>45977</v>
      </c>
      <c r="B711" s="1455" t="s">
        <v>8605</v>
      </c>
      <c r="C711" s="1456">
        <v>120</v>
      </c>
      <c r="D711" s="1457"/>
      <c r="E711" s="1458"/>
    </row>
    <row r="712" spans="1:5" ht="16" thickBot="1" x14ac:dyDescent="0.3">
      <c r="A712" s="1450">
        <v>46007</v>
      </c>
      <c r="B712" s="1455" t="s">
        <v>8606</v>
      </c>
      <c r="C712" s="1456">
        <v>30</v>
      </c>
      <c r="D712" s="1457"/>
      <c r="E712" s="1458"/>
    </row>
    <row r="713" spans="1:5" ht="16" thickBot="1" x14ac:dyDescent="0.3">
      <c r="A713" s="1450" t="s">
        <v>11789</v>
      </c>
      <c r="B713" s="1455" t="s">
        <v>8455</v>
      </c>
      <c r="C713" s="1456">
        <v>50</v>
      </c>
      <c r="D713" s="1457"/>
      <c r="E713" s="1458"/>
    </row>
    <row r="714" spans="1:5" ht="16" thickBot="1" x14ac:dyDescent="0.3">
      <c r="A714" s="1450" t="s">
        <v>11790</v>
      </c>
      <c r="B714" s="1455" t="s">
        <v>8607</v>
      </c>
      <c r="C714" s="1456">
        <v>30</v>
      </c>
      <c r="D714" s="1457"/>
      <c r="E714" s="1458"/>
    </row>
    <row r="715" spans="1:5" ht="16" thickBot="1" x14ac:dyDescent="0.3">
      <c r="A715" s="1450" t="s">
        <v>11791</v>
      </c>
      <c r="B715" s="1455" t="s">
        <v>8455</v>
      </c>
      <c r="C715" s="1456">
        <v>50</v>
      </c>
      <c r="D715" s="1457"/>
      <c r="E715" s="1458"/>
    </row>
    <row r="716" spans="1:5" ht="16" thickBot="1" x14ac:dyDescent="0.3">
      <c r="A716" s="1450" t="s">
        <v>11792</v>
      </c>
      <c r="B716" s="1455" t="s">
        <v>8608</v>
      </c>
      <c r="C716" s="1456">
        <v>15</v>
      </c>
      <c r="D716" s="1457"/>
      <c r="E716" s="1458"/>
    </row>
    <row r="717" spans="1:5" ht="16" thickBot="1" x14ac:dyDescent="0.3">
      <c r="A717" s="1450" t="s">
        <v>11793</v>
      </c>
      <c r="B717" s="1455" t="s">
        <v>8609</v>
      </c>
      <c r="C717" s="1456">
        <v>30</v>
      </c>
      <c r="D717" s="1457"/>
      <c r="E717" s="1458"/>
    </row>
    <row r="718" spans="1:5" ht="16" thickBot="1" x14ac:dyDescent="0.3">
      <c r="A718" s="1450" t="s">
        <v>11794</v>
      </c>
      <c r="B718" s="1455" t="e">
        <f>- Chopartova kloubu</f>
        <v>#NAME?</v>
      </c>
      <c r="C718" s="1456">
        <v>20</v>
      </c>
      <c r="D718" s="1457"/>
      <c r="E718" s="1458"/>
    </row>
    <row r="719" spans="1:5" ht="16" thickBot="1" x14ac:dyDescent="0.3">
      <c r="A719" s="1450" t="s">
        <v>11795</v>
      </c>
      <c r="B719" s="1455" t="e">
        <f>- Lisfrankova kloubu</f>
        <v>#NAME?</v>
      </c>
      <c r="C719" s="1456">
        <v>20</v>
      </c>
      <c r="D719" s="1457"/>
      <c r="E719" s="1458"/>
    </row>
    <row r="720" spans="1:5" ht="16" thickBot="1" x14ac:dyDescent="0.3">
      <c r="A720" s="1450" t="s">
        <v>11796</v>
      </c>
      <c r="B720" s="1455" t="e">
        <f>- základního nebo mezičlánkového kloubu palce</f>
        <v>#NAME?</v>
      </c>
      <c r="C720" s="1456">
        <v>5</v>
      </c>
      <c r="D720" s="1457"/>
      <c r="E720" s="1458"/>
    </row>
    <row r="721" spans="1:5" ht="16" thickBot="1" x14ac:dyDescent="0.3">
      <c r="A721" s="1450" t="s">
        <v>11797</v>
      </c>
      <c r="B721" s="1455" t="e">
        <f>-jednoho nebo více prstů nohy</f>
        <v>#NAME?</v>
      </c>
      <c r="C721" s="1456">
        <v>3</v>
      </c>
      <c r="D721" s="1457"/>
      <c r="E721" s="1458"/>
    </row>
    <row r="722" spans="1:5" ht="16" thickBot="1" x14ac:dyDescent="0.3">
      <c r="A722" s="1450" t="s">
        <v>11798</v>
      </c>
      <c r="B722" s="1455" t="s">
        <v>8610</v>
      </c>
      <c r="C722" s="1456">
        <v>100</v>
      </c>
      <c r="D722" s="1457"/>
      <c r="E722" s="1458"/>
    </row>
    <row r="723" spans="1:5" ht="16" thickBot="1" x14ac:dyDescent="0.3">
      <c r="A723" s="1450" t="s">
        <v>11799</v>
      </c>
      <c r="B723" s="1455" t="s">
        <v>8611</v>
      </c>
      <c r="C723" s="1456">
        <v>90</v>
      </c>
      <c r="D723" s="1457"/>
      <c r="E723" s="1458"/>
    </row>
    <row r="724" spans="1:5" ht="16" thickBot="1" x14ac:dyDescent="0.3">
      <c r="A724" s="1450" t="s">
        <v>11800</v>
      </c>
      <c r="B724" s="1455" t="s">
        <v>8612</v>
      </c>
      <c r="C724" s="1456">
        <v>80</v>
      </c>
      <c r="D724" s="1457"/>
      <c r="E724" s="1458"/>
    </row>
    <row r="725" spans="1:5" ht="16" thickBot="1" x14ac:dyDescent="0.3">
      <c r="A725" s="1476" t="s">
        <v>11801</v>
      </c>
      <c r="B725" s="1455" t="s">
        <v>8613</v>
      </c>
      <c r="C725" s="1456">
        <v>20</v>
      </c>
      <c r="D725" s="1457"/>
      <c r="E725" s="1458"/>
    </row>
    <row r="726" spans="1:5" ht="16" thickBot="1" x14ac:dyDescent="0.3">
      <c r="A726" s="1476" t="s">
        <v>11802</v>
      </c>
      <c r="B726" s="1455" t="s">
        <v>8614</v>
      </c>
      <c r="C726" s="1456">
        <v>15</v>
      </c>
      <c r="D726" s="1457"/>
      <c r="E726" s="1458"/>
    </row>
    <row r="727" spans="1:5" ht="16" thickBot="1" x14ac:dyDescent="0.3">
      <c r="A727" s="1476" t="s">
        <v>11803</v>
      </c>
      <c r="B727" s="1455" t="s">
        <v>8615</v>
      </c>
      <c r="C727" s="1456">
        <v>70</v>
      </c>
      <c r="D727" s="1457"/>
      <c r="E727" s="1458"/>
    </row>
    <row r="728" spans="1:5" ht="31.5" thickBot="1" x14ac:dyDescent="0.3">
      <c r="A728" s="1476" t="s">
        <v>11804</v>
      </c>
      <c r="B728" s="1455" t="s">
        <v>8616</v>
      </c>
      <c r="C728" s="1456">
        <v>30</v>
      </c>
      <c r="D728" s="1457"/>
      <c r="E728" s="1458"/>
    </row>
    <row r="729" spans="1:5" ht="31.5" thickBot="1" x14ac:dyDescent="0.3">
      <c r="A729" s="1476" t="s">
        <v>11805</v>
      </c>
      <c r="B729" s="1455" t="s">
        <v>8617</v>
      </c>
      <c r="C729" s="1456">
        <v>20</v>
      </c>
      <c r="D729" s="1457"/>
      <c r="E729" s="1458"/>
    </row>
    <row r="730" spans="1:5" ht="16" thickBot="1" x14ac:dyDescent="0.3">
      <c r="A730" s="1476" t="s">
        <v>11806</v>
      </c>
      <c r="B730" s="1455" t="s">
        <v>8618</v>
      </c>
      <c r="C730" s="1456">
        <v>10</v>
      </c>
      <c r="D730" s="1457"/>
      <c r="E730" s="1458"/>
    </row>
    <row r="731" spans="1:5" ht="16" thickBot="1" x14ac:dyDescent="0.3">
      <c r="A731" s="1476" t="s">
        <v>11807</v>
      </c>
      <c r="B731" s="1455" t="s">
        <v>8619</v>
      </c>
      <c r="C731" s="1456">
        <v>5</v>
      </c>
      <c r="D731" s="1457"/>
      <c r="E731" s="1458"/>
    </row>
    <row r="732" spans="1:5" ht="16" thickBot="1" x14ac:dyDescent="0.3">
      <c r="A732" s="1476" t="s">
        <v>11808</v>
      </c>
      <c r="B732" s="1455" t="s">
        <v>8620</v>
      </c>
      <c r="C732" s="1456">
        <v>3</v>
      </c>
      <c r="D732" s="1457"/>
      <c r="E732" s="1458"/>
    </row>
    <row r="733" spans="1:5" ht="16" thickBot="1" x14ac:dyDescent="0.3">
      <c r="A733" s="1476" t="s">
        <v>11809</v>
      </c>
      <c r="B733" s="1455" t="s">
        <v>8621</v>
      </c>
      <c r="C733" s="1456">
        <v>40</v>
      </c>
      <c r="D733" s="1457"/>
      <c r="E733" s="1458"/>
    </row>
    <row r="734" spans="1:5" ht="16" thickBot="1" x14ac:dyDescent="0.3">
      <c r="A734" s="1476" t="s">
        <v>11810</v>
      </c>
      <c r="B734" s="1455" t="s">
        <v>8622</v>
      </c>
      <c r="C734" s="1456" t="s">
        <v>8623</v>
      </c>
      <c r="D734" s="1457"/>
      <c r="E734" s="1458"/>
    </row>
    <row r="735" spans="1:5" ht="16" thickBot="1" x14ac:dyDescent="0.3">
      <c r="A735" s="1476" t="s">
        <v>11811</v>
      </c>
      <c r="B735" s="1455" t="s">
        <v>8624</v>
      </c>
      <c r="C735" s="1456">
        <v>40</v>
      </c>
      <c r="D735" s="1457"/>
      <c r="E735" s="1458"/>
    </row>
    <row r="736" spans="1:5" ht="16" thickBot="1" x14ac:dyDescent="0.3">
      <c r="A736" s="1476" t="s">
        <v>11812</v>
      </c>
      <c r="B736" s="1455" t="s">
        <v>8625</v>
      </c>
      <c r="C736" s="1456">
        <v>180</v>
      </c>
      <c r="D736" s="1457"/>
      <c r="E736" s="1458"/>
    </row>
    <row r="737" spans="1:5" ht="16" thickBot="1" x14ac:dyDescent="0.3">
      <c r="A737" s="1476" t="s">
        <v>11813</v>
      </c>
      <c r="B737" s="1455" t="s">
        <v>8626</v>
      </c>
      <c r="C737" s="1456">
        <v>160</v>
      </c>
      <c r="D737" s="1457"/>
      <c r="E737" s="1458"/>
    </row>
    <row r="738" spans="1:5" ht="16" thickBot="1" x14ac:dyDescent="0.3">
      <c r="A738" s="1476" t="s">
        <v>11814</v>
      </c>
      <c r="B738" s="1455" t="s">
        <v>8627</v>
      </c>
      <c r="C738" s="1456">
        <v>20</v>
      </c>
      <c r="D738" s="1457"/>
      <c r="E738" s="1458"/>
    </row>
    <row r="739" spans="1:5" ht="16" thickBot="1" x14ac:dyDescent="0.3">
      <c r="A739" s="1476" t="s">
        <v>11815</v>
      </c>
      <c r="B739" s="1455" t="s">
        <v>8628</v>
      </c>
      <c r="C739" s="1456">
        <v>50</v>
      </c>
      <c r="D739" s="1457"/>
      <c r="E739" s="1458"/>
    </row>
    <row r="740" spans="1:5" ht="16" thickBot="1" x14ac:dyDescent="0.3">
      <c r="A740" s="1476" t="s">
        <v>11816</v>
      </c>
      <c r="B740" s="1455" t="s">
        <v>11817</v>
      </c>
      <c r="C740" s="1456"/>
      <c r="D740" s="1457"/>
      <c r="E740" s="1458"/>
    </row>
    <row r="741" spans="1:5" ht="16" thickBot="1" x14ac:dyDescent="0.3">
      <c r="A741" s="1450">
        <v>45674</v>
      </c>
      <c r="B741" s="1455" t="s">
        <v>8629</v>
      </c>
      <c r="C741" s="1456">
        <v>5</v>
      </c>
      <c r="D741" s="1457"/>
      <c r="E741" s="1458"/>
    </row>
    <row r="742" spans="1:5" ht="28.5" thickBot="1" x14ac:dyDescent="0.3">
      <c r="A742" s="1450">
        <v>45705</v>
      </c>
      <c r="B742" s="1455" t="s">
        <v>8630</v>
      </c>
      <c r="C742" s="1456" t="s">
        <v>8631</v>
      </c>
      <c r="D742" s="1457"/>
      <c r="E742" s="1458"/>
    </row>
    <row r="743" spans="1:5" ht="31.5" thickBot="1" x14ac:dyDescent="0.3">
      <c r="A743" s="1450">
        <v>45733</v>
      </c>
      <c r="B743" s="1455" t="s">
        <v>8632</v>
      </c>
      <c r="C743" s="1456">
        <v>20</v>
      </c>
      <c r="D743" s="1457"/>
      <c r="E743" s="1458"/>
    </row>
    <row r="744" spans="1:5" ht="31.5" thickBot="1" x14ac:dyDescent="0.3">
      <c r="A744" s="1450">
        <v>45764</v>
      </c>
      <c r="B744" s="1455" t="s">
        <v>8633</v>
      </c>
      <c r="C744" s="1456">
        <v>60</v>
      </c>
      <c r="D744" s="1457"/>
      <c r="E744" s="1458"/>
    </row>
    <row r="745" spans="1:5" ht="31.5" thickBot="1" x14ac:dyDescent="0.3">
      <c r="A745" s="1450">
        <v>45794</v>
      </c>
      <c r="B745" s="1451" t="s">
        <v>8634</v>
      </c>
      <c r="C745" s="1452">
        <v>120</v>
      </c>
      <c r="D745" s="1453"/>
      <c r="E745" s="1454"/>
    </row>
    <row r="746" spans="1:5" ht="16" thickBot="1" x14ac:dyDescent="0.3">
      <c r="A746" s="1450">
        <v>45825</v>
      </c>
      <c r="B746" s="1455" t="s">
        <v>8635</v>
      </c>
      <c r="C746" s="1456" t="s">
        <v>8636</v>
      </c>
      <c r="D746" s="1457"/>
      <c r="E746" s="1458"/>
    </row>
    <row r="747" spans="1:5" ht="14.5" customHeight="1" thickBot="1" x14ac:dyDescent="0.3">
      <c r="A747" s="1450" t="s">
        <v>11818</v>
      </c>
      <c r="B747" s="1455" t="s">
        <v>11819</v>
      </c>
      <c r="C747" s="1456"/>
      <c r="D747" s="1457"/>
      <c r="E747" s="1458"/>
    </row>
    <row r="748" spans="1:5" ht="16" thickBot="1" x14ac:dyDescent="0.3">
      <c r="A748" s="1450">
        <v>45675</v>
      </c>
      <c r="B748" s="1455" t="s">
        <v>8637</v>
      </c>
      <c r="C748" s="1456" t="s">
        <v>8638</v>
      </c>
      <c r="D748" s="1457"/>
      <c r="E748" s="1458"/>
    </row>
    <row r="749" spans="1:5" ht="16" thickBot="1" x14ac:dyDescent="0.3">
      <c r="A749" s="1450">
        <v>45706</v>
      </c>
      <c r="B749" s="1455" t="s">
        <v>8639</v>
      </c>
      <c r="C749" s="1456">
        <v>150</v>
      </c>
      <c r="D749" s="1457"/>
      <c r="E749" s="1458"/>
    </row>
    <row r="750" spans="1:5" ht="16" thickBot="1" x14ac:dyDescent="0.3">
      <c r="A750" s="1450">
        <v>45734</v>
      </c>
      <c r="B750" s="1455" t="e">
        <f>- těžkého stupně</f>
        <v>#NAME?</v>
      </c>
      <c r="C750" s="1456">
        <v>400</v>
      </c>
      <c r="D750" s="1457"/>
      <c r="E750" s="1458"/>
    </row>
    <row r="751" spans="1:5" ht="16" thickBot="1" x14ac:dyDescent="0.3">
      <c r="A751" s="1450">
        <v>45765</v>
      </c>
      <c r="B751" s="1455" t="s">
        <v>8640</v>
      </c>
      <c r="C751" s="1456" t="s">
        <v>8641</v>
      </c>
      <c r="D751" s="1457"/>
      <c r="E751" s="1458"/>
    </row>
    <row r="752" spans="1:5" ht="16" thickBot="1" x14ac:dyDescent="0.3">
      <c r="A752" s="1450">
        <v>45795</v>
      </c>
      <c r="B752" s="1451" t="s">
        <v>8642</v>
      </c>
      <c r="C752" s="1452">
        <v>200</v>
      </c>
      <c r="D752" s="1453"/>
      <c r="E752" s="1454"/>
    </row>
    <row r="753" spans="1:5" ht="16" thickBot="1" x14ac:dyDescent="0.3">
      <c r="A753" s="1450">
        <v>45826</v>
      </c>
      <c r="B753" s="1455" t="s">
        <v>8643</v>
      </c>
      <c r="C753" s="1456" t="s">
        <v>8644</v>
      </c>
      <c r="D753" s="1457"/>
      <c r="E753" s="1458"/>
    </row>
    <row r="754" spans="1:5" ht="31.5" thickBot="1" x14ac:dyDescent="0.3">
      <c r="A754" s="1450"/>
      <c r="B754" s="1455" t="s">
        <v>8645</v>
      </c>
      <c r="C754" s="1456" t="s">
        <v>8646</v>
      </c>
      <c r="D754" s="1457" t="s">
        <v>8647</v>
      </c>
      <c r="E754" s="1458" t="s">
        <v>8648</v>
      </c>
    </row>
    <row r="755" spans="1:5" ht="16" thickBot="1" x14ac:dyDescent="0.3">
      <c r="A755" s="1450">
        <v>45856</v>
      </c>
      <c r="B755" s="1455" t="s">
        <v>8649</v>
      </c>
      <c r="C755" s="1456">
        <v>0</v>
      </c>
      <c r="D755" s="1457">
        <v>5</v>
      </c>
      <c r="E755" s="1458">
        <v>15</v>
      </c>
    </row>
    <row r="756" spans="1:5" ht="14.5" customHeight="1" thickBot="1" x14ac:dyDescent="0.3">
      <c r="A756" s="1450">
        <v>45887</v>
      </c>
      <c r="B756" s="1455" t="s">
        <v>8650</v>
      </c>
      <c r="C756" s="1456">
        <v>5</v>
      </c>
      <c r="D756" s="1457">
        <v>10</v>
      </c>
      <c r="E756" s="1458">
        <v>75</v>
      </c>
    </row>
    <row r="757" spans="1:5" ht="16" thickBot="1" x14ac:dyDescent="0.3">
      <c r="A757" s="1450">
        <v>45918</v>
      </c>
      <c r="B757" s="1455" t="s">
        <v>8651</v>
      </c>
      <c r="C757" s="1456">
        <v>25</v>
      </c>
      <c r="D757" s="1457">
        <v>50</v>
      </c>
      <c r="E757" s="1458">
        <v>150</v>
      </c>
    </row>
    <row r="758" spans="1:5" ht="14.5" customHeight="1" thickBot="1" x14ac:dyDescent="0.3">
      <c r="A758" s="1450">
        <v>45948</v>
      </c>
      <c r="B758" s="1455" t="s">
        <v>8652</v>
      </c>
      <c r="C758" s="1456">
        <v>50</v>
      </c>
      <c r="D758" s="1457">
        <v>100</v>
      </c>
      <c r="E758" s="1458">
        <v>300</v>
      </c>
    </row>
    <row r="759" spans="1:5" ht="16" thickBot="1" x14ac:dyDescent="0.3">
      <c r="A759" s="1471">
        <v>45979</v>
      </c>
      <c r="B759" s="1451" t="s">
        <v>8653</v>
      </c>
      <c r="C759" s="1467">
        <v>100</v>
      </c>
      <c r="D759" s="1467">
        <v>200</v>
      </c>
      <c r="E759" s="1467">
        <v>600</v>
      </c>
    </row>
    <row r="760" spans="1:5" ht="16" thickBot="1" x14ac:dyDescent="0.3">
      <c r="A760" s="1450">
        <v>46009</v>
      </c>
      <c r="B760" s="1455" t="s">
        <v>8654</v>
      </c>
      <c r="C760" s="1467">
        <v>150</v>
      </c>
      <c r="D760" s="1467">
        <v>300</v>
      </c>
      <c r="E760" s="1467">
        <v>900</v>
      </c>
    </row>
    <row r="761" spans="1:5" ht="16" thickBot="1" x14ac:dyDescent="0.3">
      <c r="A761" s="1450" t="s">
        <v>11820</v>
      </c>
      <c r="B761" s="1455" t="s">
        <v>8655</v>
      </c>
      <c r="C761" s="1467">
        <v>200</v>
      </c>
      <c r="D761" s="1467">
        <v>400</v>
      </c>
      <c r="E761" s="1467">
        <v>1200</v>
      </c>
    </row>
    <row r="762" spans="1:5" ht="16" thickBot="1" x14ac:dyDescent="0.3">
      <c r="A762" s="1450" t="s">
        <v>11821</v>
      </c>
      <c r="B762" s="1455" t="s">
        <v>8656</v>
      </c>
      <c r="C762" s="1467">
        <v>250</v>
      </c>
      <c r="D762" s="1467">
        <v>500</v>
      </c>
      <c r="E762" s="1467">
        <v>1500</v>
      </c>
    </row>
    <row r="763" spans="1:5" ht="16" thickBot="1" x14ac:dyDescent="0.3">
      <c r="A763" s="1450" t="s">
        <v>11822</v>
      </c>
      <c r="B763" s="1455" t="s">
        <v>8657</v>
      </c>
      <c r="C763" s="1467">
        <v>300</v>
      </c>
      <c r="D763" s="1467">
        <v>600</v>
      </c>
      <c r="E763" s="1467">
        <v>1800</v>
      </c>
    </row>
    <row r="764" spans="1:5" ht="16" thickBot="1" x14ac:dyDescent="0.3">
      <c r="A764" s="1450" t="s">
        <v>11823</v>
      </c>
      <c r="B764" s="1455" t="s">
        <v>8658</v>
      </c>
      <c r="C764" s="1467">
        <v>350</v>
      </c>
      <c r="D764" s="1467">
        <v>700</v>
      </c>
      <c r="E764" s="1467">
        <v>2100</v>
      </c>
    </row>
    <row r="765" spans="1:5" ht="16" thickBot="1" x14ac:dyDescent="0.3">
      <c r="A765" s="1450" t="s">
        <v>11824</v>
      </c>
      <c r="B765" s="1455" t="s">
        <v>8659</v>
      </c>
      <c r="C765" s="1467">
        <v>400</v>
      </c>
      <c r="D765" s="1467">
        <v>800</v>
      </c>
      <c r="E765" s="1467">
        <v>2400</v>
      </c>
    </row>
    <row r="766" spans="1:5" ht="31.5" thickBot="1" x14ac:dyDescent="0.3">
      <c r="A766" s="1476" t="s">
        <v>11825</v>
      </c>
      <c r="B766" s="1455" t="s">
        <v>11826</v>
      </c>
      <c r="C766" s="1482">
        <v>11232</v>
      </c>
      <c r="D766" s="1467"/>
      <c r="E766" s="1467"/>
    </row>
    <row r="767" spans="1:5" ht="16" thickBot="1" x14ac:dyDescent="0.3">
      <c r="A767" s="1476" t="s">
        <v>11827</v>
      </c>
      <c r="B767" s="1455" t="s">
        <v>11828</v>
      </c>
      <c r="C767" s="1467"/>
      <c r="D767" s="1467"/>
      <c r="E767" s="1467"/>
    </row>
    <row r="768" spans="1:5" ht="16" thickBot="1" x14ac:dyDescent="0.3">
      <c r="A768" s="1450">
        <v>45677</v>
      </c>
      <c r="B768" s="1455" t="s">
        <v>8660</v>
      </c>
      <c r="C768" s="1467">
        <v>15</v>
      </c>
      <c r="D768" s="1467"/>
      <c r="E768" s="1467"/>
    </row>
    <row r="769" spans="1:5" ht="31.5" thickBot="1" x14ac:dyDescent="0.3">
      <c r="A769" s="1450">
        <v>45708</v>
      </c>
      <c r="B769" s="1455" t="s">
        <v>8661</v>
      </c>
      <c r="C769" s="1467">
        <v>35</v>
      </c>
      <c r="D769" s="1467"/>
      <c r="E769" s="1467"/>
    </row>
    <row r="770" spans="1:5" ht="16" thickBot="1" x14ac:dyDescent="0.3">
      <c r="A770" s="1450">
        <v>45736</v>
      </c>
      <c r="B770" s="1455" t="s">
        <v>8662</v>
      </c>
      <c r="C770" s="1467">
        <v>35</v>
      </c>
      <c r="D770" s="1467"/>
      <c r="E770" s="1467"/>
    </row>
    <row r="771" spans="1:5" ht="16" thickBot="1" x14ac:dyDescent="0.3">
      <c r="A771" s="1450">
        <v>45767</v>
      </c>
      <c r="B771" s="1451" t="s">
        <v>8663</v>
      </c>
      <c r="C771" s="1472">
        <v>35</v>
      </c>
      <c r="D771" s="1473"/>
      <c r="E771" s="1474"/>
    </row>
    <row r="772" spans="1:5" ht="16" thickBot="1" x14ac:dyDescent="0.3">
      <c r="A772" s="1450">
        <v>45797</v>
      </c>
      <c r="B772" s="1451" t="s">
        <v>8664</v>
      </c>
      <c r="C772" s="1452">
        <v>15</v>
      </c>
      <c r="D772" s="1453"/>
      <c r="E772" s="1454"/>
    </row>
    <row r="773" spans="1:5" ht="16" thickBot="1" x14ac:dyDescent="0.3">
      <c r="A773" s="1450" t="s">
        <v>11829</v>
      </c>
      <c r="B773" s="1455" t="s">
        <v>11830</v>
      </c>
      <c r="C773" s="1456"/>
      <c r="D773" s="1457"/>
      <c r="E773" s="1458"/>
    </row>
    <row r="774" spans="1:5" ht="16" thickBot="1" x14ac:dyDescent="0.3">
      <c r="A774" s="1450">
        <v>45678</v>
      </c>
      <c r="B774" s="1455" t="s">
        <v>8665</v>
      </c>
      <c r="C774" s="1456">
        <v>200</v>
      </c>
      <c r="D774" s="1457"/>
      <c r="E774" s="1458"/>
    </row>
    <row r="775" spans="1:5" ht="16" thickBot="1" x14ac:dyDescent="0.3">
      <c r="A775" s="1450">
        <v>45709</v>
      </c>
      <c r="B775" s="1455" t="s">
        <v>8666</v>
      </c>
      <c r="C775" s="1456">
        <v>200</v>
      </c>
      <c r="D775" s="1457"/>
      <c r="E775" s="1458"/>
    </row>
    <row r="776" spans="1:5" ht="16" thickBot="1" x14ac:dyDescent="0.3">
      <c r="A776" s="1450">
        <v>45737</v>
      </c>
      <c r="B776" s="1455" t="s">
        <v>8667</v>
      </c>
      <c r="C776" s="1456" t="s">
        <v>8636</v>
      </c>
      <c r="D776" s="1457"/>
      <c r="E776" s="1458"/>
    </row>
    <row r="777" spans="1:5" ht="16" thickBot="1" x14ac:dyDescent="0.3">
      <c r="A777" s="1450">
        <v>45768</v>
      </c>
      <c r="B777" s="1455" t="s">
        <v>8668</v>
      </c>
      <c r="C777" s="1456">
        <v>100</v>
      </c>
      <c r="D777" s="1457"/>
      <c r="E777" s="1458"/>
    </row>
    <row r="778" spans="1:5" ht="16" thickBot="1" x14ac:dyDescent="0.3">
      <c r="A778" s="1450">
        <v>45798</v>
      </c>
      <c r="B778" s="1451" t="s">
        <v>8669</v>
      </c>
      <c r="C778" s="1452">
        <v>100</v>
      </c>
      <c r="D778" s="1453"/>
      <c r="E778" s="1454"/>
    </row>
    <row r="779" spans="1:5" ht="16" thickBot="1" x14ac:dyDescent="0.3">
      <c r="A779" s="1450">
        <v>45829</v>
      </c>
      <c r="B779" s="1455" t="s">
        <v>8670</v>
      </c>
      <c r="C779" s="1456">
        <v>250</v>
      </c>
      <c r="D779" s="1457"/>
      <c r="E779" s="1458"/>
    </row>
    <row r="780" spans="1:5" ht="31.5" thickBot="1" x14ac:dyDescent="0.3">
      <c r="A780" s="1450" t="s">
        <v>11831</v>
      </c>
      <c r="B780" s="1455" t="s">
        <v>11832</v>
      </c>
      <c r="C780" s="1456" t="s">
        <v>8671</v>
      </c>
      <c r="D780" s="1457"/>
      <c r="E780" s="1458"/>
    </row>
    <row r="781" spans="1:5" ht="16" thickBot="1" x14ac:dyDescent="0.3">
      <c r="A781" s="1450" t="s">
        <v>8672</v>
      </c>
      <c r="B781" s="1455"/>
      <c r="C781" s="1456"/>
      <c r="D781" s="1457"/>
      <c r="E781" s="1458"/>
    </row>
    <row r="782" spans="1:5" ht="16" thickBot="1" x14ac:dyDescent="0.3">
      <c r="A782" s="1450" t="s">
        <v>8673</v>
      </c>
      <c r="B782" s="1455"/>
      <c r="C782" s="1456"/>
      <c r="D782" s="1457"/>
      <c r="E782" s="1458"/>
    </row>
    <row r="783" spans="1:5" ht="28.5" thickBot="1" x14ac:dyDescent="0.3">
      <c r="A783" s="1450" t="s">
        <v>7832</v>
      </c>
      <c r="B783" s="1455"/>
      <c r="C783" s="1456" t="s">
        <v>8096</v>
      </c>
      <c r="D783" s="1457"/>
      <c r="E783" s="1458" t="s">
        <v>8097</v>
      </c>
    </row>
    <row r="784" spans="1:5" ht="31.5" thickBot="1" x14ac:dyDescent="0.3">
      <c r="A784" s="1450" t="s">
        <v>11545</v>
      </c>
      <c r="B784" s="1455" t="s">
        <v>8674</v>
      </c>
      <c r="C784" s="1456"/>
      <c r="D784" s="1457"/>
      <c r="E784" s="1458"/>
    </row>
    <row r="785" spans="1:5" ht="126.5" thickBot="1" x14ac:dyDescent="0.3">
      <c r="A785" s="1468">
        <v>21186</v>
      </c>
      <c r="B785" s="1451"/>
      <c r="C785" s="1456" t="s">
        <v>23495</v>
      </c>
      <c r="D785" s="1457"/>
      <c r="E785" s="1458"/>
    </row>
    <row r="786" spans="1:5" ht="176" x14ac:dyDescent="0.35">
      <c r="A786" s="1438" t="s">
        <v>23496</v>
      </c>
      <c r="B786" s="1483"/>
      <c r="C786" s="1317" t="s">
        <v>8675</v>
      </c>
      <c r="D786" s="1317"/>
      <c r="E786" s="1317" t="s">
        <v>8746</v>
      </c>
    </row>
    <row r="787" spans="1:5" ht="151.5" thickBot="1" x14ac:dyDescent="0.4">
      <c r="A787" s="1439" t="s">
        <v>23497</v>
      </c>
      <c r="B787" s="1483"/>
      <c r="C787" s="1317" t="s">
        <v>8676</v>
      </c>
      <c r="D787" s="1317"/>
      <c r="E787" s="1317" t="s">
        <v>23498</v>
      </c>
    </row>
    <row r="788" spans="1:5" ht="210.5" thickBot="1" x14ac:dyDescent="0.3">
      <c r="A788" s="1484" t="s">
        <v>23499</v>
      </c>
      <c r="B788" s="1485"/>
      <c r="C788" s="1486" t="s">
        <v>8677</v>
      </c>
      <c r="D788" s="1317"/>
      <c r="E788" s="1317" t="s">
        <v>23500</v>
      </c>
    </row>
    <row r="789" spans="1:5" ht="82.9" customHeight="1" thickBot="1" x14ac:dyDescent="0.3">
      <c r="A789" s="1476" t="s">
        <v>23501</v>
      </c>
      <c r="B789" s="1487"/>
      <c r="C789" s="1488" t="s">
        <v>23502</v>
      </c>
      <c r="D789" s="1317"/>
      <c r="E789" s="1317" t="s">
        <v>23503</v>
      </c>
    </row>
    <row r="790" spans="1:5" ht="16" thickBot="1" x14ac:dyDescent="0.3">
      <c r="A790" s="1468" t="s">
        <v>11546</v>
      </c>
      <c r="B790" s="1455" t="s">
        <v>8678</v>
      </c>
      <c r="C790" s="1489"/>
      <c r="D790" s="1317"/>
      <c r="E790" s="1317"/>
    </row>
    <row r="791" spans="1:5" ht="84.5" thickBot="1" x14ac:dyDescent="0.3">
      <c r="A791" s="1476" t="s">
        <v>11833</v>
      </c>
      <c r="B791" s="1455"/>
      <c r="C791" s="1467" t="s">
        <v>8679</v>
      </c>
      <c r="D791" s="1317"/>
      <c r="E791" s="1317"/>
    </row>
    <row r="792" spans="1:5" ht="56.5" thickBot="1" x14ac:dyDescent="0.3">
      <c r="A792" s="1490">
        <v>36893</v>
      </c>
      <c r="B792" s="1455"/>
      <c r="C792" s="1467" t="s">
        <v>8680</v>
      </c>
      <c r="D792" s="1317"/>
      <c r="E792" s="1317" t="s">
        <v>23504</v>
      </c>
    </row>
    <row r="793" spans="1:5" ht="42.5" thickBot="1" x14ac:dyDescent="0.3">
      <c r="A793" s="1490">
        <v>37258</v>
      </c>
      <c r="B793" s="1455"/>
      <c r="C793" s="1467" t="s">
        <v>8681</v>
      </c>
      <c r="D793" s="1317"/>
      <c r="E793" s="1317" t="s">
        <v>23505</v>
      </c>
    </row>
    <row r="794" spans="1:5" ht="28.5" thickBot="1" x14ac:dyDescent="0.3">
      <c r="A794" s="1490">
        <v>37623</v>
      </c>
      <c r="B794" s="1455"/>
      <c r="C794" s="1467" t="s">
        <v>8682</v>
      </c>
      <c r="D794" s="1317"/>
      <c r="E794" s="1317" t="s">
        <v>8683</v>
      </c>
    </row>
    <row r="795" spans="1:5" ht="82.9" customHeight="1" thickBot="1" x14ac:dyDescent="0.3">
      <c r="A795" s="1476" t="s">
        <v>11834</v>
      </c>
      <c r="B795" s="1491"/>
      <c r="C795" s="1492" t="s">
        <v>8684</v>
      </c>
      <c r="D795" s="1317"/>
      <c r="E795" s="1317" t="s">
        <v>23506</v>
      </c>
    </row>
    <row r="796" spans="1:5" ht="16" thickBot="1" x14ac:dyDescent="0.3">
      <c r="A796" s="1490">
        <v>38354</v>
      </c>
      <c r="B796" s="1451"/>
      <c r="C796" s="1489" t="s">
        <v>8685</v>
      </c>
      <c r="D796" s="1317"/>
      <c r="E796" s="1317" t="s">
        <v>23503</v>
      </c>
    </row>
    <row r="797" spans="1:5" ht="42.5" thickBot="1" x14ac:dyDescent="0.3">
      <c r="A797" s="1490">
        <v>38719</v>
      </c>
      <c r="B797" s="1455"/>
      <c r="C797" s="1467" t="s">
        <v>8686</v>
      </c>
      <c r="D797" s="1317"/>
      <c r="E797" s="1317" t="s">
        <v>23503</v>
      </c>
    </row>
    <row r="798" spans="1:5" ht="98.5" thickBot="1" x14ac:dyDescent="0.3">
      <c r="A798" s="1490">
        <v>45690</v>
      </c>
      <c r="B798" s="1455"/>
      <c r="C798" s="1467" t="s">
        <v>8687</v>
      </c>
      <c r="D798" s="1317"/>
      <c r="E798" s="1317" t="s">
        <v>23506</v>
      </c>
    </row>
    <row r="799" spans="1:5" ht="126.5" thickBot="1" x14ac:dyDescent="0.3">
      <c r="A799" s="1490"/>
      <c r="B799" s="1455"/>
      <c r="C799" s="1467" t="s">
        <v>8688</v>
      </c>
      <c r="D799" s="1317"/>
      <c r="E799" s="1317"/>
    </row>
    <row r="800" spans="1:5" ht="84.5" thickBot="1" x14ac:dyDescent="0.3">
      <c r="A800" s="1450">
        <v>45718</v>
      </c>
      <c r="B800" s="1455"/>
      <c r="C800" s="1467" t="s">
        <v>8689</v>
      </c>
      <c r="D800" s="1317"/>
      <c r="E800" s="1317" t="s">
        <v>23506</v>
      </c>
    </row>
    <row r="801" spans="1:5" ht="168.5" thickBot="1" x14ac:dyDescent="0.3">
      <c r="A801" s="1490">
        <v>45749</v>
      </c>
      <c r="B801" s="1455"/>
      <c r="C801" s="1467" t="s">
        <v>23507</v>
      </c>
      <c r="D801" s="1317"/>
      <c r="E801" s="1317"/>
    </row>
    <row r="802" spans="1:5" ht="16" thickBot="1" x14ac:dyDescent="0.3">
      <c r="A802" s="1490" t="s">
        <v>23508</v>
      </c>
      <c r="B802" s="1455"/>
      <c r="C802" s="1467">
        <v>50</v>
      </c>
      <c r="D802" s="1317"/>
      <c r="E802" s="1317"/>
    </row>
    <row r="803" spans="1:5" ht="15.5" x14ac:dyDescent="0.25">
      <c r="A803" s="1459" t="s">
        <v>23509</v>
      </c>
      <c r="B803" s="1493"/>
      <c r="C803" s="1494"/>
      <c r="D803" s="1317"/>
      <c r="E803" s="1317"/>
    </row>
    <row r="804" spans="1:5" ht="126.5" thickBot="1" x14ac:dyDescent="0.3">
      <c r="A804" s="1450">
        <v>45779</v>
      </c>
      <c r="B804" s="1455"/>
      <c r="C804" s="1495" t="s">
        <v>8691</v>
      </c>
      <c r="D804" s="1317"/>
      <c r="E804" s="1317"/>
    </row>
    <row r="805" spans="1:5" ht="98.5" thickBot="1" x14ac:dyDescent="0.3">
      <c r="A805" s="1450">
        <v>37013</v>
      </c>
      <c r="B805" s="1451"/>
      <c r="C805" s="1467" t="s">
        <v>8692</v>
      </c>
      <c r="D805" s="1317"/>
      <c r="E805" s="1317" t="s">
        <v>23510</v>
      </c>
    </row>
    <row r="806" spans="1:5" ht="13.9" customHeight="1" x14ac:dyDescent="0.25">
      <c r="A806" s="1459">
        <v>37378</v>
      </c>
      <c r="B806" s="1493"/>
      <c r="C806" s="1494" t="s">
        <v>8693</v>
      </c>
      <c r="D806" s="1317"/>
      <c r="E806" s="1317" t="s">
        <v>23505</v>
      </c>
    </row>
    <row r="807" spans="1:5" ht="84" x14ac:dyDescent="0.25">
      <c r="A807" s="1496">
        <v>37743</v>
      </c>
      <c r="B807" s="1470"/>
      <c r="C807" s="1497" t="s">
        <v>8694</v>
      </c>
      <c r="D807" s="1317"/>
      <c r="E807" s="1317" t="s">
        <v>8192</v>
      </c>
    </row>
    <row r="808" spans="1:5" ht="70.5" thickBot="1" x14ac:dyDescent="0.3">
      <c r="A808" s="1450">
        <v>38109</v>
      </c>
      <c r="B808" s="1455"/>
      <c r="C808" s="1495" t="s">
        <v>8695</v>
      </c>
      <c r="D808" s="1317"/>
      <c r="E808" s="1317" t="s">
        <v>8696</v>
      </c>
    </row>
    <row r="809" spans="1:5" ht="52.5" thickBot="1" x14ac:dyDescent="0.3">
      <c r="A809" s="1450">
        <v>38474</v>
      </c>
      <c r="B809" s="1451"/>
      <c r="C809" s="1489" t="s">
        <v>8697</v>
      </c>
      <c r="D809" s="1317"/>
      <c r="E809" s="1317" t="s">
        <v>8698</v>
      </c>
    </row>
    <row r="810" spans="1:5" ht="75.5" thickBot="1" x14ac:dyDescent="0.3">
      <c r="A810" s="1490">
        <v>38839</v>
      </c>
      <c r="B810" s="1455"/>
      <c r="C810" s="1467" t="s">
        <v>8699</v>
      </c>
      <c r="D810" s="1317"/>
      <c r="E810" s="1317" t="s">
        <v>8700</v>
      </c>
    </row>
    <row r="811" spans="1:5" ht="294.5" thickBot="1" x14ac:dyDescent="0.3">
      <c r="A811" s="1490">
        <v>45810</v>
      </c>
      <c r="B811" s="1455"/>
      <c r="C811" s="1467" t="s">
        <v>23511</v>
      </c>
      <c r="D811" s="1317"/>
      <c r="E811" s="1317">
        <v>10</v>
      </c>
    </row>
    <row r="812" spans="1:5" ht="16" thickBot="1" x14ac:dyDescent="0.3">
      <c r="A812" s="1490" t="s">
        <v>23512</v>
      </c>
      <c r="B812" s="1455"/>
      <c r="C812" s="1467"/>
      <c r="D812" s="1317"/>
      <c r="E812" s="1317"/>
    </row>
    <row r="813" spans="1:5" ht="47" thickBot="1" x14ac:dyDescent="0.3">
      <c r="A813" s="1490">
        <v>45840</v>
      </c>
      <c r="B813" s="1455" t="s">
        <v>8702</v>
      </c>
      <c r="C813" s="1467"/>
      <c r="D813" s="1317"/>
      <c r="E813" s="1317"/>
    </row>
    <row r="814" spans="1:5" ht="84.5" thickBot="1" x14ac:dyDescent="0.3">
      <c r="A814" s="1490"/>
      <c r="B814" s="1455"/>
      <c r="C814" s="1467" t="s">
        <v>8703</v>
      </c>
      <c r="D814" s="1317"/>
      <c r="E814" s="1317"/>
    </row>
    <row r="815" spans="1:5" ht="16" thickBot="1" x14ac:dyDescent="0.3">
      <c r="A815" s="1490">
        <v>37074</v>
      </c>
      <c r="B815" s="1455"/>
      <c r="C815" s="1467" t="e">
        <f>- středně těžké formy</f>
        <v>#NAME?</v>
      </c>
      <c r="D815" s="1317"/>
      <c r="E815" s="1317" t="s">
        <v>23510</v>
      </c>
    </row>
    <row r="816" spans="1:5" ht="27.65" customHeight="1" x14ac:dyDescent="0.25">
      <c r="A816" s="1459">
        <v>37439</v>
      </c>
      <c r="B816" s="1493"/>
      <c r="C816" s="1494" t="e">
        <f>- těžké formy</f>
        <v>#NAME?</v>
      </c>
      <c r="D816" s="1317"/>
      <c r="E816" s="1317" t="s">
        <v>23513</v>
      </c>
    </row>
    <row r="817" spans="1:5" ht="112.5" thickBot="1" x14ac:dyDescent="0.3">
      <c r="A817" s="1450"/>
      <c r="B817" s="1455"/>
      <c r="C817" s="1495" t="s">
        <v>8704</v>
      </c>
      <c r="D817" s="1317"/>
      <c r="E817" s="1317"/>
    </row>
    <row r="818" spans="1:5" ht="151.9" customHeight="1" thickBot="1" x14ac:dyDescent="0.3">
      <c r="A818" s="1450">
        <v>37804</v>
      </c>
      <c r="B818" s="1491"/>
      <c r="C818" s="1492" t="e">
        <f>- středně těžké formy</f>
        <v>#NAME?</v>
      </c>
      <c r="D818" s="1317"/>
      <c r="E818" s="1317" t="s">
        <v>23514</v>
      </c>
    </row>
    <row r="819" spans="1:5" ht="16" thickBot="1" x14ac:dyDescent="0.3">
      <c r="A819" s="1471">
        <v>38170</v>
      </c>
      <c r="B819" s="1455"/>
      <c r="C819" s="1489" t="e">
        <f>- těžké formy</f>
        <v>#NAME?</v>
      </c>
      <c r="D819" s="1317"/>
      <c r="E819" s="1317" t="s">
        <v>23515</v>
      </c>
    </row>
    <row r="820" spans="1:5" ht="196.5" thickBot="1" x14ac:dyDescent="0.3">
      <c r="A820" s="1490">
        <v>45871</v>
      </c>
      <c r="B820" s="1455"/>
      <c r="C820" s="1467" t="s">
        <v>8705</v>
      </c>
      <c r="D820" s="1317"/>
      <c r="E820" s="1317"/>
    </row>
    <row r="821" spans="1:5" ht="56.5" thickBot="1" x14ac:dyDescent="0.3">
      <c r="A821" s="1490"/>
      <c r="B821" s="1455"/>
      <c r="C821" s="1467" t="s">
        <v>8706</v>
      </c>
      <c r="D821" s="1317"/>
      <c r="E821" s="1317"/>
    </row>
    <row r="822" spans="1:5" ht="16" thickBot="1" x14ac:dyDescent="0.3">
      <c r="A822" s="1498">
        <v>37105</v>
      </c>
      <c r="B822" s="1455"/>
      <c r="C822" s="1489" t="e">
        <f>- středně těžké formy</f>
        <v>#NAME?</v>
      </c>
      <c r="D822" s="1317"/>
      <c r="E822" s="1317" t="s">
        <v>23516</v>
      </c>
    </row>
    <row r="823" spans="1:5" ht="16" thickBot="1" x14ac:dyDescent="0.3">
      <c r="A823" s="1490">
        <v>37470</v>
      </c>
      <c r="B823" s="1455"/>
      <c r="C823" s="1467" t="e">
        <f>- těžké formy</f>
        <v>#NAME?</v>
      </c>
      <c r="D823" s="1317"/>
      <c r="E823" s="1317" t="s">
        <v>23517</v>
      </c>
    </row>
    <row r="824" spans="1:5" ht="126.5" thickBot="1" x14ac:dyDescent="0.3">
      <c r="A824" s="1490">
        <v>37835</v>
      </c>
      <c r="B824" s="1455"/>
      <c r="C824" s="1467" t="s">
        <v>8707</v>
      </c>
      <c r="D824" s="1317"/>
      <c r="E824" s="1317">
        <v>200</v>
      </c>
    </row>
    <row r="825" spans="1:5" ht="47" thickBot="1" x14ac:dyDescent="0.3">
      <c r="A825" s="1450">
        <v>45902</v>
      </c>
      <c r="B825" s="1451" t="s">
        <v>11835</v>
      </c>
      <c r="C825" s="1489"/>
      <c r="D825" s="1317"/>
      <c r="E825" s="1317"/>
    </row>
    <row r="826" spans="1:5" ht="78.5" thickBot="1" x14ac:dyDescent="0.3">
      <c r="A826" s="1471"/>
      <c r="B826" s="1455"/>
      <c r="C826" s="1489" t="s">
        <v>8708</v>
      </c>
      <c r="D826" s="1317"/>
      <c r="E826" s="1317"/>
    </row>
    <row r="827" spans="1:5" ht="16" thickBot="1" x14ac:dyDescent="0.3">
      <c r="A827" s="1490">
        <v>37136</v>
      </c>
      <c r="B827" s="1455"/>
      <c r="C827" s="1467" t="e">
        <f>- středně těžké formy</f>
        <v>#NAME?</v>
      </c>
      <c r="D827" s="1317"/>
      <c r="E827" s="1317" t="s">
        <v>23516</v>
      </c>
    </row>
    <row r="828" spans="1:5" ht="16" thickBot="1" x14ac:dyDescent="0.3">
      <c r="A828" s="1490">
        <v>37501</v>
      </c>
      <c r="B828" s="1455"/>
      <c r="C828" s="1467" t="e">
        <f>- těžké formy</f>
        <v>#NAME?</v>
      </c>
      <c r="D828" s="1317"/>
      <c r="E828" s="1317" t="s">
        <v>23517</v>
      </c>
    </row>
    <row r="829" spans="1:5" ht="98.5" thickBot="1" x14ac:dyDescent="0.3">
      <c r="A829" s="1490">
        <v>37866</v>
      </c>
      <c r="B829" s="1455"/>
      <c r="C829" s="1467" t="s">
        <v>23518</v>
      </c>
      <c r="D829" s="1317"/>
      <c r="E829" s="1317">
        <v>100</v>
      </c>
    </row>
    <row r="830" spans="1:5" ht="151.9" customHeight="1" thickBot="1" x14ac:dyDescent="0.3">
      <c r="A830" s="1450"/>
      <c r="B830" s="1491"/>
      <c r="C830" s="1492" t="s">
        <v>8709</v>
      </c>
      <c r="D830" s="1317"/>
      <c r="E830" s="1317"/>
    </row>
    <row r="831" spans="1:5" ht="16" thickBot="1" x14ac:dyDescent="0.3">
      <c r="A831" s="1498">
        <v>38232</v>
      </c>
      <c r="B831" s="1455"/>
      <c r="C831" s="1489" t="e">
        <f>- středně těžké formy</f>
        <v>#NAME?</v>
      </c>
      <c r="D831" s="1317"/>
      <c r="E831" s="1317" t="s">
        <v>8710</v>
      </c>
    </row>
    <row r="832" spans="1:5" ht="16" thickBot="1" x14ac:dyDescent="0.3">
      <c r="A832" s="1490">
        <v>38597</v>
      </c>
      <c r="B832" s="1455"/>
      <c r="C832" s="1467" t="e">
        <f>- těžké formy</f>
        <v>#NAME?</v>
      </c>
      <c r="D832" s="1317"/>
      <c r="E832" s="1317" t="s">
        <v>23519</v>
      </c>
    </row>
    <row r="833" spans="1:5" ht="70.5" thickBot="1" x14ac:dyDescent="0.3">
      <c r="A833" s="1490"/>
      <c r="B833" s="1455"/>
      <c r="C833" s="1467" t="s">
        <v>8711</v>
      </c>
      <c r="D833" s="1317"/>
      <c r="E833" s="1317"/>
    </row>
    <row r="834" spans="1:5" ht="16" thickBot="1" x14ac:dyDescent="0.3">
      <c r="A834" s="1490">
        <v>38962</v>
      </c>
      <c r="B834" s="1455"/>
      <c r="C834" s="1482" t="e">
        <f>- středně těžké formy</f>
        <v>#NAME?</v>
      </c>
      <c r="D834" s="1317"/>
      <c r="E834" s="1317" t="s">
        <v>23516</v>
      </c>
    </row>
    <row r="835" spans="1:5" ht="16" thickBot="1" x14ac:dyDescent="0.3">
      <c r="A835" s="1498">
        <v>39327</v>
      </c>
      <c r="B835" s="1455"/>
      <c r="C835" s="1489" t="e">
        <f>- těžké formy</f>
        <v>#NAME?</v>
      </c>
      <c r="D835" s="1317"/>
      <c r="E835" s="1317" t="s">
        <v>23517</v>
      </c>
    </row>
    <row r="836" spans="1:5" ht="98.5" thickBot="1" x14ac:dyDescent="0.3">
      <c r="A836" s="1490"/>
      <c r="B836" s="1455"/>
      <c r="C836" s="1467" t="s">
        <v>8712</v>
      </c>
      <c r="D836" s="1317"/>
      <c r="E836" s="1317"/>
    </row>
    <row r="837" spans="1:5" ht="16" thickBot="1" x14ac:dyDescent="0.3">
      <c r="A837" s="1490">
        <v>39693</v>
      </c>
      <c r="B837" s="1455"/>
      <c r="C837" s="1467" t="e">
        <f>- středně těžké formy</f>
        <v>#NAME?</v>
      </c>
      <c r="D837" s="1317"/>
      <c r="E837" s="1317" t="s">
        <v>23516</v>
      </c>
    </row>
    <row r="838" spans="1:5" ht="16" thickBot="1" x14ac:dyDescent="0.3">
      <c r="A838" s="1471">
        <v>40058</v>
      </c>
      <c r="B838" s="1455"/>
      <c r="C838" s="1489" t="e">
        <f>- těžké formy</f>
        <v>#NAME?</v>
      </c>
      <c r="D838" s="1317"/>
      <c r="E838" s="1317" t="s">
        <v>23517</v>
      </c>
    </row>
    <row r="839" spans="1:5" ht="56.5" thickBot="1" x14ac:dyDescent="0.3">
      <c r="A839" s="1490">
        <v>40423</v>
      </c>
      <c r="B839" s="1455"/>
      <c r="C839" s="1467" t="s">
        <v>8713</v>
      </c>
      <c r="D839" s="1317"/>
      <c r="E839" s="1317">
        <v>100</v>
      </c>
    </row>
    <row r="840" spans="1:5" ht="42.5" thickBot="1" x14ac:dyDescent="0.3">
      <c r="A840" s="1490">
        <v>40788</v>
      </c>
      <c r="B840" s="1455"/>
      <c r="C840" s="1467" t="s">
        <v>8714</v>
      </c>
      <c r="D840" s="1317"/>
      <c r="E840" s="1317">
        <v>100</v>
      </c>
    </row>
    <row r="841" spans="1:5" ht="78" thickBot="1" x14ac:dyDescent="0.3">
      <c r="A841" s="1471">
        <v>45932</v>
      </c>
      <c r="B841" s="1455" t="s">
        <v>8715</v>
      </c>
      <c r="C841" s="1489"/>
      <c r="D841" s="1317"/>
      <c r="E841" s="1317"/>
    </row>
    <row r="842" spans="1:5" ht="112.5" thickBot="1" x14ac:dyDescent="0.3">
      <c r="A842" s="1490"/>
      <c r="B842" s="1455"/>
      <c r="C842" s="1467" t="s">
        <v>8704</v>
      </c>
      <c r="D842" s="1317"/>
      <c r="E842" s="1317"/>
    </row>
    <row r="843" spans="1:5" ht="16" thickBot="1" x14ac:dyDescent="0.3">
      <c r="A843" s="1490">
        <v>37166</v>
      </c>
      <c r="B843" s="1455"/>
      <c r="C843" s="1467" t="e">
        <f>- středně těžké formy</f>
        <v>#NAME?</v>
      </c>
      <c r="D843" s="1317"/>
      <c r="E843" s="1317" t="s">
        <v>23514</v>
      </c>
    </row>
    <row r="844" spans="1:5" ht="16" thickBot="1" x14ac:dyDescent="0.3">
      <c r="A844" s="1490">
        <v>37531</v>
      </c>
      <c r="B844" s="1455"/>
      <c r="C844" s="1467" t="e">
        <f>- těžké formy</f>
        <v>#NAME?</v>
      </c>
      <c r="D844" s="1317"/>
      <c r="E844" s="1317" t="s">
        <v>23515</v>
      </c>
    </row>
    <row r="845" spans="1:5" ht="84.5" thickBot="1" x14ac:dyDescent="0.3">
      <c r="A845" s="1490"/>
      <c r="B845" s="1455"/>
      <c r="C845" s="1467" t="s">
        <v>8703</v>
      </c>
      <c r="D845" s="1317"/>
      <c r="E845" s="1317"/>
    </row>
    <row r="846" spans="1:5" ht="303.64999999999998" customHeight="1" thickBot="1" x14ac:dyDescent="0.3">
      <c r="A846" s="1450">
        <v>37896</v>
      </c>
      <c r="B846" s="1491"/>
      <c r="C846" s="1492" t="e">
        <f>- středně těžké formy</f>
        <v>#NAME?</v>
      </c>
      <c r="D846" s="1317"/>
      <c r="E846" s="1317" t="s">
        <v>23510</v>
      </c>
    </row>
    <row r="847" spans="1:5" ht="16" thickBot="1" x14ac:dyDescent="0.3">
      <c r="A847" s="1471">
        <v>38262</v>
      </c>
      <c r="B847" s="1455"/>
      <c r="C847" s="1489" t="e">
        <f>- těžké formy</f>
        <v>#NAME?</v>
      </c>
      <c r="D847" s="1317"/>
      <c r="E847" s="1317" t="s">
        <v>23513</v>
      </c>
    </row>
    <row r="848" spans="1:5" ht="84.5" thickBot="1" x14ac:dyDescent="0.3">
      <c r="A848" s="1490"/>
      <c r="B848" s="1455"/>
      <c r="C848" s="1467" t="s">
        <v>8716</v>
      </c>
      <c r="D848" s="1317"/>
      <c r="E848" s="1317"/>
    </row>
    <row r="849" spans="1:5" ht="16" thickBot="1" x14ac:dyDescent="0.3">
      <c r="A849" s="1490">
        <v>38627</v>
      </c>
      <c r="B849" s="1455"/>
      <c r="C849" s="1467" t="e">
        <f>- středně těžké formy</f>
        <v>#NAME?</v>
      </c>
      <c r="D849" s="1317"/>
      <c r="E849" s="1317" t="s">
        <v>23520</v>
      </c>
    </row>
    <row r="850" spans="1:5" ht="16" thickBot="1" x14ac:dyDescent="0.3">
      <c r="A850" s="1498">
        <v>38992</v>
      </c>
      <c r="B850" s="1455"/>
      <c r="C850" s="1489" t="e">
        <f>- těžké formy</f>
        <v>#NAME?</v>
      </c>
      <c r="D850" s="1317"/>
      <c r="E850" s="1317" t="s">
        <v>23521</v>
      </c>
    </row>
    <row r="851" spans="1:5" ht="409.6" thickBot="1" x14ac:dyDescent="0.3">
      <c r="A851" s="1490">
        <v>45963</v>
      </c>
      <c r="B851" s="1455"/>
      <c r="C851" s="1467" t="s">
        <v>23522</v>
      </c>
      <c r="D851" s="1317"/>
      <c r="E851" s="1317"/>
    </row>
    <row r="852" spans="1:5" ht="409.6" thickBot="1" x14ac:dyDescent="0.3">
      <c r="A852" s="1490"/>
      <c r="B852" s="1455"/>
      <c r="C852" s="1467" t="s">
        <v>23523</v>
      </c>
      <c r="D852" s="1317"/>
      <c r="E852" s="1317"/>
    </row>
    <row r="853" spans="1:5" ht="409.6" thickBot="1" x14ac:dyDescent="0.3">
      <c r="A853" s="1480"/>
      <c r="B853" s="1455"/>
      <c r="C853" s="1489" t="s">
        <v>23524</v>
      </c>
      <c r="D853" s="1317"/>
      <c r="E853" s="1317"/>
    </row>
    <row r="854" spans="1:5" ht="16" thickBot="1" x14ac:dyDescent="0.3">
      <c r="A854" s="1490">
        <v>37197</v>
      </c>
      <c r="B854" s="1455"/>
      <c r="C854" s="1467" t="e">
        <f>- středně těžké formy</f>
        <v>#NAME?</v>
      </c>
      <c r="D854" s="1317"/>
      <c r="E854" s="1317" t="s">
        <v>23525</v>
      </c>
    </row>
    <row r="855" spans="1:5" ht="16" thickBot="1" x14ac:dyDescent="0.3">
      <c r="A855" s="1490">
        <v>37562</v>
      </c>
      <c r="B855" s="1455"/>
      <c r="C855" s="1467" t="e">
        <f>- těžké formy</f>
        <v>#NAME?</v>
      </c>
      <c r="D855" s="1317"/>
      <c r="E855" s="1317" t="s">
        <v>23526</v>
      </c>
    </row>
    <row r="856" spans="1:5" ht="69" customHeight="1" thickBot="1" x14ac:dyDescent="0.3">
      <c r="A856" s="1476" t="s">
        <v>11547</v>
      </c>
      <c r="B856" s="1491" t="s">
        <v>23527</v>
      </c>
      <c r="C856" s="1492"/>
      <c r="D856" s="1317"/>
      <c r="E856" s="1317"/>
    </row>
    <row r="857" spans="1:5" ht="151.9" customHeight="1" thickBot="1" x14ac:dyDescent="0.3">
      <c r="A857" s="1450">
        <v>45660</v>
      </c>
      <c r="B857" s="1491" t="s">
        <v>8717</v>
      </c>
      <c r="C857" s="1492"/>
      <c r="D857" s="1317"/>
      <c r="E857" s="1317"/>
    </row>
    <row r="858" spans="1:5" ht="70.5" thickBot="1" x14ac:dyDescent="0.3">
      <c r="A858" s="1490">
        <v>36894</v>
      </c>
      <c r="B858" s="1455"/>
      <c r="C858" s="1467" t="s">
        <v>8718</v>
      </c>
      <c r="D858" s="1317"/>
      <c r="E858" s="1317" t="s">
        <v>23528</v>
      </c>
    </row>
    <row r="859" spans="1:5" ht="168.5" thickBot="1" x14ac:dyDescent="0.3">
      <c r="A859" s="1490">
        <v>37259</v>
      </c>
      <c r="B859" s="1455"/>
      <c r="C859" s="1467" t="s">
        <v>8719</v>
      </c>
      <c r="D859" s="1317"/>
      <c r="E859" s="1317" t="s">
        <v>8683</v>
      </c>
    </row>
    <row r="860" spans="1:5" ht="70.5" thickBot="1" x14ac:dyDescent="0.3">
      <c r="A860" s="1490">
        <v>37624</v>
      </c>
      <c r="B860" s="1455"/>
      <c r="C860" s="1467" t="s">
        <v>8720</v>
      </c>
      <c r="D860" s="1317"/>
      <c r="E860" s="1317" t="s">
        <v>23529</v>
      </c>
    </row>
    <row r="861" spans="1:5" ht="82.9" customHeight="1" thickBot="1" x14ac:dyDescent="0.3">
      <c r="A861" s="1450">
        <v>37989</v>
      </c>
      <c r="B861" s="1491"/>
      <c r="C861" s="1492" t="s">
        <v>23530</v>
      </c>
      <c r="D861" s="1317"/>
      <c r="E861" s="1317" t="s">
        <v>23531</v>
      </c>
    </row>
    <row r="862" spans="1:5" ht="31.5" thickBot="1" x14ac:dyDescent="0.3">
      <c r="A862" s="1498">
        <v>45691</v>
      </c>
      <c r="B862" s="1455" t="s">
        <v>23532</v>
      </c>
      <c r="C862" s="1489"/>
      <c r="D862" s="1317"/>
      <c r="E862" s="1317"/>
    </row>
    <row r="863" spans="1:5" ht="42.5" thickBot="1" x14ac:dyDescent="0.3">
      <c r="A863" s="1490"/>
      <c r="B863" s="1455"/>
      <c r="C863" s="1467" t="s">
        <v>8721</v>
      </c>
      <c r="D863" s="1317"/>
      <c r="E863" s="1317"/>
    </row>
    <row r="864" spans="1:5" ht="16" thickBot="1" x14ac:dyDescent="0.3">
      <c r="A864" s="1490">
        <v>36925</v>
      </c>
      <c r="B864" s="1455"/>
      <c r="C864" s="1467" t="e">
        <f>- s lehkou poruchou ventilace plic</f>
        <v>#NAME?</v>
      </c>
      <c r="D864" s="1317"/>
      <c r="E864" s="1317" t="s">
        <v>23505</v>
      </c>
    </row>
    <row r="865" spans="1:5" ht="16" thickBot="1" x14ac:dyDescent="0.3">
      <c r="A865" s="1490">
        <v>37290</v>
      </c>
      <c r="B865" s="1455"/>
      <c r="C865" s="1467" t="e">
        <f>- se středně těžkou poruchou ventilace plic</f>
        <v>#NAME?</v>
      </c>
      <c r="D865" s="1317"/>
      <c r="E865" s="1317" t="s">
        <v>23498</v>
      </c>
    </row>
    <row r="866" spans="1:5" ht="16" thickBot="1" x14ac:dyDescent="0.3">
      <c r="A866" s="1498">
        <v>37655</v>
      </c>
      <c r="B866" s="1455"/>
      <c r="C866" s="1489" t="e">
        <f>- s těžkou poruchou ventilace plic</f>
        <v>#NAME?</v>
      </c>
      <c r="D866" s="1317"/>
      <c r="E866" s="1317" t="s">
        <v>23500</v>
      </c>
    </row>
    <row r="867" spans="1:5" ht="126.5" thickBot="1" x14ac:dyDescent="0.3">
      <c r="A867" s="1490"/>
      <c r="B867" s="1455"/>
      <c r="C867" s="1467" t="s">
        <v>8722</v>
      </c>
      <c r="D867" s="1317"/>
      <c r="E867" s="1317"/>
    </row>
    <row r="868" spans="1:5" ht="16" thickBot="1" x14ac:dyDescent="0.3">
      <c r="A868" s="1490">
        <v>38020</v>
      </c>
      <c r="B868" s="1455"/>
      <c r="C868" s="1467" t="e">
        <f>- s lehkou poruchou ventilace plic</f>
        <v>#NAME?</v>
      </c>
      <c r="D868" s="1317"/>
      <c r="E868" s="1317" t="s">
        <v>23505</v>
      </c>
    </row>
    <row r="869" spans="1:5" ht="16" thickBot="1" x14ac:dyDescent="0.3">
      <c r="A869" s="1490">
        <v>38386</v>
      </c>
      <c r="B869" s="1455"/>
      <c r="C869" s="1467" t="e">
        <f>- se středně těžkou poruchou ventilace plic</f>
        <v>#NAME?</v>
      </c>
      <c r="D869" s="1317"/>
      <c r="E869" s="1317" t="s">
        <v>23533</v>
      </c>
    </row>
    <row r="870" spans="1:5" ht="16" thickBot="1" x14ac:dyDescent="0.3">
      <c r="A870" s="1490">
        <v>38751</v>
      </c>
      <c r="B870" s="1455"/>
      <c r="C870" s="1467" t="e">
        <f>- s těžkou poruchou ventilace plic</f>
        <v>#NAME?</v>
      </c>
      <c r="D870" s="1317"/>
      <c r="E870" s="1317" t="s">
        <v>23534</v>
      </c>
    </row>
    <row r="871" spans="1:5" ht="42.5" thickBot="1" x14ac:dyDescent="0.3">
      <c r="A871" s="1490">
        <v>39116</v>
      </c>
      <c r="B871" s="1455"/>
      <c r="C871" s="1467" t="s">
        <v>8723</v>
      </c>
      <c r="D871" s="1317"/>
      <c r="E871" s="1317" t="s">
        <v>23503</v>
      </c>
    </row>
    <row r="872" spans="1:5" ht="273.5" thickBot="1" x14ac:dyDescent="0.3">
      <c r="A872" s="1450">
        <v>39481</v>
      </c>
      <c r="B872" s="1451"/>
      <c r="C872" s="1489" t="s">
        <v>23535</v>
      </c>
      <c r="D872" s="1317"/>
      <c r="E872" s="1317" t="s">
        <v>23503</v>
      </c>
    </row>
    <row r="873" spans="1:5" ht="154.5" thickBot="1" x14ac:dyDescent="0.3">
      <c r="A873" s="1490">
        <v>45719</v>
      </c>
      <c r="B873" s="1455"/>
      <c r="C873" s="1467" t="s">
        <v>8724</v>
      </c>
      <c r="D873" s="1317"/>
      <c r="E873" s="1317"/>
    </row>
    <row r="874" spans="1:5" ht="16" thickBot="1" x14ac:dyDescent="0.3">
      <c r="A874" s="1490">
        <v>36953</v>
      </c>
      <c r="B874" s="1455"/>
      <c r="C874" s="1467" t="e">
        <f>- s lehkou poruchou ventilace plic</f>
        <v>#NAME?</v>
      </c>
      <c r="D874" s="1317"/>
      <c r="E874" s="1317" t="s">
        <v>23505</v>
      </c>
    </row>
    <row r="875" spans="1:5" ht="16" thickBot="1" x14ac:dyDescent="0.3">
      <c r="A875" s="1490">
        <v>37318</v>
      </c>
      <c r="B875" s="1455"/>
      <c r="C875" s="1467" t="e">
        <f>- se středně těžkou poruchou ventilace plic</f>
        <v>#NAME?</v>
      </c>
      <c r="D875" s="1317"/>
      <c r="E875" s="1317" t="s">
        <v>23498</v>
      </c>
    </row>
    <row r="876" spans="1:5" ht="16" thickBot="1" x14ac:dyDescent="0.3">
      <c r="A876" s="1450">
        <v>37683</v>
      </c>
      <c r="B876" s="1451"/>
      <c r="C876" s="1467" t="e">
        <f>- s těžkou poruchou ventilace plic</f>
        <v>#NAME?</v>
      </c>
      <c r="D876" s="1317"/>
      <c r="E876" s="1317" t="s">
        <v>23500</v>
      </c>
    </row>
    <row r="877" spans="1:5" ht="39.5" thickBot="1" x14ac:dyDescent="0.3">
      <c r="A877" s="1450">
        <v>45750</v>
      </c>
      <c r="B877" s="1451"/>
      <c r="C877" s="1489" t="s">
        <v>8725</v>
      </c>
      <c r="D877" s="1317"/>
      <c r="E877" s="1317" t="s">
        <v>23505</v>
      </c>
    </row>
    <row r="878" spans="1:5" ht="266.5" thickBot="1" x14ac:dyDescent="0.3">
      <c r="A878" s="1490">
        <v>45780</v>
      </c>
      <c r="B878" s="1455"/>
      <c r="C878" s="1467" t="s">
        <v>8726</v>
      </c>
      <c r="D878" s="1317"/>
      <c r="E878" s="1317"/>
    </row>
    <row r="879" spans="1:5" ht="16" thickBot="1" x14ac:dyDescent="0.3">
      <c r="A879" s="1490">
        <v>37014</v>
      </c>
      <c r="B879" s="1455"/>
      <c r="C879" s="1467" t="e">
        <f>- s lehkou poruchou ventilace plic</f>
        <v>#NAME?</v>
      </c>
      <c r="D879" s="1317"/>
      <c r="E879" s="1317" t="s">
        <v>23505</v>
      </c>
    </row>
    <row r="880" spans="1:5" ht="16" thickBot="1" x14ac:dyDescent="0.3">
      <c r="A880" s="1490">
        <v>37379</v>
      </c>
      <c r="B880" s="1455"/>
      <c r="C880" s="1467" t="e">
        <f>- se středně těžkou poruchou ventilace plic</f>
        <v>#NAME?</v>
      </c>
      <c r="D880" s="1317"/>
      <c r="E880" s="1317" t="s">
        <v>23498</v>
      </c>
    </row>
    <row r="881" spans="1:5" ht="16" thickBot="1" x14ac:dyDescent="0.3">
      <c r="A881" s="1450">
        <v>37744</v>
      </c>
      <c r="B881" s="1451"/>
      <c r="C881" s="1467" t="e">
        <f>- s těžkou poruchou ventilace plic</f>
        <v>#NAME?</v>
      </c>
      <c r="D881" s="1317"/>
      <c r="E881" s="1317" t="s">
        <v>23500</v>
      </c>
    </row>
    <row r="882" spans="1:5" ht="70.5" thickBot="1" x14ac:dyDescent="0.3">
      <c r="A882" s="1450">
        <v>45811</v>
      </c>
      <c r="B882" s="1451"/>
      <c r="C882" s="1467" t="s">
        <v>8727</v>
      </c>
      <c r="D882" s="1317"/>
      <c r="E882" s="1317" t="s">
        <v>23503</v>
      </c>
    </row>
    <row r="883" spans="1:5" ht="126.5" thickBot="1" x14ac:dyDescent="0.3">
      <c r="A883" s="1450">
        <v>45841</v>
      </c>
      <c r="B883" s="1451"/>
      <c r="C883" s="1467" t="s">
        <v>8728</v>
      </c>
      <c r="D883" s="1317"/>
      <c r="E883" s="1317" t="s">
        <v>23503</v>
      </c>
    </row>
    <row r="884" spans="1:5" ht="91.5" thickBot="1" x14ac:dyDescent="0.3">
      <c r="A884" s="1450">
        <v>45872</v>
      </c>
      <c r="B884" s="1451"/>
      <c r="C884" s="1489" t="s">
        <v>8729</v>
      </c>
      <c r="D884" s="1317"/>
      <c r="E884" s="1317" t="s">
        <v>23503</v>
      </c>
    </row>
    <row r="885" spans="1:5" ht="56.5" thickBot="1" x14ac:dyDescent="0.3">
      <c r="A885" s="1490">
        <v>45903</v>
      </c>
      <c r="B885" s="1455"/>
      <c r="C885" s="1467" t="s">
        <v>8730</v>
      </c>
      <c r="D885" s="1317"/>
      <c r="E885" s="1317"/>
    </row>
    <row r="886" spans="1:5" ht="16" thickBot="1" x14ac:dyDescent="0.3">
      <c r="A886" s="1490">
        <v>37137</v>
      </c>
      <c r="B886" s="1455"/>
      <c r="C886" s="1467" t="e">
        <f>- s lehkou poruchou ventilace plic</f>
        <v>#NAME?</v>
      </c>
      <c r="D886" s="1317"/>
      <c r="E886" s="1317" t="s">
        <v>23505</v>
      </c>
    </row>
    <row r="887" spans="1:5" ht="16" thickBot="1" x14ac:dyDescent="0.3">
      <c r="A887" s="1490">
        <v>37502</v>
      </c>
      <c r="B887" s="1455"/>
      <c r="C887" s="1467" t="e">
        <f>- se středně těžkou poruchou ventilace plic</f>
        <v>#NAME?</v>
      </c>
      <c r="D887" s="1317"/>
      <c r="E887" s="1317" t="s">
        <v>23498</v>
      </c>
    </row>
    <row r="888" spans="1:5" ht="69" customHeight="1" thickBot="1" x14ac:dyDescent="0.3">
      <c r="A888" s="1450">
        <v>37867</v>
      </c>
      <c r="B888" s="1491"/>
      <c r="C888" s="1492" t="e">
        <f>- s těžkou poruchou ventilace plic</f>
        <v>#NAME?</v>
      </c>
      <c r="D888" s="1317"/>
      <c r="E888" s="1317" t="s">
        <v>23500</v>
      </c>
    </row>
    <row r="889" spans="1:5" ht="31.5" thickBot="1" x14ac:dyDescent="0.3">
      <c r="A889" s="1471">
        <v>45933</v>
      </c>
      <c r="B889" s="1455" t="s">
        <v>8731</v>
      </c>
      <c r="C889" s="1489"/>
      <c r="D889" s="1317"/>
      <c r="E889" s="1317"/>
    </row>
    <row r="890" spans="1:5" ht="70.5" thickBot="1" x14ac:dyDescent="0.3">
      <c r="A890" s="1490"/>
      <c r="B890" s="1455"/>
      <c r="C890" s="1467" t="s">
        <v>8732</v>
      </c>
      <c r="D890" s="1317"/>
      <c r="E890" s="1317"/>
    </row>
    <row r="891" spans="1:5" ht="238.5" thickBot="1" x14ac:dyDescent="0.3">
      <c r="A891" s="1490">
        <v>37167</v>
      </c>
      <c r="B891" s="1455"/>
      <c r="C891" s="1467" t="s">
        <v>8733</v>
      </c>
      <c r="D891" s="1317"/>
      <c r="E891" s="1317" t="s">
        <v>23505</v>
      </c>
    </row>
    <row r="892" spans="1:5" ht="16" thickBot="1" x14ac:dyDescent="0.3">
      <c r="A892" s="1498">
        <v>37532</v>
      </c>
      <c r="B892" s="1455"/>
      <c r="C892" s="1489" t="e">
        <f>- při léčbě inhalačními kortikosteroidy a úlevovými léky a/nebo se středně těžkou až těžkou bronchiální hyperreaktivitou a/nebo při zvýšené hodnotě FeNO</f>
        <v>#NAME?</v>
      </c>
      <c r="D892" s="1317"/>
      <c r="E892" s="1317" t="s">
        <v>23536</v>
      </c>
    </row>
    <row r="893" spans="1:5" ht="42.5" thickBot="1" x14ac:dyDescent="0.3">
      <c r="A893" s="1490"/>
      <c r="B893" s="1455"/>
      <c r="C893" s="1467" t="s">
        <v>8734</v>
      </c>
      <c r="D893" s="1317"/>
      <c r="E893" s="1317"/>
    </row>
    <row r="894" spans="1:5" ht="224.5" thickBot="1" x14ac:dyDescent="0.3">
      <c r="A894" s="1490">
        <v>37897</v>
      </c>
      <c r="B894" s="1455"/>
      <c r="C894" s="1467" t="s">
        <v>23537</v>
      </c>
      <c r="D894" s="1317"/>
      <c r="E894" s="1317" t="s">
        <v>23510</v>
      </c>
    </row>
    <row r="895" spans="1:5" ht="16" thickBot="1" x14ac:dyDescent="0.3">
      <c r="A895" s="1450">
        <v>38263</v>
      </c>
      <c r="B895" s="1451"/>
      <c r="C895" s="1489" t="e">
        <f>- při potřebě léčby a/nebo s oboustrannou poruchou nosní průchodnosti v klidu mimo kontakt s vyvolávající noxou</f>
        <v>#NAME?</v>
      </c>
      <c r="D895" s="1317"/>
      <c r="E895" s="1317" t="s">
        <v>23538</v>
      </c>
    </row>
    <row r="896" spans="1:5" ht="168.5" thickBot="1" x14ac:dyDescent="0.3">
      <c r="A896" s="1490">
        <v>45964</v>
      </c>
      <c r="B896" s="1455"/>
      <c r="C896" s="1467" t="s">
        <v>8735</v>
      </c>
      <c r="D896" s="1317"/>
      <c r="E896" s="1317"/>
    </row>
    <row r="897" spans="1:5" ht="16" thickBot="1" x14ac:dyDescent="0.3">
      <c r="A897" s="1490">
        <v>37198</v>
      </c>
      <c r="B897" s="1455"/>
      <c r="C897" s="1467" t="e">
        <f>- s lehkou poruchou ventilace plic</f>
        <v>#NAME?</v>
      </c>
      <c r="D897" s="1317"/>
      <c r="E897" s="1317" t="s">
        <v>23505</v>
      </c>
    </row>
    <row r="898" spans="1:5" ht="16" thickBot="1" x14ac:dyDescent="0.3">
      <c r="A898" s="1490">
        <v>37563</v>
      </c>
      <c r="B898" s="1455"/>
      <c r="C898" s="1467" t="e">
        <f>- se středně těžkou poruchou ventilace plic</f>
        <v>#NAME?</v>
      </c>
      <c r="D898" s="1317"/>
      <c r="E898" s="1317" t="s">
        <v>23498</v>
      </c>
    </row>
    <row r="899" spans="1:5" ht="16" thickBot="1" x14ac:dyDescent="0.3">
      <c r="A899" s="1450">
        <v>37928</v>
      </c>
      <c r="B899" s="1451"/>
      <c r="C899" s="1467" t="e">
        <f>- s těžkou poruchou ventilace plic</f>
        <v>#NAME?</v>
      </c>
      <c r="D899" s="1317"/>
      <c r="E899" s="1317" t="s">
        <v>23500</v>
      </c>
    </row>
    <row r="900" spans="1:5" ht="312.5" thickBot="1" x14ac:dyDescent="0.3">
      <c r="A900" s="1468">
        <v>45994</v>
      </c>
      <c r="B900" s="1451"/>
      <c r="C900" s="1489" t="s">
        <v>8736</v>
      </c>
      <c r="D900" s="1317"/>
      <c r="E900" s="1317" t="s">
        <v>23503</v>
      </c>
    </row>
    <row r="901" spans="1:5" ht="252.5" thickBot="1" x14ac:dyDescent="0.3">
      <c r="A901" s="1490">
        <v>41334</v>
      </c>
      <c r="B901" s="1455"/>
      <c r="C901" s="1467" t="s">
        <v>20537</v>
      </c>
      <c r="D901" s="1317"/>
      <c r="E901" s="1317"/>
    </row>
    <row r="902" spans="1:5" ht="56.5" thickBot="1" x14ac:dyDescent="0.3">
      <c r="A902" s="1476" t="s">
        <v>11836</v>
      </c>
      <c r="B902" s="1455"/>
      <c r="C902" s="1467" t="s">
        <v>8737</v>
      </c>
      <c r="D902" s="1317"/>
      <c r="E902" s="1317" t="s">
        <v>23505</v>
      </c>
    </row>
    <row r="903" spans="1:5" ht="56.5" thickBot="1" x14ac:dyDescent="0.3">
      <c r="A903" s="1490" t="s">
        <v>11837</v>
      </c>
      <c r="B903" s="1455"/>
      <c r="C903" s="1467" t="s">
        <v>8738</v>
      </c>
      <c r="D903" s="1317"/>
      <c r="E903" s="1317" t="s">
        <v>23498</v>
      </c>
    </row>
    <row r="904" spans="1:5" ht="41.5" customHeight="1" thickBot="1" x14ac:dyDescent="0.3">
      <c r="A904" s="1490" t="s">
        <v>11838</v>
      </c>
      <c r="B904" s="1491"/>
      <c r="C904" s="1492" t="s">
        <v>11839</v>
      </c>
      <c r="D904" s="1317"/>
      <c r="E904" s="1317" t="s">
        <v>23500</v>
      </c>
    </row>
    <row r="905" spans="1:5" ht="16" thickBot="1" x14ac:dyDescent="0.3">
      <c r="A905" s="1450" t="s">
        <v>11548</v>
      </c>
      <c r="B905" s="1451" t="s">
        <v>8739</v>
      </c>
      <c r="C905" s="1489"/>
      <c r="D905" s="1317"/>
      <c r="E905" s="1317"/>
    </row>
    <row r="906" spans="1:5" ht="154.5" thickBot="1" x14ac:dyDescent="0.3">
      <c r="A906" s="1490">
        <v>45661</v>
      </c>
      <c r="B906" s="1455"/>
      <c r="C906" s="1467" t="s">
        <v>8740</v>
      </c>
      <c r="D906" s="1317"/>
      <c r="E906" s="1317"/>
    </row>
    <row r="907" spans="1:5" ht="84.5" thickBot="1" x14ac:dyDescent="0.3">
      <c r="A907" s="1490">
        <v>36895</v>
      </c>
      <c r="B907" s="1455"/>
      <c r="C907" s="1467" t="s">
        <v>8741</v>
      </c>
      <c r="D907" s="1317"/>
      <c r="E907" s="1317" t="s">
        <v>8742</v>
      </c>
    </row>
    <row r="908" spans="1:5" ht="294" x14ac:dyDescent="0.25">
      <c r="A908" s="1499">
        <v>37260</v>
      </c>
      <c r="B908" s="1470"/>
      <c r="C908" s="1494" t="s">
        <v>8743</v>
      </c>
      <c r="D908" s="1317"/>
      <c r="E908" s="1317" t="s">
        <v>23498</v>
      </c>
    </row>
    <row r="909" spans="1:5" ht="409.6" thickBot="1" x14ac:dyDescent="0.3">
      <c r="A909" s="1490">
        <v>37625</v>
      </c>
      <c r="B909" s="1455"/>
      <c r="C909" s="1495" t="s">
        <v>23539</v>
      </c>
      <c r="D909" s="1317"/>
      <c r="E909" s="1317" t="s">
        <v>23500</v>
      </c>
    </row>
    <row r="910" spans="1:5" ht="69" customHeight="1" thickBot="1" x14ac:dyDescent="0.3">
      <c r="A910" s="1450" t="s">
        <v>11549</v>
      </c>
      <c r="B910" s="1491" t="s">
        <v>8744</v>
      </c>
      <c r="C910" s="1492"/>
      <c r="D910" s="1317"/>
      <c r="E910" s="1317"/>
    </row>
    <row r="911" spans="1:5" ht="143.5" thickBot="1" x14ac:dyDescent="0.3">
      <c r="A911" s="1450">
        <v>45662</v>
      </c>
      <c r="B911" s="1451"/>
      <c r="C911" s="1489" t="s">
        <v>23540</v>
      </c>
      <c r="D911" s="1317"/>
      <c r="E911" s="1317"/>
    </row>
    <row r="912" spans="1:5" ht="210.5" thickBot="1" x14ac:dyDescent="0.3">
      <c r="A912" s="1490">
        <v>36896</v>
      </c>
      <c r="B912" s="1455"/>
      <c r="C912" s="1467" t="s">
        <v>8745</v>
      </c>
      <c r="D912" s="1317"/>
      <c r="E912" s="1317" t="s">
        <v>8746</v>
      </c>
    </row>
    <row r="913" spans="1:5" ht="196.5" thickBot="1" x14ac:dyDescent="0.3">
      <c r="A913" s="1490">
        <v>37261</v>
      </c>
      <c r="B913" s="1455"/>
      <c r="C913" s="1467" t="s">
        <v>8747</v>
      </c>
      <c r="D913" s="1317"/>
      <c r="E913" s="1317" t="s">
        <v>23498</v>
      </c>
    </row>
    <row r="914" spans="1:5" ht="210.5" thickBot="1" x14ac:dyDescent="0.3">
      <c r="A914" s="1490">
        <v>37626</v>
      </c>
      <c r="B914" s="1455"/>
      <c r="C914" s="1467" t="s">
        <v>8748</v>
      </c>
      <c r="D914" s="1317"/>
      <c r="E914" s="1317" t="s">
        <v>23500</v>
      </c>
    </row>
    <row r="915" spans="1:5" ht="130.5" thickBot="1" x14ac:dyDescent="0.3">
      <c r="A915" s="1450">
        <v>45693</v>
      </c>
      <c r="B915" s="1451"/>
      <c r="C915" s="1489" t="s">
        <v>8749</v>
      </c>
      <c r="D915" s="1317"/>
      <c r="E915" s="1317"/>
    </row>
    <row r="916" spans="1:5" ht="210.5" thickBot="1" x14ac:dyDescent="0.3">
      <c r="A916" s="1490">
        <v>36927</v>
      </c>
      <c r="B916" s="1455"/>
      <c r="C916" s="1467" t="s">
        <v>8745</v>
      </c>
      <c r="D916" s="1317"/>
      <c r="E916" s="1317" t="s">
        <v>8746</v>
      </c>
    </row>
    <row r="917" spans="1:5" ht="196.5" thickBot="1" x14ac:dyDescent="0.3">
      <c r="A917" s="1490">
        <v>37292</v>
      </c>
      <c r="B917" s="1455"/>
      <c r="C917" s="1467" t="s">
        <v>8747</v>
      </c>
      <c r="D917" s="1317"/>
      <c r="E917" s="1317" t="s">
        <v>23498</v>
      </c>
    </row>
    <row r="918" spans="1:5" ht="210.5" thickBot="1" x14ac:dyDescent="0.3">
      <c r="A918" s="1490">
        <v>37657</v>
      </c>
      <c r="B918" s="1455"/>
      <c r="C918" s="1467" t="s">
        <v>8750</v>
      </c>
      <c r="D918" s="1317"/>
      <c r="E918" s="1317" t="s">
        <v>23500</v>
      </c>
    </row>
    <row r="919" spans="1:5" ht="156.5" thickBot="1" x14ac:dyDescent="0.3">
      <c r="A919" s="1450">
        <v>45721</v>
      </c>
      <c r="B919" s="1451"/>
      <c r="C919" s="1489" t="s">
        <v>23541</v>
      </c>
      <c r="D919" s="1317"/>
      <c r="E919" s="1317"/>
    </row>
    <row r="920" spans="1:5" ht="210.5" thickBot="1" x14ac:dyDescent="0.3">
      <c r="A920" s="1490">
        <v>36955</v>
      </c>
      <c r="B920" s="1455"/>
      <c r="C920" s="1467" t="s">
        <v>8745</v>
      </c>
      <c r="D920" s="1317"/>
      <c r="E920" s="1317" t="s">
        <v>8746</v>
      </c>
    </row>
    <row r="921" spans="1:5" ht="196.5" thickBot="1" x14ac:dyDescent="0.3">
      <c r="A921" s="1490">
        <v>37320</v>
      </c>
      <c r="B921" s="1455"/>
      <c r="C921" s="1467" t="s">
        <v>8747</v>
      </c>
      <c r="D921" s="1317"/>
      <c r="E921" s="1317" t="s">
        <v>23498</v>
      </c>
    </row>
    <row r="922" spans="1:5" ht="210.5" thickBot="1" x14ac:dyDescent="0.3">
      <c r="A922" s="1490">
        <v>37685</v>
      </c>
      <c r="B922" s="1455"/>
      <c r="C922" s="1467" t="s">
        <v>8750</v>
      </c>
      <c r="D922" s="1317"/>
      <c r="E922" s="1317" t="s">
        <v>23500</v>
      </c>
    </row>
    <row r="923" spans="1:5" ht="69" customHeight="1" thickBot="1" x14ac:dyDescent="0.3">
      <c r="A923" s="1490" t="s">
        <v>11550</v>
      </c>
      <c r="B923" s="1487" t="s">
        <v>11840</v>
      </c>
      <c r="C923" s="1488"/>
      <c r="D923" s="1317"/>
      <c r="E923" s="1317"/>
    </row>
    <row r="924" spans="1:5" ht="286.5" thickBot="1" x14ac:dyDescent="0.3">
      <c r="A924" s="1450">
        <v>45663</v>
      </c>
      <c r="B924" s="1451"/>
      <c r="C924" s="1489" t="s">
        <v>8751</v>
      </c>
      <c r="D924" s="1317"/>
      <c r="E924" s="1317"/>
    </row>
    <row r="925" spans="1:5" ht="16" thickBot="1" x14ac:dyDescent="0.3">
      <c r="A925" s="1490">
        <v>36897</v>
      </c>
      <c r="B925" s="1455"/>
      <c r="C925" s="1467" t="e">
        <f>- těžká hyperkinetická dysfonie</f>
        <v>#NAME?</v>
      </c>
      <c r="D925" s="1317"/>
      <c r="E925" s="1317" t="s">
        <v>23542</v>
      </c>
    </row>
    <row r="926" spans="1:5" ht="16" thickBot="1" x14ac:dyDescent="0.3">
      <c r="A926" s="1490">
        <v>37262</v>
      </c>
      <c r="B926" s="1455"/>
      <c r="C926" s="1467" t="e">
        <f>- uzlíky na hlasivkách</f>
        <v>#NAME?</v>
      </c>
      <c r="D926" s="1317"/>
      <c r="E926" s="1317" t="s">
        <v>23543</v>
      </c>
    </row>
    <row r="927" spans="1:5" ht="16" thickBot="1" x14ac:dyDescent="0.3">
      <c r="A927" s="1490">
        <v>37627</v>
      </c>
      <c r="B927" s="1455"/>
      <c r="C927" s="1467" t="e">
        <f>- těžká nedomykavost hlasivek</f>
        <v>#NAME?</v>
      </c>
      <c r="D927" s="1317"/>
      <c r="E927" s="1317" t="s">
        <v>23544</v>
      </c>
    </row>
    <row r="928" spans="1:5" ht="16" thickBot="1" x14ac:dyDescent="0.3">
      <c r="A928" s="1490">
        <v>37992</v>
      </c>
      <c r="B928" s="1455"/>
      <c r="C928" s="1467" t="e">
        <f>- těžká fonastenie</f>
        <v>#NAME?</v>
      </c>
      <c r="D928" s="1317"/>
      <c r="E928" s="1317" t="s">
        <v>23542</v>
      </c>
    </row>
    <row r="929" spans="1:5" ht="15.5" x14ac:dyDescent="0.35">
      <c r="A929" s="1500" t="s">
        <v>8753</v>
      </c>
      <c r="B929" s="1483"/>
      <c r="C929" s="1317"/>
      <c r="D929" s="1317"/>
      <c r="E929" s="1317"/>
    </row>
    <row r="930" spans="1:5" ht="31.5" thickBot="1" x14ac:dyDescent="0.4">
      <c r="A930" s="1439" t="s">
        <v>8754</v>
      </c>
      <c r="B930" s="1483"/>
      <c r="C930" s="1317"/>
      <c r="D930" s="1317"/>
      <c r="E930" s="1317"/>
    </row>
    <row r="931" spans="1:5" ht="28.5" thickBot="1" x14ac:dyDescent="0.3">
      <c r="A931" s="1501" t="s">
        <v>7832</v>
      </c>
      <c r="B931" s="1485" t="s">
        <v>8096</v>
      </c>
      <c r="C931" s="1502"/>
      <c r="D931" s="1503" t="s">
        <v>8097</v>
      </c>
      <c r="E931" s="1317"/>
    </row>
    <row r="932" spans="1:5" ht="16" thickBot="1" x14ac:dyDescent="0.3">
      <c r="A932" s="1490" t="s">
        <v>11545</v>
      </c>
      <c r="B932" s="1491" t="s">
        <v>11841</v>
      </c>
      <c r="C932" s="1504"/>
      <c r="D932" s="1492"/>
      <c r="E932" s="1317"/>
    </row>
    <row r="933" spans="1:5" ht="16" thickBot="1" x14ac:dyDescent="0.3">
      <c r="A933" s="1450">
        <v>45658</v>
      </c>
      <c r="B933" s="1455" t="s">
        <v>8755</v>
      </c>
      <c r="C933" s="1489"/>
      <c r="D933" s="1505">
        <v>800</v>
      </c>
      <c r="E933" s="1317"/>
    </row>
    <row r="934" spans="1:5" ht="16" thickBot="1" x14ac:dyDescent="0.3">
      <c r="A934" s="1450">
        <v>45689</v>
      </c>
      <c r="B934" s="1455" t="s">
        <v>8756</v>
      </c>
      <c r="C934" s="1489"/>
      <c r="D934" s="1505" t="s">
        <v>8757</v>
      </c>
      <c r="E934" s="1317"/>
    </row>
    <row r="935" spans="1:5" ht="16" thickBot="1" x14ac:dyDescent="0.3">
      <c r="A935" s="1450">
        <v>45717</v>
      </c>
      <c r="B935" s="1455" t="s">
        <v>15507</v>
      </c>
      <c r="C935" s="1489"/>
      <c r="D935" s="1505" t="s">
        <v>8273</v>
      </c>
      <c r="E935" s="1317"/>
    </row>
    <row r="936" spans="1:5" ht="16" thickBot="1" x14ac:dyDescent="0.3">
      <c r="A936" s="1450">
        <v>45748</v>
      </c>
      <c r="B936" s="1455" t="s">
        <v>23545</v>
      </c>
      <c r="C936" s="1489"/>
      <c r="D936" s="1505" t="s">
        <v>8758</v>
      </c>
      <c r="E936" s="1317"/>
    </row>
    <row r="937" spans="1:5" ht="16" thickBot="1" x14ac:dyDescent="0.3">
      <c r="A937" s="1450">
        <v>45778</v>
      </c>
      <c r="B937" s="1455" t="s">
        <v>15508</v>
      </c>
      <c r="C937" s="1489"/>
      <c r="D937" s="1505" t="s">
        <v>8759</v>
      </c>
      <c r="E937" s="1317"/>
    </row>
    <row r="938" spans="1:5" ht="16" thickBot="1" x14ac:dyDescent="0.3">
      <c r="A938" s="1450">
        <v>45809</v>
      </c>
      <c r="B938" s="1455" t="s">
        <v>8760</v>
      </c>
      <c r="C938" s="1489"/>
      <c r="D938" s="1505">
        <v>400</v>
      </c>
      <c r="E938" s="1317"/>
    </row>
    <row r="939" spans="1:5" ht="96.65" customHeight="1" thickBot="1" x14ac:dyDescent="0.3">
      <c r="A939" s="1498"/>
      <c r="B939" s="1487" t="s">
        <v>8761</v>
      </c>
      <c r="C939" s="1506"/>
      <c r="D939" s="1488"/>
      <c r="E939" s="1317"/>
    </row>
    <row r="940" spans="1:5" ht="16" thickBot="1" x14ac:dyDescent="0.3">
      <c r="A940" s="1450">
        <v>45839</v>
      </c>
      <c r="B940" s="1455" t="e">
        <f>- lehké</f>
        <v>#NAME?</v>
      </c>
      <c r="C940" s="1489"/>
      <c r="D940" s="1505">
        <v>800</v>
      </c>
      <c r="E940" s="1317"/>
    </row>
    <row r="941" spans="1:5" ht="16" thickBot="1" x14ac:dyDescent="0.3">
      <c r="A941" s="1450">
        <v>45870</v>
      </c>
      <c r="B941" s="1455" t="e">
        <f>- středně těžké</f>
        <v>#NAME?</v>
      </c>
      <c r="C941" s="1489"/>
      <c r="D941" s="1505">
        <v>2000</v>
      </c>
      <c r="E941" s="1317"/>
    </row>
    <row r="942" spans="1:5" ht="16" thickBot="1" x14ac:dyDescent="0.3">
      <c r="A942" s="1450">
        <v>45901</v>
      </c>
      <c r="B942" s="1455" t="e">
        <f>- těžké</f>
        <v>#NAME?</v>
      </c>
      <c r="C942" s="1489"/>
      <c r="D942" s="1505">
        <v>2600</v>
      </c>
      <c r="E942" s="1317"/>
    </row>
    <row r="943" spans="1:5" ht="16" thickBot="1" x14ac:dyDescent="0.3">
      <c r="A943" s="1450">
        <v>45931</v>
      </c>
      <c r="B943" s="1455" t="e">
        <f>- zvlášť těžké</f>
        <v>#NAME?</v>
      </c>
      <c r="C943" s="1489"/>
      <c r="D943" s="1505">
        <v>3000</v>
      </c>
      <c r="E943" s="1317"/>
    </row>
    <row r="944" spans="1:5" ht="16" thickBot="1" x14ac:dyDescent="0.3">
      <c r="A944" s="1450">
        <v>45962</v>
      </c>
      <c r="B944" s="1455" t="s">
        <v>8762</v>
      </c>
      <c r="C944" s="1489"/>
      <c r="D944" s="1505">
        <v>6000</v>
      </c>
      <c r="E944" s="1317"/>
    </row>
    <row r="945" spans="1:5" ht="165.65" customHeight="1" thickBot="1" x14ac:dyDescent="0.3">
      <c r="A945" s="1471"/>
      <c r="B945" s="1487" t="s">
        <v>8763</v>
      </c>
      <c r="C945" s="1506"/>
      <c r="D945" s="1488"/>
      <c r="E945" s="1317"/>
    </row>
    <row r="946" spans="1:5" ht="16" thickBot="1" x14ac:dyDescent="0.3">
      <c r="A946" s="1450">
        <v>45992</v>
      </c>
      <c r="B946" s="1455" t="e">
        <f>- lehkého stupně</f>
        <v>#NAME?</v>
      </c>
      <c r="C946" s="1489"/>
      <c r="D946" s="1505">
        <v>800</v>
      </c>
      <c r="E946" s="1317"/>
    </row>
    <row r="947" spans="1:5" ht="16" thickBot="1" x14ac:dyDescent="0.3">
      <c r="A947" s="1468">
        <v>41275</v>
      </c>
      <c r="B947" s="1455" t="e">
        <f>- středně těžkého stupně</f>
        <v>#NAME?</v>
      </c>
      <c r="C947" s="1489"/>
      <c r="D947" s="1505">
        <v>1200</v>
      </c>
      <c r="E947" s="1317"/>
    </row>
    <row r="948" spans="1:5" ht="16" thickBot="1" x14ac:dyDescent="0.3">
      <c r="A948" s="1468">
        <v>41640</v>
      </c>
      <c r="B948" s="1455" t="e">
        <f>- těžkého stupně</f>
        <v>#NAME?</v>
      </c>
      <c r="C948" s="1489"/>
      <c r="D948" s="1505">
        <v>1800</v>
      </c>
      <c r="E948" s="1317"/>
    </row>
    <row r="949" spans="1:5" ht="16" thickBot="1" x14ac:dyDescent="0.3">
      <c r="A949" s="1468">
        <v>42005</v>
      </c>
      <c r="B949" s="1455" t="e">
        <f>- zvláště těžkého stupně</f>
        <v>#NAME?</v>
      </c>
      <c r="C949" s="1489"/>
      <c r="D949" s="1505">
        <v>3000</v>
      </c>
      <c r="E949" s="1317"/>
    </row>
    <row r="950" spans="1:5" ht="31.5" thickBot="1" x14ac:dyDescent="0.3">
      <c r="A950" s="1468">
        <v>42370</v>
      </c>
      <c r="B950" s="1455" t="s">
        <v>8764</v>
      </c>
      <c r="C950" s="1489"/>
      <c r="D950" s="1505" t="s">
        <v>8765</v>
      </c>
      <c r="E950" s="1317"/>
    </row>
    <row r="951" spans="1:5" ht="31.5" thickBot="1" x14ac:dyDescent="0.3">
      <c r="A951" s="1468">
        <v>42736</v>
      </c>
      <c r="B951" s="1455" t="s">
        <v>8766</v>
      </c>
      <c r="C951" s="1489"/>
      <c r="D951" s="1505">
        <v>420</v>
      </c>
      <c r="E951" s="1317"/>
    </row>
    <row r="952" spans="1:5" ht="16" thickBot="1" x14ac:dyDescent="0.3">
      <c r="A952" s="1468">
        <v>43101</v>
      </c>
      <c r="B952" s="1455" t="s">
        <v>8767</v>
      </c>
      <c r="C952" s="1489"/>
      <c r="D952" s="1505">
        <v>300</v>
      </c>
      <c r="E952" s="1317"/>
    </row>
    <row r="953" spans="1:5" ht="16" thickBot="1" x14ac:dyDescent="0.3">
      <c r="A953" s="1468">
        <v>43466</v>
      </c>
      <c r="B953" s="1455" t="s">
        <v>8768</v>
      </c>
      <c r="C953" s="1489"/>
      <c r="D953" s="1505">
        <v>1200</v>
      </c>
      <c r="E953" s="1317"/>
    </row>
    <row r="954" spans="1:5" ht="16" thickBot="1" x14ac:dyDescent="0.3">
      <c r="A954" s="1468">
        <v>43831</v>
      </c>
      <c r="B954" s="1455" t="s">
        <v>8769</v>
      </c>
      <c r="C954" s="1489"/>
      <c r="D954" s="1505" t="s">
        <v>8770</v>
      </c>
      <c r="E954" s="1317"/>
    </row>
    <row r="955" spans="1:5" ht="82.9" customHeight="1" thickBot="1" x14ac:dyDescent="0.3">
      <c r="A955" s="1498"/>
      <c r="B955" s="1487" t="s">
        <v>8771</v>
      </c>
      <c r="C955" s="1506"/>
      <c r="D955" s="1488"/>
      <c r="E955" s="1317"/>
    </row>
    <row r="956" spans="1:5" ht="16" thickBot="1" x14ac:dyDescent="0.3">
      <c r="A956" s="1468">
        <v>44197</v>
      </c>
      <c r="B956" s="1455" t="e">
        <f>- lehkého stupně</f>
        <v>#NAME?</v>
      </c>
      <c r="C956" s="1489"/>
      <c r="D956" s="1505">
        <v>400</v>
      </c>
      <c r="E956" s="1317"/>
    </row>
    <row r="957" spans="1:5" ht="16" thickBot="1" x14ac:dyDescent="0.3">
      <c r="A957" s="1468">
        <v>44562</v>
      </c>
      <c r="B957" s="1455" t="e">
        <f>- středně těžkého stupně</f>
        <v>#NAME?</v>
      </c>
      <c r="C957" s="1489"/>
      <c r="D957" s="1505">
        <v>800</v>
      </c>
      <c r="E957" s="1317"/>
    </row>
    <row r="958" spans="1:5" ht="16" thickBot="1" x14ac:dyDescent="0.3">
      <c r="A958" s="1468">
        <v>44927</v>
      </c>
      <c r="B958" s="1455" t="e">
        <f>- těžkého stupně</f>
        <v>#NAME?</v>
      </c>
      <c r="C958" s="1489"/>
      <c r="D958" s="1505">
        <v>1200</v>
      </c>
      <c r="E958" s="1317"/>
    </row>
    <row r="959" spans="1:5" ht="16" thickBot="1" x14ac:dyDescent="0.3">
      <c r="A959" s="1468">
        <v>45292</v>
      </c>
      <c r="B959" s="1455" t="s">
        <v>8772</v>
      </c>
      <c r="C959" s="1489"/>
      <c r="D959" s="1505">
        <v>600</v>
      </c>
      <c r="E959" s="1317"/>
    </row>
    <row r="960" spans="1:5" ht="16" thickBot="1" x14ac:dyDescent="0.3">
      <c r="A960" s="1468">
        <v>45658</v>
      </c>
      <c r="B960" s="1455" t="s">
        <v>8773</v>
      </c>
      <c r="C960" s="1489"/>
      <c r="D960" s="1505">
        <v>1000</v>
      </c>
      <c r="E960" s="1317"/>
    </row>
    <row r="961" spans="1:5" ht="16" thickBot="1" x14ac:dyDescent="0.3">
      <c r="A961" s="1468">
        <v>46023</v>
      </c>
      <c r="B961" s="1455" t="s">
        <v>8774</v>
      </c>
      <c r="C961" s="1489"/>
      <c r="D961" s="1505">
        <v>1000</v>
      </c>
      <c r="E961" s="1317"/>
    </row>
    <row r="962" spans="1:5" ht="16" thickBot="1" x14ac:dyDescent="0.3">
      <c r="A962" s="1468">
        <v>46388</v>
      </c>
      <c r="B962" s="1455" t="s">
        <v>8775</v>
      </c>
      <c r="C962" s="1489"/>
      <c r="D962" s="1505">
        <v>500</v>
      </c>
      <c r="E962" s="1317"/>
    </row>
    <row r="963" spans="1:5" ht="16" thickBot="1" x14ac:dyDescent="0.3">
      <c r="A963" s="1468">
        <v>46753</v>
      </c>
      <c r="B963" s="1455" t="s">
        <v>8776</v>
      </c>
      <c r="C963" s="1489"/>
      <c r="D963" s="1505">
        <v>900</v>
      </c>
      <c r="E963" s="1317"/>
    </row>
    <row r="964" spans="1:5" ht="16" thickBot="1" x14ac:dyDescent="0.3">
      <c r="A964" s="1468">
        <v>47119</v>
      </c>
      <c r="B964" s="1455" t="s">
        <v>8777</v>
      </c>
      <c r="C964" s="1489"/>
      <c r="D964" s="1505">
        <v>1100</v>
      </c>
      <c r="E964" s="1317"/>
    </row>
    <row r="965" spans="1:5" ht="16" thickBot="1" x14ac:dyDescent="0.3">
      <c r="A965" s="1468">
        <v>10959</v>
      </c>
      <c r="B965" s="1455" t="s">
        <v>8778</v>
      </c>
      <c r="C965" s="1489"/>
      <c r="D965" s="1505">
        <v>400</v>
      </c>
      <c r="E965" s="1317"/>
    </row>
    <row r="966" spans="1:5" ht="16" thickBot="1" x14ac:dyDescent="0.3">
      <c r="A966" s="1468">
        <v>11324</v>
      </c>
      <c r="B966" s="1455" t="s">
        <v>8779</v>
      </c>
      <c r="C966" s="1489"/>
      <c r="D966" s="1505">
        <v>160</v>
      </c>
      <c r="E966" s="1317"/>
    </row>
    <row r="967" spans="1:5" ht="16" thickBot="1" x14ac:dyDescent="0.3">
      <c r="A967" s="1476" t="s">
        <v>11546</v>
      </c>
      <c r="B967" s="1491" t="s">
        <v>11842</v>
      </c>
      <c r="C967" s="1504"/>
      <c r="D967" s="1492"/>
      <c r="E967" s="1317"/>
    </row>
    <row r="968" spans="1:5" ht="28.5" thickBot="1" x14ac:dyDescent="0.3">
      <c r="A968" s="1450">
        <v>45659</v>
      </c>
      <c r="B968" s="1455" t="s">
        <v>8780</v>
      </c>
      <c r="C968" s="1489"/>
      <c r="D968" s="1505" t="s">
        <v>8781</v>
      </c>
      <c r="E968" s="1317"/>
    </row>
    <row r="969" spans="1:5" ht="16" thickBot="1" x14ac:dyDescent="0.3">
      <c r="A969" s="1471"/>
      <c r="B969" s="1487" t="s">
        <v>8782</v>
      </c>
      <c r="C969" s="1506"/>
      <c r="D969" s="1488"/>
      <c r="E969" s="1317"/>
    </row>
    <row r="970" spans="1:5" ht="16" thickBot="1" x14ac:dyDescent="0.3">
      <c r="A970" s="1450">
        <v>45690</v>
      </c>
      <c r="B970" s="1455" t="e">
        <f>- kompenzována artefakií</f>
        <v>#NAME?</v>
      </c>
      <c r="C970" s="1489"/>
      <c r="D970" s="1505">
        <v>600</v>
      </c>
      <c r="E970" s="1317"/>
    </row>
    <row r="971" spans="1:5" ht="16" thickBot="1" x14ac:dyDescent="0.3">
      <c r="A971" s="1450">
        <v>45718</v>
      </c>
      <c r="B971" s="1455" t="e">
        <f>- kompenzována kontaktní čočkou</f>
        <v>#NAME?</v>
      </c>
      <c r="C971" s="1489"/>
      <c r="D971" s="1505">
        <v>800</v>
      </c>
      <c r="E971" s="1317"/>
    </row>
    <row r="972" spans="1:5" ht="16" thickBot="1" x14ac:dyDescent="0.3">
      <c r="A972" s="1450">
        <v>45749</v>
      </c>
      <c r="B972" s="1455" t="e">
        <f>- kompenzována snesitelnou brýlovou korekcí</f>
        <v>#NAME?</v>
      </c>
      <c r="C972" s="1489"/>
      <c r="D972" s="1505">
        <v>1000</v>
      </c>
      <c r="E972" s="1317"/>
    </row>
    <row r="973" spans="1:5" ht="31.5" thickBot="1" x14ac:dyDescent="0.3">
      <c r="A973" s="1450">
        <v>45779</v>
      </c>
      <c r="B973" s="1455" t="s">
        <v>8783</v>
      </c>
      <c r="C973" s="1489"/>
      <c r="D973" s="1489"/>
      <c r="E973" s="1317"/>
    </row>
    <row r="974" spans="1:5" ht="27.65" customHeight="1" thickBot="1" x14ac:dyDescent="0.3">
      <c r="A974" s="1480"/>
      <c r="B974" s="1487" t="s">
        <v>8784</v>
      </c>
      <c r="C974" s="1506"/>
      <c r="D974" s="1488"/>
      <c r="E974" s="1317"/>
    </row>
    <row r="975" spans="1:5" ht="16" thickBot="1" x14ac:dyDescent="0.3">
      <c r="A975" s="1450">
        <v>45810</v>
      </c>
      <c r="B975" s="1455" t="e">
        <f>- s dvojitým viděním svisle</f>
        <v>#NAME?</v>
      </c>
      <c r="C975" s="1489"/>
      <c r="D975" s="1505">
        <v>1200</v>
      </c>
      <c r="E975" s="1317"/>
    </row>
    <row r="976" spans="1:5" ht="16" thickBot="1" x14ac:dyDescent="0.3">
      <c r="A976" s="1450">
        <v>45840</v>
      </c>
      <c r="B976" s="1455" t="e">
        <f>- s dvojitým viděním vodorovně</f>
        <v>#NAME?</v>
      </c>
      <c r="C976" s="1489"/>
      <c r="D976" s="1505">
        <v>800</v>
      </c>
      <c r="E976" s="1317"/>
    </row>
    <row r="977" spans="1:5" ht="16" thickBot="1" x14ac:dyDescent="0.3">
      <c r="A977" s="1450">
        <v>45871</v>
      </c>
      <c r="B977" s="1455" t="e">
        <f>- s dvojitým viděním jen při určitém pohledu</f>
        <v>#NAME?</v>
      </c>
      <c r="C977" s="1489"/>
      <c r="D977" s="1505">
        <v>400</v>
      </c>
      <c r="E977" s="1317"/>
    </row>
    <row r="978" spans="1:5" ht="16" thickBot="1" x14ac:dyDescent="0.3">
      <c r="A978" s="1450">
        <v>45902</v>
      </c>
      <c r="B978" s="1455" t="s">
        <v>8785</v>
      </c>
      <c r="C978" s="1489"/>
      <c r="D978" s="1489"/>
      <c r="E978" s="1317"/>
    </row>
    <row r="979" spans="1:5" ht="16" thickBot="1" x14ac:dyDescent="0.3">
      <c r="A979" s="1471"/>
      <c r="B979" s="1455" t="s">
        <v>8786</v>
      </c>
      <c r="C979" s="1489"/>
      <c r="D979" s="1489"/>
      <c r="E979" s="1317"/>
    </row>
    <row r="980" spans="1:5" ht="16" thickBot="1" x14ac:dyDescent="0.3">
      <c r="A980" s="1450">
        <v>45932</v>
      </c>
      <c r="B980" s="1455" t="e">
        <f>- v oblasti horního víčka</f>
        <v>#NAME?</v>
      </c>
      <c r="C980" s="1489"/>
      <c r="D980" s="1505">
        <v>100</v>
      </c>
      <c r="E980" s="1317"/>
    </row>
    <row r="981" spans="1:5" ht="16" thickBot="1" x14ac:dyDescent="0.3">
      <c r="A981" s="1450">
        <v>45963</v>
      </c>
      <c r="B981" s="1455" t="e">
        <f>- v oblasti dolního víčka nebo níže</f>
        <v>#NAME?</v>
      </c>
      <c r="C981" s="1489"/>
      <c r="D981" s="1505">
        <v>400</v>
      </c>
      <c r="E981" s="1317"/>
    </row>
    <row r="982" spans="1:5" ht="16" thickBot="1" x14ac:dyDescent="0.3">
      <c r="A982" s="1450">
        <v>45993</v>
      </c>
      <c r="B982" s="1455" t="s">
        <v>8787</v>
      </c>
      <c r="C982" s="1489"/>
      <c r="D982" s="1505">
        <v>200</v>
      </c>
      <c r="E982" s="1317"/>
    </row>
    <row r="983" spans="1:5" ht="16" thickBot="1" x14ac:dyDescent="0.3">
      <c r="A983" s="1468">
        <v>41306</v>
      </c>
      <c r="B983" s="1455" t="s">
        <v>8788</v>
      </c>
      <c r="C983" s="1489"/>
      <c r="D983" s="1505">
        <v>200</v>
      </c>
      <c r="E983" s="1317"/>
    </row>
    <row r="984" spans="1:5" ht="27.65" customHeight="1" thickBot="1" x14ac:dyDescent="0.3">
      <c r="A984" s="1498"/>
      <c r="B984" s="1487" t="s">
        <v>8789</v>
      </c>
      <c r="C984" s="1506"/>
      <c r="D984" s="1488"/>
      <c r="E984" s="1317"/>
    </row>
    <row r="985" spans="1:5" ht="16" thickBot="1" x14ac:dyDescent="0.3">
      <c r="A985" s="1468">
        <v>41671</v>
      </c>
      <c r="B985" s="1455" t="s">
        <v>8790</v>
      </c>
      <c r="C985" s="1489"/>
      <c r="D985" s="1505">
        <v>360</v>
      </c>
      <c r="E985" s="1317"/>
    </row>
    <row r="986" spans="1:5" ht="16" thickBot="1" x14ac:dyDescent="0.3">
      <c r="A986" s="1468">
        <v>42036</v>
      </c>
      <c r="B986" s="1455" t="s">
        <v>8791</v>
      </c>
      <c r="C986" s="1489"/>
      <c r="D986" s="1505">
        <v>340</v>
      </c>
      <c r="E986" s="1317"/>
    </row>
    <row r="987" spans="1:5" ht="16" thickBot="1" x14ac:dyDescent="0.3">
      <c r="A987" s="1468">
        <v>42401</v>
      </c>
      <c r="B987" s="1455" t="s">
        <v>8792</v>
      </c>
      <c r="C987" s="1489"/>
      <c r="D987" s="1505">
        <v>320</v>
      </c>
      <c r="E987" s="1317"/>
    </row>
    <row r="988" spans="1:5" ht="16" thickBot="1" x14ac:dyDescent="0.3">
      <c r="A988" s="1468">
        <v>42767</v>
      </c>
      <c r="B988" s="1455" t="s">
        <v>8793</v>
      </c>
      <c r="C988" s="1489"/>
      <c r="D988" s="1505">
        <v>600</v>
      </c>
      <c r="E988" s="1317"/>
    </row>
    <row r="989" spans="1:5" ht="16" thickBot="1" x14ac:dyDescent="0.3">
      <c r="A989" s="1468">
        <v>43132</v>
      </c>
      <c r="B989" s="1455" t="s">
        <v>8794</v>
      </c>
      <c r="C989" s="1489"/>
      <c r="D989" s="1505">
        <v>420</v>
      </c>
      <c r="E989" s="1317"/>
    </row>
    <row r="990" spans="1:5" ht="16" thickBot="1" x14ac:dyDescent="0.3">
      <c r="A990" s="1468">
        <v>43497</v>
      </c>
      <c r="B990" s="1455" t="s">
        <v>8795</v>
      </c>
      <c r="C990" s="1489"/>
      <c r="D990" s="1505">
        <v>800</v>
      </c>
      <c r="E990" s="1317"/>
    </row>
    <row r="991" spans="1:5" ht="27.65" customHeight="1" thickBot="1" x14ac:dyDescent="0.3">
      <c r="A991" s="1490" t="s">
        <v>11547</v>
      </c>
      <c r="B991" s="1491" t="s">
        <v>11843</v>
      </c>
      <c r="C991" s="1504"/>
      <c r="D991" s="1492"/>
      <c r="E991" s="1317"/>
    </row>
    <row r="992" spans="1:5" ht="16" thickBot="1" x14ac:dyDescent="0.3">
      <c r="A992" s="1450">
        <v>45660</v>
      </c>
      <c r="B992" s="1455" t="s">
        <v>8796</v>
      </c>
      <c r="C992" s="1489"/>
      <c r="D992" s="1505">
        <v>420</v>
      </c>
      <c r="E992" s="1317"/>
    </row>
    <row r="993" spans="1:5" ht="16" thickBot="1" x14ac:dyDescent="0.3">
      <c r="A993" s="1450">
        <v>45691</v>
      </c>
      <c r="B993" s="1455" t="s">
        <v>8797</v>
      </c>
      <c r="C993" s="1489"/>
      <c r="D993" s="1505">
        <v>680</v>
      </c>
      <c r="E993" s="1317"/>
    </row>
    <row r="994" spans="1:5" ht="16" thickBot="1" x14ac:dyDescent="0.3">
      <c r="A994" s="1450">
        <v>45719</v>
      </c>
      <c r="B994" s="1455" t="s">
        <v>8798</v>
      </c>
      <c r="C994" s="1489"/>
      <c r="D994" s="1505">
        <v>600</v>
      </c>
      <c r="E994" s="1317"/>
    </row>
    <row r="995" spans="1:5" ht="16" thickBot="1" x14ac:dyDescent="0.3">
      <c r="A995" s="1450">
        <v>45750</v>
      </c>
      <c r="B995" s="1455" t="s">
        <v>8799</v>
      </c>
      <c r="C995" s="1489"/>
      <c r="D995" s="1505">
        <v>340</v>
      </c>
      <c r="E995" s="1317"/>
    </row>
    <row r="996" spans="1:5" ht="16" thickBot="1" x14ac:dyDescent="0.3">
      <c r="A996" s="1450">
        <v>45780</v>
      </c>
      <c r="B996" s="1455" t="s">
        <v>8800</v>
      </c>
      <c r="C996" s="1489"/>
      <c r="D996" s="1505">
        <v>700</v>
      </c>
      <c r="E996" s="1317"/>
    </row>
    <row r="997" spans="1:5" ht="55.15" customHeight="1" thickBot="1" x14ac:dyDescent="0.3">
      <c r="A997" s="1480"/>
      <c r="B997" s="1487" t="s">
        <v>8801</v>
      </c>
      <c r="C997" s="1506"/>
      <c r="D997" s="1488"/>
      <c r="E997" s="1317"/>
    </row>
    <row r="998" spans="1:5" ht="16" thickBot="1" x14ac:dyDescent="0.3">
      <c r="A998" s="1450">
        <v>45811</v>
      </c>
      <c r="B998" s="1455" t="e">
        <f>- lehčího až středně těžkého stupně</f>
        <v>#NAME?</v>
      </c>
      <c r="C998" s="1489"/>
      <c r="D998" s="1505" t="s">
        <v>8802</v>
      </c>
      <c r="E998" s="1317"/>
    </row>
    <row r="999" spans="1:5" ht="16" thickBot="1" x14ac:dyDescent="0.3">
      <c r="A999" s="1450">
        <v>45841</v>
      </c>
      <c r="B999" s="1455" t="e">
        <f>- těžkého stupně</f>
        <v>#NAME?</v>
      </c>
      <c r="C999" s="1489"/>
      <c r="D999" s="1505">
        <v>800</v>
      </c>
      <c r="E999" s="1317"/>
    </row>
    <row r="1000" spans="1:5" ht="16" thickBot="1" x14ac:dyDescent="0.3">
      <c r="A1000" s="1450">
        <v>45872</v>
      </c>
      <c r="B1000" s="1455" t="e">
        <f>- velmi těžkého stupně</f>
        <v>#NAME?</v>
      </c>
      <c r="C1000" s="1489"/>
      <c r="D1000" s="1505">
        <v>1600</v>
      </c>
      <c r="E1000" s="1317"/>
    </row>
    <row r="1001" spans="1:5" ht="41.5" customHeight="1" thickBot="1" x14ac:dyDescent="0.3">
      <c r="A1001" s="1471"/>
      <c r="B1001" s="1487" t="s">
        <v>8803</v>
      </c>
      <c r="C1001" s="1506"/>
      <c r="D1001" s="1488"/>
      <c r="E1001" s="1317"/>
    </row>
    <row r="1002" spans="1:5" ht="16" thickBot="1" x14ac:dyDescent="0.3">
      <c r="A1002" s="1450">
        <v>45903</v>
      </c>
      <c r="B1002" s="1455" t="e">
        <f>- středně těžkého stupně</f>
        <v>#NAME?</v>
      </c>
      <c r="C1002" s="1489"/>
      <c r="D1002" s="1505">
        <v>800</v>
      </c>
      <c r="E1002" s="1317"/>
    </row>
    <row r="1003" spans="1:5" ht="16" thickBot="1" x14ac:dyDescent="0.3">
      <c r="A1003" s="1450">
        <v>45933</v>
      </c>
      <c r="B1003" s="1455" t="e">
        <f>- těžkého stupně</f>
        <v>#NAME?</v>
      </c>
      <c r="C1003" s="1489"/>
      <c r="D1003" s="1505">
        <v>1600</v>
      </c>
      <c r="E1003" s="1317"/>
    </row>
    <row r="1004" spans="1:5" ht="16" thickBot="1" x14ac:dyDescent="0.3">
      <c r="A1004" s="1450">
        <v>45964</v>
      </c>
      <c r="B1004" s="1455" t="e">
        <f>- velmi těžkého stupně</f>
        <v>#NAME?</v>
      </c>
      <c r="C1004" s="1489"/>
      <c r="D1004" s="1505">
        <v>3000</v>
      </c>
      <c r="E1004" s="1317"/>
    </row>
    <row r="1005" spans="1:5" ht="16" thickBot="1" x14ac:dyDescent="0.3">
      <c r="A1005" s="1471"/>
      <c r="B1005" s="1455" t="s">
        <v>8804</v>
      </c>
      <c r="C1005" s="1489"/>
      <c r="D1005" s="1489"/>
      <c r="E1005" s="1317"/>
    </row>
    <row r="1006" spans="1:5" ht="31.5" thickBot="1" x14ac:dyDescent="0.3">
      <c r="A1006" s="1450">
        <v>45994</v>
      </c>
      <c r="B1006" s="1455" t="s">
        <v>8805</v>
      </c>
      <c r="C1006" s="1489"/>
      <c r="D1006" s="1505">
        <v>2000</v>
      </c>
      <c r="E1006" s="1317"/>
    </row>
    <row r="1007" spans="1:5" ht="31.5" thickBot="1" x14ac:dyDescent="0.3">
      <c r="A1007" s="1468">
        <v>41334</v>
      </c>
      <c r="B1007" s="1455" t="s">
        <v>8806</v>
      </c>
      <c r="C1007" s="1489"/>
      <c r="D1007" s="1505" t="s">
        <v>8807</v>
      </c>
      <c r="E1007" s="1317"/>
    </row>
    <row r="1008" spans="1:5" ht="31.5" thickBot="1" x14ac:dyDescent="0.3">
      <c r="A1008" s="1468">
        <v>41699</v>
      </c>
      <c r="B1008" s="1455" t="s">
        <v>8808</v>
      </c>
      <c r="C1008" s="1489"/>
      <c r="D1008" s="1505">
        <v>4000</v>
      </c>
      <c r="E1008" s="1317"/>
    </row>
    <row r="1009" spans="1:5" ht="31.5" thickBot="1" x14ac:dyDescent="0.3">
      <c r="A1009" s="1468">
        <v>42064</v>
      </c>
      <c r="B1009" s="1455" t="s">
        <v>8809</v>
      </c>
      <c r="C1009" s="1489"/>
      <c r="D1009" s="1505">
        <v>1000</v>
      </c>
      <c r="E1009" s="1317"/>
    </row>
    <row r="1010" spans="1:5" ht="16" thickBot="1" x14ac:dyDescent="0.3">
      <c r="A1010" s="1468">
        <v>42430</v>
      </c>
      <c r="B1010" s="1455" t="s">
        <v>8810</v>
      </c>
      <c r="C1010" s="1489"/>
      <c r="D1010" s="1505">
        <v>600</v>
      </c>
      <c r="E1010" s="1317"/>
    </row>
    <row r="1011" spans="1:5" ht="16" thickBot="1" x14ac:dyDescent="0.3">
      <c r="A1011" s="1450" t="s">
        <v>11548</v>
      </c>
      <c r="B1011" s="1491" t="s">
        <v>11844</v>
      </c>
      <c r="C1011" s="1504"/>
      <c r="D1011" s="1492"/>
      <c r="E1011" s="1317"/>
    </row>
    <row r="1012" spans="1:5" ht="31.5" thickBot="1" x14ac:dyDescent="0.3">
      <c r="A1012" s="1450">
        <v>45661</v>
      </c>
      <c r="B1012" s="1455" t="s">
        <v>8811</v>
      </c>
      <c r="C1012" s="1489"/>
      <c r="D1012" s="1505">
        <v>40</v>
      </c>
      <c r="E1012" s="1317"/>
    </row>
    <row r="1013" spans="1:5" ht="28.5" thickBot="1" x14ac:dyDescent="0.3">
      <c r="A1013" s="1450">
        <v>45692</v>
      </c>
      <c r="B1013" s="1455" t="s">
        <v>8812</v>
      </c>
      <c r="C1013" s="1489"/>
      <c r="D1013" s="1505" t="s">
        <v>8813</v>
      </c>
      <c r="E1013" s="1317"/>
    </row>
    <row r="1014" spans="1:5" ht="16" thickBot="1" x14ac:dyDescent="0.3">
      <c r="A1014" s="1450">
        <v>45720</v>
      </c>
      <c r="B1014" s="1455" t="s">
        <v>8814</v>
      </c>
      <c r="C1014" s="1489"/>
      <c r="D1014" s="1505">
        <v>30</v>
      </c>
      <c r="E1014" s="1317"/>
    </row>
    <row r="1015" spans="1:5" ht="28.5" thickBot="1" x14ac:dyDescent="0.3">
      <c r="A1015" s="1450">
        <v>45751</v>
      </c>
      <c r="B1015" s="1455" t="s">
        <v>8815</v>
      </c>
      <c r="C1015" s="1489"/>
      <c r="D1015" s="1505" t="s">
        <v>8816</v>
      </c>
      <c r="E1015" s="1317"/>
    </row>
    <row r="1016" spans="1:5" ht="16" thickBot="1" x14ac:dyDescent="0.3">
      <c r="A1016" s="1450">
        <v>45781</v>
      </c>
      <c r="B1016" s="1455" t="s">
        <v>8817</v>
      </c>
      <c r="C1016" s="1489"/>
      <c r="D1016" s="1505">
        <v>2000</v>
      </c>
      <c r="E1016" s="1317"/>
    </row>
    <row r="1017" spans="1:5" ht="31.5" thickBot="1" x14ac:dyDescent="0.3">
      <c r="A1017" s="1450">
        <v>45812</v>
      </c>
      <c r="B1017" s="1455" t="s">
        <v>8818</v>
      </c>
      <c r="C1017" s="1489"/>
      <c r="D1017" s="1505">
        <v>400</v>
      </c>
      <c r="E1017" s="1317"/>
    </row>
    <row r="1018" spans="1:5" ht="16" thickBot="1" x14ac:dyDescent="0.3">
      <c r="A1018" s="1475"/>
      <c r="B1018" s="1487" t="s">
        <v>8819</v>
      </c>
      <c r="C1018" s="1506"/>
      <c r="D1018" s="1488"/>
      <c r="E1018" s="1317"/>
    </row>
    <row r="1019" spans="1:5" ht="16" thickBot="1" x14ac:dyDescent="0.3">
      <c r="A1019" s="1450">
        <v>45842</v>
      </c>
      <c r="B1019" s="1455" t="s">
        <v>8820</v>
      </c>
      <c r="C1019" s="1489"/>
      <c r="D1019" s="1505" t="s">
        <v>8821</v>
      </c>
      <c r="E1019" s="1317"/>
    </row>
    <row r="1020" spans="1:5" ht="16" thickBot="1" x14ac:dyDescent="0.3">
      <c r="A1020" s="1450">
        <v>45873</v>
      </c>
      <c r="B1020" s="1455" t="e">
        <f>- úplná ztráta (afonie)</f>
        <v>#NAME?</v>
      </c>
      <c r="C1020" s="1489"/>
      <c r="D1020" s="1505">
        <v>3000</v>
      </c>
      <c r="E1020" s="1317"/>
    </row>
    <row r="1021" spans="1:5" ht="28.5" thickBot="1" x14ac:dyDescent="0.3">
      <c r="A1021" s="1450">
        <v>45904</v>
      </c>
      <c r="B1021" s="1455" t="e">
        <f>- ztížení řeči následkem poškození artikulačního ústrojí (včetně jazyka) podle tíže poruchy</f>
        <v>#NAME?</v>
      </c>
      <c r="C1021" s="1489"/>
      <c r="D1021" s="1505" t="s">
        <v>8781</v>
      </c>
      <c r="E1021" s="1317"/>
    </row>
    <row r="1022" spans="1:5" ht="31.5" thickBot="1" x14ac:dyDescent="0.3">
      <c r="A1022" s="1450">
        <v>45934</v>
      </c>
      <c r="B1022" s="1455" t="s">
        <v>8822</v>
      </c>
      <c r="C1022" s="1489"/>
      <c r="D1022" s="1505" t="s">
        <v>8823</v>
      </c>
      <c r="E1022" s="1317"/>
    </row>
    <row r="1023" spans="1:5" ht="16" thickBot="1" x14ac:dyDescent="0.3">
      <c r="A1023" s="1475"/>
      <c r="B1023" s="1487" t="s">
        <v>8824</v>
      </c>
      <c r="C1023" s="1506"/>
      <c r="D1023" s="1488"/>
      <c r="E1023" s="1317"/>
    </row>
    <row r="1024" spans="1:5" ht="16" thickBot="1" x14ac:dyDescent="0.3">
      <c r="A1024" s="1450">
        <v>45965</v>
      </c>
      <c r="B1024" s="1455" t="e">
        <f>- lehkého stupně</f>
        <v>#NAME?</v>
      </c>
      <c r="C1024" s="1489"/>
      <c r="D1024" s="1505">
        <v>600</v>
      </c>
      <c r="E1024" s="1317"/>
    </row>
    <row r="1025" spans="1:5" ht="16" thickBot="1" x14ac:dyDescent="0.3">
      <c r="A1025" s="1450">
        <v>45995</v>
      </c>
      <c r="B1025" s="1455" t="e">
        <f>- středně těžké</f>
        <v>#NAME?</v>
      </c>
      <c r="C1025" s="1489"/>
      <c r="D1025" s="1505">
        <v>1200</v>
      </c>
      <c r="E1025" s="1317"/>
    </row>
    <row r="1026" spans="1:5" ht="16" thickBot="1" x14ac:dyDescent="0.3">
      <c r="A1026" s="1468">
        <v>41365</v>
      </c>
      <c r="B1026" s="1455" t="e">
        <f>- těžké</f>
        <v>#NAME?</v>
      </c>
      <c r="C1026" s="1489"/>
      <c r="D1026" s="1505">
        <v>2000</v>
      </c>
      <c r="E1026" s="1317"/>
    </row>
    <row r="1027" spans="1:5" ht="16" thickBot="1" x14ac:dyDescent="0.3">
      <c r="A1027" s="1468">
        <v>42095</v>
      </c>
      <c r="B1027" s="1455" t="s">
        <v>8825</v>
      </c>
      <c r="C1027" s="1489"/>
      <c r="D1027" s="1505">
        <v>1600</v>
      </c>
      <c r="E1027" s="1317"/>
    </row>
    <row r="1028" spans="1:5" ht="27.65" customHeight="1" thickBot="1" x14ac:dyDescent="0.3">
      <c r="A1028" s="1468" t="s">
        <v>11549</v>
      </c>
      <c r="B1028" s="1491" t="s">
        <v>11845</v>
      </c>
      <c r="C1028" s="1504"/>
      <c r="D1028" s="1492"/>
      <c r="E1028" s="1317"/>
    </row>
    <row r="1029" spans="1:5" ht="41.5" customHeight="1" thickBot="1" x14ac:dyDescent="0.3">
      <c r="A1029" s="1475"/>
      <c r="B1029" s="1487" t="s">
        <v>8826</v>
      </c>
      <c r="C1029" s="1506"/>
      <c r="D1029" s="1488"/>
      <c r="E1029" s="1317"/>
    </row>
    <row r="1030" spans="1:5" ht="16" thickBot="1" x14ac:dyDescent="0.3">
      <c r="A1030" s="1450">
        <v>45662</v>
      </c>
      <c r="B1030" s="1455" t="e">
        <f>- lehké</f>
        <v>#NAME?</v>
      </c>
      <c r="C1030" s="1489"/>
      <c r="D1030" s="1505">
        <v>300</v>
      </c>
      <c r="E1030" s="1317"/>
    </row>
    <row r="1031" spans="1:5" ht="16" thickBot="1" x14ac:dyDescent="0.3">
      <c r="A1031" s="1450">
        <v>45693</v>
      </c>
      <c r="B1031" s="1455" t="e">
        <f>- středně těžké</f>
        <v>#NAME?</v>
      </c>
      <c r="C1031" s="1489"/>
      <c r="D1031" s="1505">
        <v>600</v>
      </c>
      <c r="E1031" s="1317"/>
    </row>
    <row r="1032" spans="1:5" ht="16" thickBot="1" x14ac:dyDescent="0.3">
      <c r="A1032" s="1450">
        <v>45721</v>
      </c>
      <c r="B1032" s="1455" t="e">
        <f>- těžké</f>
        <v>#NAME?</v>
      </c>
      <c r="C1032" s="1489"/>
      <c r="D1032" s="1505">
        <v>1200</v>
      </c>
      <c r="E1032" s="1317"/>
    </row>
    <row r="1033" spans="1:5" ht="69" customHeight="1" thickBot="1" x14ac:dyDescent="0.3">
      <c r="A1033" s="1471"/>
      <c r="B1033" s="1487" t="s">
        <v>8827</v>
      </c>
      <c r="C1033" s="1506"/>
      <c r="D1033" s="1488"/>
      <c r="E1033" s="1317"/>
    </row>
    <row r="1034" spans="1:5" ht="16" thickBot="1" x14ac:dyDescent="0.3">
      <c r="A1034" s="1450">
        <v>45752</v>
      </c>
      <c r="B1034" s="1455" t="e">
        <f>- lehké</f>
        <v>#NAME?</v>
      </c>
      <c r="C1034" s="1489"/>
      <c r="D1034" s="1505">
        <v>600</v>
      </c>
      <c r="E1034" s="1317"/>
    </row>
    <row r="1035" spans="1:5" ht="16" thickBot="1" x14ac:dyDescent="0.3">
      <c r="A1035" s="1450">
        <v>45782</v>
      </c>
      <c r="B1035" s="1455" t="e">
        <f>- středně těžké</f>
        <v>#NAME?</v>
      </c>
      <c r="C1035" s="1489"/>
      <c r="D1035" s="1505">
        <v>800</v>
      </c>
      <c r="E1035" s="1317"/>
    </row>
    <row r="1036" spans="1:5" ht="16" thickBot="1" x14ac:dyDescent="0.3">
      <c r="A1036" s="1450">
        <v>45813</v>
      </c>
      <c r="B1036" s="1455" t="e">
        <f>- těžké</f>
        <v>#NAME?</v>
      </c>
      <c r="C1036" s="1489"/>
      <c r="D1036" s="1505">
        <v>1000</v>
      </c>
      <c r="E1036" s="1317"/>
    </row>
    <row r="1037" spans="1:5" ht="69" customHeight="1" thickBot="1" x14ac:dyDescent="0.3">
      <c r="A1037" s="1471"/>
      <c r="B1037" s="1487" t="s">
        <v>8828</v>
      </c>
      <c r="C1037" s="1506"/>
      <c r="D1037" s="1488"/>
      <c r="E1037" s="1317"/>
    </row>
    <row r="1038" spans="1:5" ht="16" thickBot="1" x14ac:dyDescent="0.3">
      <c r="A1038" s="1450">
        <v>45843</v>
      </c>
      <c r="B1038" s="1455" t="e">
        <f>- lehké</f>
        <v>#NAME?</v>
      </c>
      <c r="C1038" s="1489"/>
      <c r="D1038" s="1505">
        <v>1000</v>
      </c>
      <c r="E1038" s="1317"/>
    </row>
    <row r="1039" spans="1:5" ht="16" thickBot="1" x14ac:dyDescent="0.3">
      <c r="A1039" s="1450">
        <v>45874</v>
      </c>
      <c r="B1039" s="1455" t="e">
        <f>- středně těžké</f>
        <v>#NAME?</v>
      </c>
      <c r="C1039" s="1489"/>
      <c r="D1039" s="1505">
        <v>2000</v>
      </c>
      <c r="E1039" s="1317"/>
    </row>
    <row r="1040" spans="1:5" ht="16" thickBot="1" x14ac:dyDescent="0.3">
      <c r="A1040" s="1450">
        <v>45905</v>
      </c>
      <c r="B1040" s="1455" t="e">
        <f>- těžké</f>
        <v>#NAME?</v>
      </c>
      <c r="C1040" s="1489"/>
      <c r="D1040" s="1505">
        <v>3000</v>
      </c>
      <c r="E1040" s="1317"/>
    </row>
    <row r="1041" spans="1:5" ht="41.5" customHeight="1" thickBot="1" x14ac:dyDescent="0.3">
      <c r="A1041" s="1471"/>
      <c r="B1041" s="1487" t="s">
        <v>8829</v>
      </c>
      <c r="C1041" s="1506"/>
      <c r="D1041" s="1488"/>
      <c r="E1041" s="1317"/>
    </row>
    <row r="1042" spans="1:5" ht="16" thickBot="1" x14ac:dyDescent="0.3">
      <c r="A1042" s="1450">
        <v>45935</v>
      </c>
      <c r="B1042" s="1455" t="e">
        <f>- lehké</f>
        <v>#NAME?</v>
      </c>
      <c r="C1042" s="1489"/>
      <c r="D1042" s="1505">
        <v>400</v>
      </c>
      <c r="E1042" s="1317"/>
    </row>
    <row r="1043" spans="1:5" ht="16" thickBot="1" x14ac:dyDescent="0.3">
      <c r="A1043" s="1450">
        <v>45966</v>
      </c>
      <c r="B1043" s="1455" t="e">
        <f>- středně těžké</f>
        <v>#NAME?</v>
      </c>
      <c r="C1043" s="1489"/>
      <c r="D1043" s="1505">
        <v>1000</v>
      </c>
      <c r="E1043" s="1317"/>
    </row>
    <row r="1044" spans="1:5" ht="16" thickBot="1" x14ac:dyDescent="0.3">
      <c r="A1044" s="1450">
        <v>45996</v>
      </c>
      <c r="B1044" s="1455" t="e">
        <f>- těžké</f>
        <v>#NAME?</v>
      </c>
      <c r="C1044" s="1489"/>
      <c r="D1044" s="1505">
        <v>2000</v>
      </c>
      <c r="E1044" s="1317"/>
    </row>
    <row r="1045" spans="1:5" ht="16" thickBot="1" x14ac:dyDescent="0.3">
      <c r="A1045" s="1468">
        <v>41395</v>
      </c>
      <c r="B1045" s="1455" t="e">
        <f>- zvlášť těžké poruchy na úrovni NYHA IV</f>
        <v>#NAME?</v>
      </c>
      <c r="C1045" s="1489"/>
      <c r="D1045" s="1505">
        <v>3000</v>
      </c>
      <c r="E1045" s="1317"/>
    </row>
    <row r="1046" spans="1:5" ht="16" thickBot="1" x14ac:dyDescent="0.3">
      <c r="A1046" s="1468">
        <v>41760</v>
      </c>
      <c r="B1046" s="1455" t="s">
        <v>8830</v>
      </c>
      <c r="C1046" s="1489"/>
      <c r="D1046" s="1505">
        <v>600</v>
      </c>
      <c r="E1046" s="1317"/>
    </row>
    <row r="1047" spans="1:5" ht="16" thickBot="1" x14ac:dyDescent="0.3">
      <c r="A1047" s="1468">
        <v>42125</v>
      </c>
      <c r="B1047" s="1455" t="s">
        <v>8831</v>
      </c>
      <c r="C1047" s="1489"/>
      <c r="D1047" s="1505" t="s">
        <v>8832</v>
      </c>
      <c r="E1047" s="1317"/>
    </row>
    <row r="1048" spans="1:5" ht="31.5" thickBot="1" x14ac:dyDescent="0.3">
      <c r="A1048" s="1468">
        <v>42491</v>
      </c>
      <c r="B1048" s="1455" t="s">
        <v>8833</v>
      </c>
      <c r="C1048" s="1489"/>
      <c r="D1048" s="1505" t="s">
        <v>8834</v>
      </c>
      <c r="E1048" s="1317"/>
    </row>
    <row r="1049" spans="1:5" ht="27.65" customHeight="1" thickBot="1" x14ac:dyDescent="0.3">
      <c r="A1049" s="1480"/>
      <c r="B1049" s="1487" t="s">
        <v>8835</v>
      </c>
      <c r="C1049" s="1506"/>
      <c r="D1049" s="1488"/>
      <c r="E1049" s="1317"/>
    </row>
    <row r="1050" spans="1:5" ht="16" thickBot="1" x14ac:dyDescent="0.3">
      <c r="A1050" s="1468">
        <v>42856</v>
      </c>
      <c r="B1050" s="1455" t="e">
        <f>- lehké</f>
        <v>#NAME?</v>
      </c>
      <c r="C1050" s="1489"/>
      <c r="D1050" s="1505">
        <v>200</v>
      </c>
      <c r="E1050" s="1317"/>
    </row>
    <row r="1051" spans="1:5" ht="16" thickBot="1" x14ac:dyDescent="0.3">
      <c r="A1051" s="1468">
        <v>43221</v>
      </c>
      <c r="B1051" s="1455" t="e">
        <f>- lehké s příznaky kořenového dráždění</f>
        <v>#NAME?</v>
      </c>
      <c r="C1051" s="1489"/>
      <c r="D1051" s="1505">
        <v>400</v>
      </c>
      <c r="E1051" s="1317"/>
    </row>
    <row r="1052" spans="1:5" ht="16" thickBot="1" x14ac:dyDescent="0.3">
      <c r="A1052" s="1468">
        <v>43586</v>
      </c>
      <c r="B1052" s="1455" t="e">
        <f>- středně těžké</f>
        <v>#NAME?</v>
      </c>
      <c r="C1052" s="1489"/>
      <c r="D1052" s="1505">
        <v>300</v>
      </c>
      <c r="E1052" s="1317"/>
    </row>
    <row r="1053" spans="1:5" ht="16" thickBot="1" x14ac:dyDescent="0.3">
      <c r="A1053" s="1468">
        <v>43952</v>
      </c>
      <c r="B1053" s="1455" t="e">
        <f>- středně těžké s příznaky kořenového dráždění</f>
        <v>#NAME?</v>
      </c>
      <c r="C1053" s="1489"/>
      <c r="D1053" s="1505">
        <v>600</v>
      </c>
      <c r="E1053" s="1317"/>
    </row>
    <row r="1054" spans="1:5" ht="16" thickBot="1" x14ac:dyDescent="0.3">
      <c r="A1054" s="1468">
        <v>44317</v>
      </c>
      <c r="B1054" s="1455" t="e">
        <f>- těžkého stupně</f>
        <v>#NAME?</v>
      </c>
      <c r="C1054" s="1489"/>
      <c r="D1054" s="1505">
        <v>400</v>
      </c>
      <c r="E1054" s="1317"/>
    </row>
    <row r="1055" spans="1:5" ht="16" thickBot="1" x14ac:dyDescent="0.3">
      <c r="A1055" s="1468">
        <v>44682</v>
      </c>
      <c r="B1055" s="1455" t="e">
        <f>- těžkého stupně s příznaky kořenového dráždění</f>
        <v>#NAME?</v>
      </c>
      <c r="C1055" s="1489"/>
      <c r="D1055" s="1505">
        <v>800</v>
      </c>
      <c r="E1055" s="1317"/>
    </row>
    <row r="1056" spans="1:5" ht="16" thickBot="1" x14ac:dyDescent="0.3">
      <c r="A1056" s="1468">
        <v>45047</v>
      </c>
      <c r="B1056" s="1455" t="s">
        <v>8836</v>
      </c>
      <c r="C1056" s="1489"/>
      <c r="D1056" s="1505">
        <v>1200</v>
      </c>
      <c r="E1056" s="1317"/>
    </row>
    <row r="1057" spans="1:5" ht="28.5" thickBot="1" x14ac:dyDescent="0.3">
      <c r="A1057" s="1468">
        <v>45413</v>
      </c>
      <c r="B1057" s="1455" t="s">
        <v>8837</v>
      </c>
      <c r="C1057" s="1489"/>
      <c r="D1057" s="1505" t="s">
        <v>8838</v>
      </c>
      <c r="E1057" s="1317"/>
    </row>
    <row r="1058" spans="1:5" ht="16" thickBot="1" x14ac:dyDescent="0.3">
      <c r="A1058" s="1468">
        <v>45778</v>
      </c>
      <c r="B1058" s="1455" t="s">
        <v>8839</v>
      </c>
      <c r="C1058" s="1489"/>
      <c r="D1058" s="1505">
        <v>5600</v>
      </c>
      <c r="E1058" s="1317"/>
    </row>
    <row r="1059" spans="1:5" ht="16" thickBot="1" x14ac:dyDescent="0.3">
      <c r="A1059" s="1468">
        <v>46143</v>
      </c>
      <c r="B1059" s="1455" t="s">
        <v>8840</v>
      </c>
      <c r="C1059" s="1489"/>
      <c r="D1059" s="1505">
        <v>6000</v>
      </c>
      <c r="E1059" s="1317"/>
    </row>
    <row r="1060" spans="1:5" ht="28.5" thickBot="1" x14ac:dyDescent="0.3">
      <c r="A1060" s="1468">
        <v>46508</v>
      </c>
      <c r="B1060" s="1455" t="s">
        <v>8841</v>
      </c>
      <c r="C1060" s="1489"/>
      <c r="D1060" s="1505" t="s">
        <v>8842</v>
      </c>
      <c r="E1060" s="1317"/>
    </row>
    <row r="1061" spans="1:5" ht="16" thickBot="1" x14ac:dyDescent="0.3">
      <c r="A1061" s="1468">
        <v>46874</v>
      </c>
      <c r="B1061" s="1455" t="s">
        <v>8843</v>
      </c>
      <c r="C1061" s="1489"/>
      <c r="D1061" s="1505">
        <v>5200</v>
      </c>
      <c r="E1061" s="1317"/>
    </row>
    <row r="1062" spans="1:5" ht="16" thickBot="1" x14ac:dyDescent="0.3">
      <c r="A1062" s="1468">
        <v>47239</v>
      </c>
      <c r="B1062" s="1455" t="s">
        <v>8844</v>
      </c>
      <c r="C1062" s="1489"/>
      <c r="D1062" s="1505" t="s">
        <v>8683</v>
      </c>
      <c r="E1062" s="1317"/>
    </row>
    <row r="1063" spans="1:5" ht="16" thickBot="1" x14ac:dyDescent="0.3">
      <c r="A1063" s="1468">
        <v>11079</v>
      </c>
      <c r="B1063" s="1455" t="s">
        <v>8845</v>
      </c>
      <c r="C1063" s="1489"/>
      <c r="D1063" s="1505">
        <v>2800</v>
      </c>
      <c r="E1063" s="1317"/>
    </row>
    <row r="1064" spans="1:5" ht="27.65" customHeight="1" thickBot="1" x14ac:dyDescent="0.3">
      <c r="A1064" s="1450" t="s">
        <v>11550</v>
      </c>
      <c r="B1064" s="1491" t="s">
        <v>11846</v>
      </c>
      <c r="C1064" s="1504"/>
      <c r="D1064" s="1492"/>
      <c r="E1064" s="1317"/>
    </row>
    <row r="1065" spans="1:5" ht="16" thickBot="1" x14ac:dyDescent="0.3">
      <c r="A1065" s="1450">
        <v>45663</v>
      </c>
      <c r="B1065" s="1455" t="s">
        <v>8846</v>
      </c>
      <c r="C1065" s="1489"/>
      <c r="D1065" s="1505">
        <v>500</v>
      </c>
      <c r="E1065" s="1317"/>
    </row>
    <row r="1066" spans="1:5" ht="27.65" customHeight="1" thickBot="1" x14ac:dyDescent="0.3">
      <c r="A1066" s="1480"/>
      <c r="B1066" s="1487" t="s">
        <v>8847</v>
      </c>
      <c r="C1066" s="1506"/>
      <c r="D1066" s="1488"/>
      <c r="E1066" s="1317"/>
    </row>
    <row r="1067" spans="1:5" ht="16" thickBot="1" x14ac:dyDescent="0.3">
      <c r="A1067" s="1450">
        <v>45694</v>
      </c>
      <c r="B1067" s="1455" t="e">
        <f>- lehké</f>
        <v>#NAME?</v>
      </c>
      <c r="C1067" s="1489"/>
      <c r="D1067" s="1505">
        <v>400</v>
      </c>
      <c r="E1067" s="1317"/>
    </row>
    <row r="1068" spans="1:5" ht="16" thickBot="1" x14ac:dyDescent="0.3">
      <c r="A1068" s="1450">
        <v>45722</v>
      </c>
      <c r="B1068" s="1455" t="e">
        <f>- středně těžké</f>
        <v>#NAME?</v>
      </c>
      <c r="C1068" s="1489"/>
      <c r="D1068" s="1505">
        <v>700</v>
      </c>
      <c r="E1068" s="1317"/>
    </row>
    <row r="1069" spans="1:5" ht="16" thickBot="1" x14ac:dyDescent="0.3">
      <c r="A1069" s="1450">
        <v>45753</v>
      </c>
      <c r="B1069" s="1455" t="e">
        <f>- těžké</f>
        <v>#NAME?</v>
      </c>
      <c r="C1069" s="1489"/>
      <c r="D1069" s="1505">
        <v>1100</v>
      </c>
      <c r="E1069" s="1317"/>
    </row>
    <row r="1070" spans="1:5" ht="16" thickBot="1" x14ac:dyDescent="0.3">
      <c r="A1070" s="1450">
        <v>45783</v>
      </c>
      <c r="B1070" s="1455" t="s">
        <v>8848</v>
      </c>
      <c r="C1070" s="1489"/>
      <c r="D1070" s="1505">
        <v>600</v>
      </c>
      <c r="E1070" s="1317"/>
    </row>
    <row r="1071" spans="1:5" ht="28.5" thickBot="1" x14ac:dyDescent="0.3">
      <c r="A1071" s="1450">
        <v>45814</v>
      </c>
      <c r="B1071" s="1455" t="s">
        <v>8849</v>
      </c>
      <c r="C1071" s="1489"/>
      <c r="D1071" s="1505" t="s">
        <v>8850</v>
      </c>
      <c r="E1071" s="1317"/>
    </row>
    <row r="1072" spans="1:5" ht="27.65" customHeight="1" thickBot="1" x14ac:dyDescent="0.3">
      <c r="A1072" s="1475"/>
      <c r="B1072" s="1487" t="s">
        <v>8851</v>
      </c>
      <c r="C1072" s="1506"/>
      <c r="D1072" s="1488"/>
      <c r="E1072" s="1317"/>
    </row>
    <row r="1073" spans="1:5" ht="16" thickBot="1" x14ac:dyDescent="0.3">
      <c r="A1073" s="1450">
        <v>45844</v>
      </c>
      <c r="B1073" s="1455" t="e">
        <f>- částečná</f>
        <v>#NAME?</v>
      </c>
      <c r="C1073" s="1489"/>
      <c r="D1073" s="1505">
        <v>1500</v>
      </c>
      <c r="E1073" s="1317"/>
    </row>
    <row r="1074" spans="1:5" ht="16" thickBot="1" x14ac:dyDescent="0.3">
      <c r="A1074" s="1450">
        <v>45875</v>
      </c>
      <c r="B1074" s="1455" t="e">
        <f>- úplná</f>
        <v>#NAME?</v>
      </c>
      <c r="C1074" s="1489"/>
      <c r="D1074" s="1505">
        <v>4000</v>
      </c>
      <c r="E1074" s="1317"/>
    </row>
    <row r="1075" spans="1:5" ht="16" thickBot="1" x14ac:dyDescent="0.3">
      <c r="A1075" s="1450">
        <v>45906</v>
      </c>
      <c r="B1075" s="1455" t="s">
        <v>8852</v>
      </c>
      <c r="C1075" s="1489"/>
      <c r="D1075" s="1505">
        <v>3000</v>
      </c>
      <c r="E1075" s="1317"/>
    </row>
    <row r="1076" spans="1:5" ht="16" thickBot="1" x14ac:dyDescent="0.3">
      <c r="A1076" s="1476" t="s">
        <v>11551</v>
      </c>
      <c r="B1076" s="1491" t="s">
        <v>11847</v>
      </c>
      <c r="C1076" s="1504"/>
      <c r="D1076" s="1492"/>
      <c r="E1076" s="1317"/>
    </row>
    <row r="1077" spans="1:5" ht="16" thickBot="1" x14ac:dyDescent="0.3">
      <c r="A1077" s="1450">
        <v>45664</v>
      </c>
      <c r="B1077" s="1455" t="s">
        <v>8853</v>
      </c>
      <c r="C1077" s="1489"/>
      <c r="D1077" s="1505">
        <v>1000</v>
      </c>
      <c r="E1077" s="1317"/>
    </row>
    <row r="1078" spans="1:5" ht="16" thickBot="1" x14ac:dyDescent="0.3">
      <c r="A1078" s="1450">
        <v>45695</v>
      </c>
      <c r="B1078" s="1455" t="s">
        <v>8854</v>
      </c>
      <c r="C1078" s="1489"/>
      <c r="D1078" s="1505">
        <v>4000</v>
      </c>
      <c r="E1078" s="1317"/>
    </row>
    <row r="1079" spans="1:5" ht="27.65" customHeight="1" thickBot="1" x14ac:dyDescent="0.3">
      <c r="A1079" s="1471"/>
      <c r="B1079" s="1487" t="s">
        <v>8855</v>
      </c>
      <c r="C1079" s="1506"/>
      <c r="D1079" s="1488"/>
      <c r="E1079" s="1317"/>
    </row>
    <row r="1080" spans="1:5" ht="16" thickBot="1" x14ac:dyDescent="0.3">
      <c r="A1080" s="1450">
        <v>45723</v>
      </c>
      <c r="B1080" s="1455" t="e">
        <f>- lehkého stupně</f>
        <v>#NAME?</v>
      </c>
      <c r="C1080" s="1489"/>
      <c r="D1080" s="1505">
        <v>300</v>
      </c>
      <c r="E1080" s="1317"/>
    </row>
    <row r="1081" spans="1:5" ht="16" thickBot="1" x14ac:dyDescent="0.3">
      <c r="A1081" s="1450">
        <v>45754</v>
      </c>
      <c r="B1081" s="1455" t="e">
        <f>- středně těžkého stupně</f>
        <v>#NAME?</v>
      </c>
      <c r="C1081" s="1489"/>
      <c r="D1081" s="1505">
        <v>600</v>
      </c>
      <c r="E1081" s="1317"/>
    </row>
    <row r="1082" spans="1:5" ht="16" thickBot="1" x14ac:dyDescent="0.3">
      <c r="A1082" s="1450">
        <v>45784</v>
      </c>
      <c r="B1082" s="1455" t="e">
        <f>- těžká</f>
        <v>#NAME?</v>
      </c>
      <c r="C1082" s="1489"/>
      <c r="D1082" s="1505">
        <v>1500</v>
      </c>
      <c r="E1082" s="1317"/>
    </row>
    <row r="1083" spans="1:5" ht="16" thickBot="1" x14ac:dyDescent="0.3">
      <c r="A1083" s="1450">
        <v>45815</v>
      </c>
      <c r="B1083" s="1455" t="e">
        <f>- úplná</f>
        <v>#NAME?</v>
      </c>
      <c r="C1083" s="1489"/>
      <c r="D1083" s="1505">
        <v>3000</v>
      </c>
      <c r="E1083" s="1317"/>
    </row>
    <row r="1084" spans="1:5" ht="16" thickBot="1" x14ac:dyDescent="0.3">
      <c r="A1084" s="1450">
        <v>45845</v>
      </c>
      <c r="B1084" s="1455" t="s">
        <v>8856</v>
      </c>
      <c r="C1084" s="1489"/>
      <c r="D1084" s="1505">
        <v>1400</v>
      </c>
      <c r="E1084" s="1317"/>
    </row>
    <row r="1085" spans="1:5" ht="16" thickBot="1" x14ac:dyDescent="0.3">
      <c r="A1085" s="1450">
        <v>45876</v>
      </c>
      <c r="B1085" s="1455" t="s">
        <v>8857</v>
      </c>
      <c r="C1085" s="1489"/>
      <c r="D1085" s="1505">
        <v>1000</v>
      </c>
      <c r="E1085" s="1317"/>
    </row>
    <row r="1086" spans="1:5" ht="31.5" thickBot="1" x14ac:dyDescent="0.3">
      <c r="A1086" s="1450">
        <v>45907</v>
      </c>
      <c r="B1086" s="1455" t="s">
        <v>8858</v>
      </c>
      <c r="C1086" s="1489"/>
      <c r="D1086" s="1505" t="s">
        <v>8859</v>
      </c>
      <c r="E1086" s="1317"/>
    </row>
    <row r="1087" spans="1:5" ht="16" thickBot="1" x14ac:dyDescent="0.3">
      <c r="A1087" s="1450">
        <v>45937</v>
      </c>
      <c r="B1087" s="1455" t="s">
        <v>8860</v>
      </c>
      <c r="C1087" s="1489"/>
      <c r="D1087" s="1505">
        <v>100</v>
      </c>
      <c r="E1087" s="1317"/>
    </row>
    <row r="1088" spans="1:5" ht="16" thickBot="1" x14ac:dyDescent="0.3">
      <c r="A1088" s="1450">
        <v>45968</v>
      </c>
      <c r="B1088" s="1455" t="s">
        <v>8852</v>
      </c>
      <c r="C1088" s="1489"/>
      <c r="D1088" s="1505">
        <v>3000</v>
      </c>
      <c r="E1088" s="1317"/>
    </row>
    <row r="1089" spans="1:5" ht="16" thickBot="1" x14ac:dyDescent="0.3">
      <c r="A1089" s="1450">
        <v>45998</v>
      </c>
      <c r="B1089" s="1455" t="s">
        <v>8861</v>
      </c>
      <c r="C1089" s="1489"/>
      <c r="D1089" s="1505">
        <v>400</v>
      </c>
      <c r="E1089" s="1317"/>
    </row>
    <row r="1090" spans="1:5" ht="96.65" customHeight="1" thickBot="1" x14ac:dyDescent="0.3">
      <c r="A1090" s="1471"/>
      <c r="B1090" s="1487" t="s">
        <v>23546</v>
      </c>
      <c r="C1090" s="1506"/>
      <c r="D1090" s="1488"/>
      <c r="E1090" s="1317"/>
    </row>
    <row r="1091" spans="1:5" ht="16" thickBot="1" x14ac:dyDescent="0.3">
      <c r="A1091" s="1468">
        <v>41456</v>
      </c>
      <c r="B1091" s="1455" t="s">
        <v>11848</v>
      </c>
      <c r="C1091" s="1489"/>
      <c r="D1091" s="1505">
        <v>2400</v>
      </c>
      <c r="E1091" s="1317"/>
    </row>
    <row r="1092" spans="1:5" ht="16" thickBot="1" x14ac:dyDescent="0.3">
      <c r="A1092" s="1468">
        <v>41821</v>
      </c>
      <c r="B1092" s="1455" t="s">
        <v>8862</v>
      </c>
      <c r="C1092" s="1489"/>
      <c r="D1092" s="1505">
        <v>1200</v>
      </c>
      <c r="E1092" s="1317"/>
    </row>
    <row r="1093" spans="1:5" ht="47" thickBot="1" x14ac:dyDescent="0.3">
      <c r="A1093" s="1468">
        <v>42186</v>
      </c>
      <c r="B1093" s="1455" t="s">
        <v>8863</v>
      </c>
      <c r="C1093" s="1489"/>
      <c r="D1093" s="1505" t="s">
        <v>8864</v>
      </c>
      <c r="E1093" s="1317"/>
    </row>
    <row r="1094" spans="1:5" ht="16" thickBot="1" x14ac:dyDescent="0.3">
      <c r="A1094" s="1468">
        <v>42552</v>
      </c>
      <c r="B1094" s="1455" t="s">
        <v>8865</v>
      </c>
      <c r="C1094" s="1489"/>
      <c r="D1094" s="1505">
        <v>1600</v>
      </c>
      <c r="E1094" s="1317"/>
    </row>
    <row r="1095" spans="1:5" ht="16" thickBot="1" x14ac:dyDescent="0.3">
      <c r="A1095" s="1468">
        <v>42917</v>
      </c>
      <c r="B1095" s="1455" t="s">
        <v>8866</v>
      </c>
      <c r="C1095" s="1489"/>
      <c r="D1095" s="1505">
        <v>2400</v>
      </c>
      <c r="E1095" s="1317"/>
    </row>
    <row r="1096" spans="1:5" ht="16" thickBot="1" x14ac:dyDescent="0.3">
      <c r="A1096" s="1468">
        <v>43282</v>
      </c>
      <c r="B1096" s="1455" t="s">
        <v>8867</v>
      </c>
      <c r="C1096" s="1489"/>
      <c r="D1096" s="1505">
        <v>800</v>
      </c>
      <c r="E1096" s="1317"/>
    </row>
    <row r="1097" spans="1:5" ht="47" thickBot="1" x14ac:dyDescent="0.3">
      <c r="A1097" s="1468">
        <v>43647</v>
      </c>
      <c r="B1097" s="1455" t="s">
        <v>8868</v>
      </c>
      <c r="C1097" s="1489"/>
      <c r="D1097" s="1505" t="s">
        <v>8869</v>
      </c>
      <c r="E1097" s="1317"/>
    </row>
    <row r="1098" spans="1:5" ht="16" thickBot="1" x14ac:dyDescent="0.3">
      <c r="A1098" s="1468">
        <v>44013</v>
      </c>
      <c r="B1098" s="1455" t="s">
        <v>8870</v>
      </c>
      <c r="C1098" s="1489"/>
      <c r="D1098" s="1505">
        <v>600</v>
      </c>
      <c r="E1098" s="1317"/>
    </row>
    <row r="1099" spans="1:5" ht="31.5" thickBot="1" x14ac:dyDescent="0.3">
      <c r="A1099" s="1468">
        <v>44378</v>
      </c>
      <c r="B1099" s="1455" t="s">
        <v>8871</v>
      </c>
      <c r="C1099" s="1489"/>
      <c r="D1099" s="1505">
        <v>1200</v>
      </c>
      <c r="E1099" s="1317"/>
    </row>
    <row r="1100" spans="1:5" ht="28.5" thickBot="1" x14ac:dyDescent="0.3">
      <c r="A1100" s="1450" t="s">
        <v>11552</v>
      </c>
      <c r="B1100" s="1451" t="s">
        <v>11849</v>
      </c>
      <c r="C1100" s="1505" t="s">
        <v>8872</v>
      </c>
      <c r="D1100" s="1505" t="s">
        <v>8873</v>
      </c>
      <c r="E1100" s="1317"/>
    </row>
    <row r="1101" spans="1:5" ht="16" thickBot="1" x14ac:dyDescent="0.3">
      <c r="A1101" s="1450">
        <v>45665</v>
      </c>
      <c r="B1101" s="1455" t="s">
        <v>8874</v>
      </c>
      <c r="C1101" s="1505">
        <v>4000</v>
      </c>
      <c r="D1101" s="1505">
        <v>4400</v>
      </c>
      <c r="E1101" s="1317"/>
    </row>
    <row r="1102" spans="1:5" ht="41.5" customHeight="1" thickBot="1" x14ac:dyDescent="0.3">
      <c r="A1102" s="1480"/>
      <c r="B1102" s="1487" t="s">
        <v>8875</v>
      </c>
      <c r="C1102" s="1506"/>
      <c r="D1102" s="1488"/>
      <c r="E1102" s="1317"/>
    </row>
    <row r="1103" spans="1:5" ht="16" thickBot="1" x14ac:dyDescent="0.3">
      <c r="A1103" s="1450">
        <v>45696</v>
      </c>
      <c r="B1103" s="1455" t="e">
        <f>- s pahýlem nevhodným k protézování</f>
        <v>#NAME?</v>
      </c>
      <c r="C1103" s="1505">
        <v>3600</v>
      </c>
      <c r="D1103" s="1505">
        <v>4000</v>
      </c>
      <c r="E1103" s="1317"/>
    </row>
    <row r="1104" spans="1:5" ht="16" thickBot="1" x14ac:dyDescent="0.3">
      <c r="A1104" s="1450">
        <v>45724</v>
      </c>
      <c r="B1104" s="1455" t="e">
        <f>- s pahýlem vhodným k protézování</f>
        <v>#NAME?</v>
      </c>
      <c r="C1104" s="1505">
        <v>2400</v>
      </c>
      <c r="D1104" s="1505">
        <v>2800</v>
      </c>
      <c r="E1104" s="1317"/>
    </row>
    <row r="1105" spans="1:5" ht="16" thickBot="1" x14ac:dyDescent="0.3">
      <c r="A1105" s="1450">
        <v>45755</v>
      </c>
      <c r="B1105" s="1455" t="s">
        <v>8876</v>
      </c>
      <c r="C1105" s="1505">
        <v>1000</v>
      </c>
      <c r="D1105" s="1505">
        <v>1200</v>
      </c>
      <c r="E1105" s="1317"/>
    </row>
    <row r="1106" spans="1:5" ht="41.5" customHeight="1" thickBot="1" x14ac:dyDescent="0.3">
      <c r="A1106" s="1480"/>
      <c r="B1106" s="1487" t="s">
        <v>23547</v>
      </c>
      <c r="C1106" s="1506"/>
      <c r="D1106" s="1488"/>
      <c r="E1106" s="1317"/>
    </row>
    <row r="1107" spans="1:5" ht="16" thickBot="1" x14ac:dyDescent="0.3">
      <c r="A1107" s="1450">
        <v>45785</v>
      </c>
      <c r="B1107" s="1455" t="e">
        <f>- lehkého stupně</f>
        <v>#NAME?</v>
      </c>
      <c r="C1107" s="1505">
        <v>300</v>
      </c>
      <c r="D1107" s="1505">
        <v>400</v>
      </c>
      <c r="E1107" s="1317"/>
    </row>
    <row r="1108" spans="1:5" ht="16" thickBot="1" x14ac:dyDescent="0.3">
      <c r="A1108" s="1450">
        <v>45816</v>
      </c>
      <c r="B1108" s="1455" t="e">
        <f>- středního stupně</f>
        <v>#NAME?</v>
      </c>
      <c r="C1108" s="1505">
        <v>500</v>
      </c>
      <c r="D1108" s="1505">
        <v>600</v>
      </c>
      <c r="E1108" s="1317"/>
    </row>
    <row r="1109" spans="1:5" ht="16" thickBot="1" x14ac:dyDescent="0.3">
      <c r="A1109" s="1450">
        <v>45846</v>
      </c>
      <c r="B1109" s="1455" t="e">
        <f>- těžkého stupně</f>
        <v>#NAME?</v>
      </c>
      <c r="C1109" s="1505">
        <v>700</v>
      </c>
      <c r="D1109" s="1505">
        <v>800</v>
      </c>
      <c r="E1109" s="1317"/>
    </row>
    <row r="1110" spans="1:5" ht="16" thickBot="1" x14ac:dyDescent="0.3">
      <c r="A1110" s="1450">
        <v>45908</v>
      </c>
      <c r="B1110" s="1455" t="s">
        <v>8877</v>
      </c>
      <c r="C1110" s="1505">
        <v>1100</v>
      </c>
      <c r="D1110" s="1505">
        <v>1200</v>
      </c>
      <c r="E1110" s="1317"/>
    </row>
    <row r="1111" spans="1:5" ht="16" thickBot="1" x14ac:dyDescent="0.3">
      <c r="A1111" s="1450">
        <v>45938</v>
      </c>
      <c r="B1111" s="1455" t="s">
        <v>8878</v>
      </c>
      <c r="C1111" s="1505">
        <v>900</v>
      </c>
      <c r="D1111" s="1505">
        <v>1000</v>
      </c>
      <c r="E1111" s="1317"/>
    </row>
    <row r="1112" spans="1:5" ht="16" thickBot="1" x14ac:dyDescent="0.3">
      <c r="A1112" s="1450">
        <v>45969</v>
      </c>
      <c r="B1112" s="1455" t="s">
        <v>8879</v>
      </c>
      <c r="C1112" s="1505">
        <v>800</v>
      </c>
      <c r="D1112" s="1505">
        <v>900</v>
      </c>
      <c r="E1112" s="1317"/>
    </row>
    <row r="1113" spans="1:5" ht="16" thickBot="1" x14ac:dyDescent="0.3">
      <c r="A1113" s="1475"/>
      <c r="B1113" s="1487" t="s">
        <v>8880</v>
      </c>
      <c r="C1113" s="1506"/>
      <c r="D1113" s="1488"/>
      <c r="E1113" s="1317"/>
    </row>
    <row r="1114" spans="1:5" ht="16" thickBot="1" x14ac:dyDescent="0.3">
      <c r="A1114" s="1450">
        <v>45999</v>
      </c>
      <c r="B1114" s="1455" t="e">
        <f>- sternoklavikulárního kloubu</f>
        <v>#NAME?</v>
      </c>
      <c r="C1114" s="1505">
        <v>600</v>
      </c>
      <c r="D1114" s="1505">
        <v>600</v>
      </c>
      <c r="E1114" s="1317"/>
    </row>
    <row r="1115" spans="1:5" ht="16" thickBot="1" x14ac:dyDescent="0.3">
      <c r="A1115" s="1468">
        <v>41487</v>
      </c>
      <c r="B1115" s="1455" t="e">
        <f>- akromioklavikulárního kloubu</f>
        <v>#NAME?</v>
      </c>
      <c r="C1115" s="1505">
        <v>1100</v>
      </c>
      <c r="D1115" s="1505">
        <v>1200</v>
      </c>
      <c r="E1115" s="1317"/>
    </row>
    <row r="1116" spans="1:5" ht="16" thickBot="1" x14ac:dyDescent="0.3">
      <c r="A1116" s="1475"/>
      <c r="B1116" s="1487" t="s">
        <v>8881</v>
      </c>
      <c r="C1116" s="1506"/>
      <c r="D1116" s="1488"/>
      <c r="E1116" s="1317"/>
    </row>
    <row r="1117" spans="1:5" ht="16" thickBot="1" x14ac:dyDescent="0.3">
      <c r="A1117" s="1468">
        <v>41852</v>
      </c>
      <c r="B1117" s="1455" t="e">
        <f>- úplná ztuhlost</f>
        <v>#NAME?</v>
      </c>
      <c r="C1117" s="1505">
        <v>900</v>
      </c>
      <c r="D1117" s="1505">
        <v>1000</v>
      </c>
      <c r="E1117" s="1317"/>
    </row>
    <row r="1118" spans="1:5" ht="16" thickBot="1" x14ac:dyDescent="0.3">
      <c r="A1118" s="1468">
        <v>42217</v>
      </c>
      <c r="B1118" s="1455" t="e">
        <f>- omezení pohyblivosti loketního kloubu těžkého stupně</f>
        <v>#NAME?</v>
      </c>
      <c r="C1118" s="1505">
        <v>600</v>
      </c>
      <c r="D1118" s="1505">
        <v>700</v>
      </c>
      <c r="E1118" s="1317"/>
    </row>
    <row r="1119" spans="1:5" ht="16" thickBot="1" x14ac:dyDescent="0.3">
      <c r="A1119" s="1468">
        <v>42583</v>
      </c>
      <c r="B1119" s="1455" t="e">
        <f>- středního stupně</f>
        <v>#NAME?</v>
      </c>
      <c r="C1119" s="1505">
        <v>500</v>
      </c>
      <c r="D1119" s="1505">
        <v>600</v>
      </c>
      <c r="E1119" s="1317"/>
    </row>
    <row r="1120" spans="1:5" ht="16" thickBot="1" x14ac:dyDescent="0.3">
      <c r="A1120" s="1468">
        <v>42948</v>
      </c>
      <c r="B1120" s="1455" t="e">
        <f>- lehkého stupně</f>
        <v>#NAME?</v>
      </c>
      <c r="C1120" s="1505">
        <v>400</v>
      </c>
      <c r="D1120" s="1505">
        <v>500</v>
      </c>
      <c r="E1120" s="1317"/>
    </row>
    <row r="1121" spans="1:5" ht="27.65" customHeight="1" thickBot="1" x14ac:dyDescent="0.3">
      <c r="A1121" s="1475"/>
      <c r="B1121" s="1487" t="s">
        <v>8882</v>
      </c>
      <c r="C1121" s="1506"/>
      <c r="D1121" s="1488"/>
      <c r="E1121" s="1317"/>
    </row>
    <row r="1122" spans="1:5" ht="16" thickBot="1" x14ac:dyDescent="0.3">
      <c r="A1122" s="1468">
        <v>43313</v>
      </c>
      <c r="B1122" s="1455" t="e">
        <f>- úplná ztuhlost</f>
        <v>#NAME?</v>
      </c>
      <c r="C1122" s="1505">
        <v>800</v>
      </c>
      <c r="D1122" s="1505">
        <v>900</v>
      </c>
      <c r="E1122" s="1317"/>
    </row>
    <row r="1123" spans="1:5" ht="16" thickBot="1" x14ac:dyDescent="0.3">
      <c r="A1123" s="1468">
        <v>43678</v>
      </c>
      <c r="B1123" s="1455" t="e">
        <f>- omezená supinace a pronace předloktí těžkého stupně</f>
        <v>#NAME?</v>
      </c>
      <c r="C1123" s="1505">
        <v>700</v>
      </c>
      <c r="D1123" s="1505">
        <v>800</v>
      </c>
      <c r="E1123" s="1317"/>
    </row>
    <row r="1124" spans="1:5" ht="16" thickBot="1" x14ac:dyDescent="0.3">
      <c r="A1124" s="1468">
        <v>44044</v>
      </c>
      <c r="B1124" s="1455" t="e">
        <f>- středního stupně</f>
        <v>#NAME?</v>
      </c>
      <c r="C1124" s="1505">
        <v>600</v>
      </c>
      <c r="D1124" s="1505">
        <v>700</v>
      </c>
      <c r="E1124" s="1317"/>
    </row>
    <row r="1125" spans="1:5" ht="16" thickBot="1" x14ac:dyDescent="0.3">
      <c r="A1125" s="1468">
        <v>44409</v>
      </c>
      <c r="B1125" s="1455" t="e">
        <f>- lehkého stupně</f>
        <v>#NAME?</v>
      </c>
      <c r="C1125" s="1505">
        <v>500</v>
      </c>
      <c r="D1125" s="1505">
        <v>600</v>
      </c>
      <c r="E1125" s="1317"/>
    </row>
    <row r="1126" spans="1:5" ht="16" thickBot="1" x14ac:dyDescent="0.3">
      <c r="A1126" s="1468">
        <v>44774</v>
      </c>
      <c r="B1126" s="1455" t="s">
        <v>8883</v>
      </c>
      <c r="C1126" s="1505">
        <v>900</v>
      </c>
      <c r="D1126" s="1505">
        <v>1000</v>
      </c>
      <c r="E1126" s="1317"/>
    </row>
    <row r="1127" spans="1:5" ht="16" thickBot="1" x14ac:dyDescent="0.3">
      <c r="A1127" s="1468">
        <v>45139</v>
      </c>
      <c r="B1127" s="1455" t="s">
        <v>8884</v>
      </c>
      <c r="C1127" s="1505">
        <v>600</v>
      </c>
      <c r="D1127" s="1505">
        <v>700</v>
      </c>
      <c r="E1127" s="1317"/>
    </row>
    <row r="1128" spans="1:5" ht="16" thickBot="1" x14ac:dyDescent="0.3">
      <c r="A1128" s="1468">
        <v>45505</v>
      </c>
      <c r="B1128" s="1455" t="s">
        <v>8885</v>
      </c>
      <c r="C1128" s="1505">
        <v>250</v>
      </c>
      <c r="D1128" s="1505">
        <v>600</v>
      </c>
      <c r="E1128" s="1317"/>
    </row>
    <row r="1129" spans="1:5" ht="16" thickBot="1" x14ac:dyDescent="0.3">
      <c r="A1129" s="1468">
        <v>45870</v>
      </c>
      <c r="B1129" s="1455" t="s">
        <v>8886</v>
      </c>
      <c r="C1129" s="1505">
        <v>700</v>
      </c>
      <c r="D1129" s="1505">
        <v>800</v>
      </c>
      <c r="E1129" s="1317"/>
    </row>
    <row r="1130" spans="1:5" ht="16" thickBot="1" x14ac:dyDescent="0.3">
      <c r="A1130" s="1468">
        <v>46235</v>
      </c>
      <c r="B1130" s="1455" t="s">
        <v>8887</v>
      </c>
      <c r="C1130" s="1505">
        <v>900</v>
      </c>
      <c r="D1130" s="1505">
        <v>1000</v>
      </c>
      <c r="E1130" s="1317"/>
    </row>
    <row r="1131" spans="1:5" ht="16" thickBot="1" x14ac:dyDescent="0.3">
      <c r="A1131" s="1468">
        <v>46600</v>
      </c>
      <c r="B1131" s="1455" t="s">
        <v>8888</v>
      </c>
      <c r="C1131" s="1505">
        <v>2400</v>
      </c>
      <c r="D1131" s="1505">
        <v>2600</v>
      </c>
      <c r="E1131" s="1317"/>
    </row>
    <row r="1132" spans="1:5" ht="16" thickBot="1" x14ac:dyDescent="0.3">
      <c r="A1132" s="1468">
        <v>46966</v>
      </c>
      <c r="B1132" s="1455" t="s">
        <v>8889</v>
      </c>
      <c r="C1132" s="1505">
        <v>2200</v>
      </c>
      <c r="D1132" s="1505">
        <v>2400</v>
      </c>
      <c r="E1132" s="1317"/>
    </row>
    <row r="1133" spans="1:5" ht="16" thickBot="1" x14ac:dyDescent="0.3">
      <c r="A1133" s="1468">
        <v>47331</v>
      </c>
      <c r="B1133" s="1455" t="s">
        <v>8890</v>
      </c>
      <c r="C1133" s="1505">
        <v>2100</v>
      </c>
      <c r="D1133" s="1505">
        <v>2200</v>
      </c>
      <c r="E1133" s="1317"/>
    </row>
    <row r="1134" spans="1:5" ht="16" thickBot="1" x14ac:dyDescent="0.3">
      <c r="A1134" s="1468">
        <v>11171</v>
      </c>
      <c r="B1134" s="1455" t="s">
        <v>8891</v>
      </c>
      <c r="C1134" s="1505">
        <v>2000</v>
      </c>
      <c r="D1134" s="1505">
        <v>2100</v>
      </c>
      <c r="E1134" s="1317"/>
    </row>
    <row r="1135" spans="1:5" ht="16" thickBot="1" x14ac:dyDescent="0.3">
      <c r="A1135" s="1468">
        <v>11536</v>
      </c>
      <c r="B1135" s="1455" t="s">
        <v>8892</v>
      </c>
      <c r="C1135" s="1505">
        <v>700</v>
      </c>
      <c r="D1135" s="1505">
        <v>800</v>
      </c>
      <c r="E1135" s="1317"/>
    </row>
    <row r="1136" spans="1:5" ht="16" thickBot="1" x14ac:dyDescent="0.3">
      <c r="A1136" s="1468">
        <v>11902</v>
      </c>
      <c r="B1136" s="1455" t="s">
        <v>8893</v>
      </c>
      <c r="C1136" s="1505">
        <v>300</v>
      </c>
      <c r="D1136" s="1505">
        <v>400</v>
      </c>
      <c r="E1136" s="1317"/>
    </row>
    <row r="1137" spans="1:5" ht="16" thickBot="1" x14ac:dyDescent="0.3">
      <c r="A1137" s="1480"/>
      <c r="B1137" s="1487" t="s">
        <v>8894</v>
      </c>
      <c r="C1137" s="1506"/>
      <c r="D1137" s="1488"/>
      <c r="E1137" s="1317"/>
    </row>
    <row r="1138" spans="1:5" ht="16" thickBot="1" x14ac:dyDescent="0.3">
      <c r="A1138" s="1468">
        <v>12267</v>
      </c>
      <c r="B1138" s="1455" t="e">
        <f>- těžkého stupně až ztuhnutí</f>
        <v>#NAME?</v>
      </c>
      <c r="C1138" s="1505">
        <v>500</v>
      </c>
      <c r="D1138" s="1505">
        <v>600</v>
      </c>
      <c r="E1138" s="1317"/>
    </row>
    <row r="1139" spans="1:5" ht="16" thickBot="1" x14ac:dyDescent="0.3">
      <c r="A1139" s="1468">
        <v>12632</v>
      </c>
      <c r="B1139" s="1455" t="e">
        <f>- středního stupně</f>
        <v>#NAME?</v>
      </c>
      <c r="C1139" s="1505">
        <v>400</v>
      </c>
      <c r="D1139" s="1505">
        <v>500</v>
      </c>
      <c r="E1139" s="1317"/>
    </row>
    <row r="1140" spans="1:5" ht="16" thickBot="1" x14ac:dyDescent="0.3">
      <c r="A1140" s="1468">
        <v>12997</v>
      </c>
      <c r="B1140" s="1455" t="e">
        <f>- lehkého stupně</f>
        <v>#NAME?</v>
      </c>
      <c r="C1140" s="1505">
        <v>300</v>
      </c>
      <c r="D1140" s="1505">
        <v>400</v>
      </c>
      <c r="E1140" s="1317"/>
    </row>
    <row r="1141" spans="1:5" ht="16" thickBot="1" x14ac:dyDescent="0.3">
      <c r="A1141" s="1480"/>
      <c r="B1141" s="1487" t="s">
        <v>8895</v>
      </c>
      <c r="C1141" s="1506"/>
      <c r="D1141" s="1488"/>
      <c r="E1141" s="1317"/>
    </row>
    <row r="1142" spans="1:5" ht="16" thickBot="1" x14ac:dyDescent="0.3">
      <c r="A1142" s="1468">
        <v>13363</v>
      </c>
      <c r="B1142" s="1455" t="e">
        <f>- včetně záprstní kosti</f>
        <v>#NAME?</v>
      </c>
      <c r="C1142" s="1505">
        <v>1300</v>
      </c>
      <c r="D1142" s="1505">
        <v>1400</v>
      </c>
      <c r="E1142" s="1317"/>
    </row>
    <row r="1143" spans="1:5" ht="16" thickBot="1" x14ac:dyDescent="0.3">
      <c r="A1143" s="1468">
        <v>13728</v>
      </c>
      <c r="B1143" s="1455" t="e">
        <f>- obou článků</f>
        <v>#NAME?</v>
      </c>
      <c r="C1143" s="1505">
        <v>1100</v>
      </c>
      <c r="D1143" s="1505">
        <v>1200</v>
      </c>
      <c r="E1143" s="1317"/>
    </row>
    <row r="1144" spans="1:5" ht="16" thickBot="1" x14ac:dyDescent="0.3">
      <c r="A1144" s="1468">
        <v>14093</v>
      </c>
      <c r="B1144" s="1455" t="e">
        <f>- koncového článku</f>
        <v>#NAME?</v>
      </c>
      <c r="C1144" s="1505">
        <v>800</v>
      </c>
      <c r="D1144" s="1505">
        <v>900</v>
      </c>
      <c r="E1144" s="1317"/>
    </row>
    <row r="1145" spans="1:5" ht="27.65" customHeight="1" thickBot="1" x14ac:dyDescent="0.3">
      <c r="A1145" s="1471"/>
      <c r="B1145" s="1487" t="s">
        <v>8896</v>
      </c>
      <c r="C1145" s="1506"/>
      <c r="D1145" s="1488"/>
      <c r="E1145" s="1317"/>
    </row>
    <row r="1146" spans="1:5" ht="16" thickBot="1" x14ac:dyDescent="0.3">
      <c r="A1146" s="1468">
        <v>14458</v>
      </c>
      <c r="B1146" s="1455" t="e">
        <f>- úplná</f>
        <v>#NAME?</v>
      </c>
      <c r="C1146" s="1505">
        <v>700</v>
      </c>
      <c r="D1146" s="1505">
        <v>800</v>
      </c>
      <c r="E1146" s="1317"/>
    </row>
    <row r="1147" spans="1:5" ht="16" thickBot="1" x14ac:dyDescent="0.3">
      <c r="A1147" s="1468">
        <v>14824</v>
      </c>
      <c r="B1147" s="1455" t="e">
        <f>- základního kloubu palce</f>
        <v>#NAME?</v>
      </c>
      <c r="C1147" s="1505">
        <v>600</v>
      </c>
      <c r="D1147" s="1505">
        <v>700</v>
      </c>
      <c r="E1147" s="1317"/>
    </row>
    <row r="1148" spans="1:5" ht="16" thickBot="1" x14ac:dyDescent="0.3">
      <c r="A1148" s="1468">
        <v>15189</v>
      </c>
      <c r="B1148" s="1455" t="e">
        <f>- karpometakarpálního kloubu palce</f>
        <v>#NAME?</v>
      </c>
      <c r="C1148" s="1505">
        <v>800</v>
      </c>
      <c r="D1148" s="1505">
        <v>900</v>
      </c>
      <c r="E1148" s="1317"/>
    </row>
    <row r="1149" spans="1:5" ht="16" thickBot="1" x14ac:dyDescent="0.3">
      <c r="A1149" s="1468">
        <v>15554</v>
      </c>
      <c r="B1149" s="1455" t="e">
        <f>- všech kloubů palce</f>
        <v>#NAME?</v>
      </c>
      <c r="C1149" s="1505">
        <v>1100</v>
      </c>
      <c r="D1149" s="1505">
        <v>1200</v>
      </c>
      <c r="E1149" s="1317"/>
    </row>
    <row r="1150" spans="1:5" ht="16" thickBot="1" x14ac:dyDescent="0.3">
      <c r="A1150" s="1468">
        <v>15919</v>
      </c>
      <c r="B1150" s="1455" t="s">
        <v>8897</v>
      </c>
      <c r="C1150" s="1505">
        <v>200</v>
      </c>
      <c r="D1150" s="1505">
        <v>300</v>
      </c>
      <c r="E1150" s="1317"/>
    </row>
    <row r="1151" spans="1:5" ht="27.65" customHeight="1" thickBot="1" x14ac:dyDescent="0.3">
      <c r="A1151" s="1471"/>
      <c r="B1151" s="1487" t="s">
        <v>8898</v>
      </c>
      <c r="C1151" s="1506"/>
      <c r="D1151" s="1488"/>
      <c r="E1151" s="1317"/>
    </row>
    <row r="1152" spans="1:5" ht="16" thickBot="1" x14ac:dyDescent="0.3">
      <c r="A1152" s="1468">
        <v>16285</v>
      </c>
      <c r="B1152" s="1455" t="e">
        <f>- těžkého stupně</f>
        <v>#NAME?</v>
      </c>
      <c r="C1152" s="1505">
        <v>900</v>
      </c>
      <c r="D1152" s="1505">
        <v>1000</v>
      </c>
      <c r="E1152" s="1317"/>
    </row>
    <row r="1153" spans="1:5" ht="16" thickBot="1" x14ac:dyDescent="0.3">
      <c r="A1153" s="1468">
        <v>16650</v>
      </c>
      <c r="B1153" s="1455" t="e">
        <f>- středního stupně</f>
        <v>#NAME?</v>
      </c>
      <c r="C1153" s="1505">
        <v>700</v>
      </c>
      <c r="D1153" s="1505">
        <v>800</v>
      </c>
      <c r="E1153" s="1317"/>
    </row>
    <row r="1154" spans="1:5" ht="16" thickBot="1" x14ac:dyDescent="0.3">
      <c r="A1154" s="1468">
        <v>17015</v>
      </c>
      <c r="B1154" s="1455" t="e">
        <f>- lehkého stupně</f>
        <v>#NAME?</v>
      </c>
      <c r="C1154" s="1505">
        <v>500</v>
      </c>
      <c r="D1154" s="1505">
        <v>600</v>
      </c>
      <c r="E1154" s="1317"/>
    </row>
    <row r="1155" spans="1:5" ht="16" thickBot="1" x14ac:dyDescent="0.3">
      <c r="A1155" s="1480"/>
      <c r="B1155" s="1487" t="s">
        <v>8899</v>
      </c>
      <c r="C1155" s="1506"/>
      <c r="D1155" s="1488"/>
      <c r="E1155" s="1317"/>
    </row>
    <row r="1156" spans="1:5" ht="16" thickBot="1" x14ac:dyDescent="0.3">
      <c r="A1156" s="1468">
        <v>17380</v>
      </c>
      <c r="B1156" s="1455" t="e">
        <f>- se záprstní kostí</f>
        <v>#NAME?</v>
      </c>
      <c r="C1156" s="1505">
        <v>900</v>
      </c>
      <c r="D1156" s="1505">
        <v>1000</v>
      </c>
      <c r="E1156" s="1317"/>
    </row>
    <row r="1157" spans="1:5" ht="16" thickBot="1" x14ac:dyDescent="0.3">
      <c r="A1157" s="1468">
        <v>17746</v>
      </c>
      <c r="B1157" s="1455" t="e">
        <f>- všech tří článků</f>
        <v>#NAME?</v>
      </c>
      <c r="C1157" s="1505">
        <v>700</v>
      </c>
      <c r="D1157" s="1505">
        <v>800</v>
      </c>
      <c r="E1157" s="1317"/>
    </row>
    <row r="1158" spans="1:5" ht="16" thickBot="1" x14ac:dyDescent="0.3">
      <c r="A1158" s="1468">
        <v>18111</v>
      </c>
      <c r="B1158" s="1455" t="e">
        <f>- dvou článků</f>
        <v>#NAME?</v>
      </c>
      <c r="C1158" s="1505">
        <v>500</v>
      </c>
      <c r="D1158" s="1505">
        <v>600</v>
      </c>
      <c r="E1158" s="1317"/>
    </row>
    <row r="1159" spans="1:5" ht="16" thickBot="1" x14ac:dyDescent="0.3">
      <c r="A1159" s="1468">
        <v>18476</v>
      </c>
      <c r="B1159" s="1455" t="e">
        <f>- koncového článku</f>
        <v>#NAME?</v>
      </c>
      <c r="C1159" s="1505">
        <v>300</v>
      </c>
      <c r="D1159" s="1505">
        <v>400</v>
      </c>
      <c r="E1159" s="1317"/>
    </row>
    <row r="1160" spans="1:5" ht="16" thickBot="1" x14ac:dyDescent="0.3">
      <c r="A1160" s="1475"/>
      <c r="B1160" s="1487" t="s">
        <v>8900</v>
      </c>
      <c r="C1160" s="1506"/>
      <c r="D1160" s="1488"/>
      <c r="E1160" s="1317"/>
    </row>
    <row r="1161" spans="1:5" ht="16" thickBot="1" x14ac:dyDescent="0.3">
      <c r="A1161" s="1468">
        <v>18841</v>
      </c>
      <c r="B1161" s="1455" t="e">
        <f>- všech tří kloubů</f>
        <v>#NAME?</v>
      </c>
      <c r="C1161" s="1505">
        <v>600</v>
      </c>
      <c r="D1161" s="1505">
        <v>700</v>
      </c>
      <c r="E1161" s="1317"/>
    </row>
    <row r="1162" spans="1:5" ht="16" thickBot="1" x14ac:dyDescent="0.3">
      <c r="A1162" s="1468">
        <v>19207</v>
      </c>
      <c r="B1162" s="1455" t="e">
        <f>- dvou kloubů</f>
        <v>#NAME?</v>
      </c>
      <c r="C1162" s="1505">
        <v>400</v>
      </c>
      <c r="D1162" s="1505">
        <v>500</v>
      </c>
      <c r="E1162" s="1317"/>
    </row>
    <row r="1163" spans="1:5" ht="16" thickBot="1" x14ac:dyDescent="0.3">
      <c r="A1163" s="1468">
        <v>19572</v>
      </c>
      <c r="B1163" s="1455" t="e">
        <f>-jednoho kloubu</f>
        <v>#NAME?</v>
      </c>
      <c r="C1163" s="1505">
        <v>200</v>
      </c>
      <c r="D1163" s="1505">
        <v>300</v>
      </c>
      <c r="E1163" s="1317"/>
    </row>
    <row r="1164" spans="1:5" ht="27.65" customHeight="1" thickBot="1" x14ac:dyDescent="0.3">
      <c r="A1164" s="1475"/>
      <c r="B1164" s="1487" t="s">
        <v>8901</v>
      </c>
      <c r="C1164" s="1506"/>
      <c r="D1164" s="1488"/>
      <c r="E1164" s="1317"/>
    </row>
    <row r="1165" spans="1:5" ht="16" thickBot="1" x14ac:dyDescent="0.3">
      <c r="A1165" s="1468">
        <v>19937</v>
      </c>
      <c r="B1165" s="1455" t="e">
        <f>- těžkého stupně</f>
        <v>#NAME?</v>
      </c>
      <c r="C1165" s="1505">
        <v>700</v>
      </c>
      <c r="D1165" s="1505">
        <v>800</v>
      </c>
      <c r="E1165" s="1317"/>
    </row>
    <row r="1166" spans="1:5" ht="16" thickBot="1" x14ac:dyDescent="0.3">
      <c r="A1166" s="1468">
        <v>20302</v>
      </c>
      <c r="B1166" s="1455" t="e">
        <f>- středního stupně</f>
        <v>#NAME?</v>
      </c>
      <c r="C1166" s="1505">
        <v>500</v>
      </c>
      <c r="D1166" s="1505">
        <v>600</v>
      </c>
      <c r="E1166" s="1317"/>
    </row>
    <row r="1167" spans="1:5" ht="16" thickBot="1" x14ac:dyDescent="0.3">
      <c r="A1167" s="1468">
        <v>20668</v>
      </c>
      <c r="B1167" s="1455" t="e">
        <f>- lehkého stupně</f>
        <v>#NAME?</v>
      </c>
      <c r="C1167" s="1505">
        <v>300</v>
      </c>
      <c r="D1167" s="1505">
        <v>400</v>
      </c>
      <c r="E1167" s="1317"/>
    </row>
    <row r="1168" spans="1:5" ht="16" thickBot="1" x14ac:dyDescent="0.3">
      <c r="A1168" s="1471"/>
      <c r="B1168" s="1487" t="s">
        <v>8902</v>
      </c>
      <c r="C1168" s="1506"/>
      <c r="D1168" s="1488"/>
      <c r="E1168" s="1317"/>
    </row>
    <row r="1169" spans="1:5" ht="16" thickBot="1" x14ac:dyDescent="0.3">
      <c r="A1169" s="1468">
        <v>21033</v>
      </c>
      <c r="B1169" s="1455" t="e">
        <f>- se záprstní kostí</f>
        <v>#NAME?</v>
      </c>
      <c r="C1169" s="1505">
        <v>500</v>
      </c>
      <c r="D1169" s="1505">
        <v>600</v>
      </c>
      <c r="E1169" s="1317"/>
    </row>
    <row r="1170" spans="1:5" ht="16" thickBot="1" x14ac:dyDescent="0.3">
      <c r="A1170" s="1468">
        <v>21398</v>
      </c>
      <c r="B1170" s="1455" t="e">
        <f>- všech tří článků</f>
        <v>#NAME?</v>
      </c>
      <c r="C1170" s="1505">
        <v>400</v>
      </c>
      <c r="D1170" s="1505">
        <v>500</v>
      </c>
      <c r="E1170" s="1317"/>
    </row>
    <row r="1171" spans="1:5" ht="16" thickBot="1" x14ac:dyDescent="0.3">
      <c r="A1171" s="1468">
        <v>21763</v>
      </c>
      <c r="B1171" s="1455" t="e">
        <f>- dvou článků</f>
        <v>#NAME?</v>
      </c>
      <c r="C1171" s="1505">
        <v>300</v>
      </c>
      <c r="D1171" s="1505">
        <v>400</v>
      </c>
      <c r="E1171" s="1317"/>
    </row>
    <row r="1172" spans="1:5" ht="16" thickBot="1" x14ac:dyDescent="0.3">
      <c r="A1172" s="1468">
        <v>22129</v>
      </c>
      <c r="B1172" s="1455" t="e">
        <f>- jednoho článku</f>
        <v>#NAME?</v>
      </c>
      <c r="C1172" s="1505">
        <v>200</v>
      </c>
      <c r="D1172" s="1505">
        <v>300</v>
      </c>
      <c r="E1172" s="1317"/>
    </row>
    <row r="1173" spans="1:5" ht="27.65" customHeight="1" thickBot="1" x14ac:dyDescent="0.3">
      <c r="A1173" s="1471"/>
      <c r="B1173" s="1487" t="s">
        <v>23548</v>
      </c>
      <c r="C1173" s="1506"/>
      <c r="D1173" s="1488"/>
      <c r="E1173" s="1317"/>
    </row>
    <row r="1174" spans="1:5" ht="16" thickBot="1" x14ac:dyDescent="0.3">
      <c r="A1174" s="1468">
        <v>22494</v>
      </c>
      <c r="B1174" s="1455" t="e">
        <f>- všech tří kloubů</f>
        <v>#NAME?</v>
      </c>
      <c r="C1174" s="1505">
        <v>300</v>
      </c>
      <c r="D1174" s="1505">
        <v>400</v>
      </c>
      <c r="E1174" s="1317"/>
    </row>
    <row r="1175" spans="1:5" ht="16" thickBot="1" x14ac:dyDescent="0.3">
      <c r="A1175" s="1468">
        <v>22859</v>
      </c>
      <c r="B1175" s="1455" t="e">
        <f>- dvou kloubů</f>
        <v>#NAME?</v>
      </c>
      <c r="C1175" s="1505">
        <v>100</v>
      </c>
      <c r="D1175" s="1505">
        <v>200</v>
      </c>
      <c r="E1175" s="1317"/>
    </row>
    <row r="1176" spans="1:5" ht="16" thickBot="1" x14ac:dyDescent="0.3">
      <c r="A1176" s="1468">
        <v>23224</v>
      </c>
      <c r="B1176" s="1455" t="s">
        <v>8903</v>
      </c>
      <c r="C1176" s="1505">
        <v>100</v>
      </c>
      <c r="D1176" s="1505">
        <v>100</v>
      </c>
      <c r="E1176" s="1317"/>
    </row>
    <row r="1177" spans="1:5" ht="16" thickBot="1" x14ac:dyDescent="0.3">
      <c r="A1177" s="1468">
        <v>23590</v>
      </c>
      <c r="B1177" s="1455" t="s">
        <v>8904</v>
      </c>
      <c r="C1177" s="1505" t="s">
        <v>8832</v>
      </c>
      <c r="D1177" s="1505" t="s">
        <v>8859</v>
      </c>
      <c r="E1177" s="1317"/>
    </row>
    <row r="1178" spans="1:5" ht="28.5" thickBot="1" x14ac:dyDescent="0.3">
      <c r="A1178" s="1468">
        <v>23955</v>
      </c>
      <c r="B1178" s="1455" t="s">
        <v>8905</v>
      </c>
      <c r="C1178" s="1505" t="s">
        <v>8906</v>
      </c>
      <c r="D1178" s="1505" t="s">
        <v>8907</v>
      </c>
      <c r="E1178" s="1317"/>
    </row>
    <row r="1179" spans="1:5" ht="16" thickBot="1" x14ac:dyDescent="0.3">
      <c r="A1179" s="1468">
        <v>24320</v>
      </c>
      <c r="B1179" s="1455" t="s">
        <v>8908</v>
      </c>
      <c r="C1179" s="1505" t="s">
        <v>8859</v>
      </c>
      <c r="D1179" s="1505" t="s">
        <v>8909</v>
      </c>
      <c r="E1179" s="1317"/>
    </row>
    <row r="1180" spans="1:5" ht="31.5" thickBot="1" x14ac:dyDescent="0.3">
      <c r="A1180" s="1468">
        <v>24685</v>
      </c>
      <c r="B1180" s="1455" t="s">
        <v>8910</v>
      </c>
      <c r="C1180" s="1505" t="s">
        <v>8859</v>
      </c>
      <c r="D1180" s="1505" t="s">
        <v>8909</v>
      </c>
      <c r="E1180" s="1317"/>
    </row>
    <row r="1181" spans="1:5" ht="28.5" thickBot="1" x14ac:dyDescent="0.3">
      <c r="A1181" s="1468">
        <v>25051</v>
      </c>
      <c r="B1181" s="1455" t="s">
        <v>8911</v>
      </c>
      <c r="C1181" s="1505" t="s">
        <v>8912</v>
      </c>
      <c r="D1181" s="1505" t="s">
        <v>8913</v>
      </c>
      <c r="E1181" s="1317"/>
    </row>
    <row r="1182" spans="1:5" ht="16" thickBot="1" x14ac:dyDescent="0.3">
      <c r="A1182" s="1468" t="s">
        <v>11553</v>
      </c>
      <c r="B1182" s="1491" t="s">
        <v>8914</v>
      </c>
      <c r="C1182" s="1504"/>
      <c r="D1182" s="1492"/>
      <c r="E1182" s="1317"/>
    </row>
    <row r="1183" spans="1:5" ht="55.15" customHeight="1" thickBot="1" x14ac:dyDescent="0.3">
      <c r="A1183" s="1475"/>
      <c r="B1183" s="1487" t="s">
        <v>23549</v>
      </c>
      <c r="C1183" s="1506"/>
      <c r="D1183" s="1488"/>
      <c r="E1183" s="1317"/>
    </row>
    <row r="1184" spans="1:5" ht="16" thickBot="1" x14ac:dyDescent="0.3">
      <c r="A1184" s="1450">
        <v>45666</v>
      </c>
      <c r="B1184" s="1455" t="e">
        <f>- s pahýlem nevhodným k protézování</f>
        <v>#NAME?</v>
      </c>
      <c r="C1184" s="1489"/>
      <c r="D1184" s="1505">
        <v>4000</v>
      </c>
      <c r="E1184" s="1317"/>
    </row>
    <row r="1185" spans="1:5" ht="16" thickBot="1" x14ac:dyDescent="0.3">
      <c r="A1185" s="1450">
        <v>45697</v>
      </c>
      <c r="B1185" s="1455" t="e">
        <f>- s pahýlem vhodným k protézování</f>
        <v>#NAME?</v>
      </c>
      <c r="C1185" s="1489"/>
      <c r="D1185" s="1505">
        <v>2800</v>
      </c>
      <c r="E1185" s="1317"/>
    </row>
    <row r="1186" spans="1:5" ht="16" thickBot="1" x14ac:dyDescent="0.3">
      <c r="A1186" s="1450">
        <v>45725</v>
      </c>
      <c r="B1186" s="1455" t="s">
        <v>8915</v>
      </c>
      <c r="C1186" s="1489"/>
      <c r="D1186" s="1505">
        <v>2400</v>
      </c>
      <c r="E1186" s="1317"/>
    </row>
    <row r="1187" spans="1:5" ht="16" thickBot="1" x14ac:dyDescent="0.3">
      <c r="A1187" s="1450">
        <v>45756</v>
      </c>
      <c r="B1187" s="1455" t="s">
        <v>8916</v>
      </c>
      <c r="C1187" s="1489"/>
      <c r="D1187" s="1505">
        <v>1400</v>
      </c>
      <c r="E1187" s="1317"/>
    </row>
    <row r="1188" spans="1:5" ht="27.65" customHeight="1" thickBot="1" x14ac:dyDescent="0.3">
      <c r="A1188" s="1475"/>
      <c r="B1188" s="1487" t="s">
        <v>8917</v>
      </c>
      <c r="C1188" s="1506"/>
      <c r="D1188" s="1488"/>
      <c r="E1188" s="1317"/>
    </row>
    <row r="1189" spans="1:5" ht="16" thickBot="1" x14ac:dyDescent="0.3">
      <c r="A1189" s="1450">
        <v>45786</v>
      </c>
      <c r="B1189" s="1455" t="s">
        <v>8918</v>
      </c>
      <c r="C1189" s="1489"/>
      <c r="D1189" s="1505">
        <v>200</v>
      </c>
      <c r="E1189" s="1317"/>
    </row>
    <row r="1190" spans="1:5" ht="16" thickBot="1" x14ac:dyDescent="0.3">
      <c r="A1190" s="1450">
        <v>45817</v>
      </c>
      <c r="B1190" s="1455" t="s">
        <v>8919</v>
      </c>
      <c r="C1190" s="1489"/>
      <c r="D1190" s="1505">
        <v>600</v>
      </c>
      <c r="E1190" s="1317"/>
    </row>
    <row r="1191" spans="1:5" ht="16" thickBot="1" x14ac:dyDescent="0.3">
      <c r="A1191" s="1450">
        <v>45847</v>
      </c>
      <c r="B1191" s="1455" t="s">
        <v>8920</v>
      </c>
      <c r="C1191" s="1489"/>
      <c r="D1191" s="1505">
        <v>1000</v>
      </c>
      <c r="E1191" s="1317"/>
    </row>
    <row r="1192" spans="1:5" ht="16" thickBot="1" x14ac:dyDescent="0.3">
      <c r="A1192" s="1450">
        <v>45878</v>
      </c>
      <c r="B1192" s="1455" t="s">
        <v>8921</v>
      </c>
      <c r="C1192" s="1489"/>
      <c r="D1192" s="1505">
        <v>800</v>
      </c>
      <c r="E1192" s="1317"/>
    </row>
    <row r="1193" spans="1:5" ht="27.65" customHeight="1" thickBot="1" x14ac:dyDescent="0.3">
      <c r="A1193" s="1475"/>
      <c r="B1193" s="1487" t="s">
        <v>8922</v>
      </c>
      <c r="C1193" s="1506"/>
      <c r="D1193" s="1488"/>
      <c r="E1193" s="1317"/>
    </row>
    <row r="1194" spans="1:5" ht="16" thickBot="1" x14ac:dyDescent="0.3">
      <c r="A1194" s="1450">
        <v>45909</v>
      </c>
      <c r="B1194" s="1455" t="e">
        <f>- úplná ztuhlost</f>
        <v>#NAME?</v>
      </c>
      <c r="C1194" s="1489"/>
      <c r="D1194" s="1505">
        <v>2000</v>
      </c>
      <c r="E1194" s="1317"/>
    </row>
    <row r="1195" spans="1:5" ht="16" thickBot="1" x14ac:dyDescent="0.3">
      <c r="A1195" s="1450">
        <v>45939</v>
      </c>
      <c r="B1195" s="1455" t="e">
        <f>- omezení pohyblivosti těžkého stupně</f>
        <v>#NAME?</v>
      </c>
      <c r="C1195" s="1489"/>
      <c r="D1195" s="1505">
        <v>1600</v>
      </c>
      <c r="E1195" s="1317"/>
    </row>
    <row r="1196" spans="1:5" ht="16" thickBot="1" x14ac:dyDescent="0.3">
      <c r="A1196" s="1450">
        <v>45970</v>
      </c>
      <c r="B1196" s="1455" t="e">
        <f>- středního stupně</f>
        <v>#NAME?</v>
      </c>
      <c r="C1196" s="1489"/>
      <c r="D1196" s="1505">
        <v>1200</v>
      </c>
      <c r="E1196" s="1317"/>
    </row>
    <row r="1197" spans="1:5" ht="16" thickBot="1" x14ac:dyDescent="0.3">
      <c r="A1197" s="1450">
        <v>46000</v>
      </c>
      <c r="B1197" s="1455" t="e">
        <f>- lehkého stupně</f>
        <v>#NAME?</v>
      </c>
      <c r="C1197" s="1489"/>
      <c r="D1197" s="1505">
        <v>800</v>
      </c>
      <c r="E1197" s="1317"/>
    </row>
    <row r="1198" spans="1:5" ht="27.65" customHeight="1" thickBot="1" x14ac:dyDescent="0.3">
      <c r="A1198" s="1475"/>
      <c r="B1198" s="1487" t="s">
        <v>8923</v>
      </c>
      <c r="C1198" s="1506"/>
      <c r="D1198" s="1488"/>
      <c r="E1198" s="1317"/>
    </row>
    <row r="1199" spans="1:5" ht="16" thickBot="1" x14ac:dyDescent="0.3">
      <c r="A1199" s="1468">
        <v>41518</v>
      </c>
      <c r="B1199" s="1455" t="e">
        <f>- úplná ztuhlost</f>
        <v>#NAME?</v>
      </c>
      <c r="C1199" s="1489"/>
      <c r="D1199" s="1505">
        <v>1600</v>
      </c>
      <c r="E1199" s="1317"/>
    </row>
    <row r="1200" spans="1:5" ht="16" thickBot="1" x14ac:dyDescent="0.3">
      <c r="A1200" s="1468">
        <v>41883</v>
      </c>
      <c r="B1200" s="1455" t="e">
        <f>- omezení pohyblivosti těžkého stupně</f>
        <v>#NAME?</v>
      </c>
      <c r="C1200" s="1489"/>
      <c r="D1200" s="1505">
        <v>1600</v>
      </c>
      <c r="E1200" s="1317"/>
    </row>
    <row r="1201" spans="1:5" ht="16" thickBot="1" x14ac:dyDescent="0.3">
      <c r="A1201" s="1468">
        <v>42248</v>
      </c>
      <c r="B1201" s="1455" t="e">
        <f>- středního stupně</f>
        <v>#NAME?</v>
      </c>
      <c r="C1201" s="1489"/>
      <c r="D1201" s="1505">
        <v>1200</v>
      </c>
      <c r="E1201" s="1317"/>
    </row>
    <row r="1202" spans="1:5" ht="16" thickBot="1" x14ac:dyDescent="0.3">
      <c r="A1202" s="1468">
        <v>42614</v>
      </c>
      <c r="B1202" s="1455" t="e">
        <f>- lehkého stupně</f>
        <v>#NAME?</v>
      </c>
      <c r="C1202" s="1489"/>
      <c r="D1202" s="1505">
        <v>800</v>
      </c>
      <c r="E1202" s="1317"/>
    </row>
    <row r="1203" spans="1:5" ht="27.65" customHeight="1" thickBot="1" x14ac:dyDescent="0.3">
      <c r="A1203" s="1475"/>
      <c r="B1203" s="1487" t="s">
        <v>8924</v>
      </c>
      <c r="C1203" s="1506"/>
      <c r="D1203" s="1488"/>
      <c r="E1203" s="1317"/>
    </row>
    <row r="1204" spans="1:5" ht="16" thickBot="1" x14ac:dyDescent="0.3">
      <c r="A1204" s="1468">
        <v>42979</v>
      </c>
      <c r="B1204" s="1455" t="e">
        <f>- těžkého stupně (nutnost podpůrné fixace při běžné zátěži)</f>
        <v>#NAME?</v>
      </c>
      <c r="C1204" s="1489"/>
      <c r="D1204" s="1505">
        <v>1000</v>
      </c>
      <c r="E1204" s="1317"/>
    </row>
    <row r="1205" spans="1:5" ht="16" thickBot="1" x14ac:dyDescent="0.3">
      <c r="A1205" s="1468">
        <v>43344</v>
      </c>
      <c r="B1205" s="1455" t="e">
        <f>- středně těžkého stupně (nutnost podpůrné fixace při těžké zátěži)</f>
        <v>#NAME?</v>
      </c>
      <c r="C1205" s="1489"/>
      <c r="D1205" s="1505">
        <v>500</v>
      </c>
      <c r="E1205" s="1317"/>
    </row>
    <row r="1206" spans="1:5" ht="16" thickBot="1" x14ac:dyDescent="0.3">
      <c r="A1206" s="1468">
        <v>43709</v>
      </c>
      <c r="B1206" s="1455" t="e">
        <f>- lehkého stupně (neovlivňuje významně běžný život)</f>
        <v>#NAME?</v>
      </c>
      <c r="C1206" s="1489"/>
      <c r="D1206" s="1505">
        <v>200</v>
      </c>
      <c r="E1206" s="1317"/>
    </row>
    <row r="1207" spans="1:5" ht="31.5" thickBot="1" x14ac:dyDescent="0.3">
      <c r="A1207" s="1468">
        <v>44075</v>
      </c>
      <c r="B1207" s="1455" t="s">
        <v>8925</v>
      </c>
      <c r="C1207" s="1489"/>
      <c r="D1207" s="1505">
        <v>1400</v>
      </c>
      <c r="E1207" s="1317"/>
    </row>
    <row r="1208" spans="1:5" ht="16" thickBot="1" x14ac:dyDescent="0.3">
      <c r="A1208" s="1468">
        <v>44440</v>
      </c>
      <c r="B1208" s="1455" t="s">
        <v>8926</v>
      </c>
      <c r="C1208" s="1489"/>
      <c r="D1208" s="1505">
        <v>1400</v>
      </c>
      <c r="E1208" s="1317"/>
    </row>
    <row r="1209" spans="1:5" ht="27.65" customHeight="1" thickBot="1" x14ac:dyDescent="0.3">
      <c r="A1209" s="1475"/>
      <c r="B1209" s="1487" t="s">
        <v>8927</v>
      </c>
      <c r="C1209" s="1506"/>
      <c r="D1209" s="1488"/>
      <c r="E1209" s="1317"/>
    </row>
    <row r="1210" spans="1:5" ht="16" thickBot="1" x14ac:dyDescent="0.3">
      <c r="A1210" s="1468">
        <v>44805</v>
      </c>
      <c r="B1210" s="1455" t="e">
        <f>- s pahýlem nevhodným k protézování</f>
        <v>#NAME?</v>
      </c>
      <c r="C1210" s="1489"/>
      <c r="D1210" s="1505">
        <v>2600</v>
      </c>
      <c r="E1210" s="1317"/>
    </row>
    <row r="1211" spans="1:5" ht="16" thickBot="1" x14ac:dyDescent="0.3">
      <c r="A1211" s="1468">
        <v>45170</v>
      </c>
      <c r="B1211" s="1455" t="e">
        <f>- s pahýlem vhodným k protézování</f>
        <v>#NAME?</v>
      </c>
      <c r="C1211" s="1489"/>
      <c r="D1211" s="1505">
        <v>2000</v>
      </c>
      <c r="E1211" s="1317"/>
    </row>
    <row r="1212" spans="1:5" ht="27.65" customHeight="1" thickBot="1" x14ac:dyDescent="0.3">
      <c r="A1212" s="1475"/>
      <c r="B1212" s="1487" t="s">
        <v>8928</v>
      </c>
      <c r="C1212" s="1506"/>
      <c r="D1212" s="1488"/>
      <c r="E1212" s="1317"/>
    </row>
    <row r="1213" spans="1:5" ht="16" thickBot="1" x14ac:dyDescent="0.3">
      <c r="A1213" s="1468">
        <v>45536</v>
      </c>
      <c r="B1213" s="1455" t="e">
        <f>- s pahýlem nevhodným k protézování</f>
        <v>#NAME?</v>
      </c>
      <c r="C1213" s="1489"/>
      <c r="D1213" s="1505">
        <v>2800</v>
      </c>
      <c r="E1213" s="1317"/>
    </row>
    <row r="1214" spans="1:5" ht="16" thickBot="1" x14ac:dyDescent="0.3">
      <c r="A1214" s="1468">
        <v>45901</v>
      </c>
      <c r="B1214" s="1455" t="e">
        <f>- s pahýlem vhodným k protézování</f>
        <v>#NAME?</v>
      </c>
      <c r="C1214" s="1489"/>
      <c r="D1214" s="1505">
        <v>2200</v>
      </c>
      <c r="E1214" s="1317"/>
    </row>
    <row r="1215" spans="1:5" ht="16" thickBot="1" x14ac:dyDescent="0.3">
      <c r="A1215" s="1468">
        <v>46266</v>
      </c>
      <c r="B1215" s="1455" t="s">
        <v>8929</v>
      </c>
      <c r="C1215" s="1489"/>
      <c r="D1215" s="1505">
        <v>2000</v>
      </c>
      <c r="E1215" s="1317"/>
    </row>
    <row r="1216" spans="1:5" ht="16" thickBot="1" x14ac:dyDescent="0.3">
      <c r="A1216" s="1468">
        <v>46631</v>
      </c>
      <c r="B1216" s="1455" t="s">
        <v>8930</v>
      </c>
      <c r="C1216" s="1489"/>
      <c r="D1216" s="1505">
        <v>1000</v>
      </c>
      <c r="E1216" s="1317"/>
    </row>
    <row r="1217" spans="1:5" ht="16" thickBot="1" x14ac:dyDescent="0.3">
      <c r="A1217" s="1468">
        <v>46997</v>
      </c>
      <c r="B1217" s="1455" t="s">
        <v>8931</v>
      </c>
      <c r="C1217" s="1489"/>
      <c r="D1217" s="1505">
        <v>1400</v>
      </c>
      <c r="E1217" s="1317"/>
    </row>
    <row r="1218" spans="1:5" ht="16" thickBot="1" x14ac:dyDescent="0.3">
      <c r="A1218" s="1468">
        <v>47362</v>
      </c>
      <c r="B1218" s="1455" t="s">
        <v>8932</v>
      </c>
      <c r="C1218" s="1489"/>
      <c r="D1218" s="1505">
        <v>2000</v>
      </c>
      <c r="E1218" s="1317"/>
    </row>
    <row r="1219" spans="1:5" ht="16" thickBot="1" x14ac:dyDescent="0.3">
      <c r="A1219" s="1468">
        <v>11202</v>
      </c>
      <c r="B1219" s="1455" t="s">
        <v>8933</v>
      </c>
      <c r="C1219" s="1489"/>
      <c r="D1219" s="1505">
        <v>1800</v>
      </c>
      <c r="E1219" s="1317"/>
    </row>
    <row r="1220" spans="1:5" ht="16" thickBot="1" x14ac:dyDescent="0.3">
      <c r="A1220" s="1468">
        <v>11567</v>
      </c>
      <c r="B1220" s="1455" t="s">
        <v>8934</v>
      </c>
      <c r="C1220" s="1489"/>
      <c r="D1220" s="1505">
        <v>1400</v>
      </c>
      <c r="E1220" s="1317"/>
    </row>
    <row r="1221" spans="1:5" ht="27.65" customHeight="1" thickBot="1" x14ac:dyDescent="0.3">
      <c r="A1221" s="1475"/>
      <c r="B1221" s="1487" t="s">
        <v>8935</v>
      </c>
      <c r="C1221" s="1506"/>
      <c r="D1221" s="1488"/>
      <c r="E1221" s="1317"/>
    </row>
    <row r="1222" spans="1:5" ht="16" thickBot="1" x14ac:dyDescent="0.3">
      <c r="A1222" s="1468">
        <v>11933</v>
      </c>
      <c r="B1222" s="1455" t="e">
        <f>- v příznivém postavení</f>
        <v>#NAME?</v>
      </c>
      <c r="C1222" s="1489"/>
      <c r="D1222" s="1505">
        <v>1200</v>
      </c>
      <c r="E1222" s="1317"/>
    </row>
    <row r="1223" spans="1:5" ht="16" thickBot="1" x14ac:dyDescent="0.3">
      <c r="A1223" s="1468">
        <v>12298</v>
      </c>
      <c r="B1223" s="1455" t="e">
        <f>- v nepříznivém postavení</f>
        <v>#NAME?</v>
      </c>
      <c r="C1223" s="1489"/>
      <c r="D1223" s="1505">
        <v>1600</v>
      </c>
      <c r="E1223" s="1317"/>
    </row>
    <row r="1224" spans="1:5" ht="16" thickBot="1" x14ac:dyDescent="0.3">
      <c r="A1224" s="1468">
        <v>12663</v>
      </c>
      <c r="B1224" s="1455" t="s">
        <v>8936</v>
      </c>
      <c r="C1224" s="1489"/>
      <c r="D1224" s="1489"/>
      <c r="E1224" s="1317"/>
    </row>
    <row r="1225" spans="1:5" ht="16" thickBot="1" x14ac:dyDescent="0.3">
      <c r="A1225" s="1468">
        <v>13028</v>
      </c>
      <c r="B1225" s="1455" t="e">
        <f>- těžkého stupně</f>
        <v>#NAME?</v>
      </c>
      <c r="C1225" s="1489"/>
      <c r="D1225" s="1505">
        <v>1600</v>
      </c>
      <c r="E1225" s="1317"/>
    </row>
    <row r="1226" spans="1:5" ht="16" thickBot="1" x14ac:dyDescent="0.3">
      <c r="A1226" s="1468">
        <v>13394</v>
      </c>
      <c r="B1226" s="1455" t="e">
        <f>- středního stupně</f>
        <v>#NAME?</v>
      </c>
      <c r="C1226" s="1489"/>
      <c r="D1226" s="1505">
        <v>1200</v>
      </c>
      <c r="E1226" s="1317"/>
    </row>
    <row r="1227" spans="1:5" ht="16" thickBot="1" x14ac:dyDescent="0.3">
      <c r="A1227" s="1468">
        <v>13759</v>
      </c>
      <c r="B1227" s="1455" t="e">
        <f>- lehkého stupně</f>
        <v>#NAME?</v>
      </c>
      <c r="C1227" s="1489"/>
      <c r="D1227" s="1505">
        <v>800</v>
      </c>
      <c r="E1227" s="1317"/>
    </row>
    <row r="1228" spans="1:5" ht="16" thickBot="1" x14ac:dyDescent="0.3">
      <c r="A1228" s="1468">
        <v>14124</v>
      </c>
      <c r="B1228" s="1455" t="s">
        <v>8937</v>
      </c>
      <c r="C1228" s="1489"/>
      <c r="D1228" s="1505">
        <v>1000</v>
      </c>
      <c r="E1228" s="1317"/>
    </row>
    <row r="1229" spans="1:5" ht="27.65" customHeight="1" thickBot="1" x14ac:dyDescent="0.3">
      <c r="A1229" s="1480"/>
      <c r="B1229" s="1487" t="s">
        <v>8938</v>
      </c>
      <c r="C1229" s="1506"/>
      <c r="D1229" s="1488"/>
      <c r="E1229" s="1317"/>
    </row>
    <row r="1230" spans="1:5" ht="16" thickBot="1" x14ac:dyDescent="0.3">
      <c r="A1230" s="1468">
        <v>14489</v>
      </c>
      <c r="B1230" s="1455" t="e">
        <f>- těžkého stupně</f>
        <v>#NAME?</v>
      </c>
      <c r="C1230" s="1489"/>
      <c r="D1230" s="1505">
        <v>600</v>
      </c>
      <c r="E1230" s="1317"/>
    </row>
    <row r="1231" spans="1:5" ht="16" thickBot="1" x14ac:dyDescent="0.3">
      <c r="A1231" s="1468">
        <v>14855</v>
      </c>
      <c r="B1231" s="1455" t="e">
        <f>- středního stupně</f>
        <v>#NAME?</v>
      </c>
      <c r="C1231" s="1489"/>
      <c r="D1231" s="1505">
        <v>400</v>
      </c>
      <c r="E1231" s="1317"/>
    </row>
    <row r="1232" spans="1:5" ht="16" thickBot="1" x14ac:dyDescent="0.3">
      <c r="A1232" s="1468">
        <v>15220</v>
      </c>
      <c r="B1232" s="1455" t="e">
        <f>- lehkého stupně</f>
        <v>#NAME?</v>
      </c>
      <c r="C1232" s="1489"/>
      <c r="D1232" s="1505">
        <v>200</v>
      </c>
      <c r="E1232" s="1317"/>
    </row>
    <row r="1233" spans="1:5" ht="16" thickBot="1" x14ac:dyDescent="0.3">
      <c r="A1233" s="1468">
        <v>15585</v>
      </c>
      <c r="B1233" s="1455" t="s">
        <v>8939</v>
      </c>
      <c r="C1233" s="1489"/>
      <c r="D1233" s="1505">
        <v>800</v>
      </c>
      <c r="E1233" s="1317"/>
    </row>
    <row r="1234" spans="1:5" ht="31.5" thickBot="1" x14ac:dyDescent="0.3">
      <c r="A1234" s="1468">
        <v>15950</v>
      </c>
      <c r="B1234" s="1455" t="s">
        <v>8940</v>
      </c>
      <c r="C1234" s="1489"/>
      <c r="D1234" s="1505">
        <v>800</v>
      </c>
      <c r="E1234" s="1317"/>
    </row>
    <row r="1235" spans="1:5" ht="16" thickBot="1" x14ac:dyDescent="0.3">
      <c r="A1235" s="1468">
        <v>16316</v>
      </c>
      <c r="B1235" s="1455" t="s">
        <v>8941</v>
      </c>
      <c r="C1235" s="1489"/>
      <c r="D1235" s="1505">
        <v>600</v>
      </c>
      <c r="E1235" s="1317"/>
    </row>
    <row r="1236" spans="1:5" ht="16" thickBot="1" x14ac:dyDescent="0.3">
      <c r="A1236" s="1475"/>
      <c r="B1236" s="1487" t="s">
        <v>8942</v>
      </c>
      <c r="C1236" s="1506"/>
      <c r="D1236" s="1488"/>
      <c r="E1236" s="1317"/>
    </row>
    <row r="1237" spans="1:5" ht="16" thickBot="1" x14ac:dyDescent="0.3">
      <c r="A1237" s="1468">
        <v>16681</v>
      </c>
      <c r="B1237" s="1455" t="e">
        <f>- všech prstů</f>
        <v>#NAME?</v>
      </c>
      <c r="C1237" s="1489"/>
      <c r="D1237" s="1505">
        <v>1400</v>
      </c>
      <c r="E1237" s="1317"/>
    </row>
    <row r="1238" spans="1:5" ht="16" thickBot="1" x14ac:dyDescent="0.3">
      <c r="A1238" s="1468">
        <v>17046</v>
      </c>
      <c r="B1238" s="1455" t="e">
        <f>- obou článků palce včetně záprstní kosti</f>
        <v>#NAME?</v>
      </c>
      <c r="C1238" s="1489"/>
      <c r="D1238" s="1505">
        <v>1400</v>
      </c>
      <c r="E1238" s="1317"/>
    </row>
    <row r="1239" spans="1:5" ht="16" thickBot="1" x14ac:dyDescent="0.3">
      <c r="A1239" s="1468">
        <v>17411</v>
      </c>
      <c r="B1239" s="1455" t="e">
        <f>- obou článků palce</f>
        <v>#NAME?</v>
      </c>
      <c r="C1239" s="1489"/>
      <c r="D1239" s="1505">
        <v>1200</v>
      </c>
      <c r="E1239" s="1317"/>
    </row>
    <row r="1240" spans="1:5" ht="16" thickBot="1" x14ac:dyDescent="0.3">
      <c r="A1240" s="1468">
        <v>17777</v>
      </c>
      <c r="B1240" s="1455" t="e">
        <f>- koncového článku palce</f>
        <v>#NAME?</v>
      </c>
      <c r="C1240" s="1489"/>
      <c r="D1240" s="1505">
        <v>400</v>
      </c>
      <c r="E1240" s="1317"/>
    </row>
    <row r="1241" spans="1:5" ht="16" thickBot="1" x14ac:dyDescent="0.3">
      <c r="A1241" s="1468">
        <v>18142</v>
      </c>
      <c r="B1241" s="1455" t="e">
        <f>- malíku</f>
        <v>#NAME?</v>
      </c>
      <c r="C1241" s="1489"/>
      <c r="D1241" s="1505">
        <v>300</v>
      </c>
      <c r="E1241" s="1317"/>
    </row>
    <row r="1242" spans="1:5" ht="16" thickBot="1" x14ac:dyDescent="0.3">
      <c r="A1242" s="1468">
        <v>18507</v>
      </c>
      <c r="B1242" s="1455" t="s">
        <v>8943</v>
      </c>
      <c r="C1242" s="1489"/>
      <c r="D1242" s="1505">
        <v>200</v>
      </c>
      <c r="E1242" s="1317"/>
    </row>
    <row r="1243" spans="1:5" ht="16" thickBot="1" x14ac:dyDescent="0.3">
      <c r="A1243" s="1468">
        <v>18872</v>
      </c>
      <c r="B1243" s="1455" t="s">
        <v>8944</v>
      </c>
      <c r="C1243" s="1489"/>
      <c r="D1243" s="1505">
        <v>400</v>
      </c>
      <c r="E1243" s="1317"/>
    </row>
    <row r="1244" spans="1:5" ht="16" thickBot="1" x14ac:dyDescent="0.3">
      <c r="A1244" s="1468">
        <v>19238</v>
      </c>
      <c r="B1244" s="1455" t="s">
        <v>8945</v>
      </c>
      <c r="C1244" s="1489"/>
      <c r="D1244" s="1505">
        <v>200</v>
      </c>
      <c r="E1244" s="1317"/>
    </row>
    <row r="1245" spans="1:5" ht="55.15" customHeight="1" thickBot="1" x14ac:dyDescent="0.3">
      <c r="A1245" s="1475"/>
      <c r="B1245" s="1487" t="s">
        <v>8946</v>
      </c>
      <c r="C1245" s="1506"/>
      <c r="D1245" s="1488"/>
      <c r="E1245" s="1317"/>
    </row>
    <row r="1246" spans="1:5" ht="16" thickBot="1" x14ac:dyDescent="0.3">
      <c r="A1246" s="1468">
        <v>19603</v>
      </c>
      <c r="B1246" s="1455" t="e">
        <f>- lehkého stupně</f>
        <v>#NAME?</v>
      </c>
      <c r="C1246" s="1489"/>
      <c r="D1246" s="1505">
        <v>600</v>
      </c>
      <c r="E1246" s="1317"/>
    </row>
    <row r="1247" spans="1:5" ht="16" thickBot="1" x14ac:dyDescent="0.3">
      <c r="A1247" s="1468">
        <v>19968</v>
      </c>
      <c r="B1247" s="1455" t="e">
        <f>- středně těžkého stupně</f>
        <v>#NAME?</v>
      </c>
      <c r="C1247" s="1489"/>
      <c r="D1247" s="1505">
        <v>800</v>
      </c>
      <c r="E1247" s="1317"/>
    </row>
    <row r="1248" spans="1:5" ht="16" thickBot="1" x14ac:dyDescent="0.3">
      <c r="A1248" s="1468">
        <v>20333</v>
      </c>
      <c r="B1248" s="1455" t="e">
        <f>- těžkého stupně</f>
        <v>#NAME?</v>
      </c>
      <c r="C1248" s="1489"/>
      <c r="D1248" s="1505">
        <v>1200</v>
      </c>
      <c r="E1248" s="1317"/>
    </row>
    <row r="1249" spans="1:5" ht="16" thickBot="1" x14ac:dyDescent="0.3">
      <c r="A1249" s="1468">
        <v>20699</v>
      </c>
      <c r="B1249" s="1455" t="s">
        <v>8947</v>
      </c>
      <c r="C1249" s="1489"/>
      <c r="D1249" s="1505">
        <v>400</v>
      </c>
      <c r="E1249" s="1317"/>
    </row>
    <row r="1250" spans="1:5" ht="16" thickBot="1" x14ac:dyDescent="0.3">
      <c r="A1250" s="1468">
        <v>21064</v>
      </c>
      <c r="B1250" s="1455" t="s">
        <v>8948</v>
      </c>
      <c r="C1250" s="1489"/>
      <c r="D1250" s="1505" t="s">
        <v>8949</v>
      </c>
      <c r="E1250" s="1317"/>
    </row>
    <row r="1251" spans="1:5" ht="16" thickBot="1" x14ac:dyDescent="0.3">
      <c r="A1251" s="1468">
        <v>21429</v>
      </c>
      <c r="B1251" s="1455" t="s">
        <v>8950</v>
      </c>
      <c r="C1251" s="1489"/>
      <c r="D1251" s="1505" t="s">
        <v>8949</v>
      </c>
      <c r="E1251" s="1317"/>
    </row>
    <row r="1252" spans="1:5" ht="16" thickBot="1" x14ac:dyDescent="0.3">
      <c r="A1252" s="1468">
        <v>21794</v>
      </c>
      <c r="B1252" s="1455" t="s">
        <v>8951</v>
      </c>
      <c r="C1252" s="1489"/>
      <c r="D1252" s="1505" t="s">
        <v>8859</v>
      </c>
      <c r="E1252" s="1317"/>
    </row>
    <row r="1253" spans="1:5" ht="16" thickBot="1" x14ac:dyDescent="0.3">
      <c r="A1253" s="1468">
        <v>22160</v>
      </c>
      <c r="B1253" s="1455" t="s">
        <v>8952</v>
      </c>
      <c r="C1253" s="1489"/>
      <c r="D1253" s="1505" t="s">
        <v>8907</v>
      </c>
      <c r="E1253" s="1317"/>
    </row>
    <row r="1254" spans="1:5" ht="41.5" customHeight="1" thickBot="1" x14ac:dyDescent="0.3">
      <c r="A1254" s="1450" t="s">
        <v>11554</v>
      </c>
      <c r="B1254" s="1491" t="s">
        <v>11850</v>
      </c>
      <c r="C1254" s="1504"/>
      <c r="D1254" s="1492"/>
      <c r="E1254" s="1317"/>
    </row>
    <row r="1255" spans="1:5" ht="16" thickBot="1" x14ac:dyDescent="0.3">
      <c r="A1255" s="1450">
        <v>45667</v>
      </c>
      <c r="B1255" s="1121" t="s">
        <v>11851</v>
      </c>
      <c r="C1255" s="1489"/>
      <c r="D1255" s="1505"/>
      <c r="E1255" s="1317"/>
    </row>
    <row r="1256" spans="1:5" ht="16" thickBot="1" x14ac:dyDescent="0.3">
      <c r="A1256" s="1450"/>
      <c r="B1256" s="1455" t="s">
        <v>8953</v>
      </c>
      <c r="C1256" s="1489"/>
      <c r="D1256" s="1505"/>
      <c r="E1256" s="1317"/>
    </row>
    <row r="1257" spans="1:5" ht="31.5" thickBot="1" x14ac:dyDescent="0.3">
      <c r="A1257" s="1450">
        <v>45698</v>
      </c>
      <c r="B1257" s="1455" t="s">
        <v>8954</v>
      </c>
      <c r="C1257" s="1489"/>
      <c r="D1257" s="1505" t="s">
        <v>8953</v>
      </c>
      <c r="E1257" s="1317"/>
    </row>
    <row r="1258" spans="1:5" ht="16" thickBot="1" x14ac:dyDescent="0.3">
      <c r="A1258" s="1450">
        <v>45726</v>
      </c>
      <c r="B1258" s="1455" t="s">
        <v>8955</v>
      </c>
      <c r="C1258" s="1489"/>
      <c r="D1258" s="1505" t="s">
        <v>8953</v>
      </c>
      <c r="E1258" s="1317"/>
    </row>
    <row r="1259" spans="1:5" ht="69" customHeight="1" thickBot="1" x14ac:dyDescent="0.3">
      <c r="A1259" s="1450">
        <v>45757</v>
      </c>
      <c r="B1259" s="1491" t="s">
        <v>8956</v>
      </c>
      <c r="C1259" s="1504"/>
      <c r="D1259" s="1492">
        <v>1800</v>
      </c>
      <c r="E1259" s="1317"/>
    </row>
    <row r="1260" spans="1:5" ht="55.15" customHeight="1" thickBot="1" x14ac:dyDescent="0.3">
      <c r="A1260" s="1471" t="s">
        <v>11555</v>
      </c>
      <c r="B1260" s="1487" t="s">
        <v>11852</v>
      </c>
      <c r="C1260" s="1506"/>
      <c r="D1260" s="1488"/>
      <c r="E1260" s="1317"/>
    </row>
    <row r="1261" spans="1:5" ht="31.5" thickBot="1" x14ac:dyDescent="0.3">
      <c r="A1261" s="1450"/>
      <c r="B1261" s="1455" t="s">
        <v>8957</v>
      </c>
      <c r="C1261" s="1489"/>
      <c r="D1261" s="1505"/>
      <c r="E1261" s="1317"/>
    </row>
    <row r="1262" spans="1:5" ht="16" thickBot="1" x14ac:dyDescent="0.3">
      <c r="A1262" s="1450">
        <v>45668</v>
      </c>
      <c r="B1262" s="1455" t="e">
        <f>- lehkého stupně</f>
        <v>#NAME?</v>
      </c>
      <c r="C1262" s="1489"/>
      <c r="D1262" s="1505">
        <v>1200</v>
      </c>
      <c r="E1262" s="1317"/>
    </row>
    <row r="1263" spans="1:5" ht="16" thickBot="1" x14ac:dyDescent="0.3">
      <c r="A1263" s="1450">
        <v>45699</v>
      </c>
      <c r="B1263" s="1455" t="e">
        <f>- středně těžkého stupně</f>
        <v>#NAME?</v>
      </c>
      <c r="C1263" s="1489"/>
      <c r="D1263" s="1505">
        <v>2400</v>
      </c>
      <c r="E1263" s="1317"/>
    </row>
    <row r="1264" spans="1:5" ht="16" thickBot="1" x14ac:dyDescent="0.3">
      <c r="A1264" s="1450">
        <v>45727</v>
      </c>
      <c r="B1264" s="1455" t="e">
        <f>- těžkého stupně</f>
        <v>#NAME?</v>
      </c>
      <c r="C1264" s="1489"/>
      <c r="D1264" s="1505">
        <v>4000</v>
      </c>
      <c r="E1264" s="1317"/>
    </row>
    <row r="1265" spans="1:12" ht="55.15" customHeight="1" thickBot="1" x14ac:dyDescent="0.3">
      <c r="A1265" s="1475">
        <v>45758</v>
      </c>
      <c r="B1265" s="1487" t="s">
        <v>8958</v>
      </c>
      <c r="C1265" s="1506"/>
      <c r="D1265" s="1488">
        <v>400</v>
      </c>
      <c r="E1265" s="1317"/>
    </row>
    <row r="1266" spans="1:12" ht="31.5" thickBot="1" x14ac:dyDescent="0.3">
      <c r="A1266" s="1450"/>
      <c r="B1266" s="1455" t="s">
        <v>8959</v>
      </c>
      <c r="C1266" s="1489"/>
      <c r="D1266" s="1505"/>
      <c r="E1266" s="1317"/>
    </row>
    <row r="1267" spans="1:12" ht="16" thickBot="1" x14ac:dyDescent="0.3">
      <c r="A1267" s="1450">
        <v>45788</v>
      </c>
      <c r="B1267" s="1455" t="e">
        <f>- lehkého stupně</f>
        <v>#NAME?</v>
      </c>
      <c r="C1267" s="1489"/>
      <c r="D1267" s="1505">
        <v>1200</v>
      </c>
      <c r="E1267" s="1317"/>
    </row>
    <row r="1268" spans="1:12" ht="16" thickBot="1" x14ac:dyDescent="0.3">
      <c r="A1268" s="1450">
        <v>45819</v>
      </c>
      <c r="B1268" s="1455" t="e">
        <f>- středně těžkého stupně</f>
        <v>#NAME?</v>
      </c>
      <c r="C1268" s="1489"/>
      <c r="D1268" s="1505">
        <v>2400</v>
      </c>
      <c r="E1268" s="1317"/>
    </row>
    <row r="1269" spans="1:12" ht="27.65" customHeight="1" thickBot="1" x14ac:dyDescent="0.3">
      <c r="A1269" s="1468">
        <v>45849</v>
      </c>
      <c r="B1269" s="1491" t="e">
        <f>- těžkého stupně</f>
        <v>#NAME?</v>
      </c>
      <c r="C1269" s="1504"/>
      <c r="D1269" s="1492">
        <v>4000</v>
      </c>
      <c r="E1269" s="1317"/>
    </row>
    <row r="1270" spans="1:12" ht="96.65" customHeight="1" thickBot="1" x14ac:dyDescent="0.3">
      <c r="A1270" s="1450" t="s">
        <v>11556</v>
      </c>
      <c r="B1270" s="1455" t="s">
        <v>11853</v>
      </c>
      <c r="C1270" s="1507"/>
      <c r="D1270" s="1488"/>
      <c r="E1270" s="1317"/>
    </row>
    <row r="1271" spans="1:12" ht="164" thickBot="1" x14ac:dyDescent="0.4">
      <c r="A1271" s="1508">
        <v>45669</v>
      </c>
      <c r="B1271" s="1483" t="s">
        <v>8960</v>
      </c>
      <c r="C1271" s="1317" t="s">
        <v>8961</v>
      </c>
      <c r="D1271" s="1317"/>
      <c r="E1271" s="1317"/>
    </row>
    <row r="1272" spans="1:12" ht="16" thickBot="1" x14ac:dyDescent="0.3">
      <c r="A1272" s="1509" t="s">
        <v>15509</v>
      </c>
      <c r="B1272" s="1510"/>
      <c r="C1272" s="1511"/>
      <c r="D1272" s="1511"/>
      <c r="E1272" s="1512"/>
      <c r="F1272" s="1513"/>
      <c r="G1272" s="1513"/>
      <c r="H1272" s="1513"/>
      <c r="I1272" s="1513"/>
      <c r="J1272" s="1513"/>
      <c r="K1272" s="1513"/>
      <c r="L1272" s="1449"/>
    </row>
    <row r="1273" spans="1:12" ht="16" thickBot="1" x14ac:dyDescent="0.3">
      <c r="A1273" s="1450" t="s">
        <v>8962</v>
      </c>
      <c r="B1273" s="1514">
        <v>45814</v>
      </c>
      <c r="C1273" s="1515">
        <v>45906</v>
      </c>
      <c r="D1273" s="1515">
        <v>45997</v>
      </c>
      <c r="E1273" s="1516">
        <v>43252</v>
      </c>
      <c r="F1273" s="1517">
        <v>45444</v>
      </c>
      <c r="G1273" s="1517">
        <v>11110</v>
      </c>
      <c r="H1273" s="1517">
        <v>13302</v>
      </c>
      <c r="I1273" s="1517">
        <v>22068</v>
      </c>
      <c r="J1273" s="1517">
        <v>21976</v>
      </c>
      <c r="K1273" s="1517">
        <v>21916</v>
      </c>
      <c r="L1273" s="1518">
        <v>0</v>
      </c>
    </row>
    <row r="1274" spans="1:12" ht="16" thickBot="1" x14ac:dyDescent="0.3">
      <c r="A1274" s="1450">
        <v>45814</v>
      </c>
      <c r="B1274" s="1519">
        <v>0</v>
      </c>
      <c r="C1274" s="1520">
        <v>120</v>
      </c>
      <c r="D1274" s="1520">
        <v>240</v>
      </c>
      <c r="E1274" s="1520">
        <v>440</v>
      </c>
      <c r="F1274" s="1518">
        <v>660</v>
      </c>
      <c r="G1274" s="1518">
        <v>880</v>
      </c>
      <c r="H1274" s="1518">
        <v>1100</v>
      </c>
      <c r="I1274" s="1518">
        <v>1300</v>
      </c>
      <c r="J1274" s="1518">
        <v>1500</v>
      </c>
      <c r="K1274" s="1518">
        <v>1700</v>
      </c>
      <c r="L1274" s="1518">
        <v>2000</v>
      </c>
    </row>
    <row r="1275" spans="1:12" ht="16" thickBot="1" x14ac:dyDescent="0.3">
      <c r="A1275" s="1450">
        <v>45906</v>
      </c>
      <c r="B1275" s="1519">
        <v>120</v>
      </c>
      <c r="C1275" s="1520">
        <v>240</v>
      </c>
      <c r="D1275" s="1520">
        <v>440</v>
      </c>
      <c r="E1275" s="1520">
        <v>660</v>
      </c>
      <c r="F1275" s="1518">
        <v>880</v>
      </c>
      <c r="G1275" s="1518">
        <v>1100</v>
      </c>
      <c r="H1275" s="1518">
        <v>1300</v>
      </c>
      <c r="I1275" s="1518">
        <v>1500</v>
      </c>
      <c r="J1275" s="1518">
        <v>1700</v>
      </c>
      <c r="K1275" s="1518">
        <v>1960</v>
      </c>
      <c r="L1275" s="1518">
        <v>2200</v>
      </c>
    </row>
    <row r="1276" spans="1:12" ht="16" thickBot="1" x14ac:dyDescent="0.3">
      <c r="A1276" s="1468">
        <v>45997</v>
      </c>
      <c r="B1276" s="1519">
        <v>240</v>
      </c>
      <c r="C1276" s="1520">
        <v>440</v>
      </c>
      <c r="D1276" s="1520">
        <v>660</v>
      </c>
      <c r="E1276" s="1520">
        <v>880</v>
      </c>
      <c r="F1276" s="1518">
        <v>1100</v>
      </c>
      <c r="G1276" s="1518">
        <v>1300</v>
      </c>
      <c r="H1276" s="1518">
        <v>1500</v>
      </c>
      <c r="I1276" s="1518">
        <v>1700</v>
      </c>
      <c r="J1276" s="1518">
        <v>1960</v>
      </c>
      <c r="K1276" s="1518">
        <v>2200</v>
      </c>
      <c r="L1276" s="1518">
        <v>2600</v>
      </c>
    </row>
    <row r="1277" spans="1:12" ht="16" thickBot="1" x14ac:dyDescent="0.3">
      <c r="A1277" s="1468">
        <v>43252</v>
      </c>
      <c r="B1277" s="1519">
        <v>440</v>
      </c>
      <c r="C1277" s="1520">
        <v>660</v>
      </c>
      <c r="D1277" s="1520">
        <v>880</v>
      </c>
      <c r="E1277" s="1520">
        <v>1100</v>
      </c>
      <c r="F1277" s="1518">
        <v>1300</v>
      </c>
      <c r="G1277" s="1518">
        <v>1500</v>
      </c>
      <c r="H1277" s="1518">
        <v>1700</v>
      </c>
      <c r="I1277" s="1518">
        <v>1960</v>
      </c>
      <c r="J1277" s="1518">
        <v>2200</v>
      </c>
      <c r="K1277" s="1518">
        <v>2600</v>
      </c>
      <c r="L1277" s="1518">
        <v>3100</v>
      </c>
    </row>
    <row r="1278" spans="1:12" ht="16" thickBot="1" x14ac:dyDescent="0.3">
      <c r="A1278" s="1468">
        <v>45444</v>
      </c>
      <c r="B1278" s="1519">
        <v>660</v>
      </c>
      <c r="C1278" s="1520">
        <v>880</v>
      </c>
      <c r="D1278" s="1520">
        <v>1100</v>
      </c>
      <c r="E1278" s="1520">
        <v>1300</v>
      </c>
      <c r="F1278" s="1518">
        <v>1500</v>
      </c>
      <c r="G1278" s="1518">
        <v>1700</v>
      </c>
      <c r="H1278" s="1518">
        <v>1960</v>
      </c>
      <c r="I1278" s="1518">
        <v>2200</v>
      </c>
      <c r="J1278" s="1518">
        <v>2600</v>
      </c>
      <c r="K1278" s="1518">
        <v>3100</v>
      </c>
      <c r="L1278" s="1518">
        <v>3600</v>
      </c>
    </row>
    <row r="1279" spans="1:12" ht="16" thickBot="1" x14ac:dyDescent="0.3">
      <c r="A1279" s="1468">
        <v>11110</v>
      </c>
      <c r="B1279" s="1519">
        <v>880</v>
      </c>
      <c r="C1279" s="1520">
        <v>1100</v>
      </c>
      <c r="D1279" s="1520">
        <v>1300</v>
      </c>
      <c r="E1279" s="1520">
        <v>1500</v>
      </c>
      <c r="F1279" s="1518">
        <v>1700</v>
      </c>
      <c r="G1279" s="1518">
        <v>1960</v>
      </c>
      <c r="H1279" s="1518">
        <v>2200</v>
      </c>
      <c r="I1279" s="1518">
        <v>2600</v>
      </c>
      <c r="J1279" s="1518">
        <v>3100</v>
      </c>
      <c r="K1279" s="1518">
        <v>3600</v>
      </c>
      <c r="L1279" s="1518">
        <v>4100</v>
      </c>
    </row>
    <row r="1280" spans="1:12" ht="16" thickBot="1" x14ac:dyDescent="0.3">
      <c r="A1280" s="1468">
        <v>13302</v>
      </c>
      <c r="B1280" s="1519">
        <v>1100</v>
      </c>
      <c r="C1280" s="1520">
        <v>1300</v>
      </c>
      <c r="D1280" s="1520">
        <v>1500</v>
      </c>
      <c r="E1280" s="1520">
        <v>1700</v>
      </c>
      <c r="F1280" s="1518">
        <v>1960</v>
      </c>
      <c r="G1280" s="1518">
        <v>2200</v>
      </c>
      <c r="H1280" s="1518">
        <v>2600</v>
      </c>
      <c r="I1280" s="1518">
        <v>3100</v>
      </c>
      <c r="J1280" s="1518">
        <v>3600</v>
      </c>
      <c r="K1280" s="1518">
        <v>4100</v>
      </c>
      <c r="L1280" s="1518">
        <v>4600</v>
      </c>
    </row>
    <row r="1281" spans="1:12" ht="16" thickBot="1" x14ac:dyDescent="0.3">
      <c r="A1281" s="1468">
        <v>22068</v>
      </c>
      <c r="B1281" s="1519">
        <v>1300</v>
      </c>
      <c r="C1281" s="1520">
        <v>1500</v>
      </c>
      <c r="D1281" s="1520">
        <v>1700</v>
      </c>
      <c r="E1281" s="1520">
        <v>1960</v>
      </c>
      <c r="F1281" s="1518">
        <v>2200</v>
      </c>
      <c r="G1281" s="1518">
        <v>2600</v>
      </c>
      <c r="H1281" s="1518">
        <v>3100</v>
      </c>
      <c r="I1281" s="1518">
        <v>3600</v>
      </c>
      <c r="J1281" s="1518">
        <v>4100</v>
      </c>
      <c r="K1281" s="1518">
        <v>4600</v>
      </c>
      <c r="L1281" s="1518">
        <v>5000</v>
      </c>
    </row>
    <row r="1282" spans="1:12" ht="16" thickBot="1" x14ac:dyDescent="0.3">
      <c r="A1282" s="1468">
        <v>21976</v>
      </c>
      <c r="B1282" s="1519">
        <v>1500</v>
      </c>
      <c r="C1282" s="1520">
        <v>1700</v>
      </c>
      <c r="D1282" s="1520">
        <v>1960</v>
      </c>
      <c r="E1282" s="1520">
        <v>2200</v>
      </c>
      <c r="F1282" s="1518">
        <v>2600</v>
      </c>
      <c r="G1282" s="1518">
        <v>3100</v>
      </c>
      <c r="H1282" s="1518">
        <v>3600</v>
      </c>
      <c r="I1282" s="1518">
        <v>4100</v>
      </c>
      <c r="J1282" s="1518">
        <v>4600</v>
      </c>
      <c r="K1282" s="1518">
        <v>5000</v>
      </c>
      <c r="L1282" s="1518">
        <v>5400</v>
      </c>
    </row>
    <row r="1283" spans="1:12" ht="16" thickBot="1" x14ac:dyDescent="0.3">
      <c r="A1283" s="1468">
        <v>21916</v>
      </c>
      <c r="B1283" s="1519">
        <v>1700</v>
      </c>
      <c r="C1283" s="1520">
        <v>1960</v>
      </c>
      <c r="D1283" s="1520">
        <v>2200</v>
      </c>
      <c r="E1283" s="1520">
        <v>2600</v>
      </c>
      <c r="F1283" s="1518">
        <v>3100</v>
      </c>
      <c r="G1283" s="1518">
        <v>3600</v>
      </c>
      <c r="H1283" s="1518">
        <v>4100</v>
      </c>
      <c r="I1283" s="1518">
        <v>4600</v>
      </c>
      <c r="J1283" s="1518">
        <v>5000</v>
      </c>
      <c r="K1283" s="1518">
        <v>5400</v>
      </c>
      <c r="L1283" s="1518">
        <v>5700</v>
      </c>
    </row>
    <row r="1284" spans="1:12" ht="16" thickBot="1" x14ac:dyDescent="0.4">
      <c r="A1284" s="1508">
        <v>0</v>
      </c>
      <c r="B1284" s="1483">
        <v>2000</v>
      </c>
      <c r="C1284" s="1317">
        <v>2200</v>
      </c>
      <c r="D1284" s="1317">
        <v>2600</v>
      </c>
      <c r="E1284" s="1317">
        <v>3100</v>
      </c>
      <c r="F1284" s="1318">
        <v>3600</v>
      </c>
      <c r="G1284" s="1318">
        <v>4100</v>
      </c>
      <c r="H1284" s="1318">
        <v>4600</v>
      </c>
      <c r="I1284" s="1318">
        <v>5000</v>
      </c>
      <c r="J1284" s="1318">
        <v>5400</v>
      </c>
      <c r="K1284" s="1318">
        <v>5700</v>
      </c>
      <c r="L1284" s="1318">
        <v>6000</v>
      </c>
    </row>
    <row r="1285" spans="1:12" ht="16" thickBot="1" x14ac:dyDescent="0.3">
      <c r="A1285" s="1521" t="s">
        <v>15510</v>
      </c>
      <c r="B1285" s="1522"/>
      <c r="C1285" s="1523"/>
      <c r="D1285" s="1486"/>
      <c r="E1285" s="1317"/>
    </row>
    <row r="1286" spans="1:12" ht="16" thickBot="1" x14ac:dyDescent="0.3">
      <c r="A1286" s="1524" t="s">
        <v>3805</v>
      </c>
      <c r="B1286" s="1525" t="s">
        <v>8963</v>
      </c>
      <c r="C1286" s="1526"/>
      <c r="D1286" s="1526"/>
      <c r="E1286" s="1317"/>
    </row>
    <row r="1287" spans="1:12" ht="42.5" thickBot="1" x14ac:dyDescent="0.3">
      <c r="A1287" s="1527" t="s">
        <v>8964</v>
      </c>
      <c r="B1287" s="1519" t="s">
        <v>8965</v>
      </c>
      <c r="C1287" s="1520" t="s">
        <v>8966</v>
      </c>
      <c r="D1287" s="1520" t="s">
        <v>8967</v>
      </c>
      <c r="E1287" s="1317"/>
    </row>
    <row r="1288" spans="1:12" ht="16" thickBot="1" x14ac:dyDescent="0.3">
      <c r="A1288" s="1527">
        <v>60</v>
      </c>
      <c r="B1288" s="1519">
        <v>300</v>
      </c>
      <c r="C1288" s="1520">
        <v>600</v>
      </c>
      <c r="D1288" s="1520">
        <v>2000</v>
      </c>
      <c r="E1288" s="1317"/>
    </row>
    <row r="1289" spans="1:12" ht="16" thickBot="1" x14ac:dyDescent="0.3">
      <c r="A1289" s="1527">
        <v>50</v>
      </c>
      <c r="B1289" s="1519">
        <v>500</v>
      </c>
      <c r="C1289" s="1520">
        <v>1400</v>
      </c>
      <c r="D1289" s="1520">
        <v>2500</v>
      </c>
      <c r="E1289" s="1317"/>
    </row>
    <row r="1290" spans="1:12" ht="16" thickBot="1" x14ac:dyDescent="0.3">
      <c r="A1290" s="1527">
        <v>40</v>
      </c>
      <c r="B1290" s="1519">
        <v>700</v>
      </c>
      <c r="C1290" s="1520">
        <v>2200</v>
      </c>
      <c r="D1290" s="1520">
        <v>2900</v>
      </c>
      <c r="E1290" s="1317"/>
    </row>
    <row r="1291" spans="1:12" ht="16" thickBot="1" x14ac:dyDescent="0.3">
      <c r="A1291" s="1527">
        <v>30</v>
      </c>
      <c r="B1291" s="1519">
        <v>1000</v>
      </c>
      <c r="C1291" s="1520">
        <v>3000</v>
      </c>
      <c r="D1291" s="1520">
        <v>3700</v>
      </c>
      <c r="E1291" s="1317"/>
    </row>
    <row r="1292" spans="1:12" ht="16" thickBot="1" x14ac:dyDescent="0.3">
      <c r="A1292" s="1527">
        <v>20</v>
      </c>
      <c r="B1292" s="1519">
        <v>1400</v>
      </c>
      <c r="C1292" s="1520">
        <v>4000</v>
      </c>
      <c r="D1292" s="1520">
        <v>4500</v>
      </c>
      <c r="E1292" s="1317"/>
    </row>
    <row r="1293" spans="1:12" ht="16" thickBot="1" x14ac:dyDescent="0.3">
      <c r="A1293" s="1527">
        <v>10</v>
      </c>
      <c r="B1293" s="1519">
        <v>1700</v>
      </c>
      <c r="C1293" s="1520">
        <v>5000</v>
      </c>
      <c r="D1293" s="1520">
        <v>5300</v>
      </c>
      <c r="E1293" s="1317"/>
    </row>
    <row r="1294" spans="1:12" ht="15.5" x14ac:dyDescent="0.35">
      <c r="A1294" s="1438">
        <v>5</v>
      </c>
      <c r="B1294" s="1483">
        <v>1900</v>
      </c>
      <c r="C1294" s="1317">
        <v>5600</v>
      </c>
      <c r="D1294" s="1317">
        <v>5600</v>
      </c>
      <c r="E1294" s="1317"/>
    </row>
    <row r="1295" spans="1:12" ht="16" thickBot="1" x14ac:dyDescent="0.4">
      <c r="A1295" s="1508" t="s">
        <v>8968</v>
      </c>
      <c r="B1295" s="1483"/>
      <c r="C1295" s="1317"/>
      <c r="D1295" s="1317"/>
      <c r="E1295" s="1317"/>
    </row>
    <row r="1296" spans="1:12" ht="16" thickBot="1" x14ac:dyDescent="0.3">
      <c r="A1296" s="1528" t="s">
        <v>15511</v>
      </c>
      <c r="B1296" s="1529"/>
      <c r="C1296" s="1317"/>
      <c r="D1296" s="1317"/>
      <c r="E1296" s="1317"/>
    </row>
    <row r="1297" spans="1:5" ht="16" thickBot="1" x14ac:dyDescent="0.3">
      <c r="A1297" s="1468" t="s">
        <v>8969</v>
      </c>
      <c r="B1297" s="1519" t="s">
        <v>8970</v>
      </c>
      <c r="C1297" s="1317"/>
      <c r="D1297" s="1317"/>
      <c r="E1297" s="1317"/>
    </row>
    <row r="1298" spans="1:5" ht="16" thickBot="1" x14ac:dyDescent="0.3">
      <c r="A1298" s="1468" t="s">
        <v>8971</v>
      </c>
      <c r="B1298" s="1519">
        <v>2000</v>
      </c>
      <c r="C1298" s="1317"/>
      <c r="D1298" s="1317"/>
      <c r="E1298" s="1317"/>
    </row>
    <row r="1299" spans="1:5" ht="16" thickBot="1" x14ac:dyDescent="0.3">
      <c r="A1299" s="1468" t="s">
        <v>23550</v>
      </c>
      <c r="B1299" s="1519">
        <v>2400</v>
      </c>
      <c r="C1299" s="1317"/>
      <c r="D1299" s="1317"/>
      <c r="E1299" s="1317"/>
    </row>
    <row r="1300" spans="1:5" ht="16" thickBot="1" x14ac:dyDescent="0.3">
      <c r="A1300" s="1468" t="s">
        <v>8972</v>
      </c>
      <c r="B1300" s="1519">
        <v>600</v>
      </c>
      <c r="C1300" s="1317"/>
      <c r="D1300" s="1317"/>
      <c r="E1300" s="1317"/>
    </row>
    <row r="1301" spans="1:5" ht="16" thickBot="1" x14ac:dyDescent="0.3">
      <c r="A1301" s="1476" t="s">
        <v>8973</v>
      </c>
      <c r="B1301" s="1519">
        <v>3000</v>
      </c>
      <c r="C1301" s="1317"/>
      <c r="D1301" s="1317"/>
      <c r="E1301" s="1317"/>
    </row>
    <row r="1302" spans="1:5" ht="16" thickBot="1" x14ac:dyDescent="0.3">
      <c r="A1302" s="1468" t="s">
        <v>8974</v>
      </c>
      <c r="B1302" s="1519">
        <v>600</v>
      </c>
      <c r="C1302" s="1317"/>
      <c r="D1302" s="1317"/>
      <c r="E1302" s="1317"/>
    </row>
    <row r="1303" spans="1:5" ht="16" thickBot="1" x14ac:dyDescent="0.3">
      <c r="A1303" s="1468" t="s">
        <v>8975</v>
      </c>
      <c r="B1303" s="1519">
        <v>2000</v>
      </c>
      <c r="C1303" s="1317"/>
      <c r="D1303" s="1317"/>
      <c r="E1303" s="1317"/>
    </row>
    <row r="1304" spans="1:5" ht="16" thickBot="1" x14ac:dyDescent="0.3">
      <c r="A1304" s="1468" t="s">
        <v>23551</v>
      </c>
      <c r="B1304" s="1519">
        <v>300</v>
      </c>
      <c r="C1304" s="1317"/>
      <c r="D1304" s="1317"/>
      <c r="E1304" s="1317"/>
    </row>
    <row r="1305" spans="1:5" ht="16" thickBot="1" x14ac:dyDescent="0.3">
      <c r="A1305" s="1468" t="s">
        <v>23552</v>
      </c>
      <c r="B1305" s="1519">
        <v>1200</v>
      </c>
      <c r="C1305" s="1317"/>
      <c r="D1305" s="1317"/>
      <c r="E1305" s="1317"/>
    </row>
    <row r="1306" spans="1:5" ht="16" thickBot="1" x14ac:dyDescent="0.3">
      <c r="A1306" s="1468" t="s">
        <v>23553</v>
      </c>
      <c r="B1306" s="1519">
        <v>300</v>
      </c>
      <c r="C1306" s="1317"/>
      <c r="D1306" s="1317"/>
      <c r="E1306" s="1317"/>
    </row>
    <row r="1307" spans="1:5" ht="16" thickBot="1" x14ac:dyDescent="0.3">
      <c r="A1307" s="1468" t="s">
        <v>8976</v>
      </c>
      <c r="B1307" s="1519">
        <v>800</v>
      </c>
      <c r="C1307" s="1317"/>
      <c r="D1307" s="1317"/>
      <c r="E1307" s="1317"/>
    </row>
    <row r="1308" spans="1:5" ht="16" thickBot="1" x14ac:dyDescent="0.3">
      <c r="A1308" s="1468" t="s">
        <v>8977</v>
      </c>
      <c r="B1308" s="1519">
        <v>200</v>
      </c>
      <c r="C1308" s="1317"/>
      <c r="D1308" s="1317"/>
      <c r="E1308" s="1317"/>
    </row>
    <row r="1309" spans="1:5" ht="16" thickBot="1" x14ac:dyDescent="0.3">
      <c r="A1309" s="1468" t="s">
        <v>8978</v>
      </c>
      <c r="B1309" s="1519">
        <v>300</v>
      </c>
      <c r="C1309" s="1317"/>
      <c r="D1309" s="1317"/>
      <c r="E1309" s="1317"/>
    </row>
    <row r="1310" spans="1:5" ht="16" thickBot="1" x14ac:dyDescent="0.3">
      <c r="A1310" s="1476" t="s">
        <v>8979</v>
      </c>
      <c r="B1310" s="1519">
        <v>300</v>
      </c>
      <c r="C1310" s="1317"/>
      <c r="D1310" s="1317"/>
      <c r="E1310" s="1317"/>
    </row>
    <row r="1311" spans="1:5" ht="15.5" x14ac:dyDescent="0.35">
      <c r="A1311" s="1508" t="s">
        <v>8980</v>
      </c>
      <c r="B1311" s="1483">
        <v>600</v>
      </c>
      <c r="C1311" s="1317"/>
      <c r="D1311" s="1317"/>
      <c r="E1311" s="1317"/>
    </row>
    <row r="1312" spans="1:5" ht="16" thickBot="1" x14ac:dyDescent="0.4">
      <c r="A1312" s="1530" t="s">
        <v>8981</v>
      </c>
      <c r="B1312" s="1483"/>
      <c r="C1312" s="1317"/>
      <c r="D1312" s="1317"/>
      <c r="E1312" s="1317"/>
    </row>
    <row r="1313" spans="1:5" ht="31.5" thickBot="1" x14ac:dyDescent="0.3">
      <c r="A1313" s="1509" t="s">
        <v>8982</v>
      </c>
      <c r="B1313" s="1485"/>
      <c r="C1313" s="1531"/>
      <c r="D1313" s="1317"/>
      <c r="E1313" s="1317"/>
    </row>
    <row r="1314" spans="1:5" ht="26.5" thickBot="1" x14ac:dyDescent="0.3">
      <c r="A1314" s="1468" t="s">
        <v>7832</v>
      </c>
      <c r="B1314" s="1451" t="s">
        <v>8096</v>
      </c>
      <c r="C1314" s="1489" t="s">
        <v>8097</v>
      </c>
      <c r="D1314" s="1317"/>
      <c r="E1314" s="1317"/>
    </row>
    <row r="1315" spans="1:5" ht="110.5" customHeight="1" x14ac:dyDescent="0.25">
      <c r="A1315" s="1532" t="s">
        <v>11545</v>
      </c>
      <c r="B1315" s="1533" t="s">
        <v>11854</v>
      </c>
      <c r="C1315" s="1534"/>
      <c r="D1315" s="1317"/>
      <c r="E1315" s="1317"/>
    </row>
    <row r="1316" spans="1:5" ht="110.5" customHeight="1" thickBot="1" x14ac:dyDescent="0.3">
      <c r="A1316" s="1475"/>
      <c r="B1316" s="1535" t="s">
        <v>23554</v>
      </c>
      <c r="C1316" s="1505"/>
      <c r="D1316" s="1317"/>
      <c r="E1316" s="1317"/>
    </row>
    <row r="1317" spans="1:5" ht="31.5" thickBot="1" x14ac:dyDescent="0.3">
      <c r="A1317" s="1475" t="s">
        <v>23555</v>
      </c>
      <c r="B1317" s="1491"/>
      <c r="C1317" s="1492"/>
      <c r="D1317" s="1317"/>
      <c r="E1317" s="1317"/>
    </row>
    <row r="1318" spans="1:5" ht="69" customHeight="1" x14ac:dyDescent="0.25">
      <c r="A1318" s="1532"/>
      <c r="B1318" s="1536" t="s">
        <v>8983</v>
      </c>
      <c r="C1318" s="1537"/>
      <c r="D1318" s="1317"/>
      <c r="E1318" s="1317"/>
    </row>
    <row r="1319" spans="1:5" ht="151.9" customHeight="1" thickBot="1" x14ac:dyDescent="0.3">
      <c r="A1319" s="1480"/>
      <c r="B1319" s="1535" t="s">
        <v>9093</v>
      </c>
      <c r="C1319" s="1505"/>
      <c r="D1319" s="1317"/>
      <c r="E1319" s="1317"/>
    </row>
    <row r="1320" spans="1:5" ht="31.5" thickBot="1" x14ac:dyDescent="0.3">
      <c r="A1320" s="1450" t="s">
        <v>23556</v>
      </c>
      <c r="B1320" s="1455"/>
      <c r="C1320" s="1467"/>
      <c r="D1320" s="1317"/>
      <c r="E1320" s="1317"/>
    </row>
    <row r="1321" spans="1:5" ht="16" thickBot="1" x14ac:dyDescent="0.3">
      <c r="A1321" s="1450">
        <v>45658</v>
      </c>
      <c r="B1321" s="1455" t="e">
        <f>- lehké poruchy</f>
        <v>#NAME?</v>
      </c>
      <c r="C1321" s="1467">
        <v>1200</v>
      </c>
      <c r="D1321" s="1317"/>
      <c r="E1321" s="1317"/>
    </row>
    <row r="1322" spans="1:5" ht="16" thickBot="1" x14ac:dyDescent="0.3">
      <c r="A1322" s="1450">
        <v>45689</v>
      </c>
      <c r="B1322" s="1455" t="e">
        <f>- středně těžké poruchy</f>
        <v>#NAME?</v>
      </c>
      <c r="C1322" s="1467">
        <v>2400</v>
      </c>
      <c r="D1322" s="1317"/>
      <c r="E1322" s="1317"/>
    </row>
    <row r="1323" spans="1:5" ht="16" thickBot="1" x14ac:dyDescent="0.3">
      <c r="A1323" s="1450">
        <v>45717</v>
      </c>
      <c r="B1323" s="1455" t="e">
        <f>- těžké poruchy</f>
        <v>#NAME?</v>
      </c>
      <c r="C1323" s="1467">
        <v>4000</v>
      </c>
      <c r="D1323" s="1317"/>
      <c r="E1323" s="1317"/>
    </row>
    <row r="1324" spans="1:5" ht="69" customHeight="1" x14ac:dyDescent="0.25">
      <c r="A1324" s="1538">
        <v>45748</v>
      </c>
      <c r="B1324" s="1536" t="e">
        <f>- zvláště těžké poruchy</f>
        <v>#NAME?</v>
      </c>
      <c r="C1324" s="1537">
        <v>6000</v>
      </c>
      <c r="D1324" s="1317"/>
      <c r="E1324" s="1317"/>
    </row>
    <row r="1325" spans="1:5" ht="96.65" customHeight="1" thickBot="1" x14ac:dyDescent="0.3">
      <c r="A1325" s="1480"/>
      <c r="B1325" s="1535" t="s">
        <v>8984</v>
      </c>
      <c r="C1325" s="1505"/>
      <c r="D1325" s="1317"/>
      <c r="E1325" s="1317"/>
    </row>
    <row r="1326" spans="1:5" ht="31.5" thickBot="1" x14ac:dyDescent="0.3">
      <c r="A1326" s="1450" t="s">
        <v>23557</v>
      </c>
      <c r="B1326" s="1455"/>
      <c r="C1326" s="1467"/>
      <c r="D1326" s="1317"/>
      <c r="E1326" s="1317"/>
    </row>
    <row r="1327" spans="1:5" ht="16" thickBot="1" x14ac:dyDescent="0.3">
      <c r="A1327" s="1450">
        <v>45778</v>
      </c>
      <c r="B1327" s="1455" t="e">
        <f>- lehké poruchy</f>
        <v>#NAME?</v>
      </c>
      <c r="C1327" s="1467">
        <v>1200</v>
      </c>
      <c r="D1327" s="1317"/>
      <c r="E1327" s="1317"/>
    </row>
    <row r="1328" spans="1:5" ht="16" thickBot="1" x14ac:dyDescent="0.3">
      <c r="A1328" s="1450">
        <v>45809</v>
      </c>
      <c r="B1328" s="1455" t="e">
        <f>- středně těžké poruchy</f>
        <v>#NAME?</v>
      </c>
      <c r="C1328" s="1467">
        <v>2400</v>
      </c>
      <c r="D1328" s="1317"/>
      <c r="E1328" s="1317"/>
    </row>
    <row r="1329" spans="1:11" ht="16" thickBot="1" x14ac:dyDescent="0.3">
      <c r="A1329" s="1471">
        <v>45839</v>
      </c>
      <c r="B1329" s="1491" t="e">
        <f>- těžké poruchy</f>
        <v>#NAME?</v>
      </c>
      <c r="C1329" s="1492">
        <v>4000</v>
      </c>
      <c r="D1329" s="1317"/>
      <c r="E1329" s="1317"/>
    </row>
    <row r="1330" spans="1:11" ht="27.65" customHeight="1" thickBot="1" x14ac:dyDescent="0.3">
      <c r="A1330" s="1480"/>
      <c r="B1330" s="1491" t="s">
        <v>8985</v>
      </c>
      <c r="C1330" s="1492"/>
      <c r="D1330" s="1317"/>
      <c r="E1330" s="1317"/>
    </row>
    <row r="1331" spans="1:11" ht="16" thickBot="1" x14ac:dyDescent="0.3">
      <c r="A1331" s="1450"/>
      <c r="B1331" s="1455" t="s">
        <v>8986</v>
      </c>
      <c r="C1331" s="1467"/>
      <c r="D1331" s="1317"/>
      <c r="E1331" s="1317"/>
    </row>
    <row r="1332" spans="1:11" ht="16" thickBot="1" x14ac:dyDescent="0.3">
      <c r="A1332" s="1450">
        <v>45870</v>
      </c>
      <c r="B1332" s="1455" t="e">
        <f>- jaterní poškození s minimální poruchou funkcí</f>
        <v>#NAME?</v>
      </c>
      <c r="C1332" s="1467">
        <v>800</v>
      </c>
      <c r="D1332" s="1317"/>
      <c r="E1332" s="1317"/>
    </row>
    <row r="1333" spans="1:11" ht="16" thickBot="1" x14ac:dyDescent="0.3">
      <c r="A1333" s="1450">
        <v>45901</v>
      </c>
      <c r="B1333" s="1455" t="e">
        <f>- lehké poruchy</f>
        <v>#NAME?</v>
      </c>
      <c r="C1333" s="1467">
        <v>1600</v>
      </c>
      <c r="D1333" s="1317"/>
      <c r="E1333" s="1317"/>
    </row>
    <row r="1334" spans="1:11" ht="16" thickBot="1" x14ac:dyDescent="0.3">
      <c r="A1334" s="1450">
        <v>45931</v>
      </c>
      <c r="B1334" s="1455" t="e">
        <f>- středně těžké poruchy</f>
        <v>#NAME?</v>
      </c>
      <c r="C1334" s="1467">
        <v>3000</v>
      </c>
      <c r="D1334" s="1317"/>
      <c r="E1334" s="1317"/>
    </row>
    <row r="1335" spans="1:11" ht="16" thickBot="1" x14ac:dyDescent="0.3">
      <c r="A1335" s="1450">
        <v>45962</v>
      </c>
      <c r="B1335" s="1455" t="e">
        <f>- těžké poruchy</f>
        <v>#NAME?</v>
      </c>
      <c r="C1335" s="1467">
        <v>4000</v>
      </c>
      <c r="D1335" s="1317"/>
      <c r="E1335" s="1317"/>
    </row>
    <row r="1336" spans="1:11" ht="47" thickBot="1" x14ac:dyDescent="0.3">
      <c r="A1336" s="1471">
        <v>45992</v>
      </c>
      <c r="B1336" s="1491" t="s">
        <v>8987</v>
      </c>
      <c r="C1336" s="1492">
        <v>6000</v>
      </c>
      <c r="D1336" s="1317"/>
      <c r="E1336" s="1317"/>
    </row>
    <row r="1337" spans="1:11" ht="16" thickBot="1" x14ac:dyDescent="0.3">
      <c r="A1337" s="1468"/>
      <c r="B1337" s="1455" t="s">
        <v>8988</v>
      </c>
      <c r="C1337" s="1467"/>
      <c r="D1337" s="1317"/>
      <c r="E1337" s="1317"/>
    </row>
    <row r="1338" spans="1:11" ht="16" thickBot="1" x14ac:dyDescent="0.3">
      <c r="A1338" s="1468">
        <v>41275</v>
      </c>
      <c r="B1338" s="1539" t="e">
        <f>- po stabilizaci stavu</f>
        <v>#NAME?</v>
      </c>
      <c r="C1338" s="1540">
        <v>4000</v>
      </c>
      <c r="D1338" s="1541"/>
      <c r="E1338" s="1542"/>
      <c r="F1338" s="1543"/>
      <c r="G1338" s="1543"/>
      <c r="H1338" s="1543"/>
      <c r="I1338" s="1543"/>
      <c r="J1338" s="1543"/>
      <c r="K1338" s="1543"/>
    </row>
    <row r="1339" spans="1:11" ht="16" thickBot="1" x14ac:dyDescent="0.3">
      <c r="A1339" s="1471">
        <v>41640</v>
      </c>
      <c r="B1339" s="1491" t="e">
        <f>- nevyléčitelné formy</f>
        <v>#NAME?</v>
      </c>
      <c r="C1339" s="1492">
        <v>6000</v>
      </c>
      <c r="D1339" s="1317"/>
      <c r="E1339" s="1317"/>
    </row>
    <row r="1340" spans="1:11" ht="27.65" customHeight="1" thickBot="1" x14ac:dyDescent="0.3">
      <c r="A1340" s="1471"/>
      <c r="B1340" s="1491" t="s">
        <v>8989</v>
      </c>
      <c r="C1340" s="1492"/>
      <c r="D1340" s="1317"/>
      <c r="E1340" s="1317"/>
    </row>
    <row r="1341" spans="1:11" ht="16" thickBot="1" x14ac:dyDescent="0.3">
      <c r="A1341" s="1468"/>
      <c r="B1341" s="1455" t="s">
        <v>8990</v>
      </c>
      <c r="C1341" s="1467"/>
      <c r="D1341" s="1317"/>
      <c r="E1341" s="1317"/>
    </row>
    <row r="1342" spans="1:11" ht="47" thickBot="1" x14ac:dyDescent="0.3">
      <c r="A1342" s="1468">
        <v>42005</v>
      </c>
      <c r="B1342" s="1455" t="s">
        <v>8991</v>
      </c>
      <c r="C1342" s="1467">
        <v>800</v>
      </c>
      <c r="D1342" s="1317"/>
      <c r="E1342" s="1317"/>
    </row>
    <row r="1343" spans="1:11" ht="16" thickBot="1" x14ac:dyDescent="0.3">
      <c r="A1343" s="1468">
        <v>42370</v>
      </c>
      <c r="B1343" s="1455" t="e">
        <f>- postižení ledvin s omezením funkce lehkého stupně</f>
        <v>#NAME?</v>
      </c>
      <c r="C1343" s="1467">
        <v>1200</v>
      </c>
      <c r="D1343" s="1317"/>
      <c r="E1343" s="1317"/>
    </row>
    <row r="1344" spans="1:11" ht="16" thickBot="1" x14ac:dyDescent="0.3">
      <c r="A1344" s="1468">
        <v>42736</v>
      </c>
      <c r="B1344" s="1455" t="e">
        <f>- středně těžkého stupně</f>
        <v>#NAME?</v>
      </c>
      <c r="C1344" s="1467">
        <v>2400</v>
      </c>
      <c r="D1344" s="1317"/>
      <c r="E1344" s="1317"/>
    </row>
    <row r="1345" spans="1:5" ht="16" thickBot="1" x14ac:dyDescent="0.3">
      <c r="A1345" s="1468">
        <v>43101</v>
      </c>
      <c r="B1345" s="1455" t="e">
        <f>- těžkého stupně</f>
        <v>#NAME?</v>
      </c>
      <c r="C1345" s="1467">
        <v>4000</v>
      </c>
      <c r="D1345" s="1317"/>
      <c r="E1345" s="1317"/>
    </row>
    <row r="1346" spans="1:5" ht="16" thickBot="1" x14ac:dyDescent="0.3">
      <c r="A1346" s="1475">
        <v>43466</v>
      </c>
      <c r="B1346" s="1491" t="e">
        <f>- úplné selhání ledvin (nutnost hemodialýzy)</f>
        <v>#NAME?</v>
      </c>
      <c r="C1346" s="1492">
        <v>6000</v>
      </c>
      <c r="D1346" s="1317"/>
      <c r="E1346" s="1317"/>
    </row>
    <row r="1347" spans="1:5" ht="16" thickBot="1" x14ac:dyDescent="0.3">
      <c r="A1347" s="1468"/>
      <c r="B1347" s="1455" t="s">
        <v>8992</v>
      </c>
      <c r="C1347" s="1467"/>
      <c r="D1347" s="1317"/>
      <c r="E1347" s="1317"/>
    </row>
    <row r="1348" spans="1:5" ht="16" thickBot="1" x14ac:dyDescent="0.3">
      <c r="A1348" s="1468">
        <v>43831</v>
      </c>
      <c r="B1348" s="1455" t="e">
        <f>- po stabilizaci stavu</f>
        <v>#NAME?</v>
      </c>
      <c r="C1348" s="1467">
        <v>4000</v>
      </c>
      <c r="D1348" s="1317"/>
      <c r="E1348" s="1317"/>
    </row>
    <row r="1349" spans="1:5" ht="27.65" customHeight="1" thickBot="1" x14ac:dyDescent="0.3">
      <c r="A1349" s="1475">
        <v>44197</v>
      </c>
      <c r="B1349" s="1491" t="e">
        <f>- nevyléčitelné formy</f>
        <v>#NAME?</v>
      </c>
      <c r="C1349" s="1492">
        <v>6000</v>
      </c>
      <c r="D1349" s="1317"/>
      <c r="E1349" s="1317"/>
    </row>
    <row r="1350" spans="1:5" ht="16" thickBot="1" x14ac:dyDescent="0.3">
      <c r="A1350" s="1468"/>
      <c r="B1350" s="1455" t="s">
        <v>8993</v>
      </c>
      <c r="C1350" s="1467"/>
      <c r="D1350" s="1317"/>
      <c r="E1350" s="1317"/>
    </row>
    <row r="1351" spans="1:5" ht="16" thickBot="1" x14ac:dyDescent="0.3">
      <c r="A1351" s="1468">
        <v>44562</v>
      </c>
      <c r="B1351" s="1455" t="e">
        <f>- poškození lehkého stupně</f>
        <v>#NAME?</v>
      </c>
      <c r="C1351" s="1467">
        <v>1200</v>
      </c>
      <c r="D1351" s="1317"/>
      <c r="E1351" s="1317"/>
    </row>
    <row r="1352" spans="1:5" ht="16" thickBot="1" x14ac:dyDescent="0.3">
      <c r="A1352" s="1468">
        <v>44927</v>
      </c>
      <c r="B1352" s="1455" t="e">
        <f>- poškození středně těžkého stupně</f>
        <v>#NAME?</v>
      </c>
      <c r="C1352" s="1467">
        <v>2400</v>
      </c>
      <c r="D1352" s="1317"/>
      <c r="E1352" s="1317"/>
    </row>
    <row r="1353" spans="1:5" ht="16" thickBot="1" x14ac:dyDescent="0.3">
      <c r="A1353" s="1468">
        <v>45292</v>
      </c>
      <c r="B1353" s="1455" t="e">
        <f>- poškození těžkého stupně</f>
        <v>#NAME?</v>
      </c>
      <c r="C1353" s="1467">
        <v>4000</v>
      </c>
      <c r="D1353" s="1317"/>
      <c r="E1353" s="1317"/>
    </row>
    <row r="1354" spans="1:5" ht="16" thickBot="1" x14ac:dyDescent="0.3">
      <c r="A1354" s="1475">
        <v>45658</v>
      </c>
      <c r="B1354" s="1491" t="e">
        <f>- zvlášť těžká poškození vedoucí k srdečnímu selhávání na úrovni NYHA IV</f>
        <v>#NAME?</v>
      </c>
      <c r="C1354" s="1492">
        <v>6000</v>
      </c>
      <c r="D1354" s="1317"/>
      <c r="E1354" s="1317"/>
    </row>
    <row r="1355" spans="1:5" ht="27.65" customHeight="1" thickBot="1" x14ac:dyDescent="0.3">
      <c r="A1355" s="1480"/>
      <c r="B1355" s="1491"/>
      <c r="C1355" s="1492"/>
      <c r="D1355" s="1317"/>
      <c r="E1355" s="1317"/>
    </row>
    <row r="1356" spans="1:5" ht="16" thickBot="1" x14ac:dyDescent="0.3">
      <c r="A1356" s="1480"/>
      <c r="B1356" s="1491" t="s">
        <v>8994</v>
      </c>
      <c r="C1356" s="1492"/>
      <c r="D1356" s="1317"/>
      <c r="E1356" s="1317"/>
    </row>
    <row r="1357" spans="1:5" ht="16" thickBot="1" x14ac:dyDescent="0.3">
      <c r="A1357" s="1468"/>
      <c r="B1357" s="1455" t="s">
        <v>8990</v>
      </c>
      <c r="C1357" s="1467"/>
      <c r="D1357" s="1317"/>
      <c r="E1357" s="1317"/>
    </row>
    <row r="1358" spans="1:5" ht="16" thickBot="1" x14ac:dyDescent="0.3">
      <c r="A1358" s="1468"/>
      <c r="B1358" s="1455" t="s">
        <v>8995</v>
      </c>
      <c r="C1358" s="1467"/>
      <c r="D1358" s="1317"/>
      <c r="E1358" s="1317"/>
    </row>
    <row r="1359" spans="1:5" ht="16" thickBot="1" x14ac:dyDescent="0.3">
      <c r="A1359" s="1468">
        <v>46023</v>
      </c>
      <c r="B1359" s="1455" t="e">
        <f>- mírné s trombocytopenií a s mírnými klinickými projevy</f>
        <v>#NAME?</v>
      </c>
      <c r="C1359" s="1467">
        <v>1200</v>
      </c>
      <c r="D1359" s="1317"/>
      <c r="E1359" s="1317"/>
    </row>
    <row r="1360" spans="1:5" ht="16" thickBot="1" x14ac:dyDescent="0.3">
      <c r="A1360" s="1468">
        <v>46388</v>
      </c>
      <c r="B1360" s="1455" t="e">
        <f>- středně těžká s trombocytopenií a se středně těžce vyjádřenými klinickými projevy</f>
        <v>#NAME?</v>
      </c>
      <c r="C1360" s="1467">
        <v>2400</v>
      </c>
      <c r="D1360" s="1317"/>
      <c r="E1360" s="1317"/>
    </row>
    <row r="1361" spans="1:5" ht="27.65" customHeight="1" thickBot="1" x14ac:dyDescent="0.3">
      <c r="A1361" s="1475">
        <v>46753</v>
      </c>
      <c r="B1361" s="1491" t="s">
        <v>8996</v>
      </c>
      <c r="C1361" s="1492">
        <v>4000</v>
      </c>
      <c r="D1361" s="1317"/>
      <c r="E1361" s="1317"/>
    </row>
    <row r="1362" spans="1:5" ht="16" thickBot="1" x14ac:dyDescent="0.3">
      <c r="A1362" s="1468">
        <v>47119</v>
      </c>
      <c r="B1362" s="1455" t="e">
        <f>- tento stav s přechodem do leukemie</f>
        <v>#NAME?</v>
      </c>
      <c r="C1362" s="1467">
        <v>6000</v>
      </c>
      <c r="D1362" s="1317"/>
      <c r="E1362" s="1317"/>
    </row>
    <row r="1363" spans="1:5" ht="16" thickBot="1" x14ac:dyDescent="0.3">
      <c r="A1363" s="1468"/>
      <c r="B1363" s="1455" t="s">
        <v>8997</v>
      </c>
      <c r="C1363" s="1467"/>
      <c r="D1363" s="1317"/>
      <c r="E1363" s="1317"/>
    </row>
    <row r="1364" spans="1:5" ht="16" thickBot="1" x14ac:dyDescent="0.3">
      <c r="A1364" s="1468">
        <v>10959</v>
      </c>
      <c r="B1364" s="1455" t="e">
        <f>- lehká anemie s mírnými klinickými projevy (předčasná unavitelnost)</f>
        <v>#NAME?</v>
      </c>
      <c r="C1364" s="1467">
        <v>1200</v>
      </c>
      <c r="D1364" s="1317"/>
      <c r="E1364" s="1317"/>
    </row>
    <row r="1365" spans="1:5" ht="16" thickBot="1" x14ac:dyDescent="0.3">
      <c r="A1365" s="1468">
        <v>11324</v>
      </c>
      <c r="B1365" s="1455" t="e">
        <f>- středně těžká anemie</f>
        <v>#NAME?</v>
      </c>
      <c r="C1365" s="1467">
        <v>2400</v>
      </c>
      <c r="D1365" s="1317"/>
      <c r="E1365" s="1317"/>
    </row>
    <row r="1366" spans="1:5" ht="47" thickBot="1" x14ac:dyDescent="0.3">
      <c r="A1366" s="1475">
        <v>11689</v>
      </c>
      <c r="B1366" s="1491" t="s">
        <v>8998</v>
      </c>
      <c r="C1366" s="1492">
        <v>4000</v>
      </c>
      <c r="D1366" s="1317"/>
      <c r="E1366" s="1317"/>
    </row>
    <row r="1367" spans="1:5" ht="31.5" thickBot="1" x14ac:dyDescent="0.3">
      <c r="A1367" s="1468">
        <v>12055</v>
      </c>
      <c r="B1367" s="1455" t="s">
        <v>8999</v>
      </c>
      <c r="C1367" s="1467">
        <v>4500</v>
      </c>
      <c r="D1367" s="1317"/>
      <c r="E1367" s="1317"/>
    </row>
    <row r="1368" spans="1:5" ht="16" thickBot="1" x14ac:dyDescent="0.3">
      <c r="A1368" s="1468"/>
      <c r="B1368" s="1455" t="s">
        <v>8685</v>
      </c>
      <c r="C1368" s="1467"/>
      <c r="D1368" s="1317"/>
      <c r="E1368" s="1317"/>
    </row>
    <row r="1369" spans="1:5" ht="16" thickBot="1" x14ac:dyDescent="0.3">
      <c r="A1369" s="1468">
        <v>12420</v>
      </c>
      <c r="B1369" s="1455" t="e">
        <f>- chronické leukemie s nepatrnými laboratorními a klinickými projevy nebo v remisi</f>
        <v>#NAME?</v>
      </c>
      <c r="C1369" s="1467">
        <v>1600</v>
      </c>
      <c r="D1369" s="1317"/>
      <c r="E1369" s="1317"/>
    </row>
    <row r="1370" spans="1:5" ht="16" thickBot="1" x14ac:dyDescent="0.3">
      <c r="A1370" s="1468">
        <v>12785</v>
      </c>
      <c r="B1370" s="1455" t="e">
        <f>- s mírnými laboratorními a klinickými projevy</f>
        <v>#NAME?</v>
      </c>
      <c r="C1370" s="1467">
        <v>3000</v>
      </c>
      <c r="D1370" s="1317"/>
      <c r="E1370" s="1317"/>
    </row>
    <row r="1371" spans="1:5" ht="16" thickBot="1" x14ac:dyDescent="0.3">
      <c r="A1371" s="1475">
        <v>13150</v>
      </c>
      <c r="B1371" s="1451" t="s">
        <v>9000</v>
      </c>
      <c r="C1371" s="1467">
        <v>4000</v>
      </c>
      <c r="D1371" s="1317"/>
      <c r="E1371" s="1317"/>
    </row>
    <row r="1372" spans="1:5" ht="16" thickBot="1" x14ac:dyDescent="0.3">
      <c r="A1372" s="1468">
        <v>13516</v>
      </c>
      <c r="B1372" s="1455" t="s">
        <v>9001</v>
      </c>
      <c r="C1372" s="1467">
        <v>6000</v>
      </c>
      <c r="D1372" s="1317"/>
      <c r="E1372" s="1317"/>
    </row>
    <row r="1373" spans="1:5" ht="16" thickBot="1" x14ac:dyDescent="0.3">
      <c r="A1373" s="1468"/>
      <c r="B1373" s="1455"/>
      <c r="C1373" s="1467"/>
      <c r="D1373" s="1317"/>
      <c r="E1373" s="1317"/>
    </row>
    <row r="1374" spans="1:5" ht="82.9" customHeight="1" thickBot="1" x14ac:dyDescent="0.3">
      <c r="A1374" s="1480"/>
      <c r="B1374" s="1491" t="s">
        <v>11855</v>
      </c>
      <c r="C1374" s="1492"/>
      <c r="D1374" s="1317"/>
      <c r="E1374" s="1317"/>
    </row>
    <row r="1375" spans="1:5" ht="16" thickBot="1" x14ac:dyDescent="0.3">
      <c r="A1375" s="1468">
        <v>13881</v>
      </c>
      <c r="B1375" s="1455" t="s">
        <v>8779</v>
      </c>
      <c r="C1375" s="1467">
        <v>160</v>
      </c>
      <c r="D1375" s="1317"/>
      <c r="E1375" s="1317"/>
    </row>
    <row r="1376" spans="1:5" ht="16" thickBot="1" x14ac:dyDescent="0.3">
      <c r="A1376" s="1468">
        <v>14246</v>
      </c>
      <c r="B1376" s="1455" t="s">
        <v>9002</v>
      </c>
      <c r="C1376" s="1467">
        <v>1000</v>
      </c>
      <c r="D1376" s="1317"/>
      <c r="E1376" s="1317"/>
    </row>
    <row r="1377" spans="1:5" ht="31.5" thickBot="1" x14ac:dyDescent="0.3">
      <c r="A1377" s="1468"/>
      <c r="B1377" s="1455" t="s">
        <v>9003</v>
      </c>
      <c r="C1377" s="1467"/>
      <c r="D1377" s="1317"/>
      <c r="E1377" s="1317"/>
    </row>
    <row r="1378" spans="1:5" ht="16" thickBot="1" x14ac:dyDescent="0.3">
      <c r="A1378" s="1468">
        <v>14611</v>
      </c>
      <c r="B1378" s="1455" t="s">
        <v>9004</v>
      </c>
      <c r="C1378" s="1467">
        <v>1200</v>
      </c>
      <c r="D1378" s="1317"/>
      <c r="E1378" s="1317"/>
    </row>
    <row r="1379" spans="1:5" ht="27.65" customHeight="1" thickBot="1" x14ac:dyDescent="0.3">
      <c r="A1379" s="1475">
        <v>14977</v>
      </c>
      <c r="B1379" s="1491" t="e">
        <f>- středně těžkého stupně</f>
        <v>#NAME?</v>
      </c>
      <c r="C1379" s="1492">
        <v>2400</v>
      </c>
      <c r="D1379" s="1317"/>
      <c r="E1379" s="1317"/>
    </row>
    <row r="1380" spans="1:5" ht="69" customHeight="1" thickBot="1" x14ac:dyDescent="0.3">
      <c r="A1380" s="1475">
        <v>15342</v>
      </c>
      <c r="B1380" s="1491" t="e">
        <f>- těžkého stupně</f>
        <v>#NAME?</v>
      </c>
      <c r="C1380" s="1492">
        <v>4000</v>
      </c>
      <c r="D1380" s="1317"/>
      <c r="E1380" s="1317"/>
    </row>
    <row r="1381" spans="1:5" ht="16" thickBot="1" x14ac:dyDescent="0.3">
      <c r="A1381" s="1468">
        <v>15707</v>
      </c>
      <c r="B1381" s="1455" t="e">
        <f>- zvlášť těžká poškození vedoucí k pravostrannému srdečnímu selhávání na úrovni NYHA IV</f>
        <v>#NAME?</v>
      </c>
      <c r="C1381" s="1467">
        <v>6000</v>
      </c>
      <c r="D1381" s="1317"/>
      <c r="E1381" s="1317"/>
    </row>
    <row r="1382" spans="1:5" ht="16" thickBot="1" x14ac:dyDescent="0.3">
      <c r="A1382" s="1468"/>
      <c r="B1382" s="1455"/>
      <c r="C1382" s="1467"/>
      <c r="D1382" s="1317"/>
      <c r="E1382" s="1317"/>
    </row>
    <row r="1383" spans="1:5" ht="16" thickBot="1" x14ac:dyDescent="0.3">
      <c r="A1383" s="1480"/>
      <c r="B1383" s="1491" t="s">
        <v>9005</v>
      </c>
      <c r="C1383" s="1492"/>
      <c r="D1383" s="1317"/>
      <c r="E1383" s="1317"/>
    </row>
    <row r="1384" spans="1:5" ht="16" thickBot="1" x14ac:dyDescent="0.3">
      <c r="A1384" s="1468"/>
      <c r="B1384" s="1455" t="s">
        <v>23558</v>
      </c>
      <c r="C1384" s="1467"/>
      <c r="D1384" s="1317"/>
      <c r="E1384" s="1317"/>
    </row>
    <row r="1385" spans="1:5" ht="16" thickBot="1" x14ac:dyDescent="0.3">
      <c r="A1385" s="1468">
        <v>16072</v>
      </c>
      <c r="B1385" s="1455" t="e">
        <f>- po stabilizaci stavu</f>
        <v>#NAME?</v>
      </c>
      <c r="C1385" s="1467">
        <v>4000</v>
      </c>
      <c r="D1385" s="1317"/>
      <c r="E1385" s="1317"/>
    </row>
    <row r="1386" spans="1:5" ht="41.5" customHeight="1" thickBot="1" x14ac:dyDescent="0.3">
      <c r="A1386" s="1475">
        <v>16438</v>
      </c>
      <c r="B1386" s="1491" t="e">
        <f>- nevyléčitelné formy</f>
        <v>#NAME?</v>
      </c>
      <c r="C1386" s="1492">
        <v>6000</v>
      </c>
      <c r="D1386" s="1317"/>
      <c r="E1386" s="1317"/>
    </row>
    <row r="1387" spans="1:5" ht="16" thickBot="1" x14ac:dyDescent="0.3">
      <c r="A1387" s="1468"/>
      <c r="B1387" s="1455" t="s">
        <v>9006</v>
      </c>
      <c r="C1387" s="1467"/>
      <c r="D1387" s="1317"/>
      <c r="E1387" s="1317"/>
    </row>
    <row r="1388" spans="1:5" ht="16" thickBot="1" x14ac:dyDescent="0.3">
      <c r="A1388" s="1468">
        <v>16803</v>
      </c>
      <c r="B1388" s="1455" t="e">
        <f>- po stabilizaci stavu</f>
        <v>#NAME?</v>
      </c>
      <c r="C1388" s="1467">
        <v>4000</v>
      </c>
      <c r="D1388" s="1317"/>
      <c r="E1388" s="1317"/>
    </row>
    <row r="1389" spans="1:5" ht="16" thickBot="1" x14ac:dyDescent="0.3">
      <c r="A1389" s="1468">
        <v>17168</v>
      </c>
      <c r="B1389" s="1455" t="e">
        <f>- nevyléčitelné formy</f>
        <v>#NAME?</v>
      </c>
      <c r="C1389" s="1467">
        <v>6000</v>
      </c>
      <c r="D1389" s="1317"/>
      <c r="E1389" s="1317"/>
    </row>
    <row r="1390" spans="1:5" ht="16" thickBot="1" x14ac:dyDescent="0.3">
      <c r="A1390" s="1471"/>
      <c r="B1390" s="1491" t="s">
        <v>9007</v>
      </c>
      <c r="C1390" s="1492"/>
      <c r="D1390" s="1317"/>
      <c r="E1390" s="1317"/>
    </row>
    <row r="1391" spans="1:5" ht="16" thickBot="1" x14ac:dyDescent="0.3">
      <c r="A1391" s="1468">
        <v>17533</v>
      </c>
      <c r="B1391" s="1455" t="e">
        <f>- po odstranění nádoru v časném stadiu</f>
        <v>#NAME?</v>
      </c>
      <c r="C1391" s="1467">
        <v>2000</v>
      </c>
      <c r="D1391" s="1317"/>
      <c r="E1391" s="1317"/>
    </row>
    <row r="1392" spans="1:5" ht="16" thickBot="1" x14ac:dyDescent="0.3">
      <c r="A1392" s="1468">
        <v>17899</v>
      </c>
      <c r="B1392" s="1455" t="e">
        <f>- v pozdním stadiu</f>
        <v>#NAME?</v>
      </c>
      <c r="C1392" s="1467">
        <v>4000</v>
      </c>
      <c r="D1392" s="1317"/>
      <c r="E1392" s="1317"/>
    </row>
    <row r="1393" spans="1:5" ht="16" thickBot="1" x14ac:dyDescent="0.3">
      <c r="A1393" s="1468">
        <v>18264</v>
      </c>
      <c r="B1393" s="1455" t="e">
        <f>- nevyléčitelné formy</f>
        <v>#NAME?</v>
      </c>
      <c r="C1393" s="1467">
        <v>6000</v>
      </c>
      <c r="D1393" s="1317"/>
      <c r="E1393" s="1317"/>
    </row>
    <row r="1394" spans="1:5" ht="16" thickBot="1" x14ac:dyDescent="0.3">
      <c r="A1394" s="1480"/>
      <c r="B1394" s="1491" t="s">
        <v>9008</v>
      </c>
      <c r="C1394" s="1492"/>
      <c r="D1394" s="1317"/>
      <c r="E1394" s="1317"/>
    </row>
    <row r="1395" spans="1:5" ht="16" thickBot="1" x14ac:dyDescent="0.3">
      <c r="A1395" s="1468">
        <v>18629</v>
      </c>
      <c r="B1395" s="1455" t="s">
        <v>9009</v>
      </c>
      <c r="C1395" s="1467">
        <v>2000</v>
      </c>
      <c r="D1395" s="1317"/>
      <c r="E1395" s="1317"/>
    </row>
    <row r="1396" spans="1:5" ht="16" thickBot="1" x14ac:dyDescent="0.3">
      <c r="A1396" s="1468">
        <v>18994</v>
      </c>
      <c r="B1396" s="1455" t="e">
        <f>- v pozdním stadiu</f>
        <v>#NAME?</v>
      </c>
      <c r="C1396" s="1467">
        <v>4000</v>
      </c>
      <c r="D1396" s="1317"/>
      <c r="E1396" s="1317"/>
    </row>
    <row r="1397" spans="1:5" ht="27.65" customHeight="1" thickBot="1" x14ac:dyDescent="0.3">
      <c r="A1397" s="1471">
        <v>19360</v>
      </c>
      <c r="B1397" s="1491" t="e">
        <f>- nevyléčitelné formy</f>
        <v>#NAME?</v>
      </c>
      <c r="C1397" s="1492">
        <v>6000</v>
      </c>
      <c r="D1397" s="1317"/>
      <c r="E1397" s="1317"/>
    </row>
    <row r="1398" spans="1:5" ht="16" thickBot="1" x14ac:dyDescent="0.3">
      <c r="A1398" s="1468"/>
      <c r="B1398" s="1455" t="s">
        <v>9010</v>
      </c>
      <c r="C1398" s="1467"/>
      <c r="D1398" s="1317"/>
      <c r="E1398" s="1317"/>
    </row>
    <row r="1399" spans="1:5" ht="16" thickBot="1" x14ac:dyDescent="0.3">
      <c r="A1399" s="1468">
        <v>19725</v>
      </c>
      <c r="B1399" s="1455" t="s">
        <v>9011</v>
      </c>
      <c r="C1399" s="1467">
        <v>1600</v>
      </c>
      <c r="D1399" s="1317"/>
      <c r="E1399" s="1317"/>
    </row>
    <row r="1400" spans="1:5" ht="55.15" customHeight="1" thickBot="1" x14ac:dyDescent="0.3">
      <c r="A1400" s="1468">
        <v>20090</v>
      </c>
      <c r="B1400" s="1487" t="s">
        <v>9012</v>
      </c>
      <c r="C1400" s="1488">
        <v>6000</v>
      </c>
      <c r="D1400" s="1317"/>
      <c r="E1400" s="1317"/>
    </row>
    <row r="1401" spans="1:5" ht="69" customHeight="1" thickBot="1" x14ac:dyDescent="0.3">
      <c r="A1401" s="1450"/>
      <c r="B1401" s="1491" t="s">
        <v>9013</v>
      </c>
      <c r="C1401" s="1492"/>
      <c r="D1401" s="1317"/>
      <c r="E1401" s="1317"/>
    </row>
    <row r="1402" spans="1:5" ht="31.5" thickBot="1" x14ac:dyDescent="0.3">
      <c r="A1402" s="1471">
        <v>20455</v>
      </c>
      <c r="B1402" s="1491" t="s">
        <v>9014</v>
      </c>
      <c r="C1402" s="1492" t="s">
        <v>9015</v>
      </c>
      <c r="D1402" s="1317"/>
      <c r="E1402" s="1317"/>
    </row>
    <row r="1403" spans="1:5" ht="16" thickBot="1" x14ac:dyDescent="0.3">
      <c r="A1403" s="1490">
        <v>20821</v>
      </c>
      <c r="B1403" s="1455" t="s">
        <v>9012</v>
      </c>
      <c r="C1403" s="1467">
        <v>6000</v>
      </c>
      <c r="D1403" s="1317"/>
      <c r="E1403" s="1317"/>
    </row>
    <row r="1404" spans="1:5" ht="16" thickBot="1" x14ac:dyDescent="0.3">
      <c r="A1404" s="1490"/>
      <c r="B1404" s="1455"/>
      <c r="C1404" s="1467"/>
      <c r="D1404" s="1317"/>
      <c r="E1404" s="1317"/>
    </row>
    <row r="1405" spans="1:5" ht="16" thickBot="1" x14ac:dyDescent="0.3">
      <c r="A1405" s="1490" t="s">
        <v>11546</v>
      </c>
      <c r="B1405" s="1455" t="s">
        <v>8678</v>
      </c>
      <c r="C1405" s="1467"/>
      <c r="D1405" s="1317"/>
      <c r="E1405" s="1317"/>
    </row>
    <row r="1406" spans="1:5" ht="16" thickBot="1" x14ac:dyDescent="0.3">
      <c r="A1406" s="1490">
        <v>45659</v>
      </c>
      <c r="B1406" s="1455" t="s">
        <v>9016</v>
      </c>
      <c r="C1406" s="1467"/>
      <c r="D1406" s="1317"/>
      <c r="E1406" s="1317"/>
    </row>
    <row r="1407" spans="1:5" ht="16" thickBot="1" x14ac:dyDescent="0.3">
      <c r="A1407" s="1475"/>
      <c r="B1407" s="1491" t="s">
        <v>8995</v>
      </c>
      <c r="C1407" s="1492"/>
      <c r="D1407" s="1317"/>
      <c r="E1407" s="1317"/>
    </row>
    <row r="1408" spans="1:5" ht="16" thickBot="1" x14ac:dyDescent="0.3">
      <c r="A1408" s="1490">
        <v>36893</v>
      </c>
      <c r="B1408" s="1455" t="e">
        <f>- mírná s trombocytopenií s mírnými klinickými projevy</f>
        <v>#NAME?</v>
      </c>
      <c r="C1408" s="1467">
        <v>1200</v>
      </c>
      <c r="D1408" s="1317"/>
      <c r="E1408" s="1317"/>
    </row>
    <row r="1409" spans="1:5" ht="16" thickBot="1" x14ac:dyDescent="0.3">
      <c r="A1409" s="1490">
        <v>37258</v>
      </c>
      <c r="B1409" s="1455" t="e">
        <f>- středně těžká s těžkou trombocytopenií se středně těžce vyjádřenými klinickými projevy</f>
        <v>#NAME?</v>
      </c>
      <c r="C1409" s="1467">
        <v>2400</v>
      </c>
      <c r="D1409" s="1317"/>
      <c r="E1409" s="1317"/>
    </row>
    <row r="1410" spans="1:5" ht="31.5" thickBot="1" x14ac:dyDescent="0.3">
      <c r="A1410" s="1490">
        <v>37623</v>
      </c>
      <c r="B1410" s="1455" t="s">
        <v>9017</v>
      </c>
      <c r="C1410" s="1467">
        <v>4000</v>
      </c>
      <c r="D1410" s="1317"/>
      <c r="E1410" s="1317"/>
    </row>
    <row r="1411" spans="1:5" ht="16" thickBot="1" x14ac:dyDescent="0.3">
      <c r="A1411" s="1490">
        <v>37988</v>
      </c>
      <c r="B1411" s="1455" t="e">
        <f>- stav s přechodem do leukemie</f>
        <v>#NAME?</v>
      </c>
      <c r="C1411" s="1467">
        <v>6000</v>
      </c>
      <c r="D1411" s="1317"/>
      <c r="E1411" s="1317"/>
    </row>
    <row r="1412" spans="1:5" ht="16" thickBot="1" x14ac:dyDescent="0.3">
      <c r="A1412" s="1475"/>
      <c r="B1412" s="1491" t="s">
        <v>8685</v>
      </c>
      <c r="C1412" s="1492"/>
      <c r="D1412" s="1317"/>
      <c r="E1412" s="1317"/>
    </row>
    <row r="1413" spans="1:5" ht="16" thickBot="1" x14ac:dyDescent="0.3">
      <c r="A1413" s="1490">
        <v>38354</v>
      </c>
      <c r="B1413" s="1455" t="e">
        <f>- chronické leukemie s nepatrnými laboratorními a klinickými projevy nebo v remisi</f>
        <v>#NAME?</v>
      </c>
      <c r="C1413" s="1467">
        <v>1600</v>
      </c>
      <c r="D1413" s="1317"/>
      <c r="E1413" s="1317"/>
    </row>
    <row r="1414" spans="1:5" ht="16" thickBot="1" x14ac:dyDescent="0.3">
      <c r="A1414" s="1490">
        <v>38719</v>
      </c>
      <c r="B1414" s="1455" t="e">
        <f>- s mírnými laboratorními a klinickými projevy</f>
        <v>#NAME?</v>
      </c>
      <c r="C1414" s="1467">
        <v>2400</v>
      </c>
      <c r="D1414" s="1317"/>
      <c r="E1414" s="1317"/>
    </row>
    <row r="1415" spans="1:5" ht="16" thickBot="1" x14ac:dyDescent="0.3">
      <c r="A1415" s="1490">
        <v>39084</v>
      </c>
      <c r="B1415" s="1455" t="s">
        <v>9000</v>
      </c>
      <c r="C1415" s="1467">
        <v>4000</v>
      </c>
      <c r="D1415" s="1317"/>
      <c r="E1415" s="1317"/>
    </row>
    <row r="1416" spans="1:5" ht="16" thickBot="1" x14ac:dyDescent="0.3">
      <c r="A1416" s="1490">
        <v>39449</v>
      </c>
      <c r="B1416" s="1455" t="s">
        <v>9018</v>
      </c>
      <c r="C1416" s="1467">
        <v>6000</v>
      </c>
      <c r="D1416" s="1317"/>
      <c r="E1416" s="1317"/>
    </row>
    <row r="1417" spans="1:5" ht="16" thickBot="1" x14ac:dyDescent="0.3">
      <c r="A1417" s="1475"/>
      <c r="B1417" s="1455" t="s">
        <v>8682</v>
      </c>
      <c r="C1417" s="1489"/>
      <c r="D1417" s="1317"/>
      <c r="E1417" s="1317"/>
    </row>
    <row r="1418" spans="1:5" ht="28.5" thickBot="1" x14ac:dyDescent="0.3">
      <c r="A1418" s="1490">
        <v>39815</v>
      </c>
      <c r="B1418" s="1455" t="e">
        <f>- po odstranění nádoru (nádorů) po stabilizaci stavu podle rozsahu a závažnosti</f>
        <v>#NAME?</v>
      </c>
      <c r="C1418" s="1467" t="s">
        <v>23559</v>
      </c>
      <c r="D1418" s="1317"/>
      <c r="E1418" s="1317"/>
    </row>
    <row r="1419" spans="1:5" ht="16" thickBot="1" x14ac:dyDescent="0.3">
      <c r="A1419" s="1490">
        <v>40180</v>
      </c>
      <c r="B1419" s="1455" t="e">
        <f>- metastazující formy se závažnou prognózou</f>
        <v>#NAME?</v>
      </c>
      <c r="C1419" s="1467">
        <v>6000</v>
      </c>
      <c r="D1419" s="1317"/>
      <c r="E1419" s="1317"/>
    </row>
    <row r="1420" spans="1:5" ht="55.15" customHeight="1" thickBot="1" x14ac:dyDescent="0.3">
      <c r="A1420" s="1450">
        <v>40545</v>
      </c>
      <c r="B1420" s="1491" t="s">
        <v>9019</v>
      </c>
      <c r="C1420" s="1492">
        <v>1200</v>
      </c>
      <c r="D1420" s="1317"/>
      <c r="E1420" s="1317"/>
    </row>
    <row r="1421" spans="1:5" ht="31.5" thickBot="1" x14ac:dyDescent="0.3">
      <c r="A1421" s="1490">
        <v>40910</v>
      </c>
      <c r="B1421" s="1455" t="s">
        <v>9020</v>
      </c>
      <c r="C1421" s="1467" t="s">
        <v>23560</v>
      </c>
      <c r="D1421" s="1317"/>
      <c r="E1421" s="1317"/>
    </row>
    <row r="1422" spans="1:5" ht="55.15" customHeight="1" thickBot="1" x14ac:dyDescent="0.3">
      <c r="A1422" s="1450"/>
      <c r="B1422" s="1491" t="s">
        <v>9021</v>
      </c>
      <c r="C1422" s="1492"/>
      <c r="D1422" s="1317"/>
      <c r="E1422" s="1317"/>
    </row>
    <row r="1423" spans="1:5" ht="16" thickBot="1" x14ac:dyDescent="0.3">
      <c r="A1423" s="1490">
        <v>41276</v>
      </c>
      <c r="B1423" s="1455" t="e">
        <f>- po stabilizaci stavu</f>
        <v>#NAME?</v>
      </c>
      <c r="C1423" s="1467">
        <v>4000</v>
      </c>
      <c r="D1423" s="1317"/>
      <c r="E1423" s="1317"/>
    </row>
    <row r="1424" spans="1:5" ht="69" customHeight="1" thickBot="1" x14ac:dyDescent="0.3">
      <c r="A1424" s="1450">
        <v>41641</v>
      </c>
      <c r="B1424" s="1491" t="e">
        <f>- nevyléčitelné formy</f>
        <v>#NAME?</v>
      </c>
      <c r="C1424" s="1492">
        <v>6000</v>
      </c>
      <c r="D1424" s="1317"/>
      <c r="E1424" s="1317"/>
    </row>
    <row r="1425" spans="1:5" ht="16" thickBot="1" x14ac:dyDescent="0.3">
      <c r="A1425" s="1490"/>
      <c r="B1425" s="1455"/>
      <c r="C1425" s="1467"/>
      <c r="D1425" s="1317"/>
      <c r="E1425" s="1317"/>
    </row>
    <row r="1426" spans="1:5" ht="16" thickBot="1" x14ac:dyDescent="0.3">
      <c r="A1426" s="1490">
        <v>45690</v>
      </c>
      <c r="B1426" s="1455" t="s">
        <v>8687</v>
      </c>
      <c r="C1426" s="1467"/>
      <c r="D1426" s="1317"/>
      <c r="E1426" s="1317"/>
    </row>
    <row r="1427" spans="1:5" ht="82.9" customHeight="1" thickBot="1" x14ac:dyDescent="0.3">
      <c r="A1427" s="1450">
        <v>36924</v>
      </c>
      <c r="B1427" s="1491" t="s">
        <v>11856</v>
      </c>
      <c r="C1427" s="1492">
        <v>1200</v>
      </c>
      <c r="D1427" s="1317"/>
      <c r="E1427" s="1317"/>
    </row>
    <row r="1428" spans="1:5" ht="16" thickBot="1" x14ac:dyDescent="0.3">
      <c r="A1428" s="1490"/>
      <c r="B1428" s="1455"/>
      <c r="C1428" s="1467"/>
      <c r="D1428" s="1317"/>
      <c r="E1428" s="1317"/>
    </row>
    <row r="1429" spans="1:5" ht="96.65" customHeight="1" thickBot="1" x14ac:dyDescent="0.3">
      <c r="A1429" s="1468">
        <v>45718</v>
      </c>
      <c r="B1429" s="1491" t="s">
        <v>8689</v>
      </c>
      <c r="C1429" s="1492"/>
      <c r="D1429" s="1317"/>
      <c r="E1429" s="1317"/>
    </row>
    <row r="1430" spans="1:5" ht="16" thickBot="1" x14ac:dyDescent="0.3">
      <c r="A1430" s="1490">
        <v>36952</v>
      </c>
      <c r="B1430" s="1455" t="s">
        <v>8689</v>
      </c>
      <c r="C1430" s="1467">
        <v>1200</v>
      </c>
      <c r="D1430" s="1317"/>
      <c r="E1430" s="1317"/>
    </row>
    <row r="1431" spans="1:5" ht="16" thickBot="1" x14ac:dyDescent="0.3">
      <c r="A1431" s="1490"/>
      <c r="B1431" s="1455"/>
      <c r="C1431" s="1467"/>
      <c r="D1431" s="1317"/>
      <c r="E1431" s="1317"/>
    </row>
    <row r="1432" spans="1:5" ht="16" thickBot="1" x14ac:dyDescent="0.3">
      <c r="A1432" s="1490">
        <v>45749</v>
      </c>
      <c r="B1432" s="1455" t="s">
        <v>8690</v>
      </c>
      <c r="C1432" s="1467"/>
      <c r="D1432" s="1317"/>
      <c r="E1432" s="1317"/>
    </row>
    <row r="1433" spans="1:5" ht="31.5" thickBot="1" x14ac:dyDescent="0.3">
      <c r="A1433" s="1490">
        <v>36983</v>
      </c>
      <c r="B1433" s="1455" t="s">
        <v>9022</v>
      </c>
      <c r="C1433" s="1467" t="s">
        <v>23561</v>
      </c>
      <c r="D1433" s="1317"/>
      <c r="E1433" s="1317"/>
    </row>
    <row r="1434" spans="1:5" ht="151.9" customHeight="1" thickBot="1" x14ac:dyDescent="0.3">
      <c r="A1434" s="1450">
        <v>37348</v>
      </c>
      <c r="B1434" s="1491" t="s">
        <v>9023</v>
      </c>
      <c r="C1434" s="1492">
        <v>600</v>
      </c>
      <c r="D1434" s="1317"/>
      <c r="E1434" s="1317"/>
    </row>
    <row r="1435" spans="1:5" ht="193.15" customHeight="1" thickBot="1" x14ac:dyDescent="0.3">
      <c r="A1435" s="1475"/>
      <c r="B1435" s="1487"/>
      <c r="C1435" s="1488"/>
      <c r="D1435" s="1317"/>
      <c r="E1435" s="1317"/>
    </row>
    <row r="1436" spans="1:5" ht="193.15" customHeight="1" thickBot="1" x14ac:dyDescent="0.3">
      <c r="A1436" s="1471">
        <v>45779</v>
      </c>
      <c r="B1436" s="1487" t="s">
        <v>8691</v>
      </c>
      <c r="C1436" s="1488"/>
      <c r="D1436" s="1317"/>
      <c r="E1436" s="1317"/>
    </row>
    <row r="1437" spans="1:5" ht="93.5" thickBot="1" x14ac:dyDescent="0.3">
      <c r="A1437" s="1490">
        <v>37013</v>
      </c>
      <c r="B1437" s="1455" t="s">
        <v>9024</v>
      </c>
      <c r="C1437" s="1467" t="s">
        <v>23562</v>
      </c>
      <c r="D1437" s="1317"/>
      <c r="E1437" s="1317"/>
    </row>
    <row r="1438" spans="1:5" ht="16" thickBot="1" x14ac:dyDescent="0.3">
      <c r="A1438" s="1490"/>
      <c r="B1438" s="1455"/>
      <c r="C1438" s="1467"/>
      <c r="D1438" s="1317"/>
      <c r="E1438" s="1317"/>
    </row>
    <row r="1439" spans="1:5" ht="31.5" thickBot="1" x14ac:dyDescent="0.3">
      <c r="A1439" s="1490" t="s">
        <v>11857</v>
      </c>
      <c r="B1439" s="1455" t="s">
        <v>8701</v>
      </c>
      <c r="C1439" s="1467"/>
      <c r="D1439" s="1317"/>
      <c r="E1439" s="1317"/>
    </row>
    <row r="1440" spans="1:5" ht="16" thickBot="1" x14ac:dyDescent="0.3">
      <c r="A1440" s="1490">
        <v>37044</v>
      </c>
      <c r="B1440" s="1455" t="s">
        <v>9025</v>
      </c>
      <c r="C1440" s="1467">
        <v>400</v>
      </c>
      <c r="D1440" s="1317"/>
      <c r="E1440" s="1317"/>
    </row>
    <row r="1441" spans="1:5" ht="345" customHeight="1" thickBot="1" x14ac:dyDescent="0.3">
      <c r="A1441" s="1450">
        <v>37409</v>
      </c>
      <c r="B1441" s="1491" t="s">
        <v>9026</v>
      </c>
      <c r="C1441" s="1492">
        <v>500</v>
      </c>
      <c r="D1441" s="1317"/>
      <c r="E1441" s="1317"/>
    </row>
    <row r="1442" spans="1:5" ht="16" thickBot="1" x14ac:dyDescent="0.3">
      <c r="A1442" s="1490">
        <v>37774</v>
      </c>
      <c r="B1442" s="1455" t="s">
        <v>9027</v>
      </c>
      <c r="C1442" s="1467">
        <v>700</v>
      </c>
      <c r="D1442" s="1317"/>
      <c r="E1442" s="1317"/>
    </row>
    <row r="1443" spans="1:5" ht="16" thickBot="1" x14ac:dyDescent="0.3">
      <c r="A1443" s="1490">
        <v>38140</v>
      </c>
      <c r="B1443" s="1455" t="s">
        <v>9028</v>
      </c>
      <c r="C1443" s="1467">
        <v>800</v>
      </c>
      <c r="D1443" s="1317"/>
      <c r="E1443" s="1317"/>
    </row>
    <row r="1444" spans="1:5" ht="16" thickBot="1" x14ac:dyDescent="0.3">
      <c r="A1444" s="1490"/>
      <c r="B1444" s="1455"/>
      <c r="C1444" s="1467"/>
      <c r="D1444" s="1317"/>
      <c r="E1444" s="1317"/>
    </row>
    <row r="1445" spans="1:5" ht="47" thickBot="1" x14ac:dyDescent="0.3">
      <c r="A1445" s="1490">
        <v>45840</v>
      </c>
      <c r="B1445" s="1455" t="s">
        <v>9029</v>
      </c>
      <c r="C1445" s="1467"/>
      <c r="D1445" s="1317"/>
      <c r="E1445" s="1317"/>
    </row>
    <row r="1446" spans="1:5" ht="62.5" thickBot="1" x14ac:dyDescent="0.3">
      <c r="A1446" s="1490"/>
      <c r="B1446" s="1455" t="s">
        <v>9030</v>
      </c>
      <c r="C1446" s="1467"/>
      <c r="D1446" s="1317"/>
      <c r="E1446" s="1317"/>
    </row>
    <row r="1447" spans="1:5" ht="62.5" thickBot="1" x14ac:dyDescent="0.3">
      <c r="A1447" s="1490"/>
      <c r="B1447" s="1455" t="s">
        <v>9031</v>
      </c>
      <c r="C1447" s="1467"/>
      <c r="D1447" s="1317"/>
      <c r="E1447" s="1317"/>
    </row>
    <row r="1448" spans="1:5" ht="16" thickBot="1" x14ac:dyDescent="0.3">
      <c r="A1448" s="1450">
        <v>37074</v>
      </c>
      <c r="B1448" s="1451" t="s">
        <v>9032</v>
      </c>
      <c r="C1448" s="1489">
        <v>500</v>
      </c>
      <c r="D1448" s="1317"/>
      <c r="E1448" s="1317"/>
    </row>
    <row r="1449" spans="1:5" ht="16" thickBot="1" x14ac:dyDescent="0.3">
      <c r="A1449" s="1490">
        <v>37439</v>
      </c>
      <c r="B1449" s="1455" t="s">
        <v>9033</v>
      </c>
      <c r="C1449" s="1467">
        <v>700</v>
      </c>
      <c r="D1449" s="1317"/>
      <c r="E1449" s="1317"/>
    </row>
    <row r="1450" spans="1:5" ht="16" thickBot="1" x14ac:dyDescent="0.3">
      <c r="A1450" s="1490">
        <v>37804</v>
      </c>
      <c r="B1450" s="1455" t="s">
        <v>9034</v>
      </c>
      <c r="C1450" s="1467">
        <v>500</v>
      </c>
      <c r="D1450" s="1317"/>
      <c r="E1450" s="1317"/>
    </row>
    <row r="1451" spans="1:5" ht="16" thickBot="1" x14ac:dyDescent="0.3">
      <c r="A1451" s="1490">
        <v>38170</v>
      </c>
      <c r="B1451" s="1455" t="s">
        <v>9035</v>
      </c>
      <c r="C1451" s="1467">
        <v>700</v>
      </c>
      <c r="D1451" s="1317"/>
      <c r="E1451" s="1317"/>
    </row>
    <row r="1452" spans="1:5" ht="16" thickBot="1" x14ac:dyDescent="0.3">
      <c r="A1452" s="1490"/>
      <c r="B1452" s="1455"/>
      <c r="C1452" s="1467"/>
      <c r="D1452" s="1317"/>
      <c r="E1452" s="1317"/>
    </row>
    <row r="1453" spans="1:5" ht="78" thickBot="1" x14ac:dyDescent="0.3">
      <c r="A1453" s="1490">
        <v>45871</v>
      </c>
      <c r="B1453" s="1455" t="s">
        <v>9036</v>
      </c>
      <c r="C1453" s="1467"/>
      <c r="D1453" s="1317"/>
      <c r="E1453" s="1317"/>
    </row>
    <row r="1454" spans="1:5" ht="31.5" thickBot="1" x14ac:dyDescent="0.3">
      <c r="A1454" s="1490">
        <v>37105</v>
      </c>
      <c r="B1454" s="1455" t="s">
        <v>23563</v>
      </c>
      <c r="C1454" s="1467">
        <v>300</v>
      </c>
      <c r="D1454" s="1317"/>
      <c r="E1454" s="1317"/>
    </row>
    <row r="1455" spans="1:5" ht="31.5" thickBot="1" x14ac:dyDescent="0.3">
      <c r="A1455" s="1490">
        <v>37470</v>
      </c>
      <c r="B1455" s="1455" t="s">
        <v>23564</v>
      </c>
      <c r="C1455" s="1467">
        <v>400</v>
      </c>
      <c r="D1455" s="1317"/>
      <c r="E1455" s="1317"/>
    </row>
    <row r="1456" spans="1:5" ht="16" thickBot="1" x14ac:dyDescent="0.3">
      <c r="A1456" s="1490">
        <v>37835</v>
      </c>
      <c r="B1456" s="1455" t="s">
        <v>23565</v>
      </c>
      <c r="C1456" s="1467">
        <v>700</v>
      </c>
      <c r="D1456" s="1317"/>
      <c r="E1456" s="1317"/>
    </row>
    <row r="1457" spans="1:5" ht="16" thickBot="1" x14ac:dyDescent="0.3">
      <c r="A1457" s="1490">
        <v>38201</v>
      </c>
      <c r="B1457" s="1455" t="s">
        <v>23566</v>
      </c>
      <c r="C1457" s="1467">
        <v>900</v>
      </c>
      <c r="D1457" s="1317"/>
      <c r="E1457" s="1317"/>
    </row>
    <row r="1458" spans="1:5" ht="31.5" thickBot="1" x14ac:dyDescent="0.3">
      <c r="A1458" s="1490">
        <v>38566</v>
      </c>
      <c r="B1458" s="1455" t="s">
        <v>23567</v>
      </c>
      <c r="C1458" s="1467">
        <v>400</v>
      </c>
      <c r="D1458" s="1317"/>
      <c r="E1458" s="1317"/>
    </row>
    <row r="1459" spans="1:5" ht="31.5" thickBot="1" x14ac:dyDescent="0.3">
      <c r="A1459" s="1490">
        <v>38931</v>
      </c>
      <c r="B1459" s="1455" t="s">
        <v>23568</v>
      </c>
      <c r="C1459" s="1467">
        <v>500</v>
      </c>
      <c r="D1459" s="1317"/>
      <c r="E1459" s="1317"/>
    </row>
    <row r="1460" spans="1:5" ht="16" thickBot="1" x14ac:dyDescent="0.3">
      <c r="A1460" s="1490"/>
      <c r="B1460" s="1455"/>
      <c r="C1460" s="1467"/>
      <c r="D1460" s="1317"/>
      <c r="E1460" s="1317"/>
    </row>
    <row r="1461" spans="1:5" ht="78" thickBot="1" x14ac:dyDescent="0.3">
      <c r="A1461" s="1490">
        <v>45902</v>
      </c>
      <c r="B1461" s="1455" t="s">
        <v>9037</v>
      </c>
      <c r="C1461" s="1467"/>
      <c r="D1461" s="1317"/>
      <c r="E1461" s="1317"/>
    </row>
    <row r="1462" spans="1:5" ht="31.5" thickBot="1" x14ac:dyDescent="0.3">
      <c r="A1462" s="1490">
        <v>37136</v>
      </c>
      <c r="B1462" s="1455" t="s">
        <v>23569</v>
      </c>
      <c r="C1462" s="1467">
        <v>400</v>
      </c>
      <c r="D1462" s="1317"/>
      <c r="E1462" s="1317"/>
    </row>
    <row r="1463" spans="1:5" ht="31.5" thickBot="1" x14ac:dyDescent="0.3">
      <c r="A1463" s="1490">
        <v>37501</v>
      </c>
      <c r="B1463" s="1455" t="s">
        <v>23570</v>
      </c>
      <c r="C1463" s="1467">
        <v>600</v>
      </c>
      <c r="D1463" s="1317"/>
      <c r="E1463" s="1317"/>
    </row>
    <row r="1464" spans="1:5" ht="31.5" thickBot="1" x14ac:dyDescent="0.3">
      <c r="A1464" s="1490">
        <v>37866</v>
      </c>
      <c r="B1464" s="1455" t="s">
        <v>23571</v>
      </c>
      <c r="C1464" s="1467">
        <v>400</v>
      </c>
      <c r="D1464" s="1317"/>
      <c r="E1464" s="1317"/>
    </row>
    <row r="1465" spans="1:5" ht="303.64999999999998" customHeight="1" thickBot="1" x14ac:dyDescent="0.3">
      <c r="A1465" s="1450">
        <v>38232</v>
      </c>
      <c r="B1465" s="1491" t="s">
        <v>23572</v>
      </c>
      <c r="C1465" s="1492">
        <v>500</v>
      </c>
      <c r="D1465" s="1317"/>
      <c r="E1465" s="1317"/>
    </row>
    <row r="1466" spans="1:5" ht="16" thickBot="1" x14ac:dyDescent="0.3">
      <c r="A1466" s="1490">
        <v>38597</v>
      </c>
      <c r="B1466" s="1455" t="s">
        <v>23573</v>
      </c>
      <c r="C1466" s="1467">
        <v>400</v>
      </c>
      <c r="D1466" s="1317"/>
      <c r="E1466" s="1317"/>
    </row>
    <row r="1467" spans="1:5" ht="16" thickBot="1" x14ac:dyDescent="0.3">
      <c r="A1467" s="1490">
        <v>38962</v>
      </c>
      <c r="B1467" s="1455" t="s">
        <v>23574</v>
      </c>
      <c r="C1467" s="1467">
        <v>600</v>
      </c>
      <c r="D1467" s="1317"/>
      <c r="E1467" s="1317"/>
    </row>
    <row r="1468" spans="1:5" ht="16" thickBot="1" x14ac:dyDescent="0.3">
      <c r="A1468" s="1490">
        <v>39327</v>
      </c>
      <c r="B1468" s="1455" t="s">
        <v>23565</v>
      </c>
      <c r="C1468" s="1467">
        <v>700</v>
      </c>
      <c r="D1468" s="1317"/>
      <c r="E1468" s="1317"/>
    </row>
    <row r="1469" spans="1:5" ht="16" thickBot="1" x14ac:dyDescent="0.3">
      <c r="A1469" s="1490">
        <v>39693</v>
      </c>
      <c r="B1469" s="1455" t="s">
        <v>23566</v>
      </c>
      <c r="C1469" s="1467">
        <v>900</v>
      </c>
      <c r="D1469" s="1317"/>
      <c r="E1469" s="1317"/>
    </row>
    <row r="1470" spans="1:5" ht="31.5" thickBot="1" x14ac:dyDescent="0.3">
      <c r="A1470" s="1490">
        <v>40058</v>
      </c>
      <c r="B1470" s="1455" t="s">
        <v>23567</v>
      </c>
      <c r="C1470" s="1467">
        <v>400</v>
      </c>
      <c r="D1470" s="1317"/>
      <c r="E1470" s="1317"/>
    </row>
    <row r="1471" spans="1:5" ht="31.5" thickBot="1" x14ac:dyDescent="0.3">
      <c r="A1471" s="1490">
        <v>40423</v>
      </c>
      <c r="B1471" s="1455" t="s">
        <v>23575</v>
      </c>
      <c r="C1471" s="1467">
        <v>500</v>
      </c>
      <c r="D1471" s="1317"/>
      <c r="E1471" s="1317"/>
    </row>
    <row r="1472" spans="1:5" ht="16" thickBot="1" x14ac:dyDescent="0.3">
      <c r="A1472" s="1490">
        <v>40788</v>
      </c>
      <c r="B1472" s="1455" t="s">
        <v>23576</v>
      </c>
      <c r="C1472" s="1467">
        <v>900</v>
      </c>
      <c r="D1472" s="1317"/>
      <c r="E1472" s="1317"/>
    </row>
    <row r="1473" spans="1:5" ht="96.65" customHeight="1" thickBot="1" x14ac:dyDescent="0.3">
      <c r="A1473" s="1490">
        <v>41154</v>
      </c>
      <c r="B1473" s="1491" t="s">
        <v>23577</v>
      </c>
      <c r="C1473" s="1492">
        <v>1000</v>
      </c>
      <c r="D1473" s="1317"/>
      <c r="E1473" s="1317"/>
    </row>
    <row r="1474" spans="1:5" ht="193.15" customHeight="1" x14ac:dyDescent="0.25">
      <c r="A1474" s="1459">
        <v>41519</v>
      </c>
      <c r="B1474" s="1536" t="s">
        <v>9038</v>
      </c>
      <c r="C1474" s="1537">
        <v>1200</v>
      </c>
      <c r="D1474" s="1317"/>
      <c r="E1474" s="1317"/>
    </row>
    <row r="1475" spans="1:5" ht="165.65" customHeight="1" x14ac:dyDescent="0.25">
      <c r="A1475" s="1496">
        <v>41884</v>
      </c>
      <c r="B1475" s="1544" t="s">
        <v>9039</v>
      </c>
      <c r="C1475" s="1545">
        <v>1200</v>
      </c>
      <c r="D1475" s="1317"/>
      <c r="E1475" s="1317"/>
    </row>
    <row r="1476" spans="1:5" ht="151.9" customHeight="1" x14ac:dyDescent="0.25">
      <c r="A1476" s="1496">
        <v>42249</v>
      </c>
      <c r="B1476" s="1544" t="s">
        <v>9040</v>
      </c>
      <c r="C1476" s="1545">
        <v>1000</v>
      </c>
      <c r="D1476" s="1317"/>
      <c r="E1476" s="1317"/>
    </row>
    <row r="1477" spans="1:5" ht="124.15" customHeight="1" thickBot="1" x14ac:dyDescent="0.3">
      <c r="A1477" s="1450">
        <v>42615</v>
      </c>
      <c r="B1477" s="1546" t="s">
        <v>8714</v>
      </c>
      <c r="C1477" s="1547">
        <v>3000</v>
      </c>
      <c r="D1477" s="1317"/>
      <c r="E1477" s="1317"/>
    </row>
    <row r="1478" spans="1:5" ht="16" thickBot="1" x14ac:dyDescent="0.3">
      <c r="A1478" s="1490"/>
      <c r="B1478" s="1455"/>
      <c r="C1478" s="1467"/>
      <c r="D1478" s="1317"/>
      <c r="E1478" s="1317"/>
    </row>
    <row r="1479" spans="1:5" ht="78" thickBot="1" x14ac:dyDescent="0.3">
      <c r="A1479" s="1490">
        <v>45932</v>
      </c>
      <c r="B1479" s="1455" t="s">
        <v>8715</v>
      </c>
      <c r="C1479" s="1467"/>
      <c r="D1479" s="1317"/>
      <c r="E1479" s="1317"/>
    </row>
    <row r="1480" spans="1:5" ht="16" thickBot="1" x14ac:dyDescent="0.3">
      <c r="A1480" s="1490">
        <v>37166</v>
      </c>
      <c r="B1480" s="1455" t="s">
        <v>23578</v>
      </c>
      <c r="C1480" s="1467">
        <v>500</v>
      </c>
      <c r="D1480" s="1317"/>
      <c r="E1480" s="1317"/>
    </row>
    <row r="1481" spans="1:5" ht="16" thickBot="1" x14ac:dyDescent="0.3">
      <c r="A1481" s="1490">
        <v>37531</v>
      </c>
      <c r="B1481" s="1455" t="s">
        <v>23579</v>
      </c>
      <c r="C1481" s="1467">
        <v>700</v>
      </c>
      <c r="D1481" s="1317"/>
      <c r="E1481" s="1317"/>
    </row>
    <row r="1482" spans="1:5" ht="16" thickBot="1" x14ac:dyDescent="0.3">
      <c r="A1482" s="1490">
        <v>37896</v>
      </c>
      <c r="B1482" s="1455" t="s">
        <v>23580</v>
      </c>
      <c r="C1482" s="1467">
        <v>500</v>
      </c>
      <c r="D1482" s="1317"/>
      <c r="E1482" s="1317"/>
    </row>
    <row r="1483" spans="1:5" ht="16" thickBot="1" x14ac:dyDescent="0.3">
      <c r="A1483" s="1490">
        <v>38262</v>
      </c>
      <c r="B1483" s="1455" t="s">
        <v>23581</v>
      </c>
      <c r="C1483" s="1467">
        <v>700</v>
      </c>
      <c r="D1483" s="1317"/>
      <c r="E1483" s="1317"/>
    </row>
    <row r="1484" spans="1:5" ht="16" thickBot="1" x14ac:dyDescent="0.3">
      <c r="A1484" s="1490">
        <v>38627</v>
      </c>
      <c r="B1484" s="1455" t="s">
        <v>23582</v>
      </c>
      <c r="C1484" s="1467">
        <v>500</v>
      </c>
      <c r="D1484" s="1317"/>
      <c r="E1484" s="1317"/>
    </row>
    <row r="1485" spans="1:5" ht="96.65" customHeight="1" x14ac:dyDescent="0.25">
      <c r="A1485" s="1459">
        <v>38992</v>
      </c>
      <c r="B1485" s="1536" t="s">
        <v>23583</v>
      </c>
      <c r="C1485" s="1537">
        <v>700</v>
      </c>
      <c r="D1485" s="1317"/>
      <c r="E1485" s="1317"/>
    </row>
    <row r="1486" spans="1:5" ht="110.5" customHeight="1" x14ac:dyDescent="0.25">
      <c r="A1486" s="1496">
        <v>39357</v>
      </c>
      <c r="B1486" s="1544" t="s">
        <v>8716</v>
      </c>
      <c r="C1486" s="1545">
        <v>700</v>
      </c>
      <c r="D1486" s="1317"/>
      <c r="E1486" s="1317"/>
    </row>
    <row r="1487" spans="1:5" ht="69" customHeight="1" x14ac:dyDescent="0.25">
      <c r="A1487" s="1496"/>
      <c r="B1487" s="1544"/>
      <c r="C1487" s="1545"/>
      <c r="D1487" s="1317"/>
      <c r="E1487" s="1317"/>
    </row>
    <row r="1488" spans="1:5" ht="13.9" customHeight="1" x14ac:dyDescent="0.25">
      <c r="A1488" s="1496">
        <v>45963</v>
      </c>
      <c r="B1488" s="1544" t="s">
        <v>23522</v>
      </c>
      <c r="C1488" s="1545"/>
      <c r="D1488" s="1317"/>
      <c r="E1488" s="1317"/>
    </row>
    <row r="1489" spans="1:5" ht="96.65" customHeight="1" thickBot="1" x14ac:dyDescent="0.3">
      <c r="A1489" s="1450"/>
      <c r="B1489" s="1546" t="s">
        <v>23523</v>
      </c>
      <c r="C1489" s="1547"/>
      <c r="D1489" s="1317"/>
      <c r="E1489" s="1317"/>
    </row>
    <row r="1490" spans="1:5" ht="155.5" thickBot="1" x14ac:dyDescent="0.3">
      <c r="A1490" s="1490"/>
      <c r="B1490" s="1455" t="s">
        <v>23524</v>
      </c>
      <c r="C1490" s="1467"/>
      <c r="D1490" s="1317"/>
      <c r="E1490" s="1317"/>
    </row>
    <row r="1491" spans="1:5" ht="16" thickBot="1" x14ac:dyDescent="0.3">
      <c r="A1491" s="1490">
        <v>37197</v>
      </c>
      <c r="B1491" s="1455" t="e">
        <f>- středně těžké formy</f>
        <v>#NAME?</v>
      </c>
      <c r="C1491" s="1467">
        <v>1500</v>
      </c>
      <c r="D1491" s="1317"/>
      <c r="E1491" s="1317"/>
    </row>
    <row r="1492" spans="1:5" ht="28.5" thickBot="1" x14ac:dyDescent="0.3">
      <c r="A1492" s="1490">
        <v>37562</v>
      </c>
      <c r="B1492" s="1455" t="e">
        <f>- těžké formy</f>
        <v>#NAME?</v>
      </c>
      <c r="C1492" s="1467" t="s">
        <v>23584</v>
      </c>
      <c r="D1492" s="1317"/>
      <c r="E1492" s="1317"/>
    </row>
    <row r="1493" spans="1:5" ht="16" thickBot="1" x14ac:dyDescent="0.3">
      <c r="A1493" s="1490"/>
      <c r="B1493" s="1455"/>
      <c r="C1493" s="1467"/>
      <c r="D1493" s="1317"/>
      <c r="E1493" s="1317"/>
    </row>
    <row r="1494" spans="1:5" ht="31.5" thickBot="1" x14ac:dyDescent="0.3">
      <c r="A1494" s="1471" t="s">
        <v>11547</v>
      </c>
      <c r="B1494" s="1491" t="s">
        <v>23527</v>
      </c>
      <c r="C1494" s="1492"/>
      <c r="D1494" s="1317"/>
      <c r="E1494" s="1317"/>
    </row>
    <row r="1495" spans="1:5" ht="47" thickBot="1" x14ac:dyDescent="0.3">
      <c r="A1495" s="1490">
        <v>45660</v>
      </c>
      <c r="B1495" s="1455" t="s">
        <v>9041</v>
      </c>
      <c r="C1495" s="1467"/>
      <c r="D1495" s="1317"/>
      <c r="E1495" s="1317"/>
    </row>
    <row r="1496" spans="1:5" ht="31.5" thickBot="1" x14ac:dyDescent="0.3">
      <c r="A1496" s="1490" t="s">
        <v>23585</v>
      </c>
      <c r="B1496" s="1455"/>
      <c r="C1496" s="1467"/>
      <c r="D1496" s="1317"/>
      <c r="E1496" s="1317"/>
    </row>
    <row r="1497" spans="1:5" ht="31.5" thickBot="1" x14ac:dyDescent="0.3">
      <c r="A1497" s="1471" t="s">
        <v>23586</v>
      </c>
      <c r="B1497" s="1451"/>
      <c r="C1497" s="1489"/>
      <c r="D1497" s="1317"/>
      <c r="E1497" s="1317"/>
    </row>
    <row r="1498" spans="1:5" ht="31.5" thickBot="1" x14ac:dyDescent="0.3">
      <c r="A1498" s="1490" t="s">
        <v>23587</v>
      </c>
      <c r="B1498" s="1455"/>
      <c r="C1498" s="1467"/>
      <c r="D1498" s="1317"/>
      <c r="E1498" s="1317"/>
    </row>
    <row r="1499" spans="1:5" ht="31.5" thickBot="1" x14ac:dyDescent="0.3">
      <c r="A1499" s="1490">
        <v>36894</v>
      </c>
      <c r="B1499" s="1455" t="s">
        <v>9042</v>
      </c>
      <c r="C1499" s="1467">
        <v>1200</v>
      </c>
      <c r="D1499" s="1317"/>
      <c r="E1499" s="1317"/>
    </row>
    <row r="1500" spans="1:5" ht="31.5" thickBot="1" x14ac:dyDescent="0.3">
      <c r="A1500" s="1450">
        <v>37259</v>
      </c>
      <c r="B1500" s="1451" t="s">
        <v>9043</v>
      </c>
      <c r="C1500" s="1489">
        <v>2000</v>
      </c>
      <c r="D1500" s="1317"/>
      <c r="E1500" s="1317"/>
    </row>
    <row r="1501" spans="1:5" ht="62.5" thickBot="1" x14ac:dyDescent="0.3">
      <c r="A1501" s="1490">
        <v>37624</v>
      </c>
      <c r="B1501" s="1455" t="s">
        <v>9044</v>
      </c>
      <c r="C1501" s="1489">
        <v>4000</v>
      </c>
      <c r="D1501" s="1317"/>
      <c r="E1501" s="1317"/>
    </row>
    <row r="1502" spans="1:5" ht="31.5" thickBot="1" x14ac:dyDescent="0.3">
      <c r="A1502" s="1490">
        <v>37989</v>
      </c>
      <c r="B1502" s="1455" t="s">
        <v>9045</v>
      </c>
      <c r="C1502" s="1467">
        <v>5000</v>
      </c>
      <c r="D1502" s="1317"/>
      <c r="E1502" s="1317"/>
    </row>
    <row r="1503" spans="1:5" ht="31.5" thickBot="1" x14ac:dyDescent="0.3">
      <c r="A1503" s="1490">
        <v>38355</v>
      </c>
      <c r="B1503" s="1455" t="s">
        <v>9046</v>
      </c>
      <c r="C1503" s="1467">
        <v>5000</v>
      </c>
      <c r="D1503" s="1317"/>
      <c r="E1503" s="1317"/>
    </row>
    <row r="1504" spans="1:5" ht="47" thickBot="1" x14ac:dyDescent="0.3">
      <c r="A1504" s="1490">
        <v>38720</v>
      </c>
      <c r="B1504" s="1455" t="s">
        <v>9047</v>
      </c>
      <c r="C1504" s="1467">
        <v>6000</v>
      </c>
      <c r="D1504" s="1317"/>
      <c r="E1504" s="1317"/>
    </row>
    <row r="1505" spans="1:5" ht="31.5" thickBot="1" x14ac:dyDescent="0.3">
      <c r="A1505" s="1490">
        <v>39085</v>
      </c>
      <c r="B1505" s="1455" t="s">
        <v>9048</v>
      </c>
      <c r="C1505" s="1467">
        <v>6000</v>
      </c>
      <c r="D1505" s="1317"/>
      <c r="E1505" s="1317"/>
    </row>
    <row r="1506" spans="1:5" ht="124.15" customHeight="1" thickBot="1" x14ac:dyDescent="0.3">
      <c r="A1506" s="1450">
        <v>39450</v>
      </c>
      <c r="B1506" s="1491" t="s">
        <v>23588</v>
      </c>
      <c r="C1506" s="1492">
        <v>6000</v>
      </c>
      <c r="D1506" s="1317"/>
      <c r="E1506" s="1317"/>
    </row>
    <row r="1507" spans="1:5" ht="16" thickBot="1" x14ac:dyDescent="0.3">
      <c r="A1507" s="1490"/>
      <c r="B1507" s="1455"/>
      <c r="C1507" s="1467"/>
      <c r="D1507" s="1317"/>
      <c r="E1507" s="1317"/>
    </row>
    <row r="1508" spans="1:5" ht="31.5" thickBot="1" x14ac:dyDescent="0.3">
      <c r="A1508" s="1490">
        <v>45691</v>
      </c>
      <c r="B1508" s="1455" t="s">
        <v>23532</v>
      </c>
      <c r="C1508" s="1467"/>
      <c r="D1508" s="1317"/>
      <c r="E1508" s="1317"/>
    </row>
    <row r="1509" spans="1:5" ht="31" x14ac:dyDescent="0.25">
      <c r="A1509" s="1459" t="s">
        <v>23589</v>
      </c>
      <c r="B1509" s="1470"/>
      <c r="C1509" s="1548"/>
      <c r="D1509" s="1317"/>
      <c r="E1509" s="1317"/>
    </row>
    <row r="1510" spans="1:5" ht="16" thickBot="1" x14ac:dyDescent="0.3">
      <c r="A1510" s="1450" t="s">
        <v>23590</v>
      </c>
      <c r="B1510" s="1455"/>
      <c r="C1510" s="1549"/>
      <c r="D1510" s="1317"/>
      <c r="E1510" s="1317"/>
    </row>
    <row r="1511" spans="1:5" ht="16" thickBot="1" x14ac:dyDescent="0.3">
      <c r="A1511" s="1490" t="s">
        <v>23591</v>
      </c>
      <c r="B1511" s="1455"/>
      <c r="C1511" s="1467"/>
      <c r="D1511" s="1317"/>
      <c r="E1511" s="1317"/>
    </row>
    <row r="1512" spans="1:5" ht="31.5" thickBot="1" x14ac:dyDescent="0.3">
      <c r="A1512" s="1490" t="s">
        <v>23592</v>
      </c>
      <c r="B1512" s="1455"/>
      <c r="C1512" s="1467"/>
      <c r="D1512" s="1317"/>
      <c r="E1512" s="1317"/>
    </row>
    <row r="1513" spans="1:5" ht="31.5" thickBot="1" x14ac:dyDescent="0.3">
      <c r="A1513" s="1490">
        <v>36925</v>
      </c>
      <c r="B1513" s="1455" t="s">
        <v>9049</v>
      </c>
      <c r="C1513" s="1467">
        <v>2000</v>
      </c>
      <c r="D1513" s="1317"/>
      <c r="E1513" s="1317"/>
    </row>
    <row r="1514" spans="1:5" ht="31.5" thickBot="1" x14ac:dyDescent="0.3">
      <c r="A1514" s="1490">
        <v>37290</v>
      </c>
      <c r="B1514" s="1455" t="s">
        <v>9050</v>
      </c>
      <c r="C1514" s="1467">
        <v>4000</v>
      </c>
      <c r="D1514" s="1317"/>
      <c r="E1514" s="1317"/>
    </row>
    <row r="1515" spans="1:5" ht="41.5" customHeight="1" thickBot="1" x14ac:dyDescent="0.3">
      <c r="A1515" s="1450">
        <v>37655</v>
      </c>
      <c r="B1515" s="1491" t="s">
        <v>9051</v>
      </c>
      <c r="C1515" s="1492">
        <v>5000</v>
      </c>
      <c r="D1515" s="1317"/>
      <c r="E1515" s="1317"/>
    </row>
    <row r="1516" spans="1:5" ht="31.5" thickBot="1" x14ac:dyDescent="0.3">
      <c r="A1516" s="1490">
        <v>38020</v>
      </c>
      <c r="B1516" s="1455" t="s">
        <v>9052</v>
      </c>
      <c r="C1516" s="1467">
        <v>6000</v>
      </c>
      <c r="D1516" s="1317"/>
      <c r="E1516" s="1317"/>
    </row>
    <row r="1517" spans="1:5" ht="16" thickBot="1" x14ac:dyDescent="0.3">
      <c r="A1517" s="1490"/>
      <c r="B1517" s="1455" t="s">
        <v>9053</v>
      </c>
      <c r="C1517" s="1467"/>
      <c r="D1517" s="1317"/>
      <c r="E1517" s="1317"/>
    </row>
    <row r="1518" spans="1:5" ht="69" customHeight="1" thickBot="1" x14ac:dyDescent="0.3">
      <c r="A1518" s="1450">
        <v>38386</v>
      </c>
      <c r="B1518" s="1491" t="e">
        <f>- po stabilizaci stavu</f>
        <v>#NAME?</v>
      </c>
      <c r="C1518" s="1492">
        <v>4000</v>
      </c>
      <c r="D1518" s="1317"/>
      <c r="E1518" s="1317"/>
    </row>
    <row r="1519" spans="1:5" ht="16" thickBot="1" x14ac:dyDescent="0.3">
      <c r="A1519" s="1490">
        <v>38751</v>
      </c>
      <c r="B1519" s="1455" t="e">
        <f>- nevyléčitelné formy</f>
        <v>#NAME?</v>
      </c>
      <c r="C1519" s="1467">
        <v>6000</v>
      </c>
      <c r="D1519" s="1317"/>
      <c r="E1519" s="1317"/>
    </row>
    <row r="1520" spans="1:5" ht="47" thickBot="1" x14ac:dyDescent="0.3">
      <c r="A1520" s="1490"/>
      <c r="B1520" s="1455" t="s">
        <v>23593</v>
      </c>
      <c r="C1520" s="1467"/>
      <c r="D1520" s="1317"/>
      <c r="E1520" s="1317"/>
    </row>
    <row r="1521" spans="1:5" ht="55.15" customHeight="1" thickBot="1" x14ac:dyDescent="0.3">
      <c r="A1521" s="1450">
        <v>39116</v>
      </c>
      <c r="B1521" s="1491" t="e">
        <f>- po stabilizaci stavu</f>
        <v>#NAME?</v>
      </c>
      <c r="C1521" s="1492">
        <v>4000</v>
      </c>
      <c r="D1521" s="1317"/>
      <c r="E1521" s="1317"/>
    </row>
    <row r="1522" spans="1:5" ht="16" thickBot="1" x14ac:dyDescent="0.3">
      <c r="A1522" s="1490">
        <v>39481</v>
      </c>
      <c r="B1522" s="1455" t="e">
        <f>- nevyléčitelné formy</f>
        <v>#NAME?</v>
      </c>
      <c r="C1522" s="1467">
        <v>6000</v>
      </c>
      <c r="D1522" s="1317"/>
      <c r="E1522" s="1317"/>
    </row>
    <row r="1523" spans="1:5" ht="16" thickBot="1" x14ac:dyDescent="0.3">
      <c r="A1523" s="1490"/>
      <c r="B1523" s="1451"/>
      <c r="C1523" s="1467"/>
      <c r="D1523" s="1317"/>
      <c r="E1523" s="1317"/>
    </row>
    <row r="1524" spans="1:5" ht="27.65" customHeight="1" thickBot="1" x14ac:dyDescent="0.3">
      <c r="A1524" s="1450">
        <v>45719</v>
      </c>
      <c r="B1524" s="1487" t="s">
        <v>8724</v>
      </c>
      <c r="C1524" s="1488"/>
      <c r="D1524" s="1317"/>
      <c r="E1524" s="1317"/>
    </row>
    <row r="1525" spans="1:5" ht="16" thickBot="1" x14ac:dyDescent="0.3">
      <c r="A1525" s="1490">
        <v>36953</v>
      </c>
      <c r="B1525" s="1455" t="s">
        <v>9054</v>
      </c>
      <c r="C1525" s="1467"/>
      <c r="D1525" s="1317"/>
      <c r="E1525" s="1317"/>
    </row>
    <row r="1526" spans="1:5" ht="16" thickBot="1" x14ac:dyDescent="0.3">
      <c r="A1526" s="1490">
        <v>37318</v>
      </c>
      <c r="B1526" s="1455" t="e">
        <f>- s lehkou poruchou funkcí plicních</f>
        <v>#NAME?</v>
      </c>
      <c r="C1526" s="1467">
        <v>2000</v>
      </c>
      <c r="D1526" s="1317"/>
      <c r="E1526" s="1317"/>
    </row>
    <row r="1527" spans="1:5" ht="16" thickBot="1" x14ac:dyDescent="0.3">
      <c r="A1527" s="1490">
        <v>37683</v>
      </c>
      <c r="B1527" s="1455" t="e">
        <f>- se středně těžkou poruchou</f>
        <v>#NAME?</v>
      </c>
      <c r="C1527" s="1467">
        <v>4000</v>
      </c>
      <c r="D1527" s="1317"/>
      <c r="E1527" s="1317"/>
    </row>
    <row r="1528" spans="1:5" ht="16" thickBot="1" x14ac:dyDescent="0.3">
      <c r="A1528" s="1490">
        <v>38049</v>
      </c>
      <c r="B1528" s="1455" t="e">
        <f>- s těžkou poruchou</f>
        <v>#NAME?</v>
      </c>
      <c r="C1528" s="1467">
        <v>5000</v>
      </c>
      <c r="D1528" s="1317"/>
      <c r="E1528" s="1317"/>
    </row>
    <row r="1529" spans="1:5" ht="69" customHeight="1" thickBot="1" x14ac:dyDescent="0.3">
      <c r="A1529" s="1450">
        <v>38414</v>
      </c>
      <c r="B1529" s="1491" t="e">
        <f>- s těžkou poruchou funkcí plicních vedoucí k pravostrannému srdečnímu selhávání</f>
        <v>#NAME?</v>
      </c>
      <c r="C1529" s="1492">
        <v>6000</v>
      </c>
      <c r="D1529" s="1317"/>
      <c r="E1529" s="1317"/>
    </row>
    <row r="1530" spans="1:5" ht="151.9" customHeight="1" thickBot="1" x14ac:dyDescent="0.3">
      <c r="A1530" s="1498"/>
      <c r="B1530" s="1487"/>
      <c r="C1530" s="1488"/>
      <c r="D1530" s="1317"/>
      <c r="E1530" s="1317"/>
    </row>
    <row r="1531" spans="1:5" ht="47" thickBot="1" x14ac:dyDescent="0.3">
      <c r="A1531" s="1490">
        <v>45750</v>
      </c>
      <c r="B1531" s="1455" t="s">
        <v>9055</v>
      </c>
      <c r="C1531" s="1467"/>
      <c r="D1531" s="1317"/>
      <c r="E1531" s="1317"/>
    </row>
    <row r="1532" spans="1:5" ht="31.5" thickBot="1" x14ac:dyDescent="0.3">
      <c r="A1532" s="1490">
        <v>36984</v>
      </c>
      <c r="B1532" s="1455" t="s">
        <v>9056</v>
      </c>
      <c r="C1532" s="1467">
        <v>1600</v>
      </c>
      <c r="D1532" s="1317"/>
      <c r="E1532" s="1317"/>
    </row>
    <row r="1533" spans="1:5" ht="31.5" thickBot="1" x14ac:dyDescent="0.3">
      <c r="A1533" s="1490">
        <v>37349</v>
      </c>
      <c r="B1533" s="1455" t="s">
        <v>9057</v>
      </c>
      <c r="C1533" s="1467">
        <v>3000</v>
      </c>
      <c r="D1533" s="1317"/>
      <c r="E1533" s="1317"/>
    </row>
    <row r="1534" spans="1:5" ht="16" thickBot="1" x14ac:dyDescent="0.3">
      <c r="A1534" s="1490"/>
      <c r="B1534" s="1455"/>
      <c r="C1534" s="1467"/>
      <c r="D1534" s="1317"/>
      <c r="E1534" s="1317"/>
    </row>
    <row r="1535" spans="1:5" ht="78" thickBot="1" x14ac:dyDescent="0.3">
      <c r="A1535" s="1490">
        <v>45780</v>
      </c>
      <c r="B1535" s="1455" t="s">
        <v>23594</v>
      </c>
      <c r="C1535" s="1467"/>
      <c r="D1535" s="1317"/>
      <c r="E1535" s="1317"/>
    </row>
    <row r="1536" spans="1:5" ht="16" thickBot="1" x14ac:dyDescent="0.3">
      <c r="A1536" s="1450">
        <v>37014</v>
      </c>
      <c r="B1536" s="1451" t="e">
        <f>- s lehkou poruchou plicních funkcí</f>
        <v>#NAME?</v>
      </c>
      <c r="C1536" s="1489">
        <v>2000</v>
      </c>
      <c r="D1536" s="1317"/>
      <c r="E1536" s="1317"/>
    </row>
    <row r="1537" spans="1:5" ht="16" thickBot="1" x14ac:dyDescent="0.3">
      <c r="A1537" s="1490">
        <v>37379</v>
      </c>
      <c r="B1537" s="1455" t="e">
        <f>- se středně těžkou poruchou plicních funkcí</f>
        <v>#NAME?</v>
      </c>
      <c r="C1537" s="1467">
        <v>2400</v>
      </c>
      <c r="D1537" s="1317"/>
      <c r="E1537" s="1317"/>
    </row>
    <row r="1538" spans="1:5" ht="16" thickBot="1" x14ac:dyDescent="0.3">
      <c r="A1538" s="1490">
        <v>37744</v>
      </c>
      <c r="B1538" s="1455" t="e">
        <f>- s těžkou poruchou plicních funkcí</f>
        <v>#NAME?</v>
      </c>
      <c r="C1538" s="1467">
        <v>4000</v>
      </c>
      <c r="D1538" s="1317"/>
      <c r="E1538" s="1317"/>
    </row>
    <row r="1539" spans="1:5" ht="16" thickBot="1" x14ac:dyDescent="0.3">
      <c r="A1539" s="1490">
        <v>38110</v>
      </c>
      <c r="B1539" s="1455" t="e">
        <f>- se zvlášť těžkou poruchou plicních funkcí vedoucí k pravostrannému srdečnímu selhávání na úrovni NYHA IV</f>
        <v>#NAME?</v>
      </c>
      <c r="C1539" s="1467">
        <v>6000</v>
      </c>
      <c r="D1539" s="1317"/>
      <c r="E1539" s="1317"/>
    </row>
    <row r="1540" spans="1:5" ht="16" thickBot="1" x14ac:dyDescent="0.3">
      <c r="A1540" s="1490"/>
      <c r="B1540" s="1455"/>
      <c r="C1540" s="1467"/>
      <c r="D1540" s="1317"/>
      <c r="E1540" s="1317"/>
    </row>
    <row r="1541" spans="1:5" ht="220.9" customHeight="1" thickBot="1" x14ac:dyDescent="0.3">
      <c r="A1541" s="1450">
        <v>45811</v>
      </c>
      <c r="B1541" s="1491" t="s">
        <v>8727</v>
      </c>
      <c r="C1541" s="1492"/>
      <c r="D1541" s="1317"/>
      <c r="E1541" s="1317"/>
    </row>
    <row r="1542" spans="1:5" ht="16" thickBot="1" x14ac:dyDescent="0.3">
      <c r="A1542" s="1490">
        <v>37045</v>
      </c>
      <c r="B1542" s="1455" t="s">
        <v>9058</v>
      </c>
      <c r="C1542" s="1467">
        <v>4000</v>
      </c>
      <c r="D1542" s="1317"/>
      <c r="E1542" s="1317"/>
    </row>
    <row r="1543" spans="1:5" ht="16" thickBot="1" x14ac:dyDescent="0.3">
      <c r="A1543" s="1490">
        <v>37410</v>
      </c>
      <c r="B1543" s="1455" t="s">
        <v>9059</v>
      </c>
      <c r="C1543" s="1467">
        <v>6000</v>
      </c>
      <c r="D1543" s="1317"/>
      <c r="E1543" s="1317"/>
    </row>
    <row r="1544" spans="1:5" ht="41.5" customHeight="1" thickBot="1" x14ac:dyDescent="0.3">
      <c r="A1544" s="1468"/>
      <c r="B1544" s="1491"/>
      <c r="C1544" s="1492"/>
      <c r="D1544" s="1317"/>
      <c r="E1544" s="1317"/>
    </row>
    <row r="1545" spans="1:5" ht="31.5" thickBot="1" x14ac:dyDescent="0.3">
      <c r="A1545" s="1450">
        <v>45841</v>
      </c>
      <c r="B1545" s="1455" t="s">
        <v>8728</v>
      </c>
      <c r="C1545" s="1467"/>
      <c r="D1545" s="1317"/>
      <c r="E1545" s="1317"/>
    </row>
    <row r="1546" spans="1:5" ht="16" thickBot="1" x14ac:dyDescent="0.3">
      <c r="A1546" s="1490">
        <v>37075</v>
      </c>
      <c r="B1546" s="1455" t="s">
        <v>9058</v>
      </c>
      <c r="C1546" s="1467">
        <v>4000</v>
      </c>
      <c r="D1546" s="1317"/>
      <c r="E1546" s="1317"/>
    </row>
    <row r="1547" spans="1:5" ht="27.65" customHeight="1" thickBot="1" x14ac:dyDescent="0.3">
      <c r="A1547" s="1550">
        <v>37440</v>
      </c>
      <c r="B1547" s="1551" t="s">
        <v>9059</v>
      </c>
      <c r="C1547" s="1492">
        <v>6000</v>
      </c>
      <c r="D1547" s="1317"/>
      <c r="E1547" s="1317"/>
    </row>
    <row r="1548" spans="1:5" ht="16" thickBot="1" x14ac:dyDescent="0.3">
      <c r="A1548" s="1450"/>
      <c r="B1548" s="1451"/>
      <c r="C1548" s="1489"/>
      <c r="D1548" s="1317"/>
      <c r="E1548" s="1317"/>
    </row>
    <row r="1549" spans="1:5" ht="16" thickBot="1" x14ac:dyDescent="0.3">
      <c r="A1549" s="1490">
        <v>45872</v>
      </c>
      <c r="B1549" s="1455" t="s">
        <v>8729</v>
      </c>
      <c r="C1549" s="1467"/>
      <c r="D1549" s="1317"/>
      <c r="E1549" s="1317"/>
    </row>
    <row r="1550" spans="1:5" ht="16" thickBot="1" x14ac:dyDescent="0.3">
      <c r="A1550" s="1490">
        <v>37106</v>
      </c>
      <c r="B1550" s="1455" t="s">
        <v>9058</v>
      </c>
      <c r="C1550" s="1467">
        <v>4000</v>
      </c>
      <c r="D1550" s="1317"/>
      <c r="E1550" s="1317"/>
    </row>
    <row r="1551" spans="1:5" ht="16" thickBot="1" x14ac:dyDescent="0.3">
      <c r="A1551" s="1490">
        <v>37471</v>
      </c>
      <c r="B1551" s="1455" t="s">
        <v>9059</v>
      </c>
      <c r="C1551" s="1467">
        <v>6000</v>
      </c>
      <c r="D1551" s="1317"/>
      <c r="E1551" s="1317"/>
    </row>
    <row r="1552" spans="1:5" ht="16" thickBot="1" x14ac:dyDescent="0.3">
      <c r="A1552" s="1490"/>
      <c r="B1552" s="1455"/>
      <c r="C1552" s="1467"/>
      <c r="D1552" s="1317"/>
      <c r="E1552" s="1317"/>
    </row>
    <row r="1553" spans="1:5" ht="16" thickBot="1" x14ac:dyDescent="0.3">
      <c r="A1553" s="1498">
        <v>45903</v>
      </c>
      <c r="B1553" s="1451" t="s">
        <v>8730</v>
      </c>
      <c r="C1553" s="1489"/>
      <c r="D1553" s="1317"/>
      <c r="E1553" s="1317"/>
    </row>
    <row r="1554" spans="1:5" ht="16" thickBot="1" x14ac:dyDescent="0.3">
      <c r="A1554" s="1490">
        <v>37137</v>
      </c>
      <c r="B1554" s="1455" t="e">
        <f>- s mírnou poruchou funkcí plicních</f>
        <v>#NAME?</v>
      </c>
      <c r="C1554" s="1467">
        <v>2000</v>
      </c>
      <c r="D1554" s="1317"/>
      <c r="E1554" s="1317"/>
    </row>
    <row r="1555" spans="1:5" ht="16" thickBot="1" x14ac:dyDescent="0.3">
      <c r="A1555" s="1490">
        <v>37502</v>
      </c>
      <c r="B1555" s="1455" t="e">
        <f>- se středně těžkou poruchou</f>
        <v>#NAME?</v>
      </c>
      <c r="C1555" s="1467">
        <v>4000</v>
      </c>
      <c r="D1555" s="1317"/>
      <c r="E1555" s="1317"/>
    </row>
    <row r="1556" spans="1:5" ht="41.5" customHeight="1" thickBot="1" x14ac:dyDescent="0.3">
      <c r="A1556" s="1550">
        <v>37867</v>
      </c>
      <c r="B1556" s="1551" t="e">
        <f>- s těžkou poruchou</f>
        <v>#NAME?</v>
      </c>
      <c r="C1556" s="1492">
        <v>5000</v>
      </c>
      <c r="D1556" s="1317"/>
      <c r="E1556" s="1317"/>
    </row>
    <row r="1557" spans="1:5" ht="16" thickBot="1" x14ac:dyDescent="0.3">
      <c r="A1557" s="1450">
        <v>38233</v>
      </c>
      <c r="B1557" s="1451" t="e">
        <f>- s těžkou poruchou funkcí plicních vedoucí k pravostrannému srdečnímu selhávání na úrovni NYHA IV</f>
        <v>#NAME?</v>
      </c>
      <c r="C1557" s="1489">
        <v>6000</v>
      </c>
      <c r="D1557" s="1317"/>
      <c r="E1557" s="1317"/>
    </row>
    <row r="1558" spans="1:5" ht="16" thickBot="1" x14ac:dyDescent="0.3">
      <c r="A1558" s="1490"/>
      <c r="B1558" s="1455"/>
      <c r="C1558" s="1489"/>
      <c r="D1558" s="1317"/>
      <c r="E1558" s="1317"/>
    </row>
    <row r="1559" spans="1:5" ht="31.5" thickBot="1" x14ac:dyDescent="0.3">
      <c r="A1559" s="1490">
        <v>45933</v>
      </c>
      <c r="B1559" s="1455" t="s">
        <v>8731</v>
      </c>
      <c r="C1559" s="1467"/>
      <c r="D1559" s="1317"/>
      <c r="E1559" s="1317"/>
    </row>
    <row r="1560" spans="1:5" ht="47" thickBot="1" x14ac:dyDescent="0.3">
      <c r="A1560" s="1490"/>
      <c r="B1560" s="1455" t="s">
        <v>9060</v>
      </c>
      <c r="C1560" s="1467"/>
      <c r="D1560" s="1317"/>
      <c r="E1560" s="1317"/>
    </row>
    <row r="1561" spans="1:5" ht="16" thickBot="1" x14ac:dyDescent="0.3">
      <c r="A1561" s="1490">
        <v>37167</v>
      </c>
      <c r="B1561" s="1455" t="e">
        <f>- astma bronchiale lehkého stupně onemocnění nevyžaduje léčbu kortikosteroidy</f>
        <v>#NAME?</v>
      </c>
      <c r="C1561" s="1467">
        <v>1800</v>
      </c>
      <c r="D1561" s="1317"/>
      <c r="E1561" s="1317"/>
    </row>
    <row r="1562" spans="1:5" ht="31.5" thickBot="1" x14ac:dyDescent="0.3">
      <c r="A1562" s="1490">
        <v>37532</v>
      </c>
      <c r="B1562" s="1455" t="s">
        <v>9061</v>
      </c>
      <c r="C1562" s="1467">
        <v>3200</v>
      </c>
      <c r="D1562" s="1317"/>
      <c r="E1562" s="1317"/>
    </row>
    <row r="1563" spans="1:5" ht="62.5" thickBot="1" x14ac:dyDescent="0.3">
      <c r="A1563" s="1450">
        <v>37897</v>
      </c>
      <c r="B1563" s="1451" t="s">
        <v>9062</v>
      </c>
      <c r="C1563" s="1489">
        <v>5000</v>
      </c>
      <c r="D1563" s="1317"/>
      <c r="E1563" s="1317"/>
    </row>
    <row r="1564" spans="1:5" ht="31.5" thickBot="1" x14ac:dyDescent="0.3">
      <c r="A1564" s="1490">
        <v>38263</v>
      </c>
      <c r="B1564" s="1455" t="s">
        <v>9063</v>
      </c>
      <c r="C1564" s="1489">
        <v>6000</v>
      </c>
      <c r="D1564" s="1317"/>
      <c r="E1564" s="1317"/>
    </row>
    <row r="1565" spans="1:5" ht="47" thickBot="1" x14ac:dyDescent="0.3">
      <c r="A1565" s="1490">
        <v>38628</v>
      </c>
      <c r="B1565" s="1455" t="s">
        <v>9064</v>
      </c>
      <c r="C1565" s="1467" t="s">
        <v>23503</v>
      </c>
      <c r="D1565" s="1317"/>
      <c r="E1565" s="1317"/>
    </row>
    <row r="1566" spans="1:5" ht="16" thickBot="1" x14ac:dyDescent="0.3">
      <c r="A1566" s="1490"/>
      <c r="B1566" s="1455"/>
      <c r="C1566" s="1467"/>
      <c r="D1566" s="1317"/>
      <c r="E1566" s="1317"/>
    </row>
    <row r="1567" spans="1:5" ht="31.5" thickBot="1" x14ac:dyDescent="0.3">
      <c r="A1567" s="1490">
        <v>45964</v>
      </c>
      <c r="B1567" s="1455" t="s">
        <v>9065</v>
      </c>
      <c r="C1567" s="1467"/>
      <c r="D1567" s="1317"/>
      <c r="E1567" s="1317"/>
    </row>
    <row r="1568" spans="1:5" ht="16" thickBot="1" x14ac:dyDescent="0.3">
      <c r="A1568" s="1490">
        <v>37198</v>
      </c>
      <c r="B1568" s="1455" t="e">
        <f>- s lehkou poruchou plicních funkcí</f>
        <v>#NAME?</v>
      </c>
      <c r="C1568" s="1467">
        <v>2000</v>
      </c>
      <c r="D1568" s="1317"/>
      <c r="E1568" s="1317"/>
    </row>
    <row r="1569" spans="1:5" ht="16" thickBot="1" x14ac:dyDescent="0.3">
      <c r="A1569" s="1450">
        <v>37563</v>
      </c>
      <c r="B1569" s="1451" t="e">
        <f>- se středně těžkou poruchou plicních funkcí</f>
        <v>#NAME?</v>
      </c>
      <c r="C1569" s="1489">
        <v>2400</v>
      </c>
      <c r="D1569" s="1317"/>
      <c r="E1569" s="1317"/>
    </row>
    <row r="1570" spans="1:5" ht="16" thickBot="1" x14ac:dyDescent="0.3">
      <c r="A1570" s="1490">
        <v>37928</v>
      </c>
      <c r="B1570" s="1455" t="e">
        <f>- s těžkou poruchou plicních funkcí</f>
        <v>#NAME?</v>
      </c>
      <c r="C1570" s="1489">
        <v>4000</v>
      </c>
      <c r="D1570" s="1317"/>
      <c r="E1570" s="1317"/>
    </row>
    <row r="1571" spans="1:5" ht="16" thickBot="1" x14ac:dyDescent="0.3">
      <c r="A1571" s="1490">
        <v>38294</v>
      </c>
      <c r="B1571" s="1455" t="e">
        <f>- se zvlášť těžkou poruchou plicních funkcí vedoucí k pravostrannému srdečnímu selhávání na úrovni NYHA IV</f>
        <v>#NAME?</v>
      </c>
      <c r="C1571" s="1467">
        <v>6000</v>
      </c>
      <c r="D1571" s="1317"/>
      <c r="E1571" s="1317"/>
    </row>
    <row r="1572" spans="1:5" ht="16" thickBot="1" x14ac:dyDescent="0.3">
      <c r="A1572" s="1490"/>
      <c r="B1572" s="1455"/>
      <c r="C1572" s="1467"/>
      <c r="D1572" s="1317"/>
      <c r="E1572" s="1317"/>
    </row>
    <row r="1573" spans="1:5" ht="62.5" thickBot="1" x14ac:dyDescent="0.3">
      <c r="A1573" s="1490">
        <v>45994</v>
      </c>
      <c r="B1573" s="1455" t="s">
        <v>8736</v>
      </c>
      <c r="C1573" s="1467"/>
      <c r="D1573" s="1317"/>
      <c r="E1573" s="1317"/>
    </row>
    <row r="1574" spans="1:5" ht="16" thickBot="1" x14ac:dyDescent="0.3">
      <c r="A1574" s="1490">
        <v>37228</v>
      </c>
      <c r="B1574" s="1455" t="s">
        <v>9058</v>
      </c>
      <c r="C1574" s="1467">
        <v>4000</v>
      </c>
      <c r="D1574" s="1317"/>
      <c r="E1574" s="1317"/>
    </row>
    <row r="1575" spans="1:5" ht="16" thickBot="1" x14ac:dyDescent="0.3">
      <c r="A1575" s="1450">
        <v>37593</v>
      </c>
      <c r="B1575" s="1451" t="s">
        <v>9059</v>
      </c>
      <c r="C1575" s="1489">
        <v>6000</v>
      </c>
      <c r="D1575" s="1317"/>
      <c r="E1575" s="1317"/>
    </row>
    <row r="1576" spans="1:5" ht="16" thickBot="1" x14ac:dyDescent="0.3">
      <c r="A1576" s="1490"/>
      <c r="B1576" s="1455"/>
      <c r="C1576" s="1467"/>
      <c r="D1576" s="1317"/>
      <c r="E1576" s="1317"/>
    </row>
    <row r="1577" spans="1:5" ht="16" thickBot="1" x14ac:dyDescent="0.3">
      <c r="A1577" s="1490">
        <v>41334</v>
      </c>
      <c r="B1577" s="1455" t="s">
        <v>9066</v>
      </c>
      <c r="C1577" s="1467"/>
      <c r="D1577" s="1317"/>
      <c r="E1577" s="1317"/>
    </row>
    <row r="1578" spans="1:5" ht="31.5" thickBot="1" x14ac:dyDescent="0.3">
      <c r="A1578" s="1490" t="s">
        <v>11836</v>
      </c>
      <c r="B1578" s="1455" t="s">
        <v>9067</v>
      </c>
      <c r="C1578" s="1467">
        <v>4000</v>
      </c>
      <c r="D1578" s="1317"/>
      <c r="E1578" s="1317"/>
    </row>
    <row r="1579" spans="1:5" ht="47" thickBot="1" x14ac:dyDescent="0.3">
      <c r="A1579" s="1490" t="s">
        <v>11837</v>
      </c>
      <c r="B1579" s="1455" t="s">
        <v>9068</v>
      </c>
      <c r="C1579" s="1467">
        <v>6000</v>
      </c>
      <c r="D1579" s="1317"/>
      <c r="E1579" s="1317"/>
    </row>
    <row r="1580" spans="1:5" ht="16" thickBot="1" x14ac:dyDescent="0.3">
      <c r="A1580" s="1490"/>
      <c r="B1580" s="1455"/>
      <c r="C1580" s="1467"/>
      <c r="D1580" s="1317"/>
      <c r="E1580" s="1317"/>
    </row>
    <row r="1581" spans="1:5" ht="16" thickBot="1" x14ac:dyDescent="0.3">
      <c r="A1581" s="1490" t="s">
        <v>8739</v>
      </c>
      <c r="B1581" s="1455"/>
      <c r="C1581" s="1467"/>
      <c r="D1581" s="1317"/>
      <c r="E1581" s="1317"/>
    </row>
    <row r="1582" spans="1:5" ht="82.9" customHeight="1" thickBot="1" x14ac:dyDescent="0.3">
      <c r="A1582" s="1550">
        <v>45661</v>
      </c>
      <c r="B1582" s="1552" t="s">
        <v>8740</v>
      </c>
      <c r="C1582" s="1489"/>
      <c r="D1582" s="1317"/>
      <c r="E1582" s="1317"/>
    </row>
    <row r="1583" spans="1:5" ht="31.5" thickBot="1" x14ac:dyDescent="0.3">
      <c r="A1583" s="1450">
        <v>36895</v>
      </c>
      <c r="B1583" s="1451" t="s">
        <v>9069</v>
      </c>
      <c r="C1583" s="1489" t="s">
        <v>9070</v>
      </c>
      <c r="D1583" s="1317"/>
      <c r="E1583" s="1317"/>
    </row>
    <row r="1584" spans="1:5" ht="31.5" thickBot="1" x14ac:dyDescent="0.3">
      <c r="A1584" s="1490">
        <v>37260</v>
      </c>
      <c r="B1584" s="1455" t="s">
        <v>9071</v>
      </c>
      <c r="C1584" s="1467" t="s">
        <v>23559</v>
      </c>
      <c r="D1584" s="1317"/>
      <c r="E1584" s="1317"/>
    </row>
    <row r="1585" spans="1:5" ht="31.5" thickBot="1" x14ac:dyDescent="0.3">
      <c r="A1585" s="1490">
        <v>37625</v>
      </c>
      <c r="B1585" s="1455" t="s">
        <v>9072</v>
      </c>
      <c r="C1585" s="1467" t="s">
        <v>9073</v>
      </c>
      <c r="D1585" s="1317"/>
      <c r="E1585" s="1317"/>
    </row>
    <row r="1586" spans="1:5" ht="15.5" x14ac:dyDescent="0.35">
      <c r="A1586" s="1553">
        <v>37990</v>
      </c>
      <c r="B1586" s="1483" t="s">
        <v>9074</v>
      </c>
      <c r="C1586" s="1317">
        <v>4000</v>
      </c>
      <c r="D1586" s="1317"/>
      <c r="E1586" s="1317"/>
    </row>
    <row r="1587" spans="1:5" ht="18.5" x14ac:dyDescent="0.35">
      <c r="A1587" s="1554"/>
      <c r="B1587" s="1483"/>
      <c r="C1587" s="1317"/>
      <c r="D1587" s="1317"/>
      <c r="E1587" s="1317"/>
    </row>
    <row r="1588" spans="1:5" ht="18.5" x14ac:dyDescent="0.35">
      <c r="A1588" s="1555"/>
      <c r="B1588" s="1483" t="s">
        <v>9010</v>
      </c>
      <c r="C1588" s="1317"/>
      <c r="D1588" s="1317"/>
      <c r="E1588" s="1317"/>
    </row>
    <row r="1589" spans="1:5" ht="31" x14ac:dyDescent="0.35">
      <c r="A1589" s="1554">
        <v>38356</v>
      </c>
      <c r="B1589" s="1483" t="s">
        <v>9075</v>
      </c>
      <c r="C1589" s="1317">
        <v>1600</v>
      </c>
      <c r="D1589" s="1317"/>
      <c r="E1589" s="1317"/>
    </row>
    <row r="1590" spans="1:5" ht="15.5" x14ac:dyDescent="0.35">
      <c r="A1590" s="1553">
        <v>38721</v>
      </c>
      <c r="B1590" s="1483" t="s">
        <v>9012</v>
      </c>
      <c r="C1590" s="1317">
        <v>6000</v>
      </c>
      <c r="D1590" s="1317"/>
      <c r="E1590" s="1317"/>
    </row>
    <row r="1591" spans="1:5" ht="15.5" x14ac:dyDescent="0.35">
      <c r="A1591" s="1442"/>
      <c r="B1591" s="1483"/>
      <c r="C1591" s="1317"/>
      <c r="D1591" s="1317"/>
      <c r="E1591" s="1317"/>
    </row>
    <row r="1592" spans="1:5" ht="15.5" x14ac:dyDescent="0.35">
      <c r="A1592" s="1556" t="s">
        <v>8744</v>
      </c>
      <c r="B1592" s="1436"/>
    </row>
    <row r="1593" spans="1:5" ht="15.5" x14ac:dyDescent="0.35">
      <c r="A1593" s="1556">
        <v>45662</v>
      </c>
      <c r="B1593" s="1436" t="s">
        <v>23595</v>
      </c>
    </row>
    <row r="1594" spans="1:5" ht="15.5" x14ac:dyDescent="0.35">
      <c r="A1594" s="1442">
        <v>36896</v>
      </c>
      <c r="B1594" s="1436" t="s">
        <v>9076</v>
      </c>
    </row>
    <row r="1595" spans="1:5" ht="15.5" x14ac:dyDescent="0.35">
      <c r="A1595" s="1556">
        <v>37261</v>
      </c>
      <c r="B1595" s="1436" t="s">
        <v>9077</v>
      </c>
      <c r="C1595" s="1318" t="s">
        <v>23596</v>
      </c>
    </row>
    <row r="1596" spans="1:5" ht="15.5" x14ac:dyDescent="0.35">
      <c r="A1596" s="1556">
        <v>37626</v>
      </c>
      <c r="B1596" s="1436" t="s">
        <v>9078</v>
      </c>
      <c r="C1596" s="1318" t="s">
        <v>9079</v>
      </c>
    </row>
    <row r="1597" spans="1:5" ht="15.5" x14ac:dyDescent="0.35">
      <c r="A1597" s="1556">
        <v>37991</v>
      </c>
      <c r="B1597" s="1436" t="s">
        <v>9080</v>
      </c>
      <c r="C1597" s="1318">
        <v>4000</v>
      </c>
    </row>
    <row r="1598" spans="1:5" ht="15.5" x14ac:dyDescent="0.35">
      <c r="A1598" s="1556">
        <v>38357</v>
      </c>
      <c r="B1598" s="1436" t="s">
        <v>9081</v>
      </c>
      <c r="C1598" s="1318">
        <v>6000</v>
      </c>
    </row>
    <row r="1599" spans="1:5" ht="15.5" x14ac:dyDescent="0.35">
      <c r="A1599" s="1442">
        <v>45693</v>
      </c>
      <c r="B1599" s="1436" t="s">
        <v>20543</v>
      </c>
    </row>
    <row r="1600" spans="1:5" ht="15.5" x14ac:dyDescent="0.35">
      <c r="A1600" s="1556">
        <v>36927</v>
      </c>
      <c r="B1600" s="1436" t="s">
        <v>9076</v>
      </c>
    </row>
    <row r="1601" spans="1:3" ht="15.5" x14ac:dyDescent="0.35">
      <c r="A1601" s="1556">
        <v>37292</v>
      </c>
      <c r="B1601" s="1436" t="s">
        <v>9077</v>
      </c>
      <c r="C1601" s="1318" t="s">
        <v>23596</v>
      </c>
    </row>
    <row r="1602" spans="1:3" ht="15.5" x14ac:dyDescent="0.35">
      <c r="A1602" s="1556">
        <v>37657</v>
      </c>
      <c r="B1602" s="1436" t="s">
        <v>9078</v>
      </c>
      <c r="C1602" s="1318" t="s">
        <v>9079</v>
      </c>
    </row>
    <row r="1603" spans="1:3" ht="15.5" x14ac:dyDescent="0.35">
      <c r="A1603" s="1556">
        <v>38022</v>
      </c>
      <c r="B1603" s="1436" t="s">
        <v>9080</v>
      </c>
      <c r="C1603" s="1318">
        <v>4000</v>
      </c>
    </row>
    <row r="1604" spans="1:3" ht="15.5" x14ac:dyDescent="0.35">
      <c r="A1604" s="1556">
        <v>38388</v>
      </c>
      <c r="B1604" s="1436" t="s">
        <v>9081</v>
      </c>
      <c r="C1604" s="1318">
        <v>6000</v>
      </c>
    </row>
    <row r="1605" spans="1:3" ht="15.5" x14ac:dyDescent="0.35">
      <c r="A1605" s="1556">
        <v>45721</v>
      </c>
      <c r="B1605" s="1436" t="s">
        <v>23597</v>
      </c>
    </row>
    <row r="1606" spans="1:3" ht="15.5" x14ac:dyDescent="0.35">
      <c r="A1606" s="1442">
        <v>36955</v>
      </c>
      <c r="B1606" s="1436" t="s">
        <v>9076</v>
      </c>
    </row>
    <row r="1607" spans="1:3" ht="15.5" x14ac:dyDescent="0.35">
      <c r="A1607" s="1556">
        <v>37320</v>
      </c>
      <c r="B1607" s="1436" t="s">
        <v>9077</v>
      </c>
      <c r="C1607" s="1318" t="s">
        <v>23596</v>
      </c>
    </row>
    <row r="1608" spans="1:3" ht="15.5" x14ac:dyDescent="0.35">
      <c r="A1608" s="1556">
        <v>37685</v>
      </c>
      <c r="B1608" s="1436" t="s">
        <v>9078</v>
      </c>
      <c r="C1608" s="1318" t="s">
        <v>9079</v>
      </c>
    </row>
    <row r="1609" spans="1:3" ht="15.5" x14ac:dyDescent="0.35">
      <c r="A1609" s="1556">
        <v>38051</v>
      </c>
      <c r="B1609" s="1436" t="s">
        <v>9080</v>
      </c>
      <c r="C1609" s="1318">
        <v>4000</v>
      </c>
    </row>
    <row r="1610" spans="1:3" ht="15.5" x14ac:dyDescent="0.35">
      <c r="A1610" s="1556">
        <v>38416</v>
      </c>
      <c r="B1610" s="1436" t="s">
        <v>9081</v>
      </c>
      <c r="C1610" s="1318">
        <v>6000</v>
      </c>
    </row>
    <row r="1611" spans="1:3" ht="15.5" x14ac:dyDescent="0.35">
      <c r="A1611" s="1442"/>
      <c r="B1611" s="1436"/>
    </row>
    <row r="1612" spans="1:3" ht="15.5" x14ac:dyDescent="0.35">
      <c r="A1612" s="1556">
        <v>45752</v>
      </c>
      <c r="B1612" s="1436" t="s">
        <v>9083</v>
      </c>
    </row>
    <row r="1613" spans="1:3" ht="15.5" x14ac:dyDescent="0.35">
      <c r="A1613" s="1556">
        <v>36986</v>
      </c>
      <c r="B1613" s="1436" t="s">
        <v>9084</v>
      </c>
      <c r="C1613" s="1318">
        <v>800</v>
      </c>
    </row>
    <row r="1614" spans="1:3" ht="15.5" x14ac:dyDescent="0.35">
      <c r="A1614" s="1557">
        <v>37351</v>
      </c>
      <c r="B1614" s="1436" t="s">
        <v>9085</v>
      </c>
      <c r="C1614" s="1318">
        <v>1600</v>
      </c>
    </row>
    <row r="1615" spans="1:3" ht="15.5" x14ac:dyDescent="0.35">
      <c r="A1615" s="1556">
        <v>37716</v>
      </c>
      <c r="B1615" s="1436" t="s">
        <v>9086</v>
      </c>
      <c r="C1615" s="1318">
        <v>3000</v>
      </c>
    </row>
    <row r="1616" spans="1:3" ht="15.5" x14ac:dyDescent="0.35">
      <c r="A1616" s="1556">
        <v>38082</v>
      </c>
      <c r="B1616" s="1436" t="s">
        <v>9087</v>
      </c>
      <c r="C1616" s="1318">
        <v>4000</v>
      </c>
    </row>
    <row r="1617" spans="1:3" ht="15.5" x14ac:dyDescent="0.35">
      <c r="A1617" s="1556">
        <v>38447</v>
      </c>
      <c r="B1617" s="1436" t="s">
        <v>9088</v>
      </c>
      <c r="C1617" s="1318">
        <v>6000</v>
      </c>
    </row>
    <row r="1618" spans="1:3" ht="15.5" x14ac:dyDescent="0.35">
      <c r="A1618" s="1442">
        <v>38812</v>
      </c>
      <c r="B1618" s="1436" t="s">
        <v>9089</v>
      </c>
      <c r="C1618" s="1318">
        <v>6000</v>
      </c>
    </row>
    <row r="1619" spans="1:3" ht="15.5" x14ac:dyDescent="0.35">
      <c r="A1619" s="1556"/>
      <c r="B1619" s="1436"/>
    </row>
    <row r="1620" spans="1:3" ht="15.5" x14ac:dyDescent="0.35">
      <c r="A1620" s="1556" t="s">
        <v>9090</v>
      </c>
      <c r="B1620" s="1436"/>
    </row>
    <row r="1621" spans="1:3" ht="15.5" x14ac:dyDescent="0.35">
      <c r="A1621" s="1556">
        <v>45663</v>
      </c>
      <c r="B1621" s="1436" t="s">
        <v>9091</v>
      </c>
    </row>
    <row r="1622" spans="1:3" ht="15.5" x14ac:dyDescent="0.35">
      <c r="A1622" s="1556">
        <v>36897</v>
      </c>
      <c r="B1622" s="1436" t="s">
        <v>9092</v>
      </c>
      <c r="C1622" s="1318">
        <v>1200</v>
      </c>
    </row>
    <row r="1623" spans="1:3" ht="15.5" x14ac:dyDescent="0.35">
      <c r="A1623" s="1556">
        <v>37262</v>
      </c>
      <c r="B1623" s="1436" t="s">
        <v>10517</v>
      </c>
      <c r="C1623" s="1318">
        <v>2000</v>
      </c>
    </row>
    <row r="1624" spans="1:3" ht="15.5" x14ac:dyDescent="0.35">
      <c r="A1624" s="1556" t="s">
        <v>6882</v>
      </c>
      <c r="B1624" s="1436"/>
    </row>
    <row r="1625" spans="1:3" ht="15.5" x14ac:dyDescent="0.35">
      <c r="A1625" s="1556" t="s">
        <v>15512</v>
      </c>
      <c r="B1625" s="1436"/>
    </row>
    <row r="1626" spans="1:3" ht="15.5" x14ac:dyDescent="0.35">
      <c r="A1626" s="1360" t="s">
        <v>15513</v>
      </c>
      <c r="B1626" s="1436"/>
    </row>
    <row r="1627" spans="1:3" ht="15.5" x14ac:dyDescent="0.35">
      <c r="A1627" s="1442" t="s">
        <v>15514</v>
      </c>
      <c r="B1627" s="1436"/>
    </row>
    <row r="1628" spans="1:3" ht="15.5" x14ac:dyDescent="0.35">
      <c r="A1628" s="1556">
        <v>36896</v>
      </c>
      <c r="B1628" s="1436" t="s">
        <v>9076</v>
      </c>
    </row>
    <row r="1629" spans="1:3" ht="15.5" x14ac:dyDescent="0.35">
      <c r="A1629" s="1556">
        <v>37261</v>
      </c>
      <c r="B1629" s="1436" t="s">
        <v>9077</v>
      </c>
      <c r="C1629" s="1318" t="s">
        <v>8850</v>
      </c>
    </row>
    <row r="1630" spans="1:3" ht="15.5" x14ac:dyDescent="0.35">
      <c r="A1630" s="1556">
        <v>37626</v>
      </c>
      <c r="B1630" s="1436" t="s">
        <v>9078</v>
      </c>
      <c r="C1630" s="1318" t="s">
        <v>9079</v>
      </c>
    </row>
    <row r="1631" spans="1:3" ht="15.5" x14ac:dyDescent="0.35">
      <c r="A1631" s="1556">
        <v>37991</v>
      </c>
      <c r="B1631" s="1436" t="s">
        <v>9080</v>
      </c>
      <c r="C1631" s="1318">
        <v>4000</v>
      </c>
    </row>
    <row r="1632" spans="1:3" ht="15.5" x14ac:dyDescent="0.35">
      <c r="A1632" s="1556">
        <v>38357</v>
      </c>
      <c r="B1632" s="1436" t="s">
        <v>9081</v>
      </c>
      <c r="C1632" s="1318">
        <v>6000</v>
      </c>
    </row>
    <row r="1633" spans="1:3" ht="15.5" x14ac:dyDescent="0.35">
      <c r="A1633" s="1442">
        <v>43866</v>
      </c>
      <c r="B1633" s="1436" t="s">
        <v>11858</v>
      </c>
    </row>
    <row r="1634" spans="1:3" ht="15.5" x14ac:dyDescent="0.35">
      <c r="A1634" s="1556">
        <v>36927</v>
      </c>
      <c r="B1634" s="1436" t="s">
        <v>9076</v>
      </c>
    </row>
    <row r="1635" spans="1:3" ht="15.5" x14ac:dyDescent="0.35">
      <c r="A1635" s="1556">
        <v>37292</v>
      </c>
      <c r="B1635" s="1436" t="s">
        <v>9077</v>
      </c>
      <c r="C1635" s="1318" t="s">
        <v>8850</v>
      </c>
    </row>
    <row r="1636" spans="1:3" ht="15.5" x14ac:dyDescent="0.35">
      <c r="A1636" s="1556">
        <v>37657</v>
      </c>
      <c r="B1636" s="1436" t="s">
        <v>9078</v>
      </c>
      <c r="C1636" s="1318" t="s">
        <v>9079</v>
      </c>
    </row>
    <row r="1637" spans="1:3" ht="15.5" x14ac:dyDescent="0.35">
      <c r="A1637" s="1556">
        <v>38022</v>
      </c>
      <c r="B1637" s="1436" t="s">
        <v>9080</v>
      </c>
      <c r="C1637" s="1318">
        <v>4000</v>
      </c>
    </row>
    <row r="1638" spans="1:3" ht="15.5" x14ac:dyDescent="0.35">
      <c r="A1638" s="1556">
        <v>38388</v>
      </c>
      <c r="B1638" s="1436" t="s">
        <v>9081</v>
      </c>
      <c r="C1638" s="1318">
        <v>6000</v>
      </c>
    </row>
    <row r="1639" spans="1:3" ht="15.5" x14ac:dyDescent="0.35">
      <c r="A1639" s="1442">
        <v>43895</v>
      </c>
      <c r="B1639" s="1436" t="s">
        <v>9082</v>
      </c>
    </row>
    <row r="1640" spans="1:3" ht="15.5" x14ac:dyDescent="0.35">
      <c r="A1640" s="1556">
        <v>36955</v>
      </c>
      <c r="B1640" s="1436" t="s">
        <v>9076</v>
      </c>
    </row>
    <row r="1641" spans="1:3" ht="15.5" x14ac:dyDescent="0.35">
      <c r="A1641" s="1556">
        <v>37320</v>
      </c>
      <c r="B1641" s="1436" t="s">
        <v>9077</v>
      </c>
      <c r="C1641" s="1318" t="s">
        <v>8850</v>
      </c>
    </row>
    <row r="1642" spans="1:3" ht="15.5" x14ac:dyDescent="0.35">
      <c r="A1642" s="1556">
        <v>37685</v>
      </c>
      <c r="B1642" s="1436" t="s">
        <v>9078</v>
      </c>
      <c r="C1642" s="1318" t="s">
        <v>9079</v>
      </c>
    </row>
    <row r="1643" spans="1:3" ht="15.5" x14ac:dyDescent="0.35">
      <c r="A1643" s="1556">
        <v>38051</v>
      </c>
      <c r="B1643" s="1436" t="s">
        <v>9080</v>
      </c>
      <c r="C1643" s="1318">
        <v>4000</v>
      </c>
    </row>
    <row r="1644" spans="1:3" ht="15.5" x14ac:dyDescent="0.35">
      <c r="A1644" s="1556">
        <v>38416</v>
      </c>
      <c r="B1644" s="1436" t="s">
        <v>9081</v>
      </c>
      <c r="C1644" s="1318">
        <v>6000</v>
      </c>
    </row>
    <row r="1645" spans="1:3" ht="15.5" x14ac:dyDescent="0.35">
      <c r="A1645" s="1442">
        <v>43926</v>
      </c>
      <c r="B1645" s="1436" t="s">
        <v>9083</v>
      </c>
    </row>
    <row r="1646" spans="1:3" ht="15.5" x14ac:dyDescent="0.35">
      <c r="A1646" s="1556">
        <v>36986</v>
      </c>
      <c r="B1646" s="1436" t="s">
        <v>9084</v>
      </c>
      <c r="C1646" s="1318">
        <v>800</v>
      </c>
    </row>
    <row r="1647" spans="1:3" ht="15.5" x14ac:dyDescent="0.35">
      <c r="A1647" s="1556">
        <v>37351</v>
      </c>
      <c r="B1647" s="1436" t="s">
        <v>9085</v>
      </c>
      <c r="C1647" s="1318">
        <v>1600</v>
      </c>
    </row>
    <row r="1648" spans="1:3" ht="15.5" x14ac:dyDescent="0.35">
      <c r="A1648" s="1556">
        <v>37716</v>
      </c>
      <c r="B1648" s="1436" t="s">
        <v>9086</v>
      </c>
      <c r="C1648" s="1318">
        <v>3000</v>
      </c>
    </row>
    <row r="1649" spans="1:3" ht="15.5" x14ac:dyDescent="0.35">
      <c r="A1649" s="1556">
        <v>38082</v>
      </c>
      <c r="B1649" s="1436" t="s">
        <v>9087</v>
      </c>
      <c r="C1649" s="1318">
        <v>4000</v>
      </c>
    </row>
    <row r="1650" spans="1:3" ht="15.5" x14ac:dyDescent="0.35">
      <c r="A1650" s="1556">
        <v>38447</v>
      </c>
      <c r="B1650" s="1436" t="s">
        <v>9088</v>
      </c>
      <c r="C1650" s="1318">
        <v>6000</v>
      </c>
    </row>
    <row r="1651" spans="1:3" ht="15.5" x14ac:dyDescent="0.35">
      <c r="A1651" s="1556">
        <v>38812</v>
      </c>
      <c r="B1651" s="1436" t="s">
        <v>9089</v>
      </c>
      <c r="C1651" s="1318">
        <v>6000</v>
      </c>
    </row>
    <row r="1652" spans="1:3" ht="15.5" x14ac:dyDescent="0.35">
      <c r="A1652" s="1360" t="s">
        <v>9090</v>
      </c>
      <c r="B1652" s="1436"/>
    </row>
    <row r="1653" spans="1:3" ht="15.5" x14ac:dyDescent="0.35">
      <c r="A1653" s="1442">
        <v>43836</v>
      </c>
      <c r="B1653" s="1436" t="s">
        <v>9091</v>
      </c>
    </row>
    <row r="1654" spans="1:3" ht="15.5" x14ac:dyDescent="0.35">
      <c r="A1654" s="1556">
        <v>36897</v>
      </c>
      <c r="B1654" s="1436" t="s">
        <v>9092</v>
      </c>
      <c r="C1654" s="1318">
        <v>1200</v>
      </c>
    </row>
    <row r="1655" spans="1:3" ht="15.5" x14ac:dyDescent="0.35">
      <c r="A1655" s="1556">
        <v>37262</v>
      </c>
      <c r="B1655" s="1436" t="s">
        <v>10517</v>
      </c>
      <c r="C1655" s="1318">
        <v>2000</v>
      </c>
    </row>
    <row r="1656" spans="1:3" ht="15.5" x14ac:dyDescent="0.35">
      <c r="A1656" s="1360" t="s">
        <v>7690</v>
      </c>
      <c r="B1656" s="1436"/>
    </row>
    <row r="1657" spans="1:3" ht="15.5" x14ac:dyDescent="0.35">
      <c r="A1657" s="1360" t="s">
        <v>15512</v>
      </c>
      <c r="B1657" s="1436"/>
    </row>
    <row r="1658" spans="1:3" ht="15.5" x14ac:dyDescent="0.35">
      <c r="A1658" s="1360"/>
      <c r="B1658" s="1436"/>
    </row>
    <row r="1659" spans="1:3" ht="15.5" x14ac:dyDescent="0.35">
      <c r="A1659" s="1360" t="s">
        <v>15513</v>
      </c>
      <c r="B1659" s="1436"/>
    </row>
    <row r="1660" spans="1:3" ht="15.5" x14ac:dyDescent="0.35">
      <c r="A1660" s="1360"/>
      <c r="B1660" s="1436"/>
    </row>
    <row r="1661" spans="1:3" ht="15.5" x14ac:dyDescent="0.35">
      <c r="A1661" s="1360" t="s">
        <v>15514</v>
      </c>
      <c r="B1661" s="1436"/>
    </row>
    <row r="1662" spans="1:3" ht="15.5" x14ac:dyDescent="0.35">
      <c r="A1662" s="1360"/>
      <c r="B1662" s="1436"/>
    </row>
    <row r="1663" spans="1:3" ht="15.5" x14ac:dyDescent="0.35">
      <c r="A1663" s="1360"/>
      <c r="B1663" s="1436"/>
    </row>
    <row r="1664" spans="1:3" ht="15.5" x14ac:dyDescent="0.35">
      <c r="A1664" s="1360"/>
      <c r="B1664" s="1436"/>
    </row>
    <row r="1665" spans="1:2" ht="15.5" x14ac:dyDescent="0.35">
      <c r="A1665" s="1360"/>
      <c r="B1665" s="1436"/>
    </row>
  </sheetData>
  <pageMargins left="0.7" right="0.7" top="0.78740157499999996" bottom="0.78740157499999996" header="0.3" footer="0.3"/>
  <pageSetup paperSize="9" orientation="portrait" horizontalDpi="1200" verticalDpi="0"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List58">
    <tabColor theme="0" tint="-0.499984740745262"/>
  </sheetPr>
  <dimension ref="A2:C169"/>
  <sheetViews>
    <sheetView zoomScaleNormal="100" zoomScaleSheetLayoutView="100" workbookViewId="0">
      <selection activeCell="B13" sqref="B13"/>
    </sheetView>
  </sheetViews>
  <sheetFormatPr defaultColWidth="9.1796875" defaultRowHeight="15.5" x14ac:dyDescent="0.25"/>
  <cols>
    <col min="1" max="1" width="100.453125" style="1345" customWidth="1"/>
    <col min="2" max="2" width="31.54296875" style="1217" customWidth="1"/>
    <col min="3" max="3" width="9.1796875" style="1217" customWidth="1"/>
    <col min="4" max="16384" width="9.1796875" style="1217"/>
  </cols>
  <sheetData>
    <row r="2" spans="1:2" ht="17.5" x14ac:dyDescent="0.25">
      <c r="A2" s="1346" t="s">
        <v>4746</v>
      </c>
    </row>
    <row r="5" spans="1:2" x14ac:dyDescent="0.25">
      <c r="A5" s="1347" t="s">
        <v>4747</v>
      </c>
    </row>
    <row r="6" spans="1:2" x14ac:dyDescent="0.25">
      <c r="A6" s="1347"/>
    </row>
    <row r="7" spans="1:2" x14ac:dyDescent="0.25">
      <c r="A7" s="1347" t="s">
        <v>4748</v>
      </c>
    </row>
    <row r="8" spans="1:2" x14ac:dyDescent="0.25">
      <c r="A8" s="1347"/>
    </row>
    <row r="9" spans="1:2" ht="15" x14ac:dyDescent="0.25">
      <c r="A9" s="1399" t="s">
        <v>4749</v>
      </c>
      <c r="B9" s="1348"/>
    </row>
    <row r="10" spans="1:2" x14ac:dyDescent="0.25">
      <c r="A10" s="1347"/>
    </row>
    <row r="11" spans="1:2" x14ac:dyDescent="0.25">
      <c r="A11" s="1347" t="s">
        <v>7827</v>
      </c>
    </row>
    <row r="12" spans="1:2" x14ac:dyDescent="0.25">
      <c r="A12" s="1558" t="s">
        <v>23598</v>
      </c>
    </row>
    <row r="14" spans="1:2" x14ac:dyDescent="0.25">
      <c r="A14" s="1345" t="s">
        <v>7828</v>
      </c>
    </row>
    <row r="16" spans="1:2" x14ac:dyDescent="0.25">
      <c r="A16" s="1345" t="s">
        <v>3711</v>
      </c>
    </row>
    <row r="17" spans="1:1" ht="46.5" x14ac:dyDescent="0.25">
      <c r="A17" s="1345" t="s">
        <v>20453</v>
      </c>
    </row>
    <row r="18" spans="1:1" x14ac:dyDescent="0.25">
      <c r="A18" s="1345" t="s">
        <v>20454</v>
      </c>
    </row>
    <row r="19" spans="1:1" ht="31" x14ac:dyDescent="0.25">
      <c r="A19" s="1345" t="s">
        <v>23599</v>
      </c>
    </row>
    <row r="20" spans="1:1" x14ac:dyDescent="0.25">
      <c r="A20" s="1345" t="s">
        <v>3547</v>
      </c>
    </row>
    <row r="21" spans="1:1" ht="31" x14ac:dyDescent="0.25">
      <c r="A21" s="1345" t="s">
        <v>20455</v>
      </c>
    </row>
    <row r="22" spans="1:1" x14ac:dyDescent="0.25">
      <c r="A22" s="1345" t="s">
        <v>3552</v>
      </c>
    </row>
    <row r="23" spans="1:1" ht="31" x14ac:dyDescent="0.25">
      <c r="A23" s="1345" t="s">
        <v>7829</v>
      </c>
    </row>
    <row r="24" spans="1:1" x14ac:dyDescent="0.25">
      <c r="A24" s="1345" t="s">
        <v>2422</v>
      </c>
    </row>
    <row r="25" spans="1:1" x14ac:dyDescent="0.25">
      <c r="A25" s="1345" t="s">
        <v>4750</v>
      </c>
    </row>
    <row r="26" spans="1:1" x14ac:dyDescent="0.25">
      <c r="A26" s="1345" t="s">
        <v>7830</v>
      </c>
    </row>
    <row r="27" spans="1:1" ht="31" x14ac:dyDescent="0.25">
      <c r="A27" s="1345" t="s">
        <v>7831</v>
      </c>
    </row>
    <row r="28" spans="1:1" x14ac:dyDescent="0.25">
      <c r="A28" s="1345" t="s">
        <v>7823</v>
      </c>
    </row>
    <row r="29" spans="1:1" x14ac:dyDescent="0.25">
      <c r="A29" s="1345" t="s">
        <v>23600</v>
      </c>
    </row>
    <row r="30" spans="1:1" x14ac:dyDescent="0.25">
      <c r="A30" s="1345" t="s">
        <v>23601</v>
      </c>
    </row>
    <row r="31" spans="1:1" x14ac:dyDescent="0.25">
      <c r="A31" s="1345" t="s">
        <v>23602</v>
      </c>
    </row>
    <row r="32" spans="1:1" x14ac:dyDescent="0.25">
      <c r="A32" s="1345" t="s">
        <v>258</v>
      </c>
    </row>
    <row r="33" spans="1:3" x14ac:dyDescent="0.25">
      <c r="A33" s="1345" t="s">
        <v>4751</v>
      </c>
    </row>
    <row r="34" spans="1:3" x14ac:dyDescent="0.25">
      <c r="A34" s="1345" t="s">
        <v>23603</v>
      </c>
    </row>
    <row r="35" spans="1:3" x14ac:dyDescent="0.25">
      <c r="A35" s="1345" t="s">
        <v>4752</v>
      </c>
    </row>
    <row r="36" spans="1:3" x14ac:dyDescent="0.25">
      <c r="A36" s="1345" t="s">
        <v>7832</v>
      </c>
      <c r="B36" s="1217" t="s">
        <v>20456</v>
      </c>
      <c r="C36" s="1217" t="s">
        <v>20457</v>
      </c>
    </row>
    <row r="37" spans="1:3" x14ac:dyDescent="0.25">
      <c r="A37" s="1345" t="s">
        <v>11545</v>
      </c>
      <c r="B37" s="1217" t="s">
        <v>20458</v>
      </c>
      <c r="C37" s="1217" t="s">
        <v>23604</v>
      </c>
    </row>
    <row r="38" spans="1:3" x14ac:dyDescent="0.25">
      <c r="A38" s="1345" t="s">
        <v>11546</v>
      </c>
      <c r="B38" s="1217" t="s">
        <v>20459</v>
      </c>
    </row>
    <row r="39" spans="1:3" x14ac:dyDescent="0.25">
      <c r="A39" s="1345" t="s">
        <v>11547</v>
      </c>
      <c r="B39" s="1217" t="s">
        <v>20460</v>
      </c>
    </row>
    <row r="40" spans="1:3" x14ac:dyDescent="0.25">
      <c r="A40" s="1345" t="s">
        <v>11548</v>
      </c>
      <c r="B40" s="1217" t="s">
        <v>20461</v>
      </c>
    </row>
    <row r="41" spans="1:3" x14ac:dyDescent="0.25">
      <c r="A41" s="1345" t="s">
        <v>11549</v>
      </c>
      <c r="B41" s="1217" t="s">
        <v>20462</v>
      </c>
    </row>
    <row r="42" spans="1:3" x14ac:dyDescent="0.25">
      <c r="A42" s="1345" t="s">
        <v>11550</v>
      </c>
      <c r="B42" s="1217" t="s">
        <v>20463</v>
      </c>
    </row>
    <row r="43" spans="1:3" x14ac:dyDescent="0.25">
      <c r="A43" s="1345" t="s">
        <v>11551</v>
      </c>
      <c r="B43" s="1217" t="s">
        <v>20464</v>
      </c>
    </row>
    <row r="44" spans="1:3" x14ac:dyDescent="0.25">
      <c r="A44" s="1345" t="s">
        <v>11552</v>
      </c>
      <c r="B44" s="1217" t="s">
        <v>20465</v>
      </c>
    </row>
    <row r="45" spans="1:3" x14ac:dyDescent="0.25">
      <c r="A45" s="1345" t="s">
        <v>11553</v>
      </c>
      <c r="B45" s="1217" t="s">
        <v>20466</v>
      </c>
    </row>
    <row r="46" spans="1:3" x14ac:dyDescent="0.25">
      <c r="A46" s="1345" t="s">
        <v>11554</v>
      </c>
      <c r="B46" s="1217" t="s">
        <v>20467</v>
      </c>
    </row>
    <row r="47" spans="1:3" x14ac:dyDescent="0.25">
      <c r="A47" s="1345" t="s">
        <v>11555</v>
      </c>
      <c r="B47" s="1217" t="s">
        <v>20468</v>
      </c>
    </row>
    <row r="48" spans="1:3" x14ac:dyDescent="0.25">
      <c r="A48" s="1345" t="s">
        <v>11556</v>
      </c>
      <c r="B48" s="1217" t="s">
        <v>20469</v>
      </c>
    </row>
    <row r="49" spans="1:2" x14ac:dyDescent="0.25">
      <c r="A49" s="1345" t="s">
        <v>11557</v>
      </c>
      <c r="B49" s="1217" t="s">
        <v>20470</v>
      </c>
    </row>
    <row r="50" spans="1:2" x14ac:dyDescent="0.25">
      <c r="A50" s="1345" t="s">
        <v>11558</v>
      </c>
      <c r="B50" s="1217" t="s">
        <v>20471</v>
      </c>
    </row>
    <row r="51" spans="1:2" x14ac:dyDescent="0.25">
      <c r="A51" s="1345" t="s">
        <v>11743</v>
      </c>
      <c r="B51" s="1217" t="s">
        <v>20472</v>
      </c>
    </row>
    <row r="52" spans="1:2" x14ac:dyDescent="0.25">
      <c r="A52" s="1345" t="s">
        <v>11787</v>
      </c>
      <c r="B52" s="1217" t="s">
        <v>20473</v>
      </c>
    </row>
    <row r="53" spans="1:2" x14ac:dyDescent="0.25">
      <c r="A53" s="1345" t="s">
        <v>11816</v>
      </c>
      <c r="B53" s="1217" t="s">
        <v>20474</v>
      </c>
    </row>
    <row r="54" spans="1:2" x14ac:dyDescent="0.25">
      <c r="A54" s="1345" t="s">
        <v>11818</v>
      </c>
      <c r="B54" s="1217" t="s">
        <v>20475</v>
      </c>
    </row>
    <row r="55" spans="1:2" x14ac:dyDescent="0.25">
      <c r="A55" s="1345" t="s">
        <v>11825</v>
      </c>
      <c r="B55" s="1217" t="s">
        <v>20476</v>
      </c>
    </row>
    <row r="56" spans="1:2" x14ac:dyDescent="0.25">
      <c r="A56" s="1345" t="s">
        <v>11827</v>
      </c>
      <c r="B56" s="1217" t="s">
        <v>20477</v>
      </c>
    </row>
    <row r="57" spans="1:2" x14ac:dyDescent="0.25">
      <c r="A57" s="1345" t="s">
        <v>11829</v>
      </c>
      <c r="B57" s="1217" t="s">
        <v>20478</v>
      </c>
    </row>
    <row r="58" spans="1:2" x14ac:dyDescent="0.25">
      <c r="A58" s="1345" t="s">
        <v>11831</v>
      </c>
      <c r="B58" s="1217" t="s">
        <v>23605</v>
      </c>
    </row>
    <row r="59" spans="1:2" x14ac:dyDescent="0.25">
      <c r="A59" s="1345" t="s">
        <v>17364</v>
      </c>
      <c r="B59" s="1217" t="s">
        <v>20479</v>
      </c>
    </row>
    <row r="60" spans="1:2" x14ac:dyDescent="0.25">
      <c r="A60" s="1345" t="s">
        <v>17366</v>
      </c>
      <c r="B60" s="1217" t="s">
        <v>20480</v>
      </c>
    </row>
    <row r="61" spans="1:2" x14ac:dyDescent="0.25">
      <c r="A61" s="1345" t="s">
        <v>17368</v>
      </c>
      <c r="B61" s="1217" t="s">
        <v>20481</v>
      </c>
    </row>
    <row r="62" spans="1:2" x14ac:dyDescent="0.25">
      <c r="A62" s="1345" t="s">
        <v>17369</v>
      </c>
      <c r="B62" s="1217" t="s">
        <v>20482</v>
      </c>
    </row>
    <row r="63" spans="1:2" x14ac:dyDescent="0.25">
      <c r="A63" s="1345" t="s">
        <v>17371</v>
      </c>
      <c r="B63" s="1217" t="s">
        <v>20483</v>
      </c>
    </row>
    <row r="64" spans="1:2" x14ac:dyDescent="0.25">
      <c r="A64" s="1345" t="s">
        <v>17373</v>
      </c>
      <c r="B64" s="1217" t="s">
        <v>20484</v>
      </c>
    </row>
    <row r="65" spans="1:2" x14ac:dyDescent="0.25">
      <c r="A65" s="1345" t="s">
        <v>17375</v>
      </c>
      <c r="B65" s="1217" t="s">
        <v>20485</v>
      </c>
    </row>
    <row r="66" spans="1:2" x14ac:dyDescent="0.25">
      <c r="A66" s="1345" t="s">
        <v>17377</v>
      </c>
      <c r="B66" s="1217" t="s">
        <v>20486</v>
      </c>
    </row>
    <row r="67" spans="1:2" x14ac:dyDescent="0.25">
      <c r="A67" s="1345" t="s">
        <v>17379</v>
      </c>
      <c r="B67" s="1217" t="s">
        <v>20487</v>
      </c>
    </row>
    <row r="68" spans="1:2" x14ac:dyDescent="0.25">
      <c r="A68" s="1345" t="s">
        <v>17381</v>
      </c>
      <c r="B68" s="1217" t="s">
        <v>20488</v>
      </c>
    </row>
    <row r="69" spans="1:2" x14ac:dyDescent="0.25">
      <c r="A69" s="1345" t="s">
        <v>17383</v>
      </c>
      <c r="B69" s="1217" t="s">
        <v>20489</v>
      </c>
    </row>
    <row r="70" spans="1:2" x14ac:dyDescent="0.25">
      <c r="A70" s="1345" t="s">
        <v>17385</v>
      </c>
      <c r="B70" s="1217" t="s">
        <v>20490</v>
      </c>
    </row>
    <row r="71" spans="1:2" x14ac:dyDescent="0.25">
      <c r="A71" s="1345" t="s">
        <v>17387</v>
      </c>
      <c r="B71" s="1217" t="s">
        <v>20491</v>
      </c>
    </row>
    <row r="72" spans="1:2" x14ac:dyDescent="0.25">
      <c r="A72" s="1345" t="s">
        <v>17389</v>
      </c>
      <c r="B72" s="1217" t="s">
        <v>20492</v>
      </c>
    </row>
    <row r="73" spans="1:2" x14ac:dyDescent="0.25">
      <c r="A73" s="1345" t="s">
        <v>17391</v>
      </c>
      <c r="B73" s="1217" t="s">
        <v>20493</v>
      </c>
    </row>
    <row r="74" spans="1:2" x14ac:dyDescent="0.25">
      <c r="A74" s="1345" t="s">
        <v>17393</v>
      </c>
      <c r="B74" s="1217" t="s">
        <v>20494</v>
      </c>
    </row>
    <row r="75" spans="1:2" x14ac:dyDescent="0.25">
      <c r="A75" s="1345" t="s">
        <v>17395</v>
      </c>
      <c r="B75" s="1217" t="s">
        <v>20495</v>
      </c>
    </row>
    <row r="76" spans="1:2" x14ac:dyDescent="0.25">
      <c r="A76" s="1345" t="s">
        <v>17397</v>
      </c>
      <c r="B76" s="1217" t="s">
        <v>20496</v>
      </c>
    </row>
    <row r="77" spans="1:2" x14ac:dyDescent="0.25">
      <c r="A77" s="1345" t="s">
        <v>17399</v>
      </c>
      <c r="B77" s="1217" t="s">
        <v>23606</v>
      </c>
    </row>
    <row r="78" spans="1:2" x14ac:dyDescent="0.25">
      <c r="A78" s="1345" t="s">
        <v>17400</v>
      </c>
      <c r="B78" s="1217" t="s">
        <v>20497</v>
      </c>
    </row>
    <row r="79" spans="1:2" x14ac:dyDescent="0.25">
      <c r="A79" s="1345" t="s">
        <v>17402</v>
      </c>
      <c r="B79" s="1217" t="s">
        <v>20498</v>
      </c>
    </row>
    <row r="80" spans="1:2" x14ac:dyDescent="0.25">
      <c r="A80" s="1345" t="s">
        <v>17404</v>
      </c>
      <c r="B80" s="1217" t="s">
        <v>20499</v>
      </c>
    </row>
    <row r="81" spans="1:2" x14ac:dyDescent="0.25">
      <c r="A81" s="1345" t="s">
        <v>17406</v>
      </c>
      <c r="B81" s="1217" t="s">
        <v>20500</v>
      </c>
    </row>
    <row r="82" spans="1:2" x14ac:dyDescent="0.25">
      <c r="A82" s="1345" t="s">
        <v>17408</v>
      </c>
      <c r="B82" s="1217" t="s">
        <v>20501</v>
      </c>
    </row>
    <row r="83" spans="1:2" x14ac:dyDescent="0.25">
      <c r="A83" s="1345" t="s">
        <v>17410</v>
      </c>
      <c r="B83" s="1217" t="s">
        <v>20502</v>
      </c>
    </row>
    <row r="84" spans="1:2" x14ac:dyDescent="0.25">
      <c r="A84" s="1345" t="s">
        <v>17412</v>
      </c>
      <c r="B84" s="1217" t="s">
        <v>20503</v>
      </c>
    </row>
    <row r="85" spans="1:2" x14ac:dyDescent="0.25">
      <c r="A85" s="1345" t="s">
        <v>17414</v>
      </c>
      <c r="B85" s="1217" t="s">
        <v>20504</v>
      </c>
    </row>
    <row r="86" spans="1:2" x14ac:dyDescent="0.25">
      <c r="A86" s="1345" t="s">
        <v>17416</v>
      </c>
      <c r="B86" s="1217" t="s">
        <v>20505</v>
      </c>
    </row>
    <row r="87" spans="1:2" x14ac:dyDescent="0.25">
      <c r="A87" s="1345" t="s">
        <v>17418</v>
      </c>
      <c r="B87" s="1217" t="s">
        <v>20506</v>
      </c>
    </row>
    <row r="88" spans="1:2" x14ac:dyDescent="0.25">
      <c r="A88" s="1345" t="s">
        <v>17420</v>
      </c>
      <c r="B88" s="1217" t="s">
        <v>20507</v>
      </c>
    </row>
    <row r="89" spans="1:2" x14ac:dyDescent="0.25">
      <c r="A89" s="1345" t="s">
        <v>17422</v>
      </c>
      <c r="B89" s="1217" t="s">
        <v>20508</v>
      </c>
    </row>
    <row r="90" spans="1:2" x14ac:dyDescent="0.25">
      <c r="A90" s="1345" t="s">
        <v>17424</v>
      </c>
      <c r="B90" s="1217" t="s">
        <v>20509</v>
      </c>
    </row>
    <row r="91" spans="1:2" x14ac:dyDescent="0.25">
      <c r="A91" s="1345" t="s">
        <v>17426</v>
      </c>
      <c r="B91" s="1217" t="s">
        <v>20510</v>
      </c>
    </row>
    <row r="92" spans="1:2" x14ac:dyDescent="0.25">
      <c r="A92" s="1345" t="s">
        <v>17428</v>
      </c>
      <c r="B92" s="1217" t="s">
        <v>20511</v>
      </c>
    </row>
    <row r="93" spans="1:2" x14ac:dyDescent="0.25">
      <c r="A93" s="1345" t="s">
        <v>17430</v>
      </c>
      <c r="B93" s="1217" t="s">
        <v>20512</v>
      </c>
    </row>
    <row r="94" spans="1:2" x14ac:dyDescent="0.25">
      <c r="A94" s="1345" t="s">
        <v>17432</v>
      </c>
      <c r="B94" s="1217" t="s">
        <v>20513</v>
      </c>
    </row>
    <row r="95" spans="1:2" x14ac:dyDescent="0.25">
      <c r="A95" s="1345" t="s">
        <v>23607</v>
      </c>
    </row>
    <row r="96" spans="1:2" x14ac:dyDescent="0.25">
      <c r="A96" s="1345" t="s">
        <v>4753</v>
      </c>
    </row>
    <row r="97" spans="1:3" x14ac:dyDescent="0.25">
      <c r="A97" s="1345" t="s">
        <v>7832</v>
      </c>
      <c r="B97" s="1217" t="s">
        <v>20456</v>
      </c>
      <c r="C97" s="1217" t="s">
        <v>20457</v>
      </c>
    </row>
    <row r="98" spans="1:3" x14ac:dyDescent="0.25">
      <c r="A98" s="1345" t="s">
        <v>11545</v>
      </c>
      <c r="B98" s="1217" t="s">
        <v>8679</v>
      </c>
      <c r="C98" s="1217" t="s">
        <v>20514</v>
      </c>
    </row>
    <row r="99" spans="1:3" x14ac:dyDescent="0.25">
      <c r="A99" s="1345" t="s">
        <v>11546</v>
      </c>
      <c r="B99" s="1217" t="s">
        <v>8687</v>
      </c>
      <c r="C99" s="1217" t="s">
        <v>20515</v>
      </c>
    </row>
    <row r="100" spans="1:3" x14ac:dyDescent="0.25">
      <c r="A100" s="1345" t="s">
        <v>11547</v>
      </c>
      <c r="B100" s="1217" t="s">
        <v>8689</v>
      </c>
      <c r="C100" s="1217" t="s">
        <v>20516</v>
      </c>
    </row>
    <row r="101" spans="1:3" x14ac:dyDescent="0.25">
      <c r="A101" s="1345" t="s">
        <v>11548</v>
      </c>
      <c r="B101" s="1217" t="s">
        <v>23608</v>
      </c>
    </row>
    <row r="102" spans="1:3" ht="31" x14ac:dyDescent="0.25">
      <c r="A102" s="1345" t="s">
        <v>23609</v>
      </c>
      <c r="B102" s="1217" t="s">
        <v>20517</v>
      </c>
    </row>
    <row r="103" spans="1:3" x14ac:dyDescent="0.25">
      <c r="A103" s="1345" t="s">
        <v>11549</v>
      </c>
      <c r="B103" s="1217" t="s">
        <v>20518</v>
      </c>
      <c r="C103" s="1217" t="s">
        <v>20519</v>
      </c>
    </row>
    <row r="104" spans="1:3" x14ac:dyDescent="0.25">
      <c r="A104" s="1345" t="s">
        <v>11550</v>
      </c>
      <c r="B104" s="1217" t="s">
        <v>23610</v>
      </c>
      <c r="C104" s="1217" t="s">
        <v>23611</v>
      </c>
    </row>
    <row r="105" spans="1:3" x14ac:dyDescent="0.25">
      <c r="A105" s="1345" t="s">
        <v>11551</v>
      </c>
      <c r="B105" s="1217" t="s">
        <v>23612</v>
      </c>
    </row>
    <row r="106" spans="1:3" x14ac:dyDescent="0.25">
      <c r="A106" s="1345" t="s">
        <v>11552</v>
      </c>
      <c r="B106" s="1217" t="s">
        <v>20520</v>
      </c>
    </row>
    <row r="107" spans="1:3" x14ac:dyDescent="0.25">
      <c r="A107" s="1345" t="s">
        <v>11553</v>
      </c>
      <c r="B107" s="1217" t="s">
        <v>20521</v>
      </c>
      <c r="C107" s="1217" t="s">
        <v>23613</v>
      </c>
    </row>
    <row r="108" spans="1:3" x14ac:dyDescent="0.25">
      <c r="A108" s="1345" t="s">
        <v>11554</v>
      </c>
      <c r="B108" s="1217" t="s">
        <v>20522</v>
      </c>
    </row>
    <row r="109" spans="1:3" x14ac:dyDescent="0.25">
      <c r="A109" s="1345" t="s">
        <v>11555</v>
      </c>
      <c r="B109" s="1217" t="s">
        <v>23614</v>
      </c>
    </row>
    <row r="110" spans="1:3" ht="93" x14ac:dyDescent="0.25">
      <c r="A110" s="1345" t="s">
        <v>23615</v>
      </c>
      <c r="B110" s="1217" t="s">
        <v>23616</v>
      </c>
    </row>
    <row r="111" spans="1:3" x14ac:dyDescent="0.25">
      <c r="A111" s="1345" t="s">
        <v>23617</v>
      </c>
    </row>
    <row r="112" spans="1:3" x14ac:dyDescent="0.25">
      <c r="A112" s="1345" t="s">
        <v>23618</v>
      </c>
    </row>
    <row r="113" spans="1:3" x14ac:dyDescent="0.25">
      <c r="A113" s="1345" t="s">
        <v>7832</v>
      </c>
      <c r="B113" s="1217" t="s">
        <v>20456</v>
      </c>
      <c r="C113" s="1217" t="s">
        <v>20457</v>
      </c>
    </row>
    <row r="114" spans="1:3" x14ac:dyDescent="0.25">
      <c r="A114" s="1345" t="s">
        <v>11545</v>
      </c>
      <c r="B114" s="1217" t="s">
        <v>23619</v>
      </c>
    </row>
    <row r="115" spans="1:3" ht="31" x14ac:dyDescent="0.25">
      <c r="A115" s="1345" t="s">
        <v>23620</v>
      </c>
    </row>
    <row r="116" spans="1:3" x14ac:dyDescent="0.25">
      <c r="A116" s="1345" t="s">
        <v>23621</v>
      </c>
    </row>
    <row r="117" spans="1:3" x14ac:dyDescent="0.25">
      <c r="A117" s="1345" t="s">
        <v>23622</v>
      </c>
      <c r="B117" s="1217" t="s">
        <v>23623</v>
      </c>
    </row>
    <row r="118" spans="1:3" x14ac:dyDescent="0.25">
      <c r="A118" s="1345" t="s">
        <v>11546</v>
      </c>
      <c r="B118" s="1217" t="s">
        <v>23624</v>
      </c>
    </row>
    <row r="119" spans="1:3" x14ac:dyDescent="0.25">
      <c r="A119" s="1345" t="s">
        <v>23625</v>
      </c>
    </row>
    <row r="120" spans="1:3" x14ac:dyDescent="0.25">
      <c r="A120" s="1345" t="s">
        <v>23626</v>
      </c>
    </row>
    <row r="121" spans="1:3" ht="46.5" x14ac:dyDescent="0.25">
      <c r="A121" s="1345" t="s">
        <v>23627</v>
      </c>
    </row>
    <row r="122" spans="1:3" ht="31" x14ac:dyDescent="0.25">
      <c r="A122" s="1345" t="s">
        <v>20523</v>
      </c>
    </row>
    <row r="123" spans="1:3" x14ac:dyDescent="0.25">
      <c r="A123" s="1345" t="s">
        <v>11547</v>
      </c>
      <c r="B123" s="1217" t="s">
        <v>8724</v>
      </c>
      <c r="C123" s="1217" t="s">
        <v>20524</v>
      </c>
    </row>
    <row r="124" spans="1:3" x14ac:dyDescent="0.25">
      <c r="A124" s="1345" t="s">
        <v>11548</v>
      </c>
      <c r="B124" s="1217" t="s">
        <v>20525</v>
      </c>
      <c r="C124" s="1217" t="s">
        <v>20526</v>
      </c>
    </row>
    <row r="125" spans="1:3" x14ac:dyDescent="0.25">
      <c r="A125" s="1345" t="s">
        <v>11549</v>
      </c>
      <c r="B125" s="1217" t="s">
        <v>8726</v>
      </c>
      <c r="C125" s="1217" t="s">
        <v>20527</v>
      </c>
    </row>
    <row r="126" spans="1:3" x14ac:dyDescent="0.25">
      <c r="A126" s="1345" t="s">
        <v>11550</v>
      </c>
      <c r="B126" s="1217" t="s">
        <v>8727</v>
      </c>
      <c r="C126" s="1217" t="s">
        <v>20528</v>
      </c>
    </row>
    <row r="127" spans="1:3" x14ac:dyDescent="0.25">
      <c r="A127" s="1345" t="s">
        <v>11551</v>
      </c>
      <c r="B127" s="1217" t="s">
        <v>8728</v>
      </c>
      <c r="C127" s="1217" t="s">
        <v>20529</v>
      </c>
    </row>
    <row r="128" spans="1:3" x14ac:dyDescent="0.25">
      <c r="A128" s="1345" t="s">
        <v>11552</v>
      </c>
      <c r="B128" s="1217" t="s">
        <v>8729</v>
      </c>
      <c r="C128" s="1217" t="s">
        <v>20530</v>
      </c>
    </row>
    <row r="129" spans="1:3" x14ac:dyDescent="0.25">
      <c r="A129" s="1345" t="s">
        <v>11553</v>
      </c>
      <c r="B129" s="1217" t="s">
        <v>8730</v>
      </c>
      <c r="C129" s="1217" t="s">
        <v>20531</v>
      </c>
    </row>
    <row r="130" spans="1:3" x14ac:dyDescent="0.25">
      <c r="A130" s="1345" t="s">
        <v>11554</v>
      </c>
      <c r="B130" s="1217" t="s">
        <v>8731</v>
      </c>
      <c r="C130" s="1217" t="s">
        <v>20532</v>
      </c>
    </row>
    <row r="131" spans="1:3" x14ac:dyDescent="0.25">
      <c r="A131" s="1345" t="s">
        <v>11555</v>
      </c>
      <c r="B131" s="1217" t="s">
        <v>20533</v>
      </c>
      <c r="C131" s="1217" t="s">
        <v>20534</v>
      </c>
    </row>
    <row r="132" spans="1:3" x14ac:dyDescent="0.25">
      <c r="A132" s="1345" t="s">
        <v>11556</v>
      </c>
      <c r="B132" s="1217" t="s">
        <v>20535</v>
      </c>
      <c r="C132" s="1217" t="s">
        <v>20536</v>
      </c>
    </row>
    <row r="133" spans="1:3" x14ac:dyDescent="0.25">
      <c r="A133" s="1345" t="s">
        <v>11557</v>
      </c>
      <c r="B133" s="1217" t="s">
        <v>20537</v>
      </c>
      <c r="C133" s="1217" t="s">
        <v>20538</v>
      </c>
    </row>
    <row r="134" spans="1:3" x14ac:dyDescent="0.25">
      <c r="A134" s="1345" t="s">
        <v>6882</v>
      </c>
    </row>
    <row r="135" spans="1:3" x14ac:dyDescent="0.25">
      <c r="A135" s="1345" t="s">
        <v>19759</v>
      </c>
    </row>
    <row r="136" spans="1:3" ht="62" x14ac:dyDescent="0.25">
      <c r="A136" s="1345" t="s">
        <v>23628</v>
      </c>
    </row>
    <row r="137" spans="1:3" x14ac:dyDescent="0.25">
      <c r="A137" s="1345" t="s">
        <v>23629</v>
      </c>
    </row>
    <row r="138" spans="1:3" x14ac:dyDescent="0.25">
      <c r="A138" s="1345" t="s">
        <v>4754</v>
      </c>
    </row>
    <row r="139" spans="1:3" x14ac:dyDescent="0.25">
      <c r="A139" s="1345" t="s">
        <v>7832</v>
      </c>
      <c r="B139" s="1217" t="s">
        <v>20456</v>
      </c>
      <c r="C139" s="1217" t="s">
        <v>20457</v>
      </c>
    </row>
    <row r="140" spans="1:3" x14ac:dyDescent="0.25">
      <c r="A140" s="1345" t="s">
        <v>11545</v>
      </c>
      <c r="B140" s="1217" t="s">
        <v>8740</v>
      </c>
      <c r="C140" s="1217" t="s">
        <v>20539</v>
      </c>
    </row>
    <row r="141" spans="1:3" x14ac:dyDescent="0.25">
      <c r="A141" s="1345" t="s">
        <v>20540</v>
      </c>
    </row>
    <row r="142" spans="1:3" x14ac:dyDescent="0.25">
      <c r="A142" s="1345" t="s">
        <v>4755</v>
      </c>
    </row>
    <row r="143" spans="1:3" x14ac:dyDescent="0.25">
      <c r="A143" s="1345" t="s">
        <v>7832</v>
      </c>
      <c r="B143" s="1217" t="s">
        <v>20456</v>
      </c>
      <c r="C143" s="1217" t="s">
        <v>20457</v>
      </c>
    </row>
    <row r="144" spans="1:3" x14ac:dyDescent="0.25">
      <c r="A144" s="1345" t="s">
        <v>11545</v>
      </c>
      <c r="B144" s="1217" t="s">
        <v>23630</v>
      </c>
      <c r="C144" s="1217" t="s">
        <v>20541</v>
      </c>
    </row>
    <row r="145" spans="1:3" x14ac:dyDescent="0.25">
      <c r="A145" s="1345" t="s">
        <v>23631</v>
      </c>
    </row>
    <row r="146" spans="1:3" x14ac:dyDescent="0.25">
      <c r="A146" s="1345" t="s">
        <v>11546</v>
      </c>
      <c r="B146" s="1217" t="s">
        <v>20543</v>
      </c>
    </row>
    <row r="147" spans="1:3" x14ac:dyDescent="0.25">
      <c r="A147" s="1345" t="s">
        <v>11547</v>
      </c>
      <c r="B147" s="1217" t="s">
        <v>23632</v>
      </c>
      <c r="C147" s="1217" t="s">
        <v>20544</v>
      </c>
    </row>
    <row r="148" spans="1:3" x14ac:dyDescent="0.25">
      <c r="A148" s="1345" t="s">
        <v>11548</v>
      </c>
      <c r="B148" s="1217" t="s">
        <v>23633</v>
      </c>
      <c r="C148" s="1217" t="s">
        <v>20542</v>
      </c>
    </row>
    <row r="149" spans="1:3" x14ac:dyDescent="0.25">
      <c r="A149" s="1345" t="s">
        <v>23634</v>
      </c>
    </row>
    <row r="150" spans="1:3" x14ac:dyDescent="0.25">
      <c r="A150" s="1345" t="s">
        <v>4756</v>
      </c>
    </row>
    <row r="151" spans="1:3" x14ac:dyDescent="0.25">
      <c r="A151" s="1345" t="s">
        <v>7832</v>
      </c>
      <c r="B151" s="1217" t="s">
        <v>20456</v>
      </c>
      <c r="C151" s="1217" t="s">
        <v>20457</v>
      </c>
    </row>
    <row r="152" spans="1:3" x14ac:dyDescent="0.25">
      <c r="A152" s="1345" t="s">
        <v>11545</v>
      </c>
      <c r="B152" s="1217" t="s">
        <v>8751</v>
      </c>
      <c r="C152" s="1217" t="s">
        <v>20545</v>
      </c>
    </row>
    <row r="153" spans="1:3" x14ac:dyDescent="0.25">
      <c r="A153" s="1345" t="s">
        <v>23635</v>
      </c>
    </row>
    <row r="154" spans="1:3" ht="62" x14ac:dyDescent="0.25">
      <c r="A154" s="1345" t="s">
        <v>23636</v>
      </c>
    </row>
    <row r="155" spans="1:3" ht="31" x14ac:dyDescent="0.25">
      <c r="A155" s="1345" t="s">
        <v>20547</v>
      </c>
    </row>
    <row r="156" spans="1:3" x14ac:dyDescent="0.25">
      <c r="A156" s="1345" t="s">
        <v>15512</v>
      </c>
    </row>
    <row r="157" spans="1:3" ht="62" x14ac:dyDescent="0.25">
      <c r="A157" s="1345" t="s">
        <v>20546</v>
      </c>
    </row>
    <row r="158" spans="1:3" ht="31" x14ac:dyDescent="0.25">
      <c r="A158" s="1345" t="s">
        <v>20547</v>
      </c>
    </row>
    <row r="159" spans="1:3" x14ac:dyDescent="0.25">
      <c r="A159" s="1345" t="s">
        <v>20548</v>
      </c>
    </row>
    <row r="161" spans="1:1" ht="12.5" x14ac:dyDescent="0.25">
      <c r="A161" s="1352"/>
    </row>
    <row r="163" spans="1:1" ht="12.5" x14ac:dyDescent="0.25">
      <c r="A163" s="1352"/>
    </row>
    <row r="165" spans="1:1" ht="12.5" x14ac:dyDescent="0.25">
      <c r="A165" s="1352"/>
    </row>
    <row r="168" spans="1:1" ht="12.5" x14ac:dyDescent="0.25">
      <c r="A168" s="1352"/>
    </row>
    <row r="169" spans="1:1" ht="12.5" x14ac:dyDescent="0.25">
      <c r="A169" s="1352"/>
    </row>
  </sheetData>
  <pageMargins left="0.7" right="0.7" top="0.78740157499999996" bottom="0.78740157499999996" header="0.3" footer="0.3"/>
  <pageSetup paperSize="9" orientation="portrait" horizontalDpi="1200"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935AF1-3169-47F3-BEFC-47992C3D4F2B}">
  <dimension ref="A3:L280"/>
  <sheetViews>
    <sheetView workbookViewId="0"/>
  </sheetViews>
  <sheetFormatPr defaultColWidth="9.1796875" defaultRowHeight="15.5" x14ac:dyDescent="0.25"/>
  <cols>
    <col min="1" max="1" width="100.453125" style="1433" customWidth="1"/>
    <col min="2" max="2" width="13.54296875" style="1318" customWidth="1"/>
    <col min="3" max="3" width="12.7265625" style="1318" customWidth="1"/>
    <col min="4" max="256" width="9.1796875" style="1318"/>
    <col min="257" max="257" width="100.453125" style="1318" customWidth="1"/>
    <col min="258" max="258" width="13.54296875" style="1318" customWidth="1"/>
    <col min="259" max="259" width="12.7265625" style="1318" customWidth="1"/>
    <col min="260" max="512" width="9.1796875" style="1318"/>
    <col min="513" max="513" width="100.453125" style="1318" customWidth="1"/>
    <col min="514" max="514" width="13.54296875" style="1318" customWidth="1"/>
    <col min="515" max="515" width="12.7265625" style="1318" customWidth="1"/>
    <col min="516" max="768" width="9.1796875" style="1318"/>
    <col min="769" max="769" width="100.453125" style="1318" customWidth="1"/>
    <col min="770" max="770" width="13.54296875" style="1318" customWidth="1"/>
    <col min="771" max="771" width="12.7265625" style="1318" customWidth="1"/>
    <col min="772" max="1024" width="9.1796875" style="1318"/>
    <col min="1025" max="1025" width="100.453125" style="1318" customWidth="1"/>
    <col min="1026" max="1026" width="13.54296875" style="1318" customWidth="1"/>
    <col min="1027" max="1027" width="12.7265625" style="1318" customWidth="1"/>
    <col min="1028" max="1280" width="9.1796875" style="1318"/>
    <col min="1281" max="1281" width="100.453125" style="1318" customWidth="1"/>
    <col min="1282" max="1282" width="13.54296875" style="1318" customWidth="1"/>
    <col min="1283" max="1283" width="12.7265625" style="1318" customWidth="1"/>
    <col min="1284" max="1536" width="9.1796875" style="1318"/>
    <col min="1537" max="1537" width="100.453125" style="1318" customWidth="1"/>
    <col min="1538" max="1538" width="13.54296875" style="1318" customWidth="1"/>
    <col min="1539" max="1539" width="12.7265625" style="1318" customWidth="1"/>
    <col min="1540" max="1792" width="9.1796875" style="1318"/>
    <col min="1793" max="1793" width="100.453125" style="1318" customWidth="1"/>
    <col min="1794" max="1794" width="13.54296875" style="1318" customWidth="1"/>
    <col min="1795" max="1795" width="12.7265625" style="1318" customWidth="1"/>
    <col min="1796" max="2048" width="9.1796875" style="1318"/>
    <col min="2049" max="2049" width="100.453125" style="1318" customWidth="1"/>
    <col min="2050" max="2050" width="13.54296875" style="1318" customWidth="1"/>
    <col min="2051" max="2051" width="12.7265625" style="1318" customWidth="1"/>
    <col min="2052" max="2304" width="9.1796875" style="1318"/>
    <col min="2305" max="2305" width="100.453125" style="1318" customWidth="1"/>
    <col min="2306" max="2306" width="13.54296875" style="1318" customWidth="1"/>
    <col min="2307" max="2307" width="12.7265625" style="1318" customWidth="1"/>
    <col min="2308" max="2560" width="9.1796875" style="1318"/>
    <col min="2561" max="2561" width="100.453125" style="1318" customWidth="1"/>
    <col min="2562" max="2562" width="13.54296875" style="1318" customWidth="1"/>
    <col min="2563" max="2563" width="12.7265625" style="1318" customWidth="1"/>
    <col min="2564" max="2816" width="9.1796875" style="1318"/>
    <col min="2817" max="2817" width="100.453125" style="1318" customWidth="1"/>
    <col min="2818" max="2818" width="13.54296875" style="1318" customWidth="1"/>
    <col min="2819" max="2819" width="12.7265625" style="1318" customWidth="1"/>
    <col min="2820" max="3072" width="9.1796875" style="1318"/>
    <col min="3073" max="3073" width="100.453125" style="1318" customWidth="1"/>
    <col min="3074" max="3074" width="13.54296875" style="1318" customWidth="1"/>
    <col min="3075" max="3075" width="12.7265625" style="1318" customWidth="1"/>
    <col min="3076" max="3328" width="9.1796875" style="1318"/>
    <col min="3329" max="3329" width="100.453125" style="1318" customWidth="1"/>
    <col min="3330" max="3330" width="13.54296875" style="1318" customWidth="1"/>
    <col min="3331" max="3331" width="12.7265625" style="1318" customWidth="1"/>
    <col min="3332" max="3584" width="9.1796875" style="1318"/>
    <col min="3585" max="3585" width="100.453125" style="1318" customWidth="1"/>
    <col min="3586" max="3586" width="13.54296875" style="1318" customWidth="1"/>
    <col min="3587" max="3587" width="12.7265625" style="1318" customWidth="1"/>
    <col min="3588" max="3840" width="9.1796875" style="1318"/>
    <col min="3841" max="3841" width="100.453125" style="1318" customWidth="1"/>
    <col min="3842" max="3842" width="13.54296875" style="1318" customWidth="1"/>
    <col min="3843" max="3843" width="12.7265625" style="1318" customWidth="1"/>
    <col min="3844" max="4096" width="9.1796875" style="1318"/>
    <col min="4097" max="4097" width="100.453125" style="1318" customWidth="1"/>
    <col min="4098" max="4098" width="13.54296875" style="1318" customWidth="1"/>
    <col min="4099" max="4099" width="12.7265625" style="1318" customWidth="1"/>
    <col min="4100" max="4352" width="9.1796875" style="1318"/>
    <col min="4353" max="4353" width="100.453125" style="1318" customWidth="1"/>
    <col min="4354" max="4354" width="13.54296875" style="1318" customWidth="1"/>
    <col min="4355" max="4355" width="12.7265625" style="1318" customWidth="1"/>
    <col min="4356" max="4608" width="9.1796875" style="1318"/>
    <col min="4609" max="4609" width="100.453125" style="1318" customWidth="1"/>
    <col min="4610" max="4610" width="13.54296875" style="1318" customWidth="1"/>
    <col min="4611" max="4611" width="12.7265625" style="1318" customWidth="1"/>
    <col min="4612" max="4864" width="9.1796875" style="1318"/>
    <col min="4865" max="4865" width="100.453125" style="1318" customWidth="1"/>
    <col min="4866" max="4866" width="13.54296875" style="1318" customWidth="1"/>
    <col min="4867" max="4867" width="12.7265625" style="1318" customWidth="1"/>
    <col min="4868" max="5120" width="9.1796875" style="1318"/>
    <col min="5121" max="5121" width="100.453125" style="1318" customWidth="1"/>
    <col min="5122" max="5122" width="13.54296875" style="1318" customWidth="1"/>
    <col min="5123" max="5123" width="12.7265625" style="1318" customWidth="1"/>
    <col min="5124" max="5376" width="9.1796875" style="1318"/>
    <col min="5377" max="5377" width="100.453125" style="1318" customWidth="1"/>
    <col min="5378" max="5378" width="13.54296875" style="1318" customWidth="1"/>
    <col min="5379" max="5379" width="12.7265625" style="1318" customWidth="1"/>
    <col min="5380" max="5632" width="9.1796875" style="1318"/>
    <col min="5633" max="5633" width="100.453125" style="1318" customWidth="1"/>
    <col min="5634" max="5634" width="13.54296875" style="1318" customWidth="1"/>
    <col min="5635" max="5635" width="12.7265625" style="1318" customWidth="1"/>
    <col min="5636" max="5888" width="9.1796875" style="1318"/>
    <col min="5889" max="5889" width="100.453125" style="1318" customWidth="1"/>
    <col min="5890" max="5890" width="13.54296875" style="1318" customWidth="1"/>
    <col min="5891" max="5891" width="12.7265625" style="1318" customWidth="1"/>
    <col min="5892" max="6144" width="9.1796875" style="1318"/>
    <col min="6145" max="6145" width="100.453125" style="1318" customWidth="1"/>
    <col min="6146" max="6146" width="13.54296875" style="1318" customWidth="1"/>
    <col min="6147" max="6147" width="12.7265625" style="1318" customWidth="1"/>
    <col min="6148" max="6400" width="9.1796875" style="1318"/>
    <col min="6401" max="6401" width="100.453125" style="1318" customWidth="1"/>
    <col min="6402" max="6402" width="13.54296875" style="1318" customWidth="1"/>
    <col min="6403" max="6403" width="12.7265625" style="1318" customWidth="1"/>
    <col min="6404" max="6656" width="9.1796875" style="1318"/>
    <col min="6657" max="6657" width="100.453125" style="1318" customWidth="1"/>
    <col min="6658" max="6658" width="13.54296875" style="1318" customWidth="1"/>
    <col min="6659" max="6659" width="12.7265625" style="1318" customWidth="1"/>
    <col min="6660" max="6912" width="9.1796875" style="1318"/>
    <col min="6913" max="6913" width="100.453125" style="1318" customWidth="1"/>
    <col min="6914" max="6914" width="13.54296875" style="1318" customWidth="1"/>
    <col min="6915" max="6915" width="12.7265625" style="1318" customWidth="1"/>
    <col min="6916" max="7168" width="9.1796875" style="1318"/>
    <col min="7169" max="7169" width="100.453125" style="1318" customWidth="1"/>
    <col min="7170" max="7170" width="13.54296875" style="1318" customWidth="1"/>
    <col min="7171" max="7171" width="12.7265625" style="1318" customWidth="1"/>
    <col min="7172" max="7424" width="9.1796875" style="1318"/>
    <col min="7425" max="7425" width="100.453125" style="1318" customWidth="1"/>
    <col min="7426" max="7426" width="13.54296875" style="1318" customWidth="1"/>
    <col min="7427" max="7427" width="12.7265625" style="1318" customWidth="1"/>
    <col min="7428" max="7680" width="9.1796875" style="1318"/>
    <col min="7681" max="7681" width="100.453125" style="1318" customWidth="1"/>
    <col min="7682" max="7682" width="13.54296875" style="1318" customWidth="1"/>
    <col min="7683" max="7683" width="12.7265625" style="1318" customWidth="1"/>
    <col min="7684" max="7936" width="9.1796875" style="1318"/>
    <col min="7937" max="7937" width="100.453125" style="1318" customWidth="1"/>
    <col min="7938" max="7938" width="13.54296875" style="1318" customWidth="1"/>
    <col min="7939" max="7939" width="12.7265625" style="1318" customWidth="1"/>
    <col min="7940" max="8192" width="9.1796875" style="1318"/>
    <col min="8193" max="8193" width="100.453125" style="1318" customWidth="1"/>
    <col min="8194" max="8194" width="13.54296875" style="1318" customWidth="1"/>
    <col min="8195" max="8195" width="12.7265625" style="1318" customWidth="1"/>
    <col min="8196" max="8448" width="9.1796875" style="1318"/>
    <col min="8449" max="8449" width="100.453125" style="1318" customWidth="1"/>
    <col min="8450" max="8450" width="13.54296875" style="1318" customWidth="1"/>
    <col min="8451" max="8451" width="12.7265625" style="1318" customWidth="1"/>
    <col min="8452" max="8704" width="9.1796875" style="1318"/>
    <col min="8705" max="8705" width="100.453125" style="1318" customWidth="1"/>
    <col min="8706" max="8706" width="13.54296875" style="1318" customWidth="1"/>
    <col min="8707" max="8707" width="12.7265625" style="1318" customWidth="1"/>
    <col min="8708" max="8960" width="9.1796875" style="1318"/>
    <col min="8961" max="8961" width="100.453125" style="1318" customWidth="1"/>
    <col min="8962" max="8962" width="13.54296875" style="1318" customWidth="1"/>
    <col min="8963" max="8963" width="12.7265625" style="1318" customWidth="1"/>
    <col min="8964" max="9216" width="9.1796875" style="1318"/>
    <col min="9217" max="9217" width="100.453125" style="1318" customWidth="1"/>
    <col min="9218" max="9218" width="13.54296875" style="1318" customWidth="1"/>
    <col min="9219" max="9219" width="12.7265625" style="1318" customWidth="1"/>
    <col min="9220" max="9472" width="9.1796875" style="1318"/>
    <col min="9473" max="9473" width="100.453125" style="1318" customWidth="1"/>
    <col min="9474" max="9474" width="13.54296875" style="1318" customWidth="1"/>
    <col min="9475" max="9475" width="12.7265625" style="1318" customWidth="1"/>
    <col min="9476" max="9728" width="9.1796875" style="1318"/>
    <col min="9729" max="9729" width="100.453125" style="1318" customWidth="1"/>
    <col min="9730" max="9730" width="13.54296875" style="1318" customWidth="1"/>
    <col min="9731" max="9731" width="12.7265625" style="1318" customWidth="1"/>
    <col min="9732" max="9984" width="9.1796875" style="1318"/>
    <col min="9985" max="9985" width="100.453125" style="1318" customWidth="1"/>
    <col min="9986" max="9986" width="13.54296875" style="1318" customWidth="1"/>
    <col min="9987" max="9987" width="12.7265625" style="1318" customWidth="1"/>
    <col min="9988" max="10240" width="9.1796875" style="1318"/>
    <col min="10241" max="10241" width="100.453125" style="1318" customWidth="1"/>
    <col min="10242" max="10242" width="13.54296875" style="1318" customWidth="1"/>
    <col min="10243" max="10243" width="12.7265625" style="1318" customWidth="1"/>
    <col min="10244" max="10496" width="9.1796875" style="1318"/>
    <col min="10497" max="10497" width="100.453125" style="1318" customWidth="1"/>
    <col min="10498" max="10498" width="13.54296875" style="1318" customWidth="1"/>
    <col min="10499" max="10499" width="12.7265625" style="1318" customWidth="1"/>
    <col min="10500" max="10752" width="9.1796875" style="1318"/>
    <col min="10753" max="10753" width="100.453125" style="1318" customWidth="1"/>
    <col min="10754" max="10754" width="13.54296875" style="1318" customWidth="1"/>
    <col min="10755" max="10755" width="12.7265625" style="1318" customWidth="1"/>
    <col min="10756" max="11008" width="9.1796875" style="1318"/>
    <col min="11009" max="11009" width="100.453125" style="1318" customWidth="1"/>
    <col min="11010" max="11010" width="13.54296875" style="1318" customWidth="1"/>
    <col min="11011" max="11011" width="12.7265625" style="1318" customWidth="1"/>
    <col min="11012" max="11264" width="9.1796875" style="1318"/>
    <col min="11265" max="11265" width="100.453125" style="1318" customWidth="1"/>
    <col min="11266" max="11266" width="13.54296875" style="1318" customWidth="1"/>
    <col min="11267" max="11267" width="12.7265625" style="1318" customWidth="1"/>
    <col min="11268" max="11520" width="9.1796875" style="1318"/>
    <col min="11521" max="11521" width="100.453125" style="1318" customWidth="1"/>
    <col min="11522" max="11522" width="13.54296875" style="1318" customWidth="1"/>
    <col min="11523" max="11523" width="12.7265625" style="1318" customWidth="1"/>
    <col min="11524" max="11776" width="9.1796875" style="1318"/>
    <col min="11777" max="11777" width="100.453125" style="1318" customWidth="1"/>
    <col min="11778" max="11778" width="13.54296875" style="1318" customWidth="1"/>
    <col min="11779" max="11779" width="12.7265625" style="1318" customWidth="1"/>
    <col min="11780" max="12032" width="9.1796875" style="1318"/>
    <col min="12033" max="12033" width="100.453125" style="1318" customWidth="1"/>
    <col min="12034" max="12034" width="13.54296875" style="1318" customWidth="1"/>
    <col min="12035" max="12035" width="12.7265625" style="1318" customWidth="1"/>
    <col min="12036" max="12288" width="9.1796875" style="1318"/>
    <col min="12289" max="12289" width="100.453125" style="1318" customWidth="1"/>
    <col min="12290" max="12290" width="13.54296875" style="1318" customWidth="1"/>
    <col min="12291" max="12291" width="12.7265625" style="1318" customWidth="1"/>
    <col min="12292" max="12544" width="9.1796875" style="1318"/>
    <col min="12545" max="12545" width="100.453125" style="1318" customWidth="1"/>
    <col min="12546" max="12546" width="13.54296875" style="1318" customWidth="1"/>
    <col min="12547" max="12547" width="12.7265625" style="1318" customWidth="1"/>
    <col min="12548" max="12800" width="9.1796875" style="1318"/>
    <col min="12801" max="12801" width="100.453125" style="1318" customWidth="1"/>
    <col min="12802" max="12802" width="13.54296875" style="1318" customWidth="1"/>
    <col min="12803" max="12803" width="12.7265625" style="1318" customWidth="1"/>
    <col min="12804" max="13056" width="9.1796875" style="1318"/>
    <col min="13057" max="13057" width="100.453125" style="1318" customWidth="1"/>
    <col min="13058" max="13058" width="13.54296875" style="1318" customWidth="1"/>
    <col min="13059" max="13059" width="12.7265625" style="1318" customWidth="1"/>
    <col min="13060" max="13312" width="9.1796875" style="1318"/>
    <col min="13313" max="13313" width="100.453125" style="1318" customWidth="1"/>
    <col min="13314" max="13314" width="13.54296875" style="1318" customWidth="1"/>
    <col min="13315" max="13315" width="12.7265625" style="1318" customWidth="1"/>
    <col min="13316" max="13568" width="9.1796875" style="1318"/>
    <col min="13569" max="13569" width="100.453125" style="1318" customWidth="1"/>
    <col min="13570" max="13570" width="13.54296875" style="1318" customWidth="1"/>
    <col min="13571" max="13571" width="12.7265625" style="1318" customWidth="1"/>
    <col min="13572" max="13824" width="9.1796875" style="1318"/>
    <col min="13825" max="13825" width="100.453125" style="1318" customWidth="1"/>
    <col min="13826" max="13826" width="13.54296875" style="1318" customWidth="1"/>
    <col min="13827" max="13827" width="12.7265625" style="1318" customWidth="1"/>
    <col min="13828" max="14080" width="9.1796875" style="1318"/>
    <col min="14081" max="14081" width="100.453125" style="1318" customWidth="1"/>
    <col min="14082" max="14082" width="13.54296875" style="1318" customWidth="1"/>
    <col min="14083" max="14083" width="12.7265625" style="1318" customWidth="1"/>
    <col min="14084" max="14336" width="9.1796875" style="1318"/>
    <col min="14337" max="14337" width="100.453125" style="1318" customWidth="1"/>
    <col min="14338" max="14338" width="13.54296875" style="1318" customWidth="1"/>
    <col min="14339" max="14339" width="12.7265625" style="1318" customWidth="1"/>
    <col min="14340" max="14592" width="9.1796875" style="1318"/>
    <col min="14593" max="14593" width="100.453125" style="1318" customWidth="1"/>
    <col min="14594" max="14594" width="13.54296875" style="1318" customWidth="1"/>
    <col min="14595" max="14595" width="12.7265625" style="1318" customWidth="1"/>
    <col min="14596" max="14848" width="9.1796875" style="1318"/>
    <col min="14849" max="14849" width="100.453125" style="1318" customWidth="1"/>
    <col min="14850" max="14850" width="13.54296875" style="1318" customWidth="1"/>
    <col min="14851" max="14851" width="12.7265625" style="1318" customWidth="1"/>
    <col min="14852" max="15104" width="9.1796875" style="1318"/>
    <col min="15105" max="15105" width="100.453125" style="1318" customWidth="1"/>
    <col min="15106" max="15106" width="13.54296875" style="1318" customWidth="1"/>
    <col min="15107" max="15107" width="12.7265625" style="1318" customWidth="1"/>
    <col min="15108" max="15360" width="9.1796875" style="1318"/>
    <col min="15361" max="15361" width="100.453125" style="1318" customWidth="1"/>
    <col min="15362" max="15362" width="13.54296875" style="1318" customWidth="1"/>
    <col min="15363" max="15363" width="12.7265625" style="1318" customWidth="1"/>
    <col min="15364" max="15616" width="9.1796875" style="1318"/>
    <col min="15617" max="15617" width="100.453125" style="1318" customWidth="1"/>
    <col min="15618" max="15618" width="13.54296875" style="1318" customWidth="1"/>
    <col min="15619" max="15619" width="12.7265625" style="1318" customWidth="1"/>
    <col min="15620" max="15872" width="9.1796875" style="1318"/>
    <col min="15873" max="15873" width="100.453125" style="1318" customWidth="1"/>
    <col min="15874" max="15874" width="13.54296875" style="1318" customWidth="1"/>
    <col min="15875" max="15875" width="12.7265625" style="1318" customWidth="1"/>
    <col min="15876" max="16128" width="9.1796875" style="1318"/>
    <col min="16129" max="16129" width="100.453125" style="1318" customWidth="1"/>
    <col min="16130" max="16130" width="13.54296875" style="1318" customWidth="1"/>
    <col min="16131" max="16131" width="12.7265625" style="1318" customWidth="1"/>
    <col min="16132" max="16384" width="9.1796875" style="1318"/>
  </cols>
  <sheetData>
    <row r="3" spans="1:12" x14ac:dyDescent="0.25">
      <c r="A3" s="1570"/>
      <c r="B3" s="1317"/>
      <c r="C3" s="1317"/>
      <c r="D3" s="1317"/>
      <c r="E3" s="1317"/>
      <c r="F3" s="1317"/>
      <c r="G3" s="1317"/>
      <c r="H3" s="1317"/>
      <c r="I3" s="1317"/>
      <c r="J3" s="1317"/>
      <c r="K3" s="1317"/>
      <c r="L3" s="1317"/>
    </row>
    <row r="4" spans="1:12" ht="17.5" x14ac:dyDescent="0.25">
      <c r="A4" s="1427" t="s">
        <v>23770</v>
      </c>
      <c r="B4" s="1317"/>
      <c r="C4" s="1317"/>
      <c r="D4" s="1317"/>
      <c r="E4" s="1317"/>
      <c r="F4" s="1317"/>
      <c r="G4" s="1317"/>
      <c r="H4" s="1317"/>
      <c r="I4" s="1317"/>
      <c r="J4" s="1317"/>
      <c r="K4" s="1317"/>
      <c r="L4" s="1317"/>
    </row>
    <row r="5" spans="1:12" x14ac:dyDescent="0.25">
      <c r="A5" s="1435" t="s">
        <v>23771</v>
      </c>
      <c r="B5" s="1317"/>
      <c r="C5" s="1317"/>
      <c r="D5" s="1317"/>
      <c r="E5" s="1317"/>
      <c r="F5" s="1317"/>
      <c r="G5" s="1317"/>
      <c r="H5" s="1317"/>
      <c r="I5" s="1317"/>
      <c r="J5" s="1317"/>
      <c r="K5" s="1317"/>
      <c r="L5" s="1317"/>
    </row>
    <row r="6" spans="1:12" ht="15" x14ac:dyDescent="0.25">
      <c r="A6" s="1437" t="s">
        <v>23772</v>
      </c>
      <c r="B6" s="1317"/>
      <c r="C6" s="1317"/>
      <c r="D6" s="1317"/>
      <c r="E6" s="1317"/>
      <c r="F6" s="1317"/>
      <c r="G6" s="1317"/>
      <c r="H6" s="1317"/>
      <c r="I6" s="1317"/>
      <c r="J6" s="1317"/>
      <c r="K6" s="1317"/>
      <c r="L6" s="1317"/>
    </row>
    <row r="7" spans="1:12" ht="12.5" x14ac:dyDescent="0.25">
      <c r="A7" s="1571"/>
      <c r="B7" s="1317"/>
      <c r="C7" s="1317"/>
      <c r="D7" s="1317"/>
      <c r="E7" s="1317"/>
      <c r="F7" s="1317"/>
      <c r="G7" s="1317"/>
      <c r="H7" s="1317"/>
      <c r="I7" s="1317"/>
      <c r="J7" s="1317"/>
      <c r="K7" s="1317"/>
      <c r="L7" s="1317"/>
    </row>
    <row r="8" spans="1:12" ht="31" x14ac:dyDescent="0.25">
      <c r="A8" s="1433" t="s">
        <v>23773</v>
      </c>
    </row>
    <row r="9" spans="1:12" x14ac:dyDescent="0.25">
      <c r="A9" s="1433" t="s">
        <v>3711</v>
      </c>
    </row>
    <row r="10" spans="1:12" ht="62" x14ac:dyDescent="0.25">
      <c r="A10" s="1433" t="s">
        <v>23774</v>
      </c>
    </row>
    <row r="11" spans="1:12" x14ac:dyDescent="0.25">
      <c r="A11" s="1433" t="s">
        <v>3547</v>
      </c>
    </row>
    <row r="12" spans="1:12" x14ac:dyDescent="0.25">
      <c r="A12" s="1433" t="s">
        <v>23775</v>
      </c>
    </row>
    <row r="13" spans="1:12" x14ac:dyDescent="0.25">
      <c r="A13" s="1433" t="s">
        <v>23776</v>
      </c>
    </row>
    <row r="14" spans="1:12" ht="31" x14ac:dyDescent="0.25">
      <c r="A14" s="1433" t="s">
        <v>23777</v>
      </c>
    </row>
    <row r="15" spans="1:12" ht="77.5" x14ac:dyDescent="0.25">
      <c r="A15" s="1433" t="s">
        <v>23778</v>
      </c>
    </row>
    <row r="16" spans="1:12" ht="31" x14ac:dyDescent="0.25">
      <c r="A16" s="1433" t="s">
        <v>23779</v>
      </c>
    </row>
    <row r="17" spans="1:1" ht="31" x14ac:dyDescent="0.25">
      <c r="A17" s="1433" t="s">
        <v>23780</v>
      </c>
    </row>
    <row r="18" spans="1:1" x14ac:dyDescent="0.25">
      <c r="A18" s="1433" t="s">
        <v>3552</v>
      </c>
    </row>
    <row r="19" spans="1:1" x14ac:dyDescent="0.25">
      <c r="A19" s="1433" t="s">
        <v>23781</v>
      </c>
    </row>
    <row r="20" spans="1:1" ht="31" x14ac:dyDescent="0.25">
      <c r="A20" s="1433" t="s">
        <v>23782</v>
      </c>
    </row>
    <row r="21" spans="1:1" x14ac:dyDescent="0.25">
      <c r="A21" s="1433" t="s">
        <v>23783</v>
      </c>
    </row>
    <row r="22" spans="1:1" x14ac:dyDescent="0.25">
      <c r="A22" s="1433" t="s">
        <v>23784</v>
      </c>
    </row>
    <row r="23" spans="1:1" x14ac:dyDescent="0.25">
      <c r="A23" s="1433" t="s">
        <v>7820</v>
      </c>
    </row>
    <row r="24" spans="1:1" x14ac:dyDescent="0.25">
      <c r="A24" s="1433" t="s">
        <v>7821</v>
      </c>
    </row>
    <row r="25" spans="1:1" x14ac:dyDescent="0.25">
      <c r="A25" s="1433" t="s">
        <v>23785</v>
      </c>
    </row>
    <row r="26" spans="1:1" ht="18.75" customHeight="1" x14ac:dyDescent="0.25">
      <c r="A26" s="1433" t="s">
        <v>23786</v>
      </c>
    </row>
    <row r="27" spans="1:1" x14ac:dyDescent="0.25">
      <c r="A27" s="1433" t="s">
        <v>23787</v>
      </c>
    </row>
    <row r="28" spans="1:1" x14ac:dyDescent="0.25">
      <c r="A28" s="1433" t="s">
        <v>23788</v>
      </c>
    </row>
    <row r="29" spans="1:1" x14ac:dyDescent="0.25">
      <c r="A29" s="1433" t="s">
        <v>23789</v>
      </c>
    </row>
    <row r="30" spans="1:1" x14ac:dyDescent="0.25">
      <c r="A30" s="1433" t="s">
        <v>23790</v>
      </c>
    </row>
    <row r="31" spans="1:1" x14ac:dyDescent="0.25">
      <c r="A31" s="1433" t="s">
        <v>23791</v>
      </c>
    </row>
    <row r="32" spans="1:1" x14ac:dyDescent="0.25">
      <c r="A32" s="1433" t="s">
        <v>23792</v>
      </c>
    </row>
    <row r="33" spans="1:1" ht="46.5" x14ac:dyDescent="0.25">
      <c r="A33" s="1433" t="s">
        <v>23793</v>
      </c>
    </row>
    <row r="34" spans="1:1" ht="33" customHeight="1" x14ac:dyDescent="0.25">
      <c r="A34" s="1433" t="s">
        <v>23794</v>
      </c>
    </row>
    <row r="35" spans="1:1" x14ac:dyDescent="0.25">
      <c r="A35" s="1433" t="s">
        <v>2422</v>
      </c>
    </row>
    <row r="36" spans="1:1" x14ac:dyDescent="0.25">
      <c r="A36" s="1433" t="s">
        <v>23795</v>
      </c>
    </row>
    <row r="37" spans="1:1" ht="73.5" customHeight="1" x14ac:dyDescent="0.25">
      <c r="A37" s="1433" t="s">
        <v>23796</v>
      </c>
    </row>
    <row r="38" spans="1:1" x14ac:dyDescent="0.25">
      <c r="A38" s="1433" t="s">
        <v>2730</v>
      </c>
    </row>
    <row r="39" spans="1:1" x14ac:dyDescent="0.25">
      <c r="A39" s="1433" t="s">
        <v>23797</v>
      </c>
    </row>
    <row r="40" spans="1:1" ht="31" x14ac:dyDescent="0.25">
      <c r="A40" s="1433" t="s">
        <v>23798</v>
      </c>
    </row>
    <row r="41" spans="1:1" ht="46.5" x14ac:dyDescent="0.25">
      <c r="A41" s="1433" t="s">
        <v>23799</v>
      </c>
    </row>
    <row r="42" spans="1:1" ht="31" x14ac:dyDescent="0.25">
      <c r="A42" s="1433" t="s">
        <v>23800</v>
      </c>
    </row>
    <row r="43" spans="1:1" ht="31" x14ac:dyDescent="0.25">
      <c r="A43" s="1433" t="s">
        <v>23801</v>
      </c>
    </row>
    <row r="44" spans="1:1" ht="62" x14ac:dyDescent="0.25">
      <c r="A44" s="1433" t="s">
        <v>23802</v>
      </c>
    </row>
    <row r="45" spans="1:1" ht="31" x14ac:dyDescent="0.25">
      <c r="A45" s="1433" t="s">
        <v>23803</v>
      </c>
    </row>
    <row r="46" spans="1:1" ht="31" x14ac:dyDescent="0.25">
      <c r="A46" s="1433" t="s">
        <v>23804</v>
      </c>
    </row>
    <row r="47" spans="1:1" x14ac:dyDescent="0.25">
      <c r="A47" s="1433" t="s">
        <v>23805</v>
      </c>
    </row>
    <row r="48" spans="1:1" x14ac:dyDescent="0.25">
      <c r="A48" s="1433" t="s">
        <v>3797</v>
      </c>
    </row>
    <row r="49" spans="1:1" ht="46.5" x14ac:dyDescent="0.25">
      <c r="A49" s="1433" t="s">
        <v>23806</v>
      </c>
    </row>
    <row r="50" spans="1:1" ht="46.5" x14ac:dyDescent="0.25">
      <c r="A50" s="1433" t="s">
        <v>23799</v>
      </c>
    </row>
    <row r="51" spans="1:1" ht="31" x14ac:dyDescent="0.25">
      <c r="A51" s="1433" t="s">
        <v>23800</v>
      </c>
    </row>
    <row r="52" spans="1:1" ht="77.5" x14ac:dyDescent="0.25">
      <c r="A52" s="1433" t="s">
        <v>23807</v>
      </c>
    </row>
    <row r="53" spans="1:1" ht="62" x14ac:dyDescent="0.25">
      <c r="A53" s="1433" t="s">
        <v>23808</v>
      </c>
    </row>
    <row r="54" spans="1:1" x14ac:dyDescent="0.25">
      <c r="A54" s="1433" t="s">
        <v>3965</v>
      </c>
    </row>
    <row r="55" spans="1:1" ht="31" x14ac:dyDescent="0.25">
      <c r="A55" s="1433" t="s">
        <v>23809</v>
      </c>
    </row>
    <row r="56" spans="1:1" ht="46.5" x14ac:dyDescent="0.25">
      <c r="A56" s="1433" t="s">
        <v>23810</v>
      </c>
    </row>
    <row r="57" spans="1:1" ht="31" x14ac:dyDescent="0.25">
      <c r="A57" s="1433" t="s">
        <v>23811</v>
      </c>
    </row>
    <row r="58" spans="1:1" x14ac:dyDescent="0.25">
      <c r="A58" s="1433" t="s">
        <v>3778</v>
      </c>
    </row>
    <row r="59" spans="1:1" ht="46.5" x14ac:dyDescent="0.25">
      <c r="A59" s="1433" t="s">
        <v>23812</v>
      </c>
    </row>
    <row r="60" spans="1:1" x14ac:dyDescent="0.25">
      <c r="A60" s="1433" t="s">
        <v>2560</v>
      </c>
    </row>
    <row r="61" spans="1:1" x14ac:dyDescent="0.25">
      <c r="A61" s="1433" t="s">
        <v>23813</v>
      </c>
    </row>
    <row r="62" spans="1:1" ht="62" x14ac:dyDescent="0.25">
      <c r="A62" s="1433" t="s">
        <v>23814</v>
      </c>
    </row>
    <row r="63" spans="1:1" ht="31" x14ac:dyDescent="0.25">
      <c r="A63" s="1433" t="s">
        <v>23815</v>
      </c>
    </row>
    <row r="64" spans="1:1" x14ac:dyDescent="0.25">
      <c r="A64" s="1433" t="s">
        <v>2075</v>
      </c>
    </row>
    <row r="65" spans="1:1" x14ac:dyDescent="0.25">
      <c r="A65" s="1433" t="s">
        <v>2</v>
      </c>
    </row>
    <row r="66" spans="1:1" ht="46.5" x14ac:dyDescent="0.25">
      <c r="A66" s="1433" t="s">
        <v>23816</v>
      </c>
    </row>
    <row r="67" spans="1:1" x14ac:dyDescent="0.25">
      <c r="A67" s="1433" t="s">
        <v>2076</v>
      </c>
    </row>
    <row r="68" spans="1:1" x14ac:dyDescent="0.25">
      <c r="A68" s="1433" t="s">
        <v>1438</v>
      </c>
    </row>
    <row r="69" spans="1:1" x14ac:dyDescent="0.25">
      <c r="A69" s="1433" t="s">
        <v>3832</v>
      </c>
    </row>
    <row r="70" spans="1:1" x14ac:dyDescent="0.25">
      <c r="A70" s="1433" t="s">
        <v>23817</v>
      </c>
    </row>
    <row r="71" spans="1:1" ht="31" x14ac:dyDescent="0.25">
      <c r="A71" s="1433" t="s">
        <v>23818</v>
      </c>
    </row>
    <row r="72" spans="1:1" x14ac:dyDescent="0.25">
      <c r="A72" s="1433" t="s">
        <v>1302</v>
      </c>
    </row>
    <row r="73" spans="1:1" x14ac:dyDescent="0.25">
      <c r="A73" s="1433" t="s">
        <v>3396</v>
      </c>
    </row>
    <row r="74" spans="1:1" x14ac:dyDescent="0.25">
      <c r="A74" s="1433" t="s">
        <v>23819</v>
      </c>
    </row>
    <row r="75" spans="1:1" x14ac:dyDescent="0.25">
      <c r="A75" s="1433" t="s">
        <v>7823</v>
      </c>
    </row>
    <row r="76" spans="1:1" x14ac:dyDescent="0.25">
      <c r="A76" s="1433" t="s">
        <v>23820</v>
      </c>
    </row>
    <row r="77" spans="1:1" x14ac:dyDescent="0.25">
      <c r="A77" s="1433" t="s">
        <v>23821</v>
      </c>
    </row>
    <row r="78" spans="1:1" x14ac:dyDescent="0.25">
      <c r="A78" s="1433" t="s">
        <v>23822</v>
      </c>
    </row>
    <row r="79" spans="1:1" x14ac:dyDescent="0.25">
      <c r="A79" s="1433" t="s">
        <v>2595</v>
      </c>
    </row>
    <row r="80" spans="1:1" x14ac:dyDescent="0.25">
      <c r="A80" s="1433" t="s">
        <v>23823</v>
      </c>
    </row>
    <row r="81" spans="1:2" ht="31" x14ac:dyDescent="0.25">
      <c r="A81" s="1433" t="s">
        <v>23824</v>
      </c>
    </row>
    <row r="82" spans="1:2" x14ac:dyDescent="0.25">
      <c r="A82" s="1433" t="s">
        <v>23825</v>
      </c>
      <c r="B82" s="1318" t="s">
        <v>23826</v>
      </c>
    </row>
    <row r="83" spans="1:2" x14ac:dyDescent="0.25">
      <c r="A83" s="1433">
        <v>0</v>
      </c>
      <c r="B83" s="1318" t="s">
        <v>23827</v>
      </c>
    </row>
    <row r="84" spans="1:2" x14ac:dyDescent="0.25">
      <c r="A84" s="1433">
        <v>10</v>
      </c>
      <c r="B84" s="1318" t="s">
        <v>23828</v>
      </c>
    </row>
    <row r="85" spans="1:2" x14ac:dyDescent="0.25">
      <c r="A85" s="1433">
        <v>11</v>
      </c>
      <c r="B85" s="1318" t="s">
        <v>23829</v>
      </c>
    </row>
    <row r="86" spans="1:2" x14ac:dyDescent="0.25">
      <c r="A86" s="1433">
        <v>12</v>
      </c>
      <c r="B86" s="1318" t="s">
        <v>23830</v>
      </c>
    </row>
    <row r="87" spans="1:2" x14ac:dyDescent="0.25">
      <c r="A87" s="1433">
        <v>19</v>
      </c>
      <c r="B87" s="1318" t="s">
        <v>23831</v>
      </c>
    </row>
    <row r="88" spans="1:2" x14ac:dyDescent="0.25">
      <c r="A88" s="1433">
        <v>20</v>
      </c>
      <c r="B88" s="1318" t="s">
        <v>23832</v>
      </c>
    </row>
    <row r="89" spans="1:2" x14ac:dyDescent="0.25">
      <c r="A89" s="1433">
        <v>21</v>
      </c>
      <c r="B89" s="1318" t="s">
        <v>23833</v>
      </c>
    </row>
    <row r="90" spans="1:2" x14ac:dyDescent="0.25">
      <c r="A90" s="1433">
        <v>22</v>
      </c>
      <c r="B90" s="1318" t="s">
        <v>23834</v>
      </c>
    </row>
    <row r="91" spans="1:2" x14ac:dyDescent="0.25">
      <c r="A91" s="1433">
        <v>29</v>
      </c>
      <c r="B91" s="1318" t="s">
        <v>23835</v>
      </c>
    </row>
    <row r="92" spans="1:2" x14ac:dyDescent="0.25">
      <c r="A92" s="1433">
        <v>30</v>
      </c>
      <c r="B92" s="1318" t="s">
        <v>23836</v>
      </c>
    </row>
    <row r="93" spans="1:2" x14ac:dyDescent="0.25">
      <c r="A93" s="1433">
        <v>31</v>
      </c>
      <c r="B93" s="1318" t="s">
        <v>23837</v>
      </c>
    </row>
    <row r="94" spans="1:2" x14ac:dyDescent="0.25">
      <c r="A94" s="1433">
        <v>32</v>
      </c>
      <c r="B94" s="1318" t="s">
        <v>23838</v>
      </c>
    </row>
    <row r="95" spans="1:2" x14ac:dyDescent="0.25">
      <c r="A95" s="1433">
        <v>39</v>
      </c>
      <c r="B95" s="1318" t="s">
        <v>23839</v>
      </c>
    </row>
    <row r="96" spans="1:2" x14ac:dyDescent="0.25">
      <c r="A96" s="1433">
        <v>40</v>
      </c>
      <c r="B96" s="1318" t="s">
        <v>23840</v>
      </c>
    </row>
    <row r="97" spans="1:2" x14ac:dyDescent="0.25">
      <c r="A97" s="1433">
        <v>50</v>
      </c>
      <c r="B97" s="1318" t="s">
        <v>23841</v>
      </c>
    </row>
    <row r="98" spans="1:2" x14ac:dyDescent="0.25">
      <c r="A98" s="1433">
        <v>51</v>
      </c>
      <c r="B98" s="1318" t="s">
        <v>23842</v>
      </c>
    </row>
    <row r="99" spans="1:2" x14ac:dyDescent="0.25">
      <c r="A99" s="1433">
        <v>52</v>
      </c>
      <c r="B99" s="1318" t="s">
        <v>23843</v>
      </c>
    </row>
    <row r="100" spans="1:2" x14ac:dyDescent="0.25">
      <c r="A100" s="1433">
        <v>59</v>
      </c>
      <c r="B100" s="1318" t="s">
        <v>23844</v>
      </c>
    </row>
    <row r="101" spans="1:2" x14ac:dyDescent="0.25">
      <c r="A101" s="1433">
        <v>60</v>
      </c>
      <c r="B101" s="1318" t="s">
        <v>23845</v>
      </c>
    </row>
    <row r="102" spans="1:2" x14ac:dyDescent="0.25">
      <c r="A102" s="1433">
        <v>61</v>
      </c>
      <c r="B102" s="1318" t="s">
        <v>23846</v>
      </c>
    </row>
    <row r="103" spans="1:2" x14ac:dyDescent="0.25">
      <c r="A103" s="1433">
        <v>62</v>
      </c>
      <c r="B103" s="1318" t="s">
        <v>23847</v>
      </c>
    </row>
    <row r="104" spans="1:2" x14ac:dyDescent="0.25">
      <c r="A104" s="1433">
        <v>63</v>
      </c>
      <c r="B104" s="1318" t="s">
        <v>23848</v>
      </c>
    </row>
    <row r="105" spans="1:2" x14ac:dyDescent="0.25">
      <c r="A105" s="1433">
        <v>69</v>
      </c>
      <c r="B105" s="1318" t="s">
        <v>23849</v>
      </c>
    </row>
    <row r="106" spans="1:2" x14ac:dyDescent="0.25">
      <c r="A106" s="1433">
        <v>70</v>
      </c>
      <c r="B106" s="1318" t="s">
        <v>23850</v>
      </c>
    </row>
    <row r="107" spans="1:2" x14ac:dyDescent="0.25">
      <c r="A107" s="1433">
        <v>71</v>
      </c>
      <c r="B107" s="1318" t="s">
        <v>23851</v>
      </c>
    </row>
    <row r="108" spans="1:2" x14ac:dyDescent="0.25">
      <c r="A108" s="1433">
        <v>72</v>
      </c>
      <c r="B108" s="1318" t="s">
        <v>23852</v>
      </c>
    </row>
    <row r="109" spans="1:2" x14ac:dyDescent="0.25">
      <c r="A109" s="1433">
        <v>79</v>
      </c>
      <c r="B109" s="1318" t="s">
        <v>23853</v>
      </c>
    </row>
    <row r="110" spans="1:2" x14ac:dyDescent="0.25">
      <c r="A110" s="1433">
        <v>80</v>
      </c>
      <c r="B110" s="1318" t="s">
        <v>23854</v>
      </c>
    </row>
    <row r="111" spans="1:2" x14ac:dyDescent="0.25">
      <c r="A111" s="1433">
        <v>81</v>
      </c>
      <c r="B111" s="1318" t="s">
        <v>23855</v>
      </c>
    </row>
    <row r="112" spans="1:2" x14ac:dyDescent="0.25">
      <c r="A112" s="1433">
        <v>82</v>
      </c>
      <c r="B112" s="1318" t="s">
        <v>23856</v>
      </c>
    </row>
    <row r="113" spans="1:2" x14ac:dyDescent="0.25">
      <c r="A113" s="1433">
        <v>89</v>
      </c>
      <c r="B113" s="1318" t="s">
        <v>23857</v>
      </c>
    </row>
    <row r="114" spans="1:2" x14ac:dyDescent="0.25">
      <c r="A114" s="1433">
        <v>90</v>
      </c>
      <c r="B114" s="1318" t="s">
        <v>23858</v>
      </c>
    </row>
    <row r="115" spans="1:2" x14ac:dyDescent="0.25">
      <c r="A115" s="1433">
        <v>91</v>
      </c>
      <c r="B115" s="1318" t="s">
        <v>23859</v>
      </c>
    </row>
    <row r="116" spans="1:2" x14ac:dyDescent="0.25">
      <c r="A116" s="1433">
        <v>92</v>
      </c>
      <c r="B116" s="1318" t="s">
        <v>23860</v>
      </c>
    </row>
    <row r="117" spans="1:2" x14ac:dyDescent="0.25">
      <c r="A117" s="1433">
        <v>99</v>
      </c>
      <c r="B117" s="1318" t="s">
        <v>23861</v>
      </c>
    </row>
    <row r="118" spans="1:2" x14ac:dyDescent="0.25">
      <c r="A118" s="1433">
        <v>100</v>
      </c>
      <c r="B118" s="1318" t="s">
        <v>23862</v>
      </c>
    </row>
    <row r="119" spans="1:2" x14ac:dyDescent="0.25">
      <c r="A119" s="1433">
        <v>101</v>
      </c>
      <c r="B119" s="1318" t="s">
        <v>23863</v>
      </c>
    </row>
    <row r="120" spans="1:2" x14ac:dyDescent="0.25">
      <c r="A120" s="1433">
        <v>102</v>
      </c>
      <c r="B120" s="1318" t="s">
        <v>23864</v>
      </c>
    </row>
    <row r="121" spans="1:2" x14ac:dyDescent="0.25">
      <c r="A121" s="1433">
        <v>103</v>
      </c>
      <c r="B121" s="1318" t="s">
        <v>23865</v>
      </c>
    </row>
    <row r="122" spans="1:2" x14ac:dyDescent="0.25">
      <c r="A122" s="1433">
        <v>109</v>
      </c>
      <c r="B122" s="1318" t="s">
        <v>23866</v>
      </c>
    </row>
    <row r="123" spans="1:2" x14ac:dyDescent="0.25">
      <c r="A123" s="1433">
        <v>110</v>
      </c>
      <c r="B123" s="1318" t="s">
        <v>23867</v>
      </c>
    </row>
    <row r="124" spans="1:2" x14ac:dyDescent="0.25">
      <c r="A124" s="1433">
        <v>111</v>
      </c>
      <c r="B124" s="1318" t="s">
        <v>23868</v>
      </c>
    </row>
    <row r="125" spans="1:2" x14ac:dyDescent="0.25">
      <c r="A125" s="1433">
        <v>112</v>
      </c>
      <c r="B125" s="1318" t="s">
        <v>23869</v>
      </c>
    </row>
    <row r="126" spans="1:2" x14ac:dyDescent="0.25">
      <c r="A126" s="1433">
        <v>119</v>
      </c>
      <c r="B126" s="1318" t="s">
        <v>23870</v>
      </c>
    </row>
    <row r="127" spans="1:2" x14ac:dyDescent="0.25">
      <c r="A127" s="1433">
        <v>120</v>
      </c>
      <c r="B127" s="1318" t="s">
        <v>23871</v>
      </c>
    </row>
    <row r="128" spans="1:2" x14ac:dyDescent="0.25">
      <c r="A128" s="1433">
        <v>999</v>
      </c>
      <c r="B128" s="1318" t="s">
        <v>23872</v>
      </c>
    </row>
    <row r="129" spans="1:2" ht="46.5" x14ac:dyDescent="0.25">
      <c r="A129" s="1433" t="s">
        <v>23873</v>
      </c>
    </row>
    <row r="130" spans="1:2" x14ac:dyDescent="0.25">
      <c r="A130" s="1433" t="s">
        <v>23825</v>
      </c>
      <c r="B130" s="1318" t="s">
        <v>23874</v>
      </c>
    </row>
    <row r="131" spans="1:2" x14ac:dyDescent="0.25">
      <c r="A131" s="1433">
        <v>0</v>
      </c>
      <c r="B131" s="1318" t="s">
        <v>23875</v>
      </c>
    </row>
    <row r="132" spans="1:2" x14ac:dyDescent="0.25">
      <c r="A132" s="1433">
        <v>10</v>
      </c>
      <c r="B132" s="1318" t="s">
        <v>23876</v>
      </c>
    </row>
    <row r="133" spans="1:2" x14ac:dyDescent="0.25">
      <c r="A133" s="1433">
        <v>11</v>
      </c>
      <c r="B133" s="1318" t="s">
        <v>23877</v>
      </c>
    </row>
    <row r="134" spans="1:2" x14ac:dyDescent="0.25">
      <c r="A134" s="1433">
        <v>12</v>
      </c>
      <c r="B134" s="1318" t="s">
        <v>23878</v>
      </c>
    </row>
    <row r="135" spans="1:2" x14ac:dyDescent="0.25">
      <c r="A135" s="1433">
        <v>13</v>
      </c>
      <c r="B135" s="1318" t="s">
        <v>23879</v>
      </c>
    </row>
    <row r="136" spans="1:2" x14ac:dyDescent="0.25">
      <c r="A136" s="1433">
        <v>14</v>
      </c>
      <c r="B136" s="1318" t="s">
        <v>23880</v>
      </c>
    </row>
    <row r="137" spans="1:2" x14ac:dyDescent="0.25">
      <c r="A137" s="1433">
        <v>15</v>
      </c>
      <c r="B137" s="1318" t="s">
        <v>23881</v>
      </c>
    </row>
    <row r="138" spans="1:2" x14ac:dyDescent="0.25">
      <c r="A138" s="1433">
        <v>18</v>
      </c>
      <c r="B138" s="1318" t="s">
        <v>23882</v>
      </c>
    </row>
    <row r="139" spans="1:2" x14ac:dyDescent="0.25">
      <c r="A139" s="1433">
        <v>19</v>
      </c>
      <c r="B139" s="1318" t="s">
        <v>23883</v>
      </c>
    </row>
    <row r="140" spans="1:2" x14ac:dyDescent="0.25">
      <c r="A140" s="1433">
        <v>20</v>
      </c>
      <c r="B140" s="1318" t="s">
        <v>23884</v>
      </c>
    </row>
    <row r="141" spans="1:2" x14ac:dyDescent="0.25">
      <c r="A141" s="1433">
        <v>21</v>
      </c>
      <c r="B141" s="1318" t="s">
        <v>23884</v>
      </c>
    </row>
    <row r="142" spans="1:2" x14ac:dyDescent="0.25">
      <c r="A142" s="1433">
        <v>29</v>
      </c>
      <c r="B142" s="1318" t="s">
        <v>23885</v>
      </c>
    </row>
    <row r="143" spans="1:2" x14ac:dyDescent="0.25">
      <c r="A143" s="1433">
        <v>30</v>
      </c>
      <c r="B143" s="1318" t="s">
        <v>23886</v>
      </c>
    </row>
    <row r="144" spans="1:2" x14ac:dyDescent="0.25">
      <c r="A144" s="1433">
        <v>31</v>
      </c>
      <c r="B144" s="1318" t="s">
        <v>23886</v>
      </c>
    </row>
    <row r="145" spans="1:2" x14ac:dyDescent="0.25">
      <c r="A145" s="1433">
        <v>39</v>
      </c>
      <c r="B145" s="1318" t="s">
        <v>23887</v>
      </c>
    </row>
    <row r="146" spans="1:2" x14ac:dyDescent="0.25">
      <c r="A146" s="1433">
        <v>40</v>
      </c>
      <c r="B146" s="1318" t="s">
        <v>23888</v>
      </c>
    </row>
    <row r="147" spans="1:2" x14ac:dyDescent="0.25">
      <c r="A147" s="1433">
        <v>41</v>
      </c>
      <c r="B147" s="1318" t="s">
        <v>23889</v>
      </c>
    </row>
    <row r="148" spans="1:2" x14ac:dyDescent="0.25">
      <c r="A148" s="1433">
        <v>42</v>
      </c>
      <c r="B148" s="1318" t="s">
        <v>23890</v>
      </c>
    </row>
    <row r="149" spans="1:2" x14ac:dyDescent="0.25">
      <c r="A149" s="1433">
        <v>43</v>
      </c>
      <c r="B149" s="1318" t="s">
        <v>23891</v>
      </c>
    </row>
    <row r="150" spans="1:2" x14ac:dyDescent="0.25">
      <c r="A150" s="1433">
        <v>48</v>
      </c>
      <c r="B150" s="1318" t="s">
        <v>23892</v>
      </c>
    </row>
    <row r="151" spans="1:2" x14ac:dyDescent="0.25">
      <c r="A151" s="1433">
        <v>49</v>
      </c>
      <c r="B151" s="1318" t="s">
        <v>23893</v>
      </c>
    </row>
    <row r="152" spans="1:2" x14ac:dyDescent="0.25">
      <c r="A152" s="1433">
        <v>50</v>
      </c>
      <c r="B152" s="1318" t="s">
        <v>23894</v>
      </c>
    </row>
    <row r="153" spans="1:2" x14ac:dyDescent="0.25">
      <c r="A153" s="1433">
        <v>51</v>
      </c>
      <c r="B153" s="1318" t="s">
        <v>23895</v>
      </c>
    </row>
    <row r="154" spans="1:2" x14ac:dyDescent="0.25">
      <c r="A154" s="1433">
        <v>52</v>
      </c>
      <c r="B154" s="1318" t="s">
        <v>23896</v>
      </c>
    </row>
    <row r="155" spans="1:2" x14ac:dyDescent="0.25">
      <c r="A155" s="1433">
        <v>53</v>
      </c>
      <c r="B155" s="1318" t="s">
        <v>23897</v>
      </c>
    </row>
    <row r="156" spans="1:2" x14ac:dyDescent="0.25">
      <c r="A156" s="1433">
        <v>54</v>
      </c>
      <c r="B156" s="1318" t="s">
        <v>23898</v>
      </c>
    </row>
    <row r="157" spans="1:2" x14ac:dyDescent="0.25">
      <c r="A157" s="1433">
        <v>55</v>
      </c>
      <c r="B157" s="1318" t="s">
        <v>23899</v>
      </c>
    </row>
    <row r="158" spans="1:2" x14ac:dyDescent="0.25">
      <c r="A158" s="1433">
        <v>58</v>
      </c>
      <c r="B158" s="1318" t="s">
        <v>23900</v>
      </c>
    </row>
    <row r="159" spans="1:2" x14ac:dyDescent="0.25">
      <c r="A159" s="1433">
        <v>59</v>
      </c>
      <c r="B159" s="1318" t="s">
        <v>23901</v>
      </c>
    </row>
    <row r="160" spans="1:2" x14ac:dyDescent="0.25">
      <c r="A160" s="1433">
        <v>60</v>
      </c>
      <c r="B160" s="1318" t="s">
        <v>23902</v>
      </c>
    </row>
    <row r="161" spans="1:2" x14ac:dyDescent="0.25">
      <c r="A161" s="1433">
        <v>61</v>
      </c>
      <c r="B161" s="1318" t="s">
        <v>23903</v>
      </c>
    </row>
    <row r="162" spans="1:2" x14ac:dyDescent="0.25">
      <c r="A162" s="1433">
        <v>62</v>
      </c>
      <c r="B162" s="1318" t="s">
        <v>23904</v>
      </c>
    </row>
    <row r="163" spans="1:2" x14ac:dyDescent="0.25">
      <c r="A163" s="1433">
        <v>63</v>
      </c>
      <c r="B163" s="1318" t="s">
        <v>23905</v>
      </c>
    </row>
    <row r="164" spans="1:2" x14ac:dyDescent="0.25">
      <c r="A164" s="1433">
        <v>64</v>
      </c>
      <c r="B164" s="1318" t="s">
        <v>23906</v>
      </c>
    </row>
    <row r="165" spans="1:2" x14ac:dyDescent="0.25">
      <c r="A165" s="1433">
        <v>65</v>
      </c>
      <c r="B165" s="1318" t="s">
        <v>23907</v>
      </c>
    </row>
    <row r="166" spans="1:2" x14ac:dyDescent="0.25">
      <c r="A166" s="1433">
        <v>68</v>
      </c>
      <c r="B166" s="1318" t="s">
        <v>23908</v>
      </c>
    </row>
    <row r="167" spans="1:2" x14ac:dyDescent="0.25">
      <c r="A167" s="1433">
        <v>69</v>
      </c>
      <c r="B167" s="1318" t="s">
        <v>23909</v>
      </c>
    </row>
    <row r="168" spans="1:2" x14ac:dyDescent="0.25">
      <c r="A168" s="1433">
        <v>70</v>
      </c>
      <c r="B168" s="1318" t="s">
        <v>23910</v>
      </c>
    </row>
    <row r="169" spans="1:2" x14ac:dyDescent="0.25">
      <c r="A169" s="1433">
        <v>71</v>
      </c>
      <c r="B169" s="1318" t="s">
        <v>23911</v>
      </c>
    </row>
    <row r="170" spans="1:2" x14ac:dyDescent="0.25">
      <c r="A170" s="1433">
        <v>78</v>
      </c>
      <c r="B170" s="1318" t="s">
        <v>23912</v>
      </c>
    </row>
    <row r="171" spans="1:2" x14ac:dyDescent="0.25">
      <c r="A171" s="1433">
        <v>79</v>
      </c>
      <c r="B171" s="1318" t="s">
        <v>23913</v>
      </c>
    </row>
    <row r="172" spans="1:2" x14ac:dyDescent="0.25">
      <c r="A172" s="1433" t="s">
        <v>3693</v>
      </c>
    </row>
    <row r="173" spans="1:2" x14ac:dyDescent="0.25">
      <c r="A173" s="1433" t="s">
        <v>23914</v>
      </c>
    </row>
    <row r="174" spans="1:2" x14ac:dyDescent="0.25">
      <c r="A174" s="1433" t="s">
        <v>23915</v>
      </c>
    </row>
    <row r="175" spans="1:2" x14ac:dyDescent="0.25">
      <c r="A175" s="1433" t="s">
        <v>23916</v>
      </c>
    </row>
    <row r="176" spans="1:2" x14ac:dyDescent="0.25">
      <c r="A176" s="1433" t="s">
        <v>23917</v>
      </c>
    </row>
    <row r="177" spans="1:1" x14ac:dyDescent="0.25">
      <c r="A177" s="1433" t="s">
        <v>23918</v>
      </c>
    </row>
    <row r="178" spans="1:1" x14ac:dyDescent="0.25">
      <c r="A178" s="1433" t="s">
        <v>23919</v>
      </c>
    </row>
    <row r="179" spans="1:1" x14ac:dyDescent="0.25">
      <c r="A179" s="1433" t="s">
        <v>23916</v>
      </c>
    </row>
    <row r="180" spans="1:1" x14ac:dyDescent="0.25">
      <c r="A180" s="1433" t="s">
        <v>23920</v>
      </c>
    </row>
    <row r="181" spans="1:1" x14ac:dyDescent="0.25">
      <c r="A181" s="1433" t="s">
        <v>23921</v>
      </c>
    </row>
    <row r="182" spans="1:1" x14ac:dyDescent="0.25">
      <c r="A182" s="1433" t="s">
        <v>23922</v>
      </c>
    </row>
    <row r="183" spans="1:1" x14ac:dyDescent="0.25">
      <c r="A183" s="1433" t="s">
        <v>23923</v>
      </c>
    </row>
    <row r="184" spans="1:1" x14ac:dyDescent="0.25">
      <c r="A184" s="1433" t="s">
        <v>23924</v>
      </c>
    </row>
    <row r="185" spans="1:1" x14ac:dyDescent="0.25">
      <c r="A185" s="1433" t="s">
        <v>23925</v>
      </c>
    </row>
    <row r="186" spans="1:1" x14ac:dyDescent="0.25">
      <c r="A186" s="1433" t="s">
        <v>23926</v>
      </c>
    </row>
    <row r="187" spans="1:1" x14ac:dyDescent="0.25">
      <c r="A187" s="1433" t="s">
        <v>23927</v>
      </c>
    </row>
    <row r="188" spans="1:1" ht="31" x14ac:dyDescent="0.25">
      <c r="A188" s="1433" t="s">
        <v>23928</v>
      </c>
    </row>
    <row r="189" spans="1:1" x14ac:dyDescent="0.25">
      <c r="A189" s="1433" t="s">
        <v>23929</v>
      </c>
    </row>
    <row r="190" spans="1:1" x14ac:dyDescent="0.25">
      <c r="A190" s="1433" t="s">
        <v>23930</v>
      </c>
    </row>
    <row r="191" spans="1:1" ht="31" x14ac:dyDescent="0.25">
      <c r="A191" s="1433" t="s">
        <v>23931</v>
      </c>
    </row>
    <row r="192" spans="1:1" x14ac:dyDescent="0.25">
      <c r="A192" s="1433" t="s">
        <v>23932</v>
      </c>
    </row>
    <row r="193" spans="1:1" x14ac:dyDescent="0.25">
      <c r="A193" s="1433" t="s">
        <v>23933</v>
      </c>
    </row>
    <row r="194" spans="1:1" x14ac:dyDescent="0.25">
      <c r="A194" s="1433" t="s">
        <v>23934</v>
      </c>
    </row>
    <row r="195" spans="1:1" x14ac:dyDescent="0.25">
      <c r="A195" s="1433" t="s">
        <v>23935</v>
      </c>
    </row>
    <row r="196" spans="1:1" x14ac:dyDescent="0.25">
      <c r="A196" s="1433" t="s">
        <v>23936</v>
      </c>
    </row>
    <row r="197" spans="1:1" x14ac:dyDescent="0.25">
      <c r="A197" s="1433" t="s">
        <v>23937</v>
      </c>
    </row>
    <row r="198" spans="1:1" x14ac:dyDescent="0.25">
      <c r="A198" s="1433" t="s">
        <v>23938</v>
      </c>
    </row>
    <row r="199" spans="1:1" x14ac:dyDescent="0.25">
      <c r="A199" s="1433" t="s">
        <v>23939</v>
      </c>
    </row>
    <row r="200" spans="1:1" x14ac:dyDescent="0.25">
      <c r="A200" s="1433" t="s">
        <v>23940</v>
      </c>
    </row>
    <row r="201" spans="1:1" x14ac:dyDescent="0.25">
      <c r="A201" s="1433" t="s">
        <v>23941</v>
      </c>
    </row>
    <row r="202" spans="1:1" x14ac:dyDescent="0.25">
      <c r="A202" s="1433" t="s">
        <v>23942</v>
      </c>
    </row>
    <row r="203" spans="1:1" x14ac:dyDescent="0.25">
      <c r="A203" s="1433" t="s">
        <v>23943</v>
      </c>
    </row>
    <row r="204" spans="1:1" x14ac:dyDescent="0.25">
      <c r="A204" s="1433" t="s">
        <v>23916</v>
      </c>
    </row>
    <row r="205" spans="1:1" x14ac:dyDescent="0.25">
      <c r="A205" s="1433" t="s">
        <v>23944</v>
      </c>
    </row>
    <row r="206" spans="1:1" x14ac:dyDescent="0.25">
      <c r="A206" s="1433" t="s">
        <v>23945</v>
      </c>
    </row>
    <row r="207" spans="1:1" ht="31" x14ac:dyDescent="0.25">
      <c r="A207" s="1433" t="s">
        <v>23946</v>
      </c>
    </row>
    <row r="208" spans="1:1" x14ac:dyDescent="0.25">
      <c r="A208" s="1433" t="s">
        <v>3210</v>
      </c>
    </row>
    <row r="209" spans="1:1" x14ac:dyDescent="0.25">
      <c r="A209" s="1433" t="s">
        <v>23947</v>
      </c>
    </row>
    <row r="210" spans="1:1" x14ac:dyDescent="0.25">
      <c r="A210" s="1433" t="s">
        <v>23915</v>
      </c>
    </row>
    <row r="211" spans="1:1" x14ac:dyDescent="0.25">
      <c r="A211" s="1433" t="s">
        <v>23916</v>
      </c>
    </row>
    <row r="212" spans="1:1" x14ac:dyDescent="0.25">
      <c r="A212" s="1433" t="s">
        <v>23917</v>
      </c>
    </row>
    <row r="213" spans="1:1" x14ac:dyDescent="0.25">
      <c r="A213" s="1433" t="s">
        <v>23948</v>
      </c>
    </row>
    <row r="214" spans="1:1" ht="31" x14ac:dyDescent="0.25">
      <c r="A214" s="1433" t="s">
        <v>23949</v>
      </c>
    </row>
    <row r="215" spans="1:1" ht="31" x14ac:dyDescent="0.25">
      <c r="A215" s="1433" t="s">
        <v>23950</v>
      </c>
    </row>
    <row r="216" spans="1:1" x14ac:dyDescent="0.25">
      <c r="A216" s="1433" t="s">
        <v>23916</v>
      </c>
    </row>
    <row r="217" spans="1:1" x14ac:dyDescent="0.25">
      <c r="A217" s="1433" t="s">
        <v>23917</v>
      </c>
    </row>
    <row r="218" spans="1:1" x14ac:dyDescent="0.25">
      <c r="A218" s="1433" t="s">
        <v>23948</v>
      </c>
    </row>
    <row r="219" spans="1:1" ht="31" x14ac:dyDescent="0.25">
      <c r="A219" s="1433" t="s">
        <v>23951</v>
      </c>
    </row>
    <row r="220" spans="1:1" x14ac:dyDescent="0.25">
      <c r="A220" s="1433" t="s">
        <v>23952</v>
      </c>
    </row>
    <row r="221" spans="1:1" x14ac:dyDescent="0.25">
      <c r="A221" s="1433" t="s">
        <v>23916</v>
      </c>
    </row>
    <row r="222" spans="1:1" x14ac:dyDescent="0.25">
      <c r="A222" s="1433" t="s">
        <v>23920</v>
      </c>
    </row>
    <row r="223" spans="1:1" x14ac:dyDescent="0.25">
      <c r="A223" s="1433" t="s">
        <v>23921</v>
      </c>
    </row>
    <row r="224" spans="1:1" x14ac:dyDescent="0.25">
      <c r="A224" s="1433" t="s">
        <v>23922</v>
      </c>
    </row>
    <row r="225" spans="1:1" x14ac:dyDescent="0.25">
      <c r="A225" s="1433" t="s">
        <v>23923</v>
      </c>
    </row>
    <row r="226" spans="1:1" x14ac:dyDescent="0.25">
      <c r="A226" s="1433" t="s">
        <v>23924</v>
      </c>
    </row>
    <row r="227" spans="1:1" x14ac:dyDescent="0.25">
      <c r="A227" s="1433" t="s">
        <v>23925</v>
      </c>
    </row>
    <row r="228" spans="1:1" x14ac:dyDescent="0.25">
      <c r="A228" s="1433" t="s">
        <v>23926</v>
      </c>
    </row>
    <row r="229" spans="1:1" x14ac:dyDescent="0.25">
      <c r="A229" s="1433" t="s">
        <v>23927</v>
      </c>
    </row>
    <row r="230" spans="1:1" ht="31" x14ac:dyDescent="0.25">
      <c r="A230" s="1433" t="s">
        <v>23928</v>
      </c>
    </row>
    <row r="231" spans="1:1" x14ac:dyDescent="0.25">
      <c r="A231" s="1433" t="s">
        <v>23929</v>
      </c>
    </row>
    <row r="232" spans="1:1" x14ac:dyDescent="0.25">
      <c r="A232" s="1433" t="s">
        <v>23953</v>
      </c>
    </row>
    <row r="233" spans="1:1" x14ac:dyDescent="0.25">
      <c r="A233" s="1433" t="s">
        <v>23954</v>
      </c>
    </row>
    <row r="234" spans="1:1" x14ac:dyDescent="0.25">
      <c r="A234" s="1433" t="s">
        <v>23955</v>
      </c>
    </row>
    <row r="235" spans="1:1" x14ac:dyDescent="0.25">
      <c r="A235" s="1433" t="s">
        <v>23956</v>
      </c>
    </row>
    <row r="236" spans="1:1" x14ac:dyDescent="0.25">
      <c r="A236" s="1433" t="s">
        <v>23957</v>
      </c>
    </row>
    <row r="237" spans="1:1" x14ac:dyDescent="0.25">
      <c r="A237" s="1433" t="s">
        <v>23958</v>
      </c>
    </row>
    <row r="238" spans="1:1" x14ac:dyDescent="0.25">
      <c r="A238" s="1433" t="s">
        <v>23959</v>
      </c>
    </row>
    <row r="239" spans="1:1" x14ac:dyDescent="0.25">
      <c r="A239" s="1433" t="s">
        <v>23960</v>
      </c>
    </row>
    <row r="240" spans="1:1" x14ac:dyDescent="0.25">
      <c r="A240" s="1433" t="s">
        <v>23961</v>
      </c>
    </row>
    <row r="241" spans="1:1" x14ac:dyDescent="0.25">
      <c r="A241" s="1433" t="s">
        <v>23962</v>
      </c>
    </row>
    <row r="242" spans="1:1" x14ac:dyDescent="0.25">
      <c r="A242" s="1433" t="s">
        <v>23963</v>
      </c>
    </row>
    <row r="243" spans="1:1" x14ac:dyDescent="0.25">
      <c r="A243" s="1433" t="s">
        <v>23964</v>
      </c>
    </row>
    <row r="244" spans="1:1" x14ac:dyDescent="0.25">
      <c r="A244" s="1433" t="s">
        <v>23965</v>
      </c>
    </row>
    <row r="245" spans="1:1" x14ac:dyDescent="0.25">
      <c r="A245" s="1433" t="s">
        <v>23966</v>
      </c>
    </row>
    <row r="246" spans="1:1" x14ac:dyDescent="0.25">
      <c r="A246" s="1433" t="s">
        <v>23967</v>
      </c>
    </row>
    <row r="247" spans="1:1" x14ac:dyDescent="0.25">
      <c r="A247" s="1433" t="s">
        <v>23968</v>
      </c>
    </row>
    <row r="248" spans="1:1" x14ac:dyDescent="0.25">
      <c r="A248" s="1433" t="s">
        <v>23942</v>
      </c>
    </row>
    <row r="249" spans="1:1" ht="31" x14ac:dyDescent="0.25">
      <c r="A249" s="1433" t="s">
        <v>23969</v>
      </c>
    </row>
    <row r="250" spans="1:1" ht="31" x14ac:dyDescent="0.25">
      <c r="A250" s="1433" t="s">
        <v>23970</v>
      </c>
    </row>
    <row r="251" spans="1:1" x14ac:dyDescent="0.25">
      <c r="A251" s="1433" t="s">
        <v>23971</v>
      </c>
    </row>
    <row r="252" spans="1:1" x14ac:dyDescent="0.25">
      <c r="A252" s="1433" t="s">
        <v>23972</v>
      </c>
    </row>
    <row r="253" spans="1:1" ht="31" x14ac:dyDescent="0.25">
      <c r="A253" s="1433" t="s">
        <v>23973</v>
      </c>
    </row>
    <row r="254" spans="1:1" x14ac:dyDescent="0.25">
      <c r="A254" s="1433" t="s">
        <v>23974</v>
      </c>
    </row>
    <row r="255" spans="1:1" x14ac:dyDescent="0.25">
      <c r="A255" s="1433" t="s">
        <v>23916</v>
      </c>
    </row>
    <row r="256" spans="1:1" x14ac:dyDescent="0.25">
      <c r="A256" s="1433" t="s">
        <v>23944</v>
      </c>
    </row>
    <row r="257" spans="1:1" x14ac:dyDescent="0.25">
      <c r="A257" s="1433" t="s">
        <v>23945</v>
      </c>
    </row>
    <row r="258" spans="1:1" x14ac:dyDescent="0.25">
      <c r="A258" s="1433" t="s">
        <v>23975</v>
      </c>
    </row>
    <row r="259" spans="1:1" x14ac:dyDescent="0.25">
      <c r="A259" s="1433" t="s">
        <v>23976</v>
      </c>
    </row>
    <row r="260" spans="1:1" x14ac:dyDescent="0.25">
      <c r="A260" s="1433" t="s">
        <v>23977</v>
      </c>
    </row>
    <row r="261" spans="1:1" x14ac:dyDescent="0.25">
      <c r="A261" s="1433" t="s">
        <v>23978</v>
      </c>
    </row>
    <row r="262" spans="1:1" x14ac:dyDescent="0.25">
      <c r="A262" s="1433" t="s">
        <v>23979</v>
      </c>
    </row>
    <row r="263" spans="1:1" x14ac:dyDescent="0.25">
      <c r="A263" s="1433" t="s">
        <v>23980</v>
      </c>
    </row>
    <row r="264" spans="1:1" ht="31" x14ac:dyDescent="0.25">
      <c r="A264" s="1433" t="s">
        <v>23981</v>
      </c>
    </row>
    <row r="265" spans="1:1" x14ac:dyDescent="0.25">
      <c r="A265" s="1433" t="s">
        <v>6882</v>
      </c>
    </row>
    <row r="266" spans="1:1" ht="62" x14ac:dyDescent="0.25">
      <c r="A266" s="1433" t="s">
        <v>23982</v>
      </c>
    </row>
    <row r="267" spans="1:1" ht="62" x14ac:dyDescent="0.25">
      <c r="A267" s="1433" t="s">
        <v>23983</v>
      </c>
    </row>
    <row r="268" spans="1:1" ht="46.5" x14ac:dyDescent="0.25">
      <c r="A268" s="1433" t="s">
        <v>23984</v>
      </c>
    </row>
    <row r="269" spans="1:1" ht="46.5" x14ac:dyDescent="0.25">
      <c r="A269" s="1433" t="s">
        <v>23985</v>
      </c>
    </row>
    <row r="270" spans="1:1" ht="31" x14ac:dyDescent="0.25">
      <c r="A270" s="1433" t="s">
        <v>22016</v>
      </c>
    </row>
    <row r="271" spans="1:1" ht="31" x14ac:dyDescent="0.25">
      <c r="A271" s="1433" t="s">
        <v>23986</v>
      </c>
    </row>
    <row r="272" spans="1:1" ht="46.5" x14ac:dyDescent="0.25">
      <c r="A272" s="1433" t="s">
        <v>23987</v>
      </c>
    </row>
    <row r="273" spans="1:1" ht="93" x14ac:dyDescent="0.25">
      <c r="A273" s="1433" t="s">
        <v>23988</v>
      </c>
    </row>
    <row r="274" spans="1:1" x14ac:dyDescent="0.25">
      <c r="A274" s="1433" t="s">
        <v>7825</v>
      </c>
    </row>
    <row r="275" spans="1:1" ht="31" x14ac:dyDescent="0.25">
      <c r="A275" s="1433" t="s">
        <v>23989</v>
      </c>
    </row>
    <row r="276" spans="1:1" x14ac:dyDescent="0.25">
      <c r="A276" s="1433" t="s">
        <v>23990</v>
      </c>
    </row>
    <row r="277" spans="1:1" x14ac:dyDescent="0.25">
      <c r="A277" s="1433" t="s">
        <v>23991</v>
      </c>
    </row>
    <row r="278" spans="1:1" x14ac:dyDescent="0.25">
      <c r="A278" s="1433" t="s">
        <v>23992</v>
      </c>
    </row>
    <row r="279" spans="1:1" ht="31" x14ac:dyDescent="0.25">
      <c r="A279" s="1433" t="s">
        <v>23993</v>
      </c>
    </row>
    <row r="280" spans="1:1" x14ac:dyDescent="0.25">
      <c r="A280" s="1433" t="s">
        <v>7826</v>
      </c>
    </row>
  </sheetData>
  <pageMargins left="0.7" right="0.7" top="0.78740157499999996" bottom="0.78740157499999996"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List45">
    <tabColor theme="0" tint="-0.499984740745262"/>
  </sheetPr>
  <dimension ref="A1:A327"/>
  <sheetViews>
    <sheetView showGridLines="0" zoomScaleNormal="100" zoomScaleSheetLayoutView="100" workbookViewId="0">
      <selection activeCell="H24" sqref="H24"/>
    </sheetView>
  </sheetViews>
  <sheetFormatPr defaultRowHeight="12.5" x14ac:dyDescent="0.25"/>
  <cols>
    <col min="1" max="1" width="89.54296875" customWidth="1"/>
  </cols>
  <sheetData>
    <row r="1" spans="1:1" x14ac:dyDescent="0.25">
      <c r="A1" s="939"/>
    </row>
    <row r="2" spans="1:1" x14ac:dyDescent="0.25">
      <c r="A2" s="919"/>
    </row>
    <row r="3" spans="1:1" ht="13" x14ac:dyDescent="0.25">
      <c r="A3" s="1065" t="s">
        <v>12059</v>
      </c>
    </row>
    <row r="4" spans="1:1" x14ac:dyDescent="0.25">
      <c r="A4" s="919"/>
    </row>
    <row r="5" spans="1:1" x14ac:dyDescent="0.25">
      <c r="A5" s="939" t="s">
        <v>12060</v>
      </c>
    </row>
    <row r="6" spans="1:1" x14ac:dyDescent="0.25">
      <c r="A6" s="919"/>
    </row>
    <row r="7" spans="1:1" ht="25" x14ac:dyDescent="0.25">
      <c r="A7" s="1068" t="s">
        <v>12061</v>
      </c>
    </row>
    <row r="8" spans="1:1" x14ac:dyDescent="0.25">
      <c r="A8" s="919"/>
    </row>
    <row r="9" spans="1:1" ht="50" x14ac:dyDescent="0.25">
      <c r="A9" s="939" t="s">
        <v>12062</v>
      </c>
    </row>
    <row r="10" spans="1:1" x14ac:dyDescent="0.25">
      <c r="A10" s="919"/>
    </row>
    <row r="12" spans="1:1" x14ac:dyDescent="0.25">
      <c r="A12" s="939" t="s">
        <v>3711</v>
      </c>
    </row>
    <row r="13" spans="1:1" x14ac:dyDescent="0.25">
      <c r="A13" s="919"/>
    </row>
    <row r="14" spans="1:1" ht="50.5" x14ac:dyDescent="0.25">
      <c r="A14" s="1066" t="s">
        <v>12063</v>
      </c>
    </row>
    <row r="15" spans="1:1" x14ac:dyDescent="0.25">
      <c r="A15" s="919"/>
    </row>
    <row r="16" spans="1:1" ht="28" x14ac:dyDescent="0.25">
      <c r="A16" s="1066" t="s">
        <v>12064</v>
      </c>
    </row>
    <row r="17" spans="1:1" x14ac:dyDescent="0.25">
      <c r="A17" s="919"/>
    </row>
    <row r="18" spans="1:1" x14ac:dyDescent="0.25">
      <c r="A18" s="939" t="s">
        <v>3547</v>
      </c>
    </row>
    <row r="19" spans="1:1" x14ac:dyDescent="0.25">
      <c r="A19" s="919"/>
    </row>
    <row r="20" spans="1:1" x14ac:dyDescent="0.25">
      <c r="A20" s="939" t="s">
        <v>2596</v>
      </c>
    </row>
    <row r="21" spans="1:1" x14ac:dyDescent="0.25">
      <c r="A21" s="919"/>
    </row>
    <row r="22" spans="1:1" ht="88" x14ac:dyDescent="0.25">
      <c r="A22" s="1066" t="s">
        <v>12065</v>
      </c>
    </row>
    <row r="23" spans="1:1" x14ac:dyDescent="0.25">
      <c r="A23" s="919"/>
    </row>
    <row r="24" spans="1:1" ht="25.5" x14ac:dyDescent="0.25">
      <c r="A24" s="1066" t="s">
        <v>12066</v>
      </c>
    </row>
    <row r="25" spans="1:1" x14ac:dyDescent="0.25">
      <c r="A25" s="919"/>
    </row>
    <row r="26" spans="1:1" ht="25.5" x14ac:dyDescent="0.25">
      <c r="A26" s="1066" t="s">
        <v>12067</v>
      </c>
    </row>
    <row r="27" spans="1:1" x14ac:dyDescent="0.25">
      <c r="A27" s="919"/>
    </row>
    <row r="28" spans="1:1" ht="25.5" x14ac:dyDescent="0.25">
      <c r="A28" s="1066" t="s">
        <v>12068</v>
      </c>
    </row>
    <row r="29" spans="1:1" x14ac:dyDescent="0.25">
      <c r="A29" s="919"/>
    </row>
    <row r="30" spans="1:1" ht="25.5" x14ac:dyDescent="0.25">
      <c r="A30" s="1066" t="s">
        <v>12069</v>
      </c>
    </row>
    <row r="31" spans="1:1" x14ac:dyDescent="0.25">
      <c r="A31" s="919"/>
    </row>
    <row r="32" spans="1:1" ht="25.5" x14ac:dyDescent="0.25">
      <c r="A32" s="1066" t="s">
        <v>12070</v>
      </c>
    </row>
    <row r="33" spans="1:1" x14ac:dyDescent="0.25">
      <c r="A33" s="919"/>
    </row>
    <row r="34" spans="1:1" ht="13" x14ac:dyDescent="0.25">
      <c r="A34" s="1066" t="s">
        <v>12071</v>
      </c>
    </row>
    <row r="35" spans="1:1" x14ac:dyDescent="0.25">
      <c r="A35" s="919"/>
    </row>
    <row r="36" spans="1:1" ht="13" x14ac:dyDescent="0.25">
      <c r="A36" s="1066" t="s">
        <v>12072</v>
      </c>
    </row>
    <row r="37" spans="1:1" x14ac:dyDescent="0.25">
      <c r="A37" s="919"/>
    </row>
    <row r="38" spans="1:1" ht="13" x14ac:dyDescent="0.25">
      <c r="A38" s="1066" t="s">
        <v>12073</v>
      </c>
    </row>
    <row r="39" spans="1:1" x14ac:dyDescent="0.25">
      <c r="A39" s="919"/>
    </row>
    <row r="40" spans="1:1" ht="25.5" x14ac:dyDescent="0.25">
      <c r="A40" s="1066" t="s">
        <v>12074</v>
      </c>
    </row>
    <row r="41" spans="1:1" x14ac:dyDescent="0.25">
      <c r="A41" s="919"/>
    </row>
    <row r="42" spans="1:1" ht="25.5" x14ac:dyDescent="0.25">
      <c r="A42" s="1066" t="s">
        <v>12075</v>
      </c>
    </row>
    <row r="43" spans="1:1" x14ac:dyDescent="0.25">
      <c r="A43" s="919"/>
    </row>
    <row r="44" spans="1:1" ht="13" x14ac:dyDescent="0.25">
      <c r="A44" s="1066" t="s">
        <v>12076</v>
      </c>
    </row>
    <row r="45" spans="1:1" x14ac:dyDescent="0.25">
      <c r="A45" s="919"/>
    </row>
    <row r="46" spans="1:1" ht="28" x14ac:dyDescent="0.25">
      <c r="A46" s="1066" t="s">
        <v>12077</v>
      </c>
    </row>
    <row r="47" spans="1:1" x14ac:dyDescent="0.25">
      <c r="A47" s="919"/>
    </row>
    <row r="48" spans="1:1" ht="13" x14ac:dyDescent="0.25">
      <c r="A48" s="1066" t="s">
        <v>12078</v>
      </c>
    </row>
    <row r="49" spans="1:1" x14ac:dyDescent="0.25">
      <c r="A49" s="919"/>
    </row>
    <row r="50" spans="1:1" ht="38" x14ac:dyDescent="0.25">
      <c r="A50" s="1066" t="s">
        <v>12079</v>
      </c>
    </row>
    <row r="51" spans="1:1" x14ac:dyDescent="0.25">
      <c r="A51" s="919"/>
    </row>
    <row r="52" spans="1:1" x14ac:dyDescent="0.25">
      <c r="A52" s="939" t="s">
        <v>3552</v>
      </c>
    </row>
    <row r="53" spans="1:1" x14ac:dyDescent="0.25">
      <c r="A53" s="919"/>
    </row>
    <row r="54" spans="1:1" ht="40" x14ac:dyDescent="0.25">
      <c r="A54" s="1066" t="s">
        <v>12080</v>
      </c>
    </row>
    <row r="55" spans="1:1" x14ac:dyDescent="0.25">
      <c r="A55" s="919"/>
    </row>
    <row r="56" spans="1:1" ht="63" x14ac:dyDescent="0.25">
      <c r="A56" s="1066" t="s">
        <v>12081</v>
      </c>
    </row>
    <row r="57" spans="1:1" x14ac:dyDescent="0.25">
      <c r="A57" s="919"/>
    </row>
    <row r="58" spans="1:1" ht="50.5" x14ac:dyDescent="0.25">
      <c r="A58" s="1066" t="s">
        <v>12082</v>
      </c>
    </row>
    <row r="59" spans="1:1" x14ac:dyDescent="0.25">
      <c r="A59" s="919"/>
    </row>
    <row r="60" spans="1:1" ht="38" x14ac:dyDescent="0.25">
      <c r="A60" s="1066" t="s">
        <v>12083</v>
      </c>
    </row>
    <row r="61" spans="1:1" x14ac:dyDescent="0.25">
      <c r="A61" s="919"/>
    </row>
    <row r="62" spans="1:1" ht="25.5" x14ac:dyDescent="0.25">
      <c r="A62" s="1066" t="s">
        <v>12084</v>
      </c>
    </row>
    <row r="63" spans="1:1" x14ac:dyDescent="0.25">
      <c r="A63" s="919"/>
    </row>
    <row r="64" spans="1:1" ht="38" x14ac:dyDescent="0.25">
      <c r="A64" s="1066" t="s">
        <v>12085</v>
      </c>
    </row>
    <row r="65" spans="1:1" x14ac:dyDescent="0.25">
      <c r="A65" s="919"/>
    </row>
    <row r="66" spans="1:1" x14ac:dyDescent="0.25">
      <c r="A66" s="939" t="s">
        <v>2422</v>
      </c>
    </row>
    <row r="67" spans="1:1" x14ac:dyDescent="0.25">
      <c r="A67" s="919"/>
    </row>
    <row r="68" spans="1:1" ht="50" x14ac:dyDescent="0.25">
      <c r="A68" s="939" t="s">
        <v>12086</v>
      </c>
    </row>
    <row r="69" spans="1:1" x14ac:dyDescent="0.25">
      <c r="A69" s="919"/>
    </row>
    <row r="70" spans="1:1" x14ac:dyDescent="0.25">
      <c r="A70" s="939" t="s">
        <v>2730</v>
      </c>
    </row>
    <row r="71" spans="1:1" x14ac:dyDescent="0.25">
      <c r="A71" s="919"/>
    </row>
    <row r="72" spans="1:1" ht="13" x14ac:dyDescent="0.25">
      <c r="A72" s="961" t="s">
        <v>3288</v>
      </c>
    </row>
    <row r="73" spans="1:1" x14ac:dyDescent="0.25">
      <c r="A73" s="919"/>
    </row>
    <row r="74" spans="1:1" ht="13" x14ac:dyDescent="0.25">
      <c r="A74" s="1066" t="s">
        <v>12087</v>
      </c>
    </row>
    <row r="75" spans="1:1" x14ac:dyDescent="0.25">
      <c r="A75" s="919"/>
    </row>
    <row r="76" spans="1:1" ht="13" x14ac:dyDescent="0.25">
      <c r="A76" s="1066" t="s">
        <v>12088</v>
      </c>
    </row>
    <row r="77" spans="1:1" x14ac:dyDescent="0.25">
      <c r="A77" s="919"/>
    </row>
    <row r="78" spans="1:1" ht="38" x14ac:dyDescent="0.25">
      <c r="A78" s="1066" t="s">
        <v>12089</v>
      </c>
    </row>
    <row r="79" spans="1:1" x14ac:dyDescent="0.25">
      <c r="A79" s="919"/>
    </row>
    <row r="80" spans="1:1" ht="13" x14ac:dyDescent="0.25">
      <c r="A80" s="1066" t="s">
        <v>12090</v>
      </c>
    </row>
    <row r="81" spans="1:1" x14ac:dyDescent="0.25">
      <c r="A81" s="919"/>
    </row>
    <row r="82" spans="1:1" ht="38" x14ac:dyDescent="0.25">
      <c r="A82" s="1066" t="s">
        <v>12091</v>
      </c>
    </row>
    <row r="83" spans="1:1" x14ac:dyDescent="0.25">
      <c r="A83" s="919"/>
    </row>
    <row r="84" spans="1:1" ht="25.5" x14ac:dyDescent="0.25">
      <c r="A84" s="1066" t="s">
        <v>12092</v>
      </c>
    </row>
    <row r="85" spans="1:1" x14ac:dyDescent="0.25">
      <c r="A85" s="919"/>
    </row>
    <row r="86" spans="1:1" ht="38" x14ac:dyDescent="0.25">
      <c r="A86" s="1066" t="s">
        <v>12093</v>
      </c>
    </row>
    <row r="87" spans="1:1" x14ac:dyDescent="0.25">
      <c r="A87" s="919"/>
    </row>
    <row r="88" spans="1:1" x14ac:dyDescent="0.25">
      <c r="A88" s="939" t="s">
        <v>3797</v>
      </c>
    </row>
    <row r="89" spans="1:1" x14ac:dyDescent="0.25">
      <c r="A89" s="919"/>
    </row>
    <row r="90" spans="1:1" ht="13" x14ac:dyDescent="0.25">
      <c r="A90" s="961" t="s">
        <v>12019</v>
      </c>
    </row>
    <row r="91" spans="1:1" x14ac:dyDescent="0.25">
      <c r="A91" s="919"/>
    </row>
    <row r="92" spans="1:1" ht="25.5" x14ac:dyDescent="0.25">
      <c r="A92" s="1066" t="s">
        <v>12094</v>
      </c>
    </row>
    <row r="93" spans="1:1" x14ac:dyDescent="0.25">
      <c r="A93" s="919"/>
    </row>
    <row r="94" spans="1:1" ht="13" x14ac:dyDescent="0.25">
      <c r="A94" s="1066" t="s">
        <v>12095</v>
      </c>
    </row>
    <row r="95" spans="1:1" x14ac:dyDescent="0.25">
      <c r="A95" s="919"/>
    </row>
    <row r="96" spans="1:1" ht="13" x14ac:dyDescent="0.25">
      <c r="A96" s="1066" t="s">
        <v>12096</v>
      </c>
    </row>
    <row r="97" spans="1:1" x14ac:dyDescent="0.25">
      <c r="A97" s="919"/>
    </row>
    <row r="98" spans="1:1" ht="13" x14ac:dyDescent="0.25">
      <c r="A98" s="1066" t="s">
        <v>12097</v>
      </c>
    </row>
    <row r="99" spans="1:1" x14ac:dyDescent="0.25">
      <c r="A99" s="919"/>
    </row>
    <row r="100" spans="1:1" ht="13" x14ac:dyDescent="0.25">
      <c r="A100" s="1066" t="s">
        <v>12098</v>
      </c>
    </row>
    <row r="101" spans="1:1" x14ac:dyDescent="0.25">
      <c r="A101" s="919"/>
    </row>
    <row r="102" spans="1:1" ht="25.5" x14ac:dyDescent="0.25">
      <c r="A102" s="1066" t="s">
        <v>12099</v>
      </c>
    </row>
    <row r="103" spans="1:1" x14ac:dyDescent="0.25">
      <c r="A103" s="919"/>
    </row>
    <row r="104" spans="1:1" ht="25.5" x14ac:dyDescent="0.25">
      <c r="A104" s="1066" t="s">
        <v>12100</v>
      </c>
    </row>
    <row r="105" spans="1:1" x14ac:dyDescent="0.25">
      <c r="A105" s="919"/>
    </row>
    <row r="106" spans="1:1" ht="25.5" x14ac:dyDescent="0.25">
      <c r="A106" s="1066" t="s">
        <v>12101</v>
      </c>
    </row>
    <row r="107" spans="1:1" x14ac:dyDescent="0.25">
      <c r="A107" s="919"/>
    </row>
    <row r="108" spans="1:1" ht="13" x14ac:dyDescent="0.25">
      <c r="A108" s="1066" t="s">
        <v>12102</v>
      </c>
    </row>
    <row r="109" spans="1:1" x14ac:dyDescent="0.25">
      <c r="A109" s="919"/>
    </row>
    <row r="110" spans="1:1" ht="13" x14ac:dyDescent="0.25">
      <c r="A110" s="1066" t="s">
        <v>12103</v>
      </c>
    </row>
    <row r="111" spans="1:1" x14ac:dyDescent="0.25">
      <c r="A111" s="919"/>
    </row>
    <row r="112" spans="1:1" ht="38" x14ac:dyDescent="0.25">
      <c r="A112" s="1066" t="s">
        <v>12104</v>
      </c>
    </row>
    <row r="113" spans="1:1" x14ac:dyDescent="0.25">
      <c r="A113" s="919"/>
    </row>
    <row r="114" spans="1:1" ht="50.5" x14ac:dyDescent="0.25">
      <c r="A114" s="1066" t="s">
        <v>12105</v>
      </c>
    </row>
    <row r="115" spans="1:1" x14ac:dyDescent="0.25">
      <c r="A115" s="919"/>
    </row>
    <row r="116" spans="1:1" ht="38" x14ac:dyDescent="0.25">
      <c r="A116" s="1066" t="s">
        <v>12106</v>
      </c>
    </row>
    <row r="117" spans="1:1" x14ac:dyDescent="0.25">
      <c r="A117" s="919"/>
    </row>
    <row r="118" spans="1:1" ht="38" x14ac:dyDescent="0.25">
      <c r="A118" s="1066" t="s">
        <v>12107</v>
      </c>
    </row>
    <row r="119" spans="1:1" x14ac:dyDescent="0.25">
      <c r="A119" s="919"/>
    </row>
    <row r="120" spans="1:1" ht="75.5" x14ac:dyDescent="0.25">
      <c r="A120" s="1066" t="s">
        <v>12108</v>
      </c>
    </row>
    <row r="121" spans="1:1" x14ac:dyDescent="0.25">
      <c r="A121" s="919"/>
    </row>
    <row r="122" spans="1:1" ht="88" x14ac:dyDescent="0.25">
      <c r="A122" s="1066" t="s">
        <v>12109</v>
      </c>
    </row>
    <row r="123" spans="1:1" x14ac:dyDescent="0.25">
      <c r="A123" s="919"/>
    </row>
    <row r="124" spans="1:1" ht="50.5" x14ac:dyDescent="0.25">
      <c r="A124" s="1066" t="s">
        <v>12110</v>
      </c>
    </row>
    <row r="125" spans="1:1" x14ac:dyDescent="0.25">
      <c r="A125" s="919"/>
    </row>
    <row r="126" spans="1:1" ht="25.5" x14ac:dyDescent="0.25">
      <c r="A126" s="1066" t="s">
        <v>12111</v>
      </c>
    </row>
    <row r="127" spans="1:1" x14ac:dyDescent="0.25">
      <c r="A127" s="919"/>
    </row>
    <row r="128" spans="1:1" ht="63" x14ac:dyDescent="0.25">
      <c r="A128" s="1066" t="s">
        <v>12112</v>
      </c>
    </row>
    <row r="129" spans="1:1" x14ac:dyDescent="0.25">
      <c r="A129" s="919"/>
    </row>
    <row r="130" spans="1:1" ht="50.5" x14ac:dyDescent="0.25">
      <c r="A130" s="1066" t="s">
        <v>12113</v>
      </c>
    </row>
    <row r="131" spans="1:1" x14ac:dyDescent="0.25">
      <c r="A131" s="919"/>
    </row>
    <row r="132" spans="1:1" x14ac:dyDescent="0.25">
      <c r="A132" s="939" t="s">
        <v>3965</v>
      </c>
    </row>
    <row r="133" spans="1:1" x14ac:dyDescent="0.25">
      <c r="A133" s="919"/>
    </row>
    <row r="134" spans="1:1" ht="13" x14ac:dyDescent="0.25">
      <c r="A134" s="961" t="s">
        <v>12114</v>
      </c>
    </row>
    <row r="135" spans="1:1" x14ac:dyDescent="0.25">
      <c r="A135" s="919"/>
    </row>
    <row r="136" spans="1:1" ht="38" x14ac:dyDescent="0.25">
      <c r="A136" s="1066" t="s">
        <v>12115</v>
      </c>
    </row>
    <row r="137" spans="1:1" x14ac:dyDescent="0.25">
      <c r="A137" s="919"/>
    </row>
    <row r="138" spans="1:1" ht="63" x14ac:dyDescent="0.25">
      <c r="A138" s="1066" t="s">
        <v>12116</v>
      </c>
    </row>
    <row r="139" spans="1:1" x14ac:dyDescent="0.25">
      <c r="A139" s="919"/>
    </row>
    <row r="140" spans="1:1" ht="13" x14ac:dyDescent="0.25">
      <c r="A140" s="1066" t="s">
        <v>12117</v>
      </c>
    </row>
    <row r="141" spans="1:1" x14ac:dyDescent="0.25">
      <c r="A141" s="919"/>
    </row>
    <row r="142" spans="1:1" ht="13" x14ac:dyDescent="0.25">
      <c r="A142" s="1066" t="s">
        <v>12118</v>
      </c>
    </row>
    <row r="143" spans="1:1" x14ac:dyDescent="0.25">
      <c r="A143" s="919"/>
    </row>
    <row r="144" spans="1:1" ht="13" x14ac:dyDescent="0.25">
      <c r="A144" s="1066" t="s">
        <v>12119</v>
      </c>
    </row>
    <row r="145" spans="1:1" x14ac:dyDescent="0.25">
      <c r="A145" s="919"/>
    </row>
    <row r="146" spans="1:1" ht="13" x14ac:dyDescent="0.25">
      <c r="A146" s="1066" t="s">
        <v>12120</v>
      </c>
    </row>
    <row r="147" spans="1:1" x14ac:dyDescent="0.25">
      <c r="A147" s="919"/>
    </row>
    <row r="148" spans="1:1" ht="13" x14ac:dyDescent="0.25">
      <c r="A148" s="1066" t="s">
        <v>12121</v>
      </c>
    </row>
    <row r="149" spans="1:1" x14ac:dyDescent="0.25">
      <c r="A149" s="919"/>
    </row>
    <row r="150" spans="1:1" ht="13" x14ac:dyDescent="0.25">
      <c r="A150" s="1066" t="s">
        <v>12122</v>
      </c>
    </row>
    <row r="151" spans="1:1" x14ac:dyDescent="0.25">
      <c r="A151" s="919"/>
    </row>
    <row r="152" spans="1:1" ht="13" x14ac:dyDescent="0.25">
      <c r="A152" s="1066" t="s">
        <v>12123</v>
      </c>
    </row>
    <row r="153" spans="1:1" x14ac:dyDescent="0.25">
      <c r="A153" s="919"/>
    </row>
    <row r="154" spans="1:1" ht="13" x14ac:dyDescent="0.25">
      <c r="A154" s="1066" t="s">
        <v>12124</v>
      </c>
    </row>
    <row r="155" spans="1:1" x14ac:dyDescent="0.25">
      <c r="A155" s="919"/>
    </row>
    <row r="156" spans="1:1" ht="25.5" x14ac:dyDescent="0.25">
      <c r="A156" s="1066" t="s">
        <v>12125</v>
      </c>
    </row>
    <row r="157" spans="1:1" x14ac:dyDescent="0.25">
      <c r="A157" s="919"/>
    </row>
    <row r="158" spans="1:1" ht="13" x14ac:dyDescent="0.25">
      <c r="A158" s="1066" t="s">
        <v>12126</v>
      </c>
    </row>
    <row r="159" spans="1:1" x14ac:dyDescent="0.25">
      <c r="A159" s="919"/>
    </row>
    <row r="160" spans="1:1" ht="25.5" x14ac:dyDescent="0.25">
      <c r="A160" s="1066" t="s">
        <v>12127</v>
      </c>
    </row>
    <row r="161" spans="1:1" x14ac:dyDescent="0.25">
      <c r="A161" s="919"/>
    </row>
    <row r="162" spans="1:1" ht="38" x14ac:dyDescent="0.25">
      <c r="A162" s="1066" t="s">
        <v>12128</v>
      </c>
    </row>
    <row r="163" spans="1:1" x14ac:dyDescent="0.25">
      <c r="A163" s="919"/>
    </row>
    <row r="164" spans="1:1" ht="25.5" x14ac:dyDescent="0.25">
      <c r="A164" s="1066" t="s">
        <v>12129</v>
      </c>
    </row>
    <row r="165" spans="1:1" x14ac:dyDescent="0.25">
      <c r="A165" s="919"/>
    </row>
    <row r="166" spans="1:1" ht="25.5" x14ac:dyDescent="0.25">
      <c r="A166" s="1066" t="s">
        <v>12130</v>
      </c>
    </row>
    <row r="167" spans="1:1" x14ac:dyDescent="0.25">
      <c r="A167" s="919"/>
    </row>
    <row r="168" spans="1:1" ht="63" x14ac:dyDescent="0.25">
      <c r="A168" s="1066" t="s">
        <v>12131</v>
      </c>
    </row>
    <row r="169" spans="1:1" x14ac:dyDescent="0.25">
      <c r="A169" s="919"/>
    </row>
    <row r="170" spans="1:1" x14ac:dyDescent="0.25">
      <c r="A170" s="939" t="s">
        <v>3778</v>
      </c>
    </row>
    <row r="171" spans="1:1" x14ac:dyDescent="0.25">
      <c r="A171" s="919"/>
    </row>
    <row r="172" spans="1:1" ht="13" x14ac:dyDescent="0.25">
      <c r="A172" s="961" t="s">
        <v>3069</v>
      </c>
    </row>
    <row r="173" spans="1:1" x14ac:dyDescent="0.25">
      <c r="A173" s="919"/>
    </row>
    <row r="174" spans="1:1" ht="13" x14ac:dyDescent="0.25">
      <c r="A174" s="1066" t="s">
        <v>12132</v>
      </c>
    </row>
    <row r="175" spans="1:1" x14ac:dyDescent="0.25">
      <c r="A175" s="919"/>
    </row>
    <row r="176" spans="1:1" ht="13" x14ac:dyDescent="0.25">
      <c r="A176" s="1066" t="s">
        <v>12133</v>
      </c>
    </row>
    <row r="177" spans="1:1" x14ac:dyDescent="0.25">
      <c r="A177" s="919"/>
    </row>
    <row r="178" spans="1:1" ht="13" x14ac:dyDescent="0.25">
      <c r="A178" s="1066" t="s">
        <v>12134</v>
      </c>
    </row>
    <row r="179" spans="1:1" x14ac:dyDescent="0.25">
      <c r="A179" s="919"/>
    </row>
    <row r="180" spans="1:1" ht="13" x14ac:dyDescent="0.25">
      <c r="A180" s="1066" t="s">
        <v>12135</v>
      </c>
    </row>
    <row r="181" spans="1:1" x14ac:dyDescent="0.25">
      <c r="A181" s="919"/>
    </row>
    <row r="182" spans="1:1" ht="25.5" x14ac:dyDescent="0.25">
      <c r="A182" s="1066" t="s">
        <v>12136</v>
      </c>
    </row>
    <row r="183" spans="1:1" x14ac:dyDescent="0.25">
      <c r="A183" s="919"/>
    </row>
    <row r="184" spans="1:1" ht="13" x14ac:dyDescent="0.25">
      <c r="A184" s="1066" t="s">
        <v>12137</v>
      </c>
    </row>
    <row r="185" spans="1:1" x14ac:dyDescent="0.25">
      <c r="A185" s="919"/>
    </row>
    <row r="186" spans="1:1" ht="13" x14ac:dyDescent="0.25">
      <c r="A186" s="1066" t="s">
        <v>12138</v>
      </c>
    </row>
    <row r="187" spans="1:1" x14ac:dyDescent="0.25">
      <c r="A187" s="919"/>
    </row>
    <row r="188" spans="1:1" ht="13" x14ac:dyDescent="0.25">
      <c r="A188" s="1066" t="s">
        <v>12139</v>
      </c>
    </row>
    <row r="189" spans="1:1" x14ac:dyDescent="0.25">
      <c r="A189" s="919"/>
    </row>
    <row r="190" spans="1:1" ht="13" x14ac:dyDescent="0.25">
      <c r="A190" s="1066" t="s">
        <v>12140</v>
      </c>
    </row>
    <row r="191" spans="1:1" x14ac:dyDescent="0.25">
      <c r="A191" s="919"/>
    </row>
    <row r="192" spans="1:1" ht="25.5" x14ac:dyDescent="0.25">
      <c r="A192" s="1066" t="s">
        <v>12141</v>
      </c>
    </row>
    <row r="193" spans="1:1" x14ac:dyDescent="0.25">
      <c r="A193" s="919"/>
    </row>
    <row r="194" spans="1:1" ht="38" x14ac:dyDescent="0.25">
      <c r="A194" s="1066" t="s">
        <v>12142</v>
      </c>
    </row>
    <row r="195" spans="1:1" x14ac:dyDescent="0.25">
      <c r="A195" s="919"/>
    </row>
    <row r="196" spans="1:1" ht="13" x14ac:dyDescent="0.25">
      <c r="A196" s="1066" t="s">
        <v>12143</v>
      </c>
    </row>
    <row r="197" spans="1:1" x14ac:dyDescent="0.25">
      <c r="A197" s="919"/>
    </row>
    <row r="198" spans="1:1" ht="13" x14ac:dyDescent="0.25">
      <c r="A198" s="1066" t="s">
        <v>12144</v>
      </c>
    </row>
    <row r="199" spans="1:1" x14ac:dyDescent="0.25">
      <c r="A199" s="919"/>
    </row>
    <row r="200" spans="1:1" ht="13" x14ac:dyDescent="0.25">
      <c r="A200" s="1066" t="s">
        <v>12145</v>
      </c>
    </row>
    <row r="201" spans="1:1" x14ac:dyDescent="0.25">
      <c r="A201" s="919"/>
    </row>
    <row r="202" spans="1:1" ht="25.5" x14ac:dyDescent="0.25">
      <c r="A202" s="1066" t="s">
        <v>12146</v>
      </c>
    </row>
    <row r="203" spans="1:1" x14ac:dyDescent="0.25">
      <c r="A203" s="919"/>
    </row>
    <row r="204" spans="1:1" ht="25.5" x14ac:dyDescent="0.25">
      <c r="A204" s="1066" t="s">
        <v>12147</v>
      </c>
    </row>
    <row r="205" spans="1:1" x14ac:dyDescent="0.25">
      <c r="A205" s="919"/>
    </row>
    <row r="206" spans="1:1" ht="25.5" x14ac:dyDescent="0.25">
      <c r="A206" s="1066" t="s">
        <v>12148</v>
      </c>
    </row>
    <row r="207" spans="1:1" x14ac:dyDescent="0.25">
      <c r="A207" s="919"/>
    </row>
    <row r="208" spans="1:1" ht="25.5" x14ac:dyDescent="0.25">
      <c r="A208" s="1066" t="s">
        <v>12149</v>
      </c>
    </row>
    <row r="209" spans="1:1" x14ac:dyDescent="0.25">
      <c r="A209" s="919"/>
    </row>
    <row r="210" spans="1:1" ht="13" x14ac:dyDescent="0.25">
      <c r="A210" s="1066" t="s">
        <v>12150</v>
      </c>
    </row>
    <row r="211" spans="1:1" x14ac:dyDescent="0.25">
      <c r="A211" s="919"/>
    </row>
    <row r="212" spans="1:1" ht="25.5" x14ac:dyDescent="0.25">
      <c r="A212" s="1066" t="s">
        <v>12151</v>
      </c>
    </row>
    <row r="213" spans="1:1" x14ac:dyDescent="0.25">
      <c r="A213" s="919"/>
    </row>
    <row r="214" spans="1:1" ht="13" x14ac:dyDescent="0.25">
      <c r="A214" s="1066" t="s">
        <v>12152</v>
      </c>
    </row>
    <row r="215" spans="1:1" x14ac:dyDescent="0.25">
      <c r="A215" s="919"/>
    </row>
    <row r="216" spans="1:1" ht="25.5" x14ac:dyDescent="0.25">
      <c r="A216" s="1066" t="s">
        <v>12153</v>
      </c>
    </row>
    <row r="217" spans="1:1" x14ac:dyDescent="0.25">
      <c r="A217" s="919"/>
    </row>
    <row r="218" spans="1:1" ht="25.5" x14ac:dyDescent="0.25">
      <c r="A218" s="1066" t="s">
        <v>12154</v>
      </c>
    </row>
    <row r="219" spans="1:1" x14ac:dyDescent="0.25">
      <c r="A219" s="919"/>
    </row>
    <row r="220" spans="1:1" x14ac:dyDescent="0.25">
      <c r="A220" s="939" t="s">
        <v>2560</v>
      </c>
    </row>
    <row r="221" spans="1:1" x14ac:dyDescent="0.25">
      <c r="A221" s="919"/>
    </row>
    <row r="222" spans="1:1" ht="13" x14ac:dyDescent="0.25">
      <c r="A222" s="961" t="s">
        <v>12155</v>
      </c>
    </row>
    <row r="223" spans="1:1" x14ac:dyDescent="0.25">
      <c r="A223" s="919"/>
    </row>
    <row r="224" spans="1:1" ht="13" x14ac:dyDescent="0.25">
      <c r="A224" s="1066" t="s">
        <v>12156</v>
      </c>
    </row>
    <row r="225" spans="1:1" x14ac:dyDescent="0.25">
      <c r="A225" s="919"/>
    </row>
    <row r="226" spans="1:1" ht="13" x14ac:dyDescent="0.25">
      <c r="A226" s="1066" t="s">
        <v>12157</v>
      </c>
    </row>
    <row r="227" spans="1:1" x14ac:dyDescent="0.25">
      <c r="A227" s="919"/>
    </row>
    <row r="228" spans="1:1" ht="13" x14ac:dyDescent="0.25">
      <c r="A228" s="1066" t="s">
        <v>12158</v>
      </c>
    </row>
    <row r="229" spans="1:1" x14ac:dyDescent="0.25">
      <c r="A229" s="919"/>
    </row>
    <row r="230" spans="1:1" ht="25.5" x14ac:dyDescent="0.25">
      <c r="A230" s="1066" t="s">
        <v>12159</v>
      </c>
    </row>
    <row r="231" spans="1:1" x14ac:dyDescent="0.25">
      <c r="A231" s="919"/>
    </row>
    <row r="232" spans="1:1" ht="38" x14ac:dyDescent="0.25">
      <c r="A232" s="1066" t="s">
        <v>12160</v>
      </c>
    </row>
    <row r="233" spans="1:1" x14ac:dyDescent="0.25">
      <c r="A233" s="919"/>
    </row>
    <row r="234" spans="1:1" ht="13" x14ac:dyDescent="0.25">
      <c r="A234" s="1066" t="s">
        <v>12161</v>
      </c>
    </row>
    <row r="235" spans="1:1" x14ac:dyDescent="0.25">
      <c r="A235" s="919"/>
    </row>
    <row r="236" spans="1:1" ht="25.5" x14ac:dyDescent="0.25">
      <c r="A236" s="1066" t="s">
        <v>12162</v>
      </c>
    </row>
    <row r="237" spans="1:1" x14ac:dyDescent="0.25">
      <c r="A237" s="919"/>
    </row>
    <row r="238" spans="1:1" ht="50.5" x14ac:dyDescent="0.25">
      <c r="A238" s="1066" t="s">
        <v>12163</v>
      </c>
    </row>
    <row r="239" spans="1:1" x14ac:dyDescent="0.25">
      <c r="A239" s="919"/>
    </row>
    <row r="240" spans="1:1" ht="25.5" x14ac:dyDescent="0.25">
      <c r="A240" s="1066" t="s">
        <v>12164</v>
      </c>
    </row>
    <row r="241" spans="1:1" x14ac:dyDescent="0.25">
      <c r="A241" s="919"/>
    </row>
    <row r="242" spans="1:1" ht="38" x14ac:dyDescent="0.25">
      <c r="A242" s="1066" t="s">
        <v>12165</v>
      </c>
    </row>
    <row r="243" spans="1:1" x14ac:dyDescent="0.25">
      <c r="A243" s="919"/>
    </row>
    <row r="244" spans="1:1" ht="63" x14ac:dyDescent="0.25">
      <c r="A244" s="1066" t="s">
        <v>12166</v>
      </c>
    </row>
    <row r="245" spans="1:1" x14ac:dyDescent="0.25">
      <c r="A245" s="919"/>
    </row>
    <row r="246" spans="1:1" ht="13" x14ac:dyDescent="0.25">
      <c r="A246" s="1066" t="s">
        <v>12167</v>
      </c>
    </row>
    <row r="247" spans="1:1" x14ac:dyDescent="0.25">
      <c r="A247" s="919"/>
    </row>
    <row r="248" spans="1:1" ht="63" x14ac:dyDescent="0.25">
      <c r="A248" s="1066" t="s">
        <v>12168</v>
      </c>
    </row>
    <row r="249" spans="1:1" x14ac:dyDescent="0.25">
      <c r="A249" s="919"/>
    </row>
    <row r="250" spans="1:1" ht="25.5" x14ac:dyDescent="0.25">
      <c r="A250" s="1066" t="s">
        <v>12169</v>
      </c>
    </row>
    <row r="251" spans="1:1" x14ac:dyDescent="0.25">
      <c r="A251" s="919"/>
    </row>
    <row r="252" spans="1:1" x14ac:dyDescent="0.25">
      <c r="A252" s="939" t="s">
        <v>2075</v>
      </c>
    </row>
    <row r="253" spans="1:1" x14ac:dyDescent="0.25">
      <c r="A253" s="919"/>
    </row>
    <row r="254" spans="1:1" ht="13" x14ac:dyDescent="0.25">
      <c r="A254" s="961" t="s">
        <v>3811</v>
      </c>
    </row>
    <row r="255" spans="1:1" x14ac:dyDescent="0.25">
      <c r="A255" s="919"/>
    </row>
    <row r="256" spans="1:1" ht="13" x14ac:dyDescent="0.25">
      <c r="A256" s="1066" t="s">
        <v>12170</v>
      </c>
    </row>
    <row r="257" spans="1:1" x14ac:dyDescent="0.25">
      <c r="A257" s="919"/>
    </row>
    <row r="258" spans="1:1" ht="25.5" x14ac:dyDescent="0.25">
      <c r="A258" s="1066" t="s">
        <v>12171</v>
      </c>
    </row>
    <row r="259" spans="1:1" x14ac:dyDescent="0.25">
      <c r="A259" s="919"/>
    </row>
    <row r="260" spans="1:1" ht="13" x14ac:dyDescent="0.25">
      <c r="A260" s="1066" t="s">
        <v>12172</v>
      </c>
    </row>
    <row r="261" spans="1:1" x14ac:dyDescent="0.25">
      <c r="A261" s="919"/>
    </row>
    <row r="262" spans="1:1" ht="13" x14ac:dyDescent="0.25">
      <c r="A262" s="1066" t="s">
        <v>12173</v>
      </c>
    </row>
    <row r="263" spans="1:1" x14ac:dyDescent="0.25">
      <c r="A263" s="919"/>
    </row>
    <row r="264" spans="1:1" ht="13" x14ac:dyDescent="0.25">
      <c r="A264" s="1066" t="s">
        <v>12174</v>
      </c>
    </row>
    <row r="265" spans="1:1" x14ac:dyDescent="0.25">
      <c r="A265" s="919"/>
    </row>
    <row r="266" spans="1:1" ht="25.5" x14ac:dyDescent="0.25">
      <c r="A266" s="1066" t="s">
        <v>12175</v>
      </c>
    </row>
    <row r="267" spans="1:1" x14ac:dyDescent="0.25">
      <c r="A267" s="919"/>
    </row>
    <row r="268" spans="1:1" ht="38" x14ac:dyDescent="0.25">
      <c r="A268" s="1066" t="s">
        <v>12176</v>
      </c>
    </row>
    <row r="269" spans="1:1" x14ac:dyDescent="0.25">
      <c r="A269" s="919"/>
    </row>
    <row r="270" spans="1:1" ht="28" x14ac:dyDescent="0.25">
      <c r="A270" s="1066" t="s">
        <v>12177</v>
      </c>
    </row>
    <row r="271" spans="1:1" x14ac:dyDescent="0.25">
      <c r="A271" s="919"/>
    </row>
    <row r="272" spans="1:1" x14ac:dyDescent="0.25">
      <c r="A272" s="939" t="s">
        <v>2076</v>
      </c>
    </row>
    <row r="273" spans="1:1" x14ac:dyDescent="0.25">
      <c r="A273" s="919"/>
    </row>
    <row r="274" spans="1:1" ht="13" x14ac:dyDescent="0.25">
      <c r="A274" s="961" t="s">
        <v>3810</v>
      </c>
    </row>
    <row r="275" spans="1:1" x14ac:dyDescent="0.25">
      <c r="A275" s="919"/>
    </row>
    <row r="276" spans="1:1" ht="13" x14ac:dyDescent="0.25">
      <c r="A276" s="1066" t="s">
        <v>12178</v>
      </c>
    </row>
    <row r="277" spans="1:1" x14ac:dyDescent="0.25">
      <c r="A277" s="919"/>
    </row>
    <row r="278" spans="1:1" ht="13" x14ac:dyDescent="0.25">
      <c r="A278" s="1066" t="s">
        <v>12179</v>
      </c>
    </row>
    <row r="279" spans="1:1" x14ac:dyDescent="0.25">
      <c r="A279" s="919"/>
    </row>
    <row r="280" spans="1:1" ht="13" x14ac:dyDescent="0.25">
      <c r="A280" s="1066" t="s">
        <v>12180</v>
      </c>
    </row>
    <row r="281" spans="1:1" x14ac:dyDescent="0.25">
      <c r="A281" s="919"/>
    </row>
    <row r="282" spans="1:1" ht="25.5" x14ac:dyDescent="0.25">
      <c r="A282" s="1066" t="s">
        <v>12181</v>
      </c>
    </row>
    <row r="283" spans="1:1" x14ac:dyDescent="0.25">
      <c r="A283" s="919"/>
    </row>
    <row r="284" spans="1:1" ht="13" x14ac:dyDescent="0.25">
      <c r="A284" s="1066" t="s">
        <v>12182</v>
      </c>
    </row>
    <row r="285" spans="1:1" x14ac:dyDescent="0.25">
      <c r="A285" s="919"/>
    </row>
    <row r="286" spans="1:1" ht="25.5" x14ac:dyDescent="0.25">
      <c r="A286" s="1066" t="s">
        <v>12183</v>
      </c>
    </row>
    <row r="287" spans="1:1" x14ac:dyDescent="0.25">
      <c r="A287" s="919"/>
    </row>
    <row r="288" spans="1:1" ht="63" x14ac:dyDescent="0.25">
      <c r="A288" s="1066" t="s">
        <v>12184</v>
      </c>
    </row>
    <row r="289" spans="1:1" x14ac:dyDescent="0.25">
      <c r="A289" s="919"/>
    </row>
    <row r="290" spans="1:1" ht="25.5" x14ac:dyDescent="0.25">
      <c r="A290" s="1066" t="s">
        <v>12185</v>
      </c>
    </row>
    <row r="291" spans="1:1" x14ac:dyDescent="0.25">
      <c r="A291" s="919"/>
    </row>
    <row r="292" spans="1:1" x14ac:dyDescent="0.25">
      <c r="A292" s="939" t="s">
        <v>1302</v>
      </c>
    </row>
    <row r="293" spans="1:1" x14ac:dyDescent="0.25">
      <c r="A293" s="919"/>
    </row>
    <row r="294" spans="1:1" ht="13" x14ac:dyDescent="0.25">
      <c r="A294" s="961" t="s">
        <v>3812</v>
      </c>
    </row>
    <row r="295" spans="1:1" x14ac:dyDescent="0.25">
      <c r="A295" s="919"/>
    </row>
    <row r="296" spans="1:1" ht="15" x14ac:dyDescent="0.25">
      <c r="A296" s="1066" t="s">
        <v>12186</v>
      </c>
    </row>
    <row r="297" spans="1:1" x14ac:dyDescent="0.25">
      <c r="A297" s="919"/>
    </row>
    <row r="298" spans="1:1" ht="38" x14ac:dyDescent="0.25">
      <c r="A298" s="1066" t="s">
        <v>12187</v>
      </c>
    </row>
    <row r="299" spans="1:1" x14ac:dyDescent="0.25">
      <c r="A299" s="919"/>
    </row>
    <row r="300" spans="1:1" ht="13" x14ac:dyDescent="0.25">
      <c r="A300" s="1066" t="s">
        <v>12188</v>
      </c>
    </row>
    <row r="301" spans="1:1" x14ac:dyDescent="0.25">
      <c r="A301" s="919"/>
    </row>
    <row r="302" spans="1:1" ht="25.5" x14ac:dyDescent="0.25">
      <c r="A302" s="1066" t="s">
        <v>12189</v>
      </c>
    </row>
    <row r="303" spans="1:1" x14ac:dyDescent="0.25">
      <c r="A303" s="919"/>
    </row>
    <row r="304" spans="1:1" ht="13" x14ac:dyDescent="0.25">
      <c r="A304" s="1066" t="s">
        <v>12190</v>
      </c>
    </row>
    <row r="305" spans="1:1" x14ac:dyDescent="0.25">
      <c r="A305" s="919"/>
    </row>
    <row r="306" spans="1:1" ht="25.5" x14ac:dyDescent="0.25">
      <c r="A306" s="1066" t="s">
        <v>12191</v>
      </c>
    </row>
    <row r="307" spans="1:1" x14ac:dyDescent="0.25">
      <c r="A307" s="919"/>
    </row>
    <row r="308" spans="1:1" ht="50.5" x14ac:dyDescent="0.25">
      <c r="A308" s="1066" t="s">
        <v>12192</v>
      </c>
    </row>
    <row r="309" spans="1:1" x14ac:dyDescent="0.25">
      <c r="A309" s="919"/>
    </row>
    <row r="310" spans="1:1" ht="63" x14ac:dyDescent="0.25">
      <c r="A310" s="1066" t="s">
        <v>12193</v>
      </c>
    </row>
    <row r="311" spans="1:1" x14ac:dyDescent="0.25">
      <c r="A311" s="919"/>
    </row>
    <row r="312" spans="1:1" ht="25.5" x14ac:dyDescent="0.25">
      <c r="A312" s="1066" t="s">
        <v>12194</v>
      </c>
    </row>
    <row r="313" spans="1:1" x14ac:dyDescent="0.25">
      <c r="A313" s="1067"/>
    </row>
    <row r="315" spans="1:1" x14ac:dyDescent="0.25">
      <c r="A315" s="939" t="s">
        <v>1304</v>
      </c>
    </row>
    <row r="316" spans="1:1" x14ac:dyDescent="0.25">
      <c r="A316" s="919"/>
    </row>
    <row r="317" spans="1:1" ht="13" x14ac:dyDescent="0.25">
      <c r="A317" s="961" t="s">
        <v>1438</v>
      </c>
    </row>
    <row r="318" spans="1:1" x14ac:dyDescent="0.25">
      <c r="A318" s="919"/>
    </row>
    <row r="319" spans="1:1" ht="25" x14ac:dyDescent="0.25">
      <c r="A319" s="939" t="s">
        <v>12195</v>
      </c>
    </row>
    <row r="320" spans="1:1" x14ac:dyDescent="0.25">
      <c r="A320" s="1067"/>
    </row>
    <row r="322" spans="1:1" x14ac:dyDescent="0.25">
      <c r="A322" s="939" t="s">
        <v>1652</v>
      </c>
    </row>
    <row r="323" spans="1:1" x14ac:dyDescent="0.25">
      <c r="A323" s="919"/>
    </row>
    <row r="324" spans="1:1" ht="13" x14ac:dyDescent="0.25">
      <c r="A324" s="961" t="s">
        <v>3396</v>
      </c>
    </row>
    <row r="325" spans="1:1" x14ac:dyDescent="0.25">
      <c r="A325" s="919"/>
    </row>
    <row r="326" spans="1:1" x14ac:dyDescent="0.25">
      <c r="A326" s="939" t="s">
        <v>12196</v>
      </c>
    </row>
    <row r="327" spans="1:1" x14ac:dyDescent="0.25">
      <c r="A327" s="1067"/>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A4A880-C071-44B3-AB40-01F035A19CFF}">
  <sheetPr>
    <tabColor theme="0" tint="-0.499984740745262"/>
  </sheetPr>
  <dimension ref="A3:L5449"/>
  <sheetViews>
    <sheetView workbookViewId="0"/>
  </sheetViews>
  <sheetFormatPr defaultRowHeight="15.5" x14ac:dyDescent="0.25"/>
  <cols>
    <col min="1" max="1" width="100.453125" style="1360" customWidth="1"/>
    <col min="2" max="2" width="13.54296875" style="1318" customWidth="1"/>
    <col min="3" max="3" width="12.54296875" style="1318" customWidth="1"/>
    <col min="4" max="256" width="9.1796875" style="1318"/>
    <col min="257" max="257" width="100.453125" style="1318" customWidth="1"/>
    <col min="258" max="258" width="13.54296875" style="1318" customWidth="1"/>
    <col min="259" max="259" width="12.54296875" style="1318" customWidth="1"/>
    <col min="260" max="512" width="9.1796875" style="1318"/>
    <col min="513" max="513" width="100.453125" style="1318" customWidth="1"/>
    <col min="514" max="514" width="13.54296875" style="1318" customWidth="1"/>
    <col min="515" max="515" width="12.54296875" style="1318" customWidth="1"/>
    <col min="516" max="768" width="9.1796875" style="1318"/>
    <col min="769" max="769" width="100.453125" style="1318" customWidth="1"/>
    <col min="770" max="770" width="13.54296875" style="1318" customWidth="1"/>
    <col min="771" max="771" width="12.54296875" style="1318" customWidth="1"/>
    <col min="772" max="1024" width="9.1796875" style="1318"/>
    <col min="1025" max="1025" width="100.453125" style="1318" customWidth="1"/>
    <col min="1026" max="1026" width="13.54296875" style="1318" customWidth="1"/>
    <col min="1027" max="1027" width="12.54296875" style="1318" customWidth="1"/>
    <col min="1028" max="1280" width="9.1796875" style="1318"/>
    <col min="1281" max="1281" width="100.453125" style="1318" customWidth="1"/>
    <col min="1282" max="1282" width="13.54296875" style="1318" customWidth="1"/>
    <col min="1283" max="1283" width="12.54296875" style="1318" customWidth="1"/>
    <col min="1284" max="1536" width="9.1796875" style="1318"/>
    <col min="1537" max="1537" width="100.453125" style="1318" customWidth="1"/>
    <col min="1538" max="1538" width="13.54296875" style="1318" customWidth="1"/>
    <col min="1539" max="1539" width="12.54296875" style="1318" customWidth="1"/>
    <col min="1540" max="1792" width="9.1796875" style="1318"/>
    <col min="1793" max="1793" width="100.453125" style="1318" customWidth="1"/>
    <col min="1794" max="1794" width="13.54296875" style="1318" customWidth="1"/>
    <col min="1795" max="1795" width="12.54296875" style="1318" customWidth="1"/>
    <col min="1796" max="2048" width="9.1796875" style="1318"/>
    <col min="2049" max="2049" width="100.453125" style="1318" customWidth="1"/>
    <col min="2050" max="2050" width="13.54296875" style="1318" customWidth="1"/>
    <col min="2051" max="2051" width="12.54296875" style="1318" customWidth="1"/>
    <col min="2052" max="2304" width="9.1796875" style="1318"/>
    <col min="2305" max="2305" width="100.453125" style="1318" customWidth="1"/>
    <col min="2306" max="2306" width="13.54296875" style="1318" customWidth="1"/>
    <col min="2307" max="2307" width="12.54296875" style="1318" customWidth="1"/>
    <col min="2308" max="2560" width="9.1796875" style="1318"/>
    <col min="2561" max="2561" width="100.453125" style="1318" customWidth="1"/>
    <col min="2562" max="2562" width="13.54296875" style="1318" customWidth="1"/>
    <col min="2563" max="2563" width="12.54296875" style="1318" customWidth="1"/>
    <col min="2564" max="2816" width="9.1796875" style="1318"/>
    <col min="2817" max="2817" width="100.453125" style="1318" customWidth="1"/>
    <col min="2818" max="2818" width="13.54296875" style="1318" customWidth="1"/>
    <col min="2819" max="2819" width="12.54296875" style="1318" customWidth="1"/>
    <col min="2820" max="3072" width="9.1796875" style="1318"/>
    <col min="3073" max="3073" width="100.453125" style="1318" customWidth="1"/>
    <col min="3074" max="3074" width="13.54296875" style="1318" customWidth="1"/>
    <col min="3075" max="3075" width="12.54296875" style="1318" customWidth="1"/>
    <col min="3076" max="3328" width="9.1796875" style="1318"/>
    <col min="3329" max="3329" width="100.453125" style="1318" customWidth="1"/>
    <col min="3330" max="3330" width="13.54296875" style="1318" customWidth="1"/>
    <col min="3331" max="3331" width="12.54296875" style="1318" customWidth="1"/>
    <col min="3332" max="3584" width="9.1796875" style="1318"/>
    <col min="3585" max="3585" width="100.453125" style="1318" customWidth="1"/>
    <col min="3586" max="3586" width="13.54296875" style="1318" customWidth="1"/>
    <col min="3587" max="3587" width="12.54296875" style="1318" customWidth="1"/>
    <col min="3588" max="3840" width="9.1796875" style="1318"/>
    <col min="3841" max="3841" width="100.453125" style="1318" customWidth="1"/>
    <col min="3842" max="3842" width="13.54296875" style="1318" customWidth="1"/>
    <col min="3843" max="3843" width="12.54296875" style="1318" customWidth="1"/>
    <col min="3844" max="4096" width="9.1796875" style="1318"/>
    <col min="4097" max="4097" width="100.453125" style="1318" customWidth="1"/>
    <col min="4098" max="4098" width="13.54296875" style="1318" customWidth="1"/>
    <col min="4099" max="4099" width="12.54296875" style="1318" customWidth="1"/>
    <col min="4100" max="4352" width="9.1796875" style="1318"/>
    <col min="4353" max="4353" width="100.453125" style="1318" customWidth="1"/>
    <col min="4354" max="4354" width="13.54296875" style="1318" customWidth="1"/>
    <col min="4355" max="4355" width="12.54296875" style="1318" customWidth="1"/>
    <col min="4356" max="4608" width="9.1796875" style="1318"/>
    <col min="4609" max="4609" width="100.453125" style="1318" customWidth="1"/>
    <col min="4610" max="4610" width="13.54296875" style="1318" customWidth="1"/>
    <col min="4611" max="4611" width="12.54296875" style="1318" customWidth="1"/>
    <col min="4612" max="4864" width="9.1796875" style="1318"/>
    <col min="4865" max="4865" width="100.453125" style="1318" customWidth="1"/>
    <col min="4866" max="4866" width="13.54296875" style="1318" customWidth="1"/>
    <col min="4867" max="4867" width="12.54296875" style="1318" customWidth="1"/>
    <col min="4868" max="5120" width="9.1796875" style="1318"/>
    <col min="5121" max="5121" width="100.453125" style="1318" customWidth="1"/>
    <col min="5122" max="5122" width="13.54296875" style="1318" customWidth="1"/>
    <col min="5123" max="5123" width="12.54296875" style="1318" customWidth="1"/>
    <col min="5124" max="5376" width="9.1796875" style="1318"/>
    <col min="5377" max="5377" width="100.453125" style="1318" customWidth="1"/>
    <col min="5378" max="5378" width="13.54296875" style="1318" customWidth="1"/>
    <col min="5379" max="5379" width="12.54296875" style="1318" customWidth="1"/>
    <col min="5380" max="5632" width="9.1796875" style="1318"/>
    <col min="5633" max="5633" width="100.453125" style="1318" customWidth="1"/>
    <col min="5634" max="5634" width="13.54296875" style="1318" customWidth="1"/>
    <col min="5635" max="5635" width="12.54296875" style="1318" customWidth="1"/>
    <col min="5636" max="5888" width="9.1796875" style="1318"/>
    <col min="5889" max="5889" width="100.453125" style="1318" customWidth="1"/>
    <col min="5890" max="5890" width="13.54296875" style="1318" customWidth="1"/>
    <col min="5891" max="5891" width="12.54296875" style="1318" customWidth="1"/>
    <col min="5892" max="6144" width="9.1796875" style="1318"/>
    <col min="6145" max="6145" width="100.453125" style="1318" customWidth="1"/>
    <col min="6146" max="6146" width="13.54296875" style="1318" customWidth="1"/>
    <col min="6147" max="6147" width="12.54296875" style="1318" customWidth="1"/>
    <col min="6148" max="6400" width="9.1796875" style="1318"/>
    <col min="6401" max="6401" width="100.453125" style="1318" customWidth="1"/>
    <col min="6402" max="6402" width="13.54296875" style="1318" customWidth="1"/>
    <col min="6403" max="6403" width="12.54296875" style="1318" customWidth="1"/>
    <col min="6404" max="6656" width="9.1796875" style="1318"/>
    <col min="6657" max="6657" width="100.453125" style="1318" customWidth="1"/>
    <col min="6658" max="6658" width="13.54296875" style="1318" customWidth="1"/>
    <col min="6659" max="6659" width="12.54296875" style="1318" customWidth="1"/>
    <col min="6660" max="6912" width="9.1796875" style="1318"/>
    <col min="6913" max="6913" width="100.453125" style="1318" customWidth="1"/>
    <col min="6914" max="6914" width="13.54296875" style="1318" customWidth="1"/>
    <col min="6915" max="6915" width="12.54296875" style="1318" customWidth="1"/>
    <col min="6916" max="7168" width="9.1796875" style="1318"/>
    <col min="7169" max="7169" width="100.453125" style="1318" customWidth="1"/>
    <col min="7170" max="7170" width="13.54296875" style="1318" customWidth="1"/>
    <col min="7171" max="7171" width="12.54296875" style="1318" customWidth="1"/>
    <col min="7172" max="7424" width="9.1796875" style="1318"/>
    <col min="7425" max="7425" width="100.453125" style="1318" customWidth="1"/>
    <col min="7426" max="7426" width="13.54296875" style="1318" customWidth="1"/>
    <col min="7427" max="7427" width="12.54296875" style="1318" customWidth="1"/>
    <col min="7428" max="7680" width="9.1796875" style="1318"/>
    <col min="7681" max="7681" width="100.453125" style="1318" customWidth="1"/>
    <col min="7682" max="7682" width="13.54296875" style="1318" customWidth="1"/>
    <col min="7683" max="7683" width="12.54296875" style="1318" customWidth="1"/>
    <col min="7684" max="7936" width="9.1796875" style="1318"/>
    <col min="7937" max="7937" width="100.453125" style="1318" customWidth="1"/>
    <col min="7938" max="7938" width="13.54296875" style="1318" customWidth="1"/>
    <col min="7939" max="7939" width="12.54296875" style="1318" customWidth="1"/>
    <col min="7940" max="8192" width="9.1796875" style="1318"/>
    <col min="8193" max="8193" width="100.453125" style="1318" customWidth="1"/>
    <col min="8194" max="8194" width="13.54296875" style="1318" customWidth="1"/>
    <col min="8195" max="8195" width="12.54296875" style="1318" customWidth="1"/>
    <col min="8196" max="8448" width="9.1796875" style="1318"/>
    <col min="8449" max="8449" width="100.453125" style="1318" customWidth="1"/>
    <col min="8450" max="8450" width="13.54296875" style="1318" customWidth="1"/>
    <col min="8451" max="8451" width="12.54296875" style="1318" customWidth="1"/>
    <col min="8452" max="8704" width="9.1796875" style="1318"/>
    <col min="8705" max="8705" width="100.453125" style="1318" customWidth="1"/>
    <col min="8706" max="8706" width="13.54296875" style="1318" customWidth="1"/>
    <col min="8707" max="8707" width="12.54296875" style="1318" customWidth="1"/>
    <col min="8708" max="8960" width="9.1796875" style="1318"/>
    <col min="8961" max="8961" width="100.453125" style="1318" customWidth="1"/>
    <col min="8962" max="8962" width="13.54296875" style="1318" customWidth="1"/>
    <col min="8963" max="8963" width="12.54296875" style="1318" customWidth="1"/>
    <col min="8964" max="9216" width="9.1796875" style="1318"/>
    <col min="9217" max="9217" width="100.453125" style="1318" customWidth="1"/>
    <col min="9218" max="9218" width="13.54296875" style="1318" customWidth="1"/>
    <col min="9219" max="9219" width="12.54296875" style="1318" customWidth="1"/>
    <col min="9220" max="9472" width="9.1796875" style="1318"/>
    <col min="9473" max="9473" width="100.453125" style="1318" customWidth="1"/>
    <col min="9474" max="9474" width="13.54296875" style="1318" customWidth="1"/>
    <col min="9475" max="9475" width="12.54296875" style="1318" customWidth="1"/>
    <col min="9476" max="9728" width="9.1796875" style="1318"/>
    <col min="9729" max="9729" width="100.453125" style="1318" customWidth="1"/>
    <col min="9730" max="9730" width="13.54296875" style="1318" customWidth="1"/>
    <col min="9731" max="9731" width="12.54296875" style="1318" customWidth="1"/>
    <col min="9732" max="9984" width="9.1796875" style="1318"/>
    <col min="9985" max="9985" width="100.453125" style="1318" customWidth="1"/>
    <col min="9986" max="9986" width="13.54296875" style="1318" customWidth="1"/>
    <col min="9987" max="9987" width="12.54296875" style="1318" customWidth="1"/>
    <col min="9988" max="10240" width="9.1796875" style="1318"/>
    <col min="10241" max="10241" width="100.453125" style="1318" customWidth="1"/>
    <col min="10242" max="10242" width="13.54296875" style="1318" customWidth="1"/>
    <col min="10243" max="10243" width="12.54296875" style="1318" customWidth="1"/>
    <col min="10244" max="10496" width="9.1796875" style="1318"/>
    <col min="10497" max="10497" width="100.453125" style="1318" customWidth="1"/>
    <col min="10498" max="10498" width="13.54296875" style="1318" customWidth="1"/>
    <col min="10499" max="10499" width="12.54296875" style="1318" customWidth="1"/>
    <col min="10500" max="10752" width="9.1796875" style="1318"/>
    <col min="10753" max="10753" width="100.453125" style="1318" customWidth="1"/>
    <col min="10754" max="10754" width="13.54296875" style="1318" customWidth="1"/>
    <col min="10755" max="10755" width="12.54296875" style="1318" customWidth="1"/>
    <col min="10756" max="11008" width="9.1796875" style="1318"/>
    <col min="11009" max="11009" width="100.453125" style="1318" customWidth="1"/>
    <col min="11010" max="11010" width="13.54296875" style="1318" customWidth="1"/>
    <col min="11011" max="11011" width="12.54296875" style="1318" customWidth="1"/>
    <col min="11012" max="11264" width="9.1796875" style="1318"/>
    <col min="11265" max="11265" width="100.453125" style="1318" customWidth="1"/>
    <col min="11266" max="11266" width="13.54296875" style="1318" customWidth="1"/>
    <col min="11267" max="11267" width="12.54296875" style="1318" customWidth="1"/>
    <col min="11268" max="11520" width="9.1796875" style="1318"/>
    <col min="11521" max="11521" width="100.453125" style="1318" customWidth="1"/>
    <col min="11522" max="11522" width="13.54296875" style="1318" customWidth="1"/>
    <col min="11523" max="11523" width="12.54296875" style="1318" customWidth="1"/>
    <col min="11524" max="11776" width="9.1796875" style="1318"/>
    <col min="11777" max="11777" width="100.453125" style="1318" customWidth="1"/>
    <col min="11778" max="11778" width="13.54296875" style="1318" customWidth="1"/>
    <col min="11779" max="11779" width="12.54296875" style="1318" customWidth="1"/>
    <col min="11780" max="12032" width="9.1796875" style="1318"/>
    <col min="12033" max="12033" width="100.453125" style="1318" customWidth="1"/>
    <col min="12034" max="12034" width="13.54296875" style="1318" customWidth="1"/>
    <col min="12035" max="12035" width="12.54296875" style="1318" customWidth="1"/>
    <col min="12036" max="12288" width="9.1796875" style="1318"/>
    <col min="12289" max="12289" width="100.453125" style="1318" customWidth="1"/>
    <col min="12290" max="12290" width="13.54296875" style="1318" customWidth="1"/>
    <col min="12291" max="12291" width="12.54296875" style="1318" customWidth="1"/>
    <col min="12292" max="12544" width="9.1796875" style="1318"/>
    <col min="12545" max="12545" width="100.453125" style="1318" customWidth="1"/>
    <col min="12546" max="12546" width="13.54296875" style="1318" customWidth="1"/>
    <col min="12547" max="12547" width="12.54296875" style="1318" customWidth="1"/>
    <col min="12548" max="12800" width="9.1796875" style="1318"/>
    <col min="12801" max="12801" width="100.453125" style="1318" customWidth="1"/>
    <col min="12802" max="12802" width="13.54296875" style="1318" customWidth="1"/>
    <col min="12803" max="12803" width="12.54296875" style="1318" customWidth="1"/>
    <col min="12804" max="13056" width="9.1796875" style="1318"/>
    <col min="13057" max="13057" width="100.453125" style="1318" customWidth="1"/>
    <col min="13058" max="13058" width="13.54296875" style="1318" customWidth="1"/>
    <col min="13059" max="13059" width="12.54296875" style="1318" customWidth="1"/>
    <col min="13060" max="13312" width="9.1796875" style="1318"/>
    <col min="13313" max="13313" width="100.453125" style="1318" customWidth="1"/>
    <col min="13314" max="13314" width="13.54296875" style="1318" customWidth="1"/>
    <col min="13315" max="13315" width="12.54296875" style="1318" customWidth="1"/>
    <col min="13316" max="13568" width="9.1796875" style="1318"/>
    <col min="13569" max="13569" width="100.453125" style="1318" customWidth="1"/>
    <col min="13570" max="13570" width="13.54296875" style="1318" customWidth="1"/>
    <col min="13571" max="13571" width="12.54296875" style="1318" customWidth="1"/>
    <col min="13572" max="13824" width="9.1796875" style="1318"/>
    <col min="13825" max="13825" width="100.453125" style="1318" customWidth="1"/>
    <col min="13826" max="13826" width="13.54296875" style="1318" customWidth="1"/>
    <col min="13827" max="13827" width="12.54296875" style="1318" customWidth="1"/>
    <col min="13828" max="14080" width="9.1796875" style="1318"/>
    <col min="14081" max="14081" width="100.453125" style="1318" customWidth="1"/>
    <col min="14082" max="14082" width="13.54296875" style="1318" customWidth="1"/>
    <col min="14083" max="14083" width="12.54296875" style="1318" customWidth="1"/>
    <col min="14084" max="14336" width="9.1796875" style="1318"/>
    <col min="14337" max="14337" width="100.453125" style="1318" customWidth="1"/>
    <col min="14338" max="14338" width="13.54296875" style="1318" customWidth="1"/>
    <col min="14339" max="14339" width="12.54296875" style="1318" customWidth="1"/>
    <col min="14340" max="14592" width="9.1796875" style="1318"/>
    <col min="14593" max="14593" width="100.453125" style="1318" customWidth="1"/>
    <col min="14594" max="14594" width="13.54296875" style="1318" customWidth="1"/>
    <col min="14595" max="14595" width="12.54296875" style="1318" customWidth="1"/>
    <col min="14596" max="14848" width="9.1796875" style="1318"/>
    <col min="14849" max="14849" width="100.453125" style="1318" customWidth="1"/>
    <col min="14850" max="14850" width="13.54296875" style="1318" customWidth="1"/>
    <col min="14851" max="14851" width="12.54296875" style="1318" customWidth="1"/>
    <col min="14852" max="15104" width="9.1796875" style="1318"/>
    <col min="15105" max="15105" width="100.453125" style="1318" customWidth="1"/>
    <col min="15106" max="15106" width="13.54296875" style="1318" customWidth="1"/>
    <col min="15107" max="15107" width="12.54296875" style="1318" customWidth="1"/>
    <col min="15108" max="15360" width="9.1796875" style="1318"/>
    <col min="15361" max="15361" width="100.453125" style="1318" customWidth="1"/>
    <col min="15362" max="15362" width="13.54296875" style="1318" customWidth="1"/>
    <col min="15363" max="15363" width="12.54296875" style="1318" customWidth="1"/>
    <col min="15364" max="15616" width="9.1796875" style="1318"/>
    <col min="15617" max="15617" width="100.453125" style="1318" customWidth="1"/>
    <col min="15618" max="15618" width="13.54296875" style="1318" customWidth="1"/>
    <col min="15619" max="15619" width="12.54296875" style="1318" customWidth="1"/>
    <col min="15620" max="15872" width="9.1796875" style="1318"/>
    <col min="15873" max="15873" width="100.453125" style="1318" customWidth="1"/>
    <col min="15874" max="15874" width="13.54296875" style="1318" customWidth="1"/>
    <col min="15875" max="15875" width="12.54296875" style="1318" customWidth="1"/>
    <col min="15876" max="16128" width="9.1796875" style="1318"/>
    <col min="16129" max="16129" width="100.453125" style="1318" customWidth="1"/>
    <col min="16130" max="16130" width="13.54296875" style="1318" customWidth="1"/>
    <col min="16131" max="16131" width="12.54296875" style="1318" customWidth="1"/>
    <col min="16132" max="16384" width="9.1796875" style="1318"/>
  </cols>
  <sheetData>
    <row r="3" spans="1:12" x14ac:dyDescent="0.25">
      <c r="A3" s="1357"/>
      <c r="B3" s="1317"/>
      <c r="C3" s="1317"/>
      <c r="D3" s="1317"/>
      <c r="E3" s="1317"/>
      <c r="F3" s="1317"/>
      <c r="G3" s="1317"/>
      <c r="H3" s="1317"/>
      <c r="I3" s="1317"/>
      <c r="J3" s="1317"/>
      <c r="K3" s="1317"/>
      <c r="L3" s="1317"/>
    </row>
    <row r="4" spans="1:12" ht="17.5" x14ac:dyDescent="0.25">
      <c r="A4" s="1358" t="s">
        <v>12256</v>
      </c>
      <c r="B4" s="1317"/>
      <c r="C4" s="1317"/>
      <c r="D4" s="1317"/>
      <c r="E4" s="1317"/>
      <c r="F4" s="1317"/>
      <c r="G4" s="1317"/>
      <c r="H4" s="1317"/>
      <c r="I4" s="1317"/>
      <c r="J4" s="1317"/>
      <c r="K4" s="1317"/>
      <c r="L4" s="1317"/>
    </row>
    <row r="5" spans="1:12" x14ac:dyDescent="0.25">
      <c r="A5" s="1319" t="s">
        <v>4321</v>
      </c>
      <c r="B5" s="1317"/>
      <c r="C5" s="1317"/>
      <c r="D5" s="1317"/>
      <c r="E5" s="1317"/>
      <c r="F5" s="1317"/>
      <c r="G5" s="1317"/>
      <c r="H5" s="1317"/>
      <c r="I5" s="1317"/>
      <c r="J5" s="1317"/>
      <c r="K5" s="1317"/>
      <c r="L5" s="1317"/>
    </row>
    <row r="6" spans="1:12" ht="17.5" x14ac:dyDescent="0.25">
      <c r="A6" s="1372" t="s">
        <v>4204</v>
      </c>
      <c r="B6" s="1317"/>
      <c r="C6" s="1317"/>
      <c r="D6" s="1317"/>
      <c r="E6" s="1317"/>
      <c r="F6" s="1317"/>
      <c r="G6" s="1317"/>
      <c r="H6" s="1317"/>
      <c r="I6" s="1317"/>
      <c r="J6" s="1317"/>
      <c r="K6" s="1317"/>
      <c r="L6" s="1317"/>
    </row>
    <row r="7" spans="1:12" x14ac:dyDescent="0.25">
      <c r="A7" s="1319" t="s">
        <v>15572</v>
      </c>
      <c r="B7" s="1317"/>
      <c r="C7" s="1317"/>
      <c r="D7" s="1317"/>
      <c r="E7" s="1317"/>
      <c r="F7" s="1317"/>
      <c r="G7" s="1317"/>
      <c r="H7" s="1317"/>
      <c r="I7" s="1317"/>
      <c r="J7" s="1317"/>
      <c r="K7" s="1317"/>
      <c r="L7" s="1317"/>
    </row>
    <row r="8" spans="1:12" x14ac:dyDescent="0.25">
      <c r="A8" s="1359" t="s">
        <v>22171</v>
      </c>
      <c r="B8" s="1317"/>
      <c r="C8" s="1317"/>
      <c r="D8" s="1317"/>
      <c r="E8" s="1317"/>
      <c r="F8" s="1317"/>
      <c r="G8" s="1317"/>
      <c r="H8" s="1317"/>
      <c r="I8" s="1317"/>
      <c r="J8" s="1317"/>
      <c r="K8" s="1317"/>
      <c r="L8" s="1317"/>
    </row>
    <row r="9" spans="1:12" x14ac:dyDescent="0.25">
      <c r="A9" s="1319" t="s">
        <v>22172</v>
      </c>
      <c r="B9" s="1317"/>
      <c r="C9" s="1317"/>
      <c r="D9" s="1317"/>
      <c r="E9" s="1317"/>
      <c r="F9" s="1317"/>
      <c r="G9" s="1317"/>
      <c r="H9" s="1317"/>
      <c r="I9" s="1317"/>
      <c r="J9" s="1317"/>
      <c r="K9" s="1317"/>
      <c r="L9" s="1317"/>
    </row>
    <row r="10" spans="1:12" ht="15" x14ac:dyDescent="0.25">
      <c r="A10" s="1320" t="s">
        <v>22173</v>
      </c>
      <c r="B10" s="1317"/>
      <c r="C10" s="1317"/>
      <c r="D10" s="1317"/>
      <c r="E10" s="1317"/>
      <c r="F10" s="1317"/>
      <c r="G10" s="1317"/>
      <c r="H10" s="1317"/>
      <c r="I10" s="1317"/>
      <c r="J10" s="1317"/>
      <c r="K10" s="1317"/>
      <c r="L10" s="1317"/>
    </row>
    <row r="11" spans="1:12" ht="62" x14ac:dyDescent="0.25">
      <c r="A11" s="1360" t="s">
        <v>11559</v>
      </c>
    </row>
    <row r="12" spans="1:12" x14ac:dyDescent="0.25">
      <c r="A12" s="1360" t="s">
        <v>6882</v>
      </c>
    </row>
    <row r="14" spans="1:12" x14ac:dyDescent="0.25">
      <c r="A14" s="1360" t="s">
        <v>3585</v>
      </c>
    </row>
    <row r="15" spans="1:12" x14ac:dyDescent="0.25">
      <c r="A15" s="1360" t="s">
        <v>4113</v>
      </c>
    </row>
    <row r="16" spans="1:12" x14ac:dyDescent="0.25">
      <c r="A16" s="1360" t="s">
        <v>3711</v>
      </c>
    </row>
    <row r="17" spans="1:1" ht="31" x14ac:dyDescent="0.25">
      <c r="A17" s="1360" t="s">
        <v>21652</v>
      </c>
    </row>
    <row r="18" spans="1:1" x14ac:dyDescent="0.25">
      <c r="A18" s="1360" t="s">
        <v>12258</v>
      </c>
    </row>
    <row r="19" spans="1:1" ht="31" x14ac:dyDescent="0.25">
      <c r="A19" s="1360" t="s">
        <v>13579</v>
      </c>
    </row>
    <row r="20" spans="1:1" x14ac:dyDescent="0.25">
      <c r="A20" s="1360" t="s">
        <v>12259</v>
      </c>
    </row>
    <row r="21" spans="1:1" ht="62" x14ac:dyDescent="0.25">
      <c r="A21" s="1360" t="s">
        <v>12260</v>
      </c>
    </row>
    <row r="22" spans="1:1" x14ac:dyDescent="0.25">
      <c r="A22" s="1360" t="s">
        <v>12261</v>
      </c>
    </row>
    <row r="23" spans="1:1" x14ac:dyDescent="0.25">
      <c r="A23" s="1360" t="s">
        <v>12262</v>
      </c>
    </row>
    <row r="24" spans="1:1" ht="31" x14ac:dyDescent="0.25">
      <c r="A24" s="1360" t="s">
        <v>12263</v>
      </c>
    </row>
    <row r="25" spans="1:1" x14ac:dyDescent="0.25">
      <c r="A25" s="1360" t="s">
        <v>12264</v>
      </c>
    </row>
    <row r="26" spans="1:1" ht="46.5" x14ac:dyDescent="0.25">
      <c r="A26" s="1360" t="s">
        <v>13580</v>
      </c>
    </row>
    <row r="27" spans="1:1" ht="31" x14ac:dyDescent="0.25">
      <c r="A27" s="1360" t="s">
        <v>12265</v>
      </c>
    </row>
    <row r="28" spans="1:1" ht="31" x14ac:dyDescent="0.25">
      <c r="A28" s="1360" t="s">
        <v>12266</v>
      </c>
    </row>
    <row r="29" spans="1:1" ht="46.5" x14ac:dyDescent="0.25">
      <c r="A29" s="1360" t="s">
        <v>13581</v>
      </c>
    </row>
    <row r="30" spans="1:1" ht="46.5" x14ac:dyDescent="0.25">
      <c r="A30" s="1360" t="s">
        <v>12267</v>
      </c>
    </row>
    <row r="31" spans="1:1" ht="46.5" x14ac:dyDescent="0.25">
      <c r="A31" s="1360" t="s">
        <v>11560</v>
      </c>
    </row>
    <row r="32" spans="1:1" ht="31" x14ac:dyDescent="0.25">
      <c r="A32" s="1360" t="s">
        <v>12268</v>
      </c>
    </row>
    <row r="33" spans="1:1" ht="62" x14ac:dyDescent="0.25">
      <c r="A33" s="1360" t="s">
        <v>12269</v>
      </c>
    </row>
    <row r="34" spans="1:1" x14ac:dyDescent="0.25">
      <c r="A34" s="1360" t="s">
        <v>3436</v>
      </c>
    </row>
    <row r="35" spans="1:1" ht="31" x14ac:dyDescent="0.25">
      <c r="A35" s="1360" t="s">
        <v>11561</v>
      </c>
    </row>
    <row r="36" spans="1:1" x14ac:dyDescent="0.25">
      <c r="A36" s="1360" t="s">
        <v>1625</v>
      </c>
    </row>
    <row r="37" spans="1:1" x14ac:dyDescent="0.25">
      <c r="A37" s="1360" t="s">
        <v>11562</v>
      </c>
    </row>
    <row r="38" spans="1:1" x14ac:dyDescent="0.25">
      <c r="A38" s="1360" t="s">
        <v>3547</v>
      </c>
    </row>
    <row r="39" spans="1:1" x14ac:dyDescent="0.25">
      <c r="A39" s="1360" t="s">
        <v>4023</v>
      </c>
    </row>
    <row r="40" spans="1:1" ht="62" x14ac:dyDescent="0.25">
      <c r="A40" s="1360" t="s">
        <v>12270</v>
      </c>
    </row>
    <row r="41" spans="1:1" ht="77.5" x14ac:dyDescent="0.25">
      <c r="A41" s="1360" t="s">
        <v>21653</v>
      </c>
    </row>
    <row r="42" spans="1:1" ht="46.5" x14ac:dyDescent="0.25">
      <c r="A42" s="1360" t="s">
        <v>11564</v>
      </c>
    </row>
    <row r="43" spans="1:1" x14ac:dyDescent="0.25">
      <c r="A43" s="1360" t="s">
        <v>2675</v>
      </c>
    </row>
    <row r="44" spans="1:1" ht="31" x14ac:dyDescent="0.25">
      <c r="A44" s="1360" t="s">
        <v>11565</v>
      </c>
    </row>
    <row r="45" spans="1:1" x14ac:dyDescent="0.25">
      <c r="A45" s="1360" t="s">
        <v>2676</v>
      </c>
    </row>
    <row r="46" spans="1:1" x14ac:dyDescent="0.25">
      <c r="A46" s="1360" t="s">
        <v>4024</v>
      </c>
    </row>
    <row r="47" spans="1:1" x14ac:dyDescent="0.25">
      <c r="A47" s="1360" t="s">
        <v>3552</v>
      </c>
    </row>
    <row r="48" spans="1:1" x14ac:dyDescent="0.25">
      <c r="A48" s="1360" t="s">
        <v>4025</v>
      </c>
    </row>
    <row r="49" spans="1:1" ht="46.5" x14ac:dyDescent="0.25">
      <c r="A49" s="1360" t="s">
        <v>21654</v>
      </c>
    </row>
    <row r="50" spans="1:1" x14ac:dyDescent="0.25">
      <c r="A50" s="1360" t="s">
        <v>4479</v>
      </c>
    </row>
    <row r="51" spans="1:1" x14ac:dyDescent="0.25">
      <c r="A51" s="1360" t="s">
        <v>4347</v>
      </c>
    </row>
    <row r="52" spans="1:1" x14ac:dyDescent="0.25">
      <c r="A52" s="1360" t="s">
        <v>11566</v>
      </c>
    </row>
    <row r="53" spans="1:1" ht="46.5" x14ac:dyDescent="0.25">
      <c r="A53" s="1360" t="s">
        <v>12272</v>
      </c>
    </row>
    <row r="54" spans="1:1" ht="62" x14ac:dyDescent="0.25">
      <c r="A54" s="1360" t="s">
        <v>12273</v>
      </c>
    </row>
    <row r="55" spans="1:1" x14ac:dyDescent="0.25">
      <c r="A55" s="1360" t="s">
        <v>12274</v>
      </c>
    </row>
    <row r="56" spans="1:1" x14ac:dyDescent="0.25">
      <c r="A56" s="1360" t="s">
        <v>12275</v>
      </c>
    </row>
    <row r="57" spans="1:1" ht="31" x14ac:dyDescent="0.25">
      <c r="A57" s="1360" t="s">
        <v>12276</v>
      </c>
    </row>
    <row r="58" spans="1:1" ht="77.5" x14ac:dyDescent="0.25">
      <c r="A58" s="1360" t="s">
        <v>21655</v>
      </c>
    </row>
    <row r="59" spans="1:1" ht="31" x14ac:dyDescent="0.25">
      <c r="A59" s="1360" t="s">
        <v>21656</v>
      </c>
    </row>
    <row r="60" spans="1:1" ht="46.5" x14ac:dyDescent="0.25">
      <c r="A60" s="1360" t="s">
        <v>21657</v>
      </c>
    </row>
    <row r="61" spans="1:1" ht="31" x14ac:dyDescent="0.25">
      <c r="A61" s="1360" t="s">
        <v>21658</v>
      </c>
    </row>
    <row r="62" spans="1:1" x14ac:dyDescent="0.25">
      <c r="A62" s="1360" t="s">
        <v>4485</v>
      </c>
    </row>
    <row r="63" spans="1:1" x14ac:dyDescent="0.25">
      <c r="A63" s="1360" t="s">
        <v>6202</v>
      </c>
    </row>
    <row r="64" spans="1:1" ht="124" x14ac:dyDescent="0.25">
      <c r="A64" s="1360" t="s">
        <v>21659</v>
      </c>
    </row>
    <row r="65" spans="1:1" ht="46.5" x14ac:dyDescent="0.25">
      <c r="A65" s="1360" t="s">
        <v>21660</v>
      </c>
    </row>
    <row r="66" spans="1:1" ht="77.5" x14ac:dyDescent="0.25">
      <c r="A66" s="1360" t="s">
        <v>21661</v>
      </c>
    </row>
    <row r="67" spans="1:1" ht="124" x14ac:dyDescent="0.25">
      <c r="A67" s="1360" t="s">
        <v>11568</v>
      </c>
    </row>
    <row r="68" spans="1:1" ht="31" x14ac:dyDescent="0.25">
      <c r="A68" s="1360" t="s">
        <v>12284</v>
      </c>
    </row>
    <row r="69" spans="1:1" x14ac:dyDescent="0.25">
      <c r="A69" s="1360" t="s">
        <v>2422</v>
      </c>
    </row>
    <row r="70" spans="1:1" x14ac:dyDescent="0.25">
      <c r="A70" s="1360" t="s">
        <v>11569</v>
      </c>
    </row>
    <row r="71" spans="1:1" ht="124" x14ac:dyDescent="0.25">
      <c r="A71" s="1360" t="s">
        <v>21662</v>
      </c>
    </row>
    <row r="72" spans="1:1" ht="62" x14ac:dyDescent="0.25">
      <c r="A72" s="1360" t="s">
        <v>21663</v>
      </c>
    </row>
    <row r="73" spans="1:1" ht="108.5" x14ac:dyDescent="0.25">
      <c r="A73" s="1360" t="s">
        <v>21664</v>
      </c>
    </row>
    <row r="74" spans="1:1" ht="77.5" x14ac:dyDescent="0.25">
      <c r="A74" s="1360" t="s">
        <v>21665</v>
      </c>
    </row>
    <row r="75" spans="1:1" x14ac:dyDescent="0.25">
      <c r="A75" s="1360" t="s">
        <v>6074</v>
      </c>
    </row>
    <row r="76" spans="1:1" x14ac:dyDescent="0.25">
      <c r="A76" s="1360" t="s">
        <v>6075</v>
      </c>
    </row>
    <row r="77" spans="1:1" ht="62" x14ac:dyDescent="0.25">
      <c r="A77" s="1360" t="s">
        <v>21666</v>
      </c>
    </row>
    <row r="78" spans="1:1" ht="62" x14ac:dyDescent="0.25">
      <c r="A78" s="1360" t="s">
        <v>12289</v>
      </c>
    </row>
    <row r="79" spans="1:1" x14ac:dyDescent="0.25">
      <c r="A79" s="1360" t="s">
        <v>2730</v>
      </c>
    </row>
    <row r="80" spans="1:1" x14ac:dyDescent="0.25">
      <c r="A80" s="1360" t="s">
        <v>11571</v>
      </c>
    </row>
    <row r="81" spans="1:1" ht="31" x14ac:dyDescent="0.25">
      <c r="A81" s="1360" t="s">
        <v>21667</v>
      </c>
    </row>
    <row r="82" spans="1:1" ht="46.5" x14ac:dyDescent="0.25">
      <c r="A82" s="1360" t="s">
        <v>21668</v>
      </c>
    </row>
    <row r="83" spans="1:1" ht="46.5" x14ac:dyDescent="0.25">
      <c r="A83" s="1360" t="s">
        <v>21669</v>
      </c>
    </row>
    <row r="84" spans="1:1" ht="31" x14ac:dyDescent="0.25">
      <c r="A84" s="1360" t="s">
        <v>21670</v>
      </c>
    </row>
    <row r="85" spans="1:1" x14ac:dyDescent="0.25">
      <c r="A85" s="1360" t="s">
        <v>2678</v>
      </c>
    </row>
    <row r="86" spans="1:1" x14ac:dyDescent="0.25">
      <c r="A86" s="1360" t="s">
        <v>4208</v>
      </c>
    </row>
    <row r="87" spans="1:1" x14ac:dyDescent="0.25">
      <c r="A87" s="1360" t="s">
        <v>3797</v>
      </c>
    </row>
    <row r="88" spans="1:1" x14ac:dyDescent="0.25">
      <c r="A88" s="1360" t="s">
        <v>11573</v>
      </c>
    </row>
    <row r="89" spans="1:1" ht="77.5" x14ac:dyDescent="0.25">
      <c r="A89" s="1360" t="s">
        <v>12294</v>
      </c>
    </row>
    <row r="90" spans="1:1" ht="31" x14ac:dyDescent="0.25">
      <c r="A90" s="1360" t="s">
        <v>12295</v>
      </c>
    </row>
    <row r="91" spans="1:1" x14ac:dyDescent="0.25">
      <c r="A91" s="1360" t="s">
        <v>3965</v>
      </c>
    </row>
    <row r="92" spans="1:1" x14ac:dyDescent="0.25">
      <c r="A92" s="1360" t="s">
        <v>11574</v>
      </c>
    </row>
    <row r="93" spans="1:1" ht="155" x14ac:dyDescent="0.25">
      <c r="A93" s="1360" t="s">
        <v>21671</v>
      </c>
    </row>
    <row r="94" spans="1:1" ht="62" x14ac:dyDescent="0.25">
      <c r="A94" s="1360" t="s">
        <v>12297</v>
      </c>
    </row>
    <row r="95" spans="1:1" ht="46.5" x14ac:dyDescent="0.25">
      <c r="A95" s="1360" t="s">
        <v>12298</v>
      </c>
    </row>
    <row r="96" spans="1:1" ht="93" x14ac:dyDescent="0.25">
      <c r="A96" s="1360" t="s">
        <v>21672</v>
      </c>
    </row>
    <row r="97" spans="1:1" ht="77.5" x14ac:dyDescent="0.25">
      <c r="A97" s="1360" t="s">
        <v>13583</v>
      </c>
    </row>
    <row r="98" spans="1:1" ht="77.5" x14ac:dyDescent="0.25">
      <c r="A98" s="1360" t="s">
        <v>13584</v>
      </c>
    </row>
    <row r="99" spans="1:1" x14ac:dyDescent="0.25">
      <c r="A99" s="1360" t="s">
        <v>1301</v>
      </c>
    </row>
    <row r="100" spans="1:1" x14ac:dyDescent="0.25">
      <c r="A100" s="1360" t="s">
        <v>3968</v>
      </c>
    </row>
    <row r="101" spans="1:1" x14ac:dyDescent="0.25">
      <c r="A101" s="1360" t="s">
        <v>3778</v>
      </c>
    </row>
    <row r="102" spans="1:1" x14ac:dyDescent="0.25">
      <c r="A102" s="1360" t="s">
        <v>4353</v>
      </c>
    </row>
    <row r="103" spans="1:1" ht="108.5" x14ac:dyDescent="0.25">
      <c r="A103" s="1360" t="s">
        <v>12299</v>
      </c>
    </row>
    <row r="104" spans="1:1" ht="46.5" x14ac:dyDescent="0.25">
      <c r="A104" s="1360" t="s">
        <v>12300</v>
      </c>
    </row>
    <row r="105" spans="1:1" ht="62" x14ac:dyDescent="0.25">
      <c r="A105" s="1360" t="s">
        <v>12301</v>
      </c>
    </row>
    <row r="106" spans="1:1" ht="31" x14ac:dyDescent="0.25">
      <c r="A106" s="1360" t="s">
        <v>11575</v>
      </c>
    </row>
    <row r="107" spans="1:1" x14ac:dyDescent="0.25">
      <c r="A107" s="1360" t="s">
        <v>12302</v>
      </c>
    </row>
    <row r="108" spans="1:1" ht="31" x14ac:dyDescent="0.25">
      <c r="A108" s="1360" t="s">
        <v>13585</v>
      </c>
    </row>
    <row r="109" spans="1:1" x14ac:dyDescent="0.25">
      <c r="A109" s="1360" t="s">
        <v>13586</v>
      </c>
    </row>
    <row r="110" spans="1:1" x14ac:dyDescent="0.25">
      <c r="A110" s="1360" t="s">
        <v>1303</v>
      </c>
    </row>
    <row r="111" spans="1:1" x14ac:dyDescent="0.25">
      <c r="A111" s="1360" t="s">
        <v>11576</v>
      </c>
    </row>
    <row r="112" spans="1:1" x14ac:dyDescent="0.25">
      <c r="A112" s="1360" t="s">
        <v>2676</v>
      </c>
    </row>
    <row r="113" spans="1:1" x14ac:dyDescent="0.25">
      <c r="A113" s="1360" t="s">
        <v>4226</v>
      </c>
    </row>
    <row r="114" spans="1:1" x14ac:dyDescent="0.25">
      <c r="A114" s="1360" t="s">
        <v>2560</v>
      </c>
    </row>
    <row r="115" spans="1:1" x14ac:dyDescent="0.25">
      <c r="A115" s="1360" t="s">
        <v>4227</v>
      </c>
    </row>
    <row r="116" spans="1:1" ht="31" x14ac:dyDescent="0.25">
      <c r="A116" s="1360" t="s">
        <v>12303</v>
      </c>
    </row>
    <row r="117" spans="1:1" ht="108.5" x14ac:dyDescent="0.25">
      <c r="A117" s="1360" t="s">
        <v>12304</v>
      </c>
    </row>
    <row r="118" spans="1:1" ht="46.5" x14ac:dyDescent="0.25">
      <c r="A118" s="1360" t="s">
        <v>12305</v>
      </c>
    </row>
    <row r="119" spans="1:1" ht="124" x14ac:dyDescent="0.25">
      <c r="A119" s="1360" t="s">
        <v>12306</v>
      </c>
    </row>
    <row r="120" spans="1:1" ht="46.5" x14ac:dyDescent="0.25">
      <c r="A120" s="1360" t="s">
        <v>12307</v>
      </c>
    </row>
    <row r="121" spans="1:1" ht="46.5" x14ac:dyDescent="0.25">
      <c r="A121" s="1360" t="s">
        <v>12308</v>
      </c>
    </row>
    <row r="122" spans="1:1" ht="31" x14ac:dyDescent="0.25">
      <c r="A122" s="1360" t="s">
        <v>12309</v>
      </c>
    </row>
    <row r="123" spans="1:1" ht="31" x14ac:dyDescent="0.25">
      <c r="A123" s="1360" t="s">
        <v>12310</v>
      </c>
    </row>
    <row r="124" spans="1:1" ht="77.5" x14ac:dyDescent="0.25">
      <c r="A124" s="1360" t="s">
        <v>12311</v>
      </c>
    </row>
    <row r="125" spans="1:1" x14ac:dyDescent="0.25">
      <c r="A125" s="1360" t="s">
        <v>2075</v>
      </c>
    </row>
    <row r="126" spans="1:1" x14ac:dyDescent="0.25">
      <c r="A126" s="1360" t="s">
        <v>3795</v>
      </c>
    </row>
    <row r="127" spans="1:1" ht="31" x14ac:dyDescent="0.25">
      <c r="A127" s="1360" t="s">
        <v>12312</v>
      </c>
    </row>
    <row r="128" spans="1:1" x14ac:dyDescent="0.25">
      <c r="A128" s="1360" t="s">
        <v>12313</v>
      </c>
    </row>
    <row r="129" spans="1:1" ht="31" x14ac:dyDescent="0.25">
      <c r="A129" s="1360" t="s">
        <v>12314</v>
      </c>
    </row>
    <row r="130" spans="1:1" x14ac:dyDescent="0.25">
      <c r="A130" s="1360" t="s">
        <v>12315</v>
      </c>
    </row>
    <row r="131" spans="1:1" x14ac:dyDescent="0.25">
      <c r="A131" s="1360" t="s">
        <v>12316</v>
      </c>
    </row>
    <row r="132" spans="1:1" x14ac:dyDescent="0.25">
      <c r="A132" s="1360" t="s">
        <v>12317</v>
      </c>
    </row>
    <row r="133" spans="1:1" ht="31" x14ac:dyDescent="0.25">
      <c r="A133" s="1360" t="s">
        <v>12318</v>
      </c>
    </row>
    <row r="134" spans="1:1" x14ac:dyDescent="0.25">
      <c r="A134" s="1360" t="s">
        <v>12319</v>
      </c>
    </row>
    <row r="135" spans="1:1" ht="31" x14ac:dyDescent="0.25">
      <c r="A135" s="1360" t="s">
        <v>12320</v>
      </c>
    </row>
    <row r="136" spans="1:1" ht="31" x14ac:dyDescent="0.25">
      <c r="A136" s="1360" t="s">
        <v>12321</v>
      </c>
    </row>
    <row r="137" spans="1:1" ht="46.5" x14ac:dyDescent="0.25">
      <c r="A137" s="1360" t="s">
        <v>12322</v>
      </c>
    </row>
    <row r="138" spans="1:1" x14ac:dyDescent="0.25">
      <c r="A138" s="1360" t="s">
        <v>2076</v>
      </c>
    </row>
    <row r="139" spans="1:1" x14ac:dyDescent="0.25">
      <c r="A139" s="1360" t="s">
        <v>11577</v>
      </c>
    </row>
    <row r="140" spans="1:1" ht="46.5" x14ac:dyDescent="0.25">
      <c r="A140" s="1360" t="s">
        <v>12323</v>
      </c>
    </row>
    <row r="141" spans="1:1" ht="46.5" x14ac:dyDescent="0.25">
      <c r="A141" s="1360" t="s">
        <v>12324</v>
      </c>
    </row>
    <row r="142" spans="1:1" x14ac:dyDescent="0.25">
      <c r="A142" s="1360" t="s">
        <v>1302</v>
      </c>
    </row>
    <row r="143" spans="1:1" x14ac:dyDescent="0.25">
      <c r="A143" s="1360" t="s">
        <v>11578</v>
      </c>
    </row>
    <row r="144" spans="1:1" ht="31" x14ac:dyDescent="0.25">
      <c r="A144" s="1360" t="s">
        <v>12325</v>
      </c>
    </row>
    <row r="145" spans="1:1" ht="31" x14ac:dyDescent="0.25">
      <c r="A145" s="1360" t="s">
        <v>12326</v>
      </c>
    </row>
    <row r="146" spans="1:1" ht="31" x14ac:dyDescent="0.25">
      <c r="A146" s="1360" t="s">
        <v>12327</v>
      </c>
    </row>
    <row r="147" spans="1:1" ht="46.5" x14ac:dyDescent="0.25">
      <c r="A147" s="1360" t="s">
        <v>12328</v>
      </c>
    </row>
    <row r="148" spans="1:1" ht="31" x14ac:dyDescent="0.25">
      <c r="A148" s="1360" t="s">
        <v>12329</v>
      </c>
    </row>
    <row r="149" spans="1:1" ht="46.5" x14ac:dyDescent="0.25">
      <c r="A149" s="1360" t="s">
        <v>12330</v>
      </c>
    </row>
    <row r="150" spans="1:1" ht="46.5" x14ac:dyDescent="0.25">
      <c r="A150" s="1360" t="s">
        <v>12331</v>
      </c>
    </row>
    <row r="151" spans="1:1" x14ac:dyDescent="0.25">
      <c r="A151" s="1360" t="s">
        <v>11579</v>
      </c>
    </row>
    <row r="152" spans="1:1" ht="31" x14ac:dyDescent="0.25">
      <c r="A152" s="1360" t="s">
        <v>11580</v>
      </c>
    </row>
    <row r="153" spans="1:1" ht="170.5" x14ac:dyDescent="0.25">
      <c r="A153" s="1360" t="s">
        <v>12332</v>
      </c>
    </row>
    <row r="154" spans="1:1" ht="77.5" x14ac:dyDescent="0.25">
      <c r="A154" s="1360" t="s">
        <v>12333</v>
      </c>
    </row>
    <row r="155" spans="1:1" ht="46.5" x14ac:dyDescent="0.25">
      <c r="A155" s="1360" t="s">
        <v>11581</v>
      </c>
    </row>
    <row r="156" spans="1:1" x14ac:dyDescent="0.25">
      <c r="A156" s="1360" t="s">
        <v>2678</v>
      </c>
    </row>
    <row r="157" spans="1:1" x14ac:dyDescent="0.25">
      <c r="A157" s="1360" t="s">
        <v>4354</v>
      </c>
    </row>
    <row r="158" spans="1:1" x14ac:dyDescent="0.25">
      <c r="A158" s="1360" t="s">
        <v>1304</v>
      </c>
    </row>
    <row r="159" spans="1:1" x14ac:dyDescent="0.25">
      <c r="A159" s="1360" t="s">
        <v>4355</v>
      </c>
    </row>
    <row r="160" spans="1:1" ht="31" x14ac:dyDescent="0.25">
      <c r="A160" s="1360" t="s">
        <v>12334</v>
      </c>
    </row>
    <row r="161" spans="1:1" ht="31" x14ac:dyDescent="0.25">
      <c r="A161" s="1360" t="s">
        <v>13587</v>
      </c>
    </row>
    <row r="162" spans="1:1" ht="31" x14ac:dyDescent="0.25">
      <c r="A162" s="1360" t="s">
        <v>12335</v>
      </c>
    </row>
    <row r="163" spans="1:1" x14ac:dyDescent="0.25">
      <c r="A163" s="1360" t="s">
        <v>1652</v>
      </c>
    </row>
    <row r="164" spans="1:1" x14ac:dyDescent="0.25">
      <c r="A164" s="1360" t="s">
        <v>4356</v>
      </c>
    </row>
    <row r="165" spans="1:1" ht="62" x14ac:dyDescent="0.25">
      <c r="A165" s="1360" t="s">
        <v>12336</v>
      </c>
    </row>
    <row r="166" spans="1:1" ht="93" x14ac:dyDescent="0.25">
      <c r="A166" s="1360" t="s">
        <v>11582</v>
      </c>
    </row>
    <row r="167" spans="1:1" ht="46.5" x14ac:dyDescent="0.25">
      <c r="A167" s="1360" t="s">
        <v>12337</v>
      </c>
    </row>
    <row r="168" spans="1:1" x14ac:dyDescent="0.25">
      <c r="A168" s="1360" t="s">
        <v>1516</v>
      </c>
    </row>
    <row r="169" spans="1:1" ht="31" x14ac:dyDescent="0.25">
      <c r="A169" s="1360" t="s">
        <v>11583</v>
      </c>
    </row>
    <row r="170" spans="1:1" ht="62" x14ac:dyDescent="0.25">
      <c r="A170" s="1360" t="s">
        <v>12338</v>
      </c>
    </row>
    <row r="171" spans="1:1" ht="31" x14ac:dyDescent="0.25">
      <c r="A171" s="1360" t="s">
        <v>12339</v>
      </c>
    </row>
    <row r="172" spans="1:1" ht="31" x14ac:dyDescent="0.25">
      <c r="A172" s="1360" t="s">
        <v>12340</v>
      </c>
    </row>
    <row r="173" spans="1:1" ht="62" x14ac:dyDescent="0.25">
      <c r="A173" s="1360" t="s">
        <v>12341</v>
      </c>
    </row>
    <row r="174" spans="1:1" x14ac:dyDescent="0.25">
      <c r="A174" s="1360" t="s">
        <v>1301</v>
      </c>
    </row>
    <row r="175" spans="1:1" x14ac:dyDescent="0.25">
      <c r="A175" s="1360" t="s">
        <v>11584</v>
      </c>
    </row>
    <row r="176" spans="1:1" x14ac:dyDescent="0.25">
      <c r="A176" s="1360" t="s">
        <v>1518</v>
      </c>
    </row>
    <row r="177" spans="1:1" x14ac:dyDescent="0.25">
      <c r="A177" s="1360" t="s">
        <v>21673</v>
      </c>
    </row>
    <row r="178" spans="1:1" x14ac:dyDescent="0.25">
      <c r="A178" s="1360" t="s">
        <v>12342</v>
      </c>
    </row>
    <row r="179" spans="1:1" ht="108.5" x14ac:dyDescent="0.25">
      <c r="A179" s="1360" t="s">
        <v>21674</v>
      </c>
    </row>
    <row r="180" spans="1:1" ht="31" x14ac:dyDescent="0.25">
      <c r="A180" s="1360" t="s">
        <v>21675</v>
      </c>
    </row>
    <row r="181" spans="1:1" x14ac:dyDescent="0.25">
      <c r="A181" s="1360" t="s">
        <v>21676</v>
      </c>
    </row>
    <row r="182" spans="1:1" ht="77.5" x14ac:dyDescent="0.25">
      <c r="A182" s="1360" t="s">
        <v>21677</v>
      </c>
    </row>
    <row r="183" spans="1:1" x14ac:dyDescent="0.25">
      <c r="A183" s="1360" t="s">
        <v>1664</v>
      </c>
    </row>
    <row r="184" spans="1:1" x14ac:dyDescent="0.25">
      <c r="A184" s="1360" t="s">
        <v>3795</v>
      </c>
    </row>
    <row r="185" spans="1:1" ht="46.5" x14ac:dyDescent="0.25">
      <c r="A185" s="1360" t="s">
        <v>12347</v>
      </c>
    </row>
    <row r="186" spans="1:1" ht="31" x14ac:dyDescent="0.25">
      <c r="A186" s="1360" t="s">
        <v>12348</v>
      </c>
    </row>
    <row r="187" spans="1:1" ht="31" x14ac:dyDescent="0.25">
      <c r="A187" s="1360" t="s">
        <v>12349</v>
      </c>
    </row>
    <row r="188" spans="1:1" x14ac:dyDescent="0.25">
      <c r="A188" s="1360" t="s">
        <v>1666</v>
      </c>
    </row>
    <row r="189" spans="1:1" ht="31" x14ac:dyDescent="0.25">
      <c r="A189" s="1360" t="s">
        <v>11585</v>
      </c>
    </row>
    <row r="190" spans="1:1" ht="46.5" x14ac:dyDescent="0.25">
      <c r="A190" s="1360" t="s">
        <v>22174</v>
      </c>
    </row>
    <row r="191" spans="1:1" ht="139.5" x14ac:dyDescent="0.25">
      <c r="A191" s="1360" t="s">
        <v>22175</v>
      </c>
    </row>
    <row r="192" spans="1:1" x14ac:dyDescent="0.25">
      <c r="A192" s="1360" t="s">
        <v>12351</v>
      </c>
    </row>
    <row r="193" spans="1:1" x14ac:dyDescent="0.25">
      <c r="A193" s="1360" t="s">
        <v>12352</v>
      </c>
    </row>
    <row r="194" spans="1:1" x14ac:dyDescent="0.25">
      <c r="A194" s="1360" t="s">
        <v>12353</v>
      </c>
    </row>
    <row r="195" spans="1:1" x14ac:dyDescent="0.25">
      <c r="A195" s="1360" t="s">
        <v>12354</v>
      </c>
    </row>
    <row r="196" spans="1:1" x14ac:dyDescent="0.25">
      <c r="A196" s="1360" t="s">
        <v>12355</v>
      </c>
    </row>
    <row r="197" spans="1:1" ht="31" x14ac:dyDescent="0.25">
      <c r="A197" s="1360" t="s">
        <v>12356</v>
      </c>
    </row>
    <row r="198" spans="1:1" x14ac:dyDescent="0.25">
      <c r="A198" s="1360" t="s">
        <v>12357</v>
      </c>
    </row>
    <row r="199" spans="1:1" x14ac:dyDescent="0.25">
      <c r="A199" s="1360" t="s">
        <v>12358</v>
      </c>
    </row>
    <row r="200" spans="1:1" x14ac:dyDescent="0.25">
      <c r="A200" s="1360" t="s">
        <v>12359</v>
      </c>
    </row>
    <row r="201" spans="1:1" x14ac:dyDescent="0.25">
      <c r="A201" s="1360" t="s">
        <v>12360</v>
      </c>
    </row>
    <row r="202" spans="1:1" ht="31" x14ac:dyDescent="0.25">
      <c r="A202" s="1360" t="s">
        <v>12361</v>
      </c>
    </row>
    <row r="203" spans="1:1" ht="46.5" x14ac:dyDescent="0.25">
      <c r="A203" s="1360" t="s">
        <v>12362</v>
      </c>
    </row>
    <row r="204" spans="1:1" ht="31" x14ac:dyDescent="0.25">
      <c r="A204" s="1360" t="s">
        <v>12363</v>
      </c>
    </row>
    <row r="205" spans="1:1" x14ac:dyDescent="0.25">
      <c r="A205" s="1360" t="s">
        <v>12364</v>
      </c>
    </row>
    <row r="206" spans="1:1" ht="31" x14ac:dyDescent="0.25">
      <c r="A206" s="1360" t="s">
        <v>12365</v>
      </c>
    </row>
    <row r="207" spans="1:1" ht="77.5" x14ac:dyDescent="0.25">
      <c r="A207" s="1360" t="s">
        <v>12366</v>
      </c>
    </row>
    <row r="208" spans="1:1" ht="46.5" x14ac:dyDescent="0.25">
      <c r="A208" s="1360" t="s">
        <v>12367</v>
      </c>
    </row>
    <row r="209" spans="1:1" ht="46.5" x14ac:dyDescent="0.25">
      <c r="A209" s="1360" t="s">
        <v>12368</v>
      </c>
    </row>
    <row r="210" spans="1:1" x14ac:dyDescent="0.25">
      <c r="A210" s="1360" t="s">
        <v>1370</v>
      </c>
    </row>
    <row r="211" spans="1:1" x14ac:dyDescent="0.25">
      <c r="A211" s="1360" t="s">
        <v>4075</v>
      </c>
    </row>
    <row r="212" spans="1:1" x14ac:dyDescent="0.25">
      <c r="A212" s="1360" t="s">
        <v>1667</v>
      </c>
    </row>
    <row r="213" spans="1:1" x14ac:dyDescent="0.25">
      <c r="A213" s="1360" t="s">
        <v>4076</v>
      </c>
    </row>
    <row r="214" spans="1:1" x14ac:dyDescent="0.25">
      <c r="A214" s="1360" t="s">
        <v>12369</v>
      </c>
    </row>
    <row r="215" spans="1:1" x14ac:dyDescent="0.25">
      <c r="A215" s="1360" t="s">
        <v>12370</v>
      </c>
    </row>
    <row r="216" spans="1:1" x14ac:dyDescent="0.25">
      <c r="A216" s="1360" t="s">
        <v>12371</v>
      </c>
    </row>
    <row r="217" spans="1:1" x14ac:dyDescent="0.25">
      <c r="A217" s="1360" t="s">
        <v>12372</v>
      </c>
    </row>
    <row r="218" spans="1:1" x14ac:dyDescent="0.25">
      <c r="A218" s="1360" t="s">
        <v>12373</v>
      </c>
    </row>
    <row r="219" spans="1:1" x14ac:dyDescent="0.25">
      <c r="A219" s="1360" t="s">
        <v>12374</v>
      </c>
    </row>
    <row r="220" spans="1:1" x14ac:dyDescent="0.25">
      <c r="A220" s="1360" t="s">
        <v>12375</v>
      </c>
    </row>
    <row r="221" spans="1:1" ht="31" x14ac:dyDescent="0.25">
      <c r="A221" s="1360" t="s">
        <v>13589</v>
      </c>
    </row>
    <row r="222" spans="1:1" x14ac:dyDescent="0.25">
      <c r="A222" s="1360" t="s">
        <v>1529</v>
      </c>
    </row>
    <row r="223" spans="1:1" x14ac:dyDescent="0.25">
      <c r="A223" s="1360" t="s">
        <v>3795</v>
      </c>
    </row>
    <row r="224" spans="1:1" x14ac:dyDescent="0.25">
      <c r="A224" s="1360" t="s">
        <v>12376</v>
      </c>
    </row>
    <row r="225" spans="1:1" x14ac:dyDescent="0.25">
      <c r="A225" s="1360" t="s">
        <v>12377</v>
      </c>
    </row>
    <row r="226" spans="1:1" x14ac:dyDescent="0.25">
      <c r="A226" s="1360" t="s">
        <v>12378</v>
      </c>
    </row>
    <row r="227" spans="1:1" x14ac:dyDescent="0.25">
      <c r="A227" s="1360" t="s">
        <v>12379</v>
      </c>
    </row>
    <row r="228" spans="1:1" ht="46.5" x14ac:dyDescent="0.25">
      <c r="A228" s="1360" t="s">
        <v>12380</v>
      </c>
    </row>
    <row r="229" spans="1:1" x14ac:dyDescent="0.25">
      <c r="A229" s="1360" t="s">
        <v>1182</v>
      </c>
    </row>
    <row r="230" spans="1:1" ht="31" x14ac:dyDescent="0.25">
      <c r="A230" s="1360" t="s">
        <v>11586</v>
      </c>
    </row>
    <row r="231" spans="1:1" ht="77.5" x14ac:dyDescent="0.25">
      <c r="A231" s="1360" t="s">
        <v>12381</v>
      </c>
    </row>
    <row r="232" spans="1:1" ht="31" x14ac:dyDescent="0.25">
      <c r="A232" s="1360" t="s">
        <v>12382</v>
      </c>
    </row>
    <row r="233" spans="1:1" ht="31" x14ac:dyDescent="0.25">
      <c r="A233" s="1360" t="s">
        <v>12383</v>
      </c>
    </row>
    <row r="234" spans="1:1" ht="31" x14ac:dyDescent="0.25">
      <c r="A234" s="1360" t="s">
        <v>12384</v>
      </c>
    </row>
    <row r="235" spans="1:1" ht="31" x14ac:dyDescent="0.25">
      <c r="A235" s="1360" t="s">
        <v>12385</v>
      </c>
    </row>
    <row r="236" spans="1:1" ht="31" x14ac:dyDescent="0.25">
      <c r="A236" s="1360" t="s">
        <v>12386</v>
      </c>
    </row>
    <row r="237" spans="1:1" ht="108.5" x14ac:dyDescent="0.25">
      <c r="A237" s="1360" t="s">
        <v>12387</v>
      </c>
    </row>
    <row r="238" spans="1:1" x14ac:dyDescent="0.25">
      <c r="A238" s="1360" t="s">
        <v>12388</v>
      </c>
    </row>
    <row r="239" spans="1:1" ht="31" x14ac:dyDescent="0.25">
      <c r="A239" s="1360" t="s">
        <v>12389</v>
      </c>
    </row>
    <row r="240" spans="1:1" x14ac:dyDescent="0.25">
      <c r="A240" s="1360" t="s">
        <v>12390</v>
      </c>
    </row>
    <row r="241" spans="1:1" x14ac:dyDescent="0.25">
      <c r="A241" s="1360" t="s">
        <v>12391</v>
      </c>
    </row>
    <row r="242" spans="1:1" x14ac:dyDescent="0.25">
      <c r="A242" s="1360" t="s">
        <v>12392</v>
      </c>
    </row>
    <row r="243" spans="1:1" ht="31" x14ac:dyDescent="0.25">
      <c r="A243" s="1360" t="s">
        <v>12393</v>
      </c>
    </row>
    <row r="244" spans="1:1" x14ac:dyDescent="0.25">
      <c r="A244" s="1360" t="s">
        <v>12394</v>
      </c>
    </row>
    <row r="245" spans="1:1" ht="62" x14ac:dyDescent="0.25">
      <c r="A245" s="1360" t="s">
        <v>12395</v>
      </c>
    </row>
    <row r="246" spans="1:1" x14ac:dyDescent="0.25">
      <c r="A246" s="1360" t="s">
        <v>12396</v>
      </c>
    </row>
    <row r="247" spans="1:1" ht="46.5" x14ac:dyDescent="0.25">
      <c r="A247" s="1360" t="s">
        <v>12397</v>
      </c>
    </row>
    <row r="248" spans="1:1" x14ac:dyDescent="0.25">
      <c r="A248" s="1360" t="s">
        <v>12398</v>
      </c>
    </row>
    <row r="249" spans="1:1" x14ac:dyDescent="0.25">
      <c r="A249" s="1360" t="s">
        <v>12399</v>
      </c>
    </row>
    <row r="250" spans="1:1" x14ac:dyDescent="0.25">
      <c r="A250" s="1360" t="s">
        <v>12400</v>
      </c>
    </row>
    <row r="251" spans="1:1" x14ac:dyDescent="0.25">
      <c r="A251" s="1360" t="s">
        <v>12401</v>
      </c>
    </row>
    <row r="252" spans="1:1" x14ac:dyDescent="0.25">
      <c r="A252" s="1360" t="s">
        <v>12402</v>
      </c>
    </row>
    <row r="253" spans="1:1" ht="31" x14ac:dyDescent="0.25">
      <c r="A253" s="1360" t="s">
        <v>12403</v>
      </c>
    </row>
    <row r="254" spans="1:1" ht="31" x14ac:dyDescent="0.25">
      <c r="A254" s="1360" t="s">
        <v>12404</v>
      </c>
    </row>
    <row r="255" spans="1:1" x14ac:dyDescent="0.25">
      <c r="A255" s="1360" t="s">
        <v>12405</v>
      </c>
    </row>
    <row r="256" spans="1:1" x14ac:dyDescent="0.25">
      <c r="A256" s="1360" t="s">
        <v>12406</v>
      </c>
    </row>
    <row r="257" spans="1:1" ht="31" x14ac:dyDescent="0.25">
      <c r="A257" s="1360" t="s">
        <v>13590</v>
      </c>
    </row>
    <row r="258" spans="1:1" x14ac:dyDescent="0.25">
      <c r="A258" s="1360" t="s">
        <v>1517</v>
      </c>
    </row>
    <row r="259" spans="1:1" x14ac:dyDescent="0.25">
      <c r="A259" s="1360" t="s">
        <v>4272</v>
      </c>
    </row>
    <row r="260" spans="1:1" x14ac:dyDescent="0.25">
      <c r="A260" s="1360" t="s">
        <v>2676</v>
      </c>
    </row>
    <row r="261" spans="1:1" x14ac:dyDescent="0.25">
      <c r="A261" s="1360" t="s">
        <v>4273</v>
      </c>
    </row>
    <row r="262" spans="1:1" x14ac:dyDescent="0.25">
      <c r="A262" s="1360" t="s">
        <v>1183</v>
      </c>
    </row>
    <row r="263" spans="1:1" x14ac:dyDescent="0.25">
      <c r="A263" s="1360" t="s">
        <v>4274</v>
      </c>
    </row>
    <row r="264" spans="1:1" ht="31" x14ac:dyDescent="0.25">
      <c r="A264" s="1360" t="s">
        <v>6076</v>
      </c>
    </row>
    <row r="265" spans="1:1" x14ac:dyDescent="0.25">
      <c r="A265" s="1360" t="s">
        <v>1184</v>
      </c>
    </row>
    <row r="266" spans="1:1" x14ac:dyDescent="0.25">
      <c r="A266" s="1360" t="s">
        <v>6077</v>
      </c>
    </row>
    <row r="267" spans="1:1" ht="31" x14ac:dyDescent="0.25">
      <c r="A267" s="1360" t="s">
        <v>12407</v>
      </c>
    </row>
    <row r="268" spans="1:1" ht="77.5" x14ac:dyDescent="0.25">
      <c r="A268" s="1360" t="s">
        <v>12408</v>
      </c>
    </row>
    <row r="269" spans="1:1" ht="46.5" x14ac:dyDescent="0.25">
      <c r="A269" s="1360" t="s">
        <v>12409</v>
      </c>
    </row>
    <row r="270" spans="1:1" ht="46.5" x14ac:dyDescent="0.25">
      <c r="A270" s="1360" t="s">
        <v>12410</v>
      </c>
    </row>
    <row r="271" spans="1:1" ht="62" x14ac:dyDescent="0.25">
      <c r="A271" s="1360" t="s">
        <v>12411</v>
      </c>
    </row>
    <row r="272" spans="1:1" x14ac:dyDescent="0.25">
      <c r="A272" s="1360" t="s">
        <v>2678</v>
      </c>
    </row>
    <row r="273" spans="1:1" x14ac:dyDescent="0.25">
      <c r="A273" s="1360" t="s">
        <v>4160</v>
      </c>
    </row>
    <row r="274" spans="1:1" x14ac:dyDescent="0.25">
      <c r="A274" s="1360" t="s">
        <v>1185</v>
      </c>
    </row>
    <row r="275" spans="1:1" x14ac:dyDescent="0.25">
      <c r="A275" s="1360" t="s">
        <v>4161</v>
      </c>
    </row>
    <row r="276" spans="1:1" x14ac:dyDescent="0.25">
      <c r="A276" s="1360" t="s">
        <v>11587</v>
      </c>
    </row>
    <row r="277" spans="1:1" x14ac:dyDescent="0.25">
      <c r="A277" s="1360" t="s">
        <v>869</v>
      </c>
    </row>
    <row r="278" spans="1:1" x14ac:dyDescent="0.25">
      <c r="A278" s="1360" t="s">
        <v>6078</v>
      </c>
    </row>
    <row r="279" spans="1:1" ht="46.5" x14ac:dyDescent="0.25">
      <c r="A279" s="1360" t="s">
        <v>12412</v>
      </c>
    </row>
    <row r="280" spans="1:1" ht="62" x14ac:dyDescent="0.25">
      <c r="A280" s="1360" t="s">
        <v>12413</v>
      </c>
    </row>
    <row r="281" spans="1:1" ht="46.5" x14ac:dyDescent="0.25">
      <c r="A281" s="1360" t="s">
        <v>12414</v>
      </c>
    </row>
    <row r="282" spans="1:1" ht="46.5" x14ac:dyDescent="0.25">
      <c r="A282" s="1360" t="s">
        <v>12415</v>
      </c>
    </row>
    <row r="283" spans="1:1" ht="46.5" x14ac:dyDescent="0.25">
      <c r="A283" s="1360" t="s">
        <v>12416</v>
      </c>
    </row>
    <row r="284" spans="1:1" ht="62" x14ac:dyDescent="0.25">
      <c r="A284" s="1360" t="s">
        <v>12417</v>
      </c>
    </row>
    <row r="285" spans="1:1" ht="46.5" x14ac:dyDescent="0.25">
      <c r="A285" s="1360" t="s">
        <v>12418</v>
      </c>
    </row>
    <row r="286" spans="1:1" ht="77.5" x14ac:dyDescent="0.25">
      <c r="A286" s="1360" t="s">
        <v>12419</v>
      </c>
    </row>
    <row r="287" spans="1:1" ht="186" x14ac:dyDescent="0.25">
      <c r="A287" s="1360" t="s">
        <v>13591</v>
      </c>
    </row>
    <row r="288" spans="1:1" x14ac:dyDescent="0.25">
      <c r="A288" s="1360" t="s">
        <v>614</v>
      </c>
    </row>
    <row r="289" spans="1:1" x14ac:dyDescent="0.25">
      <c r="A289" s="1360" t="s">
        <v>11588</v>
      </c>
    </row>
    <row r="290" spans="1:1" ht="93" x14ac:dyDescent="0.25">
      <c r="A290" s="1360" t="s">
        <v>22176</v>
      </c>
    </row>
    <row r="291" spans="1:1" x14ac:dyDescent="0.25">
      <c r="A291" s="1360" t="s">
        <v>1301</v>
      </c>
    </row>
    <row r="292" spans="1:1" x14ac:dyDescent="0.25">
      <c r="A292" s="1360" t="s">
        <v>4276</v>
      </c>
    </row>
    <row r="293" spans="1:1" x14ac:dyDescent="0.25">
      <c r="A293" s="1360" t="s">
        <v>1191</v>
      </c>
    </row>
    <row r="294" spans="1:1" x14ac:dyDescent="0.25">
      <c r="A294" s="1360" t="s">
        <v>6080</v>
      </c>
    </row>
    <row r="295" spans="1:1" ht="46.5" x14ac:dyDescent="0.25">
      <c r="A295" s="1360" t="s">
        <v>6081</v>
      </c>
    </row>
    <row r="296" spans="1:1" x14ac:dyDescent="0.25">
      <c r="A296" s="1360" t="s">
        <v>875</v>
      </c>
    </row>
    <row r="297" spans="1:1" x14ac:dyDescent="0.25">
      <c r="A297" s="1360" t="s">
        <v>11589</v>
      </c>
    </row>
    <row r="298" spans="1:1" ht="46.5" x14ac:dyDescent="0.25">
      <c r="A298" s="1360" t="s">
        <v>12420</v>
      </c>
    </row>
    <row r="299" spans="1:1" ht="62" x14ac:dyDescent="0.25">
      <c r="A299" s="1360" t="s">
        <v>12421</v>
      </c>
    </row>
    <row r="300" spans="1:1" ht="62" x14ac:dyDescent="0.25">
      <c r="A300" s="1360" t="s">
        <v>12422</v>
      </c>
    </row>
    <row r="301" spans="1:1" ht="77.5" x14ac:dyDescent="0.25">
      <c r="A301" s="1360" t="s">
        <v>12423</v>
      </c>
    </row>
    <row r="302" spans="1:1" ht="77.5" x14ac:dyDescent="0.25">
      <c r="A302" s="1360" t="s">
        <v>12424</v>
      </c>
    </row>
    <row r="303" spans="1:1" x14ac:dyDescent="0.25">
      <c r="A303" s="1360" t="s">
        <v>6082</v>
      </c>
    </row>
    <row r="304" spans="1:1" x14ac:dyDescent="0.25">
      <c r="A304" s="1360" t="s">
        <v>11590</v>
      </c>
    </row>
    <row r="305" spans="1:1" ht="93" x14ac:dyDescent="0.25">
      <c r="A305" s="1360" t="s">
        <v>22177</v>
      </c>
    </row>
    <row r="306" spans="1:1" x14ac:dyDescent="0.25">
      <c r="A306" s="1360" t="s">
        <v>1370</v>
      </c>
    </row>
    <row r="307" spans="1:1" x14ac:dyDescent="0.25">
      <c r="A307" s="1360" t="s">
        <v>4206</v>
      </c>
    </row>
    <row r="308" spans="1:1" x14ac:dyDescent="0.25">
      <c r="A308" s="1360" t="s">
        <v>876</v>
      </c>
    </row>
    <row r="309" spans="1:1" x14ac:dyDescent="0.25">
      <c r="A309" s="1360" t="s">
        <v>4207</v>
      </c>
    </row>
    <row r="310" spans="1:1" ht="77.5" x14ac:dyDescent="0.25">
      <c r="A310" s="1360" t="s">
        <v>21678</v>
      </c>
    </row>
    <row r="311" spans="1:1" x14ac:dyDescent="0.25">
      <c r="A311" s="1360" t="s">
        <v>877</v>
      </c>
    </row>
    <row r="312" spans="1:1" ht="31" x14ac:dyDescent="0.25">
      <c r="A312" s="1360" t="s">
        <v>11592</v>
      </c>
    </row>
    <row r="313" spans="1:1" ht="46.5" x14ac:dyDescent="0.25">
      <c r="A313" s="1360" t="s">
        <v>21679</v>
      </c>
    </row>
    <row r="314" spans="1:1" ht="46.5" x14ac:dyDescent="0.25">
      <c r="A314" s="1360" t="s">
        <v>12426</v>
      </c>
    </row>
    <row r="315" spans="1:1" ht="31" x14ac:dyDescent="0.25">
      <c r="A315" s="1360" t="s">
        <v>12427</v>
      </c>
    </row>
    <row r="316" spans="1:1" ht="46.5" x14ac:dyDescent="0.25">
      <c r="A316" s="1360" t="s">
        <v>12428</v>
      </c>
    </row>
    <row r="317" spans="1:1" ht="31" x14ac:dyDescent="0.25">
      <c r="A317" s="1360" t="s">
        <v>12429</v>
      </c>
    </row>
    <row r="318" spans="1:1" ht="46.5" x14ac:dyDescent="0.25">
      <c r="A318" s="1360" t="s">
        <v>21680</v>
      </c>
    </row>
    <row r="319" spans="1:1" ht="31" x14ac:dyDescent="0.25">
      <c r="A319" s="1360" t="s">
        <v>21681</v>
      </c>
    </row>
    <row r="320" spans="1:1" ht="31" x14ac:dyDescent="0.25">
      <c r="A320" s="1360" t="s">
        <v>21682</v>
      </c>
    </row>
    <row r="321" spans="1:1" ht="31" x14ac:dyDescent="0.25">
      <c r="A321" s="1360" t="s">
        <v>21683</v>
      </c>
    </row>
    <row r="322" spans="1:1" ht="31" x14ac:dyDescent="0.25">
      <c r="A322" s="1360" t="s">
        <v>21684</v>
      </c>
    </row>
    <row r="323" spans="1:1" x14ac:dyDescent="0.25">
      <c r="A323" s="1360" t="s">
        <v>12433</v>
      </c>
    </row>
    <row r="324" spans="1:1" x14ac:dyDescent="0.25">
      <c r="A324" s="1360" t="s">
        <v>12434</v>
      </c>
    </row>
    <row r="325" spans="1:1" ht="108.5" x14ac:dyDescent="0.25">
      <c r="A325" s="1360" t="s">
        <v>22178</v>
      </c>
    </row>
    <row r="326" spans="1:1" x14ac:dyDescent="0.25">
      <c r="A326" s="1360" t="s">
        <v>880</v>
      </c>
    </row>
    <row r="327" spans="1:1" ht="31" x14ac:dyDescent="0.25">
      <c r="A327" s="1360" t="s">
        <v>11583</v>
      </c>
    </row>
    <row r="328" spans="1:1" ht="62" x14ac:dyDescent="0.25">
      <c r="A328" s="1360" t="s">
        <v>12436</v>
      </c>
    </row>
    <row r="329" spans="1:1" ht="31" x14ac:dyDescent="0.25">
      <c r="A329" s="1360" t="s">
        <v>12437</v>
      </c>
    </row>
    <row r="330" spans="1:1" ht="31" x14ac:dyDescent="0.25">
      <c r="A330" s="1360" t="s">
        <v>21685</v>
      </c>
    </row>
    <row r="331" spans="1:1" ht="31" x14ac:dyDescent="0.25">
      <c r="A331" s="1360" t="s">
        <v>12440</v>
      </c>
    </row>
    <row r="332" spans="1:1" ht="93" x14ac:dyDescent="0.25">
      <c r="A332" s="1360" t="s">
        <v>22179</v>
      </c>
    </row>
    <row r="333" spans="1:1" x14ac:dyDescent="0.25">
      <c r="A333" s="1360" t="s">
        <v>1665</v>
      </c>
    </row>
    <row r="334" spans="1:1" x14ac:dyDescent="0.25">
      <c r="A334" s="1360" t="s">
        <v>4288</v>
      </c>
    </row>
    <row r="335" spans="1:1" x14ac:dyDescent="0.25">
      <c r="A335" s="1360" t="s">
        <v>881</v>
      </c>
    </row>
    <row r="336" spans="1:1" x14ac:dyDescent="0.25">
      <c r="A336" s="1360" t="s">
        <v>4289</v>
      </c>
    </row>
    <row r="337" spans="1:1" x14ac:dyDescent="0.25">
      <c r="A337" s="1360" t="s">
        <v>12442</v>
      </c>
    </row>
    <row r="338" spans="1:1" x14ac:dyDescent="0.25">
      <c r="A338" s="1360" t="s">
        <v>12443</v>
      </c>
    </row>
    <row r="339" spans="1:1" x14ac:dyDescent="0.25">
      <c r="A339" s="1360" t="s">
        <v>12444</v>
      </c>
    </row>
    <row r="340" spans="1:1" x14ac:dyDescent="0.25">
      <c r="A340" s="1360" t="s">
        <v>12445</v>
      </c>
    </row>
    <row r="341" spans="1:1" x14ac:dyDescent="0.25">
      <c r="A341" s="1360" t="s">
        <v>12446</v>
      </c>
    </row>
    <row r="342" spans="1:1" ht="31" x14ac:dyDescent="0.25">
      <c r="A342" s="1360" t="s">
        <v>12447</v>
      </c>
    </row>
    <row r="343" spans="1:1" ht="31" x14ac:dyDescent="0.25">
      <c r="A343" s="1360" t="s">
        <v>12448</v>
      </c>
    </row>
    <row r="344" spans="1:1" x14ac:dyDescent="0.25">
      <c r="A344" s="1360" t="s">
        <v>12449</v>
      </c>
    </row>
    <row r="345" spans="1:1" ht="31" x14ac:dyDescent="0.25">
      <c r="A345" s="1360" t="s">
        <v>12450</v>
      </c>
    </row>
    <row r="346" spans="1:1" x14ac:dyDescent="0.25">
      <c r="A346" s="1360" t="s">
        <v>1327</v>
      </c>
    </row>
    <row r="347" spans="1:1" x14ac:dyDescent="0.25">
      <c r="A347" s="1360" t="s">
        <v>3795</v>
      </c>
    </row>
    <row r="348" spans="1:1" ht="31" x14ac:dyDescent="0.25">
      <c r="A348" s="1360" t="s">
        <v>11594</v>
      </c>
    </row>
    <row r="349" spans="1:1" x14ac:dyDescent="0.25">
      <c r="A349" s="1360" t="s">
        <v>1328</v>
      </c>
    </row>
    <row r="350" spans="1:1" x14ac:dyDescent="0.25">
      <c r="A350" s="1360" t="s">
        <v>4290</v>
      </c>
    </row>
    <row r="351" spans="1:1" ht="93" x14ac:dyDescent="0.25">
      <c r="A351" s="1360" t="s">
        <v>22180</v>
      </c>
    </row>
    <row r="352" spans="1:1" x14ac:dyDescent="0.25">
      <c r="A352" s="1360" t="s">
        <v>1526</v>
      </c>
    </row>
    <row r="353" spans="1:1" x14ac:dyDescent="0.25">
      <c r="A353" s="1360" t="s">
        <v>4291</v>
      </c>
    </row>
    <row r="354" spans="1:1" x14ac:dyDescent="0.25">
      <c r="A354" s="1360" t="s">
        <v>1746</v>
      </c>
    </row>
    <row r="355" spans="1:1" x14ac:dyDescent="0.25">
      <c r="A355" s="1360" t="s">
        <v>4292</v>
      </c>
    </row>
    <row r="356" spans="1:1" x14ac:dyDescent="0.25">
      <c r="A356" s="1360" t="s">
        <v>12451</v>
      </c>
    </row>
    <row r="357" spans="1:1" x14ac:dyDescent="0.25">
      <c r="A357" s="1360" t="s">
        <v>12452</v>
      </c>
    </row>
    <row r="358" spans="1:1" x14ac:dyDescent="0.25">
      <c r="A358" s="1360" t="s">
        <v>12453</v>
      </c>
    </row>
    <row r="359" spans="1:1" x14ac:dyDescent="0.25">
      <c r="A359" s="1360" t="s">
        <v>12454</v>
      </c>
    </row>
    <row r="360" spans="1:1" x14ac:dyDescent="0.25">
      <c r="A360" s="1360" t="s">
        <v>12455</v>
      </c>
    </row>
    <row r="361" spans="1:1" ht="31" x14ac:dyDescent="0.25">
      <c r="A361" s="1360" t="s">
        <v>11595</v>
      </c>
    </row>
    <row r="362" spans="1:1" ht="31" x14ac:dyDescent="0.25">
      <c r="A362" s="1360" t="s">
        <v>12456</v>
      </c>
    </row>
    <row r="363" spans="1:1" ht="46.5" x14ac:dyDescent="0.25">
      <c r="A363" s="1360" t="s">
        <v>12457</v>
      </c>
    </row>
    <row r="364" spans="1:1" x14ac:dyDescent="0.25">
      <c r="A364" s="1360" t="s">
        <v>1750</v>
      </c>
    </row>
    <row r="365" spans="1:1" x14ac:dyDescent="0.25">
      <c r="A365" s="1360" t="s">
        <v>4290</v>
      </c>
    </row>
    <row r="366" spans="1:1" ht="93" x14ac:dyDescent="0.25">
      <c r="A366" s="1360" t="s">
        <v>22181</v>
      </c>
    </row>
    <row r="367" spans="1:1" x14ac:dyDescent="0.25">
      <c r="A367" s="1360" t="s">
        <v>863</v>
      </c>
    </row>
    <row r="368" spans="1:1" x14ac:dyDescent="0.25">
      <c r="A368" s="1360" t="s">
        <v>11596</v>
      </c>
    </row>
    <row r="369" spans="1:1" x14ac:dyDescent="0.25">
      <c r="A369" s="1360" t="s">
        <v>1752</v>
      </c>
    </row>
    <row r="370" spans="1:1" x14ac:dyDescent="0.25">
      <c r="A370" s="1360" t="s">
        <v>4293</v>
      </c>
    </row>
    <row r="371" spans="1:1" ht="62" x14ac:dyDescent="0.25">
      <c r="A371" s="1360" t="s">
        <v>12458</v>
      </c>
    </row>
    <row r="372" spans="1:1" x14ac:dyDescent="0.25">
      <c r="A372" s="1360" t="s">
        <v>12459</v>
      </c>
    </row>
    <row r="373" spans="1:1" x14ac:dyDescent="0.25">
      <c r="A373" s="1360" t="s">
        <v>12460</v>
      </c>
    </row>
    <row r="374" spans="1:1" ht="46.5" x14ac:dyDescent="0.25">
      <c r="A374" s="1360" t="s">
        <v>12461</v>
      </c>
    </row>
    <row r="375" spans="1:1" ht="46.5" x14ac:dyDescent="0.25">
      <c r="A375" s="1360" t="s">
        <v>12462</v>
      </c>
    </row>
    <row r="376" spans="1:1" ht="46.5" x14ac:dyDescent="0.25">
      <c r="A376" s="1360" t="s">
        <v>12463</v>
      </c>
    </row>
    <row r="377" spans="1:1" ht="31" x14ac:dyDescent="0.25">
      <c r="A377" s="1360" t="s">
        <v>12464</v>
      </c>
    </row>
    <row r="378" spans="1:1" ht="46.5" x14ac:dyDescent="0.25">
      <c r="A378" s="1360" t="s">
        <v>12465</v>
      </c>
    </row>
    <row r="379" spans="1:1" x14ac:dyDescent="0.25">
      <c r="A379" s="1360" t="s">
        <v>1754</v>
      </c>
    </row>
    <row r="380" spans="1:1" x14ac:dyDescent="0.25">
      <c r="A380" s="1360" t="s">
        <v>3795</v>
      </c>
    </row>
    <row r="381" spans="1:1" ht="46.5" x14ac:dyDescent="0.25">
      <c r="A381" s="1360" t="s">
        <v>12466</v>
      </c>
    </row>
    <row r="382" spans="1:1" ht="46.5" x14ac:dyDescent="0.25">
      <c r="A382" s="1360" t="s">
        <v>12467</v>
      </c>
    </row>
    <row r="383" spans="1:1" ht="31" x14ac:dyDescent="0.25">
      <c r="A383" s="1360" t="s">
        <v>12468</v>
      </c>
    </row>
    <row r="384" spans="1:1" x14ac:dyDescent="0.25">
      <c r="A384" s="1360" t="s">
        <v>12469</v>
      </c>
    </row>
    <row r="385" spans="1:1" ht="31" x14ac:dyDescent="0.25">
      <c r="A385" s="1360" t="s">
        <v>12470</v>
      </c>
    </row>
    <row r="386" spans="1:1" ht="31" x14ac:dyDescent="0.25">
      <c r="A386" s="1360" t="s">
        <v>12471</v>
      </c>
    </row>
    <row r="387" spans="1:1" ht="31" x14ac:dyDescent="0.25">
      <c r="A387" s="1360" t="s">
        <v>12472</v>
      </c>
    </row>
    <row r="388" spans="1:1" x14ac:dyDescent="0.25">
      <c r="A388" s="1360" t="s">
        <v>12473</v>
      </c>
    </row>
    <row r="389" spans="1:1" ht="77.5" x14ac:dyDescent="0.25">
      <c r="A389" s="1360" t="s">
        <v>22182</v>
      </c>
    </row>
    <row r="390" spans="1:1" ht="62" x14ac:dyDescent="0.25">
      <c r="A390" s="1360" t="s">
        <v>12475</v>
      </c>
    </row>
    <row r="391" spans="1:1" x14ac:dyDescent="0.25">
      <c r="A391" s="1360" t="s">
        <v>1960</v>
      </c>
    </row>
    <row r="392" spans="1:1" ht="31" x14ac:dyDescent="0.25">
      <c r="A392" s="1360" t="s">
        <v>11597</v>
      </c>
    </row>
    <row r="393" spans="1:1" ht="31" x14ac:dyDescent="0.25">
      <c r="A393" s="1360" t="s">
        <v>12476</v>
      </c>
    </row>
    <row r="394" spans="1:1" ht="31" x14ac:dyDescent="0.25">
      <c r="A394" s="1360" t="s">
        <v>12477</v>
      </c>
    </row>
    <row r="395" spans="1:1" x14ac:dyDescent="0.25">
      <c r="A395" s="1360" t="s">
        <v>12478</v>
      </c>
    </row>
    <row r="396" spans="1:1" x14ac:dyDescent="0.25">
      <c r="A396" s="1360" t="s">
        <v>12479</v>
      </c>
    </row>
    <row r="397" spans="1:1" ht="46.5" x14ac:dyDescent="0.25">
      <c r="A397" s="1360" t="s">
        <v>12480</v>
      </c>
    </row>
    <row r="398" spans="1:1" ht="31" x14ac:dyDescent="0.25">
      <c r="A398" s="1360" t="s">
        <v>12481</v>
      </c>
    </row>
    <row r="399" spans="1:1" ht="46.5" x14ac:dyDescent="0.25">
      <c r="A399" s="1360" t="s">
        <v>12482</v>
      </c>
    </row>
    <row r="400" spans="1:1" ht="31" x14ac:dyDescent="0.25">
      <c r="A400" s="1360" t="s">
        <v>12483</v>
      </c>
    </row>
    <row r="401" spans="1:1" ht="31" x14ac:dyDescent="0.25">
      <c r="A401" s="1360" t="s">
        <v>12484</v>
      </c>
    </row>
    <row r="402" spans="1:1" x14ac:dyDescent="0.25">
      <c r="A402" s="1360" t="s">
        <v>12485</v>
      </c>
    </row>
    <row r="403" spans="1:1" ht="46.5" x14ac:dyDescent="0.25">
      <c r="A403" s="1360" t="s">
        <v>12486</v>
      </c>
    </row>
    <row r="404" spans="1:1" x14ac:dyDescent="0.25">
      <c r="A404" s="1360" t="s">
        <v>12487</v>
      </c>
    </row>
    <row r="405" spans="1:1" x14ac:dyDescent="0.25">
      <c r="A405" s="1360" t="s">
        <v>12488</v>
      </c>
    </row>
    <row r="406" spans="1:1" x14ac:dyDescent="0.25">
      <c r="A406" s="1360" t="s">
        <v>1293</v>
      </c>
    </row>
    <row r="407" spans="1:1" x14ac:dyDescent="0.25">
      <c r="A407" s="1360" t="s">
        <v>12489</v>
      </c>
    </row>
    <row r="408" spans="1:1" x14ac:dyDescent="0.25">
      <c r="A408" s="1360" t="s">
        <v>12490</v>
      </c>
    </row>
    <row r="409" spans="1:1" ht="46.5" x14ac:dyDescent="0.25">
      <c r="A409" s="1360" t="s">
        <v>12491</v>
      </c>
    </row>
    <row r="410" spans="1:1" x14ac:dyDescent="0.25">
      <c r="A410" s="1360" t="s">
        <v>17542</v>
      </c>
    </row>
    <row r="411" spans="1:1" x14ac:dyDescent="0.25">
      <c r="A411" s="1360" t="s">
        <v>17543</v>
      </c>
    </row>
    <row r="412" spans="1:1" x14ac:dyDescent="0.25">
      <c r="A412" s="1360" t="s">
        <v>17544</v>
      </c>
    </row>
    <row r="413" spans="1:1" ht="31" x14ac:dyDescent="0.25">
      <c r="A413" s="1360" t="s">
        <v>4323</v>
      </c>
    </row>
    <row r="414" spans="1:1" ht="62" x14ac:dyDescent="0.25">
      <c r="A414" s="1360" t="s">
        <v>12492</v>
      </c>
    </row>
    <row r="415" spans="1:1" ht="31" x14ac:dyDescent="0.25">
      <c r="A415" s="1360" t="s">
        <v>12493</v>
      </c>
    </row>
    <row r="416" spans="1:1" ht="31" x14ac:dyDescent="0.25">
      <c r="A416" s="1360" t="s">
        <v>12494</v>
      </c>
    </row>
    <row r="417" spans="1:1" ht="31" x14ac:dyDescent="0.25">
      <c r="A417" s="1360" t="s">
        <v>12495</v>
      </c>
    </row>
    <row r="418" spans="1:1" ht="31" x14ac:dyDescent="0.25">
      <c r="A418" s="1360" t="s">
        <v>12496</v>
      </c>
    </row>
    <row r="419" spans="1:1" ht="31" x14ac:dyDescent="0.25">
      <c r="A419" s="1360" t="s">
        <v>11598</v>
      </c>
    </row>
    <row r="420" spans="1:1" ht="31" x14ac:dyDescent="0.25">
      <c r="A420" s="1360" t="s">
        <v>12497</v>
      </c>
    </row>
    <row r="421" spans="1:1" ht="31" x14ac:dyDescent="0.25">
      <c r="A421" s="1360" t="s">
        <v>12498</v>
      </c>
    </row>
    <row r="422" spans="1:1" x14ac:dyDescent="0.25">
      <c r="A422" s="1360" t="s">
        <v>12499</v>
      </c>
    </row>
    <row r="423" spans="1:1" ht="46.5" x14ac:dyDescent="0.25">
      <c r="A423" s="1360" t="s">
        <v>12500</v>
      </c>
    </row>
    <row r="424" spans="1:1" x14ac:dyDescent="0.25">
      <c r="A424" s="1360" t="s">
        <v>866</v>
      </c>
    </row>
    <row r="425" spans="1:1" x14ac:dyDescent="0.25">
      <c r="A425" s="1360" t="s">
        <v>4324</v>
      </c>
    </row>
    <row r="426" spans="1:1" x14ac:dyDescent="0.25">
      <c r="A426" s="1360" t="s">
        <v>1045</v>
      </c>
    </row>
    <row r="427" spans="1:1" x14ac:dyDescent="0.25">
      <c r="A427" s="1360" t="s">
        <v>4325</v>
      </c>
    </row>
    <row r="428" spans="1:1" ht="139.5" x14ac:dyDescent="0.25">
      <c r="A428" s="1360" t="s">
        <v>12501</v>
      </c>
    </row>
    <row r="429" spans="1:1" ht="31" x14ac:dyDescent="0.25">
      <c r="A429" s="1360" t="s">
        <v>12502</v>
      </c>
    </row>
    <row r="430" spans="1:1" x14ac:dyDescent="0.25">
      <c r="A430" s="1360" t="s">
        <v>3398</v>
      </c>
    </row>
    <row r="431" spans="1:1" x14ac:dyDescent="0.25">
      <c r="A431" s="1360" t="s">
        <v>11599</v>
      </c>
    </row>
    <row r="432" spans="1:1" x14ac:dyDescent="0.25">
      <c r="A432" s="1360" t="s">
        <v>1625</v>
      </c>
    </row>
    <row r="433" spans="1:1" x14ac:dyDescent="0.25">
      <c r="A433" s="1360" t="s">
        <v>11600</v>
      </c>
    </row>
    <row r="434" spans="1:1" x14ac:dyDescent="0.25">
      <c r="A434" s="1360" t="s">
        <v>1541</v>
      </c>
    </row>
    <row r="435" spans="1:1" x14ac:dyDescent="0.25">
      <c r="A435" s="1360" t="s">
        <v>4348</v>
      </c>
    </row>
    <row r="436" spans="1:1" ht="62" x14ac:dyDescent="0.25">
      <c r="A436" s="1360" t="s">
        <v>12504</v>
      </c>
    </row>
    <row r="437" spans="1:1" x14ac:dyDescent="0.25">
      <c r="A437" s="1360" t="s">
        <v>12505</v>
      </c>
    </row>
    <row r="438" spans="1:1" ht="46.5" x14ac:dyDescent="0.25">
      <c r="A438" s="1360" t="s">
        <v>12506</v>
      </c>
    </row>
    <row r="439" spans="1:1" ht="46.5" x14ac:dyDescent="0.25">
      <c r="A439" s="1360" t="s">
        <v>12507</v>
      </c>
    </row>
    <row r="440" spans="1:1" ht="31" x14ac:dyDescent="0.25">
      <c r="A440" s="1360" t="s">
        <v>12508</v>
      </c>
    </row>
    <row r="441" spans="1:1" ht="31" x14ac:dyDescent="0.25">
      <c r="A441" s="1360" t="s">
        <v>12509</v>
      </c>
    </row>
    <row r="442" spans="1:1" ht="46.5" x14ac:dyDescent="0.25">
      <c r="A442" s="1360" t="s">
        <v>12510</v>
      </c>
    </row>
    <row r="443" spans="1:1" ht="31" x14ac:dyDescent="0.25">
      <c r="A443" s="1360" t="s">
        <v>21686</v>
      </c>
    </row>
    <row r="444" spans="1:1" ht="93" x14ac:dyDescent="0.25">
      <c r="A444" s="1360" t="s">
        <v>21687</v>
      </c>
    </row>
    <row r="445" spans="1:1" x14ac:dyDescent="0.25">
      <c r="A445" s="1360" t="s">
        <v>2839</v>
      </c>
    </row>
    <row r="446" spans="1:1" x14ac:dyDescent="0.25">
      <c r="A446" s="1360" t="s">
        <v>4205</v>
      </c>
    </row>
    <row r="447" spans="1:1" ht="31" x14ac:dyDescent="0.25">
      <c r="A447" s="1360" t="s">
        <v>12514</v>
      </c>
    </row>
    <row r="448" spans="1:1" ht="155" x14ac:dyDescent="0.25">
      <c r="A448" s="1360" t="s">
        <v>12515</v>
      </c>
    </row>
    <row r="449" spans="1:1" ht="155" x14ac:dyDescent="0.25">
      <c r="A449" s="1360" t="s">
        <v>12516</v>
      </c>
    </row>
    <row r="450" spans="1:1" ht="46.5" x14ac:dyDescent="0.25">
      <c r="A450" s="1360" t="s">
        <v>12517</v>
      </c>
    </row>
    <row r="451" spans="1:1" ht="31" x14ac:dyDescent="0.25">
      <c r="A451" s="1360" t="s">
        <v>12518</v>
      </c>
    </row>
    <row r="452" spans="1:1" x14ac:dyDescent="0.25">
      <c r="A452" s="1360" t="s">
        <v>2194</v>
      </c>
    </row>
    <row r="453" spans="1:1" x14ac:dyDescent="0.25">
      <c r="A453" s="1360" t="s">
        <v>4114</v>
      </c>
    </row>
    <row r="454" spans="1:1" ht="31" x14ac:dyDescent="0.25">
      <c r="A454" s="1360" t="s">
        <v>11601</v>
      </c>
    </row>
    <row r="455" spans="1:1" x14ac:dyDescent="0.25">
      <c r="A455" s="1360" t="s">
        <v>2675</v>
      </c>
    </row>
    <row r="456" spans="1:1" x14ac:dyDescent="0.25">
      <c r="A456" s="1360" t="s">
        <v>11602</v>
      </c>
    </row>
    <row r="457" spans="1:1" x14ac:dyDescent="0.25">
      <c r="A457" s="1360" t="s">
        <v>21688</v>
      </c>
    </row>
    <row r="458" spans="1:1" x14ac:dyDescent="0.25">
      <c r="A458" s="1360" t="s">
        <v>1974</v>
      </c>
    </row>
    <row r="459" spans="1:1" ht="93" x14ac:dyDescent="0.25">
      <c r="A459" s="1360" t="s">
        <v>22183</v>
      </c>
    </row>
    <row r="460" spans="1:1" ht="62" x14ac:dyDescent="0.25">
      <c r="A460" s="1360" t="s">
        <v>22184</v>
      </c>
    </row>
    <row r="461" spans="1:1" ht="31" x14ac:dyDescent="0.25">
      <c r="A461" s="1360" t="s">
        <v>22185</v>
      </c>
    </row>
    <row r="462" spans="1:1" x14ac:dyDescent="0.25">
      <c r="A462" s="1360" t="s">
        <v>21689</v>
      </c>
    </row>
    <row r="463" spans="1:1" ht="46.5" x14ac:dyDescent="0.25">
      <c r="A463" s="1360" t="s">
        <v>21690</v>
      </c>
    </row>
    <row r="464" spans="1:1" ht="46.5" x14ac:dyDescent="0.25">
      <c r="A464" s="1360" t="s">
        <v>21691</v>
      </c>
    </row>
    <row r="465" spans="1:1" ht="46.5" x14ac:dyDescent="0.25">
      <c r="A465" s="1360" t="s">
        <v>22186</v>
      </c>
    </row>
    <row r="466" spans="1:1" ht="31" x14ac:dyDescent="0.25">
      <c r="A466" s="1360" t="s">
        <v>22187</v>
      </c>
    </row>
    <row r="467" spans="1:1" x14ac:dyDescent="0.25">
      <c r="A467" s="1360" t="s">
        <v>21689</v>
      </c>
    </row>
    <row r="468" spans="1:1" ht="46.5" x14ac:dyDescent="0.25">
      <c r="A468" s="1360" t="s">
        <v>21692</v>
      </c>
    </row>
    <row r="469" spans="1:1" ht="46.5" x14ac:dyDescent="0.25">
      <c r="A469" s="1360" t="s">
        <v>21693</v>
      </c>
    </row>
    <row r="470" spans="1:1" ht="77.5" x14ac:dyDescent="0.25">
      <c r="A470" s="1360" t="s">
        <v>22188</v>
      </c>
    </row>
    <row r="471" spans="1:1" ht="46.5" x14ac:dyDescent="0.25">
      <c r="A471" s="1360" t="s">
        <v>21694</v>
      </c>
    </row>
    <row r="472" spans="1:1" x14ac:dyDescent="0.25">
      <c r="A472" s="1360" t="s">
        <v>21695</v>
      </c>
    </row>
    <row r="473" spans="1:1" ht="46.5" x14ac:dyDescent="0.25">
      <c r="A473" s="1360" t="s">
        <v>22189</v>
      </c>
    </row>
    <row r="474" spans="1:1" ht="46.5" x14ac:dyDescent="0.25">
      <c r="A474" s="1360" t="s">
        <v>22190</v>
      </c>
    </row>
    <row r="475" spans="1:1" ht="31" x14ac:dyDescent="0.25">
      <c r="A475" s="1360" t="s">
        <v>22191</v>
      </c>
    </row>
    <row r="476" spans="1:1" ht="77.5" x14ac:dyDescent="0.25">
      <c r="A476" s="1360" t="s">
        <v>22192</v>
      </c>
    </row>
    <row r="477" spans="1:1" ht="108.5" x14ac:dyDescent="0.25">
      <c r="A477" s="1360" t="s">
        <v>22193</v>
      </c>
    </row>
    <row r="478" spans="1:1" ht="46.5" x14ac:dyDescent="0.25">
      <c r="A478" s="1360" t="s">
        <v>21696</v>
      </c>
    </row>
    <row r="479" spans="1:1" ht="31" x14ac:dyDescent="0.25">
      <c r="A479" s="1360" t="s">
        <v>21697</v>
      </c>
    </row>
    <row r="480" spans="1:1" x14ac:dyDescent="0.25">
      <c r="A480" s="1360" t="s">
        <v>6205</v>
      </c>
    </row>
    <row r="481" spans="1:1" ht="31" x14ac:dyDescent="0.25">
      <c r="A481" s="1360" t="s">
        <v>22194</v>
      </c>
    </row>
    <row r="482" spans="1:1" ht="46.5" x14ac:dyDescent="0.25">
      <c r="A482" s="1360" t="s">
        <v>22195</v>
      </c>
    </row>
    <row r="483" spans="1:1" ht="93" x14ac:dyDescent="0.25">
      <c r="A483" s="1360" t="s">
        <v>22196</v>
      </c>
    </row>
    <row r="484" spans="1:1" ht="217" x14ac:dyDescent="0.25">
      <c r="A484" s="1360" t="s">
        <v>22197</v>
      </c>
    </row>
    <row r="485" spans="1:1" ht="62" x14ac:dyDescent="0.25">
      <c r="A485" s="1360" t="s">
        <v>22198</v>
      </c>
    </row>
    <row r="486" spans="1:1" ht="46.5" x14ac:dyDescent="0.25">
      <c r="A486" s="1360" t="s">
        <v>22199</v>
      </c>
    </row>
    <row r="487" spans="1:1" ht="31" x14ac:dyDescent="0.25">
      <c r="A487" s="1360" t="s">
        <v>22200</v>
      </c>
    </row>
    <row r="488" spans="1:1" x14ac:dyDescent="0.25">
      <c r="A488" s="1360" t="s">
        <v>21698</v>
      </c>
    </row>
    <row r="489" spans="1:1" ht="46.5" x14ac:dyDescent="0.25">
      <c r="A489" s="1360" t="s">
        <v>22201</v>
      </c>
    </row>
    <row r="490" spans="1:1" x14ac:dyDescent="0.25">
      <c r="A490" s="1360" t="s">
        <v>21699</v>
      </c>
    </row>
    <row r="491" spans="1:1" x14ac:dyDescent="0.25">
      <c r="A491" s="1360" t="s">
        <v>22202</v>
      </c>
    </row>
    <row r="492" spans="1:1" ht="31" x14ac:dyDescent="0.25">
      <c r="A492" s="1360" t="s">
        <v>22203</v>
      </c>
    </row>
    <row r="493" spans="1:1" ht="31" x14ac:dyDescent="0.25">
      <c r="A493" s="1360" t="s">
        <v>22204</v>
      </c>
    </row>
    <row r="494" spans="1:1" x14ac:dyDescent="0.25">
      <c r="A494" s="1360" t="s">
        <v>21700</v>
      </c>
    </row>
    <row r="495" spans="1:1" x14ac:dyDescent="0.25">
      <c r="A495" s="1360" t="s">
        <v>6206</v>
      </c>
    </row>
    <row r="496" spans="1:1" ht="46.5" x14ac:dyDescent="0.25">
      <c r="A496" s="1360" t="s">
        <v>21701</v>
      </c>
    </row>
    <row r="497" spans="1:1" ht="31" x14ac:dyDescent="0.25">
      <c r="A497" s="1360" t="s">
        <v>22204</v>
      </c>
    </row>
    <row r="498" spans="1:1" x14ac:dyDescent="0.25">
      <c r="A498" s="1360" t="s">
        <v>1303</v>
      </c>
    </row>
    <row r="499" spans="1:1" x14ac:dyDescent="0.25">
      <c r="A499" s="1360" t="s">
        <v>4349</v>
      </c>
    </row>
    <row r="500" spans="1:1" x14ac:dyDescent="0.25">
      <c r="A500" s="1360" t="s">
        <v>1975</v>
      </c>
    </row>
    <row r="501" spans="1:1" x14ac:dyDescent="0.25">
      <c r="A501" s="1360" t="s">
        <v>4350</v>
      </c>
    </row>
    <row r="502" spans="1:1" x14ac:dyDescent="0.25">
      <c r="A502" s="1360" t="s">
        <v>12535</v>
      </c>
    </row>
    <row r="503" spans="1:1" x14ac:dyDescent="0.25">
      <c r="A503" s="1360" t="s">
        <v>12536</v>
      </c>
    </row>
    <row r="504" spans="1:1" x14ac:dyDescent="0.25">
      <c r="A504" s="1360" t="s">
        <v>12537</v>
      </c>
    </row>
    <row r="505" spans="1:1" x14ac:dyDescent="0.25">
      <c r="A505" s="1360" t="s">
        <v>12538</v>
      </c>
    </row>
    <row r="506" spans="1:1" x14ac:dyDescent="0.25">
      <c r="A506" s="1360" t="s">
        <v>12539</v>
      </c>
    </row>
    <row r="507" spans="1:1" x14ac:dyDescent="0.25">
      <c r="A507" s="1360" t="s">
        <v>12540</v>
      </c>
    </row>
    <row r="508" spans="1:1" ht="77.5" x14ac:dyDescent="0.25">
      <c r="A508" s="1360" t="s">
        <v>12541</v>
      </c>
    </row>
    <row r="509" spans="1:1" ht="77.5" x14ac:dyDescent="0.25">
      <c r="A509" s="1360" t="s">
        <v>12542</v>
      </c>
    </row>
    <row r="510" spans="1:1" x14ac:dyDescent="0.25">
      <c r="A510" s="1360" t="s">
        <v>2524</v>
      </c>
    </row>
    <row r="511" spans="1:1" x14ac:dyDescent="0.25">
      <c r="A511" s="1360" t="s">
        <v>4351</v>
      </c>
    </row>
    <row r="512" spans="1:1" x14ac:dyDescent="0.25">
      <c r="A512" s="1360" t="s">
        <v>12543</v>
      </c>
    </row>
    <row r="513" spans="1:1" x14ac:dyDescent="0.25">
      <c r="A513" s="1360" t="s">
        <v>12544</v>
      </c>
    </row>
    <row r="514" spans="1:1" x14ac:dyDescent="0.25">
      <c r="A514" s="1360" t="s">
        <v>12545</v>
      </c>
    </row>
    <row r="515" spans="1:1" x14ac:dyDescent="0.25">
      <c r="A515" s="1360" t="s">
        <v>12546</v>
      </c>
    </row>
    <row r="516" spans="1:1" x14ac:dyDescent="0.25">
      <c r="A516" s="1360" t="s">
        <v>12547</v>
      </c>
    </row>
    <row r="517" spans="1:1" ht="31" x14ac:dyDescent="0.25">
      <c r="A517" s="1360" t="s">
        <v>12548</v>
      </c>
    </row>
    <row r="518" spans="1:1" x14ac:dyDescent="0.25">
      <c r="A518" s="1360" t="s">
        <v>2526</v>
      </c>
    </row>
    <row r="519" spans="1:1" x14ac:dyDescent="0.25">
      <c r="A519" s="1360" t="s">
        <v>4352</v>
      </c>
    </row>
    <row r="520" spans="1:1" ht="46.5" x14ac:dyDescent="0.25">
      <c r="A520" s="1360" t="s">
        <v>12549</v>
      </c>
    </row>
    <row r="521" spans="1:1" x14ac:dyDescent="0.25">
      <c r="A521" s="1360" t="s">
        <v>1979</v>
      </c>
    </row>
    <row r="522" spans="1:1" x14ac:dyDescent="0.25">
      <c r="A522" s="1360" t="s">
        <v>11606</v>
      </c>
    </row>
    <row r="523" spans="1:1" ht="108.5" x14ac:dyDescent="0.25">
      <c r="A523" s="1360" t="s">
        <v>12550</v>
      </c>
    </row>
    <row r="524" spans="1:1" ht="46.5" x14ac:dyDescent="0.25">
      <c r="A524" s="1360" t="s">
        <v>12551</v>
      </c>
    </row>
    <row r="525" spans="1:1" ht="62" x14ac:dyDescent="0.25">
      <c r="A525" s="1360" t="s">
        <v>12552</v>
      </c>
    </row>
    <row r="526" spans="1:1" ht="77.5" x14ac:dyDescent="0.25">
      <c r="A526" s="1360" t="s">
        <v>12553</v>
      </c>
    </row>
    <row r="527" spans="1:1" ht="46.5" x14ac:dyDescent="0.25">
      <c r="A527" s="1360" t="s">
        <v>12554</v>
      </c>
    </row>
    <row r="528" spans="1:1" x14ac:dyDescent="0.25">
      <c r="A528" s="1360" t="s">
        <v>12555</v>
      </c>
    </row>
    <row r="529" spans="1:1" x14ac:dyDescent="0.25">
      <c r="A529" s="1360" t="s">
        <v>12556</v>
      </c>
    </row>
    <row r="530" spans="1:1" x14ac:dyDescent="0.25">
      <c r="A530" s="1360" t="s">
        <v>12557</v>
      </c>
    </row>
    <row r="531" spans="1:1" x14ac:dyDescent="0.25">
      <c r="A531" s="1360" t="s">
        <v>12558</v>
      </c>
    </row>
    <row r="532" spans="1:1" x14ac:dyDescent="0.25">
      <c r="A532" s="1360" t="s">
        <v>12559</v>
      </c>
    </row>
    <row r="533" spans="1:1" x14ac:dyDescent="0.25">
      <c r="A533" s="1360" t="s">
        <v>12560</v>
      </c>
    </row>
    <row r="534" spans="1:1" x14ac:dyDescent="0.25">
      <c r="A534" s="1360" t="s">
        <v>12561</v>
      </c>
    </row>
    <row r="535" spans="1:1" x14ac:dyDescent="0.25">
      <c r="A535" s="1360" t="s">
        <v>12562</v>
      </c>
    </row>
    <row r="536" spans="1:1" x14ac:dyDescent="0.25">
      <c r="A536" s="1360" t="s">
        <v>12563</v>
      </c>
    </row>
    <row r="537" spans="1:1" x14ac:dyDescent="0.25">
      <c r="A537" s="1360" t="s">
        <v>12564</v>
      </c>
    </row>
    <row r="538" spans="1:1" x14ac:dyDescent="0.25">
      <c r="A538" s="1360" t="s">
        <v>12565</v>
      </c>
    </row>
    <row r="539" spans="1:1" ht="31" x14ac:dyDescent="0.25">
      <c r="A539" s="1360" t="s">
        <v>4326</v>
      </c>
    </row>
    <row r="540" spans="1:1" ht="46.5" x14ac:dyDescent="0.25">
      <c r="A540" s="1360" t="s">
        <v>12566</v>
      </c>
    </row>
    <row r="541" spans="1:1" ht="62" x14ac:dyDescent="0.25">
      <c r="A541" s="1360" t="s">
        <v>12567</v>
      </c>
    </row>
    <row r="542" spans="1:1" ht="62" x14ac:dyDescent="0.25">
      <c r="A542" s="1360" t="s">
        <v>12568</v>
      </c>
    </row>
    <row r="543" spans="1:1" x14ac:dyDescent="0.25">
      <c r="A543" s="1360" t="s">
        <v>1517</v>
      </c>
    </row>
    <row r="544" spans="1:1" x14ac:dyDescent="0.25">
      <c r="A544" s="1360" t="s">
        <v>11607</v>
      </c>
    </row>
    <row r="545" spans="1:1" x14ac:dyDescent="0.25">
      <c r="A545" s="1360" t="s">
        <v>1983</v>
      </c>
    </row>
    <row r="546" spans="1:1" x14ac:dyDescent="0.25">
      <c r="A546" s="1360" t="s">
        <v>4327</v>
      </c>
    </row>
    <row r="547" spans="1:1" ht="93" x14ac:dyDescent="0.25">
      <c r="A547" s="1360" t="s">
        <v>12569</v>
      </c>
    </row>
    <row r="548" spans="1:1" ht="62" x14ac:dyDescent="0.25">
      <c r="A548" s="1360" t="s">
        <v>12570</v>
      </c>
    </row>
    <row r="549" spans="1:1" ht="62" x14ac:dyDescent="0.25">
      <c r="A549" s="1360" t="s">
        <v>12571</v>
      </c>
    </row>
    <row r="550" spans="1:1" x14ac:dyDescent="0.25">
      <c r="A550" s="1360" t="s">
        <v>1665</v>
      </c>
    </row>
    <row r="551" spans="1:1" x14ac:dyDescent="0.25">
      <c r="A551" s="1360" t="s">
        <v>4328</v>
      </c>
    </row>
    <row r="552" spans="1:1" x14ac:dyDescent="0.25">
      <c r="A552" s="1360" t="s">
        <v>1404</v>
      </c>
    </row>
    <row r="553" spans="1:1" ht="31" x14ac:dyDescent="0.25">
      <c r="A553" s="1360" t="s">
        <v>22205</v>
      </c>
    </row>
    <row r="554" spans="1:1" ht="62" x14ac:dyDescent="0.25">
      <c r="A554" s="1360" t="s">
        <v>22206</v>
      </c>
    </row>
    <row r="555" spans="1:1" ht="62" x14ac:dyDescent="0.25">
      <c r="A555" s="1360" t="s">
        <v>22207</v>
      </c>
    </row>
    <row r="556" spans="1:1" ht="62" x14ac:dyDescent="0.25">
      <c r="A556" s="1360" t="s">
        <v>22208</v>
      </c>
    </row>
    <row r="557" spans="1:1" ht="62" x14ac:dyDescent="0.25">
      <c r="A557" s="1360" t="s">
        <v>22209</v>
      </c>
    </row>
    <row r="558" spans="1:1" x14ac:dyDescent="0.25">
      <c r="A558" s="1360" t="s">
        <v>1407</v>
      </c>
    </row>
    <row r="559" spans="1:1" x14ac:dyDescent="0.25">
      <c r="A559" s="1360" t="s">
        <v>22210</v>
      </c>
    </row>
    <row r="560" spans="1:1" ht="46.5" x14ac:dyDescent="0.25">
      <c r="A560" s="1360" t="s">
        <v>22211</v>
      </c>
    </row>
    <row r="561" spans="1:1" x14ac:dyDescent="0.25">
      <c r="A561" s="1360" t="s">
        <v>1526</v>
      </c>
    </row>
    <row r="562" spans="1:1" x14ac:dyDescent="0.25">
      <c r="A562" s="1360" t="s">
        <v>11610</v>
      </c>
    </row>
    <row r="563" spans="1:1" x14ac:dyDescent="0.25">
      <c r="A563" s="1360" t="s">
        <v>1416</v>
      </c>
    </row>
    <row r="564" spans="1:1" x14ac:dyDescent="0.25">
      <c r="A564" s="1360" t="s">
        <v>11611</v>
      </c>
    </row>
    <row r="565" spans="1:1" ht="217" x14ac:dyDescent="0.25">
      <c r="A565" s="1360" t="s">
        <v>12574</v>
      </c>
    </row>
    <row r="566" spans="1:1" ht="46.5" x14ac:dyDescent="0.25">
      <c r="A566" s="1360" t="s">
        <v>11612</v>
      </c>
    </row>
    <row r="567" spans="1:1" x14ac:dyDescent="0.25">
      <c r="A567" s="1360" t="s">
        <v>863</v>
      </c>
    </row>
    <row r="568" spans="1:1" x14ac:dyDescent="0.25">
      <c r="A568" s="1360" t="s">
        <v>11613</v>
      </c>
    </row>
    <row r="569" spans="1:1" x14ac:dyDescent="0.25">
      <c r="A569" s="1360" t="s">
        <v>1418</v>
      </c>
    </row>
    <row r="570" spans="1:1" x14ac:dyDescent="0.25">
      <c r="A570" s="1360" t="s">
        <v>3261</v>
      </c>
    </row>
    <row r="571" spans="1:1" ht="108.5" x14ac:dyDescent="0.25">
      <c r="A571" s="1360" t="s">
        <v>11614</v>
      </c>
    </row>
    <row r="572" spans="1:1" ht="77.5" x14ac:dyDescent="0.25">
      <c r="A572" s="1360" t="s">
        <v>12575</v>
      </c>
    </row>
    <row r="573" spans="1:1" ht="155" x14ac:dyDescent="0.25">
      <c r="A573" s="1360" t="s">
        <v>12576</v>
      </c>
    </row>
    <row r="574" spans="1:1" ht="31" x14ac:dyDescent="0.25">
      <c r="A574" s="1360" t="s">
        <v>12577</v>
      </c>
    </row>
    <row r="575" spans="1:1" ht="248" x14ac:dyDescent="0.25">
      <c r="A575" s="1360" t="s">
        <v>22212</v>
      </c>
    </row>
    <row r="576" spans="1:1" ht="170.5" x14ac:dyDescent="0.25">
      <c r="A576" s="1360" t="s">
        <v>22213</v>
      </c>
    </row>
    <row r="577" spans="1:1" x14ac:dyDescent="0.25">
      <c r="A577" s="1360" t="s">
        <v>12578</v>
      </c>
    </row>
    <row r="578" spans="1:1" x14ac:dyDescent="0.25">
      <c r="A578" s="1360" t="s">
        <v>12579</v>
      </c>
    </row>
    <row r="579" spans="1:1" x14ac:dyDescent="0.25">
      <c r="A579" s="1360" t="s">
        <v>12580</v>
      </c>
    </row>
    <row r="580" spans="1:1" x14ac:dyDescent="0.25">
      <c r="A580" s="1360" t="s">
        <v>12581</v>
      </c>
    </row>
    <row r="581" spans="1:1" x14ac:dyDescent="0.25">
      <c r="A581" s="1360" t="s">
        <v>12582</v>
      </c>
    </row>
    <row r="582" spans="1:1" x14ac:dyDescent="0.25">
      <c r="A582" s="1360" t="s">
        <v>12583</v>
      </c>
    </row>
    <row r="583" spans="1:1" x14ac:dyDescent="0.25">
      <c r="A583" s="1360" t="s">
        <v>12584</v>
      </c>
    </row>
    <row r="584" spans="1:1" x14ac:dyDescent="0.25">
      <c r="A584" s="1360" t="s">
        <v>12585</v>
      </c>
    </row>
    <row r="585" spans="1:1" ht="31" x14ac:dyDescent="0.25">
      <c r="A585" s="1360" t="s">
        <v>12586</v>
      </c>
    </row>
    <row r="586" spans="1:1" x14ac:dyDescent="0.25">
      <c r="A586" s="1360" t="s">
        <v>1372</v>
      </c>
    </row>
    <row r="587" spans="1:1" x14ac:dyDescent="0.25">
      <c r="A587" s="1360" t="s">
        <v>4359</v>
      </c>
    </row>
    <row r="588" spans="1:1" ht="46.5" x14ac:dyDescent="0.25">
      <c r="A588" s="1360" t="s">
        <v>12587</v>
      </c>
    </row>
    <row r="589" spans="1:1" ht="77.5" x14ac:dyDescent="0.25">
      <c r="A589" s="1360" t="s">
        <v>12588</v>
      </c>
    </row>
    <row r="590" spans="1:1" ht="124" x14ac:dyDescent="0.25">
      <c r="A590" s="1360" t="s">
        <v>22214</v>
      </c>
    </row>
    <row r="591" spans="1:1" x14ac:dyDescent="0.25">
      <c r="A591" s="1360" t="s">
        <v>12590</v>
      </c>
    </row>
    <row r="592" spans="1:1" ht="139.5" x14ac:dyDescent="0.25">
      <c r="A592" s="1360" t="s">
        <v>12591</v>
      </c>
    </row>
    <row r="593" spans="1:1" ht="31" x14ac:dyDescent="0.25">
      <c r="A593" s="1360" t="s">
        <v>11616</v>
      </c>
    </row>
    <row r="594" spans="1:1" x14ac:dyDescent="0.25">
      <c r="A594" s="1360" t="s">
        <v>866</v>
      </c>
    </row>
    <row r="595" spans="1:1" x14ac:dyDescent="0.25">
      <c r="A595" s="1360" t="s">
        <v>6085</v>
      </c>
    </row>
    <row r="596" spans="1:1" x14ac:dyDescent="0.25">
      <c r="A596" s="1360" t="s">
        <v>6086</v>
      </c>
    </row>
    <row r="597" spans="1:1" x14ac:dyDescent="0.25">
      <c r="A597" s="1360" t="s">
        <v>6087</v>
      </c>
    </row>
    <row r="598" spans="1:1" ht="93" x14ac:dyDescent="0.25">
      <c r="A598" s="1360" t="s">
        <v>6207</v>
      </c>
    </row>
    <row r="599" spans="1:1" x14ac:dyDescent="0.25">
      <c r="A599" s="1360" t="s">
        <v>6088</v>
      </c>
    </row>
    <row r="600" spans="1:1" x14ac:dyDescent="0.25">
      <c r="A600" s="1360" t="s">
        <v>6089</v>
      </c>
    </row>
    <row r="601" spans="1:1" ht="46.5" x14ac:dyDescent="0.25">
      <c r="A601" s="1360" t="s">
        <v>12592</v>
      </c>
    </row>
    <row r="602" spans="1:1" x14ac:dyDescent="0.25">
      <c r="A602" s="1360" t="s">
        <v>12593</v>
      </c>
    </row>
    <row r="603" spans="1:1" x14ac:dyDescent="0.25">
      <c r="A603" s="1360" t="s">
        <v>2991</v>
      </c>
    </row>
    <row r="604" spans="1:1" x14ac:dyDescent="0.25">
      <c r="A604" s="1360" t="s">
        <v>1437</v>
      </c>
    </row>
    <row r="605" spans="1:1" x14ac:dyDescent="0.25">
      <c r="A605" s="1360" t="s">
        <v>1376</v>
      </c>
    </row>
    <row r="606" spans="1:1" x14ac:dyDescent="0.25">
      <c r="A606" s="1360" t="s">
        <v>1438</v>
      </c>
    </row>
    <row r="607" spans="1:1" x14ac:dyDescent="0.25">
      <c r="A607" s="1360" t="s">
        <v>656</v>
      </c>
    </row>
    <row r="608" spans="1:1" x14ac:dyDescent="0.25">
      <c r="A608" s="1360" t="s">
        <v>12594</v>
      </c>
    </row>
    <row r="609" spans="1:3" ht="31" x14ac:dyDescent="0.25">
      <c r="A609" s="1360" t="s">
        <v>12595</v>
      </c>
    </row>
    <row r="610" spans="1:3" ht="31" x14ac:dyDescent="0.25">
      <c r="A610" s="1360" t="s">
        <v>12596</v>
      </c>
    </row>
    <row r="611" spans="1:3" x14ac:dyDescent="0.25">
      <c r="A611" s="1360" t="s">
        <v>1595</v>
      </c>
    </row>
    <row r="612" spans="1:3" x14ac:dyDescent="0.25">
      <c r="A612" s="1360" t="s">
        <v>3396</v>
      </c>
    </row>
    <row r="613" spans="1:3" x14ac:dyDescent="0.25">
      <c r="A613" s="1360" t="s">
        <v>4360</v>
      </c>
    </row>
    <row r="614" spans="1:3" x14ac:dyDescent="0.25">
      <c r="A614" s="1360" t="s">
        <v>12597</v>
      </c>
    </row>
    <row r="615" spans="1:3" ht="46.5" x14ac:dyDescent="0.25">
      <c r="A615" s="1360" t="s">
        <v>12598</v>
      </c>
    </row>
    <row r="616" spans="1:3" x14ac:dyDescent="0.25">
      <c r="A616" s="1360" t="s">
        <v>11617</v>
      </c>
    </row>
    <row r="617" spans="1:3" x14ac:dyDescent="0.25">
      <c r="A617" s="1360" t="s">
        <v>11618</v>
      </c>
    </row>
    <row r="618" spans="1:3" x14ac:dyDescent="0.25">
      <c r="A618" s="1360" t="s">
        <v>11619</v>
      </c>
    </row>
    <row r="619" spans="1:3" ht="31" x14ac:dyDescent="0.25">
      <c r="A619" s="1360" t="s">
        <v>11620</v>
      </c>
    </row>
    <row r="620" spans="1:3" x14ac:dyDescent="0.25">
      <c r="A620" s="1360" t="s">
        <v>6780</v>
      </c>
    </row>
    <row r="621" spans="1:3" ht="31" x14ac:dyDescent="0.25">
      <c r="A621" s="1360" t="s">
        <v>11621</v>
      </c>
    </row>
    <row r="622" spans="1:3" x14ac:dyDescent="0.25">
      <c r="A622" s="1360" t="s">
        <v>12603</v>
      </c>
    </row>
    <row r="623" spans="1:3" x14ac:dyDescent="0.25">
      <c r="A623" s="1360" t="s">
        <v>12604</v>
      </c>
      <c r="B623" s="1318" t="s">
        <v>12605</v>
      </c>
      <c r="C623" s="1318" t="s">
        <v>15574</v>
      </c>
    </row>
    <row r="624" spans="1:3" x14ac:dyDescent="0.25">
      <c r="A624" s="1360" t="s">
        <v>6548</v>
      </c>
      <c r="B624" s="1318" t="s">
        <v>15575</v>
      </c>
      <c r="C624" s="1318" t="s">
        <v>15576</v>
      </c>
    </row>
    <row r="625" spans="1:7" x14ac:dyDescent="0.25">
      <c r="A625" s="1360" t="s">
        <v>15577</v>
      </c>
      <c r="B625" s="1318" t="s">
        <v>15578</v>
      </c>
      <c r="C625" s="1318" t="s">
        <v>15579</v>
      </c>
    </row>
    <row r="626" spans="1:7" x14ac:dyDescent="0.25">
      <c r="A626" s="1360" t="s">
        <v>15580</v>
      </c>
      <c r="B626" s="1318" t="s">
        <v>15581</v>
      </c>
      <c r="C626" s="1318" t="s">
        <v>15582</v>
      </c>
    </row>
    <row r="627" spans="1:7" x14ac:dyDescent="0.25">
      <c r="A627" s="1360" t="s">
        <v>15583</v>
      </c>
      <c r="B627" s="1318" t="s">
        <v>15584</v>
      </c>
      <c r="C627" s="1318" t="s">
        <v>15585</v>
      </c>
    </row>
    <row r="628" spans="1:7" x14ac:dyDescent="0.25">
      <c r="A628" s="1360" t="s">
        <v>15586</v>
      </c>
      <c r="B628" s="1318" t="s">
        <v>15587</v>
      </c>
      <c r="C628" s="1318" t="s">
        <v>15588</v>
      </c>
    </row>
    <row r="629" spans="1:7" x14ac:dyDescent="0.25">
      <c r="A629" s="1360" t="s">
        <v>15589</v>
      </c>
      <c r="B629" s="1318" t="s">
        <v>15590</v>
      </c>
      <c r="C629" s="1318" t="s">
        <v>15591</v>
      </c>
    </row>
    <row r="630" spans="1:7" x14ac:dyDescent="0.25">
      <c r="A630" s="1360" t="s">
        <v>15592</v>
      </c>
      <c r="B630" s="1318" t="s">
        <v>15593</v>
      </c>
      <c r="C630" s="1318" t="s">
        <v>15594</v>
      </c>
    </row>
    <row r="631" spans="1:7" x14ac:dyDescent="0.25">
      <c r="A631" s="1360" t="s">
        <v>12606</v>
      </c>
      <c r="B631" s="1318" t="s">
        <v>15595</v>
      </c>
      <c r="C631" s="1318" t="s">
        <v>15596</v>
      </c>
    </row>
    <row r="632" spans="1:7" x14ac:dyDescent="0.25">
      <c r="A632" s="1360" t="s">
        <v>15597</v>
      </c>
    </row>
    <row r="633" spans="1:7" x14ac:dyDescent="0.25">
      <c r="A633" s="1360" t="s">
        <v>15598</v>
      </c>
    </row>
    <row r="634" spans="1:7" ht="31" x14ac:dyDescent="0.25">
      <c r="A634" s="1360" t="s">
        <v>21702</v>
      </c>
    </row>
    <row r="635" spans="1:7" x14ac:dyDescent="0.25">
      <c r="A635" s="1360" t="s">
        <v>3870</v>
      </c>
    </row>
    <row r="636" spans="1:7" x14ac:dyDescent="0.25">
      <c r="A636" s="1360" t="s">
        <v>21703</v>
      </c>
      <c r="B636" s="1318" t="s">
        <v>15650</v>
      </c>
    </row>
    <row r="637" spans="1:7" x14ac:dyDescent="0.25">
      <c r="A637" s="1360" t="s">
        <v>22215</v>
      </c>
      <c r="B637" s="1318" t="s">
        <v>15602</v>
      </c>
      <c r="C637" s="1318" t="s">
        <v>15603</v>
      </c>
      <c r="D637" s="1318" t="s">
        <v>21704</v>
      </c>
      <c r="E637" s="1318" t="s">
        <v>15605</v>
      </c>
      <c r="F637" s="1318" t="s">
        <v>21705</v>
      </c>
    </row>
    <row r="638" spans="1:7" x14ac:dyDescent="0.25">
      <c r="C638" s="1318" t="s">
        <v>15606</v>
      </c>
      <c r="D638" s="1318" t="s">
        <v>15606</v>
      </c>
    </row>
    <row r="639" spans="1:7" x14ac:dyDescent="0.25">
      <c r="A639" s="1360" t="s">
        <v>6548</v>
      </c>
      <c r="B639" s="1318" t="s">
        <v>21706</v>
      </c>
      <c r="C639" s="1318" t="s">
        <v>21707</v>
      </c>
      <c r="D639" s="1318">
        <v>27</v>
      </c>
      <c r="E639" s="1318" t="s">
        <v>15607</v>
      </c>
      <c r="F639" s="1318" t="s">
        <v>15610</v>
      </c>
      <c r="G639" s="1318" t="s">
        <v>21708</v>
      </c>
    </row>
    <row r="640" spans="1:7" x14ac:dyDescent="0.25">
      <c r="A640" s="1360" t="s">
        <v>15577</v>
      </c>
      <c r="B640" s="1318" t="s">
        <v>15579</v>
      </c>
      <c r="C640" s="1318" t="s">
        <v>21709</v>
      </c>
      <c r="D640" s="1318">
        <v>26</v>
      </c>
    </row>
    <row r="641" spans="1:5" x14ac:dyDescent="0.25">
      <c r="A641" s="1360" t="s">
        <v>15608</v>
      </c>
    </row>
    <row r="642" spans="1:5" x14ac:dyDescent="0.25">
      <c r="A642" s="1360" t="s">
        <v>15582</v>
      </c>
      <c r="B642" s="1318">
        <v>14</v>
      </c>
      <c r="C642" s="1318">
        <v>30</v>
      </c>
      <c r="D642" s="1318" t="s">
        <v>15609</v>
      </c>
    </row>
    <row r="643" spans="1:5" x14ac:dyDescent="0.25">
      <c r="A643" s="1360" t="s">
        <v>15583</v>
      </c>
      <c r="B643" s="1318" t="s">
        <v>15585</v>
      </c>
      <c r="C643" s="1318">
        <v>10</v>
      </c>
      <c r="D643" s="1318">
        <v>30</v>
      </c>
    </row>
    <row r="644" spans="1:5" x14ac:dyDescent="0.25">
      <c r="A644" s="1360" t="s">
        <v>15586</v>
      </c>
      <c r="B644" s="1318" t="s">
        <v>15588</v>
      </c>
      <c r="C644" s="1318">
        <v>10</v>
      </c>
      <c r="D644" s="1318">
        <v>26</v>
      </c>
      <c r="E644" s="1318" t="s">
        <v>15611</v>
      </c>
    </row>
    <row r="645" spans="1:5" x14ac:dyDescent="0.25">
      <c r="A645" s="1360" t="s">
        <v>15589</v>
      </c>
      <c r="B645" s="1318" t="s">
        <v>15591</v>
      </c>
      <c r="C645" s="1318">
        <v>10</v>
      </c>
      <c r="D645" s="1318">
        <v>24</v>
      </c>
    </row>
    <row r="646" spans="1:5" x14ac:dyDescent="0.25">
      <c r="A646" s="1360" t="s">
        <v>15612</v>
      </c>
    </row>
    <row r="647" spans="1:5" x14ac:dyDescent="0.25">
      <c r="A647" s="1360" t="s">
        <v>15594</v>
      </c>
      <c r="B647" s="1318">
        <v>10</v>
      </c>
      <c r="C647" s="1318">
        <v>20</v>
      </c>
    </row>
    <row r="648" spans="1:5" x14ac:dyDescent="0.25">
      <c r="A648" s="1360" t="s">
        <v>15613</v>
      </c>
    </row>
    <row r="649" spans="1:5" x14ac:dyDescent="0.25">
      <c r="A649" s="1360" t="s">
        <v>15596</v>
      </c>
      <c r="B649" s="1318">
        <v>10</v>
      </c>
      <c r="C649" s="1318">
        <v>20</v>
      </c>
    </row>
    <row r="650" spans="1:5" x14ac:dyDescent="0.25">
      <c r="A650" s="1360" t="s">
        <v>18029</v>
      </c>
    </row>
    <row r="651" spans="1:5" ht="31" x14ac:dyDescent="0.25">
      <c r="A651" s="1360" t="s">
        <v>21710</v>
      </c>
    </row>
    <row r="652" spans="1:5" x14ac:dyDescent="0.25">
      <c r="A652" s="1360" t="s">
        <v>21711</v>
      </c>
    </row>
    <row r="653" spans="1:5" x14ac:dyDescent="0.25">
      <c r="A653" s="1360" t="s">
        <v>15617</v>
      </c>
    </row>
    <row r="654" spans="1:5" x14ac:dyDescent="0.25">
      <c r="A654" s="1360" t="s">
        <v>6882</v>
      </c>
    </row>
    <row r="655" spans="1:5" ht="31" x14ac:dyDescent="0.25">
      <c r="A655" s="1360" t="s">
        <v>15618</v>
      </c>
    </row>
    <row r="656" spans="1:5" ht="46.5" x14ac:dyDescent="0.25">
      <c r="A656" s="1360" t="s">
        <v>21712</v>
      </c>
    </row>
    <row r="657" spans="1:7" ht="31" x14ac:dyDescent="0.25">
      <c r="A657" s="1360" t="s">
        <v>15620</v>
      </c>
    </row>
    <row r="658" spans="1:7" x14ac:dyDescent="0.25">
      <c r="A658" s="1360" t="s">
        <v>15621</v>
      </c>
    </row>
    <row r="659" spans="1:7" x14ac:dyDescent="0.25">
      <c r="A659" s="1360" t="s">
        <v>15622</v>
      </c>
    </row>
    <row r="660" spans="1:7" x14ac:dyDescent="0.25">
      <c r="A660" s="1360" t="s">
        <v>21703</v>
      </c>
      <c r="B660" s="1318" t="s">
        <v>20445</v>
      </c>
    </row>
    <row r="661" spans="1:7" x14ac:dyDescent="0.25">
      <c r="A661" s="1360" t="s">
        <v>22216</v>
      </c>
      <c r="B661" s="1318" t="s">
        <v>21713</v>
      </c>
      <c r="C661" s="1318" t="s">
        <v>15625</v>
      </c>
      <c r="D661" s="1318" t="s">
        <v>20446</v>
      </c>
    </row>
    <row r="662" spans="1:7" x14ac:dyDescent="0.25">
      <c r="A662" s="1360" t="s">
        <v>22217</v>
      </c>
      <c r="B662" s="1318" t="s">
        <v>20447</v>
      </c>
    </row>
    <row r="663" spans="1:7" x14ac:dyDescent="0.25">
      <c r="A663" s="1360" t="s">
        <v>22218</v>
      </c>
    </row>
    <row r="664" spans="1:7" x14ac:dyDescent="0.25">
      <c r="D664" s="1318" t="s">
        <v>15626</v>
      </c>
      <c r="E664" s="1318" t="s">
        <v>15627</v>
      </c>
    </row>
    <row r="665" spans="1:7" x14ac:dyDescent="0.25">
      <c r="D665" s="1318" t="s">
        <v>15628</v>
      </c>
      <c r="E665" s="1318" t="s">
        <v>15629</v>
      </c>
    </row>
    <row r="666" spans="1:7" x14ac:dyDescent="0.25">
      <c r="B666" s="1318" t="s">
        <v>21714</v>
      </c>
      <c r="C666" s="1318" t="s">
        <v>21714</v>
      </c>
      <c r="D666" s="1318" t="s">
        <v>20449</v>
      </c>
      <c r="E666" s="1318" t="s">
        <v>15610</v>
      </c>
    </row>
    <row r="667" spans="1:7" x14ac:dyDescent="0.25">
      <c r="A667" s="1360" t="s">
        <v>6548</v>
      </c>
      <c r="B667" s="1318" t="s">
        <v>15576</v>
      </c>
      <c r="C667" s="1318" t="s">
        <v>5856</v>
      </c>
      <c r="D667" s="1318">
        <v>22</v>
      </c>
      <c r="E667" s="1318" t="s">
        <v>20448</v>
      </c>
      <c r="F667" s="1318">
        <v>24.5</v>
      </c>
      <c r="G667" s="1318" t="s">
        <v>20448</v>
      </c>
    </row>
    <row r="668" spans="1:7" x14ac:dyDescent="0.25">
      <c r="C668" s="1318" t="s">
        <v>5857</v>
      </c>
      <c r="E668" s="1318" t="s">
        <v>21715</v>
      </c>
      <c r="G668" s="1318">
        <v>1.5</v>
      </c>
    </row>
    <row r="669" spans="1:7" x14ac:dyDescent="0.25">
      <c r="A669" s="1360">
        <v>-1</v>
      </c>
    </row>
    <row r="670" spans="1:7" x14ac:dyDescent="0.25">
      <c r="C670" s="1318" t="s">
        <v>15635</v>
      </c>
      <c r="E670" s="1318">
        <v>2.5</v>
      </c>
    </row>
    <row r="671" spans="1:7" x14ac:dyDescent="0.25">
      <c r="A671" s="1360">
        <v>-2</v>
      </c>
      <c r="C671" s="1318">
        <f>2.5-2</f>
        <v>0.5</v>
      </c>
    </row>
    <row r="672" spans="1:7" x14ac:dyDescent="0.25">
      <c r="A672" s="1360" t="s">
        <v>15577</v>
      </c>
      <c r="B672" s="1318" t="s">
        <v>15636</v>
      </c>
      <c r="C672" s="1318" t="s">
        <v>5856</v>
      </c>
      <c r="D672" s="1318">
        <v>20</v>
      </c>
      <c r="E672" s="1318" t="s">
        <v>20448</v>
      </c>
      <c r="F672" s="1318">
        <v>23</v>
      </c>
      <c r="G672" s="1318" t="s">
        <v>20448</v>
      </c>
    </row>
    <row r="673" spans="1:7" x14ac:dyDescent="0.25">
      <c r="C673" s="1318" t="s">
        <v>5857</v>
      </c>
      <c r="E673" s="1318" t="s">
        <v>21715</v>
      </c>
      <c r="G673" s="1318">
        <v>1.5</v>
      </c>
    </row>
    <row r="674" spans="1:7" x14ac:dyDescent="0.25">
      <c r="A674" s="1360">
        <v>-1</v>
      </c>
    </row>
    <row r="675" spans="1:7" x14ac:dyDescent="0.25">
      <c r="C675" s="1318" t="s">
        <v>15635</v>
      </c>
      <c r="E675" s="1318">
        <v>2.5</v>
      </c>
    </row>
    <row r="676" spans="1:7" x14ac:dyDescent="0.25">
      <c r="A676" s="1360">
        <v>-2</v>
      </c>
      <c r="C676" s="1318">
        <f>2.5-2</f>
        <v>0.5</v>
      </c>
    </row>
    <row r="677" spans="1:7" x14ac:dyDescent="0.25">
      <c r="A677" s="1360" t="s">
        <v>21716</v>
      </c>
    </row>
    <row r="678" spans="1:7" ht="46.5" x14ac:dyDescent="0.25">
      <c r="A678" s="1360" t="s">
        <v>21717</v>
      </c>
    </row>
    <row r="679" spans="1:7" ht="46.5" x14ac:dyDescent="0.25">
      <c r="A679" s="1360" t="s">
        <v>21718</v>
      </c>
    </row>
    <row r="680" spans="1:7" x14ac:dyDescent="0.25">
      <c r="A680" s="1360" t="s">
        <v>21719</v>
      </c>
    </row>
    <row r="681" spans="1:7" ht="46.5" x14ac:dyDescent="0.25">
      <c r="A681" s="1360" t="s">
        <v>21720</v>
      </c>
    </row>
    <row r="682" spans="1:7" x14ac:dyDescent="0.25">
      <c r="A682" s="1360" t="s">
        <v>12611</v>
      </c>
    </row>
    <row r="683" spans="1:7" x14ac:dyDescent="0.25">
      <c r="A683" s="1360" t="s">
        <v>21721</v>
      </c>
      <c r="B683" s="1318" t="s">
        <v>21722</v>
      </c>
    </row>
    <row r="684" spans="1:7" x14ac:dyDescent="0.25">
      <c r="B684" s="1318" t="s">
        <v>21723</v>
      </c>
      <c r="C684" s="1318" t="s">
        <v>21724</v>
      </c>
    </row>
    <row r="685" spans="1:7" x14ac:dyDescent="0.25">
      <c r="A685" s="1360">
        <v>20</v>
      </c>
      <c r="B685" s="1318">
        <v>0.5</v>
      </c>
      <c r="C685" s="1318">
        <v>1</v>
      </c>
    </row>
    <row r="686" spans="1:7" x14ac:dyDescent="0.25">
      <c r="A686" s="1360">
        <v>21</v>
      </c>
      <c r="B686" s="1318">
        <v>0.5</v>
      </c>
      <c r="C686" s="1318">
        <v>1.5</v>
      </c>
    </row>
    <row r="687" spans="1:7" x14ac:dyDescent="0.25">
      <c r="A687" s="1360">
        <v>22</v>
      </c>
      <c r="B687" s="1318">
        <v>0.5</v>
      </c>
      <c r="C687" s="1318">
        <v>2</v>
      </c>
    </row>
    <row r="688" spans="1:7" x14ac:dyDescent="0.25">
      <c r="A688" s="1360">
        <v>23</v>
      </c>
      <c r="B688" s="1318">
        <v>1.5</v>
      </c>
      <c r="C688" s="1318">
        <v>3</v>
      </c>
    </row>
    <row r="689" spans="1:6" x14ac:dyDescent="0.25">
      <c r="A689" s="1360">
        <v>24</v>
      </c>
      <c r="B689" s="1318">
        <v>2.5</v>
      </c>
      <c r="C689" s="1318">
        <v>3.5</v>
      </c>
    </row>
    <row r="690" spans="1:6" x14ac:dyDescent="0.25">
      <c r="A690" s="1360">
        <v>25</v>
      </c>
      <c r="B690" s="1318">
        <v>3.5</v>
      </c>
      <c r="C690" s="1318">
        <v>4.5</v>
      </c>
    </row>
    <row r="691" spans="1:6" x14ac:dyDescent="0.25">
      <c r="A691" s="1360">
        <v>26</v>
      </c>
      <c r="B691" s="1318">
        <v>4.5</v>
      </c>
      <c r="C691" s="1318">
        <v>5.5</v>
      </c>
    </row>
    <row r="692" spans="1:6" x14ac:dyDescent="0.25">
      <c r="A692" s="1360">
        <v>27</v>
      </c>
      <c r="B692" s="1318">
        <v>5.5</v>
      </c>
      <c r="C692" s="1318">
        <v>6.5</v>
      </c>
    </row>
    <row r="693" spans="1:6" x14ac:dyDescent="0.25">
      <c r="A693" s="1360" t="s">
        <v>21725</v>
      </c>
    </row>
    <row r="694" spans="1:6" ht="46.5" x14ac:dyDescent="0.25">
      <c r="A694" s="1360" t="s">
        <v>21717</v>
      </c>
    </row>
    <row r="695" spans="1:6" ht="46.5" x14ac:dyDescent="0.25">
      <c r="A695" s="1360" t="s">
        <v>21718</v>
      </c>
    </row>
    <row r="696" spans="1:6" x14ac:dyDescent="0.25">
      <c r="A696" s="1360" t="s">
        <v>21726</v>
      </c>
    </row>
    <row r="697" spans="1:6" ht="31" x14ac:dyDescent="0.25">
      <c r="A697" s="1360" t="s">
        <v>15649</v>
      </c>
    </row>
    <row r="698" spans="1:6" x14ac:dyDescent="0.25">
      <c r="A698" s="1360" t="s">
        <v>21727</v>
      </c>
    </row>
    <row r="699" spans="1:6" x14ac:dyDescent="0.25">
      <c r="A699" s="1360" t="s">
        <v>12604</v>
      </c>
      <c r="B699" s="1318" t="s">
        <v>15623</v>
      </c>
      <c r="C699" s="1318" t="s">
        <v>15651</v>
      </c>
      <c r="D699" s="1318" t="s">
        <v>21728</v>
      </c>
    </row>
    <row r="700" spans="1:6" x14ac:dyDescent="0.25">
      <c r="C700" s="1318" t="s">
        <v>21729</v>
      </c>
    </row>
    <row r="701" spans="1:6" x14ac:dyDescent="0.25">
      <c r="A701" s="1360" t="s">
        <v>22219</v>
      </c>
      <c r="B701" s="1318" t="s">
        <v>21730</v>
      </c>
    </row>
    <row r="702" spans="1:6" x14ac:dyDescent="0.25">
      <c r="A702" s="1360" t="s">
        <v>22220</v>
      </c>
      <c r="B702" s="1318" t="s">
        <v>21731</v>
      </c>
      <c r="C702" s="1318" t="s">
        <v>21732</v>
      </c>
    </row>
    <row r="703" spans="1:6" x14ac:dyDescent="0.25">
      <c r="A703" s="1360" t="s">
        <v>15658</v>
      </c>
      <c r="B703" s="1318">
        <v>80</v>
      </c>
      <c r="C703" s="1318" t="s">
        <v>15659</v>
      </c>
      <c r="D703" s="1318" t="s">
        <v>21733</v>
      </c>
      <c r="E703" s="1318" t="s">
        <v>15661</v>
      </c>
      <c r="F703" s="1318">
        <v>3.1</v>
      </c>
    </row>
    <row r="704" spans="1:6" x14ac:dyDescent="0.25">
      <c r="A704" s="1360" t="s">
        <v>15662</v>
      </c>
      <c r="B704" s="1318" t="s">
        <v>15579</v>
      </c>
      <c r="C704" s="1318" t="s">
        <v>15663</v>
      </c>
      <c r="D704" s="1318" t="s">
        <v>21734</v>
      </c>
      <c r="E704" s="1318" t="s">
        <v>15661</v>
      </c>
    </row>
    <row r="705" spans="1:5" x14ac:dyDescent="0.25">
      <c r="A705" s="1360" t="s">
        <v>15580</v>
      </c>
      <c r="B705" s="1318" t="s">
        <v>15582</v>
      </c>
      <c r="C705" s="1318" t="s">
        <v>15665</v>
      </c>
      <c r="D705" s="1318" t="s">
        <v>21735</v>
      </c>
      <c r="E705" s="1318" t="s">
        <v>21736</v>
      </c>
    </row>
    <row r="706" spans="1:5" x14ac:dyDescent="0.25">
      <c r="A706" s="1360" t="s">
        <v>15583</v>
      </c>
      <c r="B706" s="1318" t="s">
        <v>15585</v>
      </c>
      <c r="C706" s="1318" t="s">
        <v>15668</v>
      </c>
      <c r="D706" s="1318" t="s">
        <v>21737</v>
      </c>
      <c r="E706" s="1318" t="s">
        <v>21738</v>
      </c>
    </row>
    <row r="707" spans="1:5" x14ac:dyDescent="0.25">
      <c r="A707" s="1360" t="s">
        <v>15586</v>
      </c>
      <c r="B707" s="1318" t="s">
        <v>15588</v>
      </c>
      <c r="C707" s="1318" t="s">
        <v>15671</v>
      </c>
      <c r="D707" s="1318" t="s">
        <v>21739</v>
      </c>
      <c r="E707" s="1318" t="s">
        <v>21740</v>
      </c>
    </row>
    <row r="708" spans="1:5" x14ac:dyDescent="0.25">
      <c r="A708" s="1360" t="s">
        <v>15589</v>
      </c>
      <c r="B708" s="1318" t="s">
        <v>15591</v>
      </c>
      <c r="C708" s="1318" t="s">
        <v>15674</v>
      </c>
      <c r="D708" s="1318" t="s">
        <v>21741</v>
      </c>
      <c r="E708" s="1318" t="s">
        <v>21742</v>
      </c>
    </row>
    <row r="709" spans="1:5" x14ac:dyDescent="0.25">
      <c r="A709" s="1360" t="s">
        <v>15592</v>
      </c>
      <c r="B709" s="1318" t="s">
        <v>15594</v>
      </c>
      <c r="C709" s="1318" t="s">
        <v>15677</v>
      </c>
      <c r="D709" s="1318" t="s">
        <v>21743</v>
      </c>
      <c r="E709" s="1318" t="s">
        <v>21744</v>
      </c>
    </row>
    <row r="710" spans="1:5" x14ac:dyDescent="0.25">
      <c r="A710" s="1360" t="s">
        <v>12606</v>
      </c>
      <c r="B710" s="1318" t="s">
        <v>21745</v>
      </c>
      <c r="C710" s="1318" t="s">
        <v>15681</v>
      </c>
      <c r="D710" s="1318" t="s">
        <v>21746</v>
      </c>
      <c r="E710" s="1318" t="s">
        <v>21747</v>
      </c>
    </row>
    <row r="711" spans="1:5" x14ac:dyDescent="0.25">
      <c r="A711" s="1360" t="s">
        <v>21748</v>
      </c>
    </row>
    <row r="712" spans="1:5" x14ac:dyDescent="0.25">
      <c r="A712" s="1360" t="s">
        <v>15684</v>
      </c>
    </row>
    <row r="713" spans="1:5" ht="46.5" x14ac:dyDescent="0.25">
      <c r="A713" s="1360" t="s">
        <v>21749</v>
      </c>
    </row>
    <row r="714" spans="1:5" ht="46.5" x14ac:dyDescent="0.25">
      <c r="A714" s="1360" t="s">
        <v>21750</v>
      </c>
    </row>
    <row r="715" spans="1:5" x14ac:dyDescent="0.25">
      <c r="A715" s="1360" t="s">
        <v>21751</v>
      </c>
    </row>
    <row r="716" spans="1:5" x14ac:dyDescent="0.25">
      <c r="A716" s="1360" t="s">
        <v>12619</v>
      </c>
    </row>
    <row r="717" spans="1:5" x14ac:dyDescent="0.25">
      <c r="A717" s="1360" t="s">
        <v>21752</v>
      </c>
    </row>
    <row r="718" spans="1:5" x14ac:dyDescent="0.25">
      <c r="A718" s="1360" t="s">
        <v>21753</v>
      </c>
    </row>
    <row r="719" spans="1:5" x14ac:dyDescent="0.25">
      <c r="A719" s="1360" t="s">
        <v>21754</v>
      </c>
    </row>
    <row r="720" spans="1:5" x14ac:dyDescent="0.25">
      <c r="A720" s="1360" t="s">
        <v>21755</v>
      </c>
    </row>
    <row r="721" spans="1:1" x14ac:dyDescent="0.25">
      <c r="A721" s="1360" t="s">
        <v>21756</v>
      </c>
    </row>
    <row r="722" spans="1:1" x14ac:dyDescent="0.25">
      <c r="A722" s="1360" t="s">
        <v>21757</v>
      </c>
    </row>
    <row r="723" spans="1:1" x14ac:dyDescent="0.25">
      <c r="A723" s="1360" t="s">
        <v>12635</v>
      </c>
    </row>
    <row r="724" spans="1:1" ht="31" x14ac:dyDescent="0.25">
      <c r="A724" s="1360" t="s">
        <v>12636</v>
      </c>
    </row>
    <row r="725" spans="1:1" x14ac:dyDescent="0.25">
      <c r="A725" s="1360" t="s">
        <v>15726</v>
      </c>
    </row>
    <row r="726" spans="1:1" ht="31" x14ac:dyDescent="0.25">
      <c r="A726" s="1360" t="s">
        <v>15727</v>
      </c>
    </row>
    <row r="727" spans="1:1" ht="31" x14ac:dyDescent="0.25">
      <c r="A727" s="1360" t="s">
        <v>15728</v>
      </c>
    </row>
    <row r="728" spans="1:1" ht="46.5" x14ac:dyDescent="0.25">
      <c r="A728" s="1360" t="s">
        <v>15729</v>
      </c>
    </row>
    <row r="729" spans="1:1" x14ac:dyDescent="0.25">
      <c r="A729" s="1360" t="s">
        <v>15730</v>
      </c>
    </row>
    <row r="730" spans="1:1" x14ac:dyDescent="0.25">
      <c r="A730" s="1360" t="s">
        <v>15731</v>
      </c>
    </row>
    <row r="731" spans="1:1" x14ac:dyDescent="0.25">
      <c r="A731" s="1360" t="s">
        <v>3980</v>
      </c>
    </row>
    <row r="732" spans="1:1" ht="31" x14ac:dyDescent="0.25">
      <c r="A732" s="1360" t="s">
        <v>15732</v>
      </c>
    </row>
    <row r="733" spans="1:1" ht="31" x14ac:dyDescent="0.25">
      <c r="A733" s="1360" t="s">
        <v>15733</v>
      </c>
    </row>
    <row r="734" spans="1:1" ht="31" x14ac:dyDescent="0.25">
      <c r="A734" s="1360" t="s">
        <v>15734</v>
      </c>
    </row>
    <row r="735" spans="1:1" ht="46.5" x14ac:dyDescent="0.25">
      <c r="A735" s="1360" t="s">
        <v>15735</v>
      </c>
    </row>
    <row r="736" spans="1:1" x14ac:dyDescent="0.25">
      <c r="A736" s="1360" t="s">
        <v>15736</v>
      </c>
    </row>
    <row r="737" spans="1:3" x14ac:dyDescent="0.25">
      <c r="A737" s="1360" t="s">
        <v>15737</v>
      </c>
    </row>
    <row r="738" spans="1:3" x14ac:dyDescent="0.25">
      <c r="A738" s="1360" t="s">
        <v>15738</v>
      </c>
    </row>
    <row r="739" spans="1:3" x14ac:dyDescent="0.25">
      <c r="A739" s="1360" t="s">
        <v>15739</v>
      </c>
    </row>
    <row r="740" spans="1:3" x14ac:dyDescent="0.25">
      <c r="A740" s="1360" t="s">
        <v>15740</v>
      </c>
    </row>
    <row r="741" spans="1:3" x14ac:dyDescent="0.25">
      <c r="A741" s="1360" t="s">
        <v>15741</v>
      </c>
    </row>
    <row r="742" spans="1:3" x14ac:dyDescent="0.25">
      <c r="A742" s="1360" t="s">
        <v>15742</v>
      </c>
    </row>
    <row r="743" spans="1:3" x14ac:dyDescent="0.25">
      <c r="A743" s="1360" t="s">
        <v>15743</v>
      </c>
    </row>
    <row r="744" spans="1:3" ht="31" x14ac:dyDescent="0.25">
      <c r="A744" s="1360" t="s">
        <v>15744</v>
      </c>
    </row>
    <row r="745" spans="1:3" x14ac:dyDescent="0.25">
      <c r="A745" s="1360" t="s">
        <v>22221</v>
      </c>
      <c r="C745" s="1318" t="s">
        <v>15746</v>
      </c>
    </row>
    <row r="746" spans="1:3" x14ac:dyDescent="0.25">
      <c r="A746" s="1360" t="s">
        <v>15747</v>
      </c>
      <c r="C746" s="1318">
        <v>31</v>
      </c>
    </row>
    <row r="747" spans="1:3" x14ac:dyDescent="0.25">
      <c r="A747" s="1360" t="s">
        <v>15748</v>
      </c>
      <c r="C747" s="1318">
        <v>30</v>
      </c>
    </row>
    <row r="748" spans="1:3" x14ac:dyDescent="0.25">
      <c r="A748" s="1360" t="s">
        <v>15749</v>
      </c>
      <c r="C748" s="1318">
        <v>29</v>
      </c>
    </row>
    <row r="749" spans="1:3" x14ac:dyDescent="0.25">
      <c r="A749" s="1360" t="s">
        <v>15750</v>
      </c>
      <c r="C749" s="1318">
        <v>28</v>
      </c>
    </row>
    <row r="750" spans="1:3" x14ac:dyDescent="0.25">
      <c r="A750" s="1360" t="s">
        <v>3981</v>
      </c>
    </row>
    <row r="751" spans="1:3" x14ac:dyDescent="0.25">
      <c r="A751" s="1360" t="s">
        <v>12637</v>
      </c>
    </row>
    <row r="752" spans="1:3" x14ac:dyDescent="0.25">
      <c r="A752" s="1360" t="s">
        <v>22222</v>
      </c>
      <c r="B752" s="1318" t="s">
        <v>22223</v>
      </c>
      <c r="C752" s="1318" t="s">
        <v>22224</v>
      </c>
    </row>
    <row r="753" spans="1:10" x14ac:dyDescent="0.25">
      <c r="A753" s="1360" t="s">
        <v>22225</v>
      </c>
      <c r="B753" s="1318" t="s">
        <v>15752</v>
      </c>
      <c r="C753" s="1318" t="s">
        <v>22226</v>
      </c>
    </row>
    <row r="755" spans="1:10" x14ac:dyDescent="0.25">
      <c r="A755" s="1360" t="s">
        <v>22227</v>
      </c>
      <c r="B755" s="1318" t="s">
        <v>22228</v>
      </c>
      <c r="C755" s="1318" t="s">
        <v>22229</v>
      </c>
    </row>
    <row r="756" spans="1:10" x14ac:dyDescent="0.25">
      <c r="C756" s="1318" t="s">
        <v>22230</v>
      </c>
      <c r="D756" s="1318" t="s">
        <v>22231</v>
      </c>
      <c r="E756" s="1318" t="s">
        <v>22232</v>
      </c>
      <c r="F756" s="1318" t="s">
        <v>22233</v>
      </c>
      <c r="G756" s="1318" t="s">
        <v>22234</v>
      </c>
      <c r="H756" s="1318" t="s">
        <v>22235</v>
      </c>
      <c r="I756" s="1318" t="s">
        <v>22236</v>
      </c>
      <c r="J756" s="1318" t="s">
        <v>22237</v>
      </c>
    </row>
    <row r="757" spans="1:10" x14ac:dyDescent="0.25">
      <c r="A757" s="1360" t="s">
        <v>15753</v>
      </c>
      <c r="B757" s="1318" t="s">
        <v>15754</v>
      </c>
      <c r="C757" s="1318" t="s">
        <v>22238</v>
      </c>
      <c r="D757" s="1318" t="s">
        <v>22239</v>
      </c>
      <c r="E757" s="1318" t="s">
        <v>22240</v>
      </c>
      <c r="F757" s="1318" t="s">
        <v>22241</v>
      </c>
      <c r="G757" s="1318" t="s">
        <v>22242</v>
      </c>
      <c r="H757" s="1318" t="s">
        <v>22243</v>
      </c>
      <c r="I757" s="1318" t="s">
        <v>22244</v>
      </c>
      <c r="J757" s="1318" t="s">
        <v>22245</v>
      </c>
    </row>
    <row r="758" spans="1:10" x14ac:dyDescent="0.25">
      <c r="A758" s="1360" t="s">
        <v>22246</v>
      </c>
      <c r="B758" s="1318" t="s">
        <v>22247</v>
      </c>
      <c r="C758" s="1318" t="s">
        <v>22248</v>
      </c>
      <c r="D758" s="1318" t="s">
        <v>22248</v>
      </c>
      <c r="E758" s="1318" t="s">
        <v>22248</v>
      </c>
      <c r="F758" s="1318" t="s">
        <v>22248</v>
      </c>
      <c r="G758" s="1318" t="s">
        <v>22248</v>
      </c>
      <c r="H758" s="1318" t="s">
        <v>22248</v>
      </c>
      <c r="I758" s="1318" t="s">
        <v>22248</v>
      </c>
      <c r="J758" s="1318" t="s">
        <v>22248</v>
      </c>
    </row>
    <row r="760" spans="1:10" x14ac:dyDescent="0.25">
      <c r="A760" s="1360">
        <v>20</v>
      </c>
      <c r="B760" s="1318" t="s">
        <v>12628</v>
      </c>
      <c r="C760" s="1318">
        <v>480</v>
      </c>
      <c r="D760" s="1318">
        <v>480</v>
      </c>
      <c r="E760" s="1318">
        <v>480</v>
      </c>
      <c r="F760" s="1318">
        <v>448</v>
      </c>
      <c r="G760" s="1318">
        <v>403</v>
      </c>
      <c r="H760" s="1318">
        <v>367</v>
      </c>
      <c r="I760" s="1318">
        <v>323</v>
      </c>
      <c r="J760" s="1318">
        <v>261</v>
      </c>
    </row>
    <row r="761" spans="1:10" x14ac:dyDescent="0.25">
      <c r="B761" s="1318" t="s">
        <v>15718</v>
      </c>
      <c r="C761" s="1318">
        <v>480</v>
      </c>
      <c r="D761" s="1318">
        <v>480</v>
      </c>
      <c r="E761" s="1318">
        <v>480</v>
      </c>
      <c r="F761" s="1318">
        <v>448</v>
      </c>
      <c r="G761" s="1318">
        <v>403</v>
      </c>
      <c r="H761" s="1318">
        <v>367</v>
      </c>
      <c r="I761" s="1318">
        <v>323</v>
      </c>
      <c r="J761" s="1318">
        <v>261</v>
      </c>
    </row>
    <row r="762" spans="1:10" x14ac:dyDescent="0.25">
      <c r="A762" s="1360">
        <v>21</v>
      </c>
      <c r="B762" s="1318" t="s">
        <v>12628</v>
      </c>
      <c r="C762" s="1318">
        <v>480</v>
      </c>
      <c r="D762" s="1318">
        <v>480</v>
      </c>
      <c r="E762" s="1318">
        <v>480</v>
      </c>
      <c r="F762" s="1318">
        <v>448</v>
      </c>
      <c r="G762" s="1318">
        <v>403</v>
      </c>
      <c r="H762" s="1318">
        <v>367</v>
      </c>
      <c r="I762" s="1318">
        <v>323</v>
      </c>
      <c r="J762" s="1318">
        <v>239</v>
      </c>
    </row>
    <row r="763" spans="1:10" x14ac:dyDescent="0.25">
      <c r="B763" s="1318" t="s">
        <v>15718</v>
      </c>
      <c r="C763" s="1318">
        <v>480</v>
      </c>
      <c r="D763" s="1318">
        <v>480</v>
      </c>
      <c r="E763" s="1318">
        <v>480</v>
      </c>
      <c r="F763" s="1318">
        <v>448</v>
      </c>
      <c r="G763" s="1318">
        <v>403</v>
      </c>
      <c r="H763" s="1318">
        <v>367</v>
      </c>
      <c r="I763" s="1318">
        <v>323</v>
      </c>
      <c r="J763" s="1318">
        <v>202</v>
      </c>
    </row>
    <row r="764" spans="1:10" x14ac:dyDescent="0.25">
      <c r="A764" s="1360">
        <v>22</v>
      </c>
      <c r="B764" s="1318" t="s">
        <v>12628</v>
      </c>
      <c r="C764" s="1318">
        <v>480</v>
      </c>
      <c r="D764" s="1318">
        <v>480</v>
      </c>
      <c r="E764" s="1318">
        <v>480</v>
      </c>
      <c r="F764" s="1318">
        <v>448</v>
      </c>
      <c r="G764" s="1318">
        <v>403</v>
      </c>
      <c r="H764" s="1318">
        <v>367</v>
      </c>
      <c r="I764" s="1318">
        <v>318</v>
      </c>
      <c r="J764" s="1318">
        <v>232</v>
      </c>
    </row>
    <row r="765" spans="1:10" x14ac:dyDescent="0.25">
      <c r="B765" s="1318" t="s">
        <v>15718</v>
      </c>
      <c r="C765" s="1318">
        <v>480</v>
      </c>
      <c r="D765" s="1318">
        <v>480</v>
      </c>
      <c r="E765" s="1318">
        <v>480</v>
      </c>
      <c r="F765" s="1318">
        <v>448</v>
      </c>
      <c r="G765" s="1318">
        <v>403</v>
      </c>
      <c r="H765" s="1318">
        <v>367</v>
      </c>
      <c r="I765" s="1318">
        <v>318</v>
      </c>
      <c r="J765" s="1318">
        <v>140</v>
      </c>
    </row>
    <row r="766" spans="1:10" x14ac:dyDescent="0.25">
      <c r="A766" s="1360">
        <v>23</v>
      </c>
      <c r="B766" s="1318" t="s">
        <v>12628</v>
      </c>
      <c r="C766" s="1318">
        <v>480</v>
      </c>
      <c r="D766" s="1318">
        <v>480</v>
      </c>
      <c r="E766" s="1318">
        <v>480</v>
      </c>
      <c r="F766" s="1318">
        <v>448</v>
      </c>
      <c r="G766" s="1318">
        <v>403</v>
      </c>
      <c r="H766" s="1318">
        <v>367</v>
      </c>
      <c r="I766" s="1318">
        <v>285</v>
      </c>
      <c r="J766" s="1318">
        <v>225</v>
      </c>
    </row>
    <row r="767" spans="1:10" x14ac:dyDescent="0.25">
      <c r="B767" s="1318" t="s">
        <v>15718</v>
      </c>
      <c r="C767" s="1318">
        <v>480</v>
      </c>
      <c r="D767" s="1318">
        <v>480</v>
      </c>
      <c r="E767" s="1318">
        <v>480</v>
      </c>
      <c r="F767" s="1318">
        <v>448</v>
      </c>
      <c r="G767" s="1318">
        <v>403</v>
      </c>
      <c r="H767" s="1318">
        <v>367</v>
      </c>
      <c r="I767" s="1318">
        <v>285</v>
      </c>
      <c r="J767" s="1318">
        <v>104</v>
      </c>
    </row>
    <row r="768" spans="1:10" x14ac:dyDescent="0.25">
      <c r="A768" s="1360">
        <v>24</v>
      </c>
      <c r="B768" s="1318" t="s">
        <v>12628</v>
      </c>
      <c r="C768" s="1318">
        <v>480</v>
      </c>
      <c r="D768" s="1318">
        <v>480</v>
      </c>
      <c r="E768" s="1318">
        <v>480</v>
      </c>
      <c r="F768" s="1318">
        <v>448</v>
      </c>
      <c r="G768" s="1318">
        <v>403</v>
      </c>
      <c r="H768" s="1318">
        <v>367</v>
      </c>
      <c r="I768" s="1318">
        <v>254</v>
      </c>
      <c r="J768" s="1318">
        <v>219</v>
      </c>
    </row>
    <row r="769" spans="1:10" x14ac:dyDescent="0.25">
      <c r="B769" s="1318" t="s">
        <v>15718</v>
      </c>
      <c r="C769" s="1318">
        <v>480</v>
      </c>
      <c r="D769" s="1318">
        <v>480</v>
      </c>
      <c r="E769" s="1318">
        <v>480</v>
      </c>
      <c r="F769" s="1318">
        <v>448</v>
      </c>
      <c r="G769" s="1318">
        <v>403</v>
      </c>
      <c r="H769" s="1318">
        <v>367</v>
      </c>
      <c r="I769" s="1318">
        <v>254</v>
      </c>
      <c r="J769" s="1318">
        <v>84</v>
      </c>
    </row>
    <row r="770" spans="1:10" x14ac:dyDescent="0.25">
      <c r="A770" s="1360">
        <v>25</v>
      </c>
      <c r="B770" s="1318" t="s">
        <v>12628</v>
      </c>
      <c r="C770" s="1318">
        <v>480</v>
      </c>
      <c r="D770" s="1318">
        <v>480</v>
      </c>
      <c r="E770" s="1318">
        <v>480</v>
      </c>
      <c r="F770" s="1318">
        <v>448</v>
      </c>
      <c r="G770" s="1318">
        <v>403</v>
      </c>
      <c r="H770" s="1318">
        <v>351</v>
      </c>
      <c r="I770" s="1318">
        <v>246</v>
      </c>
      <c r="J770" s="1318">
        <v>213</v>
      </c>
    </row>
    <row r="771" spans="1:10" x14ac:dyDescent="0.25">
      <c r="B771" s="1318" t="s">
        <v>15718</v>
      </c>
      <c r="C771" s="1318">
        <v>480</v>
      </c>
      <c r="D771" s="1318">
        <v>480</v>
      </c>
      <c r="E771" s="1318">
        <v>480</v>
      </c>
      <c r="F771" s="1318">
        <v>448</v>
      </c>
      <c r="G771" s="1318">
        <v>403</v>
      </c>
      <c r="H771" s="1318">
        <v>351</v>
      </c>
      <c r="I771" s="1318">
        <v>190</v>
      </c>
      <c r="J771" s="1318">
        <v>70</v>
      </c>
    </row>
    <row r="772" spans="1:10" x14ac:dyDescent="0.25">
      <c r="A772" s="1360">
        <v>26</v>
      </c>
      <c r="B772" s="1318" t="s">
        <v>12628</v>
      </c>
      <c r="C772" s="1318">
        <v>480</v>
      </c>
      <c r="D772" s="1318">
        <v>480</v>
      </c>
      <c r="E772" s="1318">
        <v>480</v>
      </c>
      <c r="F772" s="1318">
        <v>448</v>
      </c>
      <c r="G772" s="1318">
        <v>403</v>
      </c>
      <c r="H772" s="1318">
        <v>312</v>
      </c>
      <c r="I772" s="1318">
        <v>238</v>
      </c>
      <c r="J772" s="1318">
        <v>207</v>
      </c>
    </row>
    <row r="773" spans="1:10" x14ac:dyDescent="0.25">
      <c r="B773" s="1318" t="s">
        <v>15718</v>
      </c>
      <c r="C773" s="1318">
        <v>480</v>
      </c>
      <c r="D773" s="1318">
        <v>480</v>
      </c>
      <c r="E773" s="1318">
        <v>480</v>
      </c>
      <c r="F773" s="1318">
        <v>448</v>
      </c>
      <c r="G773" s="1318">
        <v>403</v>
      </c>
      <c r="H773" s="1318">
        <v>312</v>
      </c>
      <c r="I773" s="1318">
        <v>127</v>
      </c>
      <c r="J773" s="1318">
        <v>59</v>
      </c>
    </row>
    <row r="774" spans="1:10" x14ac:dyDescent="0.25">
      <c r="A774" s="1360">
        <v>27</v>
      </c>
      <c r="B774" s="1318" t="s">
        <v>12628</v>
      </c>
      <c r="C774" s="1318">
        <v>480</v>
      </c>
      <c r="D774" s="1318">
        <v>480</v>
      </c>
      <c r="E774" s="1318">
        <v>480</v>
      </c>
      <c r="F774" s="1318">
        <v>448</v>
      </c>
      <c r="G774" s="1318">
        <v>369</v>
      </c>
      <c r="H774" s="1318">
        <v>272</v>
      </c>
      <c r="I774" s="1318">
        <v>231</v>
      </c>
      <c r="J774" s="1318">
        <v>202</v>
      </c>
    </row>
    <row r="775" spans="1:10" x14ac:dyDescent="0.25">
      <c r="B775" s="1318" t="s">
        <v>15718</v>
      </c>
      <c r="C775" s="1318">
        <v>480</v>
      </c>
      <c r="D775" s="1318">
        <v>480</v>
      </c>
      <c r="E775" s="1318">
        <v>480</v>
      </c>
      <c r="F775" s="1318">
        <v>448</v>
      </c>
      <c r="G775" s="1318">
        <v>369</v>
      </c>
      <c r="H775" s="1318">
        <v>272</v>
      </c>
      <c r="I775" s="1318">
        <v>95</v>
      </c>
      <c r="J775" s="1318">
        <v>51</v>
      </c>
    </row>
    <row r="776" spans="1:10" x14ac:dyDescent="0.25">
      <c r="A776" s="1360">
        <v>28</v>
      </c>
      <c r="B776" s="1318" t="s">
        <v>12628</v>
      </c>
      <c r="C776" s="1318">
        <v>480</v>
      </c>
      <c r="D776" s="1318">
        <v>480</v>
      </c>
      <c r="E776" s="1318">
        <v>480</v>
      </c>
      <c r="F776" s="1318">
        <v>429</v>
      </c>
      <c r="G776" s="1318">
        <v>325</v>
      </c>
      <c r="H776" s="1318">
        <v>261</v>
      </c>
      <c r="I776" s="1318">
        <v>224</v>
      </c>
      <c r="J776" s="1318">
        <v>197</v>
      </c>
    </row>
    <row r="777" spans="1:10" x14ac:dyDescent="0.25">
      <c r="B777" s="1318" t="s">
        <v>15718</v>
      </c>
      <c r="C777" s="1318">
        <v>480</v>
      </c>
      <c r="D777" s="1318">
        <v>480</v>
      </c>
      <c r="E777" s="1318">
        <v>480</v>
      </c>
      <c r="F777" s="1318">
        <v>429</v>
      </c>
      <c r="G777" s="1318">
        <v>325</v>
      </c>
      <c r="H777" s="1318">
        <v>238</v>
      </c>
      <c r="I777" s="1318">
        <v>75</v>
      </c>
      <c r="J777" s="1318">
        <v>45</v>
      </c>
    </row>
    <row r="778" spans="1:10" x14ac:dyDescent="0.25">
      <c r="A778" s="1360">
        <v>29</v>
      </c>
      <c r="B778" s="1318" t="s">
        <v>12628</v>
      </c>
      <c r="C778" s="1318">
        <v>480</v>
      </c>
      <c r="D778" s="1318">
        <v>480</v>
      </c>
      <c r="E778" s="1318">
        <v>480</v>
      </c>
      <c r="F778" s="1318">
        <v>383</v>
      </c>
      <c r="G778" s="1318">
        <v>283</v>
      </c>
      <c r="H778" s="1318">
        <v>253</v>
      </c>
      <c r="I778" s="1318">
        <v>218</v>
      </c>
      <c r="J778" s="1318">
        <v>192</v>
      </c>
    </row>
    <row r="779" spans="1:10" x14ac:dyDescent="0.25">
      <c r="B779" s="1318" t="s">
        <v>15718</v>
      </c>
      <c r="C779" s="1318">
        <v>480</v>
      </c>
      <c r="D779" s="1318">
        <v>480</v>
      </c>
      <c r="E779" s="1318">
        <v>480</v>
      </c>
      <c r="F779" s="1318">
        <v>383</v>
      </c>
      <c r="G779" s="1318">
        <v>283</v>
      </c>
      <c r="H779" s="1318">
        <v>148</v>
      </c>
      <c r="I779" s="1318">
        <v>63</v>
      </c>
      <c r="J779" s="1318">
        <v>40</v>
      </c>
    </row>
    <row r="780" spans="1:10" x14ac:dyDescent="0.25">
      <c r="A780" s="1360">
        <v>30</v>
      </c>
      <c r="B780" s="1318" t="s">
        <v>12628</v>
      </c>
      <c r="C780" s="1318">
        <v>480</v>
      </c>
      <c r="D780" s="1318">
        <v>480</v>
      </c>
      <c r="E780" s="1318">
        <v>448</v>
      </c>
      <c r="F780" s="1318">
        <v>335</v>
      </c>
      <c r="G780" s="1318">
        <v>273</v>
      </c>
      <c r="H780" s="1318">
        <v>245</v>
      </c>
      <c r="I780" s="1318">
        <v>212</v>
      </c>
      <c r="J780" s="1318">
        <v>187</v>
      </c>
    </row>
    <row r="781" spans="1:10" x14ac:dyDescent="0.25">
      <c r="B781" s="1318" t="s">
        <v>15718</v>
      </c>
      <c r="C781" s="1318">
        <v>480</v>
      </c>
      <c r="D781" s="1318">
        <v>480</v>
      </c>
      <c r="E781" s="1318">
        <v>448</v>
      </c>
      <c r="F781" s="1318">
        <v>335</v>
      </c>
      <c r="G781" s="1318">
        <v>273</v>
      </c>
      <c r="H781" s="1318">
        <v>106</v>
      </c>
      <c r="I781" s="1318">
        <v>54</v>
      </c>
      <c r="J781" s="1318">
        <v>36</v>
      </c>
    </row>
    <row r="782" spans="1:10" x14ac:dyDescent="0.25">
      <c r="A782" s="1360">
        <v>31</v>
      </c>
      <c r="B782" s="1318" t="s">
        <v>12628</v>
      </c>
      <c r="C782" s="1318">
        <v>480</v>
      </c>
      <c r="D782" s="1318">
        <v>480</v>
      </c>
      <c r="E782" s="1318">
        <v>394</v>
      </c>
      <c r="F782" s="1318">
        <v>297</v>
      </c>
      <c r="G782" s="1318">
        <v>264</v>
      </c>
      <c r="H782" s="1318">
        <v>238</v>
      </c>
      <c r="I782" s="1318">
        <v>206</v>
      </c>
      <c r="J782" s="1318">
        <v>182</v>
      </c>
    </row>
    <row r="783" spans="1:10" x14ac:dyDescent="0.25">
      <c r="B783" s="1318" t="s">
        <v>15718</v>
      </c>
      <c r="C783" s="1318">
        <v>480</v>
      </c>
      <c r="D783" s="1318">
        <v>480</v>
      </c>
      <c r="E783" s="1318">
        <v>394</v>
      </c>
      <c r="F783" s="1318">
        <v>297</v>
      </c>
      <c r="G783" s="1318">
        <v>161</v>
      </c>
      <c r="H783" s="1318">
        <v>81</v>
      </c>
      <c r="I783" s="1318">
        <v>47</v>
      </c>
      <c r="J783" s="1318">
        <v>33</v>
      </c>
    </row>
    <row r="784" spans="1:10" x14ac:dyDescent="0.25">
      <c r="A784" s="1360">
        <v>32</v>
      </c>
      <c r="B784" s="1318" t="s">
        <v>12628</v>
      </c>
      <c r="C784" s="1318">
        <v>480</v>
      </c>
      <c r="D784" s="1318">
        <v>468</v>
      </c>
      <c r="E784" s="1318">
        <v>339</v>
      </c>
      <c r="F784" s="1318">
        <v>287</v>
      </c>
      <c r="G784" s="1318">
        <v>256</v>
      </c>
      <c r="H784" s="1318">
        <v>231</v>
      </c>
      <c r="I784" s="1318">
        <v>201</v>
      </c>
      <c r="J784" s="1318">
        <v>178</v>
      </c>
    </row>
    <row r="785" spans="1:10" x14ac:dyDescent="0.25">
      <c r="B785" s="1318" t="s">
        <v>15718</v>
      </c>
      <c r="C785" s="1318">
        <v>480</v>
      </c>
      <c r="D785" s="1318">
        <v>468</v>
      </c>
      <c r="E785" s="1318">
        <v>339</v>
      </c>
      <c r="F785" s="1318">
        <v>250</v>
      </c>
      <c r="G785" s="1318">
        <v>106</v>
      </c>
      <c r="H785" s="1318">
        <v>64</v>
      </c>
      <c r="I785" s="1318">
        <v>40</v>
      </c>
      <c r="J785" s="1318">
        <v>29</v>
      </c>
    </row>
    <row r="786" spans="1:10" x14ac:dyDescent="0.25">
      <c r="A786" s="1360">
        <v>33</v>
      </c>
      <c r="B786" s="1318" t="s">
        <v>12628</v>
      </c>
      <c r="C786" s="1318">
        <v>480</v>
      </c>
      <c r="D786" s="1318">
        <v>399</v>
      </c>
      <c r="E786" s="1318">
        <v>313</v>
      </c>
      <c r="F786" s="1318">
        <v>277</v>
      </c>
      <c r="G786" s="1318">
        <v>248</v>
      </c>
      <c r="H786" s="1318">
        <v>224</v>
      </c>
      <c r="I786" s="1318">
        <v>196</v>
      </c>
      <c r="J786" s="1318">
        <v>174</v>
      </c>
    </row>
    <row r="787" spans="1:10" x14ac:dyDescent="0.25">
      <c r="B787" s="1318" t="s">
        <v>15718</v>
      </c>
      <c r="C787" s="1318">
        <v>480</v>
      </c>
      <c r="D787" s="1318">
        <v>399</v>
      </c>
      <c r="E787" s="1318">
        <v>313</v>
      </c>
      <c r="F787" s="1318">
        <v>130</v>
      </c>
      <c r="G787" s="1318">
        <v>76</v>
      </c>
      <c r="H787" s="1318">
        <v>52</v>
      </c>
      <c r="I787" s="1318">
        <v>35</v>
      </c>
      <c r="J787" s="1318">
        <v>26</v>
      </c>
    </row>
    <row r="788" spans="1:10" x14ac:dyDescent="0.25">
      <c r="A788" s="1360">
        <v>34</v>
      </c>
      <c r="B788" s="1318" t="s">
        <v>12628</v>
      </c>
      <c r="C788" s="1318">
        <v>470</v>
      </c>
      <c r="D788" s="1318">
        <v>347</v>
      </c>
      <c r="E788" s="1318">
        <v>302</v>
      </c>
      <c r="F788" s="1318">
        <v>267</v>
      </c>
      <c r="G788" s="1318">
        <v>240</v>
      </c>
      <c r="H788" s="1318">
        <v>217</v>
      </c>
      <c r="I788" s="1318">
        <v>191</v>
      </c>
      <c r="J788" s="1318">
        <v>170</v>
      </c>
    </row>
    <row r="789" spans="1:10" x14ac:dyDescent="0.25">
      <c r="B789" s="1318" t="s">
        <v>15718</v>
      </c>
      <c r="C789" s="1318">
        <v>470</v>
      </c>
      <c r="D789" s="1318">
        <v>347</v>
      </c>
      <c r="E789" s="1318">
        <v>148</v>
      </c>
      <c r="F789" s="1318">
        <v>84</v>
      </c>
      <c r="G789" s="1318">
        <v>57</v>
      </c>
      <c r="H789" s="1318">
        <v>42</v>
      </c>
      <c r="I789" s="1318">
        <v>30</v>
      </c>
      <c r="J789" s="1318">
        <v>24</v>
      </c>
    </row>
    <row r="790" spans="1:10" x14ac:dyDescent="0.25">
      <c r="A790" s="1360">
        <v>35</v>
      </c>
      <c r="B790" s="1318" t="s">
        <v>12628</v>
      </c>
      <c r="C790" s="1318">
        <v>389</v>
      </c>
      <c r="D790" s="1318">
        <v>333</v>
      </c>
      <c r="E790" s="1318">
        <v>291</v>
      </c>
      <c r="F790" s="1318">
        <v>259</v>
      </c>
      <c r="G790" s="1318">
        <v>233</v>
      </c>
      <c r="H790" s="1318">
        <v>211</v>
      </c>
      <c r="I790" s="1318">
        <v>186</v>
      </c>
      <c r="J790" s="1318">
        <v>166</v>
      </c>
    </row>
    <row r="791" spans="1:10" x14ac:dyDescent="0.25">
      <c r="B791" s="1318" t="s">
        <v>15718</v>
      </c>
      <c r="C791" s="1318">
        <v>389</v>
      </c>
      <c r="D791" s="1318">
        <v>183</v>
      </c>
      <c r="E791" s="1318">
        <v>94</v>
      </c>
      <c r="F791" s="1318">
        <v>63</v>
      </c>
      <c r="G791" s="1318">
        <v>47</v>
      </c>
      <c r="H791" s="1318">
        <v>36</v>
      </c>
      <c r="I791" s="1318">
        <v>27</v>
      </c>
      <c r="J791" s="1318">
        <v>22</v>
      </c>
    </row>
    <row r="792" spans="1:10" x14ac:dyDescent="0.25">
      <c r="A792" s="1360">
        <v>36</v>
      </c>
      <c r="B792" s="1318" t="s">
        <v>12628</v>
      </c>
      <c r="C792" s="1318">
        <v>372</v>
      </c>
      <c r="D792" s="1318">
        <v>320</v>
      </c>
      <c r="E792" s="1318">
        <v>281</v>
      </c>
      <c r="F792" s="1318">
        <v>251</v>
      </c>
      <c r="G792" s="1318">
        <v>226</v>
      </c>
      <c r="H792" s="1318">
        <v>206</v>
      </c>
      <c r="I792" s="1318">
        <v>181</v>
      </c>
      <c r="J792" s="1318">
        <v>162</v>
      </c>
    </row>
    <row r="793" spans="1:10" x14ac:dyDescent="0.25">
      <c r="B793" s="1318" t="s">
        <v>15718</v>
      </c>
      <c r="C793" s="1318">
        <v>241</v>
      </c>
      <c r="D793" s="1318">
        <v>108</v>
      </c>
      <c r="E793" s="1318">
        <v>69</v>
      </c>
      <c r="F793" s="1318">
        <v>50</v>
      </c>
      <c r="G793" s="1318">
        <v>39</v>
      </c>
      <c r="H793" s="1318">
        <v>31</v>
      </c>
      <c r="I793" s="1318">
        <v>24</v>
      </c>
      <c r="J793" s="1318">
        <v>20</v>
      </c>
    </row>
    <row r="794" spans="1:10" x14ac:dyDescent="0.25">
      <c r="A794" s="1360">
        <v>37</v>
      </c>
      <c r="B794" s="1318" t="s">
        <v>12628</v>
      </c>
      <c r="C794" s="1318">
        <v>357</v>
      </c>
      <c r="D794" s="1318">
        <v>309</v>
      </c>
      <c r="E794" s="1318">
        <v>272</v>
      </c>
      <c r="F794" s="1318">
        <v>243</v>
      </c>
      <c r="G794" s="1318">
        <v>219</v>
      </c>
      <c r="H794" s="1318">
        <v>200</v>
      </c>
      <c r="I794" s="1318">
        <v>177</v>
      </c>
      <c r="J794" s="1318">
        <v>159</v>
      </c>
    </row>
    <row r="795" spans="1:10" x14ac:dyDescent="0.25">
      <c r="B795" s="1318" t="s">
        <v>15718</v>
      </c>
      <c r="C795" s="1318">
        <v>125</v>
      </c>
      <c r="D795" s="1318">
        <v>75</v>
      </c>
      <c r="E795" s="1318">
        <v>54</v>
      </c>
      <c r="F795" s="1318">
        <v>41</v>
      </c>
      <c r="G795" s="1318">
        <v>33</v>
      </c>
      <c r="H795" s="1318">
        <v>28</v>
      </c>
      <c r="I795" s="1318">
        <v>22</v>
      </c>
      <c r="J795" s="1318">
        <v>18</v>
      </c>
    </row>
    <row r="796" spans="1:10" x14ac:dyDescent="0.25">
      <c r="A796" s="1360">
        <v>38</v>
      </c>
      <c r="B796" s="1318" t="s">
        <v>12628</v>
      </c>
      <c r="C796" s="1318">
        <v>343</v>
      </c>
      <c r="D796" s="1318">
        <v>298</v>
      </c>
      <c r="E796" s="1318">
        <v>263</v>
      </c>
      <c r="F796" s="1318">
        <v>236</v>
      </c>
      <c r="G796" s="1318">
        <v>213</v>
      </c>
      <c r="H796" s="1318">
        <v>195</v>
      </c>
      <c r="I796" s="1318">
        <v>173</v>
      </c>
      <c r="J796" s="1318">
        <v>155</v>
      </c>
    </row>
    <row r="797" spans="1:10" x14ac:dyDescent="0.25">
      <c r="B797" s="1318" t="s">
        <v>15718</v>
      </c>
      <c r="C797" s="1318">
        <v>83</v>
      </c>
      <c r="D797" s="1318">
        <v>57</v>
      </c>
      <c r="E797" s="1318">
        <v>44</v>
      </c>
      <c r="F797" s="1318">
        <v>35</v>
      </c>
      <c r="G797" s="1318">
        <v>29</v>
      </c>
      <c r="H797" s="1318">
        <v>25</v>
      </c>
      <c r="I797" s="1318">
        <v>20</v>
      </c>
      <c r="J797" s="1318">
        <v>17</v>
      </c>
    </row>
    <row r="798" spans="1:10" x14ac:dyDescent="0.25">
      <c r="A798" s="1360">
        <v>39</v>
      </c>
      <c r="B798" s="1318" t="s">
        <v>12628</v>
      </c>
      <c r="C798" s="1318">
        <v>330</v>
      </c>
      <c r="D798" s="1318">
        <v>287</v>
      </c>
      <c r="E798" s="1318">
        <v>255</v>
      </c>
      <c r="F798" s="1318">
        <v>229</v>
      </c>
      <c r="G798" s="1318">
        <v>208</v>
      </c>
      <c r="H798" s="1318">
        <v>190</v>
      </c>
      <c r="I798" s="1318">
        <v>169</v>
      </c>
      <c r="J798" s="1318">
        <v>152</v>
      </c>
    </row>
    <row r="799" spans="1:10" x14ac:dyDescent="0.25">
      <c r="B799" s="1318" t="s">
        <v>15718</v>
      </c>
      <c r="C799" s="1318">
        <v>62</v>
      </c>
      <c r="D799" s="1318">
        <v>46</v>
      </c>
      <c r="E799" s="1318">
        <v>37</v>
      </c>
      <c r="F799" s="1318">
        <v>30</v>
      </c>
      <c r="G799" s="1318">
        <v>26</v>
      </c>
      <c r="H799" s="1318">
        <v>22</v>
      </c>
      <c r="I799" s="1318">
        <v>18</v>
      </c>
      <c r="J799" s="1318">
        <v>16</v>
      </c>
    </row>
    <row r="800" spans="1:10" x14ac:dyDescent="0.25">
      <c r="A800" s="1360">
        <v>40</v>
      </c>
      <c r="B800" s="1318" t="s">
        <v>12628</v>
      </c>
      <c r="C800" s="1318">
        <v>318</v>
      </c>
      <c r="D800" s="1318">
        <v>278</v>
      </c>
      <c r="E800" s="1318">
        <v>247</v>
      </c>
      <c r="F800" s="1318">
        <v>222</v>
      </c>
      <c r="G800" s="1318">
        <v>202</v>
      </c>
      <c r="H800" s="1318">
        <v>185</v>
      </c>
      <c r="I800" s="1318">
        <v>165</v>
      </c>
      <c r="J800" s="1318">
        <v>149</v>
      </c>
    </row>
    <row r="801" spans="1:10" x14ac:dyDescent="0.25">
      <c r="B801" s="1318" t="s">
        <v>15718</v>
      </c>
      <c r="C801" s="1318">
        <v>49</v>
      </c>
      <c r="D801" s="1318">
        <v>38</v>
      </c>
      <c r="E801" s="1318">
        <v>31</v>
      </c>
      <c r="F801" s="1318">
        <v>27</v>
      </c>
      <c r="G801" s="1318">
        <v>23</v>
      </c>
      <c r="H801" s="1318">
        <v>20</v>
      </c>
      <c r="I801" s="1318">
        <v>17</v>
      </c>
      <c r="J801" s="1318">
        <v>14</v>
      </c>
    </row>
    <row r="802" spans="1:10" x14ac:dyDescent="0.25">
      <c r="A802" s="1360" t="s">
        <v>3870</v>
      </c>
    </row>
    <row r="803" spans="1:10" x14ac:dyDescent="0.25">
      <c r="A803" s="1360" t="s">
        <v>12638</v>
      </c>
    </row>
    <row r="804" spans="1:10" x14ac:dyDescent="0.25">
      <c r="A804" s="1360" t="s">
        <v>22222</v>
      </c>
      <c r="B804" s="1318" t="s">
        <v>22223</v>
      </c>
      <c r="C804" s="1318" t="s">
        <v>22224</v>
      </c>
    </row>
    <row r="805" spans="1:10" x14ac:dyDescent="0.25">
      <c r="A805" s="1360" t="s">
        <v>22225</v>
      </c>
      <c r="B805" s="1318" t="s">
        <v>15752</v>
      </c>
      <c r="C805" s="1318" t="s">
        <v>22249</v>
      </c>
    </row>
    <row r="807" spans="1:10" x14ac:dyDescent="0.25">
      <c r="A807" s="1360" t="s">
        <v>22227</v>
      </c>
      <c r="B807" s="1318" t="s">
        <v>22228</v>
      </c>
      <c r="C807" s="1318" t="s">
        <v>22229</v>
      </c>
    </row>
    <row r="808" spans="1:10" x14ac:dyDescent="0.25">
      <c r="C808" s="1318" t="s">
        <v>22230</v>
      </c>
      <c r="D808" s="1318" t="s">
        <v>22250</v>
      </c>
      <c r="E808" s="1318" t="s">
        <v>22232</v>
      </c>
      <c r="F808" s="1318" t="s">
        <v>22233</v>
      </c>
      <c r="G808" s="1318" t="s">
        <v>22234</v>
      </c>
      <c r="H808" s="1318" t="s">
        <v>22235</v>
      </c>
      <c r="I808" s="1318" t="s">
        <v>22251</v>
      </c>
      <c r="J808" s="1318" t="s">
        <v>22252</v>
      </c>
    </row>
    <row r="809" spans="1:10" x14ac:dyDescent="0.25">
      <c r="A809" s="1360" t="s">
        <v>15753</v>
      </c>
      <c r="B809" s="1318" t="s">
        <v>15754</v>
      </c>
      <c r="C809" s="1318" t="s">
        <v>22238</v>
      </c>
      <c r="D809" s="1318" t="s">
        <v>22239</v>
      </c>
      <c r="E809" s="1318" t="s">
        <v>22240</v>
      </c>
      <c r="F809" s="1318" t="s">
        <v>22241</v>
      </c>
      <c r="G809" s="1318" t="s">
        <v>22242</v>
      </c>
      <c r="H809" s="1318" t="s">
        <v>22243</v>
      </c>
      <c r="I809" s="1318" t="s">
        <v>22244</v>
      </c>
      <c r="J809" s="1318" t="s">
        <v>22245</v>
      </c>
    </row>
    <row r="810" spans="1:10" x14ac:dyDescent="0.25">
      <c r="A810" s="1360" t="s">
        <v>22246</v>
      </c>
      <c r="B810" s="1318" t="s">
        <v>22247</v>
      </c>
      <c r="C810" s="1318" t="s">
        <v>22248</v>
      </c>
      <c r="D810" s="1318" t="s">
        <v>22248</v>
      </c>
      <c r="E810" s="1318" t="s">
        <v>22248</v>
      </c>
      <c r="F810" s="1318" t="s">
        <v>22248</v>
      </c>
      <c r="G810" s="1318" t="s">
        <v>22248</v>
      </c>
      <c r="H810" s="1318" t="s">
        <v>22248</v>
      </c>
      <c r="I810" s="1318" t="s">
        <v>22248</v>
      </c>
      <c r="J810" s="1318" t="s">
        <v>22248</v>
      </c>
    </row>
    <row r="812" spans="1:10" x14ac:dyDescent="0.25">
      <c r="A812" s="1360">
        <v>20</v>
      </c>
      <c r="B812" s="1318" t="s">
        <v>12628</v>
      </c>
      <c r="C812" s="1318">
        <v>480</v>
      </c>
      <c r="D812" s="1318">
        <v>480</v>
      </c>
      <c r="E812" s="1318">
        <v>480</v>
      </c>
      <c r="F812" s="1318">
        <v>448</v>
      </c>
      <c r="G812" s="1318">
        <v>403</v>
      </c>
      <c r="H812" s="1318">
        <v>367</v>
      </c>
      <c r="I812" s="1318">
        <v>323</v>
      </c>
      <c r="J812" s="1318">
        <v>285</v>
      </c>
    </row>
    <row r="813" spans="1:10" x14ac:dyDescent="0.25">
      <c r="B813" s="1318" t="s">
        <v>15718</v>
      </c>
      <c r="C813" s="1318">
        <v>480</v>
      </c>
      <c r="D813" s="1318">
        <v>480</v>
      </c>
      <c r="E813" s="1318">
        <v>480</v>
      </c>
      <c r="F813" s="1318">
        <v>448</v>
      </c>
      <c r="G813" s="1318">
        <v>403</v>
      </c>
      <c r="H813" s="1318">
        <v>367</v>
      </c>
      <c r="I813" s="1318">
        <v>323</v>
      </c>
      <c r="J813" s="1318">
        <v>285</v>
      </c>
    </row>
    <row r="814" spans="1:10" x14ac:dyDescent="0.25">
      <c r="A814" s="1360">
        <v>21</v>
      </c>
      <c r="B814" s="1318" t="s">
        <v>12628</v>
      </c>
      <c r="C814" s="1318">
        <v>480</v>
      </c>
      <c r="D814" s="1318">
        <v>480</v>
      </c>
      <c r="E814" s="1318">
        <v>480</v>
      </c>
      <c r="F814" s="1318">
        <v>448</v>
      </c>
      <c r="G814" s="1318">
        <v>403</v>
      </c>
      <c r="H814" s="1318">
        <v>367</v>
      </c>
      <c r="I814" s="1318">
        <v>323</v>
      </c>
      <c r="J814" s="1318">
        <v>256</v>
      </c>
    </row>
    <row r="815" spans="1:10" x14ac:dyDescent="0.25">
      <c r="B815" s="1318" t="s">
        <v>15718</v>
      </c>
      <c r="C815" s="1318">
        <v>480</v>
      </c>
      <c r="D815" s="1318">
        <v>480</v>
      </c>
      <c r="E815" s="1318">
        <v>480</v>
      </c>
      <c r="F815" s="1318">
        <v>448</v>
      </c>
      <c r="G815" s="1318">
        <v>403</v>
      </c>
      <c r="H815" s="1318">
        <v>367</v>
      </c>
      <c r="I815" s="1318">
        <v>323</v>
      </c>
      <c r="J815" s="1318">
        <v>256</v>
      </c>
    </row>
    <row r="816" spans="1:10" x14ac:dyDescent="0.25">
      <c r="A816" s="1360">
        <v>22</v>
      </c>
      <c r="B816" s="1318" t="s">
        <v>12628</v>
      </c>
      <c r="C816" s="1318">
        <v>480</v>
      </c>
      <c r="D816" s="1318">
        <v>480</v>
      </c>
      <c r="E816" s="1318">
        <v>480</v>
      </c>
      <c r="F816" s="1318">
        <v>448</v>
      </c>
      <c r="G816" s="1318">
        <v>403</v>
      </c>
      <c r="H816" s="1318">
        <v>367</v>
      </c>
      <c r="I816" s="1318">
        <v>323</v>
      </c>
      <c r="J816" s="1318">
        <v>234</v>
      </c>
    </row>
    <row r="817" spans="1:10" x14ac:dyDescent="0.25">
      <c r="B817" s="1318" t="s">
        <v>15718</v>
      </c>
      <c r="C817" s="1318">
        <v>480</v>
      </c>
      <c r="D817" s="1318">
        <v>480</v>
      </c>
      <c r="E817" s="1318">
        <v>480</v>
      </c>
      <c r="F817" s="1318">
        <v>448</v>
      </c>
      <c r="G817" s="1318">
        <v>403</v>
      </c>
      <c r="H817" s="1318">
        <v>367</v>
      </c>
      <c r="I817" s="1318">
        <v>323</v>
      </c>
      <c r="J817" s="1318">
        <v>186</v>
      </c>
    </row>
    <row r="818" spans="1:10" x14ac:dyDescent="0.25">
      <c r="A818" s="1360">
        <v>23</v>
      </c>
      <c r="B818" s="1318" t="s">
        <v>12628</v>
      </c>
      <c r="C818" s="1318">
        <v>480</v>
      </c>
      <c r="D818" s="1318">
        <v>480</v>
      </c>
      <c r="E818" s="1318">
        <v>480</v>
      </c>
      <c r="F818" s="1318">
        <v>448</v>
      </c>
      <c r="G818" s="1318">
        <v>403</v>
      </c>
      <c r="H818" s="1318">
        <v>367</v>
      </c>
      <c r="I818" s="1318">
        <v>308</v>
      </c>
      <c r="J818" s="1318">
        <v>227</v>
      </c>
    </row>
    <row r="819" spans="1:10" x14ac:dyDescent="0.25">
      <c r="B819" s="1318" t="s">
        <v>15718</v>
      </c>
      <c r="C819" s="1318">
        <v>480</v>
      </c>
      <c r="D819" s="1318">
        <v>480</v>
      </c>
      <c r="E819" s="1318">
        <v>480</v>
      </c>
      <c r="F819" s="1318">
        <v>448</v>
      </c>
      <c r="G819" s="1318">
        <v>403</v>
      </c>
      <c r="H819" s="1318">
        <v>367</v>
      </c>
      <c r="I819" s="1318">
        <v>308</v>
      </c>
      <c r="J819" s="1318">
        <v>126</v>
      </c>
    </row>
    <row r="820" spans="1:10" x14ac:dyDescent="0.25">
      <c r="A820" s="1360">
        <v>24</v>
      </c>
      <c r="B820" s="1318" t="s">
        <v>12628</v>
      </c>
      <c r="C820" s="1318">
        <v>480</v>
      </c>
      <c r="D820" s="1318">
        <v>480</v>
      </c>
      <c r="E820" s="1318">
        <v>480</v>
      </c>
      <c r="F820" s="1318">
        <v>448</v>
      </c>
      <c r="G820" s="1318">
        <v>403</v>
      </c>
      <c r="H820" s="1318">
        <v>367</v>
      </c>
      <c r="I820" s="1318">
        <v>276</v>
      </c>
      <c r="J820" s="1318">
        <v>220</v>
      </c>
    </row>
    <row r="821" spans="1:10" x14ac:dyDescent="0.25">
      <c r="B821" s="1318" t="s">
        <v>15718</v>
      </c>
      <c r="C821" s="1318">
        <v>480</v>
      </c>
      <c r="D821" s="1318">
        <v>480</v>
      </c>
      <c r="E821" s="1318">
        <v>480</v>
      </c>
      <c r="F821" s="1318">
        <v>448</v>
      </c>
      <c r="G821" s="1318">
        <v>403</v>
      </c>
      <c r="H821" s="1318">
        <v>367</v>
      </c>
      <c r="I821" s="1318">
        <v>276</v>
      </c>
      <c r="J821" s="1318">
        <v>97</v>
      </c>
    </row>
    <row r="822" spans="1:10" x14ac:dyDescent="0.25">
      <c r="A822" s="1360">
        <v>25</v>
      </c>
      <c r="B822" s="1318" t="s">
        <v>12628</v>
      </c>
      <c r="C822" s="1318">
        <v>480</v>
      </c>
      <c r="D822" s="1318">
        <v>480</v>
      </c>
      <c r="E822" s="1318">
        <v>480</v>
      </c>
      <c r="F822" s="1318">
        <v>448</v>
      </c>
      <c r="G822" s="1318">
        <v>403</v>
      </c>
      <c r="H822" s="1318">
        <v>367</v>
      </c>
      <c r="I822" s="1318">
        <v>247</v>
      </c>
      <c r="J822" s="1318">
        <v>214</v>
      </c>
    </row>
    <row r="823" spans="1:10" x14ac:dyDescent="0.25">
      <c r="B823" s="1318" t="s">
        <v>15718</v>
      </c>
      <c r="C823" s="1318">
        <v>480</v>
      </c>
      <c r="D823" s="1318">
        <v>480</v>
      </c>
      <c r="E823" s="1318">
        <v>480</v>
      </c>
      <c r="F823" s="1318">
        <v>448</v>
      </c>
      <c r="G823" s="1318">
        <v>403</v>
      </c>
      <c r="H823" s="1318">
        <v>367</v>
      </c>
      <c r="I823" s="1318">
        <v>247</v>
      </c>
      <c r="J823" s="1318">
        <v>78</v>
      </c>
    </row>
    <row r="824" spans="1:10" x14ac:dyDescent="0.25">
      <c r="A824" s="1360">
        <v>26</v>
      </c>
      <c r="B824" s="1318" t="s">
        <v>12628</v>
      </c>
      <c r="C824" s="1318">
        <v>480</v>
      </c>
      <c r="D824" s="1318">
        <v>480</v>
      </c>
      <c r="E824" s="1318">
        <v>480</v>
      </c>
      <c r="F824" s="1318">
        <v>448</v>
      </c>
      <c r="G824" s="1318">
        <v>403</v>
      </c>
      <c r="H824" s="1318">
        <v>332</v>
      </c>
      <c r="I824" s="1318">
        <v>239</v>
      </c>
      <c r="J824" s="1318">
        <v>208</v>
      </c>
    </row>
    <row r="825" spans="1:10" x14ac:dyDescent="0.25">
      <c r="B825" s="1318" t="s">
        <v>15718</v>
      </c>
      <c r="C825" s="1318">
        <v>480</v>
      </c>
      <c r="D825" s="1318">
        <v>480</v>
      </c>
      <c r="E825" s="1318">
        <v>480</v>
      </c>
      <c r="F825" s="1318">
        <v>448</v>
      </c>
      <c r="G825" s="1318">
        <v>403</v>
      </c>
      <c r="H825" s="1318">
        <v>332</v>
      </c>
      <c r="I825" s="1318">
        <v>156</v>
      </c>
      <c r="J825" s="1318">
        <v>65</v>
      </c>
    </row>
    <row r="826" spans="1:10" x14ac:dyDescent="0.25">
      <c r="A826" s="1360">
        <v>27</v>
      </c>
      <c r="B826" s="1318" t="s">
        <v>12628</v>
      </c>
      <c r="C826" s="1318">
        <v>480</v>
      </c>
      <c r="D826" s="1318">
        <v>480</v>
      </c>
      <c r="E826" s="1318">
        <v>480</v>
      </c>
      <c r="F826" s="1318">
        <v>448</v>
      </c>
      <c r="G826" s="1318">
        <v>389</v>
      </c>
      <c r="H826" s="1318">
        <v>292</v>
      </c>
      <c r="I826" s="1318">
        <v>232</v>
      </c>
      <c r="J826" s="1318">
        <v>202</v>
      </c>
    </row>
    <row r="827" spans="1:10" x14ac:dyDescent="0.25">
      <c r="B827" s="1318" t="s">
        <v>15718</v>
      </c>
      <c r="C827" s="1318">
        <v>480</v>
      </c>
      <c r="D827" s="1318">
        <v>480</v>
      </c>
      <c r="E827" s="1318">
        <v>480</v>
      </c>
      <c r="F827" s="1318">
        <v>448</v>
      </c>
      <c r="G827" s="1318">
        <v>389</v>
      </c>
      <c r="H827" s="1318">
        <v>292</v>
      </c>
      <c r="I827" s="1318">
        <v>109</v>
      </c>
      <c r="J827" s="1318">
        <v>55</v>
      </c>
    </row>
    <row r="828" spans="1:10" x14ac:dyDescent="0.25">
      <c r="A828" s="1360">
        <v>28</v>
      </c>
      <c r="B828" s="1318" t="s">
        <v>12628</v>
      </c>
      <c r="C828" s="1318">
        <v>480</v>
      </c>
      <c r="D828" s="1318">
        <v>480</v>
      </c>
      <c r="E828" s="1318">
        <v>480</v>
      </c>
      <c r="F828" s="1318">
        <v>448</v>
      </c>
      <c r="G828" s="1318">
        <v>344</v>
      </c>
      <c r="H828" s="1318">
        <v>262</v>
      </c>
      <c r="I828" s="1318">
        <v>225</v>
      </c>
      <c r="J828" s="1318">
        <v>197</v>
      </c>
    </row>
    <row r="829" spans="1:10" x14ac:dyDescent="0.25">
      <c r="B829" s="1318" t="s">
        <v>15718</v>
      </c>
      <c r="C829" s="1318">
        <v>480</v>
      </c>
      <c r="D829" s="1318">
        <v>480</v>
      </c>
      <c r="E829" s="1318">
        <v>480</v>
      </c>
      <c r="F829" s="1318">
        <v>448</v>
      </c>
      <c r="G829" s="1318">
        <v>344</v>
      </c>
      <c r="H829" s="1318">
        <v>262</v>
      </c>
      <c r="I829" s="1318">
        <v>83</v>
      </c>
      <c r="J829" s="1318">
        <v>47</v>
      </c>
    </row>
    <row r="830" spans="1:10" x14ac:dyDescent="0.25">
      <c r="A830" s="1360">
        <v>29</v>
      </c>
      <c r="B830" s="1318" t="s">
        <v>12628</v>
      </c>
      <c r="C830" s="1318">
        <v>480</v>
      </c>
      <c r="D830" s="1318">
        <v>480</v>
      </c>
      <c r="E830" s="1318">
        <v>480</v>
      </c>
      <c r="F830" s="1318">
        <v>403</v>
      </c>
      <c r="G830" s="1318">
        <v>302</v>
      </c>
      <c r="H830" s="1318">
        <v>253</v>
      </c>
      <c r="I830" s="1318">
        <v>218</v>
      </c>
      <c r="J830" s="1318">
        <v>192</v>
      </c>
    </row>
    <row r="831" spans="1:10" x14ac:dyDescent="0.25">
      <c r="B831" s="1318" t="s">
        <v>15718</v>
      </c>
      <c r="C831" s="1318">
        <v>480</v>
      </c>
      <c r="D831" s="1318">
        <v>480</v>
      </c>
      <c r="E831" s="1318">
        <v>480</v>
      </c>
      <c r="F831" s="1318">
        <v>403</v>
      </c>
      <c r="G831" s="1318">
        <v>302</v>
      </c>
      <c r="H831" s="1318">
        <v>179</v>
      </c>
      <c r="I831" s="1318">
        <v>68</v>
      </c>
      <c r="J831" s="1318">
        <v>42</v>
      </c>
    </row>
    <row r="832" spans="1:10" x14ac:dyDescent="0.25">
      <c r="A832" s="1360">
        <v>30</v>
      </c>
      <c r="B832" s="1318" t="s">
        <v>12628</v>
      </c>
      <c r="C832" s="1318">
        <v>480</v>
      </c>
      <c r="D832" s="1318">
        <v>480</v>
      </c>
      <c r="E832" s="1318">
        <v>471</v>
      </c>
      <c r="F832" s="1318">
        <v>356</v>
      </c>
      <c r="G832" s="1318">
        <v>273</v>
      </c>
      <c r="H832" s="1318">
        <v>245</v>
      </c>
      <c r="I832" s="1318">
        <v>212</v>
      </c>
      <c r="J832" s="1318">
        <v>187</v>
      </c>
    </row>
    <row r="833" spans="1:10" x14ac:dyDescent="0.25">
      <c r="B833" s="1318" t="s">
        <v>15718</v>
      </c>
      <c r="C833" s="1318">
        <v>480</v>
      </c>
      <c r="D833" s="1318">
        <v>480</v>
      </c>
      <c r="E833" s="1318">
        <v>471</v>
      </c>
      <c r="F833" s="1318">
        <v>356</v>
      </c>
      <c r="G833" s="1318">
        <v>273</v>
      </c>
      <c r="H833" s="1318">
        <v>120</v>
      </c>
      <c r="I833" s="1318">
        <v>57</v>
      </c>
      <c r="J833" s="1318">
        <v>37</v>
      </c>
    </row>
    <row r="834" spans="1:10" x14ac:dyDescent="0.25">
      <c r="A834" s="1360">
        <v>31</v>
      </c>
      <c r="B834" s="1318" t="s">
        <v>12628</v>
      </c>
      <c r="C834" s="1318">
        <v>480</v>
      </c>
      <c r="D834" s="1318">
        <v>480</v>
      </c>
      <c r="E834" s="1318">
        <v>417</v>
      </c>
      <c r="F834" s="1318">
        <v>307</v>
      </c>
      <c r="G834" s="1318">
        <v>264</v>
      </c>
      <c r="H834" s="1318">
        <v>237</v>
      </c>
      <c r="I834" s="1318">
        <v>206</v>
      </c>
      <c r="J834" s="1318">
        <v>182</v>
      </c>
    </row>
    <row r="835" spans="1:10" x14ac:dyDescent="0.25">
      <c r="B835" s="1318" t="s">
        <v>15718</v>
      </c>
      <c r="C835" s="1318">
        <v>480</v>
      </c>
      <c r="D835" s="1318">
        <v>480</v>
      </c>
      <c r="E835" s="1318">
        <v>417</v>
      </c>
      <c r="F835" s="1318">
        <v>307</v>
      </c>
      <c r="G835" s="1318">
        <v>200</v>
      </c>
      <c r="H835" s="1318">
        <v>90</v>
      </c>
      <c r="I835" s="1318">
        <v>49</v>
      </c>
      <c r="J835" s="1318">
        <v>34</v>
      </c>
    </row>
    <row r="836" spans="1:10" x14ac:dyDescent="0.25">
      <c r="A836" s="1360">
        <v>32</v>
      </c>
      <c r="B836" s="1318" t="s">
        <v>12628</v>
      </c>
      <c r="C836" s="1318">
        <v>480</v>
      </c>
      <c r="D836" s="1318">
        <v>480</v>
      </c>
      <c r="E836" s="1318">
        <v>362</v>
      </c>
      <c r="F836" s="1318">
        <v>286</v>
      </c>
      <c r="G836" s="1318">
        <v>255</v>
      </c>
      <c r="H836" s="1318">
        <v>230</v>
      </c>
      <c r="I836" s="1318">
        <v>201</v>
      </c>
      <c r="J836" s="1318">
        <v>178</v>
      </c>
    </row>
    <row r="837" spans="1:10" x14ac:dyDescent="0.25">
      <c r="B837" s="1318" t="s">
        <v>15718</v>
      </c>
      <c r="C837" s="1318">
        <v>480</v>
      </c>
      <c r="D837" s="1318">
        <v>480</v>
      </c>
      <c r="E837" s="1318">
        <v>362</v>
      </c>
      <c r="F837" s="1318">
        <v>286</v>
      </c>
      <c r="G837" s="1318">
        <v>125</v>
      </c>
      <c r="H837" s="1318">
        <v>71</v>
      </c>
      <c r="I837" s="1318">
        <v>43</v>
      </c>
      <c r="J837" s="1318">
        <v>31</v>
      </c>
    </row>
    <row r="838" spans="1:10" x14ac:dyDescent="0.25">
      <c r="A838" s="1360">
        <v>33</v>
      </c>
      <c r="B838" s="1318" t="s">
        <v>12628</v>
      </c>
      <c r="C838" s="1318">
        <v>480</v>
      </c>
      <c r="D838" s="1318">
        <v>425</v>
      </c>
      <c r="E838" s="1318">
        <v>312</v>
      </c>
      <c r="F838" s="1318">
        <v>276</v>
      </c>
      <c r="G838" s="1318">
        <v>247</v>
      </c>
      <c r="H838" s="1318">
        <v>223</v>
      </c>
      <c r="I838" s="1318">
        <v>195</v>
      </c>
      <c r="J838" s="1318">
        <v>174</v>
      </c>
    </row>
    <row r="839" spans="1:10" x14ac:dyDescent="0.25">
      <c r="B839" s="1318" t="s">
        <v>15718</v>
      </c>
      <c r="C839" s="1318">
        <v>480</v>
      </c>
      <c r="D839" s="1318">
        <v>425</v>
      </c>
      <c r="E839" s="1318">
        <v>312</v>
      </c>
      <c r="F839" s="1318">
        <v>160</v>
      </c>
      <c r="G839" s="1318">
        <v>84</v>
      </c>
      <c r="H839" s="1318">
        <v>55</v>
      </c>
      <c r="I839" s="1318">
        <v>37</v>
      </c>
      <c r="J839" s="1318">
        <v>27</v>
      </c>
    </row>
    <row r="840" spans="1:10" x14ac:dyDescent="0.25">
      <c r="A840" s="1360">
        <v>34</v>
      </c>
      <c r="B840" s="1318" t="s">
        <v>12628</v>
      </c>
      <c r="C840" s="1318">
        <v>480</v>
      </c>
      <c r="D840" s="1318">
        <v>346</v>
      </c>
      <c r="E840" s="1318">
        <v>300</v>
      </c>
      <c r="F840" s="1318">
        <v>266</v>
      </c>
      <c r="G840" s="1318">
        <v>239</v>
      </c>
      <c r="H840" s="1318">
        <v>217</v>
      </c>
      <c r="I840" s="1318">
        <v>190</v>
      </c>
      <c r="J840" s="1318">
        <v>169</v>
      </c>
    </row>
    <row r="841" spans="1:10" x14ac:dyDescent="0.25">
      <c r="B841" s="1318" t="s">
        <v>15718</v>
      </c>
      <c r="C841" s="1318">
        <v>480</v>
      </c>
      <c r="D841" s="1318">
        <v>346</v>
      </c>
      <c r="E841" s="1318">
        <v>190</v>
      </c>
      <c r="F841" s="1318">
        <v>94</v>
      </c>
      <c r="G841" s="1318">
        <v>61</v>
      </c>
      <c r="H841" s="1318">
        <v>44</v>
      </c>
      <c r="I841" s="1318">
        <v>31</v>
      </c>
      <c r="J841" s="1318">
        <v>24</v>
      </c>
    </row>
    <row r="842" spans="1:10" x14ac:dyDescent="0.25">
      <c r="A842" s="1360">
        <v>35</v>
      </c>
      <c r="B842" s="1318" t="s">
        <v>12628</v>
      </c>
      <c r="C842" s="1318">
        <v>414</v>
      </c>
      <c r="D842" s="1318">
        <v>331</v>
      </c>
      <c r="E842" s="1318">
        <v>289</v>
      </c>
      <c r="F842" s="1318">
        <v>257</v>
      </c>
      <c r="G842" s="1318">
        <v>232</v>
      </c>
      <c r="H842" s="1318">
        <v>211</v>
      </c>
      <c r="I842" s="1318">
        <v>185</v>
      </c>
      <c r="J842" s="1318">
        <v>165</v>
      </c>
    </row>
    <row r="843" spans="1:10" x14ac:dyDescent="0.25">
      <c r="B843" s="1318" t="s">
        <v>15718</v>
      </c>
      <c r="C843" s="1318">
        <v>414</v>
      </c>
      <c r="D843" s="1318">
        <v>258</v>
      </c>
      <c r="E843" s="1318">
        <v>107</v>
      </c>
      <c r="F843" s="1318">
        <v>67</v>
      </c>
      <c r="G843" s="1318">
        <v>48</v>
      </c>
      <c r="H843" s="1318">
        <v>37</v>
      </c>
      <c r="I843" s="1318">
        <v>28</v>
      </c>
      <c r="J843" s="1318">
        <v>22</v>
      </c>
    </row>
    <row r="844" spans="1:10" x14ac:dyDescent="0.25">
      <c r="A844" s="1360">
        <v>36</v>
      </c>
      <c r="B844" s="1318" t="s">
        <v>12628</v>
      </c>
      <c r="C844" s="1318">
        <v>369</v>
      </c>
      <c r="D844" s="1318">
        <v>318</v>
      </c>
      <c r="E844" s="1318">
        <v>279</v>
      </c>
      <c r="F844" s="1318">
        <v>249</v>
      </c>
      <c r="G844" s="1318">
        <v>225</v>
      </c>
      <c r="H844" s="1318">
        <v>205</v>
      </c>
      <c r="I844" s="1318">
        <v>181</v>
      </c>
      <c r="J844" s="1318">
        <v>162</v>
      </c>
    </row>
    <row r="845" spans="1:10" x14ac:dyDescent="0.25">
      <c r="B845" s="1318" t="s">
        <v>15718</v>
      </c>
      <c r="C845" s="1318">
        <v>369</v>
      </c>
      <c r="D845" s="1318">
        <v>126</v>
      </c>
      <c r="E845" s="1318">
        <v>74</v>
      </c>
      <c r="F845" s="1318">
        <v>52</v>
      </c>
      <c r="G845" s="1318">
        <v>40</v>
      </c>
      <c r="H845" s="1318">
        <v>32</v>
      </c>
      <c r="I845" s="1318">
        <v>25</v>
      </c>
      <c r="J845" s="1318">
        <v>20</v>
      </c>
    </row>
    <row r="846" spans="1:10" x14ac:dyDescent="0.25">
      <c r="A846" s="1360">
        <v>37</v>
      </c>
      <c r="B846" s="1318" t="s">
        <v>12628</v>
      </c>
      <c r="C846" s="1318">
        <v>353</v>
      </c>
      <c r="D846" s="1318">
        <v>306</v>
      </c>
      <c r="E846" s="1318">
        <v>270</v>
      </c>
      <c r="F846" s="1318">
        <v>241</v>
      </c>
      <c r="G846" s="1318">
        <v>218</v>
      </c>
      <c r="H846" s="1318">
        <v>199</v>
      </c>
      <c r="I846" s="1318">
        <v>176</v>
      </c>
      <c r="J846" s="1318">
        <v>158</v>
      </c>
    </row>
    <row r="847" spans="1:10" x14ac:dyDescent="0.25">
      <c r="B847" s="1318" t="s">
        <v>15718</v>
      </c>
      <c r="C847" s="1318">
        <v>151</v>
      </c>
      <c r="D847" s="1318">
        <v>82</v>
      </c>
      <c r="E847" s="1318">
        <v>56</v>
      </c>
      <c r="F847" s="1318">
        <v>43</v>
      </c>
      <c r="G847" s="1318">
        <v>34</v>
      </c>
      <c r="H847" s="1318">
        <v>28</v>
      </c>
      <c r="I847" s="1318">
        <v>22</v>
      </c>
      <c r="J847" s="1318">
        <v>18</v>
      </c>
    </row>
    <row r="848" spans="1:10" x14ac:dyDescent="0.25">
      <c r="A848" s="1360">
        <v>38</v>
      </c>
      <c r="B848" s="1318" t="s">
        <v>12628</v>
      </c>
      <c r="C848" s="1318">
        <v>339</v>
      </c>
      <c r="D848" s="1318">
        <v>295</v>
      </c>
      <c r="E848" s="1318">
        <v>261</v>
      </c>
      <c r="F848" s="1318">
        <v>234</v>
      </c>
      <c r="G848" s="1318">
        <v>212</v>
      </c>
      <c r="H848" s="1318">
        <v>194</v>
      </c>
      <c r="I848" s="1318">
        <v>172</v>
      </c>
      <c r="J848" s="1318">
        <v>154</v>
      </c>
    </row>
    <row r="849" spans="1:10" x14ac:dyDescent="0.25">
      <c r="B849" s="1318" t="s">
        <v>15718</v>
      </c>
      <c r="C849" s="1318">
        <v>92</v>
      </c>
      <c r="D849" s="1318">
        <v>60</v>
      </c>
      <c r="E849" s="1318">
        <v>45</v>
      </c>
      <c r="F849" s="1318">
        <v>36</v>
      </c>
      <c r="G849" s="1318">
        <v>29</v>
      </c>
      <c r="H849" s="1318">
        <v>25</v>
      </c>
      <c r="I849" s="1318">
        <v>20</v>
      </c>
      <c r="J849" s="1318">
        <v>17</v>
      </c>
    </row>
    <row r="850" spans="1:10" x14ac:dyDescent="0.25">
      <c r="A850" s="1360">
        <v>39</v>
      </c>
      <c r="B850" s="1318" t="s">
        <v>12628</v>
      </c>
      <c r="C850" s="1318">
        <v>325</v>
      </c>
      <c r="D850" s="1318">
        <v>284</v>
      </c>
      <c r="E850" s="1318">
        <v>252</v>
      </c>
      <c r="F850" s="1318">
        <v>227</v>
      </c>
      <c r="G850" s="1318">
        <v>206</v>
      </c>
      <c r="H850" s="1318">
        <v>189</v>
      </c>
      <c r="I850" s="1318">
        <v>168</v>
      </c>
      <c r="J850" s="1318">
        <v>151</v>
      </c>
    </row>
    <row r="851" spans="1:10" x14ac:dyDescent="0.25">
      <c r="B851" s="1318" t="s">
        <v>15718</v>
      </c>
      <c r="C851" s="1318">
        <v>65</v>
      </c>
      <c r="D851" s="1318">
        <v>47</v>
      </c>
      <c r="E851" s="1318">
        <v>37</v>
      </c>
      <c r="F851" s="1318">
        <v>30</v>
      </c>
      <c r="G851" s="1318">
        <v>26</v>
      </c>
      <c r="H851" s="1318">
        <v>22</v>
      </c>
      <c r="I851" s="1318">
        <v>18</v>
      </c>
      <c r="J851" s="1318">
        <v>16</v>
      </c>
    </row>
    <row r="852" spans="1:10" x14ac:dyDescent="0.25">
      <c r="A852" s="1360">
        <v>40</v>
      </c>
      <c r="B852" s="1318" t="s">
        <v>12628</v>
      </c>
      <c r="C852" s="1318">
        <v>313</v>
      </c>
      <c r="D852" s="1318">
        <v>274</v>
      </c>
      <c r="E852" s="1318">
        <v>244</v>
      </c>
      <c r="F852" s="1318">
        <v>220</v>
      </c>
      <c r="G852" s="1318">
        <v>200</v>
      </c>
      <c r="H852" s="1318">
        <v>184</v>
      </c>
      <c r="I852" s="1318">
        <v>164</v>
      </c>
      <c r="J852" s="1318">
        <v>148</v>
      </c>
    </row>
    <row r="853" spans="1:10" x14ac:dyDescent="0.25">
      <c r="B853" s="1318" t="s">
        <v>15718</v>
      </c>
      <c r="C853" s="1318">
        <v>50</v>
      </c>
      <c r="D853" s="1318">
        <v>39</v>
      </c>
      <c r="E853" s="1318">
        <v>32</v>
      </c>
      <c r="F853" s="1318">
        <v>27</v>
      </c>
      <c r="G853" s="1318">
        <v>23</v>
      </c>
      <c r="H853" s="1318">
        <v>20</v>
      </c>
      <c r="I853" s="1318">
        <v>17</v>
      </c>
      <c r="J853" s="1318">
        <v>14</v>
      </c>
    </row>
    <row r="854" spans="1:10" x14ac:dyDescent="0.25">
      <c r="A854" s="1360" t="s">
        <v>15622</v>
      </c>
    </row>
    <row r="855" spans="1:10" x14ac:dyDescent="0.25">
      <c r="A855" s="1360" t="s">
        <v>12638</v>
      </c>
    </row>
    <row r="856" spans="1:10" x14ac:dyDescent="0.25">
      <c r="A856" s="1360" t="s">
        <v>22222</v>
      </c>
      <c r="B856" s="1318" t="s">
        <v>22223</v>
      </c>
      <c r="C856" s="1318" t="s">
        <v>22224</v>
      </c>
    </row>
    <row r="857" spans="1:10" x14ac:dyDescent="0.25">
      <c r="A857" s="1360" t="s">
        <v>22225</v>
      </c>
      <c r="B857" s="1318" t="s">
        <v>15752</v>
      </c>
      <c r="C857" s="1318" t="s">
        <v>22253</v>
      </c>
    </row>
    <row r="859" spans="1:10" x14ac:dyDescent="0.25">
      <c r="A859" s="1360" t="s">
        <v>22227</v>
      </c>
      <c r="B859" s="1318" t="s">
        <v>22228</v>
      </c>
      <c r="C859" s="1318" t="s">
        <v>22229</v>
      </c>
    </row>
    <row r="860" spans="1:10" x14ac:dyDescent="0.25">
      <c r="C860" s="1318" t="s">
        <v>22230</v>
      </c>
      <c r="D860" s="1318" t="s">
        <v>22250</v>
      </c>
      <c r="E860" s="1318" t="s">
        <v>22232</v>
      </c>
      <c r="F860" s="1318" t="s">
        <v>22233</v>
      </c>
      <c r="G860" s="1318" t="s">
        <v>22234</v>
      </c>
      <c r="H860" s="1318" t="s">
        <v>22235</v>
      </c>
      <c r="I860" s="1318" t="s">
        <v>22236</v>
      </c>
      <c r="J860" s="1318" t="s">
        <v>22237</v>
      </c>
    </row>
    <row r="861" spans="1:10" x14ac:dyDescent="0.25">
      <c r="A861" s="1360" t="s">
        <v>15753</v>
      </c>
      <c r="B861" s="1318" t="s">
        <v>15754</v>
      </c>
      <c r="C861" s="1318" t="s">
        <v>22238</v>
      </c>
      <c r="D861" s="1318" t="s">
        <v>22239</v>
      </c>
      <c r="E861" s="1318" t="s">
        <v>22240</v>
      </c>
      <c r="F861" s="1318" t="s">
        <v>22241</v>
      </c>
      <c r="G861" s="1318" t="s">
        <v>22242</v>
      </c>
      <c r="H861" s="1318" t="s">
        <v>22243</v>
      </c>
      <c r="I861" s="1318" t="s">
        <v>22244</v>
      </c>
      <c r="J861" s="1318" t="s">
        <v>22245</v>
      </c>
    </row>
    <row r="862" spans="1:10" x14ac:dyDescent="0.25">
      <c r="A862" s="1360" t="s">
        <v>22246</v>
      </c>
      <c r="B862" s="1318" t="s">
        <v>22247</v>
      </c>
      <c r="C862" s="1318" t="s">
        <v>22248</v>
      </c>
      <c r="D862" s="1318" t="s">
        <v>22248</v>
      </c>
      <c r="E862" s="1318" t="s">
        <v>22248</v>
      </c>
      <c r="F862" s="1318" t="s">
        <v>22248</v>
      </c>
      <c r="G862" s="1318" t="s">
        <v>22248</v>
      </c>
      <c r="H862" s="1318" t="s">
        <v>22248</v>
      </c>
      <c r="I862" s="1318" t="s">
        <v>22248</v>
      </c>
      <c r="J862" s="1318" t="s">
        <v>22248</v>
      </c>
    </row>
    <row r="864" spans="1:10" x14ac:dyDescent="0.25">
      <c r="A864" s="1360">
        <v>20</v>
      </c>
      <c r="B864" s="1318" t="s">
        <v>12628</v>
      </c>
      <c r="C864" s="1318">
        <v>480</v>
      </c>
      <c r="D864" s="1318">
        <v>480</v>
      </c>
      <c r="E864" s="1318">
        <v>480</v>
      </c>
      <c r="F864" s="1318">
        <v>448</v>
      </c>
      <c r="G864" s="1318">
        <v>403</v>
      </c>
      <c r="H864" s="1318">
        <v>367</v>
      </c>
      <c r="I864" s="1318">
        <v>323</v>
      </c>
      <c r="J864" s="1318">
        <v>288</v>
      </c>
    </row>
    <row r="865" spans="1:10" x14ac:dyDescent="0.25">
      <c r="B865" s="1318" t="s">
        <v>15718</v>
      </c>
      <c r="C865" s="1318">
        <v>480</v>
      </c>
      <c r="D865" s="1318">
        <v>480</v>
      </c>
      <c r="E865" s="1318">
        <v>480</v>
      </c>
      <c r="F865" s="1318">
        <v>448</v>
      </c>
      <c r="G865" s="1318">
        <v>403</v>
      </c>
      <c r="H865" s="1318">
        <v>367</v>
      </c>
      <c r="I865" s="1318">
        <v>323</v>
      </c>
      <c r="J865" s="1318">
        <v>288</v>
      </c>
    </row>
    <row r="866" spans="1:10" x14ac:dyDescent="0.25">
      <c r="A866" s="1360">
        <v>21</v>
      </c>
      <c r="B866" s="1318" t="s">
        <v>12628</v>
      </c>
      <c r="C866" s="1318">
        <v>480</v>
      </c>
      <c r="D866" s="1318">
        <v>480</v>
      </c>
      <c r="E866" s="1318">
        <v>480</v>
      </c>
      <c r="F866" s="1318">
        <v>448</v>
      </c>
      <c r="G866" s="1318">
        <v>403</v>
      </c>
      <c r="H866" s="1318">
        <v>367</v>
      </c>
      <c r="I866" s="1318">
        <v>323</v>
      </c>
      <c r="J866" s="1318">
        <v>276</v>
      </c>
    </row>
    <row r="867" spans="1:10" x14ac:dyDescent="0.25">
      <c r="B867" s="1318" t="s">
        <v>15718</v>
      </c>
      <c r="C867" s="1318">
        <v>480</v>
      </c>
      <c r="D867" s="1318">
        <v>480</v>
      </c>
      <c r="E867" s="1318">
        <v>480</v>
      </c>
      <c r="F867" s="1318">
        <v>448</v>
      </c>
      <c r="G867" s="1318">
        <v>403</v>
      </c>
      <c r="H867" s="1318">
        <v>367</v>
      </c>
      <c r="I867" s="1318">
        <v>323</v>
      </c>
      <c r="J867" s="1318">
        <v>276</v>
      </c>
    </row>
    <row r="868" spans="1:10" x14ac:dyDescent="0.25">
      <c r="A868" s="1360">
        <v>22</v>
      </c>
      <c r="B868" s="1318" t="s">
        <v>12628</v>
      </c>
      <c r="C868" s="1318">
        <v>480</v>
      </c>
      <c r="D868" s="1318">
        <v>480</v>
      </c>
      <c r="E868" s="1318">
        <v>480</v>
      </c>
      <c r="F868" s="1318">
        <v>448</v>
      </c>
      <c r="G868" s="1318">
        <v>403</v>
      </c>
      <c r="H868" s="1318">
        <v>367</v>
      </c>
      <c r="I868" s="1318">
        <v>323</v>
      </c>
      <c r="J868" s="1318">
        <v>248</v>
      </c>
    </row>
    <row r="869" spans="1:10" x14ac:dyDescent="0.25">
      <c r="B869" s="1318" t="s">
        <v>15718</v>
      </c>
      <c r="C869" s="1318">
        <v>480</v>
      </c>
      <c r="D869" s="1318">
        <v>480</v>
      </c>
      <c r="E869" s="1318">
        <v>480</v>
      </c>
      <c r="F869" s="1318">
        <v>448</v>
      </c>
      <c r="G869" s="1318">
        <v>403</v>
      </c>
      <c r="H869" s="1318">
        <v>367</v>
      </c>
      <c r="I869" s="1318">
        <v>323</v>
      </c>
      <c r="J869" s="1318">
        <v>248</v>
      </c>
    </row>
    <row r="870" spans="1:10" x14ac:dyDescent="0.25">
      <c r="A870" s="1360">
        <v>23</v>
      </c>
      <c r="B870" s="1318" t="s">
        <v>12628</v>
      </c>
      <c r="C870" s="1318">
        <v>480</v>
      </c>
      <c r="D870" s="1318">
        <v>480</v>
      </c>
      <c r="E870" s="1318">
        <v>480</v>
      </c>
      <c r="F870" s="1318">
        <v>448</v>
      </c>
      <c r="G870" s="1318">
        <v>403</v>
      </c>
      <c r="H870" s="1318">
        <v>367</v>
      </c>
      <c r="I870" s="1318">
        <v>323</v>
      </c>
      <c r="J870" s="1318">
        <v>229</v>
      </c>
    </row>
    <row r="871" spans="1:10" x14ac:dyDescent="0.25">
      <c r="B871" s="1318" t="s">
        <v>15718</v>
      </c>
      <c r="C871" s="1318">
        <v>480</v>
      </c>
      <c r="D871" s="1318">
        <v>480</v>
      </c>
      <c r="E871" s="1318">
        <v>480</v>
      </c>
      <c r="F871" s="1318">
        <v>448</v>
      </c>
      <c r="G871" s="1318">
        <v>403</v>
      </c>
      <c r="H871" s="1318">
        <v>367</v>
      </c>
      <c r="I871" s="1318">
        <v>323</v>
      </c>
      <c r="J871" s="1318">
        <v>152</v>
      </c>
    </row>
    <row r="872" spans="1:10" x14ac:dyDescent="0.25">
      <c r="A872" s="1360">
        <v>24</v>
      </c>
      <c r="B872" s="1318" t="s">
        <v>12628</v>
      </c>
      <c r="C872" s="1318">
        <v>480</v>
      </c>
      <c r="D872" s="1318">
        <v>480</v>
      </c>
      <c r="E872" s="1318">
        <v>480</v>
      </c>
      <c r="F872" s="1318">
        <v>448</v>
      </c>
      <c r="G872" s="1318">
        <v>403</v>
      </c>
      <c r="H872" s="1318">
        <v>367</v>
      </c>
      <c r="I872" s="1318">
        <v>293</v>
      </c>
      <c r="J872" s="1318">
        <v>222</v>
      </c>
    </row>
    <row r="873" spans="1:10" x14ac:dyDescent="0.25">
      <c r="B873" s="1318" t="s">
        <v>15718</v>
      </c>
      <c r="C873" s="1318">
        <v>480</v>
      </c>
      <c r="D873" s="1318">
        <v>480</v>
      </c>
      <c r="E873" s="1318">
        <v>480</v>
      </c>
      <c r="F873" s="1318">
        <v>448</v>
      </c>
      <c r="G873" s="1318">
        <v>403</v>
      </c>
      <c r="H873" s="1318">
        <v>367</v>
      </c>
      <c r="I873" s="1318">
        <v>293</v>
      </c>
      <c r="J873" s="1318">
        <v>110</v>
      </c>
    </row>
    <row r="874" spans="1:10" x14ac:dyDescent="0.25">
      <c r="A874" s="1360">
        <v>25</v>
      </c>
      <c r="B874" s="1318" t="s">
        <v>12628</v>
      </c>
      <c r="C874" s="1318">
        <v>480</v>
      </c>
      <c r="D874" s="1318">
        <v>480</v>
      </c>
      <c r="E874" s="1318">
        <v>480</v>
      </c>
      <c r="F874" s="1318">
        <v>448</v>
      </c>
      <c r="G874" s="1318">
        <v>403</v>
      </c>
      <c r="H874" s="1318">
        <v>367</v>
      </c>
      <c r="I874" s="1318">
        <v>261</v>
      </c>
      <c r="J874" s="1318">
        <v>215</v>
      </c>
    </row>
    <row r="875" spans="1:10" x14ac:dyDescent="0.25">
      <c r="B875" s="1318" t="s">
        <v>15718</v>
      </c>
      <c r="C875" s="1318">
        <v>480</v>
      </c>
      <c r="D875" s="1318">
        <v>480</v>
      </c>
      <c r="E875" s="1318">
        <v>480</v>
      </c>
      <c r="F875" s="1318">
        <v>448</v>
      </c>
      <c r="G875" s="1318">
        <v>403</v>
      </c>
      <c r="H875" s="1318">
        <v>367</v>
      </c>
      <c r="I875" s="1318">
        <v>261</v>
      </c>
      <c r="J875" s="1318">
        <v>86</v>
      </c>
    </row>
    <row r="876" spans="1:10" x14ac:dyDescent="0.25">
      <c r="A876" s="1360">
        <v>26</v>
      </c>
      <c r="B876" s="1318" t="s">
        <v>12628</v>
      </c>
      <c r="C876" s="1318">
        <v>480</v>
      </c>
      <c r="D876" s="1318">
        <v>480</v>
      </c>
      <c r="E876" s="1318">
        <v>480</v>
      </c>
      <c r="F876" s="1318">
        <v>448</v>
      </c>
      <c r="G876" s="1318">
        <v>403</v>
      </c>
      <c r="H876" s="1318">
        <v>346</v>
      </c>
      <c r="I876" s="1318">
        <v>240</v>
      </c>
      <c r="J876" s="1318">
        <v>209</v>
      </c>
    </row>
    <row r="877" spans="1:10" x14ac:dyDescent="0.25">
      <c r="B877" s="1318" t="s">
        <v>15718</v>
      </c>
      <c r="C877" s="1318">
        <v>480</v>
      </c>
      <c r="D877" s="1318">
        <v>480</v>
      </c>
      <c r="E877" s="1318">
        <v>480</v>
      </c>
      <c r="F877" s="1318">
        <v>448</v>
      </c>
      <c r="G877" s="1318">
        <v>403</v>
      </c>
      <c r="H877" s="1318">
        <v>346</v>
      </c>
      <c r="I877" s="1318">
        <v>185</v>
      </c>
      <c r="J877" s="1318">
        <v>69</v>
      </c>
    </row>
    <row r="878" spans="1:10" x14ac:dyDescent="0.25">
      <c r="A878" s="1360">
        <v>27</v>
      </c>
      <c r="B878" s="1318" t="s">
        <v>12628</v>
      </c>
      <c r="C878" s="1318">
        <v>480</v>
      </c>
      <c r="D878" s="1318">
        <v>480</v>
      </c>
      <c r="E878" s="1318">
        <v>480</v>
      </c>
      <c r="F878" s="1318">
        <v>448</v>
      </c>
      <c r="G878" s="1318">
        <v>401</v>
      </c>
      <c r="H878" s="1318">
        <v>305</v>
      </c>
      <c r="I878" s="1318">
        <v>232</v>
      </c>
      <c r="J878" s="1318">
        <v>203</v>
      </c>
    </row>
    <row r="879" spans="1:10" x14ac:dyDescent="0.25">
      <c r="B879" s="1318" t="s">
        <v>15718</v>
      </c>
      <c r="C879" s="1318">
        <v>480</v>
      </c>
      <c r="D879" s="1318">
        <v>480</v>
      </c>
      <c r="E879" s="1318">
        <v>480</v>
      </c>
      <c r="F879" s="1318">
        <v>448</v>
      </c>
      <c r="G879" s="1318">
        <v>401</v>
      </c>
      <c r="H879" s="1318">
        <v>305</v>
      </c>
      <c r="I879" s="1318">
        <v>121</v>
      </c>
      <c r="J879" s="1318">
        <v>58</v>
      </c>
    </row>
    <row r="880" spans="1:10" x14ac:dyDescent="0.25">
      <c r="A880" s="1360">
        <v>28</v>
      </c>
      <c r="B880" s="1318" t="s">
        <v>12628</v>
      </c>
      <c r="C880" s="1318">
        <v>480</v>
      </c>
      <c r="D880" s="1318">
        <v>480</v>
      </c>
      <c r="E880" s="1318">
        <v>480</v>
      </c>
      <c r="F880" s="1318">
        <v>448</v>
      </c>
      <c r="G880" s="1318">
        <v>355</v>
      </c>
      <c r="H880" s="1318">
        <v>263</v>
      </c>
      <c r="I880" s="1318">
        <v>225</v>
      </c>
      <c r="J880" s="1318">
        <v>197</v>
      </c>
    </row>
    <row r="881" spans="1:10" x14ac:dyDescent="0.25">
      <c r="B881" s="1318" t="s">
        <v>15718</v>
      </c>
      <c r="C881" s="1318">
        <v>480</v>
      </c>
      <c r="D881" s="1318">
        <v>480</v>
      </c>
      <c r="E881" s="1318">
        <v>480</v>
      </c>
      <c r="F881" s="1318">
        <v>448</v>
      </c>
      <c r="G881" s="1318">
        <v>355</v>
      </c>
      <c r="H881" s="1318">
        <v>263</v>
      </c>
      <c r="I881" s="1318">
        <v>89</v>
      </c>
      <c r="J881" s="1318">
        <v>49</v>
      </c>
    </row>
    <row r="882" spans="1:10" x14ac:dyDescent="0.25">
      <c r="A882" s="1360">
        <v>29</v>
      </c>
      <c r="B882" s="1318" t="s">
        <v>12628</v>
      </c>
      <c r="C882" s="1318">
        <v>480</v>
      </c>
      <c r="D882" s="1318">
        <v>480</v>
      </c>
      <c r="E882" s="1318">
        <v>480</v>
      </c>
      <c r="F882" s="1318">
        <v>414</v>
      </c>
      <c r="G882" s="1318">
        <v>312</v>
      </c>
      <c r="H882" s="1318">
        <v>253</v>
      </c>
      <c r="I882" s="1318">
        <v>218</v>
      </c>
      <c r="J882" s="1318">
        <v>192</v>
      </c>
    </row>
    <row r="883" spans="1:10" x14ac:dyDescent="0.25">
      <c r="B883" s="1318" t="s">
        <v>15718</v>
      </c>
      <c r="C883" s="1318">
        <v>480</v>
      </c>
      <c r="D883" s="1318">
        <v>480</v>
      </c>
      <c r="E883" s="1318">
        <v>480</v>
      </c>
      <c r="F883" s="1318">
        <v>414</v>
      </c>
      <c r="G883" s="1318">
        <v>312</v>
      </c>
      <c r="H883" s="1318">
        <v>204</v>
      </c>
      <c r="I883" s="1318">
        <v>71</v>
      </c>
      <c r="J883" s="1318">
        <v>43</v>
      </c>
    </row>
    <row r="884" spans="1:10" x14ac:dyDescent="0.25">
      <c r="A884" s="1360">
        <v>30</v>
      </c>
      <c r="B884" s="1318" t="s">
        <v>12628</v>
      </c>
      <c r="C884" s="1318">
        <v>480</v>
      </c>
      <c r="D884" s="1318">
        <v>480</v>
      </c>
      <c r="E884" s="1318">
        <v>480</v>
      </c>
      <c r="F884" s="1318">
        <v>366</v>
      </c>
      <c r="G884" s="1318">
        <v>272</v>
      </c>
      <c r="H884" s="1318">
        <v>244</v>
      </c>
      <c r="I884" s="1318">
        <v>212</v>
      </c>
      <c r="J884" s="1318">
        <v>187</v>
      </c>
    </row>
    <row r="885" spans="1:10" x14ac:dyDescent="0.25">
      <c r="B885" s="1318" t="s">
        <v>15718</v>
      </c>
      <c r="C885" s="1318">
        <v>480</v>
      </c>
      <c r="D885" s="1318">
        <v>480</v>
      </c>
      <c r="E885" s="1318">
        <v>480</v>
      </c>
      <c r="F885" s="1318">
        <v>366</v>
      </c>
      <c r="G885" s="1318">
        <v>272</v>
      </c>
      <c r="H885" s="1318">
        <v>129</v>
      </c>
      <c r="I885" s="1318">
        <v>59</v>
      </c>
      <c r="J885" s="1318">
        <v>38</v>
      </c>
    </row>
    <row r="886" spans="1:10" x14ac:dyDescent="0.25">
      <c r="A886" s="1360">
        <v>31</v>
      </c>
      <c r="B886" s="1318" t="s">
        <v>12628</v>
      </c>
      <c r="C886" s="1318">
        <v>480</v>
      </c>
      <c r="D886" s="1318">
        <v>480</v>
      </c>
      <c r="E886" s="1318">
        <v>429</v>
      </c>
      <c r="F886" s="1318">
        <v>317</v>
      </c>
      <c r="G886" s="1318">
        <v>263</v>
      </c>
      <c r="H886" s="1318">
        <v>236</v>
      </c>
      <c r="I886" s="1318">
        <v>206</v>
      </c>
      <c r="J886" s="1318">
        <v>182</v>
      </c>
    </row>
    <row r="887" spans="1:10" x14ac:dyDescent="0.25">
      <c r="B887" s="1318" t="s">
        <v>15718</v>
      </c>
      <c r="C887" s="1318">
        <v>480</v>
      </c>
      <c r="D887" s="1318">
        <v>480</v>
      </c>
      <c r="E887" s="1318">
        <v>429</v>
      </c>
      <c r="F887" s="1318">
        <v>317</v>
      </c>
      <c r="G887" s="1318">
        <v>219</v>
      </c>
      <c r="H887" s="1318">
        <v>94</v>
      </c>
      <c r="I887" s="1318">
        <v>50</v>
      </c>
      <c r="J887" s="1318">
        <v>34</v>
      </c>
    </row>
    <row r="888" spans="1:10" x14ac:dyDescent="0.25">
      <c r="A888" s="1360">
        <v>32</v>
      </c>
      <c r="B888" s="1318" t="s">
        <v>12628</v>
      </c>
      <c r="C888" s="1318">
        <v>480</v>
      </c>
      <c r="D888" s="1318">
        <v>480</v>
      </c>
      <c r="E888" s="1318">
        <v>373</v>
      </c>
      <c r="F888" s="1318">
        <v>284</v>
      </c>
      <c r="G888" s="1318">
        <v>254</v>
      </c>
      <c r="H888" s="1318">
        <v>229</v>
      </c>
      <c r="I888" s="1318">
        <v>200</v>
      </c>
      <c r="J888" s="1318">
        <v>177</v>
      </c>
    </row>
    <row r="889" spans="1:10" x14ac:dyDescent="0.25">
      <c r="B889" s="1318" t="s">
        <v>15718</v>
      </c>
      <c r="C889" s="1318">
        <v>480</v>
      </c>
      <c r="D889" s="1318">
        <v>480</v>
      </c>
      <c r="E889" s="1318">
        <v>373</v>
      </c>
      <c r="F889" s="1318">
        <v>284</v>
      </c>
      <c r="G889" s="1318">
        <v>132</v>
      </c>
      <c r="H889" s="1318">
        <v>73</v>
      </c>
      <c r="I889" s="1318">
        <v>44</v>
      </c>
      <c r="J889" s="1318">
        <v>31</v>
      </c>
    </row>
    <row r="890" spans="1:10" x14ac:dyDescent="0.25">
      <c r="A890" s="1360">
        <v>33</v>
      </c>
      <c r="B890" s="1318" t="s">
        <v>12628</v>
      </c>
      <c r="C890" s="1318">
        <v>480</v>
      </c>
      <c r="D890" s="1318">
        <v>438</v>
      </c>
      <c r="E890" s="1318">
        <v>310</v>
      </c>
      <c r="F890" s="1318">
        <v>274</v>
      </c>
      <c r="G890" s="1318">
        <v>245</v>
      </c>
      <c r="H890" s="1318">
        <v>222</v>
      </c>
      <c r="I890" s="1318">
        <v>194</v>
      </c>
      <c r="J890" s="1318">
        <v>173</v>
      </c>
    </row>
    <row r="891" spans="1:10" x14ac:dyDescent="0.25">
      <c r="B891" s="1318" t="s">
        <v>15718</v>
      </c>
      <c r="C891" s="1318">
        <v>480</v>
      </c>
      <c r="D891" s="1318">
        <v>438</v>
      </c>
      <c r="E891" s="1318">
        <v>310</v>
      </c>
      <c r="F891" s="1318">
        <v>178</v>
      </c>
      <c r="G891" s="1318">
        <v>87</v>
      </c>
      <c r="H891" s="1318">
        <v>57</v>
      </c>
      <c r="I891" s="1318">
        <v>37</v>
      </c>
      <c r="J891" s="1318">
        <v>28</v>
      </c>
    </row>
    <row r="892" spans="1:10" x14ac:dyDescent="0.25">
      <c r="A892" s="1360">
        <v>34</v>
      </c>
      <c r="B892" s="1318" t="s">
        <v>12628</v>
      </c>
      <c r="C892" s="1318">
        <v>480</v>
      </c>
      <c r="D892" s="1318">
        <v>358</v>
      </c>
      <c r="E892" s="1318">
        <v>297</v>
      </c>
      <c r="F892" s="1318">
        <v>264</v>
      </c>
      <c r="G892" s="1318">
        <v>237</v>
      </c>
      <c r="H892" s="1318">
        <v>215</v>
      </c>
      <c r="I892" s="1318">
        <v>189</v>
      </c>
      <c r="J892" s="1318">
        <v>168</v>
      </c>
    </row>
    <row r="893" spans="1:10" x14ac:dyDescent="0.25">
      <c r="B893" s="1318" t="s">
        <v>15718</v>
      </c>
      <c r="C893" s="1318">
        <v>480</v>
      </c>
      <c r="D893" s="1318">
        <v>358</v>
      </c>
      <c r="E893" s="1318">
        <v>220</v>
      </c>
      <c r="F893" s="1318">
        <v>97</v>
      </c>
      <c r="G893" s="1318">
        <v>62</v>
      </c>
      <c r="H893" s="1318">
        <v>45</v>
      </c>
      <c r="I893" s="1318">
        <v>32</v>
      </c>
      <c r="J893" s="1318">
        <v>24</v>
      </c>
    </row>
    <row r="894" spans="1:10" x14ac:dyDescent="0.25">
      <c r="A894" s="1360">
        <v>35</v>
      </c>
      <c r="B894" s="1318" t="s">
        <v>12628</v>
      </c>
      <c r="C894" s="1318">
        <v>428</v>
      </c>
      <c r="D894" s="1318">
        <v>326</v>
      </c>
      <c r="E894" s="1318">
        <v>286</v>
      </c>
      <c r="F894" s="1318">
        <v>255</v>
      </c>
      <c r="G894" s="1318">
        <v>229</v>
      </c>
      <c r="H894" s="1318">
        <v>209</v>
      </c>
      <c r="I894" s="1318">
        <v>184</v>
      </c>
      <c r="J894" s="1318">
        <v>164</v>
      </c>
    </row>
    <row r="895" spans="1:10" x14ac:dyDescent="0.25">
      <c r="B895" s="1318" t="s">
        <v>15718</v>
      </c>
      <c r="C895" s="1318">
        <v>428</v>
      </c>
      <c r="D895" s="1318">
        <v>326</v>
      </c>
      <c r="E895" s="1318">
        <v>113</v>
      </c>
      <c r="F895" s="1318">
        <v>68</v>
      </c>
      <c r="G895" s="1318">
        <v>49</v>
      </c>
      <c r="H895" s="1318">
        <v>37</v>
      </c>
      <c r="I895" s="1318">
        <v>28</v>
      </c>
      <c r="J895" s="1318">
        <v>22</v>
      </c>
    </row>
    <row r="896" spans="1:10" x14ac:dyDescent="0.25">
      <c r="A896" s="1360">
        <v>36</v>
      </c>
      <c r="B896" s="1318" t="s">
        <v>12628</v>
      </c>
      <c r="C896" s="1318">
        <v>363</v>
      </c>
      <c r="D896" s="1318">
        <v>313</v>
      </c>
      <c r="E896" s="1318">
        <v>276</v>
      </c>
      <c r="F896" s="1318">
        <v>246</v>
      </c>
      <c r="G896" s="1318">
        <v>222</v>
      </c>
      <c r="H896" s="1318">
        <v>203</v>
      </c>
      <c r="I896" s="1318">
        <v>179</v>
      </c>
      <c r="J896" s="1318">
        <v>160</v>
      </c>
    </row>
    <row r="897" spans="1:10" x14ac:dyDescent="0.25">
      <c r="B897" s="1318" t="s">
        <v>15718</v>
      </c>
      <c r="C897" s="1318">
        <v>363</v>
      </c>
      <c r="D897" s="1318">
        <v>135</v>
      </c>
      <c r="E897" s="1318">
        <v>75</v>
      </c>
      <c r="F897" s="1318">
        <v>52</v>
      </c>
      <c r="G897" s="1318">
        <v>40</v>
      </c>
      <c r="H897" s="1318">
        <v>32</v>
      </c>
      <c r="I897" s="1318">
        <v>25</v>
      </c>
      <c r="J897" s="1318">
        <v>20</v>
      </c>
    </row>
    <row r="898" spans="1:10" x14ac:dyDescent="0.25">
      <c r="A898" s="1360">
        <v>37</v>
      </c>
      <c r="B898" s="1318" t="s">
        <v>12628</v>
      </c>
      <c r="C898" s="1318">
        <v>347</v>
      </c>
      <c r="D898" s="1318">
        <v>301</v>
      </c>
      <c r="E898" s="1318">
        <v>266</v>
      </c>
      <c r="F898" s="1318">
        <v>238</v>
      </c>
      <c r="G898" s="1318">
        <v>216</v>
      </c>
      <c r="H898" s="1318">
        <v>197</v>
      </c>
      <c r="I898" s="1318">
        <v>175</v>
      </c>
      <c r="J898" s="1318">
        <v>157</v>
      </c>
    </row>
    <row r="899" spans="1:10" x14ac:dyDescent="0.25">
      <c r="B899" s="1318" t="s">
        <v>15718</v>
      </c>
      <c r="C899" s="1318">
        <v>165</v>
      </c>
      <c r="D899" s="1318">
        <v>84</v>
      </c>
      <c r="E899" s="1318">
        <v>56</v>
      </c>
      <c r="F899" s="1318">
        <v>42</v>
      </c>
      <c r="G899" s="1318">
        <v>33</v>
      </c>
      <c r="H899" s="1318">
        <v>28</v>
      </c>
      <c r="I899" s="1318">
        <v>22</v>
      </c>
      <c r="J899" s="1318">
        <v>18</v>
      </c>
    </row>
    <row r="900" spans="1:10" x14ac:dyDescent="0.25">
      <c r="A900" s="1360">
        <v>38</v>
      </c>
      <c r="B900" s="1318" t="s">
        <v>12628</v>
      </c>
      <c r="C900" s="1318">
        <v>332</v>
      </c>
      <c r="D900" s="1318">
        <v>290</v>
      </c>
      <c r="E900" s="1318">
        <v>257</v>
      </c>
      <c r="F900" s="1318">
        <v>231</v>
      </c>
      <c r="G900" s="1318">
        <v>209</v>
      </c>
      <c r="H900" s="1318">
        <v>192</v>
      </c>
      <c r="I900" s="1318">
        <v>170</v>
      </c>
      <c r="J900" s="1318">
        <v>153</v>
      </c>
    </row>
    <row r="901" spans="1:10" x14ac:dyDescent="0.25">
      <c r="B901" s="1318" t="s">
        <v>15718</v>
      </c>
      <c r="C901" s="1318">
        <v>94</v>
      </c>
      <c r="D901" s="1318">
        <v>60</v>
      </c>
      <c r="E901" s="1318">
        <v>44</v>
      </c>
      <c r="F901" s="1318">
        <v>35</v>
      </c>
      <c r="G901" s="1318">
        <v>29</v>
      </c>
      <c r="H901" s="1318">
        <v>24</v>
      </c>
      <c r="I901" s="1318">
        <v>20</v>
      </c>
      <c r="J901" s="1318">
        <v>17</v>
      </c>
    </row>
    <row r="902" spans="1:10" x14ac:dyDescent="0.25">
      <c r="A902" s="1360">
        <v>39</v>
      </c>
      <c r="B902" s="1318" t="s">
        <v>12628</v>
      </c>
      <c r="C902" s="1318">
        <v>319</v>
      </c>
      <c r="D902" s="1318">
        <v>279</v>
      </c>
      <c r="E902" s="1318">
        <v>248</v>
      </c>
      <c r="F902" s="1318">
        <v>224</v>
      </c>
      <c r="G902" s="1318">
        <v>203</v>
      </c>
      <c r="H902" s="1318">
        <v>187</v>
      </c>
      <c r="I902" s="1318">
        <v>166</v>
      </c>
      <c r="J902" s="1318">
        <v>150</v>
      </c>
    </row>
    <row r="903" spans="1:10" x14ac:dyDescent="0.25">
      <c r="B903" s="1318" t="s">
        <v>15718</v>
      </c>
      <c r="C903" s="1318">
        <v>65</v>
      </c>
      <c r="D903" s="1318">
        <v>47</v>
      </c>
      <c r="E903" s="1318">
        <v>36</v>
      </c>
      <c r="F903" s="1318">
        <v>30</v>
      </c>
      <c r="G903" s="1318">
        <v>25</v>
      </c>
      <c r="H903" s="1318">
        <v>22</v>
      </c>
      <c r="I903" s="1318">
        <v>18</v>
      </c>
      <c r="J903" s="1318">
        <v>15</v>
      </c>
    </row>
    <row r="904" spans="1:10" x14ac:dyDescent="0.25">
      <c r="A904" s="1360">
        <v>40</v>
      </c>
      <c r="B904" s="1318" t="s">
        <v>12628</v>
      </c>
      <c r="C904" s="1318">
        <v>306</v>
      </c>
      <c r="D904" s="1318">
        <v>269</v>
      </c>
      <c r="E904" s="1318">
        <v>240</v>
      </c>
      <c r="F904" s="1318">
        <v>217</v>
      </c>
      <c r="G904" s="1318">
        <v>198</v>
      </c>
      <c r="H904" s="1318">
        <v>182</v>
      </c>
      <c r="I904" s="1318">
        <v>162</v>
      </c>
      <c r="J904" s="1318">
        <v>146</v>
      </c>
    </row>
    <row r="905" spans="1:10" x14ac:dyDescent="0.25">
      <c r="B905" s="1318" t="s">
        <v>15718</v>
      </c>
      <c r="C905" s="1318">
        <v>49</v>
      </c>
      <c r="D905" s="1318">
        <v>38</v>
      </c>
      <c r="E905" s="1318">
        <v>31</v>
      </c>
      <c r="F905" s="1318">
        <v>26</v>
      </c>
      <c r="G905" s="1318">
        <v>22</v>
      </c>
      <c r="H905" s="1318">
        <v>19</v>
      </c>
      <c r="I905" s="1318">
        <v>16</v>
      </c>
      <c r="J905" s="1318">
        <v>14</v>
      </c>
    </row>
    <row r="906" spans="1:10" x14ac:dyDescent="0.25">
      <c r="A906" s="1360" t="s">
        <v>12611</v>
      </c>
    </row>
    <row r="907" spans="1:10" x14ac:dyDescent="0.25">
      <c r="A907" s="1360" t="s">
        <v>12638</v>
      </c>
    </row>
    <row r="908" spans="1:10" x14ac:dyDescent="0.25">
      <c r="A908" s="1360" t="s">
        <v>22222</v>
      </c>
      <c r="B908" s="1318" t="s">
        <v>22223</v>
      </c>
      <c r="C908" s="1318" t="s">
        <v>22224</v>
      </c>
    </row>
    <row r="909" spans="1:10" x14ac:dyDescent="0.25">
      <c r="A909" s="1360" t="s">
        <v>22225</v>
      </c>
      <c r="B909" s="1318" t="s">
        <v>15752</v>
      </c>
      <c r="C909" s="1318" t="s">
        <v>22254</v>
      </c>
    </row>
    <row r="911" spans="1:10" x14ac:dyDescent="0.25">
      <c r="A911" s="1360" t="s">
        <v>22227</v>
      </c>
      <c r="B911" s="1318" t="s">
        <v>22228</v>
      </c>
      <c r="C911" s="1318" t="s">
        <v>22229</v>
      </c>
    </row>
    <row r="912" spans="1:10" x14ac:dyDescent="0.25">
      <c r="C912" s="1318" t="s">
        <v>22230</v>
      </c>
      <c r="D912" s="1318" t="s">
        <v>22250</v>
      </c>
      <c r="E912" s="1318" t="s">
        <v>22255</v>
      </c>
      <c r="F912" s="1318" t="s">
        <v>22233</v>
      </c>
      <c r="G912" s="1318" t="s">
        <v>22234</v>
      </c>
      <c r="H912" s="1318" t="s">
        <v>22235</v>
      </c>
      <c r="I912" s="1318" t="s">
        <v>22236</v>
      </c>
      <c r="J912" s="1318" t="s">
        <v>22237</v>
      </c>
    </row>
    <row r="913" spans="1:10" x14ac:dyDescent="0.25">
      <c r="A913" s="1360" t="s">
        <v>15753</v>
      </c>
      <c r="B913" s="1318" t="s">
        <v>15754</v>
      </c>
      <c r="C913" s="1318" t="s">
        <v>22238</v>
      </c>
      <c r="D913" s="1318" t="s">
        <v>22239</v>
      </c>
      <c r="E913" s="1318" t="s">
        <v>22240</v>
      </c>
      <c r="F913" s="1318" t="s">
        <v>22241</v>
      </c>
      <c r="G913" s="1318" t="s">
        <v>22242</v>
      </c>
      <c r="H913" s="1318" t="s">
        <v>22243</v>
      </c>
      <c r="I913" s="1318" t="s">
        <v>22244</v>
      </c>
      <c r="J913" s="1318" t="s">
        <v>22245</v>
      </c>
    </row>
    <row r="914" spans="1:10" x14ac:dyDescent="0.25">
      <c r="A914" s="1360" t="s">
        <v>22246</v>
      </c>
      <c r="B914" s="1318" t="s">
        <v>22247</v>
      </c>
      <c r="C914" s="1318" t="s">
        <v>22248</v>
      </c>
      <c r="D914" s="1318" t="s">
        <v>22248</v>
      </c>
      <c r="E914" s="1318" t="s">
        <v>22248</v>
      </c>
      <c r="F914" s="1318" t="s">
        <v>22248</v>
      </c>
      <c r="G914" s="1318" t="s">
        <v>22248</v>
      </c>
      <c r="H914" s="1318" t="s">
        <v>22248</v>
      </c>
      <c r="I914" s="1318" t="s">
        <v>22248</v>
      </c>
      <c r="J914" s="1318" t="s">
        <v>22248</v>
      </c>
    </row>
    <row r="916" spans="1:10" x14ac:dyDescent="0.25">
      <c r="A916" s="1360">
        <v>20</v>
      </c>
      <c r="B916" s="1318" t="s">
        <v>12628</v>
      </c>
      <c r="C916" s="1318">
        <v>480</v>
      </c>
      <c r="D916" s="1318">
        <v>480</v>
      </c>
      <c r="E916" s="1318">
        <v>480</v>
      </c>
      <c r="F916" s="1318">
        <v>448</v>
      </c>
      <c r="G916" s="1318">
        <v>403</v>
      </c>
      <c r="H916" s="1318">
        <v>367</v>
      </c>
      <c r="I916" s="1318">
        <v>323</v>
      </c>
      <c r="J916" s="1318">
        <v>288</v>
      </c>
    </row>
    <row r="917" spans="1:10" x14ac:dyDescent="0.25">
      <c r="B917" s="1318" t="s">
        <v>15718</v>
      </c>
      <c r="C917" s="1318">
        <v>480</v>
      </c>
      <c r="D917" s="1318">
        <v>480</v>
      </c>
      <c r="E917" s="1318">
        <v>480</v>
      </c>
      <c r="F917" s="1318">
        <v>448</v>
      </c>
      <c r="G917" s="1318">
        <v>403</v>
      </c>
      <c r="H917" s="1318">
        <v>367</v>
      </c>
      <c r="I917" s="1318">
        <v>323</v>
      </c>
      <c r="J917" s="1318">
        <v>288</v>
      </c>
    </row>
    <row r="918" spans="1:10" x14ac:dyDescent="0.25">
      <c r="A918" s="1360">
        <v>21</v>
      </c>
      <c r="B918" s="1318" t="s">
        <v>12628</v>
      </c>
      <c r="C918" s="1318">
        <v>480</v>
      </c>
      <c r="D918" s="1318">
        <v>480</v>
      </c>
      <c r="E918" s="1318">
        <v>480</v>
      </c>
      <c r="F918" s="1318">
        <v>448</v>
      </c>
      <c r="G918" s="1318">
        <v>403</v>
      </c>
      <c r="H918" s="1318">
        <v>367</v>
      </c>
      <c r="I918" s="1318">
        <v>323</v>
      </c>
      <c r="J918" s="1318">
        <v>282</v>
      </c>
    </row>
    <row r="919" spans="1:10" x14ac:dyDescent="0.25">
      <c r="B919" s="1318" t="s">
        <v>15718</v>
      </c>
      <c r="C919" s="1318">
        <v>480</v>
      </c>
      <c r="D919" s="1318">
        <v>480</v>
      </c>
      <c r="E919" s="1318">
        <v>480</v>
      </c>
      <c r="F919" s="1318">
        <v>448</v>
      </c>
      <c r="G919" s="1318">
        <v>403</v>
      </c>
      <c r="H919" s="1318">
        <v>367</v>
      </c>
      <c r="I919" s="1318">
        <v>323</v>
      </c>
      <c r="J919" s="1318">
        <v>282</v>
      </c>
    </row>
    <row r="920" spans="1:10" x14ac:dyDescent="0.25">
      <c r="A920" s="1360">
        <v>22</v>
      </c>
      <c r="B920" s="1318" t="s">
        <v>12628</v>
      </c>
      <c r="C920" s="1318">
        <v>480</v>
      </c>
      <c r="D920" s="1318">
        <v>480</v>
      </c>
      <c r="E920" s="1318">
        <v>480</v>
      </c>
      <c r="F920" s="1318">
        <v>448</v>
      </c>
      <c r="G920" s="1318">
        <v>403</v>
      </c>
      <c r="H920" s="1318">
        <v>367</v>
      </c>
      <c r="I920" s="1318">
        <v>323</v>
      </c>
      <c r="J920" s="1318">
        <v>254</v>
      </c>
    </row>
    <row r="921" spans="1:10" x14ac:dyDescent="0.25">
      <c r="B921" s="1318" t="s">
        <v>15718</v>
      </c>
      <c r="C921" s="1318">
        <v>480</v>
      </c>
      <c r="D921" s="1318">
        <v>480</v>
      </c>
      <c r="E921" s="1318">
        <v>480</v>
      </c>
      <c r="F921" s="1318">
        <v>448</v>
      </c>
      <c r="G921" s="1318">
        <v>403</v>
      </c>
      <c r="H921" s="1318">
        <v>367</v>
      </c>
      <c r="I921" s="1318">
        <v>323</v>
      </c>
      <c r="J921" s="1318">
        <v>254</v>
      </c>
    </row>
    <row r="922" spans="1:10" x14ac:dyDescent="0.25">
      <c r="A922" s="1360">
        <v>23</v>
      </c>
      <c r="B922" s="1318" t="s">
        <v>12628</v>
      </c>
      <c r="C922" s="1318">
        <v>480</v>
      </c>
      <c r="D922" s="1318">
        <v>480</v>
      </c>
      <c r="E922" s="1318">
        <v>480</v>
      </c>
      <c r="F922" s="1318">
        <v>448</v>
      </c>
      <c r="G922" s="1318">
        <v>403</v>
      </c>
      <c r="H922" s="1318">
        <v>367</v>
      </c>
      <c r="I922" s="1318">
        <v>323</v>
      </c>
      <c r="J922" s="1318">
        <v>229</v>
      </c>
    </row>
    <row r="923" spans="1:10" x14ac:dyDescent="0.25">
      <c r="B923" s="1318" t="s">
        <v>15718</v>
      </c>
      <c r="C923" s="1318">
        <v>480</v>
      </c>
      <c r="D923" s="1318">
        <v>480</v>
      </c>
      <c r="E923" s="1318">
        <v>480</v>
      </c>
      <c r="F923" s="1318">
        <v>448</v>
      </c>
      <c r="G923" s="1318">
        <v>403</v>
      </c>
      <c r="H923" s="1318">
        <v>367</v>
      </c>
      <c r="I923" s="1318">
        <v>323</v>
      </c>
      <c r="J923" s="1318">
        <v>162</v>
      </c>
    </row>
    <row r="924" spans="1:10" x14ac:dyDescent="0.25">
      <c r="A924" s="1360">
        <v>24</v>
      </c>
      <c r="B924" s="1318" t="s">
        <v>12628</v>
      </c>
      <c r="C924" s="1318">
        <v>480</v>
      </c>
      <c r="D924" s="1318">
        <v>480</v>
      </c>
      <c r="E924" s="1318">
        <v>480</v>
      </c>
      <c r="F924" s="1318">
        <v>448</v>
      </c>
      <c r="G924" s="1318">
        <v>403</v>
      </c>
      <c r="H924" s="1318">
        <v>367</v>
      </c>
      <c r="I924" s="1318">
        <v>297</v>
      </c>
      <c r="J924" s="1318">
        <v>222</v>
      </c>
    </row>
    <row r="925" spans="1:10" x14ac:dyDescent="0.25">
      <c r="B925" s="1318" t="s">
        <v>15718</v>
      </c>
      <c r="C925" s="1318">
        <v>480</v>
      </c>
      <c r="D925" s="1318">
        <v>480</v>
      </c>
      <c r="E925" s="1318">
        <v>480</v>
      </c>
      <c r="F925" s="1318">
        <v>448</v>
      </c>
      <c r="G925" s="1318">
        <v>403</v>
      </c>
      <c r="H925" s="1318">
        <v>367</v>
      </c>
      <c r="I925" s="1318">
        <v>297</v>
      </c>
      <c r="J925" s="1318">
        <v>114</v>
      </c>
    </row>
    <row r="926" spans="1:10" x14ac:dyDescent="0.25">
      <c r="A926" s="1360">
        <v>25</v>
      </c>
      <c r="B926" s="1318" t="s">
        <v>12628</v>
      </c>
      <c r="C926" s="1318">
        <v>480</v>
      </c>
      <c r="D926" s="1318">
        <v>480</v>
      </c>
      <c r="E926" s="1318">
        <v>480</v>
      </c>
      <c r="F926" s="1318">
        <v>448</v>
      </c>
      <c r="G926" s="1318">
        <v>403</v>
      </c>
      <c r="H926" s="1318">
        <v>367</v>
      </c>
      <c r="I926" s="1318">
        <v>264</v>
      </c>
      <c r="J926" s="1318">
        <v>215</v>
      </c>
    </row>
    <row r="927" spans="1:10" x14ac:dyDescent="0.25">
      <c r="B927" s="1318" t="s">
        <v>15718</v>
      </c>
      <c r="C927" s="1318">
        <v>480</v>
      </c>
      <c r="D927" s="1318">
        <v>480</v>
      </c>
      <c r="E927" s="1318">
        <v>480</v>
      </c>
      <c r="F927" s="1318">
        <v>448</v>
      </c>
      <c r="G927" s="1318">
        <v>403</v>
      </c>
      <c r="H927" s="1318">
        <v>367</v>
      </c>
      <c r="I927" s="1318">
        <v>264</v>
      </c>
      <c r="J927" s="1318">
        <v>88</v>
      </c>
    </row>
    <row r="928" spans="1:10" x14ac:dyDescent="0.25">
      <c r="A928" s="1360">
        <v>26</v>
      </c>
      <c r="B928" s="1318" t="s">
        <v>12628</v>
      </c>
      <c r="C928" s="1318">
        <v>480</v>
      </c>
      <c r="D928" s="1318">
        <v>480</v>
      </c>
      <c r="E928" s="1318">
        <v>480</v>
      </c>
      <c r="F928" s="1318">
        <v>448</v>
      </c>
      <c r="G928" s="1318">
        <v>403</v>
      </c>
      <c r="H928" s="1318">
        <v>347</v>
      </c>
      <c r="I928" s="1318">
        <v>240</v>
      </c>
      <c r="J928" s="1318">
        <v>208</v>
      </c>
    </row>
    <row r="929" spans="1:10" x14ac:dyDescent="0.25">
      <c r="B929" s="1318" t="s">
        <v>15718</v>
      </c>
      <c r="C929" s="1318">
        <v>480</v>
      </c>
      <c r="D929" s="1318">
        <v>480</v>
      </c>
      <c r="E929" s="1318">
        <v>480</v>
      </c>
      <c r="F929" s="1318">
        <v>448</v>
      </c>
      <c r="G929" s="1318">
        <v>403</v>
      </c>
      <c r="H929" s="1318">
        <v>347</v>
      </c>
      <c r="I929" s="1318">
        <v>190</v>
      </c>
      <c r="J929" s="1318">
        <v>70</v>
      </c>
    </row>
    <row r="930" spans="1:10" x14ac:dyDescent="0.25">
      <c r="A930" s="1360">
        <v>27</v>
      </c>
      <c r="B930" s="1318" t="s">
        <v>12628</v>
      </c>
      <c r="C930" s="1318">
        <v>480</v>
      </c>
      <c r="D930" s="1318">
        <v>480</v>
      </c>
      <c r="E930" s="1318">
        <v>480</v>
      </c>
      <c r="F930" s="1318">
        <v>448</v>
      </c>
      <c r="G930" s="1318">
        <v>400</v>
      </c>
      <c r="H930" s="1318">
        <v>306</v>
      </c>
      <c r="I930" s="1318">
        <v>232</v>
      </c>
      <c r="J930" s="1318">
        <v>202</v>
      </c>
    </row>
    <row r="931" spans="1:10" x14ac:dyDescent="0.25">
      <c r="B931" s="1318" t="s">
        <v>15718</v>
      </c>
      <c r="C931" s="1318">
        <v>480</v>
      </c>
      <c r="D931" s="1318">
        <v>480</v>
      </c>
      <c r="E931" s="1318">
        <v>480</v>
      </c>
      <c r="F931" s="1318">
        <v>448</v>
      </c>
      <c r="G931" s="1318">
        <v>400</v>
      </c>
      <c r="H931" s="1318">
        <v>306</v>
      </c>
      <c r="I931" s="1318">
        <v>122</v>
      </c>
      <c r="J931" s="1318">
        <v>58</v>
      </c>
    </row>
    <row r="932" spans="1:10" x14ac:dyDescent="0.25">
      <c r="A932" s="1360">
        <v>28</v>
      </c>
      <c r="B932" s="1318" t="s">
        <v>12628</v>
      </c>
      <c r="C932" s="1318">
        <v>480</v>
      </c>
      <c r="D932" s="1318">
        <v>480</v>
      </c>
      <c r="E932" s="1318">
        <v>480</v>
      </c>
      <c r="F932" s="1318">
        <v>448</v>
      </c>
      <c r="G932" s="1318">
        <v>354</v>
      </c>
      <c r="H932" s="1318">
        <v>263</v>
      </c>
      <c r="I932" s="1318">
        <v>224</v>
      </c>
      <c r="J932" s="1318">
        <v>196</v>
      </c>
    </row>
    <row r="933" spans="1:10" x14ac:dyDescent="0.25">
      <c r="B933" s="1318" t="s">
        <v>15718</v>
      </c>
      <c r="C933" s="1318">
        <v>480</v>
      </c>
      <c r="D933" s="1318">
        <v>480</v>
      </c>
      <c r="E933" s="1318">
        <v>480</v>
      </c>
      <c r="F933" s="1318">
        <v>448</v>
      </c>
      <c r="G933" s="1318">
        <v>354</v>
      </c>
      <c r="H933" s="1318">
        <v>263</v>
      </c>
      <c r="I933" s="1318">
        <v>89</v>
      </c>
      <c r="J933" s="1318">
        <v>49</v>
      </c>
    </row>
    <row r="934" spans="1:10" x14ac:dyDescent="0.25">
      <c r="A934" s="1360">
        <v>29</v>
      </c>
      <c r="B934" s="1318" t="s">
        <v>12628</v>
      </c>
      <c r="C934" s="1318">
        <v>480</v>
      </c>
      <c r="D934" s="1318">
        <v>480</v>
      </c>
      <c r="E934" s="1318">
        <v>480</v>
      </c>
      <c r="F934" s="1318">
        <v>412</v>
      </c>
      <c r="G934" s="1318">
        <v>310</v>
      </c>
      <c r="H934" s="1318">
        <v>252</v>
      </c>
      <c r="I934" s="1318">
        <v>217</v>
      </c>
      <c r="J934" s="1318">
        <v>191</v>
      </c>
    </row>
    <row r="935" spans="1:10" x14ac:dyDescent="0.25">
      <c r="B935" s="1318" t="s">
        <v>15718</v>
      </c>
      <c r="C935" s="1318">
        <v>480</v>
      </c>
      <c r="D935" s="1318">
        <v>480</v>
      </c>
      <c r="E935" s="1318">
        <v>480</v>
      </c>
      <c r="F935" s="1318">
        <v>412</v>
      </c>
      <c r="G935" s="1318">
        <v>310</v>
      </c>
      <c r="H935" s="1318">
        <v>198</v>
      </c>
      <c r="I935" s="1318">
        <v>70</v>
      </c>
      <c r="J935" s="1318">
        <v>43</v>
      </c>
    </row>
    <row r="936" spans="1:10" x14ac:dyDescent="0.25">
      <c r="A936" s="1360">
        <v>30</v>
      </c>
      <c r="B936" s="1318" t="s">
        <v>12628</v>
      </c>
      <c r="C936" s="1318">
        <v>480</v>
      </c>
      <c r="D936" s="1318">
        <v>480</v>
      </c>
      <c r="E936" s="1318">
        <v>480</v>
      </c>
      <c r="F936" s="1318">
        <v>362</v>
      </c>
      <c r="G936" s="1318">
        <v>271</v>
      </c>
      <c r="H936" s="1318">
        <v>243</v>
      </c>
      <c r="I936" s="1318">
        <v>211</v>
      </c>
      <c r="J936" s="1318">
        <v>186</v>
      </c>
    </row>
    <row r="937" spans="1:10" x14ac:dyDescent="0.25">
      <c r="B937" s="1318" t="s">
        <v>15718</v>
      </c>
      <c r="C937" s="1318">
        <v>480</v>
      </c>
      <c r="D937" s="1318">
        <v>480</v>
      </c>
      <c r="E937" s="1318">
        <v>480</v>
      </c>
      <c r="F937" s="1318">
        <v>362</v>
      </c>
      <c r="G937" s="1318">
        <v>271</v>
      </c>
      <c r="H937" s="1318">
        <v>125</v>
      </c>
      <c r="I937" s="1318">
        <v>58</v>
      </c>
      <c r="J937" s="1318">
        <v>38</v>
      </c>
    </row>
    <row r="938" spans="1:10" x14ac:dyDescent="0.25">
      <c r="A938" s="1360">
        <v>31</v>
      </c>
      <c r="B938" s="1318" t="s">
        <v>12628</v>
      </c>
      <c r="C938" s="1318">
        <v>480</v>
      </c>
      <c r="D938" s="1318">
        <v>480</v>
      </c>
      <c r="E938" s="1318">
        <v>424</v>
      </c>
      <c r="F938" s="1318">
        <v>312</v>
      </c>
      <c r="G938" s="1318">
        <v>261</v>
      </c>
      <c r="H938" s="1318">
        <v>235</v>
      </c>
      <c r="I938" s="1318">
        <v>204</v>
      </c>
      <c r="J938" s="1318">
        <v>181</v>
      </c>
    </row>
    <row r="939" spans="1:10" x14ac:dyDescent="0.25">
      <c r="B939" s="1318" t="s">
        <v>15718</v>
      </c>
      <c r="C939" s="1318">
        <v>480</v>
      </c>
      <c r="D939" s="1318">
        <v>480</v>
      </c>
      <c r="E939" s="1318">
        <v>424</v>
      </c>
      <c r="F939" s="1318">
        <v>312</v>
      </c>
      <c r="G939" s="1318">
        <v>204</v>
      </c>
      <c r="H939" s="1318">
        <v>91</v>
      </c>
      <c r="I939" s="1318">
        <v>49</v>
      </c>
      <c r="J939" s="1318">
        <v>34</v>
      </c>
    </row>
    <row r="940" spans="1:10" x14ac:dyDescent="0.25">
      <c r="A940" s="1360">
        <v>32</v>
      </c>
      <c r="B940" s="1318" t="s">
        <v>12628</v>
      </c>
      <c r="C940" s="1318">
        <v>480</v>
      </c>
      <c r="D940" s="1318">
        <v>480</v>
      </c>
      <c r="E940" s="1318">
        <v>368</v>
      </c>
      <c r="F940" s="1318">
        <v>282</v>
      </c>
      <c r="G940" s="1318">
        <v>252</v>
      </c>
      <c r="H940" s="1318">
        <v>227</v>
      </c>
      <c r="I940" s="1318">
        <v>199</v>
      </c>
      <c r="J940" s="1318">
        <v>176</v>
      </c>
    </row>
    <row r="941" spans="1:10" x14ac:dyDescent="0.25">
      <c r="B941" s="1318" t="s">
        <v>15718</v>
      </c>
      <c r="C941" s="1318">
        <v>480</v>
      </c>
      <c r="D941" s="1318">
        <v>480</v>
      </c>
      <c r="E941" s="1318">
        <v>368</v>
      </c>
      <c r="F941" s="1318">
        <v>282</v>
      </c>
      <c r="G941" s="1318">
        <v>125</v>
      </c>
      <c r="H941" s="1318">
        <v>71</v>
      </c>
      <c r="I941" s="1318">
        <v>43</v>
      </c>
      <c r="J941" s="1318">
        <v>31</v>
      </c>
    </row>
    <row r="942" spans="1:10" x14ac:dyDescent="0.25">
      <c r="A942" s="1360">
        <v>33</v>
      </c>
      <c r="B942" s="1318" t="s">
        <v>12628</v>
      </c>
      <c r="C942" s="1318">
        <v>480</v>
      </c>
      <c r="D942" s="1318">
        <v>430</v>
      </c>
      <c r="E942" s="1318">
        <v>306</v>
      </c>
      <c r="F942" s="1318">
        <v>271</v>
      </c>
      <c r="G942" s="1318">
        <v>243</v>
      </c>
      <c r="H942" s="1318">
        <v>220</v>
      </c>
      <c r="I942" s="1318">
        <v>193</v>
      </c>
      <c r="J942" s="1318">
        <v>172</v>
      </c>
    </row>
    <row r="943" spans="1:10" x14ac:dyDescent="0.25">
      <c r="B943" s="1318" t="s">
        <v>15718</v>
      </c>
      <c r="C943" s="1318">
        <v>480</v>
      </c>
      <c r="D943" s="1318">
        <v>430</v>
      </c>
      <c r="E943" s="1318">
        <v>306</v>
      </c>
      <c r="F943" s="1318">
        <v>164</v>
      </c>
      <c r="G943" s="1318">
        <v>83</v>
      </c>
      <c r="H943" s="1318">
        <v>55</v>
      </c>
      <c r="I943" s="1318">
        <v>37</v>
      </c>
      <c r="J943" s="1318">
        <v>27</v>
      </c>
    </row>
    <row r="944" spans="1:10" x14ac:dyDescent="0.25">
      <c r="A944" s="1360">
        <v>34</v>
      </c>
      <c r="B944" s="1318" t="s">
        <v>12628</v>
      </c>
      <c r="C944" s="1318">
        <v>480</v>
      </c>
      <c r="D944" s="1318">
        <v>349</v>
      </c>
      <c r="E944" s="1318">
        <v>294</v>
      </c>
      <c r="F944" s="1318">
        <v>261</v>
      </c>
      <c r="G944" s="1318">
        <v>235</v>
      </c>
      <c r="H944" s="1318">
        <v>213</v>
      </c>
      <c r="I944" s="1318">
        <v>188</v>
      </c>
      <c r="J944" s="1318">
        <v>167</v>
      </c>
    </row>
    <row r="945" spans="1:10" x14ac:dyDescent="0.25">
      <c r="B945" s="1318" t="s">
        <v>15718</v>
      </c>
      <c r="C945" s="1318">
        <v>480</v>
      </c>
      <c r="D945" s="1318">
        <v>349</v>
      </c>
      <c r="E945" s="1318">
        <v>198</v>
      </c>
      <c r="F945" s="1318">
        <v>91</v>
      </c>
      <c r="G945" s="1318">
        <v>59</v>
      </c>
      <c r="H945" s="1318">
        <v>43</v>
      </c>
      <c r="I945" s="1318">
        <v>31</v>
      </c>
      <c r="J945" s="1318">
        <v>24</v>
      </c>
    </row>
    <row r="946" spans="1:10" x14ac:dyDescent="0.25">
      <c r="A946" s="1360">
        <v>35</v>
      </c>
      <c r="B946" s="1318" t="s">
        <v>12628</v>
      </c>
      <c r="C946" s="1318">
        <v>415</v>
      </c>
      <c r="D946" s="1318">
        <v>322</v>
      </c>
      <c r="E946" s="1318">
        <v>283</v>
      </c>
      <c r="F946" s="1318">
        <v>252</v>
      </c>
      <c r="G946" s="1318">
        <v>227</v>
      </c>
      <c r="H946" s="1318">
        <v>207</v>
      </c>
      <c r="I946" s="1318">
        <v>183</v>
      </c>
      <c r="J946" s="1318">
        <v>163</v>
      </c>
    </row>
    <row r="947" spans="1:10" x14ac:dyDescent="0.25">
      <c r="B947" s="1318" t="s">
        <v>15718</v>
      </c>
      <c r="C947" s="1318">
        <v>415</v>
      </c>
      <c r="D947" s="1318">
        <v>279</v>
      </c>
      <c r="E947" s="1318">
        <v>105</v>
      </c>
      <c r="F947" s="1318">
        <v>65</v>
      </c>
      <c r="G947" s="1318">
        <v>47</v>
      </c>
      <c r="H947" s="1318">
        <v>36</v>
      </c>
      <c r="I947" s="1318">
        <v>27</v>
      </c>
      <c r="J947" s="1318">
        <v>22</v>
      </c>
    </row>
    <row r="948" spans="1:10" x14ac:dyDescent="0.25">
      <c r="A948" s="1360">
        <v>36</v>
      </c>
      <c r="B948" s="1318" t="s">
        <v>12628</v>
      </c>
      <c r="C948" s="1318">
        <v>356</v>
      </c>
      <c r="D948" s="1318">
        <v>309</v>
      </c>
      <c r="E948" s="1318">
        <v>272</v>
      </c>
      <c r="F948" s="1318">
        <v>243</v>
      </c>
      <c r="G948" s="1318">
        <v>220</v>
      </c>
      <c r="H948" s="1318">
        <v>201</v>
      </c>
      <c r="I948" s="1318">
        <v>178</v>
      </c>
      <c r="J948" s="1318">
        <v>159</v>
      </c>
    </row>
    <row r="949" spans="1:10" x14ac:dyDescent="0.25">
      <c r="B949" s="1318" t="s">
        <v>15718</v>
      </c>
      <c r="C949" s="1318">
        <v>356</v>
      </c>
      <c r="D949" s="1318">
        <v>123</v>
      </c>
      <c r="E949" s="1318">
        <v>71</v>
      </c>
      <c r="F949" s="1318">
        <v>50</v>
      </c>
      <c r="G949" s="1318">
        <v>38</v>
      </c>
      <c r="H949" s="1318">
        <v>31</v>
      </c>
      <c r="I949" s="1318">
        <v>24</v>
      </c>
      <c r="J949" s="1318">
        <v>20</v>
      </c>
    </row>
    <row r="950" spans="1:10" x14ac:dyDescent="0.25">
      <c r="A950" s="1360">
        <v>37</v>
      </c>
      <c r="B950" s="1318" t="s">
        <v>12628</v>
      </c>
      <c r="C950" s="1318">
        <v>340</v>
      </c>
      <c r="D950" s="1318">
        <v>296</v>
      </c>
      <c r="E950" s="1318">
        <v>262</v>
      </c>
      <c r="F950" s="1318">
        <v>235</v>
      </c>
      <c r="G950" s="1318">
        <v>213</v>
      </c>
      <c r="H950" s="1318">
        <v>195</v>
      </c>
      <c r="I950" s="1318">
        <v>173</v>
      </c>
      <c r="J950" s="1318">
        <v>156</v>
      </c>
    </row>
    <row r="951" spans="1:10" x14ac:dyDescent="0.25">
      <c r="B951" s="1318" t="s">
        <v>15718</v>
      </c>
      <c r="C951" s="1318">
        <v>147</v>
      </c>
      <c r="D951" s="1318">
        <v>78</v>
      </c>
      <c r="E951" s="1318">
        <v>53</v>
      </c>
      <c r="F951" s="1318">
        <v>40</v>
      </c>
      <c r="G951" s="1318">
        <v>32</v>
      </c>
      <c r="H951" s="1318">
        <v>27</v>
      </c>
      <c r="I951" s="1318">
        <v>21</v>
      </c>
      <c r="J951" s="1318">
        <v>18</v>
      </c>
    </row>
    <row r="952" spans="1:10" x14ac:dyDescent="0.25">
      <c r="A952" s="1360">
        <v>38</v>
      </c>
      <c r="B952" s="1318" t="s">
        <v>12628</v>
      </c>
      <c r="C952" s="1318">
        <v>326</v>
      </c>
      <c r="D952" s="1318">
        <v>285</v>
      </c>
      <c r="E952" s="1318">
        <v>253</v>
      </c>
      <c r="F952" s="1318">
        <v>228</v>
      </c>
      <c r="G952" s="1318">
        <v>207</v>
      </c>
      <c r="H952" s="1318">
        <v>190</v>
      </c>
      <c r="I952" s="1318">
        <v>169</v>
      </c>
      <c r="J952" s="1318">
        <v>152</v>
      </c>
    </row>
    <row r="953" spans="1:10" x14ac:dyDescent="0.25">
      <c r="B953" s="1318" t="s">
        <v>15718</v>
      </c>
      <c r="C953" s="1318">
        <v>86</v>
      </c>
      <c r="D953" s="1318">
        <v>57</v>
      </c>
      <c r="E953" s="1318">
        <v>42</v>
      </c>
      <c r="F953" s="1318">
        <v>33</v>
      </c>
      <c r="G953" s="1318">
        <v>28</v>
      </c>
      <c r="H953" s="1318">
        <v>24</v>
      </c>
      <c r="I953" s="1318">
        <v>19</v>
      </c>
      <c r="J953" s="1318">
        <v>16</v>
      </c>
    </row>
    <row r="954" spans="1:10" x14ac:dyDescent="0.25">
      <c r="A954" s="1360">
        <v>39</v>
      </c>
      <c r="B954" s="1318" t="s">
        <v>12628</v>
      </c>
      <c r="C954" s="1318">
        <v>312</v>
      </c>
      <c r="D954" s="1318">
        <v>274</v>
      </c>
      <c r="E954" s="1318">
        <v>245</v>
      </c>
      <c r="F954" s="1318">
        <v>221</v>
      </c>
      <c r="G954" s="1318">
        <v>201</v>
      </c>
      <c r="H954" s="1318">
        <v>185</v>
      </c>
      <c r="I954" s="1318">
        <v>165</v>
      </c>
      <c r="J954" s="1318">
        <v>148</v>
      </c>
    </row>
    <row r="955" spans="1:10" x14ac:dyDescent="0.25">
      <c r="B955" s="1318" t="s">
        <v>15718</v>
      </c>
      <c r="C955" s="1318">
        <v>60</v>
      </c>
      <c r="D955" s="1318">
        <v>44</v>
      </c>
      <c r="E955" s="1318">
        <v>35</v>
      </c>
      <c r="F955" s="1318">
        <v>29</v>
      </c>
      <c r="G955" s="1318">
        <v>24</v>
      </c>
      <c r="H955" s="1318">
        <v>21</v>
      </c>
      <c r="I955" s="1318">
        <v>18</v>
      </c>
      <c r="J955" s="1318">
        <v>15</v>
      </c>
    </row>
    <row r="956" spans="1:10" x14ac:dyDescent="0.25">
      <c r="A956" s="1360">
        <v>40</v>
      </c>
      <c r="B956" s="1318" t="s">
        <v>12628</v>
      </c>
      <c r="C956" s="1318">
        <v>300</v>
      </c>
      <c r="D956" s="1318">
        <v>265</v>
      </c>
      <c r="E956" s="1318">
        <v>237</v>
      </c>
      <c r="F956" s="1318">
        <v>214</v>
      </c>
      <c r="G956" s="1318">
        <v>195</v>
      </c>
      <c r="H956" s="1318">
        <v>180</v>
      </c>
      <c r="I956" s="1318">
        <v>161</v>
      </c>
      <c r="J956" s="1318">
        <v>145</v>
      </c>
    </row>
    <row r="957" spans="1:10" x14ac:dyDescent="0.25">
      <c r="B957" s="1318" t="s">
        <v>15718</v>
      </c>
      <c r="C957" s="1318">
        <v>46</v>
      </c>
      <c r="D957" s="1318">
        <v>36</v>
      </c>
      <c r="E957" s="1318">
        <v>29</v>
      </c>
      <c r="F957" s="1318">
        <v>25</v>
      </c>
      <c r="G957" s="1318">
        <v>21</v>
      </c>
      <c r="H957" s="1318">
        <v>19</v>
      </c>
      <c r="I957" s="1318">
        <v>16</v>
      </c>
      <c r="J957" s="1318">
        <v>14</v>
      </c>
    </row>
    <row r="958" spans="1:10" x14ac:dyDescent="0.25">
      <c r="A958" s="1360" t="s">
        <v>12614</v>
      </c>
    </row>
    <row r="959" spans="1:10" x14ac:dyDescent="0.25">
      <c r="A959" s="1360" t="s">
        <v>12638</v>
      </c>
    </row>
    <row r="960" spans="1:10" x14ac:dyDescent="0.25">
      <c r="A960" s="1360" t="s">
        <v>22222</v>
      </c>
      <c r="B960" s="1318" t="s">
        <v>22223</v>
      </c>
      <c r="C960" s="1318" t="s">
        <v>22224</v>
      </c>
    </row>
    <row r="961" spans="1:10" x14ac:dyDescent="0.25">
      <c r="A961" s="1360" t="s">
        <v>22225</v>
      </c>
      <c r="B961" s="1318" t="s">
        <v>15752</v>
      </c>
      <c r="C961" s="1318" t="s">
        <v>22256</v>
      </c>
    </row>
    <row r="963" spans="1:10" x14ac:dyDescent="0.25">
      <c r="A963" s="1360" t="s">
        <v>22227</v>
      </c>
      <c r="B963" s="1318" t="s">
        <v>22228</v>
      </c>
      <c r="C963" s="1318" t="s">
        <v>22229</v>
      </c>
    </row>
    <row r="964" spans="1:10" x14ac:dyDescent="0.25">
      <c r="C964" s="1318" t="s">
        <v>22230</v>
      </c>
      <c r="D964" s="1318" t="s">
        <v>22250</v>
      </c>
      <c r="E964" s="1318" t="s">
        <v>22232</v>
      </c>
      <c r="F964" s="1318" t="s">
        <v>22233</v>
      </c>
      <c r="G964" s="1318" t="s">
        <v>22234</v>
      </c>
      <c r="H964" s="1318" t="s">
        <v>22257</v>
      </c>
      <c r="I964" s="1318" t="s">
        <v>22236</v>
      </c>
      <c r="J964" s="1318" t="s">
        <v>22252</v>
      </c>
    </row>
    <row r="965" spans="1:10" x14ac:dyDescent="0.25">
      <c r="A965" s="1360" t="s">
        <v>15753</v>
      </c>
      <c r="B965" s="1318" t="s">
        <v>15754</v>
      </c>
      <c r="C965" s="1318" t="s">
        <v>22238</v>
      </c>
      <c r="D965" s="1318" t="s">
        <v>22239</v>
      </c>
      <c r="E965" s="1318" t="s">
        <v>22240</v>
      </c>
      <c r="F965" s="1318" t="s">
        <v>22241</v>
      </c>
      <c r="G965" s="1318" t="s">
        <v>22242</v>
      </c>
      <c r="H965" s="1318" t="s">
        <v>22243</v>
      </c>
      <c r="I965" s="1318" t="s">
        <v>22244</v>
      </c>
      <c r="J965" s="1318" t="s">
        <v>22245</v>
      </c>
    </row>
    <row r="966" spans="1:10" x14ac:dyDescent="0.25">
      <c r="A966" s="1360" t="s">
        <v>22246</v>
      </c>
      <c r="B966" s="1318" t="s">
        <v>22247</v>
      </c>
      <c r="C966" s="1318" t="s">
        <v>22248</v>
      </c>
      <c r="D966" s="1318" t="s">
        <v>22248</v>
      </c>
      <c r="E966" s="1318" t="s">
        <v>22248</v>
      </c>
      <c r="F966" s="1318" t="s">
        <v>22248</v>
      </c>
      <c r="G966" s="1318" t="s">
        <v>22248</v>
      </c>
      <c r="H966" s="1318" t="s">
        <v>22248</v>
      </c>
      <c r="I966" s="1318" t="s">
        <v>22248</v>
      </c>
      <c r="J966" s="1318" t="s">
        <v>22248</v>
      </c>
    </row>
    <row r="968" spans="1:10" x14ac:dyDescent="0.25">
      <c r="A968" s="1360">
        <v>20</v>
      </c>
      <c r="B968" s="1318" t="s">
        <v>12628</v>
      </c>
      <c r="C968" s="1318">
        <v>480</v>
      </c>
      <c r="D968" s="1318">
        <v>480</v>
      </c>
      <c r="E968" s="1318">
        <v>480</v>
      </c>
      <c r="F968" s="1318">
        <v>448</v>
      </c>
      <c r="G968" s="1318">
        <v>403</v>
      </c>
      <c r="H968" s="1318">
        <v>367</v>
      </c>
      <c r="I968" s="1318">
        <v>323</v>
      </c>
      <c r="J968" s="1318">
        <v>288</v>
      </c>
    </row>
    <row r="969" spans="1:10" x14ac:dyDescent="0.25">
      <c r="B969" s="1318" t="s">
        <v>15718</v>
      </c>
      <c r="C969" s="1318">
        <v>480</v>
      </c>
      <c r="D969" s="1318">
        <v>480</v>
      </c>
      <c r="E969" s="1318">
        <v>480</v>
      </c>
      <c r="F969" s="1318">
        <v>448</v>
      </c>
      <c r="G969" s="1318">
        <v>403</v>
      </c>
      <c r="H969" s="1318">
        <v>367</v>
      </c>
      <c r="I969" s="1318">
        <v>323</v>
      </c>
      <c r="J969" s="1318">
        <v>288</v>
      </c>
    </row>
    <row r="970" spans="1:10" x14ac:dyDescent="0.25">
      <c r="A970" s="1360">
        <v>21</v>
      </c>
      <c r="B970" s="1318" t="s">
        <v>12628</v>
      </c>
      <c r="C970" s="1318">
        <v>480</v>
      </c>
      <c r="D970" s="1318">
        <v>480</v>
      </c>
      <c r="E970" s="1318">
        <v>480</v>
      </c>
      <c r="F970" s="1318">
        <v>448</v>
      </c>
      <c r="G970" s="1318">
        <v>403</v>
      </c>
      <c r="H970" s="1318">
        <v>367</v>
      </c>
      <c r="I970" s="1318">
        <v>323</v>
      </c>
      <c r="J970" s="1318">
        <v>282</v>
      </c>
    </row>
    <row r="971" spans="1:10" x14ac:dyDescent="0.25">
      <c r="B971" s="1318" t="s">
        <v>15718</v>
      </c>
      <c r="C971" s="1318">
        <v>480</v>
      </c>
      <c r="D971" s="1318">
        <v>480</v>
      </c>
      <c r="E971" s="1318">
        <v>480</v>
      </c>
      <c r="F971" s="1318">
        <v>448</v>
      </c>
      <c r="G971" s="1318">
        <v>403</v>
      </c>
      <c r="H971" s="1318">
        <v>367</v>
      </c>
      <c r="I971" s="1318">
        <v>323</v>
      </c>
      <c r="J971" s="1318">
        <v>282</v>
      </c>
    </row>
    <row r="972" spans="1:10" x14ac:dyDescent="0.25">
      <c r="A972" s="1360">
        <v>22</v>
      </c>
      <c r="B972" s="1318" t="s">
        <v>12628</v>
      </c>
      <c r="C972" s="1318">
        <v>480</v>
      </c>
      <c r="D972" s="1318">
        <v>480</v>
      </c>
      <c r="E972" s="1318">
        <v>480</v>
      </c>
      <c r="F972" s="1318">
        <v>448</v>
      </c>
      <c r="G972" s="1318">
        <v>403</v>
      </c>
      <c r="H972" s="1318">
        <v>367</v>
      </c>
      <c r="I972" s="1318">
        <v>323</v>
      </c>
      <c r="J972" s="1318">
        <v>253</v>
      </c>
    </row>
    <row r="973" spans="1:10" x14ac:dyDescent="0.25">
      <c r="B973" s="1318" t="s">
        <v>15718</v>
      </c>
      <c r="C973" s="1318">
        <v>480</v>
      </c>
      <c r="D973" s="1318">
        <v>480</v>
      </c>
      <c r="E973" s="1318">
        <v>480</v>
      </c>
      <c r="F973" s="1318">
        <v>448</v>
      </c>
      <c r="G973" s="1318">
        <v>403</v>
      </c>
      <c r="H973" s="1318">
        <v>367</v>
      </c>
      <c r="I973" s="1318">
        <v>323</v>
      </c>
      <c r="J973" s="1318">
        <v>253</v>
      </c>
    </row>
    <row r="974" spans="1:10" x14ac:dyDescent="0.25">
      <c r="A974" s="1360">
        <v>23</v>
      </c>
      <c r="B974" s="1318" t="s">
        <v>12628</v>
      </c>
      <c r="C974" s="1318">
        <v>480</v>
      </c>
      <c r="D974" s="1318">
        <v>480</v>
      </c>
      <c r="E974" s="1318">
        <v>480</v>
      </c>
      <c r="F974" s="1318">
        <v>448</v>
      </c>
      <c r="G974" s="1318">
        <v>403</v>
      </c>
      <c r="H974" s="1318">
        <v>367</v>
      </c>
      <c r="I974" s="1318">
        <v>323</v>
      </c>
      <c r="J974" s="1318">
        <v>229</v>
      </c>
    </row>
    <row r="975" spans="1:10" x14ac:dyDescent="0.25">
      <c r="B975" s="1318" t="s">
        <v>15718</v>
      </c>
      <c r="C975" s="1318">
        <v>480</v>
      </c>
      <c r="D975" s="1318">
        <v>480</v>
      </c>
      <c r="E975" s="1318">
        <v>480</v>
      </c>
      <c r="F975" s="1318">
        <v>448</v>
      </c>
      <c r="G975" s="1318">
        <v>403</v>
      </c>
      <c r="H975" s="1318">
        <v>367</v>
      </c>
      <c r="I975" s="1318">
        <v>323</v>
      </c>
      <c r="J975" s="1318">
        <v>158</v>
      </c>
    </row>
    <row r="976" spans="1:10" x14ac:dyDescent="0.25">
      <c r="A976" s="1360">
        <v>24</v>
      </c>
      <c r="B976" s="1318" t="s">
        <v>12628</v>
      </c>
      <c r="C976" s="1318">
        <v>480</v>
      </c>
      <c r="D976" s="1318">
        <v>480</v>
      </c>
      <c r="E976" s="1318">
        <v>480</v>
      </c>
      <c r="F976" s="1318">
        <v>448</v>
      </c>
      <c r="G976" s="1318">
        <v>403</v>
      </c>
      <c r="H976" s="1318">
        <v>367</v>
      </c>
      <c r="I976" s="1318">
        <v>294</v>
      </c>
      <c r="J976" s="1318">
        <v>221</v>
      </c>
    </row>
    <row r="977" spans="1:10" x14ac:dyDescent="0.25">
      <c r="B977" s="1318" t="s">
        <v>15718</v>
      </c>
      <c r="C977" s="1318">
        <v>480</v>
      </c>
      <c r="D977" s="1318">
        <v>480</v>
      </c>
      <c r="E977" s="1318">
        <v>480</v>
      </c>
      <c r="F977" s="1318">
        <v>448</v>
      </c>
      <c r="G977" s="1318">
        <v>403</v>
      </c>
      <c r="H977" s="1318">
        <v>367</v>
      </c>
      <c r="I977" s="1318">
        <v>294</v>
      </c>
      <c r="J977" s="1318">
        <v>112</v>
      </c>
    </row>
    <row r="978" spans="1:10" x14ac:dyDescent="0.25">
      <c r="A978" s="1360">
        <v>25</v>
      </c>
      <c r="B978" s="1318" t="s">
        <v>12628</v>
      </c>
      <c r="C978" s="1318">
        <v>480</v>
      </c>
      <c r="D978" s="1318">
        <v>480</v>
      </c>
      <c r="E978" s="1318">
        <v>480</v>
      </c>
      <c r="F978" s="1318">
        <v>448</v>
      </c>
      <c r="G978" s="1318">
        <v>403</v>
      </c>
      <c r="H978" s="1318">
        <v>367</v>
      </c>
      <c r="I978" s="1318">
        <v>260</v>
      </c>
      <c r="J978" s="1318">
        <v>214</v>
      </c>
    </row>
    <row r="979" spans="1:10" x14ac:dyDescent="0.25">
      <c r="B979" s="1318" t="s">
        <v>15718</v>
      </c>
      <c r="C979" s="1318">
        <v>480</v>
      </c>
      <c r="D979" s="1318">
        <v>480</v>
      </c>
      <c r="E979" s="1318">
        <v>480</v>
      </c>
      <c r="F979" s="1318">
        <v>448</v>
      </c>
      <c r="G979" s="1318">
        <v>403</v>
      </c>
      <c r="H979" s="1318">
        <v>367</v>
      </c>
      <c r="I979" s="1318">
        <v>260</v>
      </c>
      <c r="J979" s="1318">
        <v>86</v>
      </c>
    </row>
    <row r="980" spans="1:10" x14ac:dyDescent="0.25">
      <c r="A980" s="1360">
        <v>26</v>
      </c>
      <c r="B980" s="1318" t="s">
        <v>12628</v>
      </c>
      <c r="C980" s="1318">
        <v>480</v>
      </c>
      <c r="D980" s="1318">
        <v>480</v>
      </c>
      <c r="E980" s="1318">
        <v>480</v>
      </c>
      <c r="F980" s="1318">
        <v>448</v>
      </c>
      <c r="G980" s="1318">
        <v>403</v>
      </c>
      <c r="H980" s="1318">
        <v>342</v>
      </c>
      <c r="I980" s="1318">
        <v>239</v>
      </c>
      <c r="J980" s="1318">
        <v>208</v>
      </c>
    </row>
    <row r="981" spans="1:10" x14ac:dyDescent="0.25">
      <c r="B981" s="1318" t="s">
        <v>15718</v>
      </c>
      <c r="C981" s="1318">
        <v>480</v>
      </c>
      <c r="D981" s="1318">
        <v>480</v>
      </c>
      <c r="E981" s="1318">
        <v>480</v>
      </c>
      <c r="F981" s="1318">
        <v>448</v>
      </c>
      <c r="G981" s="1318">
        <v>403</v>
      </c>
      <c r="H981" s="1318">
        <v>342</v>
      </c>
      <c r="I981" s="1318">
        <v>178</v>
      </c>
      <c r="J981" s="1318">
        <v>68</v>
      </c>
    </row>
    <row r="982" spans="1:10" x14ac:dyDescent="0.25">
      <c r="A982" s="1360">
        <v>27</v>
      </c>
      <c r="B982" s="1318" t="s">
        <v>12628</v>
      </c>
      <c r="C982" s="1318">
        <v>480</v>
      </c>
      <c r="D982" s="1318">
        <v>480</v>
      </c>
      <c r="E982" s="1318">
        <v>480</v>
      </c>
      <c r="F982" s="1318">
        <v>448</v>
      </c>
      <c r="G982" s="1318">
        <v>393</v>
      </c>
      <c r="H982" s="1318">
        <v>300</v>
      </c>
      <c r="I982" s="1318">
        <v>231</v>
      </c>
      <c r="J982" s="1318">
        <v>202</v>
      </c>
    </row>
    <row r="983" spans="1:10" x14ac:dyDescent="0.25">
      <c r="B983" s="1318" t="s">
        <v>15718</v>
      </c>
      <c r="C983" s="1318">
        <v>480</v>
      </c>
      <c r="D983" s="1318">
        <v>480</v>
      </c>
      <c r="E983" s="1318">
        <v>480</v>
      </c>
      <c r="F983" s="1318">
        <v>448</v>
      </c>
      <c r="G983" s="1318">
        <v>393</v>
      </c>
      <c r="H983" s="1318">
        <v>300</v>
      </c>
      <c r="I983" s="1318">
        <v>115</v>
      </c>
      <c r="J983" s="1318">
        <v>56</v>
      </c>
    </row>
    <row r="984" spans="1:10" x14ac:dyDescent="0.25">
      <c r="A984" s="1360">
        <v>28</v>
      </c>
      <c r="B984" s="1318" t="s">
        <v>12628</v>
      </c>
      <c r="C984" s="1318">
        <v>480</v>
      </c>
      <c r="D984" s="1318">
        <v>480</v>
      </c>
      <c r="E984" s="1318">
        <v>480</v>
      </c>
      <c r="F984" s="1318">
        <v>448</v>
      </c>
      <c r="G984" s="1318">
        <v>346</v>
      </c>
      <c r="H984" s="1318">
        <v>259</v>
      </c>
      <c r="I984" s="1318">
        <v>223</v>
      </c>
      <c r="J984" s="1318">
        <v>196</v>
      </c>
    </row>
    <row r="985" spans="1:10" x14ac:dyDescent="0.25">
      <c r="B985" s="1318" t="s">
        <v>15718</v>
      </c>
      <c r="C985" s="1318">
        <v>480</v>
      </c>
      <c r="D985" s="1318">
        <v>480</v>
      </c>
      <c r="E985" s="1318">
        <v>480</v>
      </c>
      <c r="F985" s="1318">
        <v>448</v>
      </c>
      <c r="G985" s="1318">
        <v>346</v>
      </c>
      <c r="H985" s="1318">
        <v>259</v>
      </c>
      <c r="I985" s="1318">
        <v>85</v>
      </c>
      <c r="J985" s="1318">
        <v>48</v>
      </c>
    </row>
    <row r="986" spans="1:10" x14ac:dyDescent="0.25">
      <c r="A986" s="1360">
        <v>29</v>
      </c>
      <c r="B986" s="1318" t="s">
        <v>12628</v>
      </c>
      <c r="C986" s="1318">
        <v>480</v>
      </c>
      <c r="D986" s="1318">
        <v>480</v>
      </c>
      <c r="E986" s="1318">
        <v>480</v>
      </c>
      <c r="F986" s="1318">
        <v>402</v>
      </c>
      <c r="G986" s="1318">
        <v>300</v>
      </c>
      <c r="H986" s="1318">
        <v>250</v>
      </c>
      <c r="I986" s="1318">
        <v>216</v>
      </c>
      <c r="J986" s="1318">
        <v>190</v>
      </c>
    </row>
    <row r="987" spans="1:10" x14ac:dyDescent="0.25">
      <c r="B987" s="1318" t="s">
        <v>15718</v>
      </c>
      <c r="C987" s="1318">
        <v>480</v>
      </c>
      <c r="D987" s="1318">
        <v>480</v>
      </c>
      <c r="E987" s="1318">
        <v>480</v>
      </c>
      <c r="F987" s="1318">
        <v>402</v>
      </c>
      <c r="G987" s="1318">
        <v>300</v>
      </c>
      <c r="H987" s="1318">
        <v>177</v>
      </c>
      <c r="I987" s="1318">
        <v>68</v>
      </c>
      <c r="J987" s="1318">
        <v>42</v>
      </c>
    </row>
    <row r="988" spans="1:10" x14ac:dyDescent="0.25">
      <c r="A988" s="1360">
        <v>30</v>
      </c>
      <c r="B988" s="1318" t="s">
        <v>12628</v>
      </c>
      <c r="C988" s="1318">
        <v>480</v>
      </c>
      <c r="D988" s="1318">
        <v>480</v>
      </c>
      <c r="E988" s="1318">
        <v>469</v>
      </c>
      <c r="F988" s="1318">
        <v>352</v>
      </c>
      <c r="G988" s="1318">
        <v>269</v>
      </c>
      <c r="H988" s="1318">
        <v>241</v>
      </c>
      <c r="I988" s="1318">
        <v>209</v>
      </c>
      <c r="J988" s="1318">
        <v>185</v>
      </c>
    </row>
    <row r="989" spans="1:10" x14ac:dyDescent="0.25">
      <c r="B989" s="1318" t="s">
        <v>15718</v>
      </c>
      <c r="C989" s="1318">
        <v>480</v>
      </c>
      <c r="D989" s="1318">
        <v>480</v>
      </c>
      <c r="E989" s="1318">
        <v>469</v>
      </c>
      <c r="F989" s="1318">
        <v>352</v>
      </c>
      <c r="G989" s="1318">
        <v>269</v>
      </c>
      <c r="H989" s="1318">
        <v>115</v>
      </c>
      <c r="I989" s="1318">
        <v>56</v>
      </c>
      <c r="J989" s="1318">
        <v>37</v>
      </c>
    </row>
    <row r="990" spans="1:10" x14ac:dyDescent="0.25">
      <c r="A990" s="1360">
        <v>31</v>
      </c>
      <c r="B990" s="1318" t="s">
        <v>12628</v>
      </c>
      <c r="C990" s="1318">
        <v>480</v>
      </c>
      <c r="D990" s="1318">
        <v>480</v>
      </c>
      <c r="E990" s="1318">
        <v>412</v>
      </c>
      <c r="F990" s="1318">
        <v>300</v>
      </c>
      <c r="G990" s="1318">
        <v>259</v>
      </c>
      <c r="H990" s="1318">
        <v>233</v>
      </c>
      <c r="I990" s="1318">
        <v>203</v>
      </c>
      <c r="J990" s="1318">
        <v>180</v>
      </c>
    </row>
    <row r="991" spans="1:10" x14ac:dyDescent="0.25">
      <c r="B991" s="1318" t="s">
        <v>15718</v>
      </c>
      <c r="C991" s="1318">
        <v>480</v>
      </c>
      <c r="D991" s="1318">
        <v>480</v>
      </c>
      <c r="E991" s="1318">
        <v>412</v>
      </c>
      <c r="F991" s="1318">
        <v>300</v>
      </c>
      <c r="G991" s="1318">
        <v>176</v>
      </c>
      <c r="H991" s="1318">
        <v>85</v>
      </c>
      <c r="I991" s="1318">
        <v>48</v>
      </c>
      <c r="J991" s="1318">
        <v>33</v>
      </c>
    </row>
    <row r="992" spans="1:10" x14ac:dyDescent="0.25">
      <c r="A992" s="1360">
        <v>32</v>
      </c>
      <c r="B992" s="1318" t="s">
        <v>12628</v>
      </c>
      <c r="C992" s="1318">
        <v>480</v>
      </c>
      <c r="D992" s="1318">
        <v>480</v>
      </c>
      <c r="E992" s="1318">
        <v>353</v>
      </c>
      <c r="F992" s="1318">
        <v>279</v>
      </c>
      <c r="G992" s="1318">
        <v>249</v>
      </c>
      <c r="H992" s="1318">
        <v>226</v>
      </c>
      <c r="I992" s="1318">
        <v>197</v>
      </c>
      <c r="J992" s="1318">
        <v>175</v>
      </c>
    </row>
    <row r="993" spans="1:10" x14ac:dyDescent="0.25">
      <c r="B993" s="1318" t="s">
        <v>15718</v>
      </c>
      <c r="C993" s="1318">
        <v>480</v>
      </c>
      <c r="D993" s="1318">
        <v>480</v>
      </c>
      <c r="E993" s="1318">
        <v>353</v>
      </c>
      <c r="F993" s="1318">
        <v>279</v>
      </c>
      <c r="G993" s="1318">
        <v>113</v>
      </c>
      <c r="H993" s="1318">
        <v>67</v>
      </c>
      <c r="I993" s="1318">
        <v>41</v>
      </c>
      <c r="J993" s="1318">
        <v>30</v>
      </c>
    </row>
    <row r="994" spans="1:10" x14ac:dyDescent="0.25">
      <c r="A994" s="1360">
        <v>33</v>
      </c>
      <c r="B994" s="1318" t="s">
        <v>12628</v>
      </c>
      <c r="C994" s="1318">
        <v>480</v>
      </c>
      <c r="D994" s="1318">
        <v>413</v>
      </c>
      <c r="E994" s="1318">
        <v>303</v>
      </c>
      <c r="F994" s="1318">
        <v>268</v>
      </c>
      <c r="G994" s="1318">
        <v>241</v>
      </c>
      <c r="H994" s="1318">
        <v>218</v>
      </c>
      <c r="I994" s="1318">
        <v>192</v>
      </c>
      <c r="J994" s="1318">
        <v>171</v>
      </c>
    </row>
    <row r="995" spans="1:10" x14ac:dyDescent="0.25">
      <c r="B995" s="1318" t="s">
        <v>15718</v>
      </c>
      <c r="C995" s="1318">
        <v>480</v>
      </c>
      <c r="D995" s="1318">
        <v>413</v>
      </c>
      <c r="E995" s="1318">
        <v>303</v>
      </c>
      <c r="F995" s="1318">
        <v>139</v>
      </c>
      <c r="G995" s="1318">
        <v>76</v>
      </c>
      <c r="H995" s="1318">
        <v>52</v>
      </c>
      <c r="I995" s="1318">
        <v>35</v>
      </c>
      <c r="J995" s="1318">
        <v>27</v>
      </c>
    </row>
    <row r="996" spans="1:10" x14ac:dyDescent="0.25">
      <c r="A996" s="1360">
        <v>34</v>
      </c>
      <c r="B996" s="1318" t="s">
        <v>12628</v>
      </c>
      <c r="C996" s="1318">
        <v>480</v>
      </c>
      <c r="D996" s="1318">
        <v>332</v>
      </c>
      <c r="E996" s="1318">
        <v>291</v>
      </c>
      <c r="F996" s="1318">
        <v>258</v>
      </c>
      <c r="G996" s="1318">
        <v>233</v>
      </c>
      <c r="H996" s="1318">
        <v>211</v>
      </c>
      <c r="I996" s="1318">
        <v>186</v>
      </c>
      <c r="J996" s="1318">
        <v>166</v>
      </c>
    </row>
    <row r="997" spans="1:10" x14ac:dyDescent="0.25">
      <c r="B997" s="1318" t="s">
        <v>15718</v>
      </c>
      <c r="C997" s="1318">
        <v>480</v>
      </c>
      <c r="D997" s="1318">
        <v>332</v>
      </c>
      <c r="E997" s="1318">
        <v>162</v>
      </c>
      <c r="F997" s="1318">
        <v>82</v>
      </c>
      <c r="G997" s="1318">
        <v>55</v>
      </c>
      <c r="H997" s="1318">
        <v>41</v>
      </c>
      <c r="I997" s="1318">
        <v>30</v>
      </c>
      <c r="J997" s="1318">
        <v>23</v>
      </c>
    </row>
    <row r="998" spans="1:10" x14ac:dyDescent="0.25">
      <c r="A998" s="1360">
        <v>35</v>
      </c>
      <c r="B998" s="1318" t="s">
        <v>12628</v>
      </c>
      <c r="C998" s="1318">
        <v>390</v>
      </c>
      <c r="D998" s="1318">
        <v>317</v>
      </c>
      <c r="E998" s="1318">
        <v>279</v>
      </c>
      <c r="F998" s="1318">
        <v>249</v>
      </c>
      <c r="G998" s="1318">
        <v>225</v>
      </c>
      <c r="H998" s="1318">
        <v>205</v>
      </c>
      <c r="I998" s="1318">
        <v>181</v>
      </c>
      <c r="J998" s="1318">
        <v>162</v>
      </c>
    </row>
    <row r="999" spans="1:10" x14ac:dyDescent="0.25">
      <c r="B999" s="1318" t="s">
        <v>15718</v>
      </c>
      <c r="C999" s="1318">
        <v>390</v>
      </c>
      <c r="D999" s="1318">
        <v>210</v>
      </c>
      <c r="E999" s="1318">
        <v>93</v>
      </c>
      <c r="F999" s="1318">
        <v>60</v>
      </c>
      <c r="G999" s="1318">
        <v>44</v>
      </c>
      <c r="H999" s="1318">
        <v>34</v>
      </c>
      <c r="I999" s="1318">
        <v>26</v>
      </c>
      <c r="J999" s="1318">
        <v>21</v>
      </c>
    </row>
    <row r="1000" spans="1:10" x14ac:dyDescent="0.25">
      <c r="A1000" s="1360">
        <v>36</v>
      </c>
      <c r="B1000" s="1318" t="s">
        <v>12628</v>
      </c>
      <c r="C1000" s="1318">
        <v>350</v>
      </c>
      <c r="D1000" s="1318">
        <v>304</v>
      </c>
      <c r="E1000" s="1318">
        <v>269</v>
      </c>
      <c r="F1000" s="1318">
        <v>241</v>
      </c>
      <c r="G1000" s="1318">
        <v>218</v>
      </c>
      <c r="H1000" s="1318">
        <v>199</v>
      </c>
      <c r="I1000" s="1318">
        <v>176</v>
      </c>
      <c r="J1000" s="1318">
        <v>158</v>
      </c>
    </row>
    <row r="1001" spans="1:10" x14ac:dyDescent="0.25">
      <c r="B1001" s="1318" t="s">
        <v>15718</v>
      </c>
      <c r="C1001" s="1318">
        <v>296</v>
      </c>
      <c r="D1001" s="1318">
        <v>106</v>
      </c>
      <c r="E1001" s="1318">
        <v>65</v>
      </c>
      <c r="F1001" s="1318">
        <v>46</v>
      </c>
      <c r="G1001" s="1318">
        <v>36</v>
      </c>
      <c r="H1001" s="1318">
        <v>30</v>
      </c>
      <c r="I1001" s="1318">
        <v>23</v>
      </c>
      <c r="J1001" s="1318">
        <v>19</v>
      </c>
    </row>
    <row r="1002" spans="1:10" x14ac:dyDescent="0.25">
      <c r="A1002" s="1360">
        <v>37</v>
      </c>
      <c r="B1002" s="1318" t="s">
        <v>12628</v>
      </c>
      <c r="C1002" s="1318">
        <v>335</v>
      </c>
      <c r="D1002" s="1318">
        <v>292</v>
      </c>
      <c r="E1002" s="1318">
        <v>259</v>
      </c>
      <c r="F1002" s="1318">
        <v>232</v>
      </c>
      <c r="G1002" s="1318">
        <v>211</v>
      </c>
      <c r="H1002" s="1318">
        <v>193</v>
      </c>
      <c r="I1002" s="1318">
        <v>172</v>
      </c>
      <c r="J1002" s="1318">
        <v>154</v>
      </c>
    </row>
    <row r="1003" spans="1:10" x14ac:dyDescent="0.25">
      <c r="B1003" s="1318" t="s">
        <v>15718</v>
      </c>
      <c r="C1003" s="1318">
        <v>122</v>
      </c>
      <c r="D1003" s="1318">
        <v>70</v>
      </c>
      <c r="E1003" s="1318">
        <v>49</v>
      </c>
      <c r="F1003" s="1318">
        <v>38</v>
      </c>
      <c r="G1003" s="1318">
        <v>31</v>
      </c>
      <c r="H1003" s="1318">
        <v>26</v>
      </c>
      <c r="I1003" s="1318">
        <v>21</v>
      </c>
      <c r="J1003" s="1318">
        <v>17</v>
      </c>
    </row>
    <row r="1004" spans="1:10" x14ac:dyDescent="0.25">
      <c r="A1004" s="1360">
        <v>38</v>
      </c>
      <c r="B1004" s="1318" t="s">
        <v>12628</v>
      </c>
      <c r="C1004" s="1318">
        <v>320</v>
      </c>
      <c r="D1004" s="1318">
        <v>280</v>
      </c>
      <c r="E1004" s="1318">
        <v>250</v>
      </c>
      <c r="F1004" s="1318">
        <v>225</v>
      </c>
      <c r="G1004" s="1318">
        <v>205</v>
      </c>
      <c r="H1004" s="1318">
        <v>188</v>
      </c>
      <c r="I1004" s="1318">
        <v>167</v>
      </c>
      <c r="J1004" s="1318">
        <v>151</v>
      </c>
    </row>
    <row r="1005" spans="1:10" x14ac:dyDescent="0.25">
      <c r="B1005" s="1318" t="s">
        <v>15718</v>
      </c>
      <c r="C1005" s="1318">
        <v>76</v>
      </c>
      <c r="D1005" s="1318">
        <v>52</v>
      </c>
      <c r="E1005" s="1318">
        <v>39</v>
      </c>
      <c r="F1005" s="1318">
        <v>32</v>
      </c>
      <c r="G1005" s="1318">
        <v>26</v>
      </c>
      <c r="H1005" s="1318">
        <v>23</v>
      </c>
      <c r="I1005" s="1318">
        <v>19</v>
      </c>
      <c r="J1005" s="1318">
        <v>16</v>
      </c>
    </row>
    <row r="1006" spans="1:10" x14ac:dyDescent="0.25">
      <c r="A1006" s="1360">
        <v>39</v>
      </c>
      <c r="B1006" s="1318" t="s">
        <v>12628</v>
      </c>
      <c r="C1006" s="1318">
        <v>307</v>
      </c>
      <c r="D1006" s="1318">
        <v>270</v>
      </c>
      <c r="E1006" s="1318">
        <v>241</v>
      </c>
      <c r="F1006" s="1318">
        <v>218</v>
      </c>
      <c r="G1006" s="1318">
        <v>199</v>
      </c>
      <c r="H1006" s="1318">
        <v>183</v>
      </c>
      <c r="I1006" s="1318">
        <v>163</v>
      </c>
      <c r="J1006" s="1318">
        <v>147</v>
      </c>
    </row>
    <row r="1007" spans="1:10" x14ac:dyDescent="0.25">
      <c r="B1007" s="1318" t="s">
        <v>15718</v>
      </c>
      <c r="C1007" s="1318">
        <v>55</v>
      </c>
      <c r="D1007" s="1318">
        <v>41</v>
      </c>
      <c r="E1007" s="1318">
        <v>33</v>
      </c>
      <c r="F1007" s="1318">
        <v>27</v>
      </c>
      <c r="G1007" s="1318">
        <v>23</v>
      </c>
      <c r="H1007" s="1318">
        <v>20</v>
      </c>
      <c r="I1007" s="1318">
        <v>17</v>
      </c>
      <c r="J1007" s="1318">
        <v>15</v>
      </c>
    </row>
    <row r="1008" spans="1:10" x14ac:dyDescent="0.25">
      <c r="A1008" s="1360">
        <v>40</v>
      </c>
      <c r="B1008" s="1318" t="s">
        <v>12628</v>
      </c>
      <c r="C1008" s="1318">
        <v>294</v>
      </c>
      <c r="D1008" s="1318">
        <v>260</v>
      </c>
      <c r="E1008" s="1318">
        <v>233</v>
      </c>
      <c r="F1008" s="1318">
        <v>211</v>
      </c>
      <c r="G1008" s="1318">
        <v>193</v>
      </c>
      <c r="H1008" s="1318">
        <v>178</v>
      </c>
      <c r="I1008" s="1318">
        <v>159</v>
      </c>
      <c r="J1008" s="1318">
        <v>144</v>
      </c>
    </row>
    <row r="1009" spans="1:10" x14ac:dyDescent="0.25">
      <c r="B1009" s="1318" t="s">
        <v>15718</v>
      </c>
      <c r="C1009" s="1318">
        <v>43</v>
      </c>
      <c r="D1009" s="1318">
        <v>34</v>
      </c>
      <c r="E1009" s="1318">
        <v>28</v>
      </c>
      <c r="F1009" s="1318">
        <v>24</v>
      </c>
      <c r="G1009" s="1318">
        <v>21</v>
      </c>
      <c r="H1009" s="1318">
        <v>18</v>
      </c>
      <c r="I1009" s="1318">
        <v>15</v>
      </c>
      <c r="J1009" s="1318">
        <v>14</v>
      </c>
    </row>
    <row r="1010" spans="1:10" x14ac:dyDescent="0.25">
      <c r="A1010" s="1360" t="s">
        <v>12639</v>
      </c>
    </row>
    <row r="1011" spans="1:10" x14ac:dyDescent="0.25">
      <c r="A1011" s="1360" t="s">
        <v>12638</v>
      </c>
    </row>
    <row r="1012" spans="1:10" x14ac:dyDescent="0.25">
      <c r="A1012" s="1360" t="s">
        <v>22222</v>
      </c>
      <c r="B1012" s="1318" t="s">
        <v>22223</v>
      </c>
      <c r="C1012" s="1318" t="s">
        <v>22258</v>
      </c>
    </row>
    <row r="1013" spans="1:10" x14ac:dyDescent="0.25">
      <c r="A1013" s="1360" t="s">
        <v>22225</v>
      </c>
      <c r="B1013" s="1318" t="s">
        <v>15752</v>
      </c>
      <c r="C1013" s="1318" t="s">
        <v>22226</v>
      </c>
    </row>
    <row r="1015" spans="1:10" x14ac:dyDescent="0.25">
      <c r="A1015" s="1360" t="s">
        <v>22227</v>
      </c>
      <c r="B1015" s="1318" t="s">
        <v>22228</v>
      </c>
      <c r="C1015" s="1318" t="s">
        <v>22229</v>
      </c>
    </row>
    <row r="1016" spans="1:10" x14ac:dyDescent="0.25">
      <c r="C1016" s="1318" t="s">
        <v>22230</v>
      </c>
      <c r="D1016" s="1318" t="s">
        <v>22250</v>
      </c>
      <c r="E1016" s="1318" t="s">
        <v>22232</v>
      </c>
      <c r="F1016" s="1318" t="s">
        <v>22233</v>
      </c>
      <c r="G1016" s="1318" t="s">
        <v>22234</v>
      </c>
      <c r="H1016" s="1318" t="s">
        <v>22257</v>
      </c>
      <c r="I1016" s="1318" t="s">
        <v>22236</v>
      </c>
      <c r="J1016" s="1318" t="s">
        <v>22252</v>
      </c>
    </row>
    <row r="1017" spans="1:10" x14ac:dyDescent="0.25">
      <c r="A1017" s="1360" t="s">
        <v>15753</v>
      </c>
      <c r="B1017" s="1318" t="s">
        <v>15754</v>
      </c>
      <c r="C1017" s="1318" t="s">
        <v>22238</v>
      </c>
      <c r="D1017" s="1318" t="s">
        <v>22239</v>
      </c>
      <c r="E1017" s="1318" t="s">
        <v>22240</v>
      </c>
      <c r="F1017" s="1318" t="s">
        <v>22241</v>
      </c>
      <c r="G1017" s="1318" t="s">
        <v>22242</v>
      </c>
      <c r="H1017" s="1318" t="s">
        <v>22243</v>
      </c>
      <c r="I1017" s="1318" t="s">
        <v>22244</v>
      </c>
      <c r="J1017" s="1318" t="s">
        <v>22245</v>
      </c>
    </row>
    <row r="1018" spans="1:10" x14ac:dyDescent="0.25">
      <c r="A1018" s="1360" t="s">
        <v>22246</v>
      </c>
      <c r="B1018" s="1318" t="s">
        <v>22247</v>
      </c>
      <c r="C1018" s="1318" t="s">
        <v>22248</v>
      </c>
      <c r="D1018" s="1318" t="s">
        <v>22248</v>
      </c>
      <c r="E1018" s="1318" t="s">
        <v>22248</v>
      </c>
      <c r="F1018" s="1318" t="s">
        <v>22248</v>
      </c>
      <c r="G1018" s="1318" t="s">
        <v>22248</v>
      </c>
      <c r="H1018" s="1318" t="s">
        <v>22248</v>
      </c>
      <c r="I1018" s="1318" t="s">
        <v>22248</v>
      </c>
      <c r="J1018" s="1318" t="s">
        <v>22248</v>
      </c>
    </row>
    <row r="1020" spans="1:10" x14ac:dyDescent="0.25">
      <c r="A1020" s="1360">
        <v>20</v>
      </c>
      <c r="B1020" s="1318" t="s">
        <v>12628</v>
      </c>
      <c r="C1020" s="1318">
        <v>480</v>
      </c>
      <c r="D1020" s="1318">
        <v>480</v>
      </c>
      <c r="E1020" s="1318">
        <v>480</v>
      </c>
      <c r="F1020" s="1318">
        <v>448</v>
      </c>
      <c r="G1020" s="1318">
        <v>403</v>
      </c>
      <c r="H1020" s="1318">
        <v>367</v>
      </c>
      <c r="I1020" s="1318">
        <v>323</v>
      </c>
      <c r="J1020" s="1318">
        <v>246</v>
      </c>
    </row>
    <row r="1021" spans="1:10" x14ac:dyDescent="0.25">
      <c r="B1021" s="1318" t="s">
        <v>15718</v>
      </c>
      <c r="C1021" s="1318">
        <v>480</v>
      </c>
      <c r="D1021" s="1318">
        <v>480</v>
      </c>
      <c r="E1021" s="1318">
        <v>480</v>
      </c>
      <c r="F1021" s="1318">
        <v>448</v>
      </c>
      <c r="G1021" s="1318">
        <v>403</v>
      </c>
      <c r="H1021" s="1318">
        <v>367</v>
      </c>
      <c r="I1021" s="1318">
        <v>323</v>
      </c>
      <c r="J1021" s="1318">
        <v>246</v>
      </c>
    </row>
    <row r="1022" spans="1:10" x14ac:dyDescent="0.25">
      <c r="A1022" s="1360">
        <v>21</v>
      </c>
      <c r="B1022" s="1318" t="s">
        <v>12628</v>
      </c>
      <c r="C1022" s="1318">
        <v>480</v>
      </c>
      <c r="D1022" s="1318">
        <v>480</v>
      </c>
      <c r="E1022" s="1318">
        <v>480</v>
      </c>
      <c r="F1022" s="1318">
        <v>448</v>
      </c>
      <c r="G1022" s="1318">
        <v>403</v>
      </c>
      <c r="H1022" s="1318">
        <v>367</v>
      </c>
      <c r="I1022" s="1318">
        <v>323</v>
      </c>
      <c r="J1022" s="1318">
        <v>239</v>
      </c>
    </row>
    <row r="1023" spans="1:10" x14ac:dyDescent="0.25">
      <c r="B1023" s="1318" t="s">
        <v>15718</v>
      </c>
      <c r="C1023" s="1318">
        <v>480</v>
      </c>
      <c r="D1023" s="1318">
        <v>480</v>
      </c>
      <c r="E1023" s="1318">
        <v>480</v>
      </c>
      <c r="F1023" s="1318">
        <v>448</v>
      </c>
      <c r="G1023" s="1318">
        <v>403</v>
      </c>
      <c r="H1023" s="1318">
        <v>367</v>
      </c>
      <c r="I1023" s="1318">
        <v>323</v>
      </c>
      <c r="J1023" s="1318">
        <v>165</v>
      </c>
    </row>
    <row r="1024" spans="1:10" x14ac:dyDescent="0.25">
      <c r="A1024" s="1360">
        <v>22</v>
      </c>
      <c r="B1024" s="1318" t="s">
        <v>12628</v>
      </c>
      <c r="C1024" s="1318">
        <v>480</v>
      </c>
      <c r="D1024" s="1318">
        <v>480</v>
      </c>
      <c r="E1024" s="1318">
        <v>480</v>
      </c>
      <c r="F1024" s="1318">
        <v>448</v>
      </c>
      <c r="G1024" s="1318">
        <v>403</v>
      </c>
      <c r="H1024" s="1318">
        <v>367</v>
      </c>
      <c r="I1024" s="1318">
        <v>300</v>
      </c>
      <c r="J1024" s="1318">
        <v>232</v>
      </c>
    </row>
    <row r="1025" spans="1:10" x14ac:dyDescent="0.25">
      <c r="B1025" s="1318" t="s">
        <v>15718</v>
      </c>
      <c r="C1025" s="1318">
        <v>480</v>
      </c>
      <c r="D1025" s="1318">
        <v>480</v>
      </c>
      <c r="E1025" s="1318">
        <v>480</v>
      </c>
      <c r="F1025" s="1318">
        <v>448</v>
      </c>
      <c r="G1025" s="1318">
        <v>403</v>
      </c>
      <c r="H1025" s="1318">
        <v>367</v>
      </c>
      <c r="I1025" s="1318">
        <v>300</v>
      </c>
      <c r="J1025" s="1318">
        <v>118</v>
      </c>
    </row>
    <row r="1026" spans="1:10" x14ac:dyDescent="0.25">
      <c r="A1026" s="1360">
        <v>23</v>
      </c>
      <c r="B1026" s="1318" t="s">
        <v>12628</v>
      </c>
      <c r="C1026" s="1318">
        <v>480</v>
      </c>
      <c r="D1026" s="1318">
        <v>480</v>
      </c>
      <c r="E1026" s="1318">
        <v>480</v>
      </c>
      <c r="F1026" s="1318">
        <v>448</v>
      </c>
      <c r="G1026" s="1318">
        <v>403</v>
      </c>
      <c r="H1026" s="1318">
        <v>367</v>
      </c>
      <c r="I1026" s="1318">
        <v>265</v>
      </c>
      <c r="J1026" s="1318">
        <v>225</v>
      </c>
    </row>
    <row r="1027" spans="1:10" x14ac:dyDescent="0.25">
      <c r="B1027" s="1318" t="s">
        <v>15718</v>
      </c>
      <c r="C1027" s="1318">
        <v>480</v>
      </c>
      <c r="D1027" s="1318">
        <v>480</v>
      </c>
      <c r="E1027" s="1318">
        <v>480</v>
      </c>
      <c r="F1027" s="1318">
        <v>448</v>
      </c>
      <c r="G1027" s="1318">
        <v>403</v>
      </c>
      <c r="H1027" s="1318">
        <v>367</v>
      </c>
      <c r="I1027" s="1318">
        <v>265</v>
      </c>
      <c r="J1027" s="1318">
        <v>91</v>
      </c>
    </row>
    <row r="1028" spans="1:10" x14ac:dyDescent="0.25">
      <c r="A1028" s="1360">
        <v>24</v>
      </c>
      <c r="B1028" s="1318" t="s">
        <v>12628</v>
      </c>
      <c r="C1028" s="1318">
        <v>480</v>
      </c>
      <c r="D1028" s="1318">
        <v>480</v>
      </c>
      <c r="E1028" s="1318">
        <v>480</v>
      </c>
      <c r="F1028" s="1318">
        <v>448</v>
      </c>
      <c r="G1028" s="1318">
        <v>403</v>
      </c>
      <c r="H1028" s="1318">
        <v>365</v>
      </c>
      <c r="I1028" s="1318">
        <v>253</v>
      </c>
      <c r="J1028" s="1318">
        <v>219</v>
      </c>
    </row>
    <row r="1029" spans="1:10" x14ac:dyDescent="0.25">
      <c r="B1029" s="1318" t="s">
        <v>15718</v>
      </c>
      <c r="C1029" s="1318">
        <v>480</v>
      </c>
      <c r="D1029" s="1318">
        <v>480</v>
      </c>
      <c r="E1029" s="1318">
        <v>480</v>
      </c>
      <c r="F1029" s="1318">
        <v>448</v>
      </c>
      <c r="G1029" s="1318">
        <v>403</v>
      </c>
      <c r="H1029" s="1318">
        <v>365</v>
      </c>
      <c r="I1029" s="1318">
        <v>218</v>
      </c>
      <c r="J1029" s="1318">
        <v>74</v>
      </c>
    </row>
    <row r="1030" spans="1:10" x14ac:dyDescent="0.25">
      <c r="A1030" s="1360">
        <v>25</v>
      </c>
      <c r="B1030" s="1318" t="s">
        <v>12628</v>
      </c>
      <c r="C1030" s="1318">
        <v>480</v>
      </c>
      <c r="D1030" s="1318">
        <v>480</v>
      </c>
      <c r="E1030" s="1318">
        <v>480</v>
      </c>
      <c r="F1030" s="1318">
        <v>448</v>
      </c>
      <c r="G1030" s="1318">
        <v>403</v>
      </c>
      <c r="H1030" s="1318">
        <v>327</v>
      </c>
      <c r="I1030" s="1318">
        <v>245</v>
      </c>
      <c r="J1030" s="1318">
        <v>213</v>
      </c>
    </row>
    <row r="1031" spans="1:10" x14ac:dyDescent="0.25">
      <c r="B1031" s="1318" t="s">
        <v>15718</v>
      </c>
      <c r="C1031" s="1318">
        <v>480</v>
      </c>
      <c r="D1031" s="1318">
        <v>480</v>
      </c>
      <c r="E1031" s="1318">
        <v>480</v>
      </c>
      <c r="F1031" s="1318">
        <v>448</v>
      </c>
      <c r="G1031" s="1318">
        <v>403</v>
      </c>
      <c r="H1031" s="1318">
        <v>327</v>
      </c>
      <c r="I1031" s="1318">
        <v>143</v>
      </c>
      <c r="J1031" s="1318">
        <v>62</v>
      </c>
    </row>
    <row r="1032" spans="1:10" x14ac:dyDescent="0.25">
      <c r="A1032" s="1360">
        <v>26</v>
      </c>
      <c r="B1032" s="1318" t="s">
        <v>12628</v>
      </c>
      <c r="C1032" s="1318">
        <v>480</v>
      </c>
      <c r="D1032" s="1318">
        <v>480</v>
      </c>
      <c r="E1032" s="1318">
        <v>480</v>
      </c>
      <c r="F1032" s="1318">
        <v>448</v>
      </c>
      <c r="G1032" s="1318">
        <v>388</v>
      </c>
      <c r="H1032" s="1318">
        <v>284</v>
      </c>
      <c r="I1032" s="1318">
        <v>238</v>
      </c>
      <c r="J1032" s="1318">
        <v>207</v>
      </c>
    </row>
    <row r="1033" spans="1:10" x14ac:dyDescent="0.25">
      <c r="B1033" s="1318" t="s">
        <v>15718</v>
      </c>
      <c r="C1033" s="1318">
        <v>480</v>
      </c>
      <c r="D1033" s="1318">
        <v>480</v>
      </c>
      <c r="E1033" s="1318">
        <v>480</v>
      </c>
      <c r="F1033" s="1318">
        <v>448</v>
      </c>
      <c r="G1033" s="1318">
        <v>388</v>
      </c>
      <c r="H1033" s="1318">
        <v>284</v>
      </c>
      <c r="I1033" s="1318">
        <v>103</v>
      </c>
      <c r="J1033" s="1318">
        <v>53</v>
      </c>
    </row>
    <row r="1034" spans="1:10" x14ac:dyDescent="0.25">
      <c r="A1034" s="1360">
        <v>27</v>
      </c>
      <c r="B1034" s="1318" t="s">
        <v>12628</v>
      </c>
      <c r="C1034" s="1318">
        <v>480</v>
      </c>
      <c r="D1034" s="1318">
        <v>480</v>
      </c>
      <c r="E1034" s="1318">
        <v>480</v>
      </c>
      <c r="F1034" s="1318">
        <v>448</v>
      </c>
      <c r="G1034" s="1318">
        <v>341</v>
      </c>
      <c r="H1034" s="1318">
        <v>269</v>
      </c>
      <c r="I1034" s="1318">
        <v>230</v>
      </c>
      <c r="J1034" s="1318">
        <v>201</v>
      </c>
    </row>
    <row r="1035" spans="1:10" x14ac:dyDescent="0.25">
      <c r="B1035" s="1318" t="s">
        <v>15718</v>
      </c>
      <c r="C1035" s="1318">
        <v>480</v>
      </c>
      <c r="D1035" s="1318">
        <v>480</v>
      </c>
      <c r="E1035" s="1318">
        <v>480</v>
      </c>
      <c r="F1035" s="1318">
        <v>448</v>
      </c>
      <c r="G1035" s="1318">
        <v>341</v>
      </c>
      <c r="H1035" s="1318">
        <v>269</v>
      </c>
      <c r="I1035" s="1318">
        <v>80</v>
      </c>
      <c r="J1035" s="1318">
        <v>46</v>
      </c>
    </row>
    <row r="1036" spans="1:10" x14ac:dyDescent="0.25">
      <c r="A1036" s="1360">
        <v>28</v>
      </c>
      <c r="B1036" s="1318" t="s">
        <v>12628</v>
      </c>
      <c r="C1036" s="1318">
        <v>480</v>
      </c>
      <c r="D1036" s="1318">
        <v>480</v>
      </c>
      <c r="E1036" s="1318">
        <v>480</v>
      </c>
      <c r="F1036" s="1318">
        <v>399</v>
      </c>
      <c r="G1036" s="1318">
        <v>293</v>
      </c>
      <c r="H1036" s="1318">
        <v>261</v>
      </c>
      <c r="I1036" s="1318">
        <v>224</v>
      </c>
      <c r="J1036" s="1318">
        <v>196</v>
      </c>
    </row>
    <row r="1037" spans="1:10" x14ac:dyDescent="0.25">
      <c r="B1037" s="1318" t="s">
        <v>15718</v>
      </c>
      <c r="C1037" s="1318">
        <v>480</v>
      </c>
      <c r="D1037" s="1318">
        <v>480</v>
      </c>
      <c r="E1037" s="1318">
        <v>480</v>
      </c>
      <c r="F1037" s="1318">
        <v>399</v>
      </c>
      <c r="G1037" s="1318">
        <v>293</v>
      </c>
      <c r="H1037" s="1318">
        <v>162</v>
      </c>
      <c r="I1037" s="1318">
        <v>65</v>
      </c>
      <c r="J1037" s="1318">
        <v>41</v>
      </c>
    </row>
    <row r="1038" spans="1:10" x14ac:dyDescent="0.25">
      <c r="A1038" s="1360">
        <v>29</v>
      </c>
      <c r="B1038" s="1318" t="s">
        <v>12628</v>
      </c>
      <c r="C1038" s="1318">
        <v>480</v>
      </c>
      <c r="D1038" s="1318">
        <v>480</v>
      </c>
      <c r="E1038" s="1318">
        <v>466</v>
      </c>
      <c r="F1038" s="1318">
        <v>344</v>
      </c>
      <c r="G1038" s="1318">
        <v>282</v>
      </c>
      <c r="H1038" s="1318">
        <v>252</v>
      </c>
      <c r="I1038" s="1318">
        <v>217</v>
      </c>
      <c r="J1038" s="1318">
        <v>191</v>
      </c>
    </row>
    <row r="1039" spans="1:10" x14ac:dyDescent="0.25">
      <c r="B1039" s="1318" t="s">
        <v>15718</v>
      </c>
      <c r="C1039" s="1318">
        <v>480</v>
      </c>
      <c r="D1039" s="1318">
        <v>480</v>
      </c>
      <c r="E1039" s="1318">
        <v>466</v>
      </c>
      <c r="F1039" s="1318">
        <v>344</v>
      </c>
      <c r="G1039" s="1318">
        <v>282</v>
      </c>
      <c r="H1039" s="1318">
        <v>105</v>
      </c>
      <c r="I1039" s="1318">
        <v>54</v>
      </c>
      <c r="J1039" s="1318">
        <v>36</v>
      </c>
    </row>
    <row r="1040" spans="1:10" x14ac:dyDescent="0.25">
      <c r="A1040" s="1360">
        <v>30</v>
      </c>
      <c r="B1040" s="1318" t="s">
        <v>12628</v>
      </c>
      <c r="C1040" s="1318">
        <v>480</v>
      </c>
      <c r="D1040" s="1318">
        <v>480</v>
      </c>
      <c r="E1040" s="1318">
        <v>407</v>
      </c>
      <c r="F1040" s="1318">
        <v>308</v>
      </c>
      <c r="G1040" s="1318">
        <v>273</v>
      </c>
      <c r="H1040" s="1318">
        <v>244</v>
      </c>
      <c r="I1040" s="1318">
        <v>211</v>
      </c>
      <c r="J1040" s="1318">
        <v>186</v>
      </c>
    </row>
    <row r="1041" spans="1:10" x14ac:dyDescent="0.25">
      <c r="B1041" s="1318" t="s">
        <v>15718</v>
      </c>
      <c r="C1041" s="1318">
        <v>480</v>
      </c>
      <c r="D1041" s="1318">
        <v>480</v>
      </c>
      <c r="E1041" s="1318">
        <v>407</v>
      </c>
      <c r="F1041" s="1318">
        <v>308</v>
      </c>
      <c r="G1041" s="1318">
        <v>151</v>
      </c>
      <c r="H1041" s="1318">
        <v>79</v>
      </c>
      <c r="I1041" s="1318">
        <v>46</v>
      </c>
      <c r="J1041" s="1318">
        <v>32</v>
      </c>
    </row>
    <row r="1042" spans="1:10" x14ac:dyDescent="0.25">
      <c r="A1042" s="1360">
        <v>31</v>
      </c>
      <c r="B1042" s="1318" t="s">
        <v>12628</v>
      </c>
      <c r="C1042" s="1318">
        <v>480</v>
      </c>
      <c r="D1042" s="1318">
        <v>480</v>
      </c>
      <c r="E1042" s="1318">
        <v>341</v>
      </c>
      <c r="F1042" s="1318">
        <v>296</v>
      </c>
      <c r="G1042" s="1318">
        <v>263</v>
      </c>
      <c r="H1042" s="1318">
        <v>237</v>
      </c>
      <c r="I1042" s="1318">
        <v>206</v>
      </c>
      <c r="J1042" s="1318">
        <v>182</v>
      </c>
    </row>
    <row r="1043" spans="1:10" x14ac:dyDescent="0.25">
      <c r="B1043" s="1318" t="s">
        <v>15718</v>
      </c>
      <c r="C1043" s="1318">
        <v>480</v>
      </c>
      <c r="D1043" s="1318">
        <v>480</v>
      </c>
      <c r="E1043" s="1318">
        <v>341</v>
      </c>
      <c r="F1043" s="1318">
        <v>208</v>
      </c>
      <c r="G1043" s="1318">
        <v>98</v>
      </c>
      <c r="H1043" s="1318">
        <v>61</v>
      </c>
      <c r="I1043" s="1318">
        <v>39</v>
      </c>
      <c r="J1043" s="1318">
        <v>29</v>
      </c>
    </row>
    <row r="1044" spans="1:10" x14ac:dyDescent="0.25">
      <c r="A1044" s="1360">
        <v>32</v>
      </c>
      <c r="B1044" s="1318" t="s">
        <v>12628</v>
      </c>
      <c r="C1044" s="1318">
        <v>480</v>
      </c>
      <c r="D1044" s="1318">
        <v>404</v>
      </c>
      <c r="E1044" s="1318">
        <v>325</v>
      </c>
      <c r="F1044" s="1318">
        <v>286</v>
      </c>
      <c r="G1044" s="1318">
        <v>255</v>
      </c>
      <c r="H1044" s="1318">
        <v>230</v>
      </c>
      <c r="I1044" s="1318">
        <v>200</v>
      </c>
      <c r="J1044" s="1318">
        <v>177</v>
      </c>
    </row>
    <row r="1045" spans="1:10" x14ac:dyDescent="0.25">
      <c r="B1045" s="1318" t="s">
        <v>15718</v>
      </c>
      <c r="C1045" s="1318">
        <v>480</v>
      </c>
      <c r="D1045" s="1318">
        <v>404</v>
      </c>
      <c r="E1045" s="1318">
        <v>290</v>
      </c>
      <c r="F1045" s="1318">
        <v>118</v>
      </c>
      <c r="G1045" s="1318">
        <v>71</v>
      </c>
      <c r="H1045" s="1318">
        <v>50</v>
      </c>
      <c r="I1045" s="1318">
        <v>34</v>
      </c>
      <c r="J1045" s="1318">
        <v>26</v>
      </c>
    </row>
    <row r="1046" spans="1:10" x14ac:dyDescent="0.25">
      <c r="A1046" s="1360">
        <v>33</v>
      </c>
      <c r="B1046" s="1318" t="s">
        <v>12628</v>
      </c>
      <c r="C1046" s="1318">
        <v>480</v>
      </c>
      <c r="D1046" s="1318">
        <v>360</v>
      </c>
      <c r="E1046" s="1318">
        <v>313</v>
      </c>
      <c r="F1046" s="1318">
        <v>276</v>
      </c>
      <c r="G1046" s="1318">
        <v>247</v>
      </c>
      <c r="H1046" s="1318">
        <v>223</v>
      </c>
      <c r="I1046" s="1318">
        <v>195</v>
      </c>
      <c r="J1046" s="1318">
        <v>173</v>
      </c>
    </row>
    <row r="1047" spans="1:10" x14ac:dyDescent="0.25">
      <c r="B1047" s="1318" t="s">
        <v>15718</v>
      </c>
      <c r="C1047" s="1318">
        <v>480</v>
      </c>
      <c r="D1047" s="1318">
        <v>360</v>
      </c>
      <c r="E1047" s="1318">
        <v>139</v>
      </c>
      <c r="F1047" s="1318">
        <v>81</v>
      </c>
      <c r="G1047" s="1318">
        <v>56</v>
      </c>
      <c r="H1047" s="1318">
        <v>41</v>
      </c>
      <c r="I1047" s="1318">
        <v>30</v>
      </c>
      <c r="J1047" s="1318">
        <v>23</v>
      </c>
    </row>
    <row r="1048" spans="1:10" x14ac:dyDescent="0.25">
      <c r="A1048" s="1360">
        <v>34</v>
      </c>
      <c r="B1048" s="1318" t="s">
        <v>12628</v>
      </c>
      <c r="C1048" s="1318">
        <v>406</v>
      </c>
      <c r="D1048" s="1318">
        <v>346</v>
      </c>
      <c r="E1048" s="1318">
        <v>301</v>
      </c>
      <c r="F1048" s="1318">
        <v>267</v>
      </c>
      <c r="G1048" s="1318">
        <v>239</v>
      </c>
      <c r="H1048" s="1318">
        <v>217</v>
      </c>
      <c r="I1048" s="1318">
        <v>190</v>
      </c>
      <c r="J1048" s="1318">
        <v>169</v>
      </c>
    </row>
    <row r="1049" spans="1:10" x14ac:dyDescent="0.25">
      <c r="B1049" s="1318" t="s">
        <v>15718</v>
      </c>
      <c r="C1049" s="1318">
        <v>406</v>
      </c>
      <c r="D1049" s="1318">
        <v>171</v>
      </c>
      <c r="E1049" s="1318">
        <v>91</v>
      </c>
      <c r="F1049" s="1318">
        <v>61</v>
      </c>
      <c r="G1049" s="1318">
        <v>46</v>
      </c>
      <c r="H1049" s="1318">
        <v>36</v>
      </c>
      <c r="I1049" s="1318">
        <v>27</v>
      </c>
      <c r="J1049" s="1318">
        <v>21</v>
      </c>
    </row>
    <row r="1050" spans="1:10" x14ac:dyDescent="0.25">
      <c r="A1050" s="1360">
        <v>35</v>
      </c>
      <c r="B1050" s="1318" t="s">
        <v>12628</v>
      </c>
      <c r="C1050" s="1318">
        <v>388</v>
      </c>
      <c r="D1050" s="1318">
        <v>332</v>
      </c>
      <c r="E1050" s="1318">
        <v>290</v>
      </c>
      <c r="F1050" s="1318">
        <v>258</v>
      </c>
      <c r="G1050" s="1318">
        <v>232</v>
      </c>
      <c r="H1050" s="1318">
        <v>211</v>
      </c>
      <c r="I1050" s="1318">
        <v>185</v>
      </c>
      <c r="J1050" s="1318">
        <v>165</v>
      </c>
    </row>
    <row r="1051" spans="1:10" x14ac:dyDescent="0.25">
      <c r="B1051" s="1318" t="s">
        <v>15718</v>
      </c>
      <c r="C1051" s="1318">
        <v>220</v>
      </c>
      <c r="D1051" s="1318">
        <v>103</v>
      </c>
      <c r="E1051" s="1318">
        <v>67</v>
      </c>
      <c r="F1051" s="1318">
        <v>49</v>
      </c>
      <c r="G1051" s="1318">
        <v>38</v>
      </c>
      <c r="H1051" s="1318">
        <v>31</v>
      </c>
      <c r="I1051" s="1318">
        <v>24</v>
      </c>
      <c r="J1051" s="1318">
        <v>20</v>
      </c>
    </row>
    <row r="1052" spans="1:10" x14ac:dyDescent="0.25">
      <c r="A1052" s="1360">
        <v>36</v>
      </c>
      <c r="B1052" s="1318" t="s">
        <v>12628</v>
      </c>
      <c r="C1052" s="1318">
        <v>372</v>
      </c>
      <c r="D1052" s="1318">
        <v>320</v>
      </c>
      <c r="E1052" s="1318">
        <v>280</v>
      </c>
      <c r="F1052" s="1318">
        <v>250</v>
      </c>
      <c r="G1052" s="1318">
        <v>225</v>
      </c>
      <c r="H1052" s="1318">
        <v>205</v>
      </c>
      <c r="I1052" s="1318">
        <v>181</v>
      </c>
      <c r="J1052" s="1318">
        <v>162</v>
      </c>
    </row>
    <row r="1053" spans="1:10" x14ac:dyDescent="0.25">
      <c r="B1053" s="1318" t="s">
        <v>15718</v>
      </c>
      <c r="C1053" s="1318">
        <v>113</v>
      </c>
      <c r="D1053" s="1318">
        <v>71</v>
      </c>
      <c r="E1053" s="1318">
        <v>51</v>
      </c>
      <c r="F1053" s="1318">
        <v>40</v>
      </c>
      <c r="G1053" s="1318">
        <v>32</v>
      </c>
      <c r="H1053" s="1318">
        <v>27</v>
      </c>
      <c r="I1053" s="1318">
        <v>21</v>
      </c>
      <c r="J1053" s="1318">
        <v>18</v>
      </c>
    </row>
    <row r="1054" spans="1:10" x14ac:dyDescent="0.25">
      <c r="A1054" s="1360">
        <v>37</v>
      </c>
      <c r="B1054" s="1318" t="s">
        <v>12628</v>
      </c>
      <c r="C1054" s="1318">
        <v>356</v>
      </c>
      <c r="D1054" s="1318">
        <v>308</v>
      </c>
      <c r="E1054" s="1318">
        <v>271</v>
      </c>
      <c r="F1054" s="1318">
        <v>242</v>
      </c>
      <c r="G1054" s="1318">
        <v>219</v>
      </c>
      <c r="H1054" s="1318">
        <v>200</v>
      </c>
      <c r="I1054" s="1318">
        <v>176</v>
      </c>
      <c r="J1054" s="1318">
        <v>158</v>
      </c>
    </row>
    <row r="1055" spans="1:10" x14ac:dyDescent="0.25">
      <c r="B1055" s="1318" t="s">
        <v>15718</v>
      </c>
      <c r="C1055" s="1318">
        <v>81</v>
      </c>
      <c r="D1055" s="1318">
        <v>56</v>
      </c>
      <c r="E1055" s="1318">
        <v>43</v>
      </c>
      <c r="F1055" s="1318">
        <v>34</v>
      </c>
      <c r="G1055" s="1318">
        <v>29</v>
      </c>
      <c r="H1055" s="1318">
        <v>24</v>
      </c>
      <c r="I1055" s="1318">
        <v>20</v>
      </c>
      <c r="J1055" s="1318">
        <v>17</v>
      </c>
    </row>
    <row r="1056" spans="1:10" x14ac:dyDescent="0.25">
      <c r="A1056" s="1360">
        <v>38</v>
      </c>
      <c r="B1056" s="1318" t="s">
        <v>12628</v>
      </c>
      <c r="C1056" s="1318">
        <v>342</v>
      </c>
      <c r="D1056" s="1318">
        <v>297</v>
      </c>
      <c r="E1056" s="1318">
        <v>262</v>
      </c>
      <c r="F1056" s="1318">
        <v>235</v>
      </c>
      <c r="G1056" s="1318">
        <v>213</v>
      </c>
      <c r="H1056" s="1318">
        <v>194</v>
      </c>
      <c r="I1056" s="1318">
        <v>172</v>
      </c>
      <c r="J1056" s="1318">
        <v>155</v>
      </c>
    </row>
    <row r="1057" spans="1:10" x14ac:dyDescent="0.25">
      <c r="B1057" s="1318" t="s">
        <v>15718</v>
      </c>
      <c r="C1057" s="1318">
        <v>60</v>
      </c>
      <c r="D1057" s="1318">
        <v>45</v>
      </c>
      <c r="E1057" s="1318">
        <v>36</v>
      </c>
      <c r="F1057" s="1318">
        <v>30</v>
      </c>
      <c r="G1057" s="1318">
        <v>25</v>
      </c>
      <c r="H1057" s="1318">
        <v>22</v>
      </c>
      <c r="I1057" s="1318">
        <v>18</v>
      </c>
      <c r="J1057" s="1318">
        <v>15</v>
      </c>
    </row>
    <row r="1058" spans="1:10" x14ac:dyDescent="0.25">
      <c r="A1058" s="1360">
        <v>39</v>
      </c>
      <c r="B1058" s="1318" t="s">
        <v>12628</v>
      </c>
      <c r="C1058" s="1318">
        <v>329</v>
      </c>
      <c r="D1058" s="1318">
        <v>287</v>
      </c>
      <c r="E1058" s="1318">
        <v>254</v>
      </c>
      <c r="F1058" s="1318">
        <v>228</v>
      </c>
      <c r="G1058" s="1318">
        <v>207</v>
      </c>
      <c r="H1058" s="1318">
        <v>190</v>
      </c>
      <c r="I1058" s="1318">
        <v>168</v>
      </c>
      <c r="J1058" s="1318">
        <v>151</v>
      </c>
    </row>
    <row r="1059" spans="1:10" x14ac:dyDescent="0.25">
      <c r="B1059" s="1318" t="s">
        <v>15718</v>
      </c>
      <c r="C1059" s="1318">
        <v>48</v>
      </c>
      <c r="D1059" s="1318">
        <v>38</v>
      </c>
      <c r="E1059" s="1318">
        <v>31</v>
      </c>
      <c r="F1059" s="1318">
        <v>26</v>
      </c>
      <c r="G1059" s="1318">
        <v>23</v>
      </c>
      <c r="H1059" s="1318">
        <v>20</v>
      </c>
      <c r="I1059" s="1318">
        <v>17</v>
      </c>
      <c r="J1059" s="1318">
        <v>14</v>
      </c>
    </row>
    <row r="1060" spans="1:10" x14ac:dyDescent="0.25">
      <c r="A1060" s="1360">
        <v>40</v>
      </c>
      <c r="B1060" s="1318" t="s">
        <v>12628</v>
      </c>
      <c r="C1060" s="1318">
        <v>317</v>
      </c>
      <c r="D1060" s="1318">
        <v>277</v>
      </c>
      <c r="E1060" s="1318">
        <v>246</v>
      </c>
      <c r="F1060" s="1318">
        <v>222</v>
      </c>
      <c r="G1060" s="1318">
        <v>201</v>
      </c>
      <c r="H1060" s="1318">
        <v>185</v>
      </c>
      <c r="I1060" s="1318">
        <v>164</v>
      </c>
      <c r="J1060" s="1318">
        <v>148</v>
      </c>
    </row>
    <row r="1061" spans="1:10" x14ac:dyDescent="0.25">
      <c r="B1061" s="1318" t="s">
        <v>15718</v>
      </c>
      <c r="C1061" s="1318">
        <v>40</v>
      </c>
      <c r="D1061" s="1318">
        <v>32</v>
      </c>
      <c r="E1061" s="1318">
        <v>27</v>
      </c>
      <c r="F1061" s="1318">
        <v>23</v>
      </c>
      <c r="G1061" s="1318">
        <v>20</v>
      </c>
      <c r="H1061" s="1318">
        <v>18</v>
      </c>
      <c r="I1061" s="1318">
        <v>15</v>
      </c>
      <c r="J1061" s="1318">
        <v>13</v>
      </c>
    </row>
    <row r="1062" spans="1:10" x14ac:dyDescent="0.25">
      <c r="A1062" s="1360" t="s">
        <v>15755</v>
      </c>
    </row>
    <row r="1063" spans="1:10" x14ac:dyDescent="0.25">
      <c r="A1063" s="1360" t="s">
        <v>12638</v>
      </c>
    </row>
    <row r="1064" spans="1:10" x14ac:dyDescent="0.25">
      <c r="A1064" s="1360" t="s">
        <v>22222</v>
      </c>
      <c r="B1064" s="1318" t="s">
        <v>12640</v>
      </c>
      <c r="C1064" s="1318" t="s">
        <v>22259</v>
      </c>
    </row>
    <row r="1065" spans="1:10" x14ac:dyDescent="0.25">
      <c r="A1065" s="1360" t="s">
        <v>22225</v>
      </c>
      <c r="B1065" s="1318" t="s">
        <v>15752</v>
      </c>
      <c r="C1065" s="1318" t="s">
        <v>12641</v>
      </c>
    </row>
    <row r="1067" spans="1:10" x14ac:dyDescent="0.25">
      <c r="A1067" s="1360" t="s">
        <v>22227</v>
      </c>
      <c r="B1067" s="1318" t="s">
        <v>22228</v>
      </c>
      <c r="C1067" s="1318" t="s">
        <v>22229</v>
      </c>
    </row>
    <row r="1068" spans="1:10" x14ac:dyDescent="0.25">
      <c r="C1068" s="1318" t="s">
        <v>22230</v>
      </c>
      <c r="D1068" s="1318" t="s">
        <v>22250</v>
      </c>
      <c r="E1068" s="1318" t="s">
        <v>22255</v>
      </c>
      <c r="F1068" s="1318" t="s">
        <v>22233</v>
      </c>
      <c r="G1068" s="1318" t="s">
        <v>22234</v>
      </c>
      <c r="H1068" s="1318" t="s">
        <v>22235</v>
      </c>
      <c r="I1068" s="1318" t="s">
        <v>22236</v>
      </c>
      <c r="J1068" s="1318" t="s">
        <v>22237</v>
      </c>
    </row>
    <row r="1069" spans="1:10" x14ac:dyDescent="0.25">
      <c r="A1069" s="1360" t="s">
        <v>15753</v>
      </c>
      <c r="B1069" s="1318" t="s">
        <v>15754</v>
      </c>
      <c r="C1069" s="1318" t="s">
        <v>22238</v>
      </c>
      <c r="D1069" s="1318" t="s">
        <v>22239</v>
      </c>
      <c r="E1069" s="1318" t="s">
        <v>22240</v>
      </c>
      <c r="F1069" s="1318" t="s">
        <v>22241</v>
      </c>
      <c r="G1069" s="1318" t="s">
        <v>22242</v>
      </c>
      <c r="H1069" s="1318" t="s">
        <v>22243</v>
      </c>
      <c r="I1069" s="1318" t="s">
        <v>22244</v>
      </c>
      <c r="J1069" s="1318" t="s">
        <v>22245</v>
      </c>
    </row>
    <row r="1070" spans="1:10" x14ac:dyDescent="0.25">
      <c r="A1070" s="1360" t="s">
        <v>22246</v>
      </c>
      <c r="B1070" s="1318" t="s">
        <v>22247</v>
      </c>
      <c r="C1070" s="1318" t="s">
        <v>22248</v>
      </c>
      <c r="D1070" s="1318" t="s">
        <v>22248</v>
      </c>
      <c r="E1070" s="1318" t="s">
        <v>22248</v>
      </c>
      <c r="F1070" s="1318" t="s">
        <v>22248</v>
      </c>
      <c r="G1070" s="1318" t="s">
        <v>22248</v>
      </c>
      <c r="H1070" s="1318" t="s">
        <v>22248</v>
      </c>
      <c r="I1070" s="1318" t="s">
        <v>22248</v>
      </c>
      <c r="J1070" s="1318" t="s">
        <v>22248</v>
      </c>
    </row>
    <row r="1072" spans="1:10" x14ac:dyDescent="0.25">
      <c r="A1072" s="1360">
        <v>20</v>
      </c>
      <c r="B1072" s="1318" t="s">
        <v>12628</v>
      </c>
      <c r="C1072" s="1318">
        <v>480</v>
      </c>
      <c r="D1072" s="1318">
        <v>480</v>
      </c>
      <c r="E1072" s="1318">
        <v>480</v>
      </c>
      <c r="F1072" s="1318">
        <v>448</v>
      </c>
      <c r="G1072" s="1318">
        <v>403</v>
      </c>
      <c r="H1072" s="1318">
        <v>367</v>
      </c>
      <c r="I1072" s="1318">
        <v>323</v>
      </c>
      <c r="J1072" s="1318">
        <v>269</v>
      </c>
    </row>
    <row r="1073" spans="1:10" x14ac:dyDescent="0.25">
      <c r="B1073" s="1318" t="s">
        <v>15718</v>
      </c>
      <c r="C1073" s="1318">
        <v>480</v>
      </c>
      <c r="D1073" s="1318">
        <v>480</v>
      </c>
      <c r="E1073" s="1318">
        <v>480</v>
      </c>
      <c r="F1073" s="1318">
        <v>448</v>
      </c>
      <c r="G1073" s="1318">
        <v>403</v>
      </c>
      <c r="H1073" s="1318">
        <v>367</v>
      </c>
      <c r="I1073" s="1318">
        <v>323</v>
      </c>
      <c r="J1073" s="1318">
        <v>269</v>
      </c>
    </row>
    <row r="1074" spans="1:10" x14ac:dyDescent="0.25">
      <c r="A1074" s="1360">
        <v>21</v>
      </c>
      <c r="B1074" s="1318" t="s">
        <v>12628</v>
      </c>
      <c r="C1074" s="1318">
        <v>480</v>
      </c>
      <c r="D1074" s="1318">
        <v>480</v>
      </c>
      <c r="E1074" s="1318">
        <v>480</v>
      </c>
      <c r="F1074" s="1318">
        <v>448</v>
      </c>
      <c r="G1074" s="1318">
        <v>403</v>
      </c>
      <c r="H1074" s="1318">
        <v>367</v>
      </c>
      <c r="I1074" s="1318">
        <v>323</v>
      </c>
      <c r="J1074" s="1318">
        <v>241</v>
      </c>
    </row>
    <row r="1075" spans="1:10" x14ac:dyDescent="0.25">
      <c r="B1075" s="1318" t="s">
        <v>15718</v>
      </c>
      <c r="C1075" s="1318">
        <v>480</v>
      </c>
      <c r="D1075" s="1318">
        <v>480</v>
      </c>
      <c r="E1075" s="1318">
        <v>480</v>
      </c>
      <c r="F1075" s="1318">
        <v>448</v>
      </c>
      <c r="G1075" s="1318">
        <v>403</v>
      </c>
      <c r="H1075" s="1318">
        <v>367</v>
      </c>
      <c r="I1075" s="1318">
        <v>323</v>
      </c>
      <c r="J1075" s="1318">
        <v>237</v>
      </c>
    </row>
    <row r="1076" spans="1:10" x14ac:dyDescent="0.25">
      <c r="A1076" s="1360">
        <v>22</v>
      </c>
      <c r="B1076" s="1318" t="s">
        <v>12628</v>
      </c>
      <c r="C1076" s="1318">
        <v>480</v>
      </c>
      <c r="D1076" s="1318">
        <v>480</v>
      </c>
      <c r="E1076" s="1318">
        <v>480</v>
      </c>
      <c r="F1076" s="1318">
        <v>448</v>
      </c>
      <c r="G1076" s="1318">
        <v>403</v>
      </c>
      <c r="H1076" s="1318">
        <v>367</v>
      </c>
      <c r="I1076" s="1318">
        <v>323</v>
      </c>
      <c r="J1076" s="1318">
        <v>234</v>
      </c>
    </row>
    <row r="1077" spans="1:10" x14ac:dyDescent="0.25">
      <c r="B1077" s="1318" t="s">
        <v>15718</v>
      </c>
      <c r="C1077" s="1318">
        <v>480</v>
      </c>
      <c r="D1077" s="1318">
        <v>480</v>
      </c>
      <c r="E1077" s="1318">
        <v>480</v>
      </c>
      <c r="F1077" s="1318">
        <v>448</v>
      </c>
      <c r="G1077" s="1318">
        <v>403</v>
      </c>
      <c r="H1077" s="1318">
        <v>367</v>
      </c>
      <c r="I1077" s="1318">
        <v>323</v>
      </c>
      <c r="J1077" s="1318">
        <v>148</v>
      </c>
    </row>
    <row r="1078" spans="1:10" x14ac:dyDescent="0.25">
      <c r="A1078" s="1360">
        <v>23</v>
      </c>
      <c r="B1078" s="1318" t="s">
        <v>12628</v>
      </c>
      <c r="C1078" s="1318">
        <v>480</v>
      </c>
      <c r="D1078" s="1318">
        <v>480</v>
      </c>
      <c r="E1078" s="1318">
        <v>480</v>
      </c>
      <c r="F1078" s="1318">
        <v>448</v>
      </c>
      <c r="G1078" s="1318">
        <v>403</v>
      </c>
      <c r="H1078" s="1318">
        <v>367</v>
      </c>
      <c r="I1078" s="1318">
        <v>289</v>
      </c>
      <c r="J1078" s="1318">
        <v>227</v>
      </c>
    </row>
    <row r="1079" spans="1:10" x14ac:dyDescent="0.25">
      <c r="B1079" s="1318" t="s">
        <v>15718</v>
      </c>
      <c r="C1079" s="1318">
        <v>480</v>
      </c>
      <c r="D1079" s="1318">
        <v>480</v>
      </c>
      <c r="E1079" s="1318">
        <v>480</v>
      </c>
      <c r="F1079" s="1318">
        <v>448</v>
      </c>
      <c r="G1079" s="1318">
        <v>403</v>
      </c>
      <c r="H1079" s="1318">
        <v>367</v>
      </c>
      <c r="I1079" s="1318">
        <v>289</v>
      </c>
      <c r="J1079" s="1318">
        <v>107</v>
      </c>
    </row>
    <row r="1080" spans="1:10" x14ac:dyDescent="0.25">
      <c r="A1080" s="1360">
        <v>24</v>
      </c>
      <c r="B1080" s="1318" t="s">
        <v>12628</v>
      </c>
      <c r="C1080" s="1318">
        <v>480</v>
      </c>
      <c r="D1080" s="1318">
        <v>480</v>
      </c>
      <c r="E1080" s="1318">
        <v>480</v>
      </c>
      <c r="F1080" s="1318">
        <v>448</v>
      </c>
      <c r="G1080" s="1318">
        <v>403</v>
      </c>
      <c r="H1080" s="1318">
        <v>367</v>
      </c>
      <c r="I1080" s="1318">
        <v>255</v>
      </c>
      <c r="J1080" s="1318">
        <v>220</v>
      </c>
    </row>
    <row r="1081" spans="1:10" x14ac:dyDescent="0.25">
      <c r="B1081" s="1318" t="s">
        <v>15718</v>
      </c>
      <c r="C1081" s="1318">
        <v>480</v>
      </c>
      <c r="D1081" s="1318">
        <v>480</v>
      </c>
      <c r="E1081" s="1318">
        <v>480</v>
      </c>
      <c r="F1081" s="1318">
        <v>448</v>
      </c>
      <c r="G1081" s="1318">
        <v>403</v>
      </c>
      <c r="H1081" s="1318">
        <v>367</v>
      </c>
      <c r="I1081" s="1318">
        <v>255</v>
      </c>
      <c r="J1081" s="1318">
        <v>83</v>
      </c>
    </row>
    <row r="1082" spans="1:10" x14ac:dyDescent="0.25">
      <c r="A1082" s="1360">
        <v>25</v>
      </c>
      <c r="B1082" s="1318" t="s">
        <v>12628</v>
      </c>
      <c r="C1082" s="1318">
        <v>480</v>
      </c>
      <c r="D1082" s="1318">
        <v>480</v>
      </c>
      <c r="E1082" s="1318">
        <v>480</v>
      </c>
      <c r="F1082" s="1318">
        <v>448</v>
      </c>
      <c r="G1082" s="1318">
        <v>403</v>
      </c>
      <c r="H1082" s="1318">
        <v>349</v>
      </c>
      <c r="I1082" s="1318">
        <v>246</v>
      </c>
      <c r="J1082" s="1318">
        <v>214</v>
      </c>
    </row>
    <row r="1083" spans="1:10" x14ac:dyDescent="0.25">
      <c r="B1083" s="1318" t="s">
        <v>15718</v>
      </c>
      <c r="C1083" s="1318">
        <v>480</v>
      </c>
      <c r="D1083" s="1318">
        <v>480</v>
      </c>
      <c r="E1083" s="1318">
        <v>480</v>
      </c>
      <c r="F1083" s="1318">
        <v>448</v>
      </c>
      <c r="G1083" s="1318">
        <v>403</v>
      </c>
      <c r="H1083" s="1318">
        <v>349</v>
      </c>
      <c r="I1083" s="1318">
        <v>182</v>
      </c>
      <c r="J1083" s="1318">
        <v>69</v>
      </c>
    </row>
    <row r="1084" spans="1:10" x14ac:dyDescent="0.25">
      <c r="A1084" s="1360">
        <v>26</v>
      </c>
      <c r="B1084" s="1318" t="s">
        <v>12628</v>
      </c>
      <c r="C1084" s="1318">
        <v>480</v>
      </c>
      <c r="D1084" s="1318">
        <v>480</v>
      </c>
      <c r="E1084" s="1318">
        <v>480</v>
      </c>
      <c r="F1084" s="1318">
        <v>448</v>
      </c>
      <c r="G1084" s="1318">
        <v>403</v>
      </c>
      <c r="H1084" s="1318">
        <v>306</v>
      </c>
      <c r="I1084" s="1318">
        <v>239</v>
      </c>
      <c r="J1084" s="1318">
        <v>208</v>
      </c>
    </row>
    <row r="1085" spans="1:10" x14ac:dyDescent="0.25">
      <c r="B1085" s="1318" t="s">
        <v>15718</v>
      </c>
      <c r="C1085" s="1318">
        <v>480</v>
      </c>
      <c r="D1085" s="1318">
        <v>480</v>
      </c>
      <c r="E1085" s="1318">
        <v>480</v>
      </c>
      <c r="F1085" s="1318">
        <v>448</v>
      </c>
      <c r="G1085" s="1318">
        <v>403</v>
      </c>
      <c r="H1085" s="1318">
        <v>306</v>
      </c>
      <c r="I1085" s="1318">
        <v>121</v>
      </c>
      <c r="J1085" s="1318">
        <v>58</v>
      </c>
    </row>
    <row r="1086" spans="1:10" x14ac:dyDescent="0.25">
      <c r="A1086" s="1360">
        <v>27</v>
      </c>
      <c r="B1086" s="1318" t="s">
        <v>12628</v>
      </c>
      <c r="C1086" s="1318">
        <v>480</v>
      </c>
      <c r="D1086" s="1318">
        <v>480</v>
      </c>
      <c r="E1086" s="1318">
        <v>480</v>
      </c>
      <c r="F1086" s="1318">
        <v>448</v>
      </c>
      <c r="G1086" s="1318">
        <v>362</v>
      </c>
      <c r="H1086" s="1318">
        <v>270</v>
      </c>
      <c r="I1086" s="1318">
        <v>231</v>
      </c>
      <c r="J1086" s="1318">
        <v>202</v>
      </c>
    </row>
    <row r="1087" spans="1:10" x14ac:dyDescent="0.25">
      <c r="B1087" s="1318" t="s">
        <v>15718</v>
      </c>
      <c r="C1087" s="1318">
        <v>480</v>
      </c>
      <c r="D1087" s="1318">
        <v>480</v>
      </c>
      <c r="E1087" s="1318">
        <v>480</v>
      </c>
      <c r="F1087" s="1318">
        <v>448</v>
      </c>
      <c r="G1087" s="1318">
        <v>362</v>
      </c>
      <c r="H1087" s="1318">
        <v>270</v>
      </c>
      <c r="I1087" s="1318">
        <v>90</v>
      </c>
      <c r="J1087" s="1318">
        <v>49</v>
      </c>
    </row>
    <row r="1088" spans="1:10" x14ac:dyDescent="0.25">
      <c r="A1088" s="1360">
        <v>28</v>
      </c>
      <c r="B1088" s="1318" t="s">
        <v>12628</v>
      </c>
      <c r="C1088" s="1318">
        <v>480</v>
      </c>
      <c r="D1088" s="1318">
        <v>480</v>
      </c>
      <c r="E1088" s="1318">
        <v>480</v>
      </c>
      <c r="F1088" s="1318">
        <v>422</v>
      </c>
      <c r="G1088" s="1318">
        <v>313</v>
      </c>
      <c r="H1088" s="1318">
        <v>261</v>
      </c>
      <c r="I1088" s="1318">
        <v>224</v>
      </c>
      <c r="J1088" s="1318">
        <v>196</v>
      </c>
    </row>
    <row r="1089" spans="1:10" x14ac:dyDescent="0.25">
      <c r="B1089" s="1318" t="s">
        <v>15718</v>
      </c>
      <c r="C1089" s="1318">
        <v>480</v>
      </c>
      <c r="D1089" s="1318">
        <v>480</v>
      </c>
      <c r="E1089" s="1318">
        <v>480</v>
      </c>
      <c r="F1089" s="1318">
        <v>422</v>
      </c>
      <c r="G1089" s="1318">
        <v>313</v>
      </c>
      <c r="H1089" s="1318">
        <v>202</v>
      </c>
      <c r="I1089" s="1318">
        <v>71</v>
      </c>
      <c r="J1089" s="1318">
        <v>43</v>
      </c>
    </row>
    <row r="1090" spans="1:10" x14ac:dyDescent="0.25">
      <c r="A1090" s="1360">
        <v>29</v>
      </c>
      <c r="B1090" s="1318" t="s">
        <v>12628</v>
      </c>
      <c r="C1090" s="1318">
        <v>480</v>
      </c>
      <c r="D1090" s="1318">
        <v>480</v>
      </c>
      <c r="E1090" s="1318">
        <v>480</v>
      </c>
      <c r="F1090" s="1318">
        <v>366</v>
      </c>
      <c r="G1090" s="1318">
        <v>283</v>
      </c>
      <c r="H1090" s="1318">
        <v>252</v>
      </c>
      <c r="I1090" s="1318">
        <v>218</v>
      </c>
      <c r="J1090" s="1318">
        <v>191</v>
      </c>
    </row>
    <row r="1091" spans="1:10" x14ac:dyDescent="0.25">
      <c r="B1091" s="1318" t="s">
        <v>15718</v>
      </c>
      <c r="C1091" s="1318">
        <v>480</v>
      </c>
      <c r="D1091" s="1318">
        <v>480</v>
      </c>
      <c r="E1091" s="1318">
        <v>480</v>
      </c>
      <c r="F1091" s="1318">
        <v>366</v>
      </c>
      <c r="G1091" s="1318">
        <v>283</v>
      </c>
      <c r="H1091" s="1318">
        <v>125</v>
      </c>
      <c r="I1091" s="1318">
        <v>58</v>
      </c>
      <c r="J1091" s="1318">
        <v>38</v>
      </c>
    </row>
    <row r="1092" spans="1:10" x14ac:dyDescent="0.25">
      <c r="A1092" s="1360">
        <v>30</v>
      </c>
      <c r="B1092" s="1318" t="s">
        <v>12628</v>
      </c>
      <c r="C1092" s="1318">
        <v>480</v>
      </c>
      <c r="D1092" s="1318">
        <v>480</v>
      </c>
      <c r="E1092" s="1318">
        <v>432</v>
      </c>
      <c r="F1092" s="1318">
        <v>314</v>
      </c>
      <c r="G1092" s="1318">
        <v>273</v>
      </c>
      <c r="H1092" s="1318">
        <v>244</v>
      </c>
      <c r="I1092" s="1318">
        <v>211</v>
      </c>
      <c r="J1092" s="1318">
        <v>186</v>
      </c>
    </row>
    <row r="1093" spans="1:10" x14ac:dyDescent="0.25">
      <c r="B1093" s="1318" t="s">
        <v>15718</v>
      </c>
      <c r="C1093" s="1318">
        <v>480</v>
      </c>
      <c r="D1093" s="1318">
        <v>480</v>
      </c>
      <c r="E1093" s="1318">
        <v>432</v>
      </c>
      <c r="F1093" s="1318">
        <v>314</v>
      </c>
      <c r="G1093" s="1318">
        <v>196</v>
      </c>
      <c r="H1093" s="1318">
        <v>89</v>
      </c>
      <c r="I1093" s="1318">
        <v>49</v>
      </c>
      <c r="J1093" s="1318">
        <v>34</v>
      </c>
    </row>
    <row r="1094" spans="1:10" x14ac:dyDescent="0.25">
      <c r="A1094" s="1360">
        <v>31</v>
      </c>
      <c r="B1094" s="1318" t="s">
        <v>12628</v>
      </c>
      <c r="C1094" s="1318">
        <v>480</v>
      </c>
      <c r="D1094" s="1318">
        <v>480</v>
      </c>
      <c r="E1094" s="1318">
        <v>367</v>
      </c>
      <c r="F1094" s="1318">
        <v>296</v>
      </c>
      <c r="G1094" s="1318">
        <v>263</v>
      </c>
      <c r="H1094" s="1318">
        <v>237</v>
      </c>
      <c r="I1094" s="1318">
        <v>206</v>
      </c>
      <c r="J1094" s="1318">
        <v>182</v>
      </c>
    </row>
    <row r="1095" spans="1:10" x14ac:dyDescent="0.25">
      <c r="B1095" s="1318" t="s">
        <v>15718</v>
      </c>
      <c r="C1095" s="1318">
        <v>480</v>
      </c>
      <c r="D1095" s="1318">
        <v>480</v>
      </c>
      <c r="E1095" s="1318">
        <v>367</v>
      </c>
      <c r="F1095" s="1318">
        <v>296</v>
      </c>
      <c r="G1095" s="1318">
        <v>112</v>
      </c>
      <c r="H1095" s="1318">
        <v>67</v>
      </c>
      <c r="I1095" s="1318">
        <v>41</v>
      </c>
      <c r="J1095" s="1318">
        <v>30</v>
      </c>
    </row>
    <row r="1096" spans="1:10" x14ac:dyDescent="0.25">
      <c r="A1096" s="1360">
        <v>32</v>
      </c>
      <c r="B1096" s="1318" t="s">
        <v>12628</v>
      </c>
      <c r="C1096" s="1318">
        <v>480</v>
      </c>
      <c r="D1096" s="1318">
        <v>434</v>
      </c>
      <c r="E1096" s="1318">
        <v>324</v>
      </c>
      <c r="F1096" s="1318">
        <v>285</v>
      </c>
      <c r="G1096" s="1318">
        <v>254</v>
      </c>
      <c r="H1096" s="1318">
        <v>229</v>
      </c>
      <c r="I1096" s="1318">
        <v>200</v>
      </c>
      <c r="J1096" s="1318">
        <v>177</v>
      </c>
    </row>
    <row r="1097" spans="1:10" x14ac:dyDescent="0.25">
      <c r="B1097" s="1318" t="s">
        <v>15718</v>
      </c>
      <c r="C1097" s="1318">
        <v>480</v>
      </c>
      <c r="D1097" s="1318">
        <v>434</v>
      </c>
      <c r="E1097" s="1318">
        <v>324</v>
      </c>
      <c r="F1097" s="1318">
        <v>140</v>
      </c>
      <c r="G1097" s="1318">
        <v>78</v>
      </c>
      <c r="H1097" s="1318">
        <v>53</v>
      </c>
      <c r="I1097" s="1318">
        <v>35</v>
      </c>
      <c r="J1097" s="1318">
        <v>27</v>
      </c>
    </row>
    <row r="1098" spans="1:10" x14ac:dyDescent="0.25">
      <c r="A1098" s="1360">
        <v>33</v>
      </c>
      <c r="B1098" s="1318" t="s">
        <v>12628</v>
      </c>
      <c r="C1098" s="1318">
        <v>480</v>
      </c>
      <c r="D1098" s="1318">
        <v>359</v>
      </c>
      <c r="E1098" s="1318">
        <v>311</v>
      </c>
      <c r="F1098" s="1318">
        <v>275</v>
      </c>
      <c r="G1098" s="1318">
        <v>246</v>
      </c>
      <c r="H1098" s="1318">
        <v>223</v>
      </c>
      <c r="I1098" s="1318">
        <v>195</v>
      </c>
      <c r="J1098" s="1318">
        <v>173</v>
      </c>
    </row>
    <row r="1099" spans="1:10" x14ac:dyDescent="0.25">
      <c r="B1099" s="1318" t="s">
        <v>15718</v>
      </c>
      <c r="C1099" s="1318">
        <v>480</v>
      </c>
      <c r="D1099" s="1318">
        <v>359</v>
      </c>
      <c r="E1099" s="1318">
        <v>174</v>
      </c>
      <c r="F1099" s="1318">
        <v>89</v>
      </c>
      <c r="G1099" s="1318">
        <v>59</v>
      </c>
      <c r="H1099" s="1318">
        <v>43</v>
      </c>
      <c r="I1099" s="1318">
        <v>31</v>
      </c>
      <c r="J1099" s="1318">
        <v>24</v>
      </c>
    </row>
    <row r="1100" spans="1:10" x14ac:dyDescent="0.25">
      <c r="A1100" s="1360">
        <v>34</v>
      </c>
      <c r="B1100" s="1318" t="s">
        <v>12628</v>
      </c>
      <c r="C1100" s="1318">
        <v>426</v>
      </c>
      <c r="D1100" s="1318">
        <v>344</v>
      </c>
      <c r="E1100" s="1318">
        <v>300</v>
      </c>
      <c r="F1100" s="1318">
        <v>265</v>
      </c>
      <c r="G1100" s="1318">
        <v>238</v>
      </c>
      <c r="H1100" s="1318">
        <v>216</v>
      </c>
      <c r="I1100" s="1318">
        <v>190</v>
      </c>
      <c r="J1100" s="1318">
        <v>169</v>
      </c>
    </row>
    <row r="1101" spans="1:10" x14ac:dyDescent="0.25">
      <c r="B1101" s="1318" t="s">
        <v>15718</v>
      </c>
      <c r="C1101" s="1318">
        <v>426</v>
      </c>
      <c r="D1101" s="1318">
        <v>230</v>
      </c>
      <c r="E1101" s="1318">
        <v>102</v>
      </c>
      <c r="F1101" s="1318">
        <v>65</v>
      </c>
      <c r="G1101" s="1318">
        <v>47</v>
      </c>
      <c r="H1101" s="1318">
        <v>37</v>
      </c>
      <c r="I1101" s="1318">
        <v>27</v>
      </c>
      <c r="J1101" s="1318">
        <v>22</v>
      </c>
    </row>
    <row r="1102" spans="1:10" x14ac:dyDescent="0.25">
      <c r="A1102" s="1360">
        <v>35</v>
      </c>
      <c r="B1102" s="1318" t="s">
        <v>12628</v>
      </c>
      <c r="C1102" s="1318">
        <v>385</v>
      </c>
      <c r="D1102" s="1318">
        <v>330</v>
      </c>
      <c r="E1102" s="1318">
        <v>289</v>
      </c>
      <c r="F1102" s="1318">
        <v>257</v>
      </c>
      <c r="G1102" s="1318">
        <v>231</v>
      </c>
      <c r="H1102" s="1318">
        <v>210</v>
      </c>
      <c r="I1102" s="1318">
        <v>185</v>
      </c>
      <c r="J1102" s="1318">
        <v>165</v>
      </c>
    </row>
    <row r="1103" spans="1:10" x14ac:dyDescent="0.25">
      <c r="B1103" s="1318" t="s">
        <v>15718</v>
      </c>
      <c r="C1103" s="1318">
        <v>337</v>
      </c>
      <c r="D1103" s="1318">
        <v>118</v>
      </c>
      <c r="E1103" s="1318">
        <v>71</v>
      </c>
      <c r="F1103" s="1318">
        <v>51</v>
      </c>
      <c r="G1103" s="1318">
        <v>39</v>
      </c>
      <c r="H1103" s="1318">
        <v>32</v>
      </c>
      <c r="I1103" s="1318">
        <v>24</v>
      </c>
      <c r="J1103" s="1318">
        <v>20</v>
      </c>
    </row>
    <row r="1104" spans="1:10" x14ac:dyDescent="0.25">
      <c r="A1104" s="1360">
        <v>36</v>
      </c>
      <c r="B1104" s="1318" t="s">
        <v>12628</v>
      </c>
      <c r="C1104" s="1318">
        <v>368</v>
      </c>
      <c r="D1104" s="1318">
        <v>317</v>
      </c>
      <c r="E1104" s="1318">
        <v>278</v>
      </c>
      <c r="F1104" s="1318">
        <v>248</v>
      </c>
      <c r="G1104" s="1318">
        <v>224</v>
      </c>
      <c r="H1104" s="1318">
        <v>204</v>
      </c>
      <c r="I1104" s="1318">
        <v>180</v>
      </c>
      <c r="J1104" s="1318">
        <v>161</v>
      </c>
    </row>
    <row r="1105" spans="1:10" x14ac:dyDescent="0.25">
      <c r="B1105" s="1318" t="s">
        <v>15718</v>
      </c>
      <c r="C1105" s="1318">
        <v>132</v>
      </c>
      <c r="D1105" s="1318">
        <v>76</v>
      </c>
      <c r="E1105" s="1318">
        <v>53</v>
      </c>
      <c r="F1105" s="1318">
        <v>41</v>
      </c>
      <c r="G1105" s="1318">
        <v>33</v>
      </c>
      <c r="H1105" s="1318">
        <v>27</v>
      </c>
      <c r="I1105" s="1318">
        <v>22</v>
      </c>
      <c r="J1105" s="1318">
        <v>18</v>
      </c>
    </row>
    <row r="1106" spans="1:10" x14ac:dyDescent="0.25">
      <c r="A1106" s="1360">
        <v>37</v>
      </c>
      <c r="B1106" s="1318" t="s">
        <v>12628</v>
      </c>
      <c r="C1106" s="1318">
        <v>353</v>
      </c>
      <c r="D1106" s="1318">
        <v>305</v>
      </c>
      <c r="E1106" s="1318">
        <v>269</v>
      </c>
      <c r="F1106" s="1318">
        <v>240</v>
      </c>
      <c r="G1106" s="1318">
        <v>217</v>
      </c>
      <c r="H1106" s="1318">
        <v>198</v>
      </c>
      <c r="I1106" s="1318">
        <v>176</v>
      </c>
      <c r="J1106" s="1318">
        <v>157</v>
      </c>
    </row>
    <row r="1107" spans="1:10" x14ac:dyDescent="0.25">
      <c r="B1107" s="1318" t="s">
        <v>15718</v>
      </c>
      <c r="C1107" s="1318">
        <v>88</v>
      </c>
      <c r="D1107" s="1318">
        <v>59</v>
      </c>
      <c r="E1107" s="1318">
        <v>44</v>
      </c>
      <c r="F1107" s="1318">
        <v>35</v>
      </c>
      <c r="G1107" s="1318">
        <v>29</v>
      </c>
      <c r="H1107" s="1318">
        <v>24</v>
      </c>
      <c r="I1107" s="1318">
        <v>20</v>
      </c>
      <c r="J1107" s="1318">
        <v>17</v>
      </c>
    </row>
    <row r="1108" spans="1:10" x14ac:dyDescent="0.25">
      <c r="A1108" s="1360">
        <v>38</v>
      </c>
      <c r="B1108" s="1318" t="s">
        <v>12628</v>
      </c>
      <c r="C1108" s="1318">
        <v>338</v>
      </c>
      <c r="D1108" s="1318">
        <v>294</v>
      </c>
      <c r="E1108" s="1318">
        <v>260</v>
      </c>
      <c r="F1108" s="1318">
        <v>233</v>
      </c>
      <c r="G1108" s="1318">
        <v>211</v>
      </c>
      <c r="H1108" s="1318">
        <v>193</v>
      </c>
      <c r="I1108" s="1318">
        <v>171</v>
      </c>
      <c r="J1108" s="1318">
        <v>154</v>
      </c>
    </row>
    <row r="1109" spans="1:10" x14ac:dyDescent="0.25">
      <c r="B1109" s="1318" t="s">
        <v>15718</v>
      </c>
      <c r="C1109" s="1318">
        <v>63</v>
      </c>
      <c r="D1109" s="1318">
        <v>46</v>
      </c>
      <c r="E1109" s="1318">
        <v>36</v>
      </c>
      <c r="F1109" s="1318">
        <v>30</v>
      </c>
      <c r="G1109" s="1318">
        <v>25</v>
      </c>
      <c r="H1109" s="1318">
        <v>22</v>
      </c>
      <c r="I1109" s="1318">
        <v>18</v>
      </c>
      <c r="J1109" s="1318">
        <v>15</v>
      </c>
    </row>
    <row r="1110" spans="1:10" x14ac:dyDescent="0.25">
      <c r="A1110" s="1360">
        <v>39</v>
      </c>
      <c r="B1110" s="1318" t="s">
        <v>12628</v>
      </c>
      <c r="C1110" s="1318">
        <v>325</v>
      </c>
      <c r="D1110" s="1318">
        <v>284</v>
      </c>
      <c r="E1110" s="1318">
        <v>252</v>
      </c>
      <c r="F1110" s="1318">
        <v>226</v>
      </c>
      <c r="G1110" s="1318">
        <v>205</v>
      </c>
      <c r="H1110" s="1318">
        <v>188</v>
      </c>
      <c r="I1110" s="1318">
        <v>167</v>
      </c>
      <c r="J1110" s="1318">
        <v>151</v>
      </c>
    </row>
    <row r="1111" spans="1:10" x14ac:dyDescent="0.25">
      <c r="B1111" s="1318" t="s">
        <v>15718</v>
      </c>
      <c r="C1111" s="1318">
        <v>49</v>
      </c>
      <c r="D1111" s="1318">
        <v>38</v>
      </c>
      <c r="E1111" s="1318">
        <v>31</v>
      </c>
      <c r="F1111" s="1318">
        <v>26</v>
      </c>
      <c r="G1111" s="1318">
        <v>22</v>
      </c>
      <c r="H1111" s="1318">
        <v>20</v>
      </c>
      <c r="I1111" s="1318">
        <v>17</v>
      </c>
      <c r="J1111" s="1318">
        <v>14</v>
      </c>
    </row>
    <row r="1112" spans="1:10" x14ac:dyDescent="0.25">
      <c r="A1112" s="1360">
        <v>40</v>
      </c>
      <c r="B1112" s="1318" t="s">
        <v>12628</v>
      </c>
      <c r="C1112" s="1318">
        <v>313</v>
      </c>
      <c r="D1112" s="1318">
        <v>274</v>
      </c>
      <c r="E1112" s="1318">
        <v>244</v>
      </c>
      <c r="F1112" s="1318">
        <v>219</v>
      </c>
      <c r="G1112" s="1318">
        <v>200</v>
      </c>
      <c r="H1112" s="1318">
        <v>183</v>
      </c>
      <c r="I1112" s="1318">
        <v>163</v>
      </c>
      <c r="J1112" s="1318">
        <v>147</v>
      </c>
    </row>
    <row r="1113" spans="1:10" x14ac:dyDescent="0.25">
      <c r="B1113" s="1318" t="s">
        <v>15718</v>
      </c>
      <c r="C1113" s="1318">
        <v>40</v>
      </c>
      <c r="D1113" s="1318">
        <v>32</v>
      </c>
      <c r="E1113" s="1318">
        <v>27</v>
      </c>
      <c r="F1113" s="1318">
        <v>23</v>
      </c>
      <c r="G1113" s="1318">
        <v>20</v>
      </c>
      <c r="H1113" s="1318">
        <v>18</v>
      </c>
      <c r="I1113" s="1318">
        <v>15</v>
      </c>
      <c r="J1113" s="1318">
        <v>13</v>
      </c>
    </row>
    <row r="1114" spans="1:10" x14ac:dyDescent="0.25">
      <c r="A1114" s="1360" t="s">
        <v>12642</v>
      </c>
    </row>
    <row r="1115" spans="1:10" x14ac:dyDescent="0.25">
      <c r="A1115" s="1360" t="s">
        <v>12638</v>
      </c>
    </row>
    <row r="1116" spans="1:10" x14ac:dyDescent="0.25">
      <c r="A1116" s="1360" t="s">
        <v>22222</v>
      </c>
      <c r="B1116" s="1318" t="s">
        <v>22223</v>
      </c>
      <c r="C1116" s="1318" t="s">
        <v>22258</v>
      </c>
    </row>
    <row r="1117" spans="1:10" x14ac:dyDescent="0.25">
      <c r="A1117" s="1360" t="s">
        <v>22225</v>
      </c>
      <c r="B1117" s="1318" t="s">
        <v>15752</v>
      </c>
      <c r="C1117" s="1318" t="s">
        <v>22253</v>
      </c>
    </row>
    <row r="1119" spans="1:10" x14ac:dyDescent="0.25">
      <c r="A1119" s="1360" t="s">
        <v>22227</v>
      </c>
      <c r="B1119" s="1318" t="s">
        <v>22228</v>
      </c>
      <c r="C1119" s="1318" t="s">
        <v>22229</v>
      </c>
    </row>
    <row r="1120" spans="1:10" x14ac:dyDescent="0.25">
      <c r="C1120" s="1318" t="s">
        <v>22230</v>
      </c>
      <c r="D1120" s="1318" t="s">
        <v>22250</v>
      </c>
      <c r="E1120" s="1318" t="s">
        <v>22255</v>
      </c>
      <c r="F1120" s="1318" t="s">
        <v>22233</v>
      </c>
      <c r="G1120" s="1318" t="s">
        <v>22234</v>
      </c>
      <c r="H1120" s="1318" t="s">
        <v>22235</v>
      </c>
      <c r="I1120" s="1318" t="s">
        <v>22251</v>
      </c>
      <c r="J1120" s="1318" t="s">
        <v>22237</v>
      </c>
    </row>
    <row r="1121" spans="1:10" x14ac:dyDescent="0.25">
      <c r="A1121" s="1360" t="s">
        <v>15753</v>
      </c>
      <c r="B1121" s="1318" t="s">
        <v>15754</v>
      </c>
      <c r="C1121" s="1318" t="s">
        <v>22238</v>
      </c>
      <c r="D1121" s="1318" t="s">
        <v>22239</v>
      </c>
      <c r="E1121" s="1318" t="s">
        <v>22240</v>
      </c>
      <c r="F1121" s="1318" t="s">
        <v>22241</v>
      </c>
      <c r="G1121" s="1318" t="s">
        <v>22242</v>
      </c>
      <c r="H1121" s="1318" t="s">
        <v>22243</v>
      </c>
      <c r="I1121" s="1318" t="s">
        <v>22244</v>
      </c>
      <c r="J1121" s="1318" t="s">
        <v>22245</v>
      </c>
    </row>
    <row r="1122" spans="1:10" x14ac:dyDescent="0.25">
      <c r="A1122" s="1360" t="s">
        <v>22246</v>
      </c>
      <c r="B1122" s="1318" t="s">
        <v>22247</v>
      </c>
      <c r="C1122" s="1318" t="s">
        <v>22248</v>
      </c>
      <c r="D1122" s="1318" t="s">
        <v>22248</v>
      </c>
      <c r="E1122" s="1318" t="s">
        <v>22248</v>
      </c>
      <c r="F1122" s="1318" t="s">
        <v>22248</v>
      </c>
      <c r="G1122" s="1318" t="s">
        <v>22248</v>
      </c>
      <c r="H1122" s="1318" t="s">
        <v>22248</v>
      </c>
      <c r="I1122" s="1318" t="s">
        <v>22248</v>
      </c>
      <c r="J1122" s="1318" t="s">
        <v>22248</v>
      </c>
    </row>
    <row r="1124" spans="1:10" x14ac:dyDescent="0.25">
      <c r="A1124" s="1360">
        <v>20</v>
      </c>
      <c r="B1124" s="1318" t="s">
        <v>12628</v>
      </c>
      <c r="C1124" s="1318">
        <v>480</v>
      </c>
      <c r="D1124" s="1318">
        <v>480</v>
      </c>
      <c r="E1124" s="1318">
        <v>480</v>
      </c>
      <c r="F1124" s="1318">
        <v>448</v>
      </c>
      <c r="G1124" s="1318">
        <v>403</v>
      </c>
      <c r="H1124" s="1318">
        <v>367</v>
      </c>
      <c r="I1124" s="1318">
        <v>323</v>
      </c>
      <c r="J1124" s="1318">
        <v>288</v>
      </c>
    </row>
    <row r="1125" spans="1:10" x14ac:dyDescent="0.25">
      <c r="B1125" s="1318" t="s">
        <v>15718</v>
      </c>
      <c r="C1125" s="1318">
        <v>480</v>
      </c>
      <c r="D1125" s="1318">
        <v>480</v>
      </c>
      <c r="E1125" s="1318">
        <v>480</v>
      </c>
      <c r="F1125" s="1318">
        <v>448</v>
      </c>
      <c r="G1125" s="1318">
        <v>403</v>
      </c>
      <c r="H1125" s="1318">
        <v>367</v>
      </c>
      <c r="I1125" s="1318">
        <v>323</v>
      </c>
      <c r="J1125" s="1318">
        <v>288</v>
      </c>
    </row>
    <row r="1126" spans="1:10" x14ac:dyDescent="0.25">
      <c r="A1126" s="1360">
        <v>21</v>
      </c>
      <c r="B1126" s="1318" t="s">
        <v>12628</v>
      </c>
      <c r="C1126" s="1318">
        <v>480</v>
      </c>
      <c r="D1126" s="1318">
        <v>480</v>
      </c>
      <c r="E1126" s="1318">
        <v>480</v>
      </c>
      <c r="F1126" s="1318">
        <v>448</v>
      </c>
      <c r="G1126" s="1318">
        <v>403</v>
      </c>
      <c r="H1126" s="1318">
        <v>367</v>
      </c>
      <c r="I1126" s="1318">
        <v>323</v>
      </c>
      <c r="J1126" s="1318">
        <v>261</v>
      </c>
    </row>
    <row r="1127" spans="1:10" x14ac:dyDescent="0.25">
      <c r="B1127" s="1318" t="s">
        <v>15718</v>
      </c>
      <c r="C1127" s="1318">
        <v>480</v>
      </c>
      <c r="D1127" s="1318">
        <v>480</v>
      </c>
      <c r="E1127" s="1318">
        <v>480</v>
      </c>
      <c r="F1127" s="1318">
        <v>448</v>
      </c>
      <c r="G1127" s="1318">
        <v>403</v>
      </c>
      <c r="H1127" s="1318">
        <v>367</v>
      </c>
      <c r="I1127" s="1318">
        <v>323</v>
      </c>
      <c r="J1127" s="1318">
        <v>261</v>
      </c>
    </row>
    <row r="1128" spans="1:10" x14ac:dyDescent="0.25">
      <c r="A1128" s="1360">
        <v>22</v>
      </c>
      <c r="B1128" s="1318" t="s">
        <v>12628</v>
      </c>
      <c r="C1128" s="1318">
        <v>480</v>
      </c>
      <c r="D1128" s="1318">
        <v>480</v>
      </c>
      <c r="E1128" s="1318">
        <v>480</v>
      </c>
      <c r="F1128" s="1318">
        <v>448</v>
      </c>
      <c r="G1128" s="1318">
        <v>403</v>
      </c>
      <c r="H1128" s="1318">
        <v>367</v>
      </c>
      <c r="I1128" s="1318">
        <v>323</v>
      </c>
      <c r="J1128" s="1318">
        <v>236</v>
      </c>
    </row>
    <row r="1129" spans="1:10" x14ac:dyDescent="0.25">
      <c r="B1129" s="1318" t="s">
        <v>15718</v>
      </c>
      <c r="C1129" s="1318">
        <v>480</v>
      </c>
      <c r="D1129" s="1318">
        <v>480</v>
      </c>
      <c r="E1129" s="1318">
        <v>480</v>
      </c>
      <c r="F1129" s="1318">
        <v>448</v>
      </c>
      <c r="G1129" s="1318">
        <v>403</v>
      </c>
      <c r="H1129" s="1318">
        <v>367</v>
      </c>
      <c r="I1129" s="1318">
        <v>323</v>
      </c>
      <c r="J1129" s="1318">
        <v>188</v>
      </c>
    </row>
    <row r="1130" spans="1:10" x14ac:dyDescent="0.25">
      <c r="A1130" s="1360">
        <v>23</v>
      </c>
      <c r="B1130" s="1318" t="s">
        <v>12628</v>
      </c>
      <c r="C1130" s="1318">
        <v>480</v>
      </c>
      <c r="D1130" s="1318">
        <v>480</v>
      </c>
      <c r="E1130" s="1318">
        <v>480</v>
      </c>
      <c r="F1130" s="1318">
        <v>448</v>
      </c>
      <c r="G1130" s="1318">
        <v>403</v>
      </c>
      <c r="H1130" s="1318">
        <v>367</v>
      </c>
      <c r="I1130" s="1318">
        <v>307</v>
      </c>
      <c r="J1130" s="1318">
        <v>228</v>
      </c>
    </row>
    <row r="1131" spans="1:10" x14ac:dyDescent="0.25">
      <c r="B1131" s="1318" t="s">
        <v>15718</v>
      </c>
      <c r="C1131" s="1318">
        <v>480</v>
      </c>
      <c r="D1131" s="1318">
        <v>480</v>
      </c>
      <c r="E1131" s="1318">
        <v>480</v>
      </c>
      <c r="F1131" s="1318">
        <v>448</v>
      </c>
      <c r="G1131" s="1318">
        <v>403</v>
      </c>
      <c r="H1131" s="1318">
        <v>367</v>
      </c>
      <c r="I1131" s="1318">
        <v>307</v>
      </c>
      <c r="J1131" s="1318">
        <v>125</v>
      </c>
    </row>
    <row r="1132" spans="1:10" x14ac:dyDescent="0.25">
      <c r="A1132" s="1360">
        <v>24</v>
      </c>
      <c r="B1132" s="1318" t="s">
        <v>12628</v>
      </c>
      <c r="C1132" s="1318">
        <v>480</v>
      </c>
      <c r="D1132" s="1318">
        <v>480</v>
      </c>
      <c r="E1132" s="1318">
        <v>480</v>
      </c>
      <c r="F1132" s="1318">
        <v>448</v>
      </c>
      <c r="G1132" s="1318">
        <v>403</v>
      </c>
      <c r="H1132" s="1318">
        <v>367</v>
      </c>
      <c r="I1132" s="1318">
        <v>270</v>
      </c>
      <c r="J1132" s="1318">
        <v>221</v>
      </c>
    </row>
    <row r="1133" spans="1:10" x14ac:dyDescent="0.25">
      <c r="B1133" s="1318" t="s">
        <v>15718</v>
      </c>
      <c r="C1133" s="1318">
        <v>480</v>
      </c>
      <c r="D1133" s="1318">
        <v>480</v>
      </c>
      <c r="E1133" s="1318">
        <v>480</v>
      </c>
      <c r="F1133" s="1318">
        <v>448</v>
      </c>
      <c r="G1133" s="1318">
        <v>403</v>
      </c>
      <c r="H1133" s="1318">
        <v>367</v>
      </c>
      <c r="I1133" s="1318">
        <v>270</v>
      </c>
      <c r="J1133" s="1318">
        <v>93</v>
      </c>
    </row>
    <row r="1134" spans="1:10" x14ac:dyDescent="0.25">
      <c r="A1134" s="1360">
        <v>25</v>
      </c>
      <c r="B1134" s="1318" t="s">
        <v>12628</v>
      </c>
      <c r="C1134" s="1318">
        <v>480</v>
      </c>
      <c r="D1134" s="1318">
        <v>480</v>
      </c>
      <c r="E1134" s="1318">
        <v>480</v>
      </c>
      <c r="F1134" s="1318">
        <v>448</v>
      </c>
      <c r="G1134" s="1318">
        <v>403</v>
      </c>
      <c r="H1134" s="1318">
        <v>364</v>
      </c>
      <c r="I1134" s="1318">
        <v>247</v>
      </c>
      <c r="J1134" s="1318">
        <v>214</v>
      </c>
    </row>
    <row r="1135" spans="1:10" x14ac:dyDescent="0.25">
      <c r="B1135" s="1318" t="s">
        <v>15718</v>
      </c>
      <c r="C1135" s="1318">
        <v>480</v>
      </c>
      <c r="D1135" s="1318">
        <v>480</v>
      </c>
      <c r="E1135" s="1318">
        <v>480</v>
      </c>
      <c r="F1135" s="1318">
        <v>448</v>
      </c>
      <c r="G1135" s="1318">
        <v>403</v>
      </c>
      <c r="H1135" s="1318">
        <v>364</v>
      </c>
      <c r="I1135" s="1318">
        <v>228</v>
      </c>
      <c r="J1135" s="1318">
        <v>75</v>
      </c>
    </row>
    <row r="1136" spans="1:10" x14ac:dyDescent="0.25">
      <c r="A1136" s="1360">
        <v>26</v>
      </c>
      <c r="B1136" s="1318" t="s">
        <v>12628</v>
      </c>
      <c r="C1136" s="1318">
        <v>480</v>
      </c>
      <c r="D1136" s="1318">
        <v>480</v>
      </c>
      <c r="E1136" s="1318">
        <v>480</v>
      </c>
      <c r="F1136" s="1318">
        <v>448</v>
      </c>
      <c r="G1136" s="1318">
        <v>403</v>
      </c>
      <c r="H1136" s="1318">
        <v>321</v>
      </c>
      <c r="I1136" s="1318">
        <v>239</v>
      </c>
      <c r="J1136" s="1318">
        <v>208</v>
      </c>
    </row>
    <row r="1137" spans="1:10" x14ac:dyDescent="0.25">
      <c r="B1137" s="1318" t="s">
        <v>15718</v>
      </c>
      <c r="C1137" s="1318">
        <v>480</v>
      </c>
      <c r="D1137" s="1318">
        <v>480</v>
      </c>
      <c r="E1137" s="1318">
        <v>480</v>
      </c>
      <c r="F1137" s="1318">
        <v>448</v>
      </c>
      <c r="G1137" s="1318">
        <v>403</v>
      </c>
      <c r="H1137" s="1318">
        <v>321</v>
      </c>
      <c r="I1137" s="1318">
        <v>137</v>
      </c>
      <c r="J1137" s="1318">
        <v>61</v>
      </c>
    </row>
    <row r="1138" spans="1:10" x14ac:dyDescent="0.25">
      <c r="A1138" s="1360">
        <v>27</v>
      </c>
      <c r="B1138" s="1318" t="s">
        <v>12628</v>
      </c>
      <c r="C1138" s="1318">
        <v>480</v>
      </c>
      <c r="D1138" s="1318">
        <v>480</v>
      </c>
      <c r="E1138" s="1318">
        <v>480</v>
      </c>
      <c r="F1138" s="1318">
        <v>448</v>
      </c>
      <c r="G1138" s="1318">
        <v>374</v>
      </c>
      <c r="H1138" s="1318">
        <v>276</v>
      </c>
      <c r="I1138" s="1318">
        <v>231</v>
      </c>
      <c r="J1138" s="1318">
        <v>202</v>
      </c>
    </row>
    <row r="1139" spans="1:10" x14ac:dyDescent="0.25">
      <c r="B1139" s="1318" t="s">
        <v>15718</v>
      </c>
      <c r="C1139" s="1318">
        <v>480</v>
      </c>
      <c r="D1139" s="1318">
        <v>480</v>
      </c>
      <c r="E1139" s="1318">
        <v>480</v>
      </c>
      <c r="F1139" s="1318">
        <v>448</v>
      </c>
      <c r="G1139" s="1318">
        <v>374</v>
      </c>
      <c r="H1139" s="1318">
        <v>276</v>
      </c>
      <c r="I1139" s="1318">
        <v>97</v>
      </c>
      <c r="J1139" s="1318">
        <v>52</v>
      </c>
    </row>
    <row r="1140" spans="1:10" x14ac:dyDescent="0.25">
      <c r="A1140" s="1360">
        <v>28</v>
      </c>
      <c r="B1140" s="1318" t="s">
        <v>12628</v>
      </c>
      <c r="C1140" s="1318">
        <v>480</v>
      </c>
      <c r="D1140" s="1318">
        <v>480</v>
      </c>
      <c r="E1140" s="1318">
        <v>480</v>
      </c>
      <c r="F1140" s="1318">
        <v>434</v>
      </c>
      <c r="G1140" s="1318">
        <v>325</v>
      </c>
      <c r="H1140" s="1318">
        <v>261</v>
      </c>
      <c r="I1140" s="1318">
        <v>224</v>
      </c>
      <c r="J1140" s="1318">
        <v>196</v>
      </c>
    </row>
    <row r="1141" spans="1:10" x14ac:dyDescent="0.25">
      <c r="B1141" s="1318" t="s">
        <v>15718</v>
      </c>
      <c r="C1141" s="1318">
        <v>480</v>
      </c>
      <c r="D1141" s="1318">
        <v>480</v>
      </c>
      <c r="E1141" s="1318">
        <v>480</v>
      </c>
      <c r="F1141" s="1318">
        <v>434</v>
      </c>
      <c r="G1141" s="1318">
        <v>325</v>
      </c>
      <c r="H1141" s="1318">
        <v>237</v>
      </c>
      <c r="I1141" s="1318">
        <v>75</v>
      </c>
      <c r="J1141" s="1318">
        <v>44</v>
      </c>
    </row>
    <row r="1142" spans="1:10" x14ac:dyDescent="0.25">
      <c r="A1142" s="1360">
        <v>29</v>
      </c>
      <c r="B1142" s="1318" t="s">
        <v>12628</v>
      </c>
      <c r="C1142" s="1318">
        <v>480</v>
      </c>
      <c r="D1142" s="1318">
        <v>480</v>
      </c>
      <c r="E1142" s="1318">
        <v>480</v>
      </c>
      <c r="F1142" s="1318">
        <v>378</v>
      </c>
      <c r="G1142" s="1318">
        <v>282</v>
      </c>
      <c r="H1142" s="1318">
        <v>252</v>
      </c>
      <c r="I1142" s="1318">
        <v>217</v>
      </c>
      <c r="J1142" s="1318">
        <v>191</v>
      </c>
    </row>
    <row r="1143" spans="1:10" x14ac:dyDescent="0.25">
      <c r="B1143" s="1318" t="s">
        <v>15718</v>
      </c>
      <c r="C1143" s="1318">
        <v>480</v>
      </c>
      <c r="D1143" s="1318">
        <v>480</v>
      </c>
      <c r="E1143" s="1318">
        <v>480</v>
      </c>
      <c r="F1143" s="1318">
        <v>378</v>
      </c>
      <c r="G1143" s="1318">
        <v>282</v>
      </c>
      <c r="H1143" s="1318">
        <v>135</v>
      </c>
      <c r="I1143" s="1318">
        <v>60</v>
      </c>
      <c r="J1143" s="1318">
        <v>39</v>
      </c>
    </row>
    <row r="1144" spans="1:10" x14ac:dyDescent="0.25">
      <c r="A1144" s="1360">
        <v>30</v>
      </c>
      <c r="B1144" s="1318" t="s">
        <v>12628</v>
      </c>
      <c r="C1144" s="1318">
        <v>480</v>
      </c>
      <c r="D1144" s="1318">
        <v>480</v>
      </c>
      <c r="E1144" s="1318">
        <v>446</v>
      </c>
      <c r="F1144" s="1318">
        <v>325</v>
      </c>
      <c r="G1144" s="1318">
        <v>272</v>
      </c>
      <c r="H1144" s="1318">
        <v>244</v>
      </c>
      <c r="I1144" s="1318">
        <v>211</v>
      </c>
      <c r="J1144" s="1318">
        <v>186</v>
      </c>
    </row>
    <row r="1145" spans="1:10" x14ac:dyDescent="0.25">
      <c r="B1145" s="1318" t="s">
        <v>15718</v>
      </c>
      <c r="C1145" s="1318">
        <v>480</v>
      </c>
      <c r="D1145" s="1318">
        <v>480</v>
      </c>
      <c r="E1145" s="1318">
        <v>446</v>
      </c>
      <c r="F1145" s="1318">
        <v>325</v>
      </c>
      <c r="G1145" s="1318">
        <v>233</v>
      </c>
      <c r="H1145" s="1318">
        <v>96</v>
      </c>
      <c r="I1145" s="1318">
        <v>51</v>
      </c>
      <c r="J1145" s="1318">
        <v>35</v>
      </c>
    </row>
    <row r="1146" spans="1:10" x14ac:dyDescent="0.25">
      <c r="A1146" s="1360">
        <v>31</v>
      </c>
      <c r="B1146" s="1318" t="s">
        <v>12628</v>
      </c>
      <c r="C1146" s="1318">
        <v>480</v>
      </c>
      <c r="D1146" s="1318">
        <v>480</v>
      </c>
      <c r="E1146" s="1318">
        <v>380</v>
      </c>
      <c r="F1146" s="1318">
        <v>295</v>
      </c>
      <c r="G1146" s="1318">
        <v>262</v>
      </c>
      <c r="H1146" s="1318">
        <v>236</v>
      </c>
      <c r="I1146" s="1318">
        <v>205</v>
      </c>
      <c r="J1146" s="1318">
        <v>181</v>
      </c>
    </row>
    <row r="1147" spans="1:10" x14ac:dyDescent="0.25">
      <c r="B1147" s="1318" t="s">
        <v>15718</v>
      </c>
      <c r="C1147" s="1318">
        <v>480</v>
      </c>
      <c r="D1147" s="1318">
        <v>480</v>
      </c>
      <c r="E1147" s="1318">
        <v>380</v>
      </c>
      <c r="F1147" s="1318">
        <v>295</v>
      </c>
      <c r="G1147" s="1318">
        <v>120</v>
      </c>
      <c r="H1147" s="1318">
        <v>69</v>
      </c>
      <c r="I1147" s="1318">
        <v>42</v>
      </c>
      <c r="J1147" s="1318">
        <v>31</v>
      </c>
    </row>
    <row r="1148" spans="1:10" x14ac:dyDescent="0.25">
      <c r="A1148" s="1360">
        <v>32</v>
      </c>
      <c r="B1148" s="1318" t="s">
        <v>12628</v>
      </c>
      <c r="C1148" s="1318">
        <v>480</v>
      </c>
      <c r="D1148" s="1318">
        <v>449</v>
      </c>
      <c r="E1148" s="1318">
        <v>322</v>
      </c>
      <c r="F1148" s="1318">
        <v>283</v>
      </c>
      <c r="G1148" s="1318">
        <v>253</v>
      </c>
      <c r="H1148" s="1318">
        <v>228</v>
      </c>
      <c r="I1148" s="1318">
        <v>199</v>
      </c>
      <c r="J1148" s="1318">
        <v>177</v>
      </c>
    </row>
    <row r="1149" spans="1:10" x14ac:dyDescent="0.25">
      <c r="B1149" s="1318" t="s">
        <v>15718</v>
      </c>
      <c r="C1149" s="1318">
        <v>480</v>
      </c>
      <c r="D1149" s="1318">
        <v>449</v>
      </c>
      <c r="E1149" s="1318">
        <v>322</v>
      </c>
      <c r="F1149" s="1318">
        <v>152</v>
      </c>
      <c r="G1149" s="1318">
        <v>80</v>
      </c>
      <c r="H1149" s="1318">
        <v>54</v>
      </c>
      <c r="I1149" s="1318">
        <v>36</v>
      </c>
      <c r="J1149" s="1318">
        <v>27</v>
      </c>
    </row>
    <row r="1150" spans="1:10" x14ac:dyDescent="0.25">
      <c r="A1150" s="1360">
        <v>33</v>
      </c>
      <c r="B1150" s="1318" t="s">
        <v>12628</v>
      </c>
      <c r="C1150" s="1318">
        <v>480</v>
      </c>
      <c r="D1150" s="1318">
        <v>367</v>
      </c>
      <c r="E1150" s="1318">
        <v>309</v>
      </c>
      <c r="F1150" s="1318">
        <v>273</v>
      </c>
      <c r="G1150" s="1318">
        <v>244</v>
      </c>
      <c r="H1150" s="1318">
        <v>221</v>
      </c>
      <c r="I1150" s="1318">
        <v>194</v>
      </c>
      <c r="J1150" s="1318">
        <v>172</v>
      </c>
    </row>
    <row r="1151" spans="1:10" x14ac:dyDescent="0.25">
      <c r="B1151" s="1318" t="s">
        <v>15718</v>
      </c>
      <c r="C1151" s="1318">
        <v>480</v>
      </c>
      <c r="D1151" s="1318">
        <v>367</v>
      </c>
      <c r="E1151" s="1318">
        <v>198</v>
      </c>
      <c r="F1151" s="1318">
        <v>93</v>
      </c>
      <c r="G1151" s="1318">
        <v>60</v>
      </c>
      <c r="H1151" s="1318">
        <v>44</v>
      </c>
      <c r="I1151" s="1318">
        <v>31</v>
      </c>
      <c r="J1151" s="1318">
        <v>24</v>
      </c>
    </row>
    <row r="1152" spans="1:10" x14ac:dyDescent="0.25">
      <c r="A1152" s="1360">
        <v>34</v>
      </c>
      <c r="B1152" s="1318" t="s">
        <v>12628</v>
      </c>
      <c r="C1152" s="1318">
        <v>442</v>
      </c>
      <c r="D1152" s="1318">
        <v>340</v>
      </c>
      <c r="E1152" s="1318">
        <v>297</v>
      </c>
      <c r="F1152" s="1318">
        <v>263</v>
      </c>
      <c r="G1152" s="1318">
        <v>236</v>
      </c>
      <c r="H1152" s="1318">
        <v>214</v>
      </c>
      <c r="I1152" s="1318">
        <v>188</v>
      </c>
      <c r="J1152" s="1318">
        <v>168</v>
      </c>
    </row>
    <row r="1153" spans="1:10" x14ac:dyDescent="0.25">
      <c r="B1153" s="1318" t="s">
        <v>15718</v>
      </c>
      <c r="C1153" s="1318">
        <v>442</v>
      </c>
      <c r="D1153" s="1318">
        <v>280</v>
      </c>
      <c r="E1153" s="1318">
        <v>107</v>
      </c>
      <c r="F1153" s="1318">
        <v>66</v>
      </c>
      <c r="G1153" s="1318">
        <v>47</v>
      </c>
      <c r="H1153" s="1318">
        <v>37</v>
      </c>
      <c r="I1153" s="1318">
        <v>27</v>
      </c>
      <c r="J1153" s="1318">
        <v>22</v>
      </c>
    </row>
    <row r="1154" spans="1:10" x14ac:dyDescent="0.25">
      <c r="A1154" s="1360">
        <v>35</v>
      </c>
      <c r="B1154" s="1318" t="s">
        <v>12628</v>
      </c>
      <c r="C1154" s="1318">
        <v>380</v>
      </c>
      <c r="D1154" s="1318">
        <v>326</v>
      </c>
      <c r="E1154" s="1318">
        <v>285</v>
      </c>
      <c r="F1154" s="1318">
        <v>254</v>
      </c>
      <c r="G1154" s="1318">
        <v>229</v>
      </c>
      <c r="H1154" s="1318">
        <v>208</v>
      </c>
      <c r="I1154" s="1318">
        <v>183</v>
      </c>
      <c r="J1154" s="1318">
        <v>164</v>
      </c>
    </row>
    <row r="1155" spans="1:10" x14ac:dyDescent="0.25">
      <c r="B1155" s="1318" t="s">
        <v>15718</v>
      </c>
      <c r="C1155" s="1318">
        <v>380</v>
      </c>
      <c r="D1155" s="1318">
        <v>126</v>
      </c>
      <c r="E1155" s="1318">
        <v>72</v>
      </c>
      <c r="F1155" s="1318">
        <v>51</v>
      </c>
      <c r="G1155" s="1318">
        <v>39</v>
      </c>
      <c r="H1155" s="1318">
        <v>31</v>
      </c>
      <c r="I1155" s="1318">
        <v>24</v>
      </c>
      <c r="J1155" s="1318">
        <v>20</v>
      </c>
    </row>
    <row r="1156" spans="1:10" x14ac:dyDescent="0.25">
      <c r="A1156" s="1360">
        <v>36</v>
      </c>
      <c r="B1156" s="1318" t="s">
        <v>12628</v>
      </c>
      <c r="C1156" s="1318">
        <v>362</v>
      </c>
      <c r="D1156" s="1318">
        <v>313</v>
      </c>
      <c r="E1156" s="1318">
        <v>275</v>
      </c>
      <c r="F1156" s="1318">
        <v>245</v>
      </c>
      <c r="G1156" s="1318">
        <v>222</v>
      </c>
      <c r="H1156" s="1318">
        <v>202</v>
      </c>
      <c r="I1156" s="1318">
        <v>179</v>
      </c>
      <c r="J1156" s="1318">
        <v>160</v>
      </c>
    </row>
    <row r="1157" spans="1:10" x14ac:dyDescent="0.25">
      <c r="B1157" s="1318" t="s">
        <v>15718</v>
      </c>
      <c r="C1157" s="1318">
        <v>141</v>
      </c>
      <c r="D1157" s="1318">
        <v>77</v>
      </c>
      <c r="E1157" s="1318">
        <v>53</v>
      </c>
      <c r="F1157" s="1318">
        <v>40</v>
      </c>
      <c r="G1157" s="1318">
        <v>32</v>
      </c>
      <c r="H1157" s="1318">
        <v>27</v>
      </c>
      <c r="I1157" s="1318">
        <v>21</v>
      </c>
      <c r="J1157" s="1318">
        <v>18</v>
      </c>
    </row>
    <row r="1158" spans="1:10" x14ac:dyDescent="0.25">
      <c r="A1158" s="1360">
        <v>37</v>
      </c>
      <c r="B1158" s="1318" t="s">
        <v>12628</v>
      </c>
      <c r="C1158" s="1318">
        <v>346</v>
      </c>
      <c r="D1158" s="1318">
        <v>300</v>
      </c>
      <c r="E1158" s="1318">
        <v>265</v>
      </c>
      <c r="F1158" s="1318">
        <v>238</v>
      </c>
      <c r="G1158" s="1318">
        <v>215</v>
      </c>
      <c r="H1158" s="1318">
        <v>197</v>
      </c>
      <c r="I1158" s="1318">
        <v>174</v>
      </c>
      <c r="J1158" s="1318">
        <v>156</v>
      </c>
    </row>
    <row r="1159" spans="1:10" x14ac:dyDescent="0.25">
      <c r="B1159" s="1318" t="s">
        <v>15718</v>
      </c>
      <c r="C1159" s="1318">
        <v>89</v>
      </c>
      <c r="D1159" s="1318">
        <v>58</v>
      </c>
      <c r="E1159" s="1318">
        <v>43</v>
      </c>
      <c r="F1159" s="1318">
        <v>34</v>
      </c>
      <c r="G1159" s="1318">
        <v>28</v>
      </c>
      <c r="H1159" s="1318">
        <v>24</v>
      </c>
      <c r="I1159" s="1318">
        <v>20</v>
      </c>
      <c r="J1159" s="1318">
        <v>17</v>
      </c>
    </row>
    <row r="1160" spans="1:10" x14ac:dyDescent="0.25">
      <c r="A1160" s="1360">
        <v>38</v>
      </c>
      <c r="B1160" s="1318" t="s">
        <v>12628</v>
      </c>
      <c r="C1160" s="1318">
        <v>332</v>
      </c>
      <c r="D1160" s="1318">
        <v>289</v>
      </c>
      <c r="E1160" s="1318">
        <v>256</v>
      </c>
      <c r="F1160" s="1318">
        <v>230</v>
      </c>
      <c r="G1160" s="1318">
        <v>209</v>
      </c>
      <c r="H1160" s="1318">
        <v>191</v>
      </c>
      <c r="I1160" s="1318">
        <v>170</v>
      </c>
      <c r="J1160" s="1318">
        <v>153</v>
      </c>
    </row>
    <row r="1161" spans="1:10" x14ac:dyDescent="0.25">
      <c r="B1161" s="1318" t="s">
        <v>15718</v>
      </c>
      <c r="C1161" s="1318">
        <v>63</v>
      </c>
      <c r="D1161" s="1318">
        <v>45</v>
      </c>
      <c r="E1161" s="1318">
        <v>36</v>
      </c>
      <c r="F1161" s="1318">
        <v>29</v>
      </c>
      <c r="G1161" s="1318">
        <v>25</v>
      </c>
      <c r="H1161" s="1318">
        <v>21</v>
      </c>
      <c r="I1161" s="1318">
        <v>18</v>
      </c>
      <c r="J1161" s="1318">
        <v>15</v>
      </c>
    </row>
    <row r="1162" spans="1:10" x14ac:dyDescent="0.25">
      <c r="A1162" s="1360">
        <v>39</v>
      </c>
      <c r="B1162" s="1318" t="s">
        <v>12628</v>
      </c>
      <c r="C1162" s="1318">
        <v>318</v>
      </c>
      <c r="D1162" s="1318">
        <v>279</v>
      </c>
      <c r="E1162" s="1318">
        <v>248</v>
      </c>
      <c r="F1162" s="1318">
        <v>223</v>
      </c>
      <c r="G1162" s="1318">
        <v>203</v>
      </c>
      <c r="H1162" s="1318">
        <v>186</v>
      </c>
      <c r="I1162" s="1318">
        <v>166</v>
      </c>
      <c r="J1162" s="1318">
        <v>149</v>
      </c>
    </row>
    <row r="1163" spans="1:10" x14ac:dyDescent="0.25">
      <c r="B1163" s="1318" t="s">
        <v>15718</v>
      </c>
      <c r="C1163" s="1318">
        <v>48</v>
      </c>
      <c r="D1163" s="1318">
        <v>37</v>
      </c>
      <c r="E1163" s="1318">
        <v>30</v>
      </c>
      <c r="F1163" s="1318">
        <v>25</v>
      </c>
      <c r="G1163" s="1318">
        <v>22</v>
      </c>
      <c r="H1163" s="1318">
        <v>19</v>
      </c>
      <c r="I1163" s="1318">
        <v>16</v>
      </c>
      <c r="J1163" s="1318">
        <v>14</v>
      </c>
    </row>
    <row r="1164" spans="1:10" x14ac:dyDescent="0.25">
      <c r="A1164" s="1360">
        <v>40</v>
      </c>
      <c r="B1164" s="1318" t="s">
        <v>12628</v>
      </c>
      <c r="C1164" s="1318">
        <v>306</v>
      </c>
      <c r="D1164" s="1318">
        <v>269</v>
      </c>
      <c r="E1164" s="1318">
        <v>240</v>
      </c>
      <c r="F1164" s="1318">
        <v>216</v>
      </c>
      <c r="G1164" s="1318">
        <v>197</v>
      </c>
      <c r="H1164" s="1318">
        <v>181</v>
      </c>
      <c r="I1164" s="1318">
        <v>162</v>
      </c>
      <c r="J1164" s="1318">
        <v>146</v>
      </c>
    </row>
    <row r="1165" spans="1:10" x14ac:dyDescent="0.25">
      <c r="B1165" s="1318" t="s">
        <v>15718</v>
      </c>
      <c r="C1165" s="1318">
        <v>38</v>
      </c>
      <c r="D1165" s="1318">
        <v>31</v>
      </c>
      <c r="E1165" s="1318">
        <v>26</v>
      </c>
      <c r="F1165" s="1318">
        <v>22</v>
      </c>
      <c r="G1165" s="1318">
        <v>20</v>
      </c>
      <c r="H1165" s="1318">
        <v>17</v>
      </c>
      <c r="I1165" s="1318">
        <v>15</v>
      </c>
      <c r="J1165" s="1318">
        <v>13</v>
      </c>
    </row>
    <row r="1166" spans="1:10" x14ac:dyDescent="0.25">
      <c r="A1166" s="1360" t="s">
        <v>15756</v>
      </c>
    </row>
    <row r="1167" spans="1:10" x14ac:dyDescent="0.25">
      <c r="A1167" s="1360" t="s">
        <v>12638</v>
      </c>
    </row>
    <row r="1168" spans="1:10" x14ac:dyDescent="0.25">
      <c r="A1168" s="1360" t="s">
        <v>22222</v>
      </c>
      <c r="B1168" s="1318" t="s">
        <v>22223</v>
      </c>
      <c r="C1168" s="1318" t="s">
        <v>22258</v>
      </c>
    </row>
    <row r="1169" spans="1:10" x14ac:dyDescent="0.25">
      <c r="A1169" s="1360" t="s">
        <v>22225</v>
      </c>
      <c r="B1169" s="1318" t="s">
        <v>15752</v>
      </c>
      <c r="C1169" s="1318" t="s">
        <v>22254</v>
      </c>
    </row>
    <row r="1171" spans="1:10" x14ac:dyDescent="0.25">
      <c r="A1171" s="1360" t="s">
        <v>22227</v>
      </c>
      <c r="B1171" s="1318" t="s">
        <v>22228</v>
      </c>
      <c r="C1171" s="1318" t="s">
        <v>22229</v>
      </c>
    </row>
    <row r="1172" spans="1:10" x14ac:dyDescent="0.25">
      <c r="C1172" s="1318" t="s">
        <v>22230</v>
      </c>
      <c r="D1172" s="1318" t="s">
        <v>22250</v>
      </c>
      <c r="E1172" s="1318" t="s">
        <v>22232</v>
      </c>
      <c r="F1172" s="1318" t="s">
        <v>22233</v>
      </c>
      <c r="G1172" s="1318" t="s">
        <v>22234</v>
      </c>
      <c r="H1172" s="1318" t="s">
        <v>22257</v>
      </c>
      <c r="I1172" s="1318" t="s">
        <v>22251</v>
      </c>
      <c r="J1172" s="1318" t="s">
        <v>22252</v>
      </c>
    </row>
    <row r="1173" spans="1:10" x14ac:dyDescent="0.25">
      <c r="A1173" s="1360" t="s">
        <v>15753</v>
      </c>
      <c r="B1173" s="1318" t="s">
        <v>15754</v>
      </c>
      <c r="C1173" s="1318" t="s">
        <v>22238</v>
      </c>
      <c r="D1173" s="1318" t="s">
        <v>22239</v>
      </c>
      <c r="E1173" s="1318" t="s">
        <v>22240</v>
      </c>
      <c r="F1173" s="1318" t="s">
        <v>22241</v>
      </c>
      <c r="G1173" s="1318" t="s">
        <v>22242</v>
      </c>
      <c r="H1173" s="1318" t="s">
        <v>22243</v>
      </c>
      <c r="I1173" s="1318" t="s">
        <v>22244</v>
      </c>
      <c r="J1173" s="1318" t="s">
        <v>22245</v>
      </c>
    </row>
    <row r="1174" spans="1:10" x14ac:dyDescent="0.25">
      <c r="A1174" s="1360" t="s">
        <v>22246</v>
      </c>
      <c r="B1174" s="1318" t="s">
        <v>22247</v>
      </c>
      <c r="C1174" s="1318" t="s">
        <v>22248</v>
      </c>
      <c r="D1174" s="1318" t="s">
        <v>22248</v>
      </c>
      <c r="E1174" s="1318" t="s">
        <v>22248</v>
      </c>
      <c r="F1174" s="1318" t="s">
        <v>22248</v>
      </c>
      <c r="G1174" s="1318" t="s">
        <v>22248</v>
      </c>
      <c r="H1174" s="1318" t="s">
        <v>22248</v>
      </c>
      <c r="I1174" s="1318" t="s">
        <v>22248</v>
      </c>
      <c r="J1174" s="1318" t="s">
        <v>22248</v>
      </c>
    </row>
    <row r="1176" spans="1:10" x14ac:dyDescent="0.25">
      <c r="A1176" s="1360">
        <v>20</v>
      </c>
      <c r="B1176" s="1318" t="s">
        <v>12628</v>
      </c>
      <c r="C1176" s="1318">
        <v>480</v>
      </c>
      <c r="D1176" s="1318">
        <v>480</v>
      </c>
      <c r="E1176" s="1318">
        <v>480</v>
      </c>
      <c r="F1176" s="1318">
        <v>448</v>
      </c>
      <c r="G1176" s="1318">
        <v>403</v>
      </c>
      <c r="H1176" s="1318">
        <v>367</v>
      </c>
      <c r="I1176" s="1318">
        <v>323</v>
      </c>
      <c r="J1176" s="1318">
        <v>288</v>
      </c>
    </row>
    <row r="1177" spans="1:10" x14ac:dyDescent="0.25">
      <c r="B1177" s="1318" t="s">
        <v>15718</v>
      </c>
      <c r="C1177" s="1318">
        <v>480</v>
      </c>
      <c r="D1177" s="1318">
        <v>480</v>
      </c>
      <c r="E1177" s="1318">
        <v>480</v>
      </c>
      <c r="F1177" s="1318">
        <v>448</v>
      </c>
      <c r="G1177" s="1318">
        <v>403</v>
      </c>
      <c r="H1177" s="1318">
        <v>367</v>
      </c>
      <c r="I1177" s="1318">
        <v>323</v>
      </c>
      <c r="J1177" s="1318">
        <v>288</v>
      </c>
    </row>
    <row r="1178" spans="1:10" x14ac:dyDescent="0.25">
      <c r="A1178" s="1360">
        <v>21</v>
      </c>
      <c r="B1178" s="1318" t="s">
        <v>12628</v>
      </c>
      <c r="C1178" s="1318">
        <v>480</v>
      </c>
      <c r="D1178" s="1318">
        <v>480</v>
      </c>
      <c r="E1178" s="1318">
        <v>480</v>
      </c>
      <c r="F1178" s="1318">
        <v>448</v>
      </c>
      <c r="G1178" s="1318">
        <v>403</v>
      </c>
      <c r="H1178" s="1318">
        <v>367</v>
      </c>
      <c r="I1178" s="1318">
        <v>323</v>
      </c>
      <c r="J1178" s="1318">
        <v>268</v>
      </c>
    </row>
    <row r="1179" spans="1:10" x14ac:dyDescent="0.25">
      <c r="B1179" s="1318" t="s">
        <v>15718</v>
      </c>
      <c r="C1179" s="1318">
        <v>480</v>
      </c>
      <c r="D1179" s="1318">
        <v>480</v>
      </c>
      <c r="E1179" s="1318">
        <v>480</v>
      </c>
      <c r="F1179" s="1318">
        <v>448</v>
      </c>
      <c r="G1179" s="1318">
        <v>403</v>
      </c>
      <c r="H1179" s="1318">
        <v>367</v>
      </c>
      <c r="I1179" s="1318">
        <v>323</v>
      </c>
      <c r="J1179" s="1318">
        <v>268</v>
      </c>
    </row>
    <row r="1180" spans="1:10" x14ac:dyDescent="0.25">
      <c r="A1180" s="1360">
        <v>22</v>
      </c>
      <c r="B1180" s="1318" t="s">
        <v>12628</v>
      </c>
      <c r="C1180" s="1318">
        <v>480</v>
      </c>
      <c r="D1180" s="1318">
        <v>480</v>
      </c>
      <c r="E1180" s="1318">
        <v>480</v>
      </c>
      <c r="F1180" s="1318">
        <v>448</v>
      </c>
      <c r="G1180" s="1318">
        <v>403</v>
      </c>
      <c r="H1180" s="1318">
        <v>367</v>
      </c>
      <c r="I1180" s="1318">
        <v>323</v>
      </c>
      <c r="J1180" s="1318">
        <v>236</v>
      </c>
    </row>
    <row r="1181" spans="1:10" x14ac:dyDescent="0.25">
      <c r="B1181" s="1318" t="s">
        <v>15718</v>
      </c>
      <c r="C1181" s="1318">
        <v>480</v>
      </c>
      <c r="D1181" s="1318">
        <v>480</v>
      </c>
      <c r="E1181" s="1318">
        <v>480</v>
      </c>
      <c r="F1181" s="1318">
        <v>448</v>
      </c>
      <c r="G1181" s="1318">
        <v>403</v>
      </c>
      <c r="H1181" s="1318">
        <v>367</v>
      </c>
      <c r="I1181" s="1318">
        <v>323</v>
      </c>
      <c r="J1181" s="1318">
        <v>205</v>
      </c>
    </row>
    <row r="1182" spans="1:10" x14ac:dyDescent="0.25">
      <c r="A1182" s="1360">
        <v>23</v>
      </c>
      <c r="B1182" s="1318" t="s">
        <v>12628</v>
      </c>
      <c r="C1182" s="1318">
        <v>480</v>
      </c>
      <c r="D1182" s="1318">
        <v>480</v>
      </c>
      <c r="E1182" s="1318">
        <v>480</v>
      </c>
      <c r="F1182" s="1318">
        <v>448</v>
      </c>
      <c r="G1182" s="1318">
        <v>403</v>
      </c>
      <c r="H1182" s="1318">
        <v>367</v>
      </c>
      <c r="I1182" s="1318">
        <v>311</v>
      </c>
      <c r="J1182" s="1318">
        <v>228</v>
      </c>
    </row>
    <row r="1183" spans="1:10" x14ac:dyDescent="0.25">
      <c r="B1183" s="1318" t="s">
        <v>15718</v>
      </c>
      <c r="C1183" s="1318">
        <v>480</v>
      </c>
      <c r="D1183" s="1318">
        <v>480</v>
      </c>
      <c r="E1183" s="1318">
        <v>480</v>
      </c>
      <c r="F1183" s="1318">
        <v>448</v>
      </c>
      <c r="G1183" s="1318">
        <v>403</v>
      </c>
      <c r="H1183" s="1318">
        <v>367</v>
      </c>
      <c r="I1183" s="1318">
        <v>311</v>
      </c>
      <c r="J1183" s="1318">
        <v>130</v>
      </c>
    </row>
    <row r="1184" spans="1:10" x14ac:dyDescent="0.25">
      <c r="A1184" s="1360">
        <v>24</v>
      </c>
      <c r="B1184" s="1318" t="s">
        <v>12628</v>
      </c>
      <c r="C1184" s="1318">
        <v>480</v>
      </c>
      <c r="D1184" s="1318">
        <v>480</v>
      </c>
      <c r="E1184" s="1318">
        <v>480</v>
      </c>
      <c r="F1184" s="1318">
        <v>448</v>
      </c>
      <c r="G1184" s="1318">
        <v>403</v>
      </c>
      <c r="H1184" s="1318">
        <v>367</v>
      </c>
      <c r="I1184" s="1318">
        <v>273</v>
      </c>
      <c r="J1184" s="1318">
        <v>221</v>
      </c>
    </row>
    <row r="1185" spans="1:10" x14ac:dyDescent="0.25">
      <c r="B1185" s="1318" t="s">
        <v>15718</v>
      </c>
      <c r="C1185" s="1318">
        <v>480</v>
      </c>
      <c r="D1185" s="1318">
        <v>480</v>
      </c>
      <c r="E1185" s="1318">
        <v>480</v>
      </c>
      <c r="F1185" s="1318">
        <v>448</v>
      </c>
      <c r="G1185" s="1318">
        <v>403</v>
      </c>
      <c r="H1185" s="1318">
        <v>367</v>
      </c>
      <c r="I1185" s="1318">
        <v>273</v>
      </c>
      <c r="J1185" s="1318">
        <v>95</v>
      </c>
    </row>
    <row r="1186" spans="1:10" x14ac:dyDescent="0.25">
      <c r="A1186" s="1360">
        <v>25</v>
      </c>
      <c r="B1186" s="1318" t="s">
        <v>12628</v>
      </c>
      <c r="C1186" s="1318">
        <v>480</v>
      </c>
      <c r="D1186" s="1318">
        <v>480</v>
      </c>
      <c r="E1186" s="1318">
        <v>480</v>
      </c>
      <c r="F1186" s="1318">
        <v>448</v>
      </c>
      <c r="G1186" s="1318">
        <v>403</v>
      </c>
      <c r="H1186" s="1318">
        <v>366</v>
      </c>
      <c r="I1186" s="1318">
        <v>247</v>
      </c>
      <c r="J1186" s="1318">
        <v>214</v>
      </c>
    </row>
    <row r="1187" spans="1:10" x14ac:dyDescent="0.25">
      <c r="B1187" s="1318" t="s">
        <v>15718</v>
      </c>
      <c r="C1187" s="1318">
        <v>480</v>
      </c>
      <c r="D1187" s="1318">
        <v>480</v>
      </c>
      <c r="E1187" s="1318">
        <v>480</v>
      </c>
      <c r="F1187" s="1318">
        <v>448</v>
      </c>
      <c r="G1187" s="1318">
        <v>403</v>
      </c>
      <c r="H1187" s="1318">
        <v>366</v>
      </c>
      <c r="I1187" s="1318">
        <v>238</v>
      </c>
      <c r="J1187" s="1318">
        <v>76</v>
      </c>
    </row>
    <row r="1188" spans="1:10" x14ac:dyDescent="0.25">
      <c r="A1188" s="1360">
        <v>26</v>
      </c>
      <c r="B1188" s="1318" t="s">
        <v>12628</v>
      </c>
      <c r="C1188" s="1318">
        <v>480</v>
      </c>
      <c r="D1188" s="1318">
        <v>480</v>
      </c>
      <c r="E1188" s="1318">
        <v>480</v>
      </c>
      <c r="F1188" s="1318">
        <v>448</v>
      </c>
      <c r="G1188" s="1318">
        <v>403</v>
      </c>
      <c r="H1188" s="1318">
        <v>322</v>
      </c>
      <c r="I1188" s="1318">
        <v>239</v>
      </c>
      <c r="J1188" s="1318">
        <v>208</v>
      </c>
    </row>
    <row r="1189" spans="1:10" x14ac:dyDescent="0.25">
      <c r="B1189" s="1318" t="s">
        <v>15718</v>
      </c>
      <c r="C1189" s="1318">
        <v>480</v>
      </c>
      <c r="D1189" s="1318">
        <v>480</v>
      </c>
      <c r="E1189" s="1318">
        <v>480</v>
      </c>
      <c r="F1189" s="1318">
        <v>448</v>
      </c>
      <c r="G1189" s="1318">
        <v>403</v>
      </c>
      <c r="H1189" s="1318">
        <v>322</v>
      </c>
      <c r="I1189" s="1318">
        <v>139</v>
      </c>
      <c r="J1189" s="1318">
        <v>62</v>
      </c>
    </row>
    <row r="1190" spans="1:10" x14ac:dyDescent="0.25">
      <c r="A1190" s="1360">
        <v>27</v>
      </c>
      <c r="B1190" s="1318" t="s">
        <v>12628</v>
      </c>
      <c r="C1190" s="1318">
        <v>480</v>
      </c>
      <c r="D1190" s="1318">
        <v>480</v>
      </c>
      <c r="E1190" s="1318">
        <v>480</v>
      </c>
      <c r="F1190" s="1318">
        <v>448</v>
      </c>
      <c r="G1190" s="1318">
        <v>374</v>
      </c>
      <c r="H1190" s="1318">
        <v>276</v>
      </c>
      <c r="I1190" s="1318">
        <v>231</v>
      </c>
      <c r="J1190" s="1318">
        <v>202</v>
      </c>
    </row>
    <row r="1191" spans="1:10" x14ac:dyDescent="0.25">
      <c r="B1191" s="1318" t="s">
        <v>15718</v>
      </c>
      <c r="C1191" s="1318">
        <v>480</v>
      </c>
      <c r="D1191" s="1318">
        <v>480</v>
      </c>
      <c r="E1191" s="1318">
        <v>480</v>
      </c>
      <c r="F1191" s="1318">
        <v>448</v>
      </c>
      <c r="G1191" s="1318">
        <v>374</v>
      </c>
      <c r="H1191" s="1318">
        <v>276</v>
      </c>
      <c r="I1191" s="1318">
        <v>97</v>
      </c>
      <c r="J1191" s="1318">
        <v>52</v>
      </c>
    </row>
    <row r="1192" spans="1:10" x14ac:dyDescent="0.25">
      <c r="A1192" s="1360">
        <v>28</v>
      </c>
      <c r="B1192" s="1318" t="s">
        <v>12628</v>
      </c>
      <c r="C1192" s="1318">
        <v>480</v>
      </c>
      <c r="D1192" s="1318">
        <v>480</v>
      </c>
      <c r="E1192" s="1318">
        <v>480</v>
      </c>
      <c r="F1192" s="1318">
        <v>433</v>
      </c>
      <c r="G1192" s="1318">
        <v>323</v>
      </c>
      <c r="H1192" s="1318">
        <v>260</v>
      </c>
      <c r="I1192" s="1318">
        <v>224</v>
      </c>
      <c r="J1192" s="1318">
        <v>196</v>
      </c>
    </row>
    <row r="1193" spans="1:10" x14ac:dyDescent="0.25">
      <c r="B1193" s="1318" t="s">
        <v>15718</v>
      </c>
      <c r="C1193" s="1318">
        <v>480</v>
      </c>
      <c r="D1193" s="1318">
        <v>480</v>
      </c>
      <c r="E1193" s="1318">
        <v>480</v>
      </c>
      <c r="F1193" s="1318">
        <v>433</v>
      </c>
      <c r="G1193" s="1318">
        <v>323</v>
      </c>
      <c r="H1193" s="1318">
        <v>231</v>
      </c>
      <c r="I1193" s="1318">
        <v>74</v>
      </c>
      <c r="J1193" s="1318">
        <v>44</v>
      </c>
    </row>
    <row r="1194" spans="1:10" x14ac:dyDescent="0.25">
      <c r="A1194" s="1360">
        <v>29</v>
      </c>
      <c r="B1194" s="1318" t="s">
        <v>12628</v>
      </c>
      <c r="C1194" s="1318">
        <v>480</v>
      </c>
      <c r="D1194" s="1318">
        <v>480</v>
      </c>
      <c r="E1194" s="1318">
        <v>480</v>
      </c>
      <c r="F1194" s="1318">
        <v>375</v>
      </c>
      <c r="G1194" s="1318">
        <v>281</v>
      </c>
      <c r="H1194" s="1318">
        <v>251</v>
      </c>
      <c r="I1194" s="1318">
        <v>217</v>
      </c>
      <c r="J1194" s="1318">
        <v>190</v>
      </c>
    </row>
    <row r="1195" spans="1:10" x14ac:dyDescent="0.25">
      <c r="B1195" s="1318" t="s">
        <v>15718</v>
      </c>
      <c r="C1195" s="1318">
        <v>480</v>
      </c>
      <c r="D1195" s="1318">
        <v>480</v>
      </c>
      <c r="E1195" s="1318">
        <v>480</v>
      </c>
      <c r="F1195" s="1318">
        <v>375</v>
      </c>
      <c r="G1195" s="1318">
        <v>281</v>
      </c>
      <c r="H1195" s="1318">
        <v>132</v>
      </c>
      <c r="I1195" s="1318">
        <v>60</v>
      </c>
      <c r="J1195" s="1318">
        <v>39</v>
      </c>
    </row>
    <row r="1196" spans="1:10" x14ac:dyDescent="0.25">
      <c r="A1196" s="1360">
        <v>30</v>
      </c>
      <c r="B1196" s="1318" t="s">
        <v>12628</v>
      </c>
      <c r="C1196" s="1318">
        <v>480</v>
      </c>
      <c r="D1196" s="1318">
        <v>480</v>
      </c>
      <c r="E1196" s="1318">
        <v>442</v>
      </c>
      <c r="F1196" s="1318">
        <v>320</v>
      </c>
      <c r="G1196" s="1318">
        <v>270</v>
      </c>
      <c r="H1196" s="1318">
        <v>242</v>
      </c>
      <c r="I1196" s="1318">
        <v>210</v>
      </c>
      <c r="J1196" s="1318">
        <v>185</v>
      </c>
    </row>
    <row r="1197" spans="1:10" x14ac:dyDescent="0.25">
      <c r="B1197" s="1318" t="s">
        <v>15718</v>
      </c>
      <c r="C1197" s="1318">
        <v>480</v>
      </c>
      <c r="D1197" s="1318">
        <v>480</v>
      </c>
      <c r="E1197" s="1318">
        <v>442</v>
      </c>
      <c r="F1197" s="1318">
        <v>320</v>
      </c>
      <c r="G1197" s="1318">
        <v>217</v>
      </c>
      <c r="H1197" s="1318">
        <v>94</v>
      </c>
      <c r="I1197" s="1318">
        <v>50</v>
      </c>
      <c r="J1197" s="1318">
        <v>34</v>
      </c>
    </row>
    <row r="1198" spans="1:10" x14ac:dyDescent="0.25">
      <c r="A1198" s="1360">
        <v>31</v>
      </c>
      <c r="B1198" s="1318" t="s">
        <v>12628</v>
      </c>
      <c r="C1198" s="1318">
        <v>480</v>
      </c>
      <c r="D1198" s="1318">
        <v>480</v>
      </c>
      <c r="E1198" s="1318">
        <v>374</v>
      </c>
      <c r="F1198" s="1318">
        <v>292</v>
      </c>
      <c r="G1198" s="1318">
        <v>260</v>
      </c>
      <c r="H1198" s="1318">
        <v>234</v>
      </c>
      <c r="I1198" s="1318">
        <v>204</v>
      </c>
      <c r="J1198" s="1318">
        <v>180</v>
      </c>
    </row>
    <row r="1199" spans="1:10" x14ac:dyDescent="0.25">
      <c r="B1199" s="1318" t="s">
        <v>15718</v>
      </c>
      <c r="C1199" s="1318">
        <v>480</v>
      </c>
      <c r="D1199" s="1318">
        <v>480</v>
      </c>
      <c r="E1199" s="1318">
        <v>374</v>
      </c>
      <c r="F1199" s="1318">
        <v>292</v>
      </c>
      <c r="G1199" s="1318">
        <v>114</v>
      </c>
      <c r="H1199" s="1318">
        <v>67</v>
      </c>
      <c r="I1199" s="1318">
        <v>42</v>
      </c>
      <c r="J1199" s="1318">
        <v>30</v>
      </c>
    </row>
    <row r="1200" spans="1:10" x14ac:dyDescent="0.25">
      <c r="A1200" s="1360">
        <v>32</v>
      </c>
      <c r="B1200" s="1318" t="s">
        <v>12628</v>
      </c>
      <c r="C1200" s="1318">
        <v>480</v>
      </c>
      <c r="D1200" s="1318">
        <v>441</v>
      </c>
      <c r="E1200" s="1318">
        <v>319</v>
      </c>
      <c r="F1200" s="1318">
        <v>281</v>
      </c>
      <c r="G1200" s="1318">
        <v>251</v>
      </c>
      <c r="H1200" s="1318">
        <v>227</v>
      </c>
      <c r="I1200" s="1318">
        <v>198</v>
      </c>
      <c r="J1200" s="1318">
        <v>176</v>
      </c>
    </row>
    <row r="1201" spans="1:10" x14ac:dyDescent="0.25">
      <c r="B1201" s="1318" t="s">
        <v>15718</v>
      </c>
      <c r="C1201" s="1318">
        <v>480</v>
      </c>
      <c r="D1201" s="1318">
        <v>441</v>
      </c>
      <c r="E1201" s="1318">
        <v>319</v>
      </c>
      <c r="F1201" s="1318">
        <v>141</v>
      </c>
      <c r="G1201" s="1318">
        <v>77</v>
      </c>
      <c r="H1201" s="1318">
        <v>52</v>
      </c>
      <c r="I1201" s="1318">
        <v>35</v>
      </c>
      <c r="J1201" s="1318">
        <v>27</v>
      </c>
    </row>
    <row r="1202" spans="1:10" x14ac:dyDescent="0.25">
      <c r="A1202" s="1360">
        <v>33</v>
      </c>
      <c r="B1202" s="1318" t="s">
        <v>12628</v>
      </c>
      <c r="C1202" s="1318">
        <v>480</v>
      </c>
      <c r="D1202" s="1318">
        <v>357</v>
      </c>
      <c r="E1202" s="1318">
        <v>306</v>
      </c>
      <c r="F1202" s="1318">
        <v>270</v>
      </c>
      <c r="G1202" s="1318">
        <v>242</v>
      </c>
      <c r="H1202" s="1318">
        <v>219</v>
      </c>
      <c r="I1202" s="1318">
        <v>192</v>
      </c>
      <c r="J1202" s="1318">
        <v>171</v>
      </c>
    </row>
    <row r="1203" spans="1:10" x14ac:dyDescent="0.25">
      <c r="B1203" s="1318" t="s">
        <v>15718</v>
      </c>
      <c r="C1203" s="1318">
        <v>480</v>
      </c>
      <c r="D1203" s="1318">
        <v>357</v>
      </c>
      <c r="E1203" s="1318">
        <v>180</v>
      </c>
      <c r="F1203" s="1318">
        <v>87</v>
      </c>
      <c r="G1203" s="1318">
        <v>57</v>
      </c>
      <c r="H1203" s="1318">
        <v>42</v>
      </c>
      <c r="I1203" s="1318">
        <v>30</v>
      </c>
      <c r="J1203" s="1318">
        <v>24</v>
      </c>
    </row>
    <row r="1204" spans="1:10" x14ac:dyDescent="0.25">
      <c r="A1204" s="1360">
        <v>34</v>
      </c>
      <c r="B1204" s="1318" t="s">
        <v>12628</v>
      </c>
      <c r="C1204" s="1318">
        <v>428</v>
      </c>
      <c r="D1204" s="1318">
        <v>336</v>
      </c>
      <c r="E1204" s="1318">
        <v>293</v>
      </c>
      <c r="F1204" s="1318">
        <v>261</v>
      </c>
      <c r="G1204" s="1318">
        <v>234</v>
      </c>
      <c r="H1204" s="1318">
        <v>213</v>
      </c>
      <c r="I1204" s="1318">
        <v>187</v>
      </c>
      <c r="J1204" s="1318">
        <v>167</v>
      </c>
    </row>
    <row r="1205" spans="1:10" x14ac:dyDescent="0.25">
      <c r="B1205" s="1318" t="s">
        <v>15718</v>
      </c>
      <c r="C1205" s="1318">
        <v>428</v>
      </c>
      <c r="D1205" s="1318">
        <v>243</v>
      </c>
      <c r="E1205" s="1318">
        <v>100</v>
      </c>
      <c r="F1205" s="1318">
        <v>63</v>
      </c>
      <c r="G1205" s="1318">
        <v>45</v>
      </c>
      <c r="H1205" s="1318">
        <v>35</v>
      </c>
      <c r="I1205" s="1318">
        <v>27</v>
      </c>
      <c r="J1205" s="1318">
        <v>21</v>
      </c>
    </row>
    <row r="1206" spans="1:10" x14ac:dyDescent="0.25">
      <c r="A1206" s="1360">
        <v>35</v>
      </c>
      <c r="B1206" s="1318" t="s">
        <v>12628</v>
      </c>
      <c r="C1206" s="1318">
        <v>374</v>
      </c>
      <c r="D1206" s="1318">
        <v>321</v>
      </c>
      <c r="E1206" s="1318">
        <v>282</v>
      </c>
      <c r="F1206" s="1318">
        <v>251</v>
      </c>
      <c r="G1206" s="1318">
        <v>227</v>
      </c>
      <c r="H1206" s="1318">
        <v>206</v>
      </c>
      <c r="I1206" s="1318">
        <v>182</v>
      </c>
      <c r="J1206" s="1318">
        <v>163</v>
      </c>
    </row>
    <row r="1207" spans="1:10" x14ac:dyDescent="0.25">
      <c r="B1207" s="1318" t="s">
        <v>15718</v>
      </c>
      <c r="C1207" s="1318">
        <v>370</v>
      </c>
      <c r="D1207" s="1318">
        <v>115</v>
      </c>
      <c r="E1207" s="1318">
        <v>68</v>
      </c>
      <c r="F1207" s="1318">
        <v>48</v>
      </c>
      <c r="G1207" s="1318">
        <v>37</v>
      </c>
      <c r="H1207" s="1318">
        <v>30</v>
      </c>
      <c r="I1207" s="1318">
        <v>24</v>
      </c>
      <c r="J1207" s="1318">
        <v>19</v>
      </c>
    </row>
    <row r="1208" spans="1:10" x14ac:dyDescent="0.25">
      <c r="A1208" s="1360">
        <v>36</v>
      </c>
      <c r="B1208" s="1318" t="s">
        <v>12628</v>
      </c>
      <c r="C1208" s="1318">
        <v>356</v>
      </c>
      <c r="D1208" s="1318">
        <v>308</v>
      </c>
      <c r="E1208" s="1318">
        <v>271</v>
      </c>
      <c r="F1208" s="1318">
        <v>243</v>
      </c>
      <c r="G1208" s="1318">
        <v>219</v>
      </c>
      <c r="H1208" s="1318">
        <v>200</v>
      </c>
      <c r="I1208" s="1318">
        <v>177</v>
      </c>
      <c r="J1208" s="1318">
        <v>159</v>
      </c>
    </row>
    <row r="1209" spans="1:10" x14ac:dyDescent="0.25">
      <c r="B1209" s="1318" t="s">
        <v>15718</v>
      </c>
      <c r="C1209" s="1318">
        <v>127</v>
      </c>
      <c r="D1209" s="1318">
        <v>72</v>
      </c>
      <c r="E1209" s="1318">
        <v>50</v>
      </c>
      <c r="F1209" s="1318">
        <v>38</v>
      </c>
      <c r="G1209" s="1318">
        <v>31</v>
      </c>
      <c r="H1209" s="1318">
        <v>26</v>
      </c>
      <c r="I1209" s="1318">
        <v>21</v>
      </c>
      <c r="J1209" s="1318">
        <v>17</v>
      </c>
    </row>
    <row r="1210" spans="1:10" x14ac:dyDescent="0.25">
      <c r="A1210" s="1360">
        <v>37</v>
      </c>
      <c r="B1210" s="1318" t="s">
        <v>12628</v>
      </c>
      <c r="C1210" s="1318">
        <v>340</v>
      </c>
      <c r="D1210" s="1318">
        <v>296</v>
      </c>
      <c r="E1210" s="1318">
        <v>262</v>
      </c>
      <c r="F1210" s="1318">
        <v>235</v>
      </c>
      <c r="G1210" s="1318">
        <v>213</v>
      </c>
      <c r="H1210" s="1318">
        <v>195</v>
      </c>
      <c r="I1210" s="1318">
        <v>173</v>
      </c>
      <c r="J1210" s="1318">
        <v>155</v>
      </c>
    </row>
    <row r="1211" spans="1:10" x14ac:dyDescent="0.25">
      <c r="B1211" s="1318" t="s">
        <v>15718</v>
      </c>
      <c r="C1211" s="1318">
        <v>82</v>
      </c>
      <c r="D1211" s="1318">
        <v>55</v>
      </c>
      <c r="E1211" s="1318">
        <v>41</v>
      </c>
      <c r="F1211" s="1318">
        <v>33</v>
      </c>
      <c r="G1211" s="1318">
        <v>27</v>
      </c>
      <c r="H1211" s="1318">
        <v>23</v>
      </c>
      <c r="I1211" s="1318">
        <v>19</v>
      </c>
      <c r="J1211" s="1318">
        <v>16</v>
      </c>
    </row>
    <row r="1212" spans="1:10" x14ac:dyDescent="0.25">
      <c r="A1212" s="1360">
        <v>38</v>
      </c>
      <c r="B1212" s="1318" t="s">
        <v>12628</v>
      </c>
      <c r="C1212" s="1318">
        <v>326</v>
      </c>
      <c r="D1212" s="1318">
        <v>284</v>
      </c>
      <c r="E1212" s="1318">
        <v>253</v>
      </c>
      <c r="F1212" s="1318">
        <v>227</v>
      </c>
      <c r="G1212" s="1318">
        <v>206</v>
      </c>
      <c r="H1212" s="1318">
        <v>189</v>
      </c>
      <c r="I1212" s="1318">
        <v>168</v>
      </c>
      <c r="J1212" s="1318">
        <v>151</v>
      </c>
    </row>
    <row r="1213" spans="1:10" x14ac:dyDescent="0.25">
      <c r="B1213" s="1318" t="s">
        <v>15718</v>
      </c>
      <c r="C1213" s="1318">
        <v>58</v>
      </c>
      <c r="D1213" s="1318">
        <v>43</v>
      </c>
      <c r="E1213" s="1318">
        <v>34</v>
      </c>
      <c r="F1213" s="1318">
        <v>28</v>
      </c>
      <c r="G1213" s="1318">
        <v>24</v>
      </c>
      <c r="H1213" s="1318">
        <v>21</v>
      </c>
      <c r="I1213" s="1318">
        <v>17</v>
      </c>
      <c r="J1213" s="1318">
        <v>15</v>
      </c>
    </row>
    <row r="1214" spans="1:10" x14ac:dyDescent="0.25">
      <c r="A1214" s="1360">
        <v>39</v>
      </c>
      <c r="B1214" s="1318" t="s">
        <v>12628</v>
      </c>
      <c r="C1214" s="1318">
        <v>312</v>
      </c>
      <c r="D1214" s="1318">
        <v>274</v>
      </c>
      <c r="E1214" s="1318">
        <v>244</v>
      </c>
      <c r="F1214" s="1318">
        <v>220</v>
      </c>
      <c r="G1214" s="1318">
        <v>200</v>
      </c>
      <c r="H1214" s="1318">
        <v>184</v>
      </c>
      <c r="I1214" s="1318">
        <v>164</v>
      </c>
      <c r="J1214" s="1318">
        <v>148</v>
      </c>
    </row>
    <row r="1215" spans="1:10" x14ac:dyDescent="0.25">
      <c r="B1215" s="1318" t="s">
        <v>15718</v>
      </c>
      <c r="C1215" s="1318">
        <v>45</v>
      </c>
      <c r="D1215" s="1318">
        <v>35</v>
      </c>
      <c r="E1215" s="1318">
        <v>29</v>
      </c>
      <c r="F1215" s="1318">
        <v>24</v>
      </c>
      <c r="G1215" s="1318">
        <v>21</v>
      </c>
      <c r="H1215" s="1318">
        <v>19</v>
      </c>
      <c r="I1215" s="1318">
        <v>16</v>
      </c>
      <c r="J1215" s="1318">
        <v>14</v>
      </c>
    </row>
    <row r="1216" spans="1:10" x14ac:dyDescent="0.25">
      <c r="A1216" s="1360">
        <v>40</v>
      </c>
      <c r="B1216" s="1318" t="s">
        <v>12628</v>
      </c>
      <c r="C1216" s="1318">
        <v>300</v>
      </c>
      <c r="D1216" s="1318">
        <v>264</v>
      </c>
      <c r="E1216" s="1318">
        <v>236</v>
      </c>
      <c r="F1216" s="1318">
        <v>213</v>
      </c>
      <c r="G1216" s="1318">
        <v>195</v>
      </c>
      <c r="H1216" s="1318">
        <v>179</v>
      </c>
      <c r="I1216" s="1318">
        <v>160</v>
      </c>
      <c r="J1216" s="1318">
        <v>145</v>
      </c>
    </row>
    <row r="1217" spans="1:10" x14ac:dyDescent="0.25">
      <c r="B1217" s="1318" t="s">
        <v>15718</v>
      </c>
      <c r="C1217" s="1318">
        <v>36</v>
      </c>
      <c r="D1217" s="1318">
        <v>29</v>
      </c>
      <c r="E1217" s="1318">
        <v>25</v>
      </c>
      <c r="F1217" s="1318">
        <v>21</v>
      </c>
      <c r="G1217" s="1318">
        <v>19</v>
      </c>
      <c r="H1217" s="1318">
        <v>17</v>
      </c>
      <c r="I1217" s="1318">
        <v>15</v>
      </c>
      <c r="J1217" s="1318">
        <v>13</v>
      </c>
    </row>
    <row r="1218" spans="1:10" x14ac:dyDescent="0.25">
      <c r="A1218" s="1360" t="s">
        <v>12643</v>
      </c>
    </row>
    <row r="1219" spans="1:10" x14ac:dyDescent="0.25">
      <c r="A1219" s="1360" t="s">
        <v>12638</v>
      </c>
    </row>
    <row r="1220" spans="1:10" x14ac:dyDescent="0.25">
      <c r="A1220" s="1360" t="s">
        <v>22222</v>
      </c>
      <c r="B1220" s="1318" t="s">
        <v>22223</v>
      </c>
      <c r="C1220" s="1318" t="s">
        <v>22258</v>
      </c>
    </row>
    <row r="1221" spans="1:10" x14ac:dyDescent="0.25">
      <c r="A1221" s="1360" t="s">
        <v>22225</v>
      </c>
      <c r="B1221" s="1318" t="s">
        <v>15752</v>
      </c>
      <c r="C1221" s="1318" t="s">
        <v>22256</v>
      </c>
    </row>
    <row r="1223" spans="1:10" x14ac:dyDescent="0.25">
      <c r="A1223" s="1360" t="s">
        <v>22227</v>
      </c>
      <c r="B1223" s="1318" t="s">
        <v>22228</v>
      </c>
      <c r="C1223" s="1318" t="s">
        <v>22229</v>
      </c>
    </row>
    <row r="1224" spans="1:10" x14ac:dyDescent="0.25">
      <c r="C1224" s="1318" t="s">
        <v>22230</v>
      </c>
      <c r="D1224" s="1318" t="s">
        <v>22250</v>
      </c>
      <c r="E1224" s="1318" t="s">
        <v>22255</v>
      </c>
      <c r="F1224" s="1318" t="s">
        <v>22233</v>
      </c>
      <c r="G1224" s="1318" t="s">
        <v>22234</v>
      </c>
      <c r="H1224" s="1318" t="s">
        <v>22235</v>
      </c>
      <c r="I1224" s="1318" t="s">
        <v>22236</v>
      </c>
      <c r="J1224" s="1318" t="s">
        <v>22237</v>
      </c>
    </row>
    <row r="1225" spans="1:10" x14ac:dyDescent="0.25">
      <c r="A1225" s="1360" t="s">
        <v>15753</v>
      </c>
      <c r="B1225" s="1318" t="s">
        <v>15754</v>
      </c>
      <c r="C1225" s="1318" t="s">
        <v>22238</v>
      </c>
      <c r="D1225" s="1318" t="s">
        <v>22239</v>
      </c>
      <c r="E1225" s="1318" t="s">
        <v>22240</v>
      </c>
      <c r="F1225" s="1318" t="s">
        <v>22241</v>
      </c>
      <c r="G1225" s="1318" t="s">
        <v>22242</v>
      </c>
      <c r="H1225" s="1318" t="s">
        <v>22243</v>
      </c>
      <c r="I1225" s="1318" t="s">
        <v>22244</v>
      </c>
      <c r="J1225" s="1318" t="s">
        <v>22245</v>
      </c>
    </row>
    <row r="1226" spans="1:10" x14ac:dyDescent="0.25">
      <c r="A1226" s="1360" t="s">
        <v>22246</v>
      </c>
      <c r="B1226" s="1318" t="s">
        <v>22247</v>
      </c>
      <c r="C1226" s="1318" t="s">
        <v>22248</v>
      </c>
      <c r="D1226" s="1318" t="s">
        <v>22248</v>
      </c>
      <c r="E1226" s="1318" t="s">
        <v>22248</v>
      </c>
      <c r="F1226" s="1318" t="s">
        <v>22248</v>
      </c>
      <c r="G1226" s="1318" t="s">
        <v>22248</v>
      </c>
      <c r="H1226" s="1318" t="s">
        <v>22248</v>
      </c>
      <c r="I1226" s="1318" t="s">
        <v>22248</v>
      </c>
      <c r="J1226" s="1318" t="s">
        <v>22248</v>
      </c>
    </row>
    <row r="1228" spans="1:10" x14ac:dyDescent="0.25">
      <c r="A1228" s="1360">
        <v>20</v>
      </c>
      <c r="B1228" s="1318" t="s">
        <v>12628</v>
      </c>
      <c r="C1228" s="1318">
        <v>480</v>
      </c>
      <c r="D1228" s="1318">
        <v>480</v>
      </c>
      <c r="E1228" s="1318">
        <v>480</v>
      </c>
      <c r="F1228" s="1318">
        <v>448</v>
      </c>
      <c r="G1228" s="1318">
        <v>403</v>
      </c>
      <c r="H1228" s="1318">
        <v>367</v>
      </c>
      <c r="I1228" s="1318">
        <v>323</v>
      </c>
      <c r="J1228" s="1318">
        <v>288</v>
      </c>
    </row>
    <row r="1229" spans="1:10" x14ac:dyDescent="0.25">
      <c r="B1229" s="1318" t="s">
        <v>15718</v>
      </c>
      <c r="C1229" s="1318">
        <v>480</v>
      </c>
      <c r="D1229" s="1318">
        <v>480</v>
      </c>
      <c r="E1229" s="1318">
        <v>480</v>
      </c>
      <c r="F1229" s="1318">
        <v>448</v>
      </c>
      <c r="G1229" s="1318">
        <v>403</v>
      </c>
      <c r="H1229" s="1318">
        <v>367</v>
      </c>
      <c r="I1229" s="1318">
        <v>323</v>
      </c>
      <c r="J1229" s="1318">
        <v>288</v>
      </c>
    </row>
    <row r="1230" spans="1:10" x14ac:dyDescent="0.25">
      <c r="A1230" s="1360">
        <v>21</v>
      </c>
      <c r="B1230" s="1318" t="s">
        <v>12628</v>
      </c>
      <c r="C1230" s="1318">
        <v>480</v>
      </c>
      <c r="D1230" s="1318">
        <v>480</v>
      </c>
      <c r="E1230" s="1318">
        <v>480</v>
      </c>
      <c r="F1230" s="1318">
        <v>448</v>
      </c>
      <c r="G1230" s="1318">
        <v>403</v>
      </c>
      <c r="H1230" s="1318">
        <v>367</v>
      </c>
      <c r="I1230" s="1318">
        <v>323</v>
      </c>
      <c r="J1230" s="1318">
        <v>267</v>
      </c>
    </row>
    <row r="1231" spans="1:10" x14ac:dyDescent="0.25">
      <c r="B1231" s="1318" t="s">
        <v>15718</v>
      </c>
      <c r="C1231" s="1318">
        <v>480</v>
      </c>
      <c r="D1231" s="1318">
        <v>480</v>
      </c>
      <c r="E1231" s="1318">
        <v>480</v>
      </c>
      <c r="F1231" s="1318">
        <v>448</v>
      </c>
      <c r="G1231" s="1318">
        <v>403</v>
      </c>
      <c r="H1231" s="1318">
        <v>367</v>
      </c>
      <c r="I1231" s="1318">
        <v>323</v>
      </c>
      <c r="J1231" s="1318">
        <v>267</v>
      </c>
    </row>
    <row r="1232" spans="1:10" x14ac:dyDescent="0.25">
      <c r="A1232" s="1360">
        <v>22</v>
      </c>
      <c r="B1232" s="1318" t="s">
        <v>12628</v>
      </c>
      <c r="C1232" s="1318">
        <v>480</v>
      </c>
      <c r="D1232" s="1318">
        <v>480</v>
      </c>
      <c r="E1232" s="1318">
        <v>480</v>
      </c>
      <c r="F1232" s="1318">
        <v>448</v>
      </c>
      <c r="G1232" s="1318">
        <v>403</v>
      </c>
      <c r="H1232" s="1318">
        <v>367</v>
      </c>
      <c r="I1232" s="1318">
        <v>323</v>
      </c>
      <c r="J1232" s="1318">
        <v>236</v>
      </c>
    </row>
    <row r="1233" spans="1:10" x14ac:dyDescent="0.25">
      <c r="B1233" s="1318" t="s">
        <v>15718</v>
      </c>
      <c r="C1233" s="1318">
        <v>480</v>
      </c>
      <c r="D1233" s="1318">
        <v>480</v>
      </c>
      <c r="E1233" s="1318">
        <v>480</v>
      </c>
      <c r="F1233" s="1318">
        <v>448</v>
      </c>
      <c r="G1233" s="1318">
        <v>403</v>
      </c>
      <c r="H1233" s="1318">
        <v>367</v>
      </c>
      <c r="I1233" s="1318">
        <v>323</v>
      </c>
      <c r="J1233" s="1318">
        <v>201</v>
      </c>
    </row>
    <row r="1234" spans="1:10" x14ac:dyDescent="0.25">
      <c r="A1234" s="1360">
        <v>23</v>
      </c>
      <c r="B1234" s="1318" t="s">
        <v>12628</v>
      </c>
      <c r="C1234" s="1318">
        <v>480</v>
      </c>
      <c r="D1234" s="1318">
        <v>480</v>
      </c>
      <c r="E1234" s="1318">
        <v>480</v>
      </c>
      <c r="F1234" s="1318">
        <v>448</v>
      </c>
      <c r="G1234" s="1318">
        <v>403</v>
      </c>
      <c r="H1234" s="1318">
        <v>367</v>
      </c>
      <c r="I1234" s="1318">
        <v>309</v>
      </c>
      <c r="J1234" s="1318">
        <v>228</v>
      </c>
    </row>
    <row r="1235" spans="1:10" x14ac:dyDescent="0.25">
      <c r="B1235" s="1318" t="s">
        <v>15718</v>
      </c>
      <c r="C1235" s="1318">
        <v>480</v>
      </c>
      <c r="D1235" s="1318">
        <v>480</v>
      </c>
      <c r="E1235" s="1318">
        <v>480</v>
      </c>
      <c r="F1235" s="1318">
        <v>448</v>
      </c>
      <c r="G1235" s="1318">
        <v>403</v>
      </c>
      <c r="H1235" s="1318">
        <v>367</v>
      </c>
      <c r="I1235" s="1318">
        <v>309</v>
      </c>
      <c r="J1235" s="1318">
        <v>128</v>
      </c>
    </row>
    <row r="1236" spans="1:10" x14ac:dyDescent="0.25">
      <c r="A1236" s="1360">
        <v>24</v>
      </c>
      <c r="B1236" s="1318" t="s">
        <v>12628</v>
      </c>
      <c r="C1236" s="1318">
        <v>480</v>
      </c>
      <c r="D1236" s="1318">
        <v>480</v>
      </c>
      <c r="E1236" s="1318">
        <v>480</v>
      </c>
      <c r="F1236" s="1318">
        <v>448</v>
      </c>
      <c r="G1236" s="1318">
        <v>403</v>
      </c>
      <c r="H1236" s="1318">
        <v>367</v>
      </c>
      <c r="I1236" s="1318">
        <v>270</v>
      </c>
      <c r="J1236" s="1318">
        <v>221</v>
      </c>
    </row>
    <row r="1237" spans="1:10" x14ac:dyDescent="0.25">
      <c r="B1237" s="1318" t="s">
        <v>15718</v>
      </c>
      <c r="C1237" s="1318">
        <v>480</v>
      </c>
      <c r="D1237" s="1318">
        <v>480</v>
      </c>
      <c r="E1237" s="1318">
        <v>480</v>
      </c>
      <c r="F1237" s="1318">
        <v>448</v>
      </c>
      <c r="G1237" s="1318">
        <v>403</v>
      </c>
      <c r="H1237" s="1318">
        <v>367</v>
      </c>
      <c r="I1237" s="1318">
        <v>270</v>
      </c>
      <c r="J1237" s="1318">
        <v>93</v>
      </c>
    </row>
    <row r="1238" spans="1:10" x14ac:dyDescent="0.25">
      <c r="A1238" s="1360">
        <v>25</v>
      </c>
      <c r="B1238" s="1318" t="s">
        <v>12628</v>
      </c>
      <c r="C1238" s="1318">
        <v>480</v>
      </c>
      <c r="D1238" s="1318">
        <v>480</v>
      </c>
      <c r="E1238" s="1318">
        <v>480</v>
      </c>
      <c r="F1238" s="1318">
        <v>448</v>
      </c>
      <c r="G1238" s="1318">
        <v>403</v>
      </c>
      <c r="H1238" s="1318">
        <v>361</v>
      </c>
      <c r="I1238" s="1318">
        <v>247</v>
      </c>
      <c r="J1238" s="1318">
        <v>214</v>
      </c>
    </row>
    <row r="1239" spans="1:10" x14ac:dyDescent="0.25">
      <c r="B1239" s="1318" t="s">
        <v>15718</v>
      </c>
      <c r="C1239" s="1318">
        <v>480</v>
      </c>
      <c r="D1239" s="1318">
        <v>480</v>
      </c>
      <c r="E1239" s="1318">
        <v>480</v>
      </c>
      <c r="F1239" s="1318">
        <v>448</v>
      </c>
      <c r="G1239" s="1318">
        <v>403</v>
      </c>
      <c r="H1239" s="1318">
        <v>361</v>
      </c>
      <c r="I1239" s="1318">
        <v>221</v>
      </c>
      <c r="J1239" s="1318">
        <v>74</v>
      </c>
    </row>
    <row r="1240" spans="1:10" x14ac:dyDescent="0.25">
      <c r="A1240" s="1360">
        <v>26</v>
      </c>
      <c r="B1240" s="1318" t="s">
        <v>12628</v>
      </c>
      <c r="C1240" s="1318">
        <v>480</v>
      </c>
      <c r="D1240" s="1318">
        <v>480</v>
      </c>
      <c r="E1240" s="1318">
        <v>480</v>
      </c>
      <c r="F1240" s="1318">
        <v>448</v>
      </c>
      <c r="G1240" s="1318">
        <v>403</v>
      </c>
      <c r="H1240" s="1318">
        <v>316</v>
      </c>
      <c r="I1240" s="1318">
        <v>238</v>
      </c>
      <c r="J1240" s="1318">
        <v>207</v>
      </c>
    </row>
    <row r="1241" spans="1:10" x14ac:dyDescent="0.25">
      <c r="B1241" s="1318" t="s">
        <v>15718</v>
      </c>
      <c r="C1241" s="1318">
        <v>480</v>
      </c>
      <c r="D1241" s="1318">
        <v>480</v>
      </c>
      <c r="E1241" s="1318">
        <v>480</v>
      </c>
      <c r="F1241" s="1318">
        <v>448</v>
      </c>
      <c r="G1241" s="1318">
        <v>403</v>
      </c>
      <c r="H1241" s="1318">
        <v>316</v>
      </c>
      <c r="I1241" s="1318">
        <v>132</v>
      </c>
      <c r="J1241" s="1318">
        <v>60</v>
      </c>
    </row>
    <row r="1242" spans="1:10" x14ac:dyDescent="0.25">
      <c r="A1242" s="1360">
        <v>27</v>
      </c>
      <c r="B1242" s="1318" t="s">
        <v>12628</v>
      </c>
      <c r="C1242" s="1318">
        <v>480</v>
      </c>
      <c r="D1242" s="1318">
        <v>480</v>
      </c>
      <c r="E1242" s="1318">
        <v>480</v>
      </c>
      <c r="F1242" s="1318">
        <v>448</v>
      </c>
      <c r="G1242" s="1318">
        <v>366</v>
      </c>
      <c r="H1242" s="1318">
        <v>269</v>
      </c>
      <c r="I1242" s="1318">
        <v>230</v>
      </c>
      <c r="J1242" s="1318">
        <v>201</v>
      </c>
    </row>
    <row r="1243" spans="1:10" x14ac:dyDescent="0.25">
      <c r="B1243" s="1318" t="s">
        <v>15718</v>
      </c>
      <c r="C1243" s="1318">
        <v>480</v>
      </c>
      <c r="D1243" s="1318">
        <v>480</v>
      </c>
      <c r="E1243" s="1318">
        <v>480</v>
      </c>
      <c r="F1243" s="1318">
        <v>448</v>
      </c>
      <c r="G1243" s="1318">
        <v>366</v>
      </c>
      <c r="H1243" s="1318">
        <v>269</v>
      </c>
      <c r="I1243" s="1318">
        <v>93</v>
      </c>
      <c r="J1243" s="1318">
        <v>50</v>
      </c>
    </row>
    <row r="1244" spans="1:10" x14ac:dyDescent="0.25">
      <c r="A1244" s="1360">
        <v>28</v>
      </c>
      <c r="B1244" s="1318" t="s">
        <v>12628</v>
      </c>
      <c r="C1244" s="1318">
        <v>480</v>
      </c>
      <c r="D1244" s="1318">
        <v>480</v>
      </c>
      <c r="E1244" s="1318">
        <v>480</v>
      </c>
      <c r="F1244" s="1318">
        <v>423</v>
      </c>
      <c r="G1244" s="1318">
        <v>313</v>
      </c>
      <c r="H1244" s="1318">
        <v>259</v>
      </c>
      <c r="I1244" s="1318">
        <v>222</v>
      </c>
      <c r="J1244" s="1318">
        <v>195</v>
      </c>
    </row>
    <row r="1245" spans="1:10" x14ac:dyDescent="0.25">
      <c r="B1245" s="1318" t="s">
        <v>15718</v>
      </c>
      <c r="C1245" s="1318">
        <v>480</v>
      </c>
      <c r="D1245" s="1318">
        <v>480</v>
      </c>
      <c r="E1245" s="1318">
        <v>480</v>
      </c>
      <c r="F1245" s="1318">
        <v>423</v>
      </c>
      <c r="G1245" s="1318">
        <v>313</v>
      </c>
      <c r="H1245" s="1318">
        <v>204</v>
      </c>
      <c r="I1245" s="1318">
        <v>71</v>
      </c>
      <c r="J1245" s="1318">
        <v>43</v>
      </c>
    </row>
    <row r="1246" spans="1:10" x14ac:dyDescent="0.25">
      <c r="A1246" s="1360">
        <v>29</v>
      </c>
      <c r="B1246" s="1318" t="s">
        <v>12628</v>
      </c>
      <c r="C1246" s="1318">
        <v>480</v>
      </c>
      <c r="D1246" s="1318">
        <v>480</v>
      </c>
      <c r="E1246" s="1318">
        <v>480</v>
      </c>
      <c r="F1246" s="1318">
        <v>364</v>
      </c>
      <c r="G1246" s="1318">
        <v>279</v>
      </c>
      <c r="H1246" s="1318">
        <v>249</v>
      </c>
      <c r="I1246" s="1318">
        <v>215</v>
      </c>
      <c r="J1246" s="1318">
        <v>190</v>
      </c>
    </row>
    <row r="1247" spans="1:10" x14ac:dyDescent="0.25">
      <c r="B1247" s="1318" t="s">
        <v>15718</v>
      </c>
      <c r="C1247" s="1318">
        <v>480</v>
      </c>
      <c r="D1247" s="1318">
        <v>480</v>
      </c>
      <c r="E1247" s="1318">
        <v>480</v>
      </c>
      <c r="F1247" s="1318">
        <v>364</v>
      </c>
      <c r="G1247" s="1318">
        <v>279</v>
      </c>
      <c r="H1247" s="1318">
        <v>121</v>
      </c>
      <c r="I1247" s="1318">
        <v>57</v>
      </c>
      <c r="J1247" s="1318">
        <v>38</v>
      </c>
    </row>
    <row r="1248" spans="1:10" x14ac:dyDescent="0.25">
      <c r="A1248" s="1360">
        <v>30</v>
      </c>
      <c r="B1248" s="1318" t="s">
        <v>12628</v>
      </c>
      <c r="C1248" s="1318">
        <v>480</v>
      </c>
      <c r="D1248" s="1318">
        <v>480</v>
      </c>
      <c r="E1248" s="1318">
        <v>429</v>
      </c>
      <c r="F1248" s="1318">
        <v>307</v>
      </c>
      <c r="G1248" s="1318">
        <v>268</v>
      </c>
      <c r="H1248" s="1318">
        <v>241</v>
      </c>
      <c r="I1248" s="1318">
        <v>209</v>
      </c>
      <c r="J1248" s="1318">
        <v>184</v>
      </c>
    </row>
    <row r="1249" spans="1:10" x14ac:dyDescent="0.25">
      <c r="B1249" s="1318" t="s">
        <v>15718</v>
      </c>
      <c r="C1249" s="1318">
        <v>480</v>
      </c>
      <c r="D1249" s="1318">
        <v>480</v>
      </c>
      <c r="E1249" s="1318">
        <v>429</v>
      </c>
      <c r="F1249" s="1318">
        <v>307</v>
      </c>
      <c r="G1249" s="1318">
        <v>181</v>
      </c>
      <c r="H1249" s="1318">
        <v>86</v>
      </c>
      <c r="I1249" s="1318">
        <v>48</v>
      </c>
      <c r="J1249" s="1318">
        <v>34</v>
      </c>
    </row>
    <row r="1250" spans="1:10" x14ac:dyDescent="0.25">
      <c r="A1250" s="1360">
        <v>31</v>
      </c>
      <c r="B1250" s="1318" t="s">
        <v>12628</v>
      </c>
      <c r="C1250" s="1318">
        <v>480</v>
      </c>
      <c r="D1250" s="1318">
        <v>480</v>
      </c>
      <c r="E1250" s="1318">
        <v>359</v>
      </c>
      <c r="F1250" s="1318">
        <v>290</v>
      </c>
      <c r="G1250" s="1318">
        <v>258</v>
      </c>
      <c r="H1250" s="1318">
        <v>232</v>
      </c>
      <c r="I1250" s="1318">
        <v>202</v>
      </c>
      <c r="J1250" s="1318">
        <v>179</v>
      </c>
    </row>
    <row r="1251" spans="1:10" x14ac:dyDescent="0.25">
      <c r="B1251" s="1318" t="s">
        <v>15718</v>
      </c>
      <c r="C1251" s="1318">
        <v>480</v>
      </c>
      <c r="D1251" s="1318">
        <v>480</v>
      </c>
      <c r="E1251" s="1318">
        <v>359</v>
      </c>
      <c r="F1251" s="1318">
        <v>262</v>
      </c>
      <c r="G1251" s="1318">
        <v>102</v>
      </c>
      <c r="H1251" s="1318">
        <v>63</v>
      </c>
      <c r="I1251" s="1318">
        <v>40</v>
      </c>
      <c r="J1251" s="1318">
        <v>29</v>
      </c>
    </row>
    <row r="1252" spans="1:10" x14ac:dyDescent="0.25">
      <c r="A1252" s="1360">
        <v>32</v>
      </c>
      <c r="B1252" s="1318" t="s">
        <v>12628</v>
      </c>
      <c r="C1252" s="1318">
        <v>480</v>
      </c>
      <c r="D1252" s="1318">
        <v>423</v>
      </c>
      <c r="E1252" s="1318">
        <v>316</v>
      </c>
      <c r="F1252" s="1318">
        <v>278</v>
      </c>
      <c r="G1252" s="1318">
        <v>249</v>
      </c>
      <c r="H1252" s="1318">
        <v>225</v>
      </c>
      <c r="I1252" s="1318">
        <v>197</v>
      </c>
      <c r="J1252" s="1318">
        <v>175</v>
      </c>
    </row>
    <row r="1253" spans="1:10" x14ac:dyDescent="0.25">
      <c r="B1253" s="1318" t="s">
        <v>15718</v>
      </c>
      <c r="C1253" s="1318">
        <v>480</v>
      </c>
      <c r="D1253" s="1318">
        <v>423</v>
      </c>
      <c r="E1253" s="1318">
        <v>316</v>
      </c>
      <c r="F1253" s="1318">
        <v>122</v>
      </c>
      <c r="G1253" s="1318">
        <v>71</v>
      </c>
      <c r="H1253" s="1318">
        <v>49</v>
      </c>
      <c r="I1253" s="1318">
        <v>34</v>
      </c>
      <c r="J1253" s="1318">
        <v>26</v>
      </c>
    </row>
    <row r="1254" spans="1:10" x14ac:dyDescent="0.25">
      <c r="A1254" s="1360">
        <v>33</v>
      </c>
      <c r="B1254" s="1318" t="s">
        <v>12628</v>
      </c>
      <c r="C1254" s="1318">
        <v>480</v>
      </c>
      <c r="D1254" s="1318">
        <v>347</v>
      </c>
      <c r="E1254" s="1318">
        <v>302</v>
      </c>
      <c r="F1254" s="1318">
        <v>268</v>
      </c>
      <c r="G1254" s="1318">
        <v>240</v>
      </c>
      <c r="H1254" s="1318">
        <v>218</v>
      </c>
      <c r="I1254" s="1318">
        <v>191</v>
      </c>
      <c r="J1254" s="1318">
        <v>170</v>
      </c>
    </row>
    <row r="1255" spans="1:10" x14ac:dyDescent="0.25">
      <c r="B1255" s="1318" t="s">
        <v>15718</v>
      </c>
      <c r="C1255" s="1318">
        <v>480</v>
      </c>
      <c r="D1255" s="1318">
        <v>347</v>
      </c>
      <c r="E1255" s="1318">
        <v>149</v>
      </c>
      <c r="F1255" s="1318">
        <v>79</v>
      </c>
      <c r="G1255" s="1318">
        <v>53</v>
      </c>
      <c r="H1255" s="1318">
        <v>40</v>
      </c>
      <c r="I1255" s="1318">
        <v>29</v>
      </c>
      <c r="J1255" s="1318">
        <v>23</v>
      </c>
    </row>
    <row r="1256" spans="1:10" x14ac:dyDescent="0.25">
      <c r="A1256" s="1360">
        <v>34</v>
      </c>
      <c r="B1256" s="1318" t="s">
        <v>12628</v>
      </c>
      <c r="C1256" s="1318">
        <v>401</v>
      </c>
      <c r="D1256" s="1318">
        <v>331</v>
      </c>
      <c r="E1256" s="1318">
        <v>290</v>
      </c>
      <c r="F1256" s="1318">
        <v>258</v>
      </c>
      <c r="G1256" s="1318">
        <v>232</v>
      </c>
      <c r="H1256" s="1318">
        <v>211</v>
      </c>
      <c r="I1256" s="1318">
        <v>186</v>
      </c>
      <c r="J1256" s="1318">
        <v>166</v>
      </c>
    </row>
    <row r="1257" spans="1:10" x14ac:dyDescent="0.25">
      <c r="B1257" s="1318" t="s">
        <v>15718</v>
      </c>
      <c r="C1257" s="1318">
        <v>401</v>
      </c>
      <c r="D1257" s="1318">
        <v>189</v>
      </c>
      <c r="E1257" s="1318">
        <v>89</v>
      </c>
      <c r="F1257" s="1318">
        <v>58</v>
      </c>
      <c r="G1257" s="1318">
        <v>43</v>
      </c>
      <c r="H1257" s="1318">
        <v>34</v>
      </c>
      <c r="I1257" s="1318">
        <v>26</v>
      </c>
      <c r="J1257" s="1318">
        <v>21</v>
      </c>
    </row>
    <row r="1258" spans="1:10" x14ac:dyDescent="0.25">
      <c r="A1258" s="1360">
        <v>35</v>
      </c>
      <c r="B1258" s="1318" t="s">
        <v>12628</v>
      </c>
      <c r="C1258" s="1318">
        <v>367</v>
      </c>
      <c r="D1258" s="1318">
        <v>317</v>
      </c>
      <c r="E1258" s="1318">
        <v>279</v>
      </c>
      <c r="F1258" s="1318">
        <v>249</v>
      </c>
      <c r="G1258" s="1318">
        <v>224</v>
      </c>
      <c r="H1258" s="1318">
        <v>204</v>
      </c>
      <c r="I1258" s="1318">
        <v>180</v>
      </c>
      <c r="J1258" s="1318">
        <v>162</v>
      </c>
    </row>
    <row r="1259" spans="1:10" x14ac:dyDescent="0.25">
      <c r="B1259" s="1318" t="s">
        <v>15718</v>
      </c>
      <c r="C1259" s="1318">
        <v>254</v>
      </c>
      <c r="D1259" s="1318">
        <v>100</v>
      </c>
      <c r="E1259" s="1318">
        <v>62</v>
      </c>
      <c r="F1259" s="1318">
        <v>45</v>
      </c>
      <c r="G1259" s="1318">
        <v>35</v>
      </c>
      <c r="H1259" s="1318">
        <v>29</v>
      </c>
      <c r="I1259" s="1318">
        <v>23</v>
      </c>
      <c r="J1259" s="1318">
        <v>19</v>
      </c>
    </row>
    <row r="1260" spans="1:10" x14ac:dyDescent="0.25">
      <c r="A1260" s="1360">
        <v>36</v>
      </c>
      <c r="B1260" s="1318" t="s">
        <v>12628</v>
      </c>
      <c r="C1260" s="1318">
        <v>350</v>
      </c>
      <c r="D1260" s="1318">
        <v>304</v>
      </c>
      <c r="E1260" s="1318">
        <v>268</v>
      </c>
      <c r="F1260" s="1318">
        <v>240</v>
      </c>
      <c r="G1260" s="1318">
        <v>217</v>
      </c>
      <c r="H1260" s="1318">
        <v>198</v>
      </c>
      <c r="I1260" s="1318">
        <v>176</v>
      </c>
      <c r="J1260" s="1318">
        <v>158</v>
      </c>
    </row>
    <row r="1261" spans="1:10" x14ac:dyDescent="0.25">
      <c r="B1261" s="1318" t="s">
        <v>15718</v>
      </c>
      <c r="C1261" s="1318">
        <v>108</v>
      </c>
      <c r="D1261" s="1318">
        <v>65</v>
      </c>
      <c r="E1261" s="1318">
        <v>46</v>
      </c>
      <c r="F1261" s="1318">
        <v>36</v>
      </c>
      <c r="G1261" s="1318">
        <v>30</v>
      </c>
      <c r="H1261" s="1318">
        <v>25</v>
      </c>
      <c r="I1261" s="1318">
        <v>20</v>
      </c>
      <c r="J1261" s="1318">
        <v>17</v>
      </c>
    </row>
    <row r="1262" spans="1:10" x14ac:dyDescent="0.25">
      <c r="A1262" s="1360">
        <v>37</v>
      </c>
      <c r="B1262" s="1318" t="s">
        <v>12628</v>
      </c>
      <c r="C1262" s="1318">
        <v>334</v>
      </c>
      <c r="D1262" s="1318">
        <v>291</v>
      </c>
      <c r="E1262" s="1318">
        <v>258</v>
      </c>
      <c r="F1262" s="1318">
        <v>232</v>
      </c>
      <c r="G1262" s="1318">
        <v>211</v>
      </c>
      <c r="H1262" s="1318">
        <v>193</v>
      </c>
      <c r="I1262" s="1318">
        <v>171</v>
      </c>
      <c r="J1262" s="1318">
        <v>154</v>
      </c>
    </row>
    <row r="1263" spans="1:10" x14ac:dyDescent="0.25">
      <c r="B1263" s="1318" t="s">
        <v>15718</v>
      </c>
      <c r="C1263" s="1318">
        <v>73</v>
      </c>
      <c r="D1263" s="1318">
        <v>50</v>
      </c>
      <c r="E1263" s="1318">
        <v>38</v>
      </c>
      <c r="F1263" s="1318">
        <v>31</v>
      </c>
      <c r="G1263" s="1318">
        <v>26</v>
      </c>
      <c r="H1263" s="1318">
        <v>22</v>
      </c>
      <c r="I1263" s="1318">
        <v>18</v>
      </c>
      <c r="J1263" s="1318">
        <v>16</v>
      </c>
    </row>
    <row r="1264" spans="1:10" x14ac:dyDescent="0.25">
      <c r="A1264" s="1360">
        <v>38</v>
      </c>
      <c r="B1264" s="1318" t="s">
        <v>12628</v>
      </c>
      <c r="C1264" s="1318">
        <v>320</v>
      </c>
      <c r="D1264" s="1318">
        <v>280</v>
      </c>
      <c r="E1264" s="1318">
        <v>249</v>
      </c>
      <c r="F1264" s="1318">
        <v>224</v>
      </c>
      <c r="G1264" s="1318">
        <v>204</v>
      </c>
      <c r="H1264" s="1318">
        <v>187</v>
      </c>
      <c r="I1264" s="1318">
        <v>167</v>
      </c>
      <c r="J1264" s="1318">
        <v>150</v>
      </c>
    </row>
    <row r="1265" spans="1:10" x14ac:dyDescent="0.25">
      <c r="B1265" s="1318" t="s">
        <v>15718</v>
      </c>
      <c r="C1265" s="1318">
        <v>53</v>
      </c>
      <c r="D1265" s="1318">
        <v>40</v>
      </c>
      <c r="E1265" s="1318">
        <v>32</v>
      </c>
      <c r="F1265" s="1318">
        <v>27</v>
      </c>
      <c r="G1265" s="1318">
        <v>23</v>
      </c>
      <c r="H1265" s="1318">
        <v>20</v>
      </c>
      <c r="I1265" s="1318">
        <v>17</v>
      </c>
      <c r="J1265" s="1318">
        <v>14</v>
      </c>
    </row>
    <row r="1266" spans="1:10" x14ac:dyDescent="0.25">
      <c r="A1266" s="1360">
        <v>39</v>
      </c>
      <c r="B1266" s="1318" t="s">
        <v>12628</v>
      </c>
      <c r="C1266" s="1318">
        <v>306</v>
      </c>
      <c r="D1266" s="1318">
        <v>270</v>
      </c>
      <c r="E1266" s="1318">
        <v>241</v>
      </c>
      <c r="F1266" s="1318">
        <v>217</v>
      </c>
      <c r="G1266" s="1318">
        <v>198</v>
      </c>
      <c r="H1266" s="1318">
        <v>182</v>
      </c>
      <c r="I1266" s="1318">
        <v>163</v>
      </c>
      <c r="J1266" s="1318">
        <v>147</v>
      </c>
    </row>
    <row r="1267" spans="1:10" x14ac:dyDescent="0.25">
      <c r="B1267" s="1318" t="s">
        <v>15718</v>
      </c>
      <c r="C1267" s="1318">
        <v>41</v>
      </c>
      <c r="D1267" s="1318">
        <v>33</v>
      </c>
      <c r="E1267" s="1318">
        <v>27</v>
      </c>
      <c r="F1267" s="1318">
        <v>23</v>
      </c>
      <c r="G1267" s="1318">
        <v>20</v>
      </c>
      <c r="H1267" s="1318">
        <v>18</v>
      </c>
      <c r="I1267" s="1318">
        <v>15</v>
      </c>
      <c r="J1267" s="1318">
        <v>13</v>
      </c>
    </row>
    <row r="1268" spans="1:10" x14ac:dyDescent="0.25">
      <c r="A1268" s="1360">
        <v>40</v>
      </c>
      <c r="B1268" s="1318" t="s">
        <v>12628</v>
      </c>
      <c r="C1268" s="1318">
        <v>294</v>
      </c>
      <c r="D1268" s="1318">
        <v>260</v>
      </c>
      <c r="E1268" s="1318">
        <v>233</v>
      </c>
      <c r="F1268" s="1318">
        <v>211</v>
      </c>
      <c r="G1268" s="1318">
        <v>193</v>
      </c>
      <c r="H1268" s="1318">
        <v>177</v>
      </c>
      <c r="I1268" s="1318">
        <v>159</v>
      </c>
      <c r="J1268" s="1318">
        <v>143</v>
      </c>
    </row>
    <row r="1269" spans="1:10" x14ac:dyDescent="0.25">
      <c r="B1269" s="1318" t="s">
        <v>15718</v>
      </c>
      <c r="C1269" s="1318">
        <v>34</v>
      </c>
      <c r="D1269" s="1318">
        <v>28</v>
      </c>
      <c r="E1269" s="1318">
        <v>24</v>
      </c>
      <c r="F1269" s="1318">
        <v>21</v>
      </c>
      <c r="G1269" s="1318">
        <v>18</v>
      </c>
      <c r="H1269" s="1318">
        <v>16</v>
      </c>
      <c r="I1269" s="1318">
        <v>14</v>
      </c>
      <c r="J1269" s="1318">
        <v>12</v>
      </c>
    </row>
    <row r="1270" spans="1:10" x14ac:dyDescent="0.25">
      <c r="A1270" s="1360" t="s">
        <v>12644</v>
      </c>
    </row>
    <row r="1271" spans="1:10" x14ac:dyDescent="0.25">
      <c r="A1271" s="1360" t="s">
        <v>12638</v>
      </c>
    </row>
    <row r="1272" spans="1:10" x14ac:dyDescent="0.25">
      <c r="A1272" s="1360" t="s">
        <v>22222</v>
      </c>
      <c r="B1272" s="1318" t="s">
        <v>22223</v>
      </c>
      <c r="C1272" s="1318" t="s">
        <v>22260</v>
      </c>
    </row>
    <row r="1273" spans="1:10" x14ac:dyDescent="0.25">
      <c r="A1273" s="1360" t="s">
        <v>22225</v>
      </c>
      <c r="B1273" s="1318" t="s">
        <v>15752</v>
      </c>
      <c r="C1273" s="1318" t="s">
        <v>22226</v>
      </c>
    </row>
    <row r="1275" spans="1:10" x14ac:dyDescent="0.25">
      <c r="A1275" s="1360" t="s">
        <v>22227</v>
      </c>
      <c r="B1275" s="1318" t="s">
        <v>22228</v>
      </c>
      <c r="C1275" s="1318" t="s">
        <v>22229</v>
      </c>
    </row>
    <row r="1276" spans="1:10" x14ac:dyDescent="0.25">
      <c r="C1276" s="1318" t="s">
        <v>22230</v>
      </c>
      <c r="D1276" s="1318" t="s">
        <v>22231</v>
      </c>
      <c r="E1276" s="1318" t="s">
        <v>22232</v>
      </c>
      <c r="F1276" s="1318" t="s">
        <v>22233</v>
      </c>
      <c r="G1276" s="1318" t="s">
        <v>22234</v>
      </c>
      <c r="H1276" s="1318" t="s">
        <v>22235</v>
      </c>
      <c r="I1276" s="1318" t="s">
        <v>22236</v>
      </c>
      <c r="J1276" s="1318" t="s">
        <v>22237</v>
      </c>
    </row>
    <row r="1277" spans="1:10" x14ac:dyDescent="0.25">
      <c r="A1277" s="1360" t="s">
        <v>15753</v>
      </c>
      <c r="B1277" s="1318" t="s">
        <v>15754</v>
      </c>
      <c r="C1277" s="1318" t="s">
        <v>22238</v>
      </c>
      <c r="D1277" s="1318" t="s">
        <v>22239</v>
      </c>
      <c r="E1277" s="1318" t="s">
        <v>22240</v>
      </c>
      <c r="F1277" s="1318" t="s">
        <v>22241</v>
      </c>
      <c r="G1277" s="1318" t="s">
        <v>22242</v>
      </c>
      <c r="H1277" s="1318" t="s">
        <v>22243</v>
      </c>
      <c r="I1277" s="1318" t="s">
        <v>22244</v>
      </c>
      <c r="J1277" s="1318" t="s">
        <v>22245</v>
      </c>
    </row>
    <row r="1278" spans="1:10" x14ac:dyDescent="0.25">
      <c r="A1278" s="1360" t="s">
        <v>22246</v>
      </c>
      <c r="B1278" s="1318" t="s">
        <v>22247</v>
      </c>
      <c r="C1278" s="1318" t="s">
        <v>22248</v>
      </c>
      <c r="D1278" s="1318" t="s">
        <v>22248</v>
      </c>
      <c r="E1278" s="1318" t="s">
        <v>22248</v>
      </c>
      <c r="F1278" s="1318" t="s">
        <v>22248</v>
      </c>
      <c r="G1278" s="1318" t="s">
        <v>22248</v>
      </c>
      <c r="H1278" s="1318" t="s">
        <v>22248</v>
      </c>
      <c r="I1278" s="1318" t="s">
        <v>22248</v>
      </c>
      <c r="J1278" s="1318" t="s">
        <v>22248</v>
      </c>
    </row>
    <row r="1280" spans="1:10" x14ac:dyDescent="0.25">
      <c r="A1280" s="1360">
        <v>20</v>
      </c>
      <c r="B1280" s="1318" t="s">
        <v>12628</v>
      </c>
      <c r="C1280" s="1318">
        <v>480</v>
      </c>
      <c r="D1280" s="1318">
        <v>480</v>
      </c>
      <c r="E1280" s="1318">
        <v>480</v>
      </c>
      <c r="F1280" s="1318">
        <v>448</v>
      </c>
      <c r="G1280" s="1318">
        <v>403</v>
      </c>
      <c r="H1280" s="1318">
        <v>367</v>
      </c>
      <c r="I1280" s="1318">
        <v>323</v>
      </c>
      <c r="J1280" s="1318">
        <v>246</v>
      </c>
    </row>
    <row r="1281" spans="1:10" x14ac:dyDescent="0.25">
      <c r="B1281" s="1318" t="s">
        <v>15718</v>
      </c>
      <c r="C1281" s="1318">
        <v>480</v>
      </c>
      <c r="D1281" s="1318">
        <v>480</v>
      </c>
      <c r="E1281" s="1318">
        <v>480</v>
      </c>
      <c r="F1281" s="1318">
        <v>448</v>
      </c>
      <c r="G1281" s="1318">
        <v>403</v>
      </c>
      <c r="H1281" s="1318">
        <v>367</v>
      </c>
      <c r="I1281" s="1318">
        <v>323</v>
      </c>
      <c r="J1281" s="1318">
        <v>194</v>
      </c>
    </row>
    <row r="1282" spans="1:10" x14ac:dyDescent="0.25">
      <c r="A1282" s="1360">
        <v>21</v>
      </c>
      <c r="B1282" s="1318" t="s">
        <v>12628</v>
      </c>
      <c r="C1282" s="1318">
        <v>480</v>
      </c>
      <c r="D1282" s="1318">
        <v>480</v>
      </c>
      <c r="E1282" s="1318">
        <v>480</v>
      </c>
      <c r="F1282" s="1318">
        <v>448</v>
      </c>
      <c r="G1282" s="1318">
        <v>403</v>
      </c>
      <c r="H1282" s="1318">
        <v>367</v>
      </c>
      <c r="I1282" s="1318">
        <v>317</v>
      </c>
      <c r="J1282" s="1318">
        <v>238</v>
      </c>
    </row>
    <row r="1283" spans="1:10" x14ac:dyDescent="0.25">
      <c r="B1283" s="1318" t="s">
        <v>15718</v>
      </c>
      <c r="C1283" s="1318">
        <v>480</v>
      </c>
      <c r="D1283" s="1318">
        <v>480</v>
      </c>
      <c r="E1283" s="1318">
        <v>480</v>
      </c>
      <c r="F1283" s="1318">
        <v>448</v>
      </c>
      <c r="G1283" s="1318">
        <v>403</v>
      </c>
      <c r="H1283" s="1318">
        <v>367</v>
      </c>
      <c r="I1283" s="1318">
        <v>317</v>
      </c>
      <c r="J1283" s="1318">
        <v>135</v>
      </c>
    </row>
    <row r="1284" spans="1:10" x14ac:dyDescent="0.25">
      <c r="A1284" s="1360">
        <v>22</v>
      </c>
      <c r="B1284" s="1318" t="s">
        <v>12628</v>
      </c>
      <c r="C1284" s="1318">
        <v>480</v>
      </c>
      <c r="D1284" s="1318">
        <v>480</v>
      </c>
      <c r="E1284" s="1318">
        <v>480</v>
      </c>
      <c r="F1284" s="1318">
        <v>448</v>
      </c>
      <c r="G1284" s="1318">
        <v>403</v>
      </c>
      <c r="H1284" s="1318">
        <v>367</v>
      </c>
      <c r="I1284" s="1318">
        <v>280</v>
      </c>
      <c r="J1284" s="1318">
        <v>231</v>
      </c>
    </row>
    <row r="1285" spans="1:10" x14ac:dyDescent="0.25">
      <c r="B1285" s="1318" t="s">
        <v>15718</v>
      </c>
      <c r="C1285" s="1318">
        <v>480</v>
      </c>
      <c r="D1285" s="1318">
        <v>480</v>
      </c>
      <c r="E1285" s="1318">
        <v>480</v>
      </c>
      <c r="F1285" s="1318">
        <v>448</v>
      </c>
      <c r="G1285" s="1318">
        <v>403</v>
      </c>
      <c r="H1285" s="1318">
        <v>367</v>
      </c>
      <c r="I1285" s="1318">
        <v>280</v>
      </c>
      <c r="J1285" s="1318">
        <v>101</v>
      </c>
    </row>
    <row r="1286" spans="1:10" x14ac:dyDescent="0.25">
      <c r="A1286" s="1360">
        <v>23</v>
      </c>
      <c r="B1286" s="1318" t="s">
        <v>12628</v>
      </c>
      <c r="C1286" s="1318">
        <v>480</v>
      </c>
      <c r="D1286" s="1318">
        <v>480</v>
      </c>
      <c r="E1286" s="1318">
        <v>480</v>
      </c>
      <c r="F1286" s="1318">
        <v>448</v>
      </c>
      <c r="G1286" s="1318">
        <v>403</v>
      </c>
      <c r="H1286" s="1318">
        <v>367</v>
      </c>
      <c r="I1286" s="1318">
        <v>261</v>
      </c>
      <c r="J1286" s="1318">
        <v>224</v>
      </c>
    </row>
    <row r="1287" spans="1:10" x14ac:dyDescent="0.25">
      <c r="B1287" s="1318" t="s">
        <v>15718</v>
      </c>
      <c r="C1287" s="1318">
        <v>480</v>
      </c>
      <c r="D1287" s="1318">
        <v>480</v>
      </c>
      <c r="E1287" s="1318">
        <v>480</v>
      </c>
      <c r="F1287" s="1318">
        <v>448</v>
      </c>
      <c r="G1287" s="1318">
        <v>403</v>
      </c>
      <c r="H1287" s="1318">
        <v>367</v>
      </c>
      <c r="I1287" s="1318">
        <v>261</v>
      </c>
      <c r="J1287" s="1318">
        <v>80</v>
      </c>
    </row>
    <row r="1288" spans="1:10" x14ac:dyDescent="0.25">
      <c r="A1288" s="1360">
        <v>24</v>
      </c>
      <c r="B1288" s="1318" t="s">
        <v>12628</v>
      </c>
      <c r="C1288" s="1318">
        <v>480</v>
      </c>
      <c r="D1288" s="1318">
        <v>480</v>
      </c>
      <c r="E1288" s="1318">
        <v>480</v>
      </c>
      <c r="F1288" s="1318">
        <v>448</v>
      </c>
      <c r="G1288" s="1318">
        <v>403</v>
      </c>
      <c r="H1288" s="1318">
        <v>343</v>
      </c>
      <c r="I1288" s="1318">
        <v>252</v>
      </c>
      <c r="J1288" s="1318">
        <v>218</v>
      </c>
    </row>
    <row r="1289" spans="1:10" x14ac:dyDescent="0.25">
      <c r="B1289" s="1318" t="s">
        <v>15718</v>
      </c>
      <c r="C1289" s="1318">
        <v>480</v>
      </c>
      <c r="D1289" s="1318">
        <v>480</v>
      </c>
      <c r="E1289" s="1318">
        <v>480</v>
      </c>
      <c r="F1289" s="1318">
        <v>448</v>
      </c>
      <c r="G1289" s="1318">
        <v>403</v>
      </c>
      <c r="H1289" s="1318">
        <v>343</v>
      </c>
      <c r="I1289" s="1318">
        <v>163</v>
      </c>
      <c r="J1289" s="1318">
        <v>66</v>
      </c>
    </row>
    <row r="1290" spans="1:10" x14ac:dyDescent="0.25">
      <c r="A1290" s="1360">
        <v>25</v>
      </c>
      <c r="B1290" s="1318" t="s">
        <v>12628</v>
      </c>
      <c r="C1290" s="1318">
        <v>480</v>
      </c>
      <c r="D1290" s="1318">
        <v>480</v>
      </c>
      <c r="E1290" s="1318">
        <v>480</v>
      </c>
      <c r="F1290" s="1318">
        <v>448</v>
      </c>
      <c r="G1290" s="1318">
        <v>403</v>
      </c>
      <c r="H1290" s="1318">
        <v>298</v>
      </c>
      <c r="I1290" s="1318">
        <v>244</v>
      </c>
      <c r="J1290" s="1318">
        <v>212</v>
      </c>
    </row>
    <row r="1291" spans="1:10" x14ac:dyDescent="0.25">
      <c r="B1291" s="1318" t="s">
        <v>15718</v>
      </c>
      <c r="C1291" s="1318">
        <v>480</v>
      </c>
      <c r="D1291" s="1318">
        <v>480</v>
      </c>
      <c r="E1291" s="1318">
        <v>480</v>
      </c>
      <c r="F1291" s="1318">
        <v>448</v>
      </c>
      <c r="G1291" s="1318">
        <v>403</v>
      </c>
      <c r="H1291" s="1318">
        <v>298</v>
      </c>
      <c r="I1291" s="1318">
        <v>113</v>
      </c>
      <c r="J1291" s="1318">
        <v>56</v>
      </c>
    </row>
    <row r="1292" spans="1:10" x14ac:dyDescent="0.25">
      <c r="A1292" s="1360">
        <v>26</v>
      </c>
      <c r="B1292" s="1318" t="s">
        <v>12628</v>
      </c>
      <c r="C1292" s="1318">
        <v>480</v>
      </c>
      <c r="D1292" s="1318">
        <v>480</v>
      </c>
      <c r="E1292" s="1318">
        <v>480</v>
      </c>
      <c r="F1292" s="1318">
        <v>448</v>
      </c>
      <c r="G1292" s="1318">
        <v>359</v>
      </c>
      <c r="H1292" s="1318">
        <v>278</v>
      </c>
      <c r="I1292" s="1318">
        <v>237</v>
      </c>
      <c r="J1292" s="1318">
        <v>206</v>
      </c>
    </row>
    <row r="1293" spans="1:10" x14ac:dyDescent="0.25">
      <c r="B1293" s="1318" t="s">
        <v>15718</v>
      </c>
      <c r="C1293" s="1318">
        <v>480</v>
      </c>
      <c r="D1293" s="1318">
        <v>480</v>
      </c>
      <c r="E1293" s="1318">
        <v>480</v>
      </c>
      <c r="F1293" s="1318">
        <v>448</v>
      </c>
      <c r="G1293" s="1318">
        <v>359</v>
      </c>
      <c r="H1293" s="1318">
        <v>278</v>
      </c>
      <c r="I1293" s="1318">
        <v>86</v>
      </c>
      <c r="J1293" s="1318">
        <v>48</v>
      </c>
    </row>
    <row r="1294" spans="1:10" x14ac:dyDescent="0.25">
      <c r="A1294" s="1360">
        <v>27</v>
      </c>
      <c r="B1294" s="1318" t="s">
        <v>12628</v>
      </c>
      <c r="C1294" s="1318">
        <v>480</v>
      </c>
      <c r="D1294" s="1318">
        <v>480</v>
      </c>
      <c r="E1294" s="1318">
        <v>480</v>
      </c>
      <c r="F1294" s="1318">
        <v>422</v>
      </c>
      <c r="G1294" s="1318">
        <v>307</v>
      </c>
      <c r="H1294" s="1318">
        <v>269</v>
      </c>
      <c r="I1294" s="1318">
        <v>230</v>
      </c>
      <c r="J1294" s="1318">
        <v>201</v>
      </c>
    </row>
    <row r="1295" spans="1:10" x14ac:dyDescent="0.25">
      <c r="B1295" s="1318" t="s">
        <v>15718</v>
      </c>
      <c r="C1295" s="1318">
        <v>480</v>
      </c>
      <c r="D1295" s="1318">
        <v>480</v>
      </c>
      <c r="E1295" s="1318">
        <v>480</v>
      </c>
      <c r="F1295" s="1318">
        <v>422</v>
      </c>
      <c r="G1295" s="1318">
        <v>307</v>
      </c>
      <c r="H1295" s="1318">
        <v>175</v>
      </c>
      <c r="I1295" s="1318">
        <v>68</v>
      </c>
      <c r="J1295" s="1318">
        <v>42</v>
      </c>
    </row>
    <row r="1296" spans="1:10" x14ac:dyDescent="0.25">
      <c r="A1296" s="1360">
        <v>28</v>
      </c>
      <c r="B1296" s="1318" t="s">
        <v>12628</v>
      </c>
      <c r="C1296" s="1318">
        <v>480</v>
      </c>
      <c r="D1296" s="1318">
        <v>480</v>
      </c>
      <c r="E1296" s="1318">
        <v>480</v>
      </c>
      <c r="F1296" s="1318">
        <v>363</v>
      </c>
      <c r="G1296" s="1318">
        <v>292</v>
      </c>
      <c r="H1296" s="1318">
        <v>260</v>
      </c>
      <c r="I1296" s="1318">
        <v>223</v>
      </c>
      <c r="J1296" s="1318">
        <v>196</v>
      </c>
    </row>
    <row r="1297" spans="1:10" x14ac:dyDescent="0.25">
      <c r="B1297" s="1318" t="s">
        <v>15718</v>
      </c>
      <c r="C1297" s="1318">
        <v>480</v>
      </c>
      <c r="D1297" s="1318">
        <v>480</v>
      </c>
      <c r="E1297" s="1318">
        <v>480</v>
      </c>
      <c r="F1297" s="1318">
        <v>363</v>
      </c>
      <c r="G1297" s="1318">
        <v>292</v>
      </c>
      <c r="H1297" s="1318">
        <v>109</v>
      </c>
      <c r="I1297" s="1318">
        <v>55</v>
      </c>
      <c r="J1297" s="1318">
        <v>37</v>
      </c>
    </row>
    <row r="1298" spans="1:10" x14ac:dyDescent="0.25">
      <c r="A1298" s="1360">
        <v>29</v>
      </c>
      <c r="B1298" s="1318" t="s">
        <v>12628</v>
      </c>
      <c r="C1298" s="1318">
        <v>480</v>
      </c>
      <c r="D1298" s="1318">
        <v>480</v>
      </c>
      <c r="E1298" s="1318">
        <v>426</v>
      </c>
      <c r="F1298" s="1318">
        <v>319</v>
      </c>
      <c r="G1298" s="1318">
        <v>281</v>
      </c>
      <c r="H1298" s="1318">
        <v>251</v>
      </c>
      <c r="I1298" s="1318">
        <v>217</v>
      </c>
      <c r="J1298" s="1318">
        <v>191</v>
      </c>
    </row>
    <row r="1299" spans="1:10" x14ac:dyDescent="0.25">
      <c r="B1299" s="1318" t="s">
        <v>15718</v>
      </c>
      <c r="C1299" s="1318">
        <v>480</v>
      </c>
      <c r="D1299" s="1318">
        <v>480</v>
      </c>
      <c r="E1299" s="1318">
        <v>426</v>
      </c>
      <c r="F1299" s="1318">
        <v>319</v>
      </c>
      <c r="G1299" s="1318">
        <v>151</v>
      </c>
      <c r="H1299" s="1318">
        <v>79</v>
      </c>
      <c r="I1299" s="1318">
        <v>46</v>
      </c>
      <c r="J1299" s="1318">
        <v>32</v>
      </c>
    </row>
    <row r="1300" spans="1:10" x14ac:dyDescent="0.25">
      <c r="A1300" s="1360">
        <v>30</v>
      </c>
      <c r="B1300" s="1318" t="s">
        <v>12628</v>
      </c>
      <c r="C1300" s="1318">
        <v>480</v>
      </c>
      <c r="D1300" s="1318">
        <v>480</v>
      </c>
      <c r="E1300" s="1318">
        <v>354</v>
      </c>
      <c r="F1300" s="1318">
        <v>307</v>
      </c>
      <c r="G1300" s="1318">
        <v>272</v>
      </c>
      <c r="H1300" s="1318">
        <v>244</v>
      </c>
      <c r="I1300" s="1318">
        <v>211</v>
      </c>
      <c r="J1300" s="1318">
        <v>186</v>
      </c>
    </row>
    <row r="1301" spans="1:10" x14ac:dyDescent="0.25">
      <c r="B1301" s="1318" t="s">
        <v>15718</v>
      </c>
      <c r="C1301" s="1318">
        <v>480</v>
      </c>
      <c r="D1301" s="1318">
        <v>480</v>
      </c>
      <c r="E1301" s="1318">
        <v>354</v>
      </c>
      <c r="F1301" s="1318">
        <v>208</v>
      </c>
      <c r="G1301" s="1318">
        <v>97</v>
      </c>
      <c r="H1301" s="1318">
        <v>61</v>
      </c>
      <c r="I1301" s="1318">
        <v>39</v>
      </c>
      <c r="J1301" s="1318">
        <v>29</v>
      </c>
    </row>
    <row r="1302" spans="1:10" x14ac:dyDescent="0.25">
      <c r="A1302" s="1360">
        <v>31</v>
      </c>
      <c r="B1302" s="1318" t="s">
        <v>12628</v>
      </c>
      <c r="C1302" s="1318">
        <v>480</v>
      </c>
      <c r="D1302" s="1318">
        <v>423</v>
      </c>
      <c r="E1302" s="1318">
        <v>337</v>
      </c>
      <c r="F1302" s="1318">
        <v>295</v>
      </c>
      <c r="G1302" s="1318">
        <v>263</v>
      </c>
      <c r="H1302" s="1318">
        <v>236</v>
      </c>
      <c r="I1302" s="1318">
        <v>205</v>
      </c>
      <c r="J1302" s="1318">
        <v>181</v>
      </c>
    </row>
    <row r="1303" spans="1:10" x14ac:dyDescent="0.25">
      <c r="B1303" s="1318" t="s">
        <v>15718</v>
      </c>
      <c r="C1303" s="1318">
        <v>480</v>
      </c>
      <c r="D1303" s="1318">
        <v>423</v>
      </c>
      <c r="E1303" s="1318">
        <v>291</v>
      </c>
      <c r="F1303" s="1318">
        <v>117</v>
      </c>
      <c r="G1303" s="1318">
        <v>71</v>
      </c>
      <c r="H1303" s="1318">
        <v>50</v>
      </c>
      <c r="I1303" s="1318">
        <v>34</v>
      </c>
      <c r="J1303" s="1318">
        <v>26</v>
      </c>
    </row>
    <row r="1304" spans="1:10" x14ac:dyDescent="0.25">
      <c r="A1304" s="1360">
        <v>32</v>
      </c>
      <c r="B1304" s="1318" t="s">
        <v>12628</v>
      </c>
      <c r="C1304" s="1318">
        <v>480</v>
      </c>
      <c r="D1304" s="1318">
        <v>376</v>
      </c>
      <c r="E1304" s="1318">
        <v>324</v>
      </c>
      <c r="F1304" s="1318">
        <v>285</v>
      </c>
      <c r="G1304" s="1318">
        <v>254</v>
      </c>
      <c r="H1304" s="1318">
        <v>229</v>
      </c>
      <c r="I1304" s="1318">
        <v>200</v>
      </c>
      <c r="J1304" s="1318">
        <v>177</v>
      </c>
    </row>
    <row r="1305" spans="1:10" x14ac:dyDescent="0.25">
      <c r="B1305" s="1318" t="s">
        <v>15718</v>
      </c>
      <c r="C1305" s="1318">
        <v>480</v>
      </c>
      <c r="D1305" s="1318">
        <v>376</v>
      </c>
      <c r="E1305" s="1318">
        <v>139</v>
      </c>
      <c r="F1305" s="1318">
        <v>81</v>
      </c>
      <c r="G1305" s="1318">
        <v>56</v>
      </c>
      <c r="H1305" s="1318">
        <v>41</v>
      </c>
      <c r="I1305" s="1318">
        <v>30</v>
      </c>
      <c r="J1305" s="1318">
        <v>23</v>
      </c>
    </row>
    <row r="1306" spans="1:10" x14ac:dyDescent="0.25">
      <c r="A1306" s="1360">
        <v>33</v>
      </c>
      <c r="B1306" s="1318" t="s">
        <v>12628</v>
      </c>
      <c r="C1306" s="1318">
        <v>425</v>
      </c>
      <c r="D1306" s="1318">
        <v>360</v>
      </c>
      <c r="E1306" s="1318">
        <v>312</v>
      </c>
      <c r="F1306" s="1318">
        <v>275</v>
      </c>
      <c r="G1306" s="1318">
        <v>246</v>
      </c>
      <c r="H1306" s="1318">
        <v>222</v>
      </c>
      <c r="I1306" s="1318">
        <v>194</v>
      </c>
      <c r="J1306" s="1318">
        <v>173</v>
      </c>
    </row>
    <row r="1307" spans="1:10" x14ac:dyDescent="0.25">
      <c r="B1307" s="1318" t="s">
        <v>15718</v>
      </c>
      <c r="C1307" s="1318">
        <v>425</v>
      </c>
      <c r="D1307" s="1318">
        <v>171</v>
      </c>
      <c r="E1307" s="1318">
        <v>91</v>
      </c>
      <c r="F1307" s="1318">
        <v>61</v>
      </c>
      <c r="G1307" s="1318">
        <v>46</v>
      </c>
      <c r="H1307" s="1318">
        <v>35</v>
      </c>
      <c r="I1307" s="1318">
        <v>27</v>
      </c>
      <c r="J1307" s="1318">
        <v>21</v>
      </c>
    </row>
    <row r="1308" spans="1:10" x14ac:dyDescent="0.25">
      <c r="A1308" s="1360">
        <v>34</v>
      </c>
      <c r="B1308" s="1318" t="s">
        <v>12628</v>
      </c>
      <c r="C1308" s="1318">
        <v>405</v>
      </c>
      <c r="D1308" s="1318">
        <v>345</v>
      </c>
      <c r="E1308" s="1318">
        <v>300</v>
      </c>
      <c r="F1308" s="1318">
        <v>266</v>
      </c>
      <c r="G1308" s="1318">
        <v>238</v>
      </c>
      <c r="H1308" s="1318">
        <v>216</v>
      </c>
      <c r="I1308" s="1318">
        <v>189</v>
      </c>
      <c r="J1308" s="1318">
        <v>169</v>
      </c>
    </row>
    <row r="1309" spans="1:10" x14ac:dyDescent="0.25">
      <c r="B1309" s="1318" t="s">
        <v>15718</v>
      </c>
      <c r="C1309" s="1318">
        <v>203</v>
      </c>
      <c r="D1309" s="1318">
        <v>99</v>
      </c>
      <c r="E1309" s="1318">
        <v>65</v>
      </c>
      <c r="F1309" s="1318">
        <v>48</v>
      </c>
      <c r="G1309" s="1318">
        <v>38</v>
      </c>
      <c r="H1309" s="1318">
        <v>30</v>
      </c>
      <c r="I1309" s="1318">
        <v>24</v>
      </c>
      <c r="J1309" s="1318">
        <v>19</v>
      </c>
    </row>
    <row r="1310" spans="1:10" x14ac:dyDescent="0.25">
      <c r="A1310" s="1360">
        <v>35</v>
      </c>
      <c r="B1310" s="1318" t="s">
        <v>12628</v>
      </c>
      <c r="C1310" s="1318">
        <v>387</v>
      </c>
      <c r="D1310" s="1318">
        <v>331</v>
      </c>
      <c r="E1310" s="1318">
        <v>290</v>
      </c>
      <c r="F1310" s="1318">
        <v>257</v>
      </c>
      <c r="G1310" s="1318">
        <v>231</v>
      </c>
      <c r="H1310" s="1318">
        <v>210</v>
      </c>
      <c r="I1310" s="1318">
        <v>185</v>
      </c>
      <c r="J1310" s="1318">
        <v>165</v>
      </c>
    </row>
    <row r="1311" spans="1:10" x14ac:dyDescent="0.25">
      <c r="B1311" s="1318" t="s">
        <v>15718</v>
      </c>
      <c r="C1311" s="1318">
        <v>113</v>
      </c>
      <c r="D1311" s="1318">
        <v>71</v>
      </c>
      <c r="E1311" s="1318">
        <v>51</v>
      </c>
      <c r="F1311" s="1318">
        <v>40</v>
      </c>
      <c r="G1311" s="1318">
        <v>32</v>
      </c>
      <c r="H1311" s="1318">
        <v>27</v>
      </c>
      <c r="I1311" s="1318">
        <v>21</v>
      </c>
      <c r="J1311" s="1318">
        <v>18</v>
      </c>
    </row>
    <row r="1312" spans="1:10" x14ac:dyDescent="0.25">
      <c r="A1312" s="1360">
        <v>36</v>
      </c>
      <c r="B1312" s="1318" t="s">
        <v>12628</v>
      </c>
      <c r="C1312" s="1318">
        <v>371</v>
      </c>
      <c r="D1312" s="1318">
        <v>319</v>
      </c>
      <c r="E1312" s="1318">
        <v>280</v>
      </c>
      <c r="F1312" s="1318">
        <v>249</v>
      </c>
      <c r="G1312" s="1318">
        <v>225</v>
      </c>
      <c r="H1312" s="1318">
        <v>204</v>
      </c>
      <c r="I1312" s="1318">
        <v>180</v>
      </c>
      <c r="J1312" s="1318">
        <v>161</v>
      </c>
    </row>
    <row r="1313" spans="1:10" x14ac:dyDescent="0.25">
      <c r="B1313" s="1318" t="s">
        <v>15718</v>
      </c>
      <c r="C1313" s="1318">
        <v>78</v>
      </c>
      <c r="D1313" s="1318">
        <v>55</v>
      </c>
      <c r="E1313" s="1318">
        <v>42</v>
      </c>
      <c r="F1313" s="1318">
        <v>34</v>
      </c>
      <c r="G1313" s="1318">
        <v>28</v>
      </c>
      <c r="H1313" s="1318">
        <v>24</v>
      </c>
      <c r="I1313" s="1318">
        <v>20</v>
      </c>
      <c r="J1313" s="1318">
        <v>16</v>
      </c>
    </row>
    <row r="1314" spans="1:10" x14ac:dyDescent="0.25">
      <c r="A1314" s="1360">
        <v>37</v>
      </c>
      <c r="B1314" s="1318" t="s">
        <v>12628</v>
      </c>
      <c r="C1314" s="1318">
        <v>356</v>
      </c>
      <c r="D1314" s="1318">
        <v>307</v>
      </c>
      <c r="E1314" s="1318">
        <v>270</v>
      </c>
      <c r="F1314" s="1318">
        <v>241</v>
      </c>
      <c r="G1314" s="1318">
        <v>218</v>
      </c>
      <c r="H1314" s="1318">
        <v>199</v>
      </c>
      <c r="I1314" s="1318">
        <v>176</v>
      </c>
      <c r="J1314" s="1318">
        <v>158</v>
      </c>
    </row>
    <row r="1315" spans="1:10" x14ac:dyDescent="0.25">
      <c r="B1315" s="1318" t="s">
        <v>15718</v>
      </c>
      <c r="C1315" s="1318">
        <v>59</v>
      </c>
      <c r="D1315" s="1318">
        <v>44</v>
      </c>
      <c r="E1315" s="1318">
        <v>35</v>
      </c>
      <c r="F1315" s="1318">
        <v>29</v>
      </c>
      <c r="G1315" s="1318">
        <v>25</v>
      </c>
      <c r="H1315" s="1318">
        <v>22</v>
      </c>
      <c r="I1315" s="1318">
        <v>18</v>
      </c>
      <c r="J1315" s="1318">
        <v>15</v>
      </c>
    </row>
    <row r="1316" spans="1:10" x14ac:dyDescent="0.25">
      <c r="A1316" s="1360">
        <v>38</v>
      </c>
      <c r="B1316" s="1318" t="s">
        <v>12628</v>
      </c>
      <c r="C1316" s="1318">
        <v>342</v>
      </c>
      <c r="D1316" s="1318">
        <v>296</v>
      </c>
      <c r="E1316" s="1318">
        <v>262</v>
      </c>
      <c r="F1316" s="1318">
        <v>234</v>
      </c>
      <c r="G1316" s="1318">
        <v>212</v>
      </c>
      <c r="H1316" s="1318">
        <v>194</v>
      </c>
      <c r="I1316" s="1318">
        <v>172</v>
      </c>
      <c r="J1316" s="1318">
        <v>154</v>
      </c>
    </row>
    <row r="1317" spans="1:10" x14ac:dyDescent="0.25">
      <c r="B1317" s="1318" t="s">
        <v>15718</v>
      </c>
      <c r="C1317" s="1318">
        <v>47</v>
      </c>
      <c r="D1317" s="1318">
        <v>37</v>
      </c>
      <c r="E1317" s="1318">
        <v>30</v>
      </c>
      <c r="F1317" s="1318">
        <v>26</v>
      </c>
      <c r="G1317" s="1318">
        <v>22</v>
      </c>
      <c r="H1317" s="1318">
        <v>20</v>
      </c>
      <c r="I1317" s="1318">
        <v>16</v>
      </c>
      <c r="J1317" s="1318">
        <v>14</v>
      </c>
    </row>
    <row r="1318" spans="1:10" x14ac:dyDescent="0.25">
      <c r="A1318" s="1360">
        <v>39</v>
      </c>
      <c r="B1318" s="1318" t="s">
        <v>12628</v>
      </c>
      <c r="C1318" s="1318">
        <v>329</v>
      </c>
      <c r="D1318" s="1318">
        <v>286</v>
      </c>
      <c r="E1318" s="1318">
        <v>253</v>
      </c>
      <c r="F1318" s="1318">
        <v>227</v>
      </c>
      <c r="G1318" s="1318">
        <v>206</v>
      </c>
      <c r="H1318" s="1318">
        <v>189</v>
      </c>
      <c r="I1318" s="1318">
        <v>168</v>
      </c>
      <c r="J1318" s="1318">
        <v>151</v>
      </c>
    </row>
    <row r="1319" spans="1:10" x14ac:dyDescent="0.25">
      <c r="B1319" s="1318" t="s">
        <v>15718</v>
      </c>
      <c r="C1319" s="1318">
        <v>39</v>
      </c>
      <c r="D1319" s="1318">
        <v>32</v>
      </c>
      <c r="E1319" s="1318">
        <v>27</v>
      </c>
      <c r="F1319" s="1318">
        <v>23</v>
      </c>
      <c r="G1319" s="1318">
        <v>20</v>
      </c>
      <c r="H1319" s="1318">
        <v>18</v>
      </c>
      <c r="I1319" s="1318">
        <v>15</v>
      </c>
      <c r="J1319" s="1318">
        <v>13</v>
      </c>
    </row>
    <row r="1320" spans="1:10" x14ac:dyDescent="0.25">
      <c r="A1320" s="1360">
        <v>40</v>
      </c>
      <c r="B1320" s="1318" t="s">
        <v>12628</v>
      </c>
      <c r="C1320" s="1318">
        <v>317</v>
      </c>
      <c r="D1320" s="1318">
        <v>277</v>
      </c>
      <c r="E1320" s="1318">
        <v>246</v>
      </c>
      <c r="F1320" s="1318">
        <v>221</v>
      </c>
      <c r="G1320" s="1318">
        <v>201</v>
      </c>
      <c r="H1320" s="1318">
        <v>184</v>
      </c>
      <c r="I1320" s="1318">
        <v>164</v>
      </c>
      <c r="J1320" s="1318">
        <v>148</v>
      </c>
    </row>
    <row r="1321" spans="1:10" x14ac:dyDescent="0.25">
      <c r="B1321" s="1318" t="s">
        <v>15718</v>
      </c>
      <c r="C1321" s="1318">
        <v>33</v>
      </c>
      <c r="D1321" s="1318">
        <v>27</v>
      </c>
      <c r="E1321" s="1318">
        <v>24</v>
      </c>
      <c r="F1321" s="1318">
        <v>21</v>
      </c>
      <c r="G1321" s="1318">
        <v>18</v>
      </c>
      <c r="H1321" s="1318">
        <v>16</v>
      </c>
      <c r="I1321" s="1318">
        <v>14</v>
      </c>
      <c r="J1321" s="1318">
        <v>12</v>
      </c>
    </row>
    <row r="1322" spans="1:10" x14ac:dyDescent="0.25">
      <c r="A1322" s="1360" t="s">
        <v>12645</v>
      </c>
    </row>
    <row r="1323" spans="1:10" x14ac:dyDescent="0.25">
      <c r="A1323" s="1360" t="s">
        <v>12638</v>
      </c>
    </row>
    <row r="1324" spans="1:10" x14ac:dyDescent="0.25">
      <c r="A1324" s="1360" t="s">
        <v>22222</v>
      </c>
      <c r="B1324" s="1318" t="s">
        <v>22223</v>
      </c>
      <c r="C1324" s="1318" t="s">
        <v>22260</v>
      </c>
    </row>
    <row r="1325" spans="1:10" x14ac:dyDescent="0.25">
      <c r="A1325" s="1360" t="s">
        <v>22225</v>
      </c>
      <c r="B1325" s="1318" t="s">
        <v>15752</v>
      </c>
      <c r="C1325" s="1318" t="s">
        <v>22249</v>
      </c>
    </row>
    <row r="1327" spans="1:10" x14ac:dyDescent="0.25">
      <c r="A1327" s="1360" t="s">
        <v>22227</v>
      </c>
      <c r="B1327" s="1318" t="s">
        <v>22228</v>
      </c>
      <c r="C1327" s="1318" t="s">
        <v>22229</v>
      </c>
    </row>
    <row r="1328" spans="1:10" x14ac:dyDescent="0.25">
      <c r="C1328" s="1318" t="s">
        <v>22230</v>
      </c>
      <c r="D1328" s="1318" t="s">
        <v>22250</v>
      </c>
      <c r="E1328" s="1318" t="s">
        <v>22232</v>
      </c>
      <c r="F1328" s="1318" t="s">
        <v>22233</v>
      </c>
      <c r="G1328" s="1318" t="s">
        <v>22234</v>
      </c>
      <c r="H1328" s="1318" t="s">
        <v>22257</v>
      </c>
      <c r="I1328" s="1318" t="s">
        <v>22251</v>
      </c>
      <c r="J1328" s="1318" t="s">
        <v>22252</v>
      </c>
    </row>
    <row r="1329" spans="1:10" x14ac:dyDescent="0.25">
      <c r="A1329" s="1360" t="s">
        <v>15753</v>
      </c>
      <c r="B1329" s="1318" t="s">
        <v>15754</v>
      </c>
      <c r="C1329" s="1318" t="s">
        <v>22238</v>
      </c>
      <c r="D1329" s="1318" t="s">
        <v>22239</v>
      </c>
      <c r="E1329" s="1318" t="s">
        <v>22240</v>
      </c>
      <c r="F1329" s="1318" t="s">
        <v>22241</v>
      </c>
      <c r="G1329" s="1318" t="s">
        <v>22242</v>
      </c>
      <c r="H1329" s="1318" t="s">
        <v>22243</v>
      </c>
      <c r="I1329" s="1318" t="s">
        <v>22244</v>
      </c>
      <c r="J1329" s="1318" t="s">
        <v>22245</v>
      </c>
    </row>
    <row r="1330" spans="1:10" x14ac:dyDescent="0.25">
      <c r="A1330" s="1360" t="s">
        <v>22246</v>
      </c>
      <c r="B1330" s="1318" t="s">
        <v>22247</v>
      </c>
      <c r="C1330" s="1318" t="s">
        <v>22248</v>
      </c>
      <c r="D1330" s="1318" t="s">
        <v>22248</v>
      </c>
      <c r="E1330" s="1318" t="s">
        <v>22248</v>
      </c>
      <c r="F1330" s="1318" t="s">
        <v>22248</v>
      </c>
      <c r="G1330" s="1318" t="s">
        <v>22248</v>
      </c>
      <c r="H1330" s="1318" t="s">
        <v>22248</v>
      </c>
      <c r="I1330" s="1318" t="s">
        <v>22248</v>
      </c>
      <c r="J1330" s="1318" t="s">
        <v>22248</v>
      </c>
    </row>
    <row r="1332" spans="1:10" x14ac:dyDescent="0.25">
      <c r="A1332" s="1360">
        <v>20</v>
      </c>
      <c r="B1332" s="1318" t="s">
        <v>12628</v>
      </c>
      <c r="C1332" s="1318">
        <v>480</v>
      </c>
      <c r="D1332" s="1318">
        <v>480</v>
      </c>
      <c r="E1332" s="1318">
        <v>480</v>
      </c>
      <c r="F1332" s="1318">
        <v>448</v>
      </c>
      <c r="G1332" s="1318">
        <v>403</v>
      </c>
      <c r="H1332" s="1318">
        <v>367</v>
      </c>
      <c r="I1332" s="1318">
        <v>323</v>
      </c>
      <c r="J1332" s="1318">
        <v>251</v>
      </c>
    </row>
    <row r="1333" spans="1:10" x14ac:dyDescent="0.25">
      <c r="B1333" s="1318" t="s">
        <v>15718</v>
      </c>
      <c r="C1333" s="1318">
        <v>480</v>
      </c>
      <c r="D1333" s="1318">
        <v>480</v>
      </c>
      <c r="E1333" s="1318">
        <v>480</v>
      </c>
      <c r="F1333" s="1318">
        <v>448</v>
      </c>
      <c r="G1333" s="1318">
        <v>403</v>
      </c>
      <c r="H1333" s="1318">
        <v>367</v>
      </c>
      <c r="I1333" s="1318">
        <v>323</v>
      </c>
      <c r="J1333" s="1318">
        <v>251</v>
      </c>
    </row>
    <row r="1334" spans="1:10" x14ac:dyDescent="0.25">
      <c r="A1334" s="1360">
        <v>21</v>
      </c>
      <c r="B1334" s="1318" t="s">
        <v>12628</v>
      </c>
      <c r="C1334" s="1318">
        <v>480</v>
      </c>
      <c r="D1334" s="1318">
        <v>480</v>
      </c>
      <c r="E1334" s="1318">
        <v>480</v>
      </c>
      <c r="F1334" s="1318">
        <v>448</v>
      </c>
      <c r="G1334" s="1318">
        <v>403</v>
      </c>
      <c r="H1334" s="1318">
        <v>367</v>
      </c>
      <c r="I1334" s="1318">
        <v>323</v>
      </c>
      <c r="J1334" s="1318">
        <v>241</v>
      </c>
    </row>
    <row r="1335" spans="1:10" x14ac:dyDescent="0.25">
      <c r="B1335" s="1318" t="s">
        <v>15718</v>
      </c>
      <c r="C1335" s="1318">
        <v>480</v>
      </c>
      <c r="D1335" s="1318">
        <v>480</v>
      </c>
      <c r="E1335" s="1318">
        <v>480</v>
      </c>
      <c r="F1335" s="1318">
        <v>448</v>
      </c>
      <c r="G1335" s="1318">
        <v>403</v>
      </c>
      <c r="H1335" s="1318">
        <v>367</v>
      </c>
      <c r="I1335" s="1318">
        <v>323</v>
      </c>
      <c r="J1335" s="1318">
        <v>179</v>
      </c>
    </row>
    <row r="1336" spans="1:10" x14ac:dyDescent="0.25">
      <c r="A1336" s="1360">
        <v>22</v>
      </c>
      <c r="B1336" s="1318" t="s">
        <v>12628</v>
      </c>
      <c r="C1336" s="1318">
        <v>480</v>
      </c>
      <c r="D1336" s="1318">
        <v>480</v>
      </c>
      <c r="E1336" s="1318">
        <v>480</v>
      </c>
      <c r="F1336" s="1318">
        <v>448</v>
      </c>
      <c r="G1336" s="1318">
        <v>403</v>
      </c>
      <c r="H1336" s="1318">
        <v>367</v>
      </c>
      <c r="I1336" s="1318">
        <v>305</v>
      </c>
      <c r="J1336" s="1318">
        <v>233</v>
      </c>
    </row>
    <row r="1337" spans="1:10" x14ac:dyDescent="0.25">
      <c r="B1337" s="1318" t="s">
        <v>15718</v>
      </c>
      <c r="C1337" s="1318">
        <v>480</v>
      </c>
      <c r="D1337" s="1318">
        <v>480</v>
      </c>
      <c r="E1337" s="1318">
        <v>480</v>
      </c>
      <c r="F1337" s="1318">
        <v>448</v>
      </c>
      <c r="G1337" s="1318">
        <v>403</v>
      </c>
      <c r="H1337" s="1318">
        <v>367</v>
      </c>
      <c r="I1337" s="1318">
        <v>305</v>
      </c>
      <c r="J1337" s="1318">
        <v>122</v>
      </c>
    </row>
    <row r="1338" spans="1:10" x14ac:dyDescent="0.25">
      <c r="A1338" s="1360">
        <v>23</v>
      </c>
      <c r="B1338" s="1318" t="s">
        <v>12628</v>
      </c>
      <c r="C1338" s="1318">
        <v>480</v>
      </c>
      <c r="D1338" s="1318">
        <v>480</v>
      </c>
      <c r="E1338" s="1318">
        <v>480</v>
      </c>
      <c r="F1338" s="1318">
        <v>448</v>
      </c>
      <c r="G1338" s="1318">
        <v>403</v>
      </c>
      <c r="H1338" s="1318">
        <v>367</v>
      </c>
      <c r="I1338" s="1318">
        <v>267</v>
      </c>
      <c r="J1338" s="1318">
        <v>226</v>
      </c>
    </row>
    <row r="1339" spans="1:10" x14ac:dyDescent="0.25">
      <c r="B1339" s="1318" t="s">
        <v>15718</v>
      </c>
      <c r="C1339" s="1318">
        <v>480</v>
      </c>
      <c r="D1339" s="1318">
        <v>480</v>
      </c>
      <c r="E1339" s="1318">
        <v>480</v>
      </c>
      <c r="F1339" s="1318">
        <v>448</v>
      </c>
      <c r="G1339" s="1318">
        <v>403</v>
      </c>
      <c r="H1339" s="1318">
        <v>367</v>
      </c>
      <c r="I1339" s="1318">
        <v>267</v>
      </c>
      <c r="J1339" s="1318">
        <v>92</v>
      </c>
    </row>
    <row r="1340" spans="1:10" x14ac:dyDescent="0.25">
      <c r="A1340" s="1360">
        <v>24</v>
      </c>
      <c r="B1340" s="1318" t="s">
        <v>12628</v>
      </c>
      <c r="C1340" s="1318">
        <v>480</v>
      </c>
      <c r="D1340" s="1318">
        <v>480</v>
      </c>
      <c r="E1340" s="1318">
        <v>480</v>
      </c>
      <c r="F1340" s="1318">
        <v>448</v>
      </c>
      <c r="G1340" s="1318">
        <v>403</v>
      </c>
      <c r="H1340" s="1318">
        <v>366</v>
      </c>
      <c r="I1340" s="1318">
        <v>254</v>
      </c>
      <c r="J1340" s="1318">
        <v>219</v>
      </c>
    </row>
    <row r="1341" spans="1:10" x14ac:dyDescent="0.25">
      <c r="B1341" s="1318" t="s">
        <v>15718</v>
      </c>
      <c r="C1341" s="1318">
        <v>480</v>
      </c>
      <c r="D1341" s="1318">
        <v>480</v>
      </c>
      <c r="E1341" s="1318">
        <v>480</v>
      </c>
      <c r="F1341" s="1318">
        <v>448</v>
      </c>
      <c r="G1341" s="1318">
        <v>403</v>
      </c>
      <c r="H1341" s="1318">
        <v>366</v>
      </c>
      <c r="I1341" s="1318">
        <v>219</v>
      </c>
      <c r="J1341" s="1318">
        <v>74</v>
      </c>
    </row>
    <row r="1342" spans="1:10" x14ac:dyDescent="0.25">
      <c r="A1342" s="1360">
        <v>25</v>
      </c>
      <c r="B1342" s="1318" t="s">
        <v>12628</v>
      </c>
      <c r="C1342" s="1318">
        <v>480</v>
      </c>
      <c r="D1342" s="1318">
        <v>480</v>
      </c>
      <c r="E1342" s="1318">
        <v>480</v>
      </c>
      <c r="F1342" s="1318">
        <v>448</v>
      </c>
      <c r="G1342" s="1318">
        <v>403</v>
      </c>
      <c r="H1342" s="1318">
        <v>322</v>
      </c>
      <c r="I1342" s="1318">
        <v>246</v>
      </c>
      <c r="J1342" s="1318">
        <v>213</v>
      </c>
    </row>
    <row r="1343" spans="1:10" x14ac:dyDescent="0.25">
      <c r="B1343" s="1318" t="s">
        <v>15718</v>
      </c>
      <c r="C1343" s="1318">
        <v>480</v>
      </c>
      <c r="D1343" s="1318">
        <v>480</v>
      </c>
      <c r="E1343" s="1318">
        <v>480</v>
      </c>
      <c r="F1343" s="1318">
        <v>448</v>
      </c>
      <c r="G1343" s="1318">
        <v>403</v>
      </c>
      <c r="H1343" s="1318">
        <v>322</v>
      </c>
      <c r="I1343" s="1318">
        <v>136</v>
      </c>
      <c r="J1343" s="1318">
        <v>61</v>
      </c>
    </row>
    <row r="1344" spans="1:10" x14ac:dyDescent="0.25">
      <c r="A1344" s="1360">
        <v>26</v>
      </c>
      <c r="B1344" s="1318" t="s">
        <v>12628</v>
      </c>
      <c r="C1344" s="1318">
        <v>480</v>
      </c>
      <c r="D1344" s="1318">
        <v>480</v>
      </c>
      <c r="E1344" s="1318">
        <v>480</v>
      </c>
      <c r="F1344" s="1318">
        <v>448</v>
      </c>
      <c r="G1344" s="1318">
        <v>381</v>
      </c>
      <c r="H1344" s="1318">
        <v>280</v>
      </c>
      <c r="I1344" s="1318">
        <v>238</v>
      </c>
      <c r="J1344" s="1318">
        <v>207</v>
      </c>
    </row>
    <row r="1345" spans="1:10" x14ac:dyDescent="0.25">
      <c r="B1345" s="1318" t="s">
        <v>15718</v>
      </c>
      <c r="C1345" s="1318">
        <v>480</v>
      </c>
      <c r="D1345" s="1318">
        <v>480</v>
      </c>
      <c r="E1345" s="1318">
        <v>480</v>
      </c>
      <c r="F1345" s="1318">
        <v>448</v>
      </c>
      <c r="G1345" s="1318">
        <v>381</v>
      </c>
      <c r="H1345" s="1318">
        <v>280</v>
      </c>
      <c r="I1345" s="1318">
        <v>98</v>
      </c>
      <c r="J1345" s="1318">
        <v>52</v>
      </c>
    </row>
    <row r="1346" spans="1:10" x14ac:dyDescent="0.25">
      <c r="A1346" s="1360">
        <v>27</v>
      </c>
      <c r="B1346" s="1318" t="s">
        <v>12628</v>
      </c>
      <c r="C1346" s="1318">
        <v>480</v>
      </c>
      <c r="D1346" s="1318">
        <v>480</v>
      </c>
      <c r="E1346" s="1318">
        <v>480</v>
      </c>
      <c r="F1346" s="1318">
        <v>446</v>
      </c>
      <c r="G1346" s="1318">
        <v>330</v>
      </c>
      <c r="H1346" s="1318">
        <v>270</v>
      </c>
      <c r="I1346" s="1318">
        <v>231</v>
      </c>
      <c r="J1346" s="1318">
        <v>201</v>
      </c>
    </row>
    <row r="1347" spans="1:10" x14ac:dyDescent="0.25">
      <c r="B1347" s="1318" t="s">
        <v>15718</v>
      </c>
      <c r="C1347" s="1318">
        <v>480</v>
      </c>
      <c r="D1347" s="1318">
        <v>480</v>
      </c>
      <c r="E1347" s="1318">
        <v>480</v>
      </c>
      <c r="F1347" s="1318">
        <v>446</v>
      </c>
      <c r="G1347" s="1318">
        <v>330</v>
      </c>
      <c r="H1347" s="1318">
        <v>244</v>
      </c>
      <c r="I1347" s="1318">
        <v>76</v>
      </c>
      <c r="J1347" s="1318">
        <v>45</v>
      </c>
    </row>
    <row r="1348" spans="1:10" x14ac:dyDescent="0.25">
      <c r="A1348" s="1360">
        <v>28</v>
      </c>
      <c r="B1348" s="1318" t="s">
        <v>12628</v>
      </c>
      <c r="C1348" s="1318">
        <v>480</v>
      </c>
      <c r="D1348" s="1318">
        <v>480</v>
      </c>
      <c r="E1348" s="1318">
        <v>480</v>
      </c>
      <c r="F1348" s="1318">
        <v>387</v>
      </c>
      <c r="G1348" s="1318">
        <v>293</v>
      </c>
      <c r="H1348" s="1318">
        <v>261</v>
      </c>
      <c r="I1348" s="1318">
        <v>224</v>
      </c>
      <c r="J1348" s="1318">
        <v>196</v>
      </c>
    </row>
    <row r="1349" spans="1:10" x14ac:dyDescent="0.25">
      <c r="B1349" s="1318" t="s">
        <v>15718</v>
      </c>
      <c r="C1349" s="1318">
        <v>480</v>
      </c>
      <c r="D1349" s="1318">
        <v>480</v>
      </c>
      <c r="E1349" s="1318">
        <v>480</v>
      </c>
      <c r="F1349" s="1318">
        <v>387</v>
      </c>
      <c r="G1349" s="1318">
        <v>293</v>
      </c>
      <c r="H1349" s="1318">
        <v>133</v>
      </c>
      <c r="I1349" s="1318">
        <v>60</v>
      </c>
      <c r="J1349" s="1318">
        <v>39</v>
      </c>
    </row>
    <row r="1350" spans="1:10" x14ac:dyDescent="0.25">
      <c r="A1350" s="1360">
        <v>29</v>
      </c>
      <c r="B1350" s="1318" t="s">
        <v>12628</v>
      </c>
      <c r="C1350" s="1318">
        <v>480</v>
      </c>
      <c r="D1350" s="1318">
        <v>480</v>
      </c>
      <c r="E1350" s="1318">
        <v>454</v>
      </c>
      <c r="F1350" s="1318">
        <v>326</v>
      </c>
      <c r="G1350" s="1318">
        <v>282</v>
      </c>
      <c r="H1350" s="1318">
        <v>252</v>
      </c>
      <c r="I1350" s="1318">
        <v>217</v>
      </c>
      <c r="J1350" s="1318">
        <v>191</v>
      </c>
    </row>
    <row r="1351" spans="1:10" x14ac:dyDescent="0.25">
      <c r="B1351" s="1318" t="s">
        <v>15718</v>
      </c>
      <c r="C1351" s="1318">
        <v>480</v>
      </c>
      <c r="D1351" s="1318">
        <v>480</v>
      </c>
      <c r="E1351" s="1318">
        <v>454</v>
      </c>
      <c r="F1351" s="1318">
        <v>326</v>
      </c>
      <c r="G1351" s="1318">
        <v>195</v>
      </c>
      <c r="H1351" s="1318">
        <v>89</v>
      </c>
      <c r="I1351" s="1318">
        <v>49</v>
      </c>
      <c r="J1351" s="1318">
        <v>34</v>
      </c>
    </row>
    <row r="1352" spans="1:10" x14ac:dyDescent="0.25">
      <c r="A1352" s="1360">
        <v>30</v>
      </c>
      <c r="B1352" s="1318" t="s">
        <v>12628</v>
      </c>
      <c r="C1352" s="1318">
        <v>480</v>
      </c>
      <c r="D1352" s="1318">
        <v>480</v>
      </c>
      <c r="E1352" s="1318">
        <v>383</v>
      </c>
      <c r="F1352" s="1318">
        <v>307</v>
      </c>
      <c r="G1352" s="1318">
        <v>272</v>
      </c>
      <c r="H1352" s="1318">
        <v>244</v>
      </c>
      <c r="I1352" s="1318">
        <v>211</v>
      </c>
      <c r="J1352" s="1318">
        <v>186</v>
      </c>
    </row>
    <row r="1353" spans="1:10" x14ac:dyDescent="0.25">
      <c r="B1353" s="1318" t="s">
        <v>15718</v>
      </c>
      <c r="C1353" s="1318">
        <v>480</v>
      </c>
      <c r="D1353" s="1318">
        <v>480</v>
      </c>
      <c r="E1353" s="1318">
        <v>383</v>
      </c>
      <c r="F1353" s="1318">
        <v>303</v>
      </c>
      <c r="G1353" s="1318">
        <v>112</v>
      </c>
      <c r="H1353" s="1318">
        <v>66</v>
      </c>
      <c r="I1353" s="1318">
        <v>41</v>
      </c>
      <c r="J1353" s="1318">
        <v>30</v>
      </c>
    </row>
    <row r="1354" spans="1:10" x14ac:dyDescent="0.25">
      <c r="A1354" s="1360">
        <v>31</v>
      </c>
      <c r="B1354" s="1318" t="s">
        <v>12628</v>
      </c>
      <c r="C1354" s="1318">
        <v>480</v>
      </c>
      <c r="D1354" s="1318">
        <v>456</v>
      </c>
      <c r="E1354" s="1318">
        <v>337</v>
      </c>
      <c r="F1354" s="1318">
        <v>295</v>
      </c>
      <c r="G1354" s="1318">
        <v>262</v>
      </c>
      <c r="H1354" s="1318">
        <v>236</v>
      </c>
      <c r="I1354" s="1318">
        <v>205</v>
      </c>
      <c r="J1354" s="1318">
        <v>181</v>
      </c>
    </row>
    <row r="1355" spans="1:10" x14ac:dyDescent="0.25">
      <c r="B1355" s="1318" t="s">
        <v>15718</v>
      </c>
      <c r="C1355" s="1318">
        <v>480</v>
      </c>
      <c r="D1355" s="1318">
        <v>456</v>
      </c>
      <c r="E1355" s="1318">
        <v>337</v>
      </c>
      <c r="F1355" s="1318">
        <v>139</v>
      </c>
      <c r="G1355" s="1318">
        <v>78</v>
      </c>
      <c r="H1355" s="1318">
        <v>53</v>
      </c>
      <c r="I1355" s="1318">
        <v>35</v>
      </c>
      <c r="J1355" s="1318">
        <v>27</v>
      </c>
    </row>
    <row r="1356" spans="1:10" x14ac:dyDescent="0.25">
      <c r="A1356" s="1360">
        <v>32</v>
      </c>
      <c r="B1356" s="1318" t="s">
        <v>12628</v>
      </c>
      <c r="C1356" s="1318">
        <v>480</v>
      </c>
      <c r="D1356" s="1318">
        <v>375</v>
      </c>
      <c r="E1356" s="1318">
        <v>323</v>
      </c>
      <c r="F1356" s="1318">
        <v>284</v>
      </c>
      <c r="G1356" s="1318">
        <v>254</v>
      </c>
      <c r="H1356" s="1318">
        <v>229</v>
      </c>
      <c r="I1356" s="1318">
        <v>199</v>
      </c>
      <c r="J1356" s="1318">
        <v>177</v>
      </c>
    </row>
    <row r="1357" spans="1:10" x14ac:dyDescent="0.25">
      <c r="B1357" s="1318" t="s">
        <v>15718</v>
      </c>
      <c r="C1357" s="1318">
        <v>480</v>
      </c>
      <c r="D1357" s="1318">
        <v>375</v>
      </c>
      <c r="E1357" s="1318">
        <v>174</v>
      </c>
      <c r="F1357" s="1318">
        <v>89</v>
      </c>
      <c r="G1357" s="1318">
        <v>59</v>
      </c>
      <c r="H1357" s="1318">
        <v>43</v>
      </c>
      <c r="I1357" s="1318">
        <v>31</v>
      </c>
      <c r="J1357" s="1318">
        <v>24</v>
      </c>
    </row>
    <row r="1358" spans="1:10" x14ac:dyDescent="0.25">
      <c r="A1358" s="1360">
        <v>33</v>
      </c>
      <c r="B1358" s="1318" t="s">
        <v>12628</v>
      </c>
      <c r="C1358" s="1318">
        <v>447</v>
      </c>
      <c r="D1358" s="1318">
        <v>358</v>
      </c>
      <c r="E1358" s="1318">
        <v>311</v>
      </c>
      <c r="F1358" s="1318">
        <v>274</v>
      </c>
      <c r="G1358" s="1318">
        <v>245</v>
      </c>
      <c r="H1358" s="1318">
        <v>222</v>
      </c>
      <c r="I1358" s="1318">
        <v>194</v>
      </c>
      <c r="J1358" s="1318">
        <v>172</v>
      </c>
    </row>
    <row r="1359" spans="1:10" x14ac:dyDescent="0.25">
      <c r="B1359" s="1318" t="s">
        <v>15718</v>
      </c>
      <c r="C1359" s="1318">
        <v>447</v>
      </c>
      <c r="D1359" s="1318">
        <v>229</v>
      </c>
      <c r="E1359" s="1318">
        <v>102</v>
      </c>
      <c r="F1359" s="1318">
        <v>65</v>
      </c>
      <c r="G1359" s="1318">
        <v>47</v>
      </c>
      <c r="H1359" s="1318">
        <v>37</v>
      </c>
      <c r="I1359" s="1318">
        <v>27</v>
      </c>
      <c r="J1359" s="1318">
        <v>22</v>
      </c>
    </row>
    <row r="1360" spans="1:10" x14ac:dyDescent="0.25">
      <c r="A1360" s="1360">
        <v>34</v>
      </c>
      <c r="B1360" s="1318" t="s">
        <v>12628</v>
      </c>
      <c r="C1360" s="1318">
        <v>403</v>
      </c>
      <c r="D1360" s="1318">
        <v>343</v>
      </c>
      <c r="E1360" s="1318">
        <v>299</v>
      </c>
      <c r="F1360" s="1318">
        <v>265</v>
      </c>
      <c r="G1360" s="1318">
        <v>238</v>
      </c>
      <c r="H1360" s="1318">
        <v>215</v>
      </c>
      <c r="I1360" s="1318">
        <v>189</v>
      </c>
      <c r="J1360" s="1318">
        <v>168</v>
      </c>
    </row>
    <row r="1361" spans="1:10" x14ac:dyDescent="0.25">
      <c r="B1361" s="1318" t="s">
        <v>15718</v>
      </c>
      <c r="C1361" s="1318">
        <v>291</v>
      </c>
      <c r="D1361" s="1318">
        <v>112</v>
      </c>
      <c r="E1361" s="1318">
        <v>69</v>
      </c>
      <c r="F1361" s="1318">
        <v>50</v>
      </c>
      <c r="G1361" s="1318">
        <v>38</v>
      </c>
      <c r="H1361" s="1318">
        <v>31</v>
      </c>
      <c r="I1361" s="1318">
        <v>24</v>
      </c>
      <c r="J1361" s="1318">
        <v>20</v>
      </c>
    </row>
    <row r="1362" spans="1:10" x14ac:dyDescent="0.25">
      <c r="A1362" s="1360">
        <v>35</v>
      </c>
      <c r="B1362" s="1318" t="s">
        <v>12628</v>
      </c>
      <c r="C1362" s="1318">
        <v>384</v>
      </c>
      <c r="D1362" s="1318">
        <v>329</v>
      </c>
      <c r="E1362" s="1318">
        <v>288</v>
      </c>
      <c r="F1362" s="1318">
        <v>256</v>
      </c>
      <c r="G1362" s="1318">
        <v>230</v>
      </c>
      <c r="H1362" s="1318">
        <v>209</v>
      </c>
      <c r="I1362" s="1318">
        <v>184</v>
      </c>
      <c r="J1362" s="1318">
        <v>164</v>
      </c>
    </row>
    <row r="1363" spans="1:10" x14ac:dyDescent="0.25">
      <c r="B1363" s="1318" t="s">
        <v>15718</v>
      </c>
      <c r="C1363" s="1318">
        <v>132</v>
      </c>
      <c r="D1363" s="1318">
        <v>76</v>
      </c>
      <c r="E1363" s="1318">
        <v>53</v>
      </c>
      <c r="F1363" s="1318">
        <v>41</v>
      </c>
      <c r="G1363" s="1318">
        <v>33</v>
      </c>
      <c r="H1363" s="1318">
        <v>27</v>
      </c>
      <c r="I1363" s="1318">
        <v>22</v>
      </c>
      <c r="J1363" s="1318">
        <v>18</v>
      </c>
    </row>
    <row r="1364" spans="1:10" x14ac:dyDescent="0.25">
      <c r="A1364" s="1360">
        <v>36</v>
      </c>
      <c r="B1364" s="1318" t="s">
        <v>12628</v>
      </c>
      <c r="C1364" s="1318">
        <v>368</v>
      </c>
      <c r="D1364" s="1318">
        <v>316</v>
      </c>
      <c r="E1364" s="1318">
        <v>278</v>
      </c>
      <c r="F1364" s="1318">
        <v>248</v>
      </c>
      <c r="G1364" s="1318">
        <v>223</v>
      </c>
      <c r="H1364" s="1318">
        <v>203</v>
      </c>
      <c r="I1364" s="1318">
        <v>179</v>
      </c>
      <c r="J1364" s="1318">
        <v>160</v>
      </c>
    </row>
    <row r="1365" spans="1:10" x14ac:dyDescent="0.25">
      <c r="B1365" s="1318" t="s">
        <v>15718</v>
      </c>
      <c r="C1365" s="1318">
        <v>84</v>
      </c>
      <c r="D1365" s="1318">
        <v>57</v>
      </c>
      <c r="E1365" s="1318">
        <v>43</v>
      </c>
      <c r="F1365" s="1318">
        <v>34</v>
      </c>
      <c r="G1365" s="1318">
        <v>28</v>
      </c>
      <c r="H1365" s="1318">
        <v>24</v>
      </c>
      <c r="I1365" s="1318">
        <v>20</v>
      </c>
      <c r="J1365" s="1318">
        <v>17</v>
      </c>
    </row>
    <row r="1366" spans="1:10" x14ac:dyDescent="0.25">
      <c r="A1366" s="1360">
        <v>37</v>
      </c>
      <c r="B1366" s="1318" t="s">
        <v>12628</v>
      </c>
      <c r="C1366" s="1318">
        <v>352</v>
      </c>
      <c r="D1366" s="1318">
        <v>304</v>
      </c>
      <c r="E1366" s="1318">
        <v>268</v>
      </c>
      <c r="F1366" s="1318">
        <v>240</v>
      </c>
      <c r="G1366" s="1318">
        <v>217</v>
      </c>
      <c r="H1366" s="1318">
        <v>198</v>
      </c>
      <c r="I1366" s="1318">
        <v>175</v>
      </c>
      <c r="J1366" s="1318">
        <v>157</v>
      </c>
    </row>
    <row r="1367" spans="1:10" x14ac:dyDescent="0.25">
      <c r="B1367" s="1318" t="s">
        <v>15718</v>
      </c>
      <c r="C1367" s="1318">
        <v>61</v>
      </c>
      <c r="D1367" s="1318">
        <v>45</v>
      </c>
      <c r="E1367" s="1318">
        <v>36</v>
      </c>
      <c r="F1367" s="1318">
        <v>29</v>
      </c>
      <c r="G1367" s="1318">
        <v>25</v>
      </c>
      <c r="H1367" s="1318">
        <v>22</v>
      </c>
      <c r="I1367" s="1318">
        <v>18</v>
      </c>
      <c r="J1367" s="1318">
        <v>15</v>
      </c>
    </row>
    <row r="1368" spans="1:10" x14ac:dyDescent="0.25">
      <c r="A1368" s="1360">
        <v>38</v>
      </c>
      <c r="B1368" s="1318" t="s">
        <v>12628</v>
      </c>
      <c r="C1368" s="1318">
        <v>338</v>
      </c>
      <c r="D1368" s="1318">
        <v>293</v>
      </c>
      <c r="E1368" s="1318">
        <v>259</v>
      </c>
      <c r="F1368" s="1318">
        <v>232</v>
      </c>
      <c r="G1368" s="1318">
        <v>211</v>
      </c>
      <c r="H1368" s="1318">
        <v>193</v>
      </c>
      <c r="I1368" s="1318">
        <v>171</v>
      </c>
      <c r="J1368" s="1318">
        <v>153</v>
      </c>
    </row>
    <row r="1369" spans="1:10" x14ac:dyDescent="0.25">
      <c r="B1369" s="1318" t="s">
        <v>15718</v>
      </c>
      <c r="C1369" s="1318">
        <v>48</v>
      </c>
      <c r="D1369" s="1318">
        <v>37</v>
      </c>
      <c r="E1369" s="1318">
        <v>30</v>
      </c>
      <c r="F1369" s="1318">
        <v>26</v>
      </c>
      <c r="G1369" s="1318">
        <v>22</v>
      </c>
      <c r="H1369" s="1318">
        <v>19</v>
      </c>
      <c r="I1369" s="1318">
        <v>16</v>
      </c>
      <c r="J1369" s="1318">
        <v>14</v>
      </c>
    </row>
    <row r="1370" spans="1:10" x14ac:dyDescent="0.25">
      <c r="A1370" s="1360">
        <v>39</v>
      </c>
      <c r="B1370" s="1318" t="s">
        <v>12628</v>
      </c>
      <c r="C1370" s="1318">
        <v>324</v>
      </c>
      <c r="D1370" s="1318">
        <v>283</v>
      </c>
      <c r="E1370" s="1318">
        <v>251</v>
      </c>
      <c r="F1370" s="1318">
        <v>225</v>
      </c>
      <c r="G1370" s="1318">
        <v>205</v>
      </c>
      <c r="H1370" s="1318">
        <v>188</v>
      </c>
      <c r="I1370" s="1318">
        <v>167</v>
      </c>
      <c r="J1370" s="1318">
        <v>150</v>
      </c>
    </row>
    <row r="1371" spans="1:10" x14ac:dyDescent="0.25">
      <c r="B1371" s="1318" t="s">
        <v>15718</v>
      </c>
      <c r="C1371" s="1318">
        <v>39</v>
      </c>
      <c r="D1371" s="1318">
        <v>31</v>
      </c>
      <c r="E1371" s="1318">
        <v>26</v>
      </c>
      <c r="F1371" s="1318">
        <v>23</v>
      </c>
      <c r="G1371" s="1318">
        <v>20</v>
      </c>
      <c r="H1371" s="1318">
        <v>18</v>
      </c>
      <c r="I1371" s="1318">
        <v>15</v>
      </c>
      <c r="J1371" s="1318">
        <v>13</v>
      </c>
    </row>
    <row r="1372" spans="1:10" x14ac:dyDescent="0.25">
      <c r="A1372" s="1360">
        <v>40</v>
      </c>
      <c r="B1372" s="1318" t="s">
        <v>12628</v>
      </c>
      <c r="C1372" s="1318">
        <v>312</v>
      </c>
      <c r="D1372" s="1318">
        <v>273</v>
      </c>
      <c r="E1372" s="1318">
        <v>243</v>
      </c>
      <c r="F1372" s="1318">
        <v>219</v>
      </c>
      <c r="G1372" s="1318">
        <v>199</v>
      </c>
      <c r="H1372" s="1318">
        <v>183</v>
      </c>
      <c r="I1372" s="1318">
        <v>163</v>
      </c>
      <c r="J1372" s="1318">
        <v>147</v>
      </c>
    </row>
    <row r="1373" spans="1:10" x14ac:dyDescent="0.25">
      <c r="B1373" s="1318" t="s">
        <v>15718</v>
      </c>
      <c r="C1373" s="1318">
        <v>33</v>
      </c>
      <c r="D1373" s="1318">
        <v>27</v>
      </c>
      <c r="E1373" s="1318">
        <v>23</v>
      </c>
      <c r="F1373" s="1318">
        <v>20</v>
      </c>
      <c r="G1373" s="1318">
        <v>18</v>
      </c>
      <c r="H1373" s="1318">
        <v>16</v>
      </c>
      <c r="I1373" s="1318">
        <v>14</v>
      </c>
      <c r="J1373" s="1318">
        <v>12</v>
      </c>
    </row>
    <row r="1374" spans="1:10" x14ac:dyDescent="0.25">
      <c r="A1374" s="1360" t="s">
        <v>12646</v>
      </c>
    </row>
    <row r="1375" spans="1:10" x14ac:dyDescent="0.25">
      <c r="A1375" s="1360" t="s">
        <v>12638</v>
      </c>
    </row>
    <row r="1376" spans="1:10" x14ac:dyDescent="0.25">
      <c r="A1376" s="1360" t="s">
        <v>22222</v>
      </c>
      <c r="B1376" s="1318" t="s">
        <v>22223</v>
      </c>
      <c r="C1376" s="1318" t="s">
        <v>12647</v>
      </c>
    </row>
    <row r="1377" spans="1:10" x14ac:dyDescent="0.25">
      <c r="A1377" s="1360" t="s">
        <v>22225</v>
      </c>
      <c r="B1377" s="1318" t="s">
        <v>15752</v>
      </c>
      <c r="C1377" s="1318" t="s">
        <v>22253</v>
      </c>
    </row>
    <row r="1379" spans="1:10" x14ac:dyDescent="0.25">
      <c r="A1379" s="1360" t="s">
        <v>22227</v>
      </c>
      <c r="B1379" s="1318" t="s">
        <v>22228</v>
      </c>
      <c r="C1379" s="1318" t="s">
        <v>22229</v>
      </c>
    </row>
    <row r="1380" spans="1:10" x14ac:dyDescent="0.25">
      <c r="C1380" s="1318" t="s">
        <v>22230</v>
      </c>
      <c r="D1380" s="1318" t="s">
        <v>22250</v>
      </c>
      <c r="E1380" s="1318" t="s">
        <v>22232</v>
      </c>
      <c r="F1380" s="1318" t="s">
        <v>22233</v>
      </c>
      <c r="G1380" s="1318" t="s">
        <v>22234</v>
      </c>
      <c r="H1380" s="1318" t="s">
        <v>22257</v>
      </c>
      <c r="I1380" s="1318" t="s">
        <v>22251</v>
      </c>
      <c r="J1380" s="1318" t="s">
        <v>22252</v>
      </c>
    </row>
    <row r="1381" spans="1:10" x14ac:dyDescent="0.25">
      <c r="A1381" s="1360" t="s">
        <v>15753</v>
      </c>
      <c r="B1381" s="1318" t="s">
        <v>15754</v>
      </c>
      <c r="C1381" s="1318" t="s">
        <v>22238</v>
      </c>
      <c r="D1381" s="1318" t="s">
        <v>22239</v>
      </c>
      <c r="E1381" s="1318" t="s">
        <v>22240</v>
      </c>
      <c r="F1381" s="1318" t="s">
        <v>22241</v>
      </c>
      <c r="G1381" s="1318" t="s">
        <v>22242</v>
      </c>
      <c r="H1381" s="1318" t="s">
        <v>22243</v>
      </c>
      <c r="I1381" s="1318" t="s">
        <v>22244</v>
      </c>
      <c r="J1381" s="1318" t="s">
        <v>22245</v>
      </c>
    </row>
    <row r="1382" spans="1:10" x14ac:dyDescent="0.25">
      <c r="A1382" s="1360" t="s">
        <v>22246</v>
      </c>
      <c r="B1382" s="1318" t="s">
        <v>22247</v>
      </c>
      <c r="C1382" s="1318" t="s">
        <v>22248</v>
      </c>
      <c r="D1382" s="1318" t="s">
        <v>22248</v>
      </c>
      <c r="E1382" s="1318" t="s">
        <v>22248</v>
      </c>
      <c r="F1382" s="1318" t="s">
        <v>22248</v>
      </c>
      <c r="G1382" s="1318" t="s">
        <v>22248</v>
      </c>
      <c r="H1382" s="1318" t="s">
        <v>22248</v>
      </c>
      <c r="I1382" s="1318" t="s">
        <v>22248</v>
      </c>
      <c r="J1382" s="1318" t="s">
        <v>22248</v>
      </c>
    </row>
    <row r="1384" spans="1:10" x14ac:dyDescent="0.25">
      <c r="A1384" s="1360">
        <v>20</v>
      </c>
      <c r="B1384" s="1318" t="s">
        <v>12628</v>
      </c>
      <c r="C1384" s="1318">
        <v>480</v>
      </c>
      <c r="D1384" s="1318">
        <v>480</v>
      </c>
      <c r="E1384" s="1318">
        <v>480</v>
      </c>
      <c r="F1384" s="1318">
        <v>448</v>
      </c>
      <c r="G1384" s="1318">
        <v>403</v>
      </c>
      <c r="H1384" s="1318">
        <v>367</v>
      </c>
      <c r="I1384" s="1318">
        <v>323</v>
      </c>
      <c r="J1384" s="1318">
        <v>273</v>
      </c>
    </row>
    <row r="1385" spans="1:10" x14ac:dyDescent="0.25">
      <c r="B1385" s="1318" t="s">
        <v>15718</v>
      </c>
      <c r="C1385" s="1318">
        <v>480</v>
      </c>
      <c r="D1385" s="1318">
        <v>480</v>
      </c>
      <c r="E1385" s="1318">
        <v>480</v>
      </c>
      <c r="F1385" s="1318">
        <v>448</v>
      </c>
      <c r="G1385" s="1318">
        <v>403</v>
      </c>
      <c r="H1385" s="1318">
        <v>367</v>
      </c>
      <c r="I1385" s="1318">
        <v>323</v>
      </c>
      <c r="J1385" s="1318">
        <v>273</v>
      </c>
    </row>
    <row r="1386" spans="1:10" x14ac:dyDescent="0.25">
      <c r="A1386" s="1360">
        <v>21</v>
      </c>
      <c r="B1386" s="1318" t="s">
        <v>12628</v>
      </c>
      <c r="C1386" s="1318">
        <v>480</v>
      </c>
      <c r="D1386" s="1318">
        <v>480</v>
      </c>
      <c r="E1386" s="1318">
        <v>480</v>
      </c>
      <c r="F1386" s="1318">
        <v>448</v>
      </c>
      <c r="G1386" s="1318">
        <v>403</v>
      </c>
      <c r="H1386" s="1318">
        <v>367</v>
      </c>
      <c r="I1386" s="1318">
        <v>323</v>
      </c>
      <c r="J1386" s="1318">
        <v>243</v>
      </c>
    </row>
    <row r="1387" spans="1:10" x14ac:dyDescent="0.25">
      <c r="B1387" s="1318" t="s">
        <v>15718</v>
      </c>
      <c r="C1387" s="1318">
        <v>480</v>
      </c>
      <c r="D1387" s="1318">
        <v>480</v>
      </c>
      <c r="E1387" s="1318">
        <v>480</v>
      </c>
      <c r="F1387" s="1318">
        <v>448</v>
      </c>
      <c r="G1387" s="1318">
        <v>403</v>
      </c>
      <c r="H1387" s="1318">
        <v>367</v>
      </c>
      <c r="I1387" s="1318">
        <v>323</v>
      </c>
      <c r="J1387" s="1318">
        <v>243</v>
      </c>
    </row>
    <row r="1388" spans="1:10" x14ac:dyDescent="0.25">
      <c r="A1388" s="1360">
        <v>22</v>
      </c>
      <c r="B1388" s="1318" t="s">
        <v>12628</v>
      </c>
      <c r="C1388" s="1318">
        <v>480</v>
      </c>
      <c r="D1388" s="1318">
        <v>480</v>
      </c>
      <c r="E1388" s="1318">
        <v>480</v>
      </c>
      <c r="F1388" s="1318">
        <v>448</v>
      </c>
      <c r="G1388" s="1318">
        <v>403</v>
      </c>
      <c r="H1388" s="1318">
        <v>367</v>
      </c>
      <c r="I1388" s="1318">
        <v>323</v>
      </c>
      <c r="J1388" s="1318">
        <v>235</v>
      </c>
    </row>
    <row r="1389" spans="1:10" x14ac:dyDescent="0.25">
      <c r="B1389" s="1318" t="s">
        <v>15718</v>
      </c>
      <c r="C1389" s="1318">
        <v>480</v>
      </c>
      <c r="D1389" s="1318">
        <v>480</v>
      </c>
      <c r="E1389" s="1318">
        <v>480</v>
      </c>
      <c r="F1389" s="1318">
        <v>448</v>
      </c>
      <c r="G1389" s="1318">
        <v>403</v>
      </c>
      <c r="H1389" s="1318">
        <v>367</v>
      </c>
      <c r="I1389" s="1318">
        <v>323</v>
      </c>
      <c r="J1389" s="1318">
        <v>147</v>
      </c>
    </row>
    <row r="1390" spans="1:10" x14ac:dyDescent="0.25">
      <c r="A1390" s="1360">
        <v>23</v>
      </c>
      <c r="B1390" s="1318" t="s">
        <v>12628</v>
      </c>
      <c r="C1390" s="1318">
        <v>480</v>
      </c>
      <c r="D1390" s="1318">
        <v>480</v>
      </c>
      <c r="E1390" s="1318">
        <v>480</v>
      </c>
      <c r="F1390" s="1318">
        <v>448</v>
      </c>
      <c r="G1390" s="1318">
        <v>403</v>
      </c>
      <c r="H1390" s="1318">
        <v>367</v>
      </c>
      <c r="I1390" s="1318">
        <v>286</v>
      </c>
      <c r="J1390" s="1318">
        <v>228</v>
      </c>
    </row>
    <row r="1391" spans="1:10" x14ac:dyDescent="0.25">
      <c r="B1391" s="1318" t="s">
        <v>15718</v>
      </c>
      <c r="C1391" s="1318">
        <v>480</v>
      </c>
      <c r="D1391" s="1318">
        <v>480</v>
      </c>
      <c r="E1391" s="1318">
        <v>480</v>
      </c>
      <c r="F1391" s="1318">
        <v>448</v>
      </c>
      <c r="G1391" s="1318">
        <v>403</v>
      </c>
      <c r="H1391" s="1318">
        <v>367</v>
      </c>
      <c r="I1391" s="1318">
        <v>286</v>
      </c>
      <c r="J1391" s="1318">
        <v>105</v>
      </c>
    </row>
    <row r="1392" spans="1:10" x14ac:dyDescent="0.25">
      <c r="A1392" s="1360">
        <v>24</v>
      </c>
      <c r="B1392" s="1318" t="s">
        <v>12628</v>
      </c>
      <c r="C1392" s="1318">
        <v>480</v>
      </c>
      <c r="D1392" s="1318">
        <v>480</v>
      </c>
      <c r="E1392" s="1318">
        <v>480</v>
      </c>
      <c r="F1392" s="1318">
        <v>448</v>
      </c>
      <c r="G1392" s="1318">
        <v>403</v>
      </c>
      <c r="H1392" s="1318">
        <v>367</v>
      </c>
      <c r="I1392" s="1318">
        <v>256</v>
      </c>
      <c r="J1392" s="1318">
        <v>220</v>
      </c>
    </row>
    <row r="1393" spans="1:10" x14ac:dyDescent="0.25">
      <c r="B1393" s="1318" t="s">
        <v>15718</v>
      </c>
      <c r="C1393" s="1318">
        <v>480</v>
      </c>
      <c r="D1393" s="1318">
        <v>480</v>
      </c>
      <c r="E1393" s="1318">
        <v>480</v>
      </c>
      <c r="F1393" s="1318">
        <v>448</v>
      </c>
      <c r="G1393" s="1318">
        <v>403</v>
      </c>
      <c r="H1393" s="1318">
        <v>367</v>
      </c>
      <c r="I1393" s="1318">
        <v>256</v>
      </c>
      <c r="J1393" s="1318">
        <v>81</v>
      </c>
    </row>
    <row r="1394" spans="1:10" x14ac:dyDescent="0.25">
      <c r="A1394" s="1360">
        <v>25</v>
      </c>
      <c r="B1394" s="1318" t="s">
        <v>12628</v>
      </c>
      <c r="C1394" s="1318">
        <v>480</v>
      </c>
      <c r="D1394" s="1318">
        <v>480</v>
      </c>
      <c r="E1394" s="1318">
        <v>480</v>
      </c>
      <c r="F1394" s="1318">
        <v>448</v>
      </c>
      <c r="G1394" s="1318">
        <v>403</v>
      </c>
      <c r="H1394" s="1318">
        <v>338</v>
      </c>
      <c r="I1394" s="1318">
        <v>247</v>
      </c>
      <c r="J1394" s="1318">
        <v>214</v>
      </c>
    </row>
    <row r="1395" spans="1:10" x14ac:dyDescent="0.25">
      <c r="B1395" s="1318" t="s">
        <v>15718</v>
      </c>
      <c r="C1395" s="1318">
        <v>480</v>
      </c>
      <c r="D1395" s="1318">
        <v>480</v>
      </c>
      <c r="E1395" s="1318">
        <v>480</v>
      </c>
      <c r="F1395" s="1318">
        <v>448</v>
      </c>
      <c r="G1395" s="1318">
        <v>403</v>
      </c>
      <c r="H1395" s="1318">
        <v>338</v>
      </c>
      <c r="I1395" s="1318">
        <v>159</v>
      </c>
      <c r="J1395" s="1318">
        <v>65</v>
      </c>
    </row>
    <row r="1396" spans="1:10" x14ac:dyDescent="0.25">
      <c r="A1396" s="1360">
        <v>26</v>
      </c>
      <c r="B1396" s="1318" t="s">
        <v>12628</v>
      </c>
      <c r="C1396" s="1318">
        <v>480</v>
      </c>
      <c r="D1396" s="1318">
        <v>480</v>
      </c>
      <c r="E1396" s="1318">
        <v>480</v>
      </c>
      <c r="F1396" s="1318">
        <v>448</v>
      </c>
      <c r="G1396" s="1318">
        <v>396</v>
      </c>
      <c r="H1396" s="1318">
        <v>290</v>
      </c>
      <c r="I1396" s="1318">
        <v>239</v>
      </c>
      <c r="J1396" s="1318">
        <v>208</v>
      </c>
    </row>
    <row r="1397" spans="1:10" x14ac:dyDescent="0.25">
      <c r="B1397" s="1318" t="s">
        <v>15718</v>
      </c>
      <c r="C1397" s="1318">
        <v>480</v>
      </c>
      <c r="D1397" s="1318">
        <v>480</v>
      </c>
      <c r="E1397" s="1318">
        <v>480</v>
      </c>
      <c r="F1397" s="1318">
        <v>448</v>
      </c>
      <c r="G1397" s="1318">
        <v>396</v>
      </c>
      <c r="H1397" s="1318">
        <v>290</v>
      </c>
      <c r="I1397" s="1318">
        <v>107</v>
      </c>
      <c r="J1397" s="1318">
        <v>54</v>
      </c>
    </row>
    <row r="1398" spans="1:10" x14ac:dyDescent="0.25">
      <c r="A1398" s="1360">
        <v>27</v>
      </c>
      <c r="B1398" s="1318" t="s">
        <v>12628</v>
      </c>
      <c r="C1398" s="1318">
        <v>480</v>
      </c>
      <c r="D1398" s="1318">
        <v>480</v>
      </c>
      <c r="E1398" s="1318">
        <v>480</v>
      </c>
      <c r="F1398" s="1318">
        <v>448</v>
      </c>
      <c r="G1398" s="1318">
        <v>343</v>
      </c>
      <c r="H1398" s="1318">
        <v>270</v>
      </c>
      <c r="I1398" s="1318">
        <v>231</v>
      </c>
      <c r="J1398" s="1318">
        <v>202</v>
      </c>
    </row>
    <row r="1399" spans="1:10" x14ac:dyDescent="0.25">
      <c r="B1399" s="1318" t="s">
        <v>15718</v>
      </c>
      <c r="C1399" s="1318">
        <v>480</v>
      </c>
      <c r="D1399" s="1318">
        <v>480</v>
      </c>
      <c r="E1399" s="1318">
        <v>480</v>
      </c>
      <c r="F1399" s="1318">
        <v>448</v>
      </c>
      <c r="G1399" s="1318">
        <v>343</v>
      </c>
      <c r="H1399" s="1318">
        <v>270</v>
      </c>
      <c r="I1399" s="1318">
        <v>81</v>
      </c>
      <c r="J1399" s="1318">
        <v>46</v>
      </c>
    </row>
    <row r="1400" spans="1:10" x14ac:dyDescent="0.25">
      <c r="A1400" s="1360">
        <v>28</v>
      </c>
      <c r="B1400" s="1318" t="s">
        <v>12628</v>
      </c>
      <c r="C1400" s="1318">
        <v>480</v>
      </c>
      <c r="D1400" s="1318">
        <v>480</v>
      </c>
      <c r="E1400" s="1318">
        <v>480</v>
      </c>
      <c r="F1400" s="1318">
        <v>401</v>
      </c>
      <c r="G1400" s="1318">
        <v>293</v>
      </c>
      <c r="H1400" s="1318">
        <v>260</v>
      </c>
      <c r="I1400" s="1318">
        <v>224</v>
      </c>
      <c r="J1400" s="1318">
        <v>196</v>
      </c>
    </row>
    <row r="1401" spans="1:10" x14ac:dyDescent="0.25">
      <c r="B1401" s="1318" t="s">
        <v>15718</v>
      </c>
      <c r="C1401" s="1318">
        <v>480</v>
      </c>
      <c r="D1401" s="1318">
        <v>480</v>
      </c>
      <c r="E1401" s="1318">
        <v>480</v>
      </c>
      <c r="F1401" s="1318">
        <v>401</v>
      </c>
      <c r="G1401" s="1318">
        <v>293</v>
      </c>
      <c r="H1401" s="1318">
        <v>154</v>
      </c>
      <c r="I1401" s="1318">
        <v>64</v>
      </c>
      <c r="J1401" s="1318">
        <v>40</v>
      </c>
    </row>
    <row r="1402" spans="1:10" x14ac:dyDescent="0.25">
      <c r="A1402" s="1360">
        <v>29</v>
      </c>
      <c r="B1402" s="1318" t="s">
        <v>12628</v>
      </c>
      <c r="C1402" s="1318">
        <v>480</v>
      </c>
      <c r="D1402" s="1318">
        <v>480</v>
      </c>
      <c r="E1402" s="1318">
        <v>470</v>
      </c>
      <c r="F1402" s="1318">
        <v>338</v>
      </c>
      <c r="G1402" s="1318">
        <v>281</v>
      </c>
      <c r="H1402" s="1318">
        <v>251</v>
      </c>
      <c r="I1402" s="1318">
        <v>217</v>
      </c>
      <c r="J1402" s="1318">
        <v>191</v>
      </c>
    </row>
    <row r="1403" spans="1:10" x14ac:dyDescent="0.25">
      <c r="B1403" s="1318" t="s">
        <v>15718</v>
      </c>
      <c r="C1403" s="1318">
        <v>480</v>
      </c>
      <c r="D1403" s="1318">
        <v>480</v>
      </c>
      <c r="E1403" s="1318">
        <v>470</v>
      </c>
      <c r="F1403" s="1318">
        <v>338</v>
      </c>
      <c r="G1403" s="1318">
        <v>231</v>
      </c>
      <c r="H1403" s="1318">
        <v>96</v>
      </c>
      <c r="I1403" s="1318">
        <v>51</v>
      </c>
      <c r="J1403" s="1318">
        <v>35</v>
      </c>
    </row>
    <row r="1404" spans="1:10" x14ac:dyDescent="0.25">
      <c r="A1404" s="1360">
        <v>30</v>
      </c>
      <c r="B1404" s="1318" t="s">
        <v>12628</v>
      </c>
      <c r="C1404" s="1318">
        <v>480</v>
      </c>
      <c r="D1404" s="1318">
        <v>480</v>
      </c>
      <c r="E1404" s="1318">
        <v>398</v>
      </c>
      <c r="F1404" s="1318">
        <v>306</v>
      </c>
      <c r="G1404" s="1318">
        <v>271</v>
      </c>
      <c r="H1404" s="1318">
        <v>243</v>
      </c>
      <c r="I1404" s="1318">
        <v>210</v>
      </c>
      <c r="J1404" s="1318">
        <v>185</v>
      </c>
    </row>
    <row r="1405" spans="1:10" x14ac:dyDescent="0.25">
      <c r="B1405" s="1318" t="s">
        <v>15718</v>
      </c>
      <c r="C1405" s="1318">
        <v>480</v>
      </c>
      <c r="D1405" s="1318">
        <v>480</v>
      </c>
      <c r="E1405" s="1318">
        <v>398</v>
      </c>
      <c r="F1405" s="1318">
        <v>306</v>
      </c>
      <c r="G1405" s="1318">
        <v>120</v>
      </c>
      <c r="H1405" s="1318">
        <v>69</v>
      </c>
      <c r="I1405" s="1318">
        <v>42</v>
      </c>
      <c r="J1405" s="1318">
        <v>31</v>
      </c>
    </row>
    <row r="1406" spans="1:10" x14ac:dyDescent="0.25">
      <c r="A1406" s="1360">
        <v>31</v>
      </c>
      <c r="B1406" s="1318" t="s">
        <v>12628</v>
      </c>
      <c r="C1406" s="1318">
        <v>480</v>
      </c>
      <c r="D1406" s="1318">
        <v>474</v>
      </c>
      <c r="E1406" s="1318">
        <v>336</v>
      </c>
      <c r="F1406" s="1318">
        <v>294</v>
      </c>
      <c r="G1406" s="1318">
        <v>261</v>
      </c>
      <c r="H1406" s="1318">
        <v>235</v>
      </c>
      <c r="I1406" s="1318">
        <v>204</v>
      </c>
      <c r="J1406" s="1318">
        <v>181</v>
      </c>
    </row>
    <row r="1407" spans="1:10" x14ac:dyDescent="0.25">
      <c r="B1407" s="1318" t="s">
        <v>15718</v>
      </c>
      <c r="C1407" s="1318">
        <v>480</v>
      </c>
      <c r="D1407" s="1318">
        <v>474</v>
      </c>
      <c r="E1407" s="1318">
        <v>336</v>
      </c>
      <c r="F1407" s="1318">
        <v>152</v>
      </c>
      <c r="G1407" s="1318">
        <v>80</v>
      </c>
      <c r="H1407" s="1318">
        <v>54</v>
      </c>
      <c r="I1407" s="1318">
        <v>36</v>
      </c>
      <c r="J1407" s="1318">
        <v>27</v>
      </c>
    </row>
    <row r="1408" spans="1:10" x14ac:dyDescent="0.25">
      <c r="A1408" s="1360">
        <v>32</v>
      </c>
      <c r="B1408" s="1318" t="s">
        <v>12628</v>
      </c>
      <c r="C1408" s="1318">
        <v>480</v>
      </c>
      <c r="D1408" s="1318">
        <v>384</v>
      </c>
      <c r="E1408" s="1318">
        <v>321</v>
      </c>
      <c r="F1408" s="1318">
        <v>283</v>
      </c>
      <c r="G1408" s="1318">
        <v>252</v>
      </c>
      <c r="H1408" s="1318">
        <v>228</v>
      </c>
      <c r="I1408" s="1318">
        <v>198</v>
      </c>
      <c r="J1408" s="1318">
        <v>176</v>
      </c>
    </row>
    <row r="1409" spans="1:10" x14ac:dyDescent="0.25">
      <c r="B1409" s="1318" t="s">
        <v>15718</v>
      </c>
      <c r="C1409" s="1318">
        <v>480</v>
      </c>
      <c r="D1409" s="1318">
        <v>384</v>
      </c>
      <c r="E1409" s="1318">
        <v>197</v>
      </c>
      <c r="F1409" s="1318">
        <v>92</v>
      </c>
      <c r="G1409" s="1318">
        <v>60</v>
      </c>
      <c r="H1409" s="1318">
        <v>44</v>
      </c>
      <c r="I1409" s="1318">
        <v>31</v>
      </c>
      <c r="J1409" s="1318">
        <v>24</v>
      </c>
    </row>
    <row r="1410" spans="1:10" x14ac:dyDescent="0.25">
      <c r="A1410" s="1360">
        <v>33</v>
      </c>
      <c r="B1410" s="1318" t="s">
        <v>12628</v>
      </c>
      <c r="C1410" s="1318">
        <v>466</v>
      </c>
      <c r="D1410" s="1318">
        <v>355</v>
      </c>
      <c r="E1410" s="1318">
        <v>308</v>
      </c>
      <c r="F1410" s="1318">
        <v>272</v>
      </c>
      <c r="G1410" s="1318">
        <v>244</v>
      </c>
      <c r="H1410" s="1318">
        <v>221</v>
      </c>
      <c r="I1410" s="1318">
        <v>193</v>
      </c>
      <c r="J1410" s="1318">
        <v>172</v>
      </c>
    </row>
    <row r="1411" spans="1:10" x14ac:dyDescent="0.25">
      <c r="B1411" s="1318" t="s">
        <v>15718</v>
      </c>
      <c r="C1411" s="1318">
        <v>466</v>
      </c>
      <c r="D1411" s="1318">
        <v>277</v>
      </c>
      <c r="E1411" s="1318">
        <v>106</v>
      </c>
      <c r="F1411" s="1318">
        <v>66</v>
      </c>
      <c r="G1411" s="1318">
        <v>47</v>
      </c>
      <c r="H1411" s="1318">
        <v>37</v>
      </c>
      <c r="I1411" s="1318">
        <v>27</v>
      </c>
      <c r="J1411" s="1318">
        <v>22</v>
      </c>
    </row>
    <row r="1412" spans="1:10" x14ac:dyDescent="0.25">
      <c r="A1412" s="1360">
        <v>34</v>
      </c>
      <c r="B1412" s="1318" t="s">
        <v>12628</v>
      </c>
      <c r="C1412" s="1318">
        <v>398</v>
      </c>
      <c r="D1412" s="1318">
        <v>340</v>
      </c>
      <c r="E1412" s="1318">
        <v>296</v>
      </c>
      <c r="F1412" s="1318">
        <v>262</v>
      </c>
      <c r="G1412" s="1318">
        <v>236</v>
      </c>
      <c r="H1412" s="1318">
        <v>214</v>
      </c>
      <c r="I1412" s="1318">
        <v>188</v>
      </c>
      <c r="J1412" s="1318">
        <v>167</v>
      </c>
    </row>
    <row r="1413" spans="1:10" x14ac:dyDescent="0.25">
      <c r="B1413" s="1318" t="s">
        <v>15718</v>
      </c>
      <c r="C1413" s="1318">
        <v>374</v>
      </c>
      <c r="D1413" s="1318">
        <v>118</v>
      </c>
      <c r="E1413" s="1318">
        <v>70</v>
      </c>
      <c r="F1413" s="1318">
        <v>49</v>
      </c>
      <c r="G1413" s="1318">
        <v>38</v>
      </c>
      <c r="H1413" s="1318">
        <v>31</v>
      </c>
      <c r="I1413" s="1318">
        <v>24</v>
      </c>
      <c r="J1413" s="1318">
        <v>20</v>
      </c>
    </row>
    <row r="1414" spans="1:10" x14ac:dyDescent="0.25">
      <c r="A1414" s="1360">
        <v>35</v>
      </c>
      <c r="B1414" s="1318" t="s">
        <v>12628</v>
      </c>
      <c r="C1414" s="1318">
        <v>379</v>
      </c>
      <c r="D1414" s="1318">
        <v>325</v>
      </c>
      <c r="E1414" s="1318">
        <v>285</v>
      </c>
      <c r="F1414" s="1318">
        <v>253</v>
      </c>
      <c r="G1414" s="1318">
        <v>228</v>
      </c>
      <c r="H1414" s="1318">
        <v>208</v>
      </c>
      <c r="I1414" s="1318">
        <v>183</v>
      </c>
      <c r="J1414" s="1318">
        <v>163</v>
      </c>
    </row>
    <row r="1415" spans="1:10" x14ac:dyDescent="0.25">
      <c r="B1415" s="1318" t="s">
        <v>15718</v>
      </c>
      <c r="C1415" s="1318">
        <v>140</v>
      </c>
      <c r="D1415" s="1318">
        <v>77</v>
      </c>
      <c r="E1415" s="1318">
        <v>53</v>
      </c>
      <c r="F1415" s="1318">
        <v>40</v>
      </c>
      <c r="G1415" s="1318">
        <v>32</v>
      </c>
      <c r="H1415" s="1318">
        <v>27</v>
      </c>
      <c r="I1415" s="1318">
        <v>21</v>
      </c>
      <c r="J1415" s="1318">
        <v>18</v>
      </c>
    </row>
    <row r="1416" spans="1:10" x14ac:dyDescent="0.25">
      <c r="A1416" s="1360">
        <v>36</v>
      </c>
      <c r="B1416" s="1318" t="s">
        <v>12628</v>
      </c>
      <c r="C1416" s="1318">
        <v>362</v>
      </c>
      <c r="D1416" s="1318">
        <v>312</v>
      </c>
      <c r="E1416" s="1318">
        <v>274</v>
      </c>
      <c r="F1416" s="1318">
        <v>245</v>
      </c>
      <c r="G1416" s="1318">
        <v>221</v>
      </c>
      <c r="H1416" s="1318">
        <v>202</v>
      </c>
      <c r="I1416" s="1318">
        <v>178</v>
      </c>
      <c r="J1416" s="1318">
        <v>159</v>
      </c>
    </row>
    <row r="1417" spans="1:10" x14ac:dyDescent="0.25">
      <c r="B1417" s="1318" t="s">
        <v>15718</v>
      </c>
      <c r="C1417" s="1318">
        <v>85</v>
      </c>
      <c r="D1417" s="1318">
        <v>56</v>
      </c>
      <c r="E1417" s="1318">
        <v>42</v>
      </c>
      <c r="F1417" s="1318">
        <v>34</v>
      </c>
      <c r="G1417" s="1318">
        <v>28</v>
      </c>
      <c r="H1417" s="1318">
        <v>24</v>
      </c>
      <c r="I1417" s="1318">
        <v>19</v>
      </c>
      <c r="J1417" s="1318">
        <v>16</v>
      </c>
    </row>
    <row r="1418" spans="1:10" x14ac:dyDescent="0.25">
      <c r="A1418" s="1360">
        <v>37</v>
      </c>
      <c r="B1418" s="1318" t="s">
        <v>12628</v>
      </c>
      <c r="C1418" s="1318">
        <v>346</v>
      </c>
      <c r="D1418" s="1318">
        <v>300</v>
      </c>
      <c r="E1418" s="1318">
        <v>265</v>
      </c>
      <c r="F1418" s="1318">
        <v>237</v>
      </c>
      <c r="G1418" s="1318">
        <v>214</v>
      </c>
      <c r="H1418" s="1318">
        <v>196</v>
      </c>
      <c r="I1418" s="1318">
        <v>173</v>
      </c>
      <c r="J1418" s="1318">
        <v>156</v>
      </c>
    </row>
    <row r="1419" spans="1:10" x14ac:dyDescent="0.25">
      <c r="B1419" s="1318" t="s">
        <v>15718</v>
      </c>
      <c r="C1419" s="1318">
        <v>60</v>
      </c>
      <c r="D1419" s="1318">
        <v>44</v>
      </c>
      <c r="E1419" s="1318">
        <v>35</v>
      </c>
      <c r="F1419" s="1318">
        <v>29</v>
      </c>
      <c r="G1419" s="1318">
        <v>24</v>
      </c>
      <c r="H1419" s="1318">
        <v>21</v>
      </c>
      <c r="I1419" s="1318">
        <v>18</v>
      </c>
      <c r="J1419" s="1318">
        <v>15</v>
      </c>
    </row>
    <row r="1420" spans="1:10" x14ac:dyDescent="0.25">
      <c r="A1420" s="1360">
        <v>38</v>
      </c>
      <c r="B1420" s="1318" t="s">
        <v>12628</v>
      </c>
      <c r="C1420" s="1318">
        <v>331</v>
      </c>
      <c r="D1420" s="1318">
        <v>289</v>
      </c>
      <c r="E1420" s="1318">
        <v>256</v>
      </c>
      <c r="F1420" s="1318">
        <v>229</v>
      </c>
      <c r="G1420" s="1318">
        <v>208</v>
      </c>
      <c r="H1420" s="1318">
        <v>191</v>
      </c>
      <c r="I1420" s="1318">
        <v>169</v>
      </c>
      <c r="J1420" s="1318">
        <v>152</v>
      </c>
    </row>
    <row r="1421" spans="1:10" x14ac:dyDescent="0.25">
      <c r="B1421" s="1318" t="s">
        <v>15718</v>
      </c>
      <c r="C1421" s="1318">
        <v>47</v>
      </c>
      <c r="D1421" s="1318">
        <v>36</v>
      </c>
      <c r="E1421" s="1318">
        <v>30</v>
      </c>
      <c r="F1421" s="1318">
        <v>25</v>
      </c>
      <c r="G1421" s="1318">
        <v>22</v>
      </c>
      <c r="H1421" s="1318">
        <v>19</v>
      </c>
      <c r="I1421" s="1318">
        <v>16</v>
      </c>
      <c r="J1421" s="1318">
        <v>14</v>
      </c>
    </row>
    <row r="1422" spans="1:10" x14ac:dyDescent="0.25">
      <c r="A1422" s="1360">
        <v>39</v>
      </c>
      <c r="B1422" s="1318" t="s">
        <v>12628</v>
      </c>
      <c r="C1422" s="1318">
        <v>318</v>
      </c>
      <c r="D1422" s="1318">
        <v>278</v>
      </c>
      <c r="E1422" s="1318">
        <v>247</v>
      </c>
      <c r="F1422" s="1318">
        <v>222</v>
      </c>
      <c r="G1422" s="1318">
        <v>202</v>
      </c>
      <c r="H1422" s="1318">
        <v>185</v>
      </c>
      <c r="I1422" s="1318">
        <v>165</v>
      </c>
      <c r="J1422" s="1318">
        <v>149</v>
      </c>
    </row>
    <row r="1423" spans="1:10" x14ac:dyDescent="0.25">
      <c r="B1423" s="1318" t="s">
        <v>15718</v>
      </c>
      <c r="C1423" s="1318">
        <v>38</v>
      </c>
      <c r="D1423" s="1318">
        <v>30</v>
      </c>
      <c r="E1423" s="1318">
        <v>26</v>
      </c>
      <c r="F1423" s="1318">
        <v>22</v>
      </c>
      <c r="G1423" s="1318">
        <v>19</v>
      </c>
      <c r="H1423" s="1318">
        <v>17</v>
      </c>
      <c r="I1423" s="1318">
        <v>15</v>
      </c>
      <c r="J1423" s="1318">
        <v>13</v>
      </c>
    </row>
    <row r="1424" spans="1:10" x14ac:dyDescent="0.25">
      <c r="A1424" s="1360">
        <v>40</v>
      </c>
      <c r="B1424" s="1318" t="s">
        <v>12628</v>
      </c>
      <c r="C1424" s="1318">
        <v>305</v>
      </c>
      <c r="D1424" s="1318">
        <v>268</v>
      </c>
      <c r="E1424" s="1318">
        <v>239</v>
      </c>
      <c r="F1424" s="1318">
        <v>216</v>
      </c>
      <c r="G1424" s="1318">
        <v>197</v>
      </c>
      <c r="H1424" s="1318">
        <v>181</v>
      </c>
      <c r="I1424" s="1318">
        <v>161</v>
      </c>
      <c r="J1424" s="1318">
        <v>145</v>
      </c>
    </row>
    <row r="1425" spans="1:10" x14ac:dyDescent="0.25">
      <c r="B1425" s="1318" t="s">
        <v>15718</v>
      </c>
      <c r="C1425" s="1318">
        <v>31</v>
      </c>
      <c r="D1425" s="1318">
        <v>26</v>
      </c>
      <c r="E1425" s="1318">
        <v>22</v>
      </c>
      <c r="F1425" s="1318">
        <v>20</v>
      </c>
      <c r="G1425" s="1318">
        <v>17</v>
      </c>
      <c r="H1425" s="1318">
        <v>16</v>
      </c>
      <c r="I1425" s="1318">
        <v>14</v>
      </c>
      <c r="J1425" s="1318">
        <v>12</v>
      </c>
    </row>
    <row r="1426" spans="1:10" x14ac:dyDescent="0.25">
      <c r="A1426" s="1360" t="s">
        <v>12648</v>
      </c>
    </row>
    <row r="1427" spans="1:10" x14ac:dyDescent="0.25">
      <c r="A1427" s="1360" t="s">
        <v>12638</v>
      </c>
    </row>
    <row r="1428" spans="1:10" x14ac:dyDescent="0.25">
      <c r="A1428" s="1360" t="s">
        <v>22222</v>
      </c>
      <c r="B1428" s="1318" t="s">
        <v>22223</v>
      </c>
      <c r="C1428" s="1318" t="s">
        <v>12647</v>
      </c>
    </row>
    <row r="1429" spans="1:10" x14ac:dyDescent="0.25">
      <c r="A1429" s="1360" t="s">
        <v>22225</v>
      </c>
      <c r="B1429" s="1318" t="s">
        <v>15752</v>
      </c>
      <c r="C1429" s="1318" t="s">
        <v>22254</v>
      </c>
    </row>
    <row r="1431" spans="1:10" x14ac:dyDescent="0.25">
      <c r="A1431" s="1360" t="s">
        <v>22227</v>
      </c>
      <c r="B1431" s="1318" t="s">
        <v>22228</v>
      </c>
      <c r="C1431" s="1318" t="s">
        <v>22229</v>
      </c>
    </row>
    <row r="1432" spans="1:10" x14ac:dyDescent="0.25">
      <c r="C1432" s="1318" t="s">
        <v>22230</v>
      </c>
      <c r="D1432" s="1318" t="s">
        <v>22250</v>
      </c>
      <c r="E1432" s="1318" t="s">
        <v>22232</v>
      </c>
      <c r="F1432" s="1318" t="s">
        <v>22233</v>
      </c>
      <c r="G1432" s="1318" t="s">
        <v>22234</v>
      </c>
      <c r="H1432" s="1318" t="s">
        <v>22257</v>
      </c>
      <c r="I1432" s="1318" t="s">
        <v>22236</v>
      </c>
      <c r="J1432" s="1318" t="s">
        <v>22237</v>
      </c>
    </row>
    <row r="1433" spans="1:10" x14ac:dyDescent="0.25">
      <c r="A1433" s="1360" t="s">
        <v>15753</v>
      </c>
      <c r="B1433" s="1318" t="s">
        <v>15754</v>
      </c>
      <c r="C1433" s="1318" t="s">
        <v>22238</v>
      </c>
      <c r="D1433" s="1318" t="s">
        <v>22239</v>
      </c>
      <c r="E1433" s="1318" t="s">
        <v>22240</v>
      </c>
      <c r="F1433" s="1318" t="s">
        <v>22241</v>
      </c>
      <c r="G1433" s="1318" t="s">
        <v>22242</v>
      </c>
      <c r="H1433" s="1318" t="s">
        <v>22243</v>
      </c>
      <c r="I1433" s="1318" t="s">
        <v>22244</v>
      </c>
      <c r="J1433" s="1318" t="s">
        <v>22245</v>
      </c>
    </row>
    <row r="1434" spans="1:10" x14ac:dyDescent="0.25">
      <c r="A1434" s="1360" t="s">
        <v>22246</v>
      </c>
      <c r="B1434" s="1318" t="s">
        <v>22247</v>
      </c>
      <c r="C1434" s="1318" t="s">
        <v>22248</v>
      </c>
      <c r="D1434" s="1318" t="s">
        <v>22248</v>
      </c>
      <c r="E1434" s="1318" t="s">
        <v>22248</v>
      </c>
      <c r="F1434" s="1318" t="s">
        <v>22248</v>
      </c>
      <c r="G1434" s="1318" t="s">
        <v>22248</v>
      </c>
      <c r="H1434" s="1318" t="s">
        <v>22248</v>
      </c>
      <c r="I1434" s="1318" t="s">
        <v>22248</v>
      </c>
      <c r="J1434" s="1318" t="s">
        <v>22248</v>
      </c>
    </row>
    <row r="1436" spans="1:10" x14ac:dyDescent="0.25">
      <c r="A1436" s="1360">
        <v>20</v>
      </c>
      <c r="B1436" s="1318" t="s">
        <v>12628</v>
      </c>
      <c r="C1436" s="1318">
        <v>480</v>
      </c>
      <c r="D1436" s="1318">
        <v>480</v>
      </c>
      <c r="E1436" s="1318">
        <v>480</v>
      </c>
      <c r="F1436" s="1318">
        <v>448</v>
      </c>
      <c r="G1436" s="1318">
        <v>403</v>
      </c>
      <c r="H1436" s="1318">
        <v>367</v>
      </c>
      <c r="I1436" s="1318">
        <v>323</v>
      </c>
      <c r="J1436" s="1318">
        <v>280</v>
      </c>
    </row>
    <row r="1437" spans="1:10" x14ac:dyDescent="0.25">
      <c r="B1437" s="1318" t="s">
        <v>15718</v>
      </c>
      <c r="C1437" s="1318">
        <v>480</v>
      </c>
      <c r="D1437" s="1318">
        <v>480</v>
      </c>
      <c r="E1437" s="1318">
        <v>480</v>
      </c>
      <c r="F1437" s="1318">
        <v>448</v>
      </c>
      <c r="G1437" s="1318">
        <v>403</v>
      </c>
      <c r="H1437" s="1318">
        <v>367</v>
      </c>
      <c r="I1437" s="1318">
        <v>323</v>
      </c>
      <c r="J1437" s="1318">
        <v>280</v>
      </c>
    </row>
    <row r="1438" spans="1:10" x14ac:dyDescent="0.25">
      <c r="A1438" s="1360">
        <v>21</v>
      </c>
      <c r="B1438" s="1318" t="s">
        <v>12628</v>
      </c>
      <c r="C1438" s="1318">
        <v>480</v>
      </c>
      <c r="D1438" s="1318">
        <v>480</v>
      </c>
      <c r="E1438" s="1318">
        <v>480</v>
      </c>
      <c r="F1438" s="1318">
        <v>448</v>
      </c>
      <c r="G1438" s="1318">
        <v>403</v>
      </c>
      <c r="H1438" s="1318">
        <v>367</v>
      </c>
      <c r="I1438" s="1318">
        <v>323</v>
      </c>
      <c r="J1438" s="1318">
        <v>249</v>
      </c>
    </row>
    <row r="1439" spans="1:10" x14ac:dyDescent="0.25">
      <c r="B1439" s="1318" t="s">
        <v>15718</v>
      </c>
      <c r="C1439" s="1318">
        <v>480</v>
      </c>
      <c r="D1439" s="1318">
        <v>480</v>
      </c>
      <c r="E1439" s="1318">
        <v>480</v>
      </c>
      <c r="F1439" s="1318">
        <v>448</v>
      </c>
      <c r="G1439" s="1318">
        <v>403</v>
      </c>
      <c r="H1439" s="1318">
        <v>367</v>
      </c>
      <c r="I1439" s="1318">
        <v>323</v>
      </c>
      <c r="J1439" s="1318">
        <v>249</v>
      </c>
    </row>
    <row r="1440" spans="1:10" x14ac:dyDescent="0.25">
      <c r="A1440" s="1360">
        <v>22</v>
      </c>
      <c r="B1440" s="1318" t="s">
        <v>12628</v>
      </c>
      <c r="C1440" s="1318">
        <v>480</v>
      </c>
      <c r="D1440" s="1318">
        <v>480</v>
      </c>
      <c r="E1440" s="1318">
        <v>480</v>
      </c>
      <c r="F1440" s="1318">
        <v>448</v>
      </c>
      <c r="G1440" s="1318">
        <v>403</v>
      </c>
      <c r="H1440" s="1318">
        <v>367</v>
      </c>
      <c r="I1440" s="1318">
        <v>323</v>
      </c>
      <c r="J1440" s="1318">
        <v>236</v>
      </c>
    </row>
    <row r="1441" spans="1:10" x14ac:dyDescent="0.25">
      <c r="B1441" s="1318" t="s">
        <v>15718</v>
      </c>
      <c r="C1441" s="1318">
        <v>480</v>
      </c>
      <c r="D1441" s="1318">
        <v>480</v>
      </c>
      <c r="E1441" s="1318">
        <v>480</v>
      </c>
      <c r="F1441" s="1318">
        <v>448</v>
      </c>
      <c r="G1441" s="1318">
        <v>403</v>
      </c>
      <c r="H1441" s="1318">
        <v>367</v>
      </c>
      <c r="I1441" s="1318">
        <v>323</v>
      </c>
      <c r="J1441" s="1318">
        <v>157</v>
      </c>
    </row>
    <row r="1442" spans="1:10" x14ac:dyDescent="0.25">
      <c r="A1442" s="1360">
        <v>23</v>
      </c>
      <c r="B1442" s="1318" t="s">
        <v>12628</v>
      </c>
      <c r="C1442" s="1318">
        <v>480</v>
      </c>
      <c r="D1442" s="1318">
        <v>480</v>
      </c>
      <c r="E1442" s="1318">
        <v>480</v>
      </c>
      <c r="F1442" s="1318">
        <v>448</v>
      </c>
      <c r="G1442" s="1318">
        <v>403</v>
      </c>
      <c r="H1442" s="1318">
        <v>367</v>
      </c>
      <c r="I1442" s="1318">
        <v>290</v>
      </c>
      <c r="J1442" s="1318">
        <v>228</v>
      </c>
    </row>
    <row r="1443" spans="1:10" x14ac:dyDescent="0.25">
      <c r="B1443" s="1318" t="s">
        <v>15718</v>
      </c>
      <c r="C1443" s="1318">
        <v>480</v>
      </c>
      <c r="D1443" s="1318">
        <v>480</v>
      </c>
      <c r="E1443" s="1318">
        <v>480</v>
      </c>
      <c r="F1443" s="1318">
        <v>448</v>
      </c>
      <c r="G1443" s="1318">
        <v>403</v>
      </c>
      <c r="H1443" s="1318">
        <v>367</v>
      </c>
      <c r="I1443" s="1318">
        <v>290</v>
      </c>
      <c r="J1443" s="1318">
        <v>108</v>
      </c>
    </row>
    <row r="1444" spans="1:10" x14ac:dyDescent="0.25">
      <c r="A1444" s="1360">
        <v>24</v>
      </c>
      <c r="B1444" s="1318" t="s">
        <v>12628</v>
      </c>
      <c r="C1444" s="1318">
        <v>480</v>
      </c>
      <c r="D1444" s="1318">
        <v>480</v>
      </c>
      <c r="E1444" s="1318">
        <v>480</v>
      </c>
      <c r="F1444" s="1318">
        <v>448</v>
      </c>
      <c r="G1444" s="1318">
        <v>403</v>
      </c>
      <c r="H1444" s="1318">
        <v>367</v>
      </c>
      <c r="I1444" s="1318">
        <v>256</v>
      </c>
      <c r="J1444" s="1318">
        <v>221</v>
      </c>
    </row>
    <row r="1445" spans="1:10" x14ac:dyDescent="0.25">
      <c r="B1445" s="1318" t="s">
        <v>15718</v>
      </c>
      <c r="C1445" s="1318">
        <v>480</v>
      </c>
      <c r="D1445" s="1318">
        <v>480</v>
      </c>
      <c r="E1445" s="1318">
        <v>480</v>
      </c>
      <c r="F1445" s="1318">
        <v>448</v>
      </c>
      <c r="G1445" s="1318">
        <v>403</v>
      </c>
      <c r="H1445" s="1318">
        <v>367</v>
      </c>
      <c r="I1445" s="1318">
        <v>256</v>
      </c>
      <c r="J1445" s="1318">
        <v>82</v>
      </c>
    </row>
    <row r="1446" spans="1:10" x14ac:dyDescent="0.25">
      <c r="A1446" s="1360">
        <v>25</v>
      </c>
      <c r="B1446" s="1318" t="s">
        <v>12628</v>
      </c>
      <c r="C1446" s="1318">
        <v>480</v>
      </c>
      <c r="D1446" s="1318">
        <v>480</v>
      </c>
      <c r="E1446" s="1318">
        <v>480</v>
      </c>
      <c r="F1446" s="1318">
        <v>448</v>
      </c>
      <c r="G1446" s="1318">
        <v>403</v>
      </c>
      <c r="H1446" s="1318">
        <v>339</v>
      </c>
      <c r="I1446" s="1318">
        <v>247</v>
      </c>
      <c r="J1446" s="1318">
        <v>214</v>
      </c>
    </row>
    <row r="1447" spans="1:10" x14ac:dyDescent="0.25">
      <c r="B1447" s="1318" t="s">
        <v>15718</v>
      </c>
      <c r="C1447" s="1318">
        <v>480</v>
      </c>
      <c r="D1447" s="1318">
        <v>480</v>
      </c>
      <c r="E1447" s="1318">
        <v>480</v>
      </c>
      <c r="F1447" s="1318">
        <v>448</v>
      </c>
      <c r="G1447" s="1318">
        <v>403</v>
      </c>
      <c r="H1447" s="1318">
        <v>339</v>
      </c>
      <c r="I1447" s="1318">
        <v>162</v>
      </c>
      <c r="J1447" s="1318">
        <v>66</v>
      </c>
    </row>
    <row r="1448" spans="1:10" x14ac:dyDescent="0.25">
      <c r="A1448" s="1360">
        <v>26</v>
      </c>
      <c r="B1448" s="1318" t="s">
        <v>12628</v>
      </c>
      <c r="C1448" s="1318">
        <v>480</v>
      </c>
      <c r="D1448" s="1318">
        <v>480</v>
      </c>
      <c r="E1448" s="1318">
        <v>480</v>
      </c>
      <c r="F1448" s="1318">
        <v>448</v>
      </c>
      <c r="G1448" s="1318">
        <v>396</v>
      </c>
      <c r="H1448" s="1318">
        <v>291</v>
      </c>
      <c r="I1448" s="1318">
        <v>238</v>
      </c>
      <c r="J1448" s="1318">
        <v>207</v>
      </c>
    </row>
    <row r="1449" spans="1:10" x14ac:dyDescent="0.25">
      <c r="B1449" s="1318" t="s">
        <v>15718</v>
      </c>
      <c r="C1449" s="1318">
        <v>480</v>
      </c>
      <c r="D1449" s="1318">
        <v>480</v>
      </c>
      <c r="E1449" s="1318">
        <v>480</v>
      </c>
      <c r="F1449" s="1318">
        <v>448</v>
      </c>
      <c r="G1449" s="1318">
        <v>396</v>
      </c>
      <c r="H1449" s="1318">
        <v>291</v>
      </c>
      <c r="I1449" s="1318">
        <v>108</v>
      </c>
      <c r="J1449" s="1318">
        <v>54</v>
      </c>
    </row>
    <row r="1450" spans="1:10" x14ac:dyDescent="0.25">
      <c r="A1450" s="1360">
        <v>27</v>
      </c>
      <c r="B1450" s="1318" t="s">
        <v>12628</v>
      </c>
      <c r="C1450" s="1318">
        <v>480</v>
      </c>
      <c r="D1450" s="1318">
        <v>480</v>
      </c>
      <c r="E1450" s="1318">
        <v>480</v>
      </c>
      <c r="F1450" s="1318">
        <v>448</v>
      </c>
      <c r="G1450" s="1318">
        <v>341</v>
      </c>
      <c r="H1450" s="1318">
        <v>269</v>
      </c>
      <c r="I1450" s="1318">
        <v>230</v>
      </c>
      <c r="J1450" s="1318">
        <v>201</v>
      </c>
    </row>
    <row r="1451" spans="1:10" x14ac:dyDescent="0.25">
      <c r="B1451" s="1318" t="s">
        <v>15718</v>
      </c>
      <c r="C1451" s="1318">
        <v>480</v>
      </c>
      <c r="D1451" s="1318">
        <v>480</v>
      </c>
      <c r="E1451" s="1318">
        <v>480</v>
      </c>
      <c r="F1451" s="1318">
        <v>448</v>
      </c>
      <c r="G1451" s="1318">
        <v>341</v>
      </c>
      <c r="H1451" s="1318">
        <v>269</v>
      </c>
      <c r="I1451" s="1318">
        <v>80</v>
      </c>
      <c r="J1451" s="1318">
        <v>46</v>
      </c>
    </row>
    <row r="1452" spans="1:10" x14ac:dyDescent="0.25">
      <c r="A1452" s="1360">
        <v>28</v>
      </c>
      <c r="B1452" s="1318" t="s">
        <v>12628</v>
      </c>
      <c r="C1452" s="1318">
        <v>480</v>
      </c>
      <c r="D1452" s="1318">
        <v>480</v>
      </c>
      <c r="E1452" s="1318">
        <v>480</v>
      </c>
      <c r="F1452" s="1318">
        <v>398</v>
      </c>
      <c r="G1452" s="1318">
        <v>291</v>
      </c>
      <c r="H1452" s="1318">
        <v>260</v>
      </c>
      <c r="I1452" s="1318">
        <v>223</v>
      </c>
      <c r="J1452" s="1318">
        <v>195</v>
      </c>
    </row>
    <row r="1453" spans="1:10" x14ac:dyDescent="0.25">
      <c r="B1453" s="1318" t="s">
        <v>15718</v>
      </c>
      <c r="C1453" s="1318">
        <v>480</v>
      </c>
      <c r="D1453" s="1318">
        <v>480</v>
      </c>
      <c r="E1453" s="1318">
        <v>480</v>
      </c>
      <c r="F1453" s="1318">
        <v>398</v>
      </c>
      <c r="G1453" s="1318">
        <v>291</v>
      </c>
      <c r="H1453" s="1318">
        <v>150</v>
      </c>
      <c r="I1453" s="1318">
        <v>63</v>
      </c>
      <c r="J1453" s="1318">
        <v>40</v>
      </c>
    </row>
    <row r="1454" spans="1:10" x14ac:dyDescent="0.25">
      <c r="A1454" s="1360">
        <v>29</v>
      </c>
      <c r="B1454" s="1318" t="s">
        <v>12628</v>
      </c>
      <c r="C1454" s="1318">
        <v>480</v>
      </c>
      <c r="D1454" s="1318">
        <v>480</v>
      </c>
      <c r="E1454" s="1318">
        <v>466</v>
      </c>
      <c r="F1454" s="1318">
        <v>334</v>
      </c>
      <c r="G1454" s="1318">
        <v>280</v>
      </c>
      <c r="H1454" s="1318">
        <v>250</v>
      </c>
      <c r="I1454" s="1318">
        <v>216</v>
      </c>
      <c r="J1454" s="1318">
        <v>190</v>
      </c>
    </row>
    <row r="1455" spans="1:10" x14ac:dyDescent="0.25">
      <c r="B1455" s="1318" t="s">
        <v>15718</v>
      </c>
      <c r="C1455" s="1318">
        <v>480</v>
      </c>
      <c r="D1455" s="1318">
        <v>480</v>
      </c>
      <c r="E1455" s="1318">
        <v>466</v>
      </c>
      <c r="F1455" s="1318">
        <v>334</v>
      </c>
      <c r="G1455" s="1318">
        <v>216</v>
      </c>
      <c r="H1455" s="1318">
        <v>93</v>
      </c>
      <c r="I1455" s="1318">
        <v>50</v>
      </c>
      <c r="J1455" s="1318">
        <v>35</v>
      </c>
    </row>
    <row r="1456" spans="1:10" x14ac:dyDescent="0.25">
      <c r="A1456" s="1360">
        <v>30</v>
      </c>
      <c r="B1456" s="1318" t="s">
        <v>12628</v>
      </c>
      <c r="C1456" s="1318">
        <v>480</v>
      </c>
      <c r="D1456" s="1318">
        <v>480</v>
      </c>
      <c r="E1456" s="1318">
        <v>393</v>
      </c>
      <c r="F1456" s="1318">
        <v>304</v>
      </c>
      <c r="G1456" s="1318">
        <v>269</v>
      </c>
      <c r="H1456" s="1318">
        <v>242</v>
      </c>
      <c r="I1456" s="1318">
        <v>209</v>
      </c>
      <c r="J1456" s="1318">
        <v>185</v>
      </c>
    </row>
    <row r="1457" spans="1:10" x14ac:dyDescent="0.25">
      <c r="B1457" s="1318" t="s">
        <v>15718</v>
      </c>
      <c r="C1457" s="1318">
        <v>480</v>
      </c>
      <c r="D1457" s="1318">
        <v>480</v>
      </c>
      <c r="E1457" s="1318">
        <v>393</v>
      </c>
      <c r="F1457" s="1318">
        <v>304</v>
      </c>
      <c r="G1457" s="1318">
        <v>114</v>
      </c>
      <c r="H1457" s="1318">
        <v>67</v>
      </c>
      <c r="I1457" s="1318">
        <v>42</v>
      </c>
      <c r="J1457" s="1318">
        <v>30</v>
      </c>
    </row>
    <row r="1458" spans="1:10" x14ac:dyDescent="0.25">
      <c r="A1458" s="1360">
        <v>31</v>
      </c>
      <c r="B1458" s="1318" t="s">
        <v>12628</v>
      </c>
      <c r="C1458" s="1318">
        <v>480</v>
      </c>
      <c r="D1458" s="1318">
        <v>466</v>
      </c>
      <c r="E1458" s="1318">
        <v>333</v>
      </c>
      <c r="F1458" s="1318">
        <v>292</v>
      </c>
      <c r="G1458" s="1318">
        <v>259</v>
      </c>
      <c r="H1458" s="1318">
        <v>234</v>
      </c>
      <c r="I1458" s="1318">
        <v>203</v>
      </c>
      <c r="J1458" s="1318">
        <v>180</v>
      </c>
    </row>
    <row r="1459" spans="1:10" x14ac:dyDescent="0.25">
      <c r="B1459" s="1318" t="s">
        <v>15718</v>
      </c>
      <c r="C1459" s="1318">
        <v>480</v>
      </c>
      <c r="D1459" s="1318">
        <v>466</v>
      </c>
      <c r="E1459" s="1318">
        <v>333</v>
      </c>
      <c r="F1459" s="1318">
        <v>141</v>
      </c>
      <c r="G1459" s="1318">
        <v>77</v>
      </c>
      <c r="H1459" s="1318">
        <v>52</v>
      </c>
      <c r="I1459" s="1318">
        <v>35</v>
      </c>
      <c r="J1459" s="1318">
        <v>27</v>
      </c>
    </row>
    <row r="1460" spans="1:10" x14ac:dyDescent="0.25">
      <c r="A1460" s="1360">
        <v>32</v>
      </c>
      <c r="B1460" s="1318" t="s">
        <v>12628</v>
      </c>
      <c r="C1460" s="1318">
        <v>480</v>
      </c>
      <c r="D1460" s="1318">
        <v>374</v>
      </c>
      <c r="E1460" s="1318">
        <v>318</v>
      </c>
      <c r="F1460" s="1318">
        <v>280</v>
      </c>
      <c r="G1460" s="1318">
        <v>250</v>
      </c>
      <c r="H1460" s="1318">
        <v>226</v>
      </c>
      <c r="I1460" s="1318">
        <v>197</v>
      </c>
      <c r="J1460" s="1318">
        <v>175</v>
      </c>
    </row>
    <row r="1461" spans="1:10" x14ac:dyDescent="0.25">
      <c r="B1461" s="1318" t="s">
        <v>15718</v>
      </c>
      <c r="C1461" s="1318">
        <v>480</v>
      </c>
      <c r="D1461" s="1318">
        <v>374</v>
      </c>
      <c r="E1461" s="1318">
        <v>179</v>
      </c>
      <c r="F1461" s="1318">
        <v>87</v>
      </c>
      <c r="G1461" s="1318">
        <v>57</v>
      </c>
      <c r="H1461" s="1318">
        <v>42</v>
      </c>
      <c r="I1461" s="1318">
        <v>30</v>
      </c>
      <c r="J1461" s="1318">
        <v>24</v>
      </c>
    </row>
    <row r="1462" spans="1:10" x14ac:dyDescent="0.25">
      <c r="A1462" s="1360">
        <v>33</v>
      </c>
      <c r="B1462" s="1318" t="s">
        <v>12628</v>
      </c>
      <c r="C1462" s="1318">
        <v>452</v>
      </c>
      <c r="D1462" s="1318">
        <v>351</v>
      </c>
      <c r="E1462" s="1318">
        <v>305</v>
      </c>
      <c r="F1462" s="1318">
        <v>270</v>
      </c>
      <c r="G1462" s="1318">
        <v>242</v>
      </c>
      <c r="H1462" s="1318">
        <v>219</v>
      </c>
      <c r="I1462" s="1318">
        <v>192</v>
      </c>
      <c r="J1462" s="1318">
        <v>171</v>
      </c>
    </row>
    <row r="1463" spans="1:10" x14ac:dyDescent="0.25">
      <c r="B1463" s="1318" t="s">
        <v>15718</v>
      </c>
      <c r="C1463" s="1318">
        <v>452</v>
      </c>
      <c r="D1463" s="1318">
        <v>241</v>
      </c>
      <c r="E1463" s="1318">
        <v>99</v>
      </c>
      <c r="F1463" s="1318">
        <v>62</v>
      </c>
      <c r="G1463" s="1318">
        <v>45</v>
      </c>
      <c r="H1463" s="1318">
        <v>35</v>
      </c>
      <c r="I1463" s="1318">
        <v>27</v>
      </c>
      <c r="J1463" s="1318">
        <v>21</v>
      </c>
    </row>
    <row r="1464" spans="1:10" x14ac:dyDescent="0.25">
      <c r="A1464" s="1360">
        <v>34</v>
      </c>
      <c r="B1464" s="1318" t="s">
        <v>12628</v>
      </c>
      <c r="C1464" s="1318">
        <v>392</v>
      </c>
      <c r="D1464" s="1318">
        <v>335</v>
      </c>
      <c r="E1464" s="1318">
        <v>293</v>
      </c>
      <c r="F1464" s="1318">
        <v>260</v>
      </c>
      <c r="G1464" s="1318">
        <v>234</v>
      </c>
      <c r="H1464" s="1318">
        <v>212</v>
      </c>
      <c r="I1464" s="1318">
        <v>186</v>
      </c>
      <c r="J1464" s="1318">
        <v>166</v>
      </c>
    </row>
    <row r="1465" spans="1:10" x14ac:dyDescent="0.25">
      <c r="B1465" s="1318" t="s">
        <v>15718</v>
      </c>
      <c r="C1465" s="1318">
        <v>307</v>
      </c>
      <c r="D1465" s="1318">
        <v>108</v>
      </c>
      <c r="E1465" s="1318">
        <v>66</v>
      </c>
      <c r="F1465" s="1318">
        <v>47</v>
      </c>
      <c r="G1465" s="1318">
        <v>37</v>
      </c>
      <c r="H1465" s="1318">
        <v>30</v>
      </c>
      <c r="I1465" s="1318">
        <v>23</v>
      </c>
      <c r="J1465" s="1318">
        <v>19</v>
      </c>
    </row>
    <row r="1466" spans="1:10" x14ac:dyDescent="0.25">
      <c r="A1466" s="1360">
        <v>35</v>
      </c>
      <c r="B1466" s="1318" t="s">
        <v>12628</v>
      </c>
      <c r="C1466" s="1318">
        <v>373</v>
      </c>
      <c r="D1466" s="1318">
        <v>321</v>
      </c>
      <c r="E1466" s="1318">
        <v>281</v>
      </c>
      <c r="F1466" s="1318">
        <v>251</v>
      </c>
      <c r="G1466" s="1318">
        <v>226</v>
      </c>
      <c r="H1466" s="1318">
        <v>206</v>
      </c>
      <c r="I1466" s="1318">
        <v>181</v>
      </c>
      <c r="J1466" s="1318">
        <v>162</v>
      </c>
    </row>
    <row r="1467" spans="1:10" x14ac:dyDescent="0.25">
      <c r="B1467" s="1318" t="s">
        <v>15718</v>
      </c>
      <c r="C1467" s="1318">
        <v>126</v>
      </c>
      <c r="D1467" s="1318">
        <v>72</v>
      </c>
      <c r="E1467" s="1318">
        <v>50</v>
      </c>
      <c r="F1467" s="1318">
        <v>38</v>
      </c>
      <c r="G1467" s="1318">
        <v>31</v>
      </c>
      <c r="H1467" s="1318">
        <v>26</v>
      </c>
      <c r="I1467" s="1318">
        <v>21</v>
      </c>
      <c r="J1467" s="1318">
        <v>17</v>
      </c>
    </row>
    <row r="1468" spans="1:10" x14ac:dyDescent="0.25">
      <c r="A1468" s="1360">
        <v>36</v>
      </c>
      <c r="B1468" s="1318" t="s">
        <v>12628</v>
      </c>
      <c r="C1468" s="1318">
        <v>356</v>
      </c>
      <c r="D1468" s="1318">
        <v>308</v>
      </c>
      <c r="E1468" s="1318">
        <v>271</v>
      </c>
      <c r="F1468" s="1318">
        <v>242</v>
      </c>
      <c r="G1468" s="1318">
        <v>219</v>
      </c>
      <c r="H1468" s="1318">
        <v>200</v>
      </c>
      <c r="I1468" s="1318">
        <v>177</v>
      </c>
      <c r="J1468" s="1318">
        <v>158</v>
      </c>
    </row>
    <row r="1469" spans="1:10" x14ac:dyDescent="0.25">
      <c r="B1469" s="1318" t="s">
        <v>15718</v>
      </c>
      <c r="C1469" s="1318">
        <v>78</v>
      </c>
      <c r="D1469" s="1318">
        <v>53</v>
      </c>
      <c r="E1469" s="1318">
        <v>40</v>
      </c>
      <c r="F1469" s="1318">
        <v>32</v>
      </c>
      <c r="G1469" s="1318">
        <v>27</v>
      </c>
      <c r="H1469" s="1318">
        <v>23</v>
      </c>
      <c r="I1469" s="1318">
        <v>19</v>
      </c>
      <c r="J1469" s="1318">
        <v>16</v>
      </c>
    </row>
    <row r="1470" spans="1:10" x14ac:dyDescent="0.25">
      <c r="A1470" s="1360">
        <v>37</v>
      </c>
      <c r="B1470" s="1318" t="s">
        <v>12628</v>
      </c>
      <c r="C1470" s="1318">
        <v>340</v>
      </c>
      <c r="D1470" s="1318">
        <v>295</v>
      </c>
      <c r="E1470" s="1318">
        <v>261</v>
      </c>
      <c r="F1470" s="1318">
        <v>234</v>
      </c>
      <c r="G1470" s="1318">
        <v>212</v>
      </c>
      <c r="H1470" s="1318">
        <v>194</v>
      </c>
      <c r="I1470" s="1318">
        <v>172</v>
      </c>
      <c r="J1470" s="1318">
        <v>154</v>
      </c>
    </row>
    <row r="1471" spans="1:10" x14ac:dyDescent="0.25">
      <c r="B1471" s="1318" t="s">
        <v>15718</v>
      </c>
      <c r="C1471" s="1318">
        <v>56</v>
      </c>
      <c r="D1471" s="1318">
        <v>42</v>
      </c>
      <c r="E1471" s="1318">
        <v>33</v>
      </c>
      <c r="F1471" s="1318">
        <v>28</v>
      </c>
      <c r="G1471" s="1318">
        <v>23</v>
      </c>
      <c r="H1471" s="1318">
        <v>20</v>
      </c>
      <c r="I1471" s="1318">
        <v>17</v>
      </c>
      <c r="J1471" s="1318">
        <v>15</v>
      </c>
    </row>
    <row r="1472" spans="1:10" x14ac:dyDescent="0.25">
      <c r="A1472" s="1360">
        <v>38</v>
      </c>
      <c r="B1472" s="1318" t="s">
        <v>12628</v>
      </c>
      <c r="C1472" s="1318">
        <v>325</v>
      </c>
      <c r="D1472" s="1318">
        <v>284</v>
      </c>
      <c r="E1472" s="1318">
        <v>252</v>
      </c>
      <c r="F1472" s="1318">
        <v>227</v>
      </c>
      <c r="G1472" s="1318">
        <v>206</v>
      </c>
      <c r="H1472" s="1318">
        <v>189</v>
      </c>
      <c r="I1472" s="1318">
        <v>168</v>
      </c>
      <c r="J1472" s="1318">
        <v>151</v>
      </c>
    </row>
    <row r="1473" spans="1:10" x14ac:dyDescent="0.25">
      <c r="B1473" s="1318" t="s">
        <v>15718</v>
      </c>
      <c r="C1473" s="1318">
        <v>44</v>
      </c>
      <c r="D1473" s="1318">
        <v>34</v>
      </c>
      <c r="E1473" s="1318">
        <v>28</v>
      </c>
      <c r="F1473" s="1318">
        <v>24</v>
      </c>
      <c r="G1473" s="1318">
        <v>21</v>
      </c>
      <c r="H1473" s="1318">
        <v>18</v>
      </c>
      <c r="I1473" s="1318">
        <v>16</v>
      </c>
      <c r="J1473" s="1318">
        <v>14</v>
      </c>
    </row>
    <row r="1474" spans="1:10" x14ac:dyDescent="0.25">
      <c r="A1474" s="1360">
        <v>39</v>
      </c>
      <c r="B1474" s="1318" t="s">
        <v>12628</v>
      </c>
      <c r="C1474" s="1318">
        <v>312</v>
      </c>
      <c r="D1474" s="1318">
        <v>273</v>
      </c>
      <c r="E1474" s="1318">
        <v>244</v>
      </c>
      <c r="F1474" s="1318">
        <v>220</v>
      </c>
      <c r="G1474" s="1318">
        <v>200</v>
      </c>
      <c r="H1474" s="1318">
        <v>184</v>
      </c>
      <c r="I1474" s="1318">
        <v>163</v>
      </c>
      <c r="J1474" s="1318">
        <v>147</v>
      </c>
    </row>
    <row r="1475" spans="1:10" x14ac:dyDescent="0.25">
      <c r="B1475" s="1318" t="s">
        <v>15718</v>
      </c>
      <c r="C1475" s="1318">
        <v>35</v>
      </c>
      <c r="D1475" s="1318">
        <v>29</v>
      </c>
      <c r="E1475" s="1318">
        <v>24</v>
      </c>
      <c r="F1475" s="1318">
        <v>21</v>
      </c>
      <c r="G1475" s="1318">
        <v>19</v>
      </c>
      <c r="H1475" s="1318">
        <v>17</v>
      </c>
      <c r="I1475" s="1318">
        <v>14</v>
      </c>
      <c r="J1475" s="1318">
        <v>13</v>
      </c>
    </row>
    <row r="1476" spans="1:10" x14ac:dyDescent="0.25">
      <c r="A1476" s="1360">
        <v>40</v>
      </c>
      <c r="B1476" s="1318" t="s">
        <v>12628</v>
      </c>
      <c r="C1476" s="1318">
        <v>299</v>
      </c>
      <c r="D1476" s="1318">
        <v>264</v>
      </c>
      <c r="E1476" s="1318">
        <v>236</v>
      </c>
      <c r="F1476" s="1318">
        <v>213</v>
      </c>
      <c r="G1476" s="1318">
        <v>194</v>
      </c>
      <c r="H1476" s="1318">
        <v>179</v>
      </c>
      <c r="I1476" s="1318">
        <v>159</v>
      </c>
      <c r="J1476" s="1318">
        <v>144</v>
      </c>
    </row>
    <row r="1477" spans="1:10" x14ac:dyDescent="0.25">
      <c r="B1477" s="1318" t="s">
        <v>15718</v>
      </c>
      <c r="C1477" s="1318">
        <v>30</v>
      </c>
      <c r="D1477" s="1318">
        <v>25</v>
      </c>
      <c r="E1477" s="1318">
        <v>21</v>
      </c>
      <c r="F1477" s="1318">
        <v>19</v>
      </c>
      <c r="G1477" s="1318">
        <v>17</v>
      </c>
      <c r="H1477" s="1318">
        <v>15</v>
      </c>
      <c r="I1477" s="1318">
        <v>13</v>
      </c>
      <c r="J1477" s="1318">
        <v>12</v>
      </c>
    </row>
    <row r="1478" spans="1:10" x14ac:dyDescent="0.25">
      <c r="A1478" s="1360" t="s">
        <v>12649</v>
      </c>
    </row>
    <row r="1479" spans="1:10" x14ac:dyDescent="0.25">
      <c r="A1479" s="1360" t="s">
        <v>12638</v>
      </c>
    </row>
    <row r="1480" spans="1:10" x14ac:dyDescent="0.25">
      <c r="A1480" s="1360" t="s">
        <v>22222</v>
      </c>
      <c r="B1480" s="1318" t="s">
        <v>22223</v>
      </c>
      <c r="C1480" s="1318" t="s">
        <v>22260</v>
      </c>
    </row>
    <row r="1481" spans="1:10" x14ac:dyDescent="0.25">
      <c r="A1481" s="1360" t="s">
        <v>22225</v>
      </c>
      <c r="B1481" s="1318" t="s">
        <v>15752</v>
      </c>
      <c r="C1481" s="1318" t="s">
        <v>22256</v>
      </c>
    </row>
    <row r="1483" spans="1:10" x14ac:dyDescent="0.25">
      <c r="A1483" s="1360" t="s">
        <v>22227</v>
      </c>
      <c r="B1483" s="1318" t="s">
        <v>22228</v>
      </c>
      <c r="C1483" s="1318" t="s">
        <v>22229</v>
      </c>
    </row>
    <row r="1484" spans="1:10" x14ac:dyDescent="0.25">
      <c r="C1484" s="1318" t="s">
        <v>22230</v>
      </c>
      <c r="D1484" s="1318" t="s">
        <v>22250</v>
      </c>
      <c r="E1484" s="1318" t="s">
        <v>22232</v>
      </c>
      <c r="F1484" s="1318" t="s">
        <v>22233</v>
      </c>
      <c r="G1484" s="1318" t="s">
        <v>22234</v>
      </c>
      <c r="H1484" s="1318" t="s">
        <v>22235</v>
      </c>
      <c r="I1484" s="1318" t="s">
        <v>22251</v>
      </c>
      <c r="J1484" s="1318" t="s">
        <v>22252</v>
      </c>
    </row>
    <row r="1485" spans="1:10" x14ac:dyDescent="0.25">
      <c r="A1485" s="1360" t="s">
        <v>15753</v>
      </c>
      <c r="B1485" s="1318" t="s">
        <v>15754</v>
      </c>
      <c r="C1485" s="1318" t="s">
        <v>22238</v>
      </c>
      <c r="D1485" s="1318" t="s">
        <v>22239</v>
      </c>
      <c r="E1485" s="1318" t="s">
        <v>22240</v>
      </c>
      <c r="F1485" s="1318" t="s">
        <v>22241</v>
      </c>
      <c r="G1485" s="1318" t="s">
        <v>22242</v>
      </c>
      <c r="H1485" s="1318" t="s">
        <v>22243</v>
      </c>
      <c r="I1485" s="1318" t="s">
        <v>22244</v>
      </c>
      <c r="J1485" s="1318" t="s">
        <v>22245</v>
      </c>
    </row>
    <row r="1486" spans="1:10" x14ac:dyDescent="0.25">
      <c r="A1486" s="1360" t="s">
        <v>22246</v>
      </c>
      <c r="B1486" s="1318" t="s">
        <v>22247</v>
      </c>
      <c r="C1486" s="1318" t="s">
        <v>22248</v>
      </c>
      <c r="D1486" s="1318" t="s">
        <v>22248</v>
      </c>
      <c r="E1486" s="1318" t="s">
        <v>22248</v>
      </c>
      <c r="F1486" s="1318" t="s">
        <v>22248</v>
      </c>
      <c r="G1486" s="1318" t="s">
        <v>22248</v>
      </c>
      <c r="H1486" s="1318" t="s">
        <v>22248</v>
      </c>
      <c r="I1486" s="1318" t="s">
        <v>22248</v>
      </c>
      <c r="J1486" s="1318" t="s">
        <v>22248</v>
      </c>
    </row>
    <row r="1488" spans="1:10" x14ac:dyDescent="0.25">
      <c r="A1488" s="1360">
        <v>20</v>
      </c>
      <c r="B1488" s="1318" t="s">
        <v>12628</v>
      </c>
      <c r="C1488" s="1318">
        <v>480</v>
      </c>
      <c r="D1488" s="1318">
        <v>480</v>
      </c>
      <c r="E1488" s="1318">
        <v>480</v>
      </c>
      <c r="F1488" s="1318">
        <v>448</v>
      </c>
      <c r="G1488" s="1318">
        <v>403</v>
      </c>
      <c r="H1488" s="1318">
        <v>367</v>
      </c>
      <c r="I1488" s="1318">
        <v>323</v>
      </c>
      <c r="J1488" s="1318">
        <v>280</v>
      </c>
    </row>
    <row r="1489" spans="1:10" x14ac:dyDescent="0.25">
      <c r="B1489" s="1318" t="s">
        <v>15718</v>
      </c>
      <c r="C1489" s="1318">
        <v>480</v>
      </c>
      <c r="D1489" s="1318">
        <v>480</v>
      </c>
      <c r="E1489" s="1318">
        <v>480</v>
      </c>
      <c r="F1489" s="1318">
        <v>448</v>
      </c>
      <c r="G1489" s="1318">
        <v>403</v>
      </c>
      <c r="H1489" s="1318">
        <v>367</v>
      </c>
      <c r="I1489" s="1318">
        <v>323</v>
      </c>
      <c r="J1489" s="1318">
        <v>280</v>
      </c>
    </row>
    <row r="1490" spans="1:10" x14ac:dyDescent="0.25">
      <c r="A1490" s="1360">
        <v>21</v>
      </c>
      <c r="B1490" s="1318" t="s">
        <v>12628</v>
      </c>
      <c r="C1490" s="1318">
        <v>480</v>
      </c>
      <c r="D1490" s="1318">
        <v>480</v>
      </c>
      <c r="E1490" s="1318">
        <v>480</v>
      </c>
      <c r="F1490" s="1318">
        <v>448</v>
      </c>
      <c r="G1490" s="1318">
        <v>403</v>
      </c>
      <c r="H1490" s="1318">
        <v>367</v>
      </c>
      <c r="I1490" s="1318">
        <v>323</v>
      </c>
      <c r="J1490" s="1318">
        <v>248</v>
      </c>
    </row>
    <row r="1491" spans="1:10" x14ac:dyDescent="0.25">
      <c r="B1491" s="1318" t="s">
        <v>15718</v>
      </c>
      <c r="C1491" s="1318">
        <v>480</v>
      </c>
      <c r="D1491" s="1318">
        <v>480</v>
      </c>
      <c r="E1491" s="1318">
        <v>480</v>
      </c>
      <c r="F1491" s="1318">
        <v>448</v>
      </c>
      <c r="G1491" s="1318">
        <v>403</v>
      </c>
      <c r="H1491" s="1318">
        <v>367</v>
      </c>
      <c r="I1491" s="1318">
        <v>323</v>
      </c>
      <c r="J1491" s="1318">
        <v>248</v>
      </c>
    </row>
    <row r="1492" spans="1:10" x14ac:dyDescent="0.25">
      <c r="A1492" s="1360">
        <v>22</v>
      </c>
      <c r="B1492" s="1318" t="s">
        <v>12628</v>
      </c>
      <c r="C1492" s="1318">
        <v>480</v>
      </c>
      <c r="D1492" s="1318">
        <v>480</v>
      </c>
      <c r="E1492" s="1318">
        <v>480</v>
      </c>
      <c r="F1492" s="1318">
        <v>448</v>
      </c>
      <c r="G1492" s="1318">
        <v>403</v>
      </c>
      <c r="H1492" s="1318">
        <v>367</v>
      </c>
      <c r="I1492" s="1318">
        <v>323</v>
      </c>
      <c r="J1492" s="1318">
        <v>236</v>
      </c>
    </row>
    <row r="1493" spans="1:10" x14ac:dyDescent="0.25">
      <c r="B1493" s="1318" t="s">
        <v>15718</v>
      </c>
      <c r="C1493" s="1318">
        <v>480</v>
      </c>
      <c r="D1493" s="1318">
        <v>480</v>
      </c>
      <c r="E1493" s="1318">
        <v>480</v>
      </c>
      <c r="F1493" s="1318">
        <v>448</v>
      </c>
      <c r="G1493" s="1318">
        <v>403</v>
      </c>
      <c r="H1493" s="1318">
        <v>367</v>
      </c>
      <c r="I1493" s="1318">
        <v>323</v>
      </c>
      <c r="J1493" s="1318">
        <v>154</v>
      </c>
    </row>
    <row r="1494" spans="1:10" x14ac:dyDescent="0.25">
      <c r="A1494" s="1360">
        <v>23</v>
      </c>
      <c r="B1494" s="1318" t="s">
        <v>12628</v>
      </c>
      <c r="C1494" s="1318">
        <v>480</v>
      </c>
      <c r="D1494" s="1318">
        <v>480</v>
      </c>
      <c r="E1494" s="1318">
        <v>480</v>
      </c>
      <c r="F1494" s="1318">
        <v>448</v>
      </c>
      <c r="G1494" s="1318">
        <v>403</v>
      </c>
      <c r="H1494" s="1318">
        <v>367</v>
      </c>
      <c r="I1494" s="1318">
        <v>287</v>
      </c>
      <c r="J1494" s="1318">
        <v>228</v>
      </c>
    </row>
    <row r="1495" spans="1:10" x14ac:dyDescent="0.25">
      <c r="B1495" s="1318" t="s">
        <v>15718</v>
      </c>
      <c r="C1495" s="1318">
        <v>480</v>
      </c>
      <c r="D1495" s="1318">
        <v>480</v>
      </c>
      <c r="E1495" s="1318">
        <v>480</v>
      </c>
      <c r="F1495" s="1318">
        <v>448</v>
      </c>
      <c r="G1495" s="1318">
        <v>403</v>
      </c>
      <c r="H1495" s="1318">
        <v>367</v>
      </c>
      <c r="I1495" s="1318">
        <v>287</v>
      </c>
      <c r="J1495" s="1318">
        <v>106</v>
      </c>
    </row>
    <row r="1496" spans="1:10" x14ac:dyDescent="0.25">
      <c r="A1496" s="1360">
        <v>24</v>
      </c>
      <c r="B1496" s="1318" t="s">
        <v>12628</v>
      </c>
      <c r="C1496" s="1318">
        <v>480</v>
      </c>
      <c r="D1496" s="1318">
        <v>480</v>
      </c>
      <c r="E1496" s="1318">
        <v>480</v>
      </c>
      <c r="F1496" s="1318">
        <v>448</v>
      </c>
      <c r="G1496" s="1318">
        <v>403</v>
      </c>
      <c r="H1496" s="1318">
        <v>367</v>
      </c>
      <c r="I1496" s="1318">
        <v>255</v>
      </c>
      <c r="J1496" s="1318">
        <v>220</v>
      </c>
    </row>
    <row r="1497" spans="1:10" x14ac:dyDescent="0.25">
      <c r="B1497" s="1318" t="s">
        <v>15718</v>
      </c>
      <c r="C1497" s="1318">
        <v>480</v>
      </c>
      <c r="D1497" s="1318">
        <v>480</v>
      </c>
      <c r="E1497" s="1318">
        <v>480</v>
      </c>
      <c r="F1497" s="1318">
        <v>448</v>
      </c>
      <c r="G1497" s="1318">
        <v>403</v>
      </c>
      <c r="H1497" s="1318">
        <v>367</v>
      </c>
      <c r="I1497" s="1318">
        <v>255</v>
      </c>
      <c r="J1497" s="1318">
        <v>80</v>
      </c>
    </row>
    <row r="1498" spans="1:10" x14ac:dyDescent="0.25">
      <c r="A1498" s="1360">
        <v>25</v>
      </c>
      <c r="B1498" s="1318" t="s">
        <v>12628</v>
      </c>
      <c r="C1498" s="1318">
        <v>480</v>
      </c>
      <c r="D1498" s="1318">
        <v>480</v>
      </c>
      <c r="E1498" s="1318">
        <v>480</v>
      </c>
      <c r="F1498" s="1318">
        <v>448</v>
      </c>
      <c r="G1498" s="1318">
        <v>403</v>
      </c>
      <c r="H1498" s="1318">
        <v>334</v>
      </c>
      <c r="I1498" s="1318">
        <v>246</v>
      </c>
      <c r="J1498" s="1318">
        <v>213</v>
      </c>
    </row>
    <row r="1499" spans="1:10" x14ac:dyDescent="0.25">
      <c r="B1499" s="1318" t="s">
        <v>15718</v>
      </c>
      <c r="C1499" s="1318">
        <v>480</v>
      </c>
      <c r="D1499" s="1318">
        <v>480</v>
      </c>
      <c r="E1499" s="1318">
        <v>480</v>
      </c>
      <c r="F1499" s="1318">
        <v>448</v>
      </c>
      <c r="G1499" s="1318">
        <v>403</v>
      </c>
      <c r="H1499" s="1318">
        <v>334</v>
      </c>
      <c r="I1499" s="1318">
        <v>153</v>
      </c>
      <c r="J1499" s="1318">
        <v>64</v>
      </c>
    </row>
    <row r="1500" spans="1:10" x14ac:dyDescent="0.25">
      <c r="A1500" s="1360">
        <v>26</v>
      </c>
      <c r="B1500" s="1318" t="s">
        <v>12628</v>
      </c>
      <c r="C1500" s="1318">
        <v>480</v>
      </c>
      <c r="D1500" s="1318">
        <v>480</v>
      </c>
      <c r="E1500" s="1318">
        <v>480</v>
      </c>
      <c r="F1500" s="1318">
        <v>448</v>
      </c>
      <c r="G1500" s="1318">
        <v>388</v>
      </c>
      <c r="H1500" s="1318">
        <v>284</v>
      </c>
      <c r="I1500" s="1318">
        <v>237</v>
      </c>
      <c r="J1500" s="1318">
        <v>207</v>
      </c>
    </row>
    <row r="1501" spans="1:10" x14ac:dyDescent="0.25">
      <c r="B1501" s="1318" t="s">
        <v>15718</v>
      </c>
      <c r="C1501" s="1318">
        <v>480</v>
      </c>
      <c r="D1501" s="1318">
        <v>480</v>
      </c>
      <c r="E1501" s="1318">
        <v>480</v>
      </c>
      <c r="F1501" s="1318">
        <v>448</v>
      </c>
      <c r="G1501" s="1318">
        <v>388</v>
      </c>
      <c r="H1501" s="1318">
        <v>284</v>
      </c>
      <c r="I1501" s="1318">
        <v>103</v>
      </c>
      <c r="J1501" s="1318">
        <v>53</v>
      </c>
    </row>
    <row r="1502" spans="1:10" x14ac:dyDescent="0.25">
      <c r="A1502" s="1360">
        <v>27</v>
      </c>
      <c r="B1502" s="1318" t="s">
        <v>12628</v>
      </c>
      <c r="C1502" s="1318">
        <v>480</v>
      </c>
      <c r="D1502" s="1318">
        <v>480</v>
      </c>
      <c r="E1502" s="1318">
        <v>480</v>
      </c>
      <c r="F1502" s="1318">
        <v>448</v>
      </c>
      <c r="G1502" s="1318">
        <v>332</v>
      </c>
      <c r="H1502" s="1318">
        <v>268</v>
      </c>
      <c r="I1502" s="1318">
        <v>229</v>
      </c>
      <c r="J1502" s="1318">
        <v>200</v>
      </c>
    </row>
    <row r="1503" spans="1:10" x14ac:dyDescent="0.25">
      <c r="B1503" s="1318" t="s">
        <v>15718</v>
      </c>
      <c r="C1503" s="1318">
        <v>480</v>
      </c>
      <c r="D1503" s="1318">
        <v>480</v>
      </c>
      <c r="E1503" s="1318">
        <v>480</v>
      </c>
      <c r="F1503" s="1318">
        <v>448</v>
      </c>
      <c r="G1503" s="1318">
        <v>332</v>
      </c>
      <c r="H1503" s="1318">
        <v>256</v>
      </c>
      <c r="I1503" s="1318">
        <v>77</v>
      </c>
      <c r="J1503" s="1318">
        <v>45</v>
      </c>
    </row>
    <row r="1504" spans="1:10" x14ac:dyDescent="0.25">
      <c r="A1504" s="1360">
        <v>28</v>
      </c>
      <c r="B1504" s="1318" t="s">
        <v>12628</v>
      </c>
      <c r="C1504" s="1318">
        <v>480</v>
      </c>
      <c r="D1504" s="1318">
        <v>480</v>
      </c>
      <c r="E1504" s="1318">
        <v>480</v>
      </c>
      <c r="F1504" s="1318">
        <v>387</v>
      </c>
      <c r="G1504" s="1318">
        <v>290</v>
      </c>
      <c r="H1504" s="1318">
        <v>258</v>
      </c>
      <c r="I1504" s="1318">
        <v>222</v>
      </c>
      <c r="J1504" s="1318">
        <v>195</v>
      </c>
    </row>
    <row r="1505" spans="1:10" x14ac:dyDescent="0.25">
      <c r="B1505" s="1318" t="s">
        <v>15718</v>
      </c>
      <c r="C1505" s="1318">
        <v>480</v>
      </c>
      <c r="D1505" s="1318">
        <v>480</v>
      </c>
      <c r="E1505" s="1318">
        <v>480</v>
      </c>
      <c r="F1505" s="1318">
        <v>387</v>
      </c>
      <c r="G1505" s="1318">
        <v>290</v>
      </c>
      <c r="H1505" s="1318">
        <v>134</v>
      </c>
      <c r="I1505" s="1318">
        <v>60</v>
      </c>
      <c r="J1505" s="1318">
        <v>39</v>
      </c>
    </row>
    <row r="1506" spans="1:10" x14ac:dyDescent="0.25">
      <c r="A1506" s="1360">
        <v>29</v>
      </c>
      <c r="B1506" s="1318" t="s">
        <v>12628</v>
      </c>
      <c r="C1506" s="1318">
        <v>480</v>
      </c>
      <c r="D1506" s="1318">
        <v>480</v>
      </c>
      <c r="E1506" s="1318">
        <v>453</v>
      </c>
      <c r="F1506" s="1318">
        <v>320</v>
      </c>
      <c r="G1506" s="1318">
        <v>278</v>
      </c>
      <c r="H1506" s="1318">
        <v>249</v>
      </c>
      <c r="I1506" s="1318">
        <v>215</v>
      </c>
      <c r="J1506" s="1318">
        <v>189</v>
      </c>
    </row>
    <row r="1507" spans="1:10" x14ac:dyDescent="0.25">
      <c r="B1507" s="1318" t="s">
        <v>15718</v>
      </c>
      <c r="C1507" s="1318">
        <v>480</v>
      </c>
      <c r="D1507" s="1318">
        <v>480</v>
      </c>
      <c r="E1507" s="1318">
        <v>453</v>
      </c>
      <c r="F1507" s="1318">
        <v>320</v>
      </c>
      <c r="G1507" s="1318">
        <v>181</v>
      </c>
      <c r="H1507" s="1318">
        <v>86</v>
      </c>
      <c r="I1507" s="1318">
        <v>48</v>
      </c>
      <c r="J1507" s="1318">
        <v>34</v>
      </c>
    </row>
    <row r="1508" spans="1:10" x14ac:dyDescent="0.25">
      <c r="A1508" s="1360">
        <v>30</v>
      </c>
      <c r="B1508" s="1318" t="s">
        <v>12628</v>
      </c>
      <c r="C1508" s="1318">
        <v>480</v>
      </c>
      <c r="D1508" s="1318">
        <v>480</v>
      </c>
      <c r="E1508" s="1318">
        <v>377</v>
      </c>
      <c r="F1508" s="1318">
        <v>301</v>
      </c>
      <c r="G1508" s="1318">
        <v>267</v>
      </c>
      <c r="H1508" s="1318">
        <v>240</v>
      </c>
      <c r="I1508" s="1318">
        <v>208</v>
      </c>
      <c r="J1508" s="1318">
        <v>184</v>
      </c>
    </row>
    <row r="1509" spans="1:10" x14ac:dyDescent="0.25">
      <c r="B1509" s="1318" t="s">
        <v>15718</v>
      </c>
      <c r="C1509" s="1318">
        <v>480</v>
      </c>
      <c r="D1509" s="1318">
        <v>480</v>
      </c>
      <c r="E1509" s="1318">
        <v>377</v>
      </c>
      <c r="F1509" s="1318">
        <v>262</v>
      </c>
      <c r="G1509" s="1318">
        <v>102</v>
      </c>
      <c r="H1509" s="1318">
        <v>63</v>
      </c>
      <c r="I1509" s="1318">
        <v>40</v>
      </c>
      <c r="J1509" s="1318">
        <v>29</v>
      </c>
    </row>
    <row r="1510" spans="1:10" x14ac:dyDescent="0.25">
      <c r="A1510" s="1360">
        <v>31</v>
      </c>
      <c r="B1510" s="1318" t="s">
        <v>12628</v>
      </c>
      <c r="C1510" s="1318">
        <v>480</v>
      </c>
      <c r="D1510" s="1318">
        <v>447</v>
      </c>
      <c r="E1510" s="1318">
        <v>330</v>
      </c>
      <c r="F1510" s="1318">
        <v>289</v>
      </c>
      <c r="G1510" s="1318">
        <v>257</v>
      </c>
      <c r="H1510" s="1318">
        <v>232</v>
      </c>
      <c r="I1510" s="1318">
        <v>202</v>
      </c>
      <c r="J1510" s="1318">
        <v>179</v>
      </c>
    </row>
    <row r="1511" spans="1:10" x14ac:dyDescent="0.25">
      <c r="B1511" s="1318" t="s">
        <v>15718</v>
      </c>
      <c r="C1511" s="1318">
        <v>480</v>
      </c>
      <c r="D1511" s="1318">
        <v>447</v>
      </c>
      <c r="E1511" s="1318">
        <v>330</v>
      </c>
      <c r="F1511" s="1318">
        <v>122</v>
      </c>
      <c r="G1511" s="1318">
        <v>71</v>
      </c>
      <c r="H1511" s="1318">
        <v>49</v>
      </c>
      <c r="I1511" s="1318">
        <v>34</v>
      </c>
      <c r="J1511" s="1318">
        <v>26</v>
      </c>
    </row>
    <row r="1512" spans="1:10" x14ac:dyDescent="0.25">
      <c r="A1512" s="1360">
        <v>32</v>
      </c>
      <c r="B1512" s="1318" t="s">
        <v>12628</v>
      </c>
      <c r="C1512" s="1318">
        <v>480</v>
      </c>
      <c r="D1512" s="1318">
        <v>364</v>
      </c>
      <c r="E1512" s="1318">
        <v>315</v>
      </c>
      <c r="F1512" s="1318">
        <v>278</v>
      </c>
      <c r="G1512" s="1318">
        <v>248</v>
      </c>
      <c r="H1512" s="1318">
        <v>224</v>
      </c>
      <c r="I1512" s="1318">
        <v>196</v>
      </c>
      <c r="J1512" s="1318">
        <v>174</v>
      </c>
    </row>
    <row r="1513" spans="1:10" x14ac:dyDescent="0.25">
      <c r="B1513" s="1318" t="s">
        <v>15718</v>
      </c>
      <c r="C1513" s="1318">
        <v>480</v>
      </c>
      <c r="D1513" s="1318">
        <v>364</v>
      </c>
      <c r="E1513" s="1318">
        <v>149</v>
      </c>
      <c r="F1513" s="1318">
        <v>79</v>
      </c>
      <c r="G1513" s="1318">
        <v>53</v>
      </c>
      <c r="H1513" s="1318">
        <v>40</v>
      </c>
      <c r="I1513" s="1318">
        <v>29</v>
      </c>
      <c r="J1513" s="1318">
        <v>23</v>
      </c>
    </row>
    <row r="1514" spans="1:10" x14ac:dyDescent="0.25">
      <c r="A1514" s="1360">
        <v>33</v>
      </c>
      <c r="B1514" s="1318" t="s">
        <v>12628</v>
      </c>
      <c r="C1514" s="1318">
        <v>423</v>
      </c>
      <c r="D1514" s="1318">
        <v>347</v>
      </c>
      <c r="E1514" s="1318">
        <v>302</v>
      </c>
      <c r="F1514" s="1318">
        <v>267</v>
      </c>
      <c r="G1514" s="1318">
        <v>239</v>
      </c>
      <c r="H1514" s="1318">
        <v>217</v>
      </c>
      <c r="I1514" s="1318">
        <v>190</v>
      </c>
      <c r="J1514" s="1318">
        <v>169</v>
      </c>
    </row>
    <row r="1515" spans="1:10" x14ac:dyDescent="0.25">
      <c r="B1515" s="1318" t="s">
        <v>15718</v>
      </c>
      <c r="C1515" s="1318">
        <v>423</v>
      </c>
      <c r="D1515" s="1318">
        <v>188</v>
      </c>
      <c r="E1515" s="1318">
        <v>88</v>
      </c>
      <c r="F1515" s="1318">
        <v>58</v>
      </c>
      <c r="G1515" s="1318">
        <v>43</v>
      </c>
      <c r="H1515" s="1318">
        <v>34</v>
      </c>
      <c r="I1515" s="1318">
        <v>26</v>
      </c>
      <c r="J1515" s="1318">
        <v>21</v>
      </c>
    </row>
    <row r="1516" spans="1:10" x14ac:dyDescent="0.25">
      <c r="A1516" s="1360">
        <v>34</v>
      </c>
      <c r="B1516" s="1318" t="s">
        <v>12628</v>
      </c>
      <c r="C1516" s="1318">
        <v>386</v>
      </c>
      <c r="D1516" s="1318">
        <v>331</v>
      </c>
      <c r="E1516" s="1318">
        <v>289</v>
      </c>
      <c r="F1516" s="1318">
        <v>257</v>
      </c>
      <c r="G1516" s="1318">
        <v>231</v>
      </c>
      <c r="H1516" s="1318">
        <v>210</v>
      </c>
      <c r="I1516" s="1318">
        <v>185</v>
      </c>
      <c r="J1516" s="1318">
        <v>165</v>
      </c>
    </row>
    <row r="1517" spans="1:10" x14ac:dyDescent="0.25">
      <c r="B1517" s="1318" t="s">
        <v>15718</v>
      </c>
      <c r="C1517" s="1318">
        <v>223</v>
      </c>
      <c r="D1517" s="1318">
        <v>95</v>
      </c>
      <c r="E1517" s="1318">
        <v>60</v>
      </c>
      <c r="F1517" s="1318">
        <v>44</v>
      </c>
      <c r="G1517" s="1318">
        <v>35</v>
      </c>
      <c r="H1517" s="1318">
        <v>29</v>
      </c>
      <c r="I1517" s="1318">
        <v>23</v>
      </c>
      <c r="J1517" s="1318">
        <v>19</v>
      </c>
    </row>
    <row r="1518" spans="1:10" x14ac:dyDescent="0.25">
      <c r="A1518" s="1360">
        <v>35</v>
      </c>
      <c r="B1518" s="1318" t="s">
        <v>12628</v>
      </c>
      <c r="C1518" s="1318">
        <v>367</v>
      </c>
      <c r="D1518" s="1318">
        <v>316</v>
      </c>
      <c r="E1518" s="1318">
        <v>278</v>
      </c>
      <c r="F1518" s="1318">
        <v>248</v>
      </c>
      <c r="G1518" s="1318">
        <v>224</v>
      </c>
      <c r="H1518" s="1318">
        <v>204</v>
      </c>
      <c r="I1518" s="1318">
        <v>180</v>
      </c>
      <c r="J1518" s="1318">
        <v>161</v>
      </c>
    </row>
    <row r="1519" spans="1:10" x14ac:dyDescent="0.25">
      <c r="B1519" s="1318" t="s">
        <v>15718</v>
      </c>
      <c r="C1519" s="1318">
        <v>107</v>
      </c>
      <c r="D1519" s="1318">
        <v>65</v>
      </c>
      <c r="E1519" s="1318">
        <v>46</v>
      </c>
      <c r="F1519" s="1318">
        <v>36</v>
      </c>
      <c r="G1519" s="1318">
        <v>30</v>
      </c>
      <c r="H1519" s="1318">
        <v>25</v>
      </c>
      <c r="I1519" s="1318">
        <v>20</v>
      </c>
      <c r="J1519" s="1318">
        <v>17</v>
      </c>
    </row>
    <row r="1520" spans="1:10" x14ac:dyDescent="0.25">
      <c r="A1520" s="1360">
        <v>36</v>
      </c>
      <c r="B1520" s="1318" t="s">
        <v>12628</v>
      </c>
      <c r="C1520" s="1318">
        <v>350</v>
      </c>
      <c r="D1520" s="1318">
        <v>303</v>
      </c>
      <c r="E1520" s="1318">
        <v>268</v>
      </c>
      <c r="F1520" s="1318">
        <v>239</v>
      </c>
      <c r="G1520" s="1318">
        <v>217</v>
      </c>
      <c r="H1520" s="1318">
        <v>198</v>
      </c>
      <c r="I1520" s="1318">
        <v>175</v>
      </c>
      <c r="J1520" s="1318">
        <v>157</v>
      </c>
    </row>
    <row r="1521" spans="1:10" x14ac:dyDescent="0.25">
      <c r="B1521" s="1318" t="s">
        <v>15718</v>
      </c>
      <c r="C1521" s="1318">
        <v>70</v>
      </c>
      <c r="D1521" s="1318">
        <v>49</v>
      </c>
      <c r="E1521" s="1318">
        <v>38</v>
      </c>
      <c r="F1521" s="1318">
        <v>30</v>
      </c>
      <c r="G1521" s="1318">
        <v>26</v>
      </c>
      <c r="H1521" s="1318">
        <v>22</v>
      </c>
      <c r="I1521" s="1318">
        <v>18</v>
      </c>
      <c r="J1521" s="1318">
        <v>16</v>
      </c>
    </row>
    <row r="1522" spans="1:10" x14ac:dyDescent="0.25">
      <c r="A1522" s="1360">
        <v>37</v>
      </c>
      <c r="B1522" s="1318" t="s">
        <v>12628</v>
      </c>
      <c r="C1522" s="1318">
        <v>334</v>
      </c>
      <c r="D1522" s="1318">
        <v>291</v>
      </c>
      <c r="E1522" s="1318">
        <v>258</v>
      </c>
      <c r="F1522" s="1318">
        <v>231</v>
      </c>
      <c r="G1522" s="1318">
        <v>210</v>
      </c>
      <c r="H1522" s="1318">
        <v>192</v>
      </c>
      <c r="I1522" s="1318">
        <v>171</v>
      </c>
      <c r="J1522" s="1318">
        <v>153</v>
      </c>
    </row>
    <row r="1523" spans="1:10" x14ac:dyDescent="0.25">
      <c r="B1523" s="1318" t="s">
        <v>15718</v>
      </c>
      <c r="C1523" s="1318">
        <v>51</v>
      </c>
      <c r="D1523" s="1318">
        <v>39</v>
      </c>
      <c r="E1523" s="1318">
        <v>31</v>
      </c>
      <c r="F1523" s="1318">
        <v>26</v>
      </c>
      <c r="G1523" s="1318">
        <v>22</v>
      </c>
      <c r="H1523" s="1318">
        <v>20</v>
      </c>
      <c r="I1523" s="1318">
        <v>17</v>
      </c>
      <c r="J1523" s="1318">
        <v>14</v>
      </c>
    </row>
    <row r="1524" spans="1:10" x14ac:dyDescent="0.25">
      <c r="A1524" s="1360">
        <v>38</v>
      </c>
      <c r="B1524" s="1318" t="s">
        <v>12628</v>
      </c>
      <c r="C1524" s="1318">
        <v>319</v>
      </c>
      <c r="D1524" s="1318">
        <v>280</v>
      </c>
      <c r="E1524" s="1318">
        <v>249</v>
      </c>
      <c r="F1524" s="1318">
        <v>224</v>
      </c>
      <c r="G1524" s="1318">
        <v>204</v>
      </c>
      <c r="H1524" s="1318">
        <v>187</v>
      </c>
      <c r="I1524" s="1318">
        <v>166</v>
      </c>
      <c r="J1524" s="1318">
        <v>150</v>
      </c>
    </row>
    <row r="1525" spans="1:10" x14ac:dyDescent="0.25">
      <c r="B1525" s="1318" t="s">
        <v>15718</v>
      </c>
      <c r="C1525" s="1318">
        <v>40</v>
      </c>
      <c r="D1525" s="1318">
        <v>32</v>
      </c>
      <c r="E1525" s="1318">
        <v>27</v>
      </c>
      <c r="F1525" s="1318">
        <v>23</v>
      </c>
      <c r="G1525" s="1318">
        <v>20</v>
      </c>
      <c r="H1525" s="1318">
        <v>18</v>
      </c>
      <c r="I1525" s="1318">
        <v>15</v>
      </c>
      <c r="J1525" s="1318">
        <v>13</v>
      </c>
    </row>
    <row r="1526" spans="1:10" x14ac:dyDescent="0.25">
      <c r="A1526" s="1360">
        <v>39</v>
      </c>
      <c r="B1526" s="1318" t="s">
        <v>12628</v>
      </c>
      <c r="C1526" s="1318">
        <v>306</v>
      </c>
      <c r="D1526" s="1318">
        <v>269</v>
      </c>
      <c r="E1526" s="1318">
        <v>240</v>
      </c>
      <c r="F1526" s="1318">
        <v>217</v>
      </c>
      <c r="G1526" s="1318">
        <v>198</v>
      </c>
      <c r="H1526" s="1318">
        <v>182</v>
      </c>
      <c r="I1526" s="1318">
        <v>162</v>
      </c>
      <c r="J1526" s="1318">
        <v>146</v>
      </c>
    </row>
    <row r="1527" spans="1:10" x14ac:dyDescent="0.25">
      <c r="B1527" s="1318" t="s">
        <v>15718</v>
      </c>
      <c r="C1527" s="1318">
        <v>33</v>
      </c>
      <c r="D1527" s="1318">
        <v>27</v>
      </c>
      <c r="E1527" s="1318">
        <v>23</v>
      </c>
      <c r="F1527" s="1318">
        <v>20</v>
      </c>
      <c r="G1527" s="1318">
        <v>18</v>
      </c>
      <c r="H1527" s="1318">
        <v>16</v>
      </c>
      <c r="I1527" s="1318">
        <v>14</v>
      </c>
      <c r="J1527" s="1318">
        <v>12</v>
      </c>
    </row>
    <row r="1528" spans="1:10" x14ac:dyDescent="0.25">
      <c r="A1528" s="1360">
        <v>40</v>
      </c>
      <c r="B1528" s="1318" t="s">
        <v>12628</v>
      </c>
      <c r="C1528" s="1318">
        <v>294</v>
      </c>
      <c r="D1528" s="1318">
        <v>259</v>
      </c>
      <c r="E1528" s="1318">
        <v>232</v>
      </c>
      <c r="F1528" s="1318">
        <v>210</v>
      </c>
      <c r="G1528" s="1318">
        <v>192</v>
      </c>
      <c r="H1528" s="1318">
        <v>177</v>
      </c>
      <c r="I1528" s="1318">
        <v>158</v>
      </c>
      <c r="J1528" s="1318">
        <v>143</v>
      </c>
    </row>
    <row r="1529" spans="1:10" x14ac:dyDescent="0.25">
      <c r="B1529" s="1318" t="s">
        <v>15718</v>
      </c>
      <c r="C1529" s="1318">
        <v>28</v>
      </c>
      <c r="D1529" s="1318">
        <v>24</v>
      </c>
      <c r="E1529" s="1318">
        <v>20</v>
      </c>
      <c r="F1529" s="1318">
        <v>18</v>
      </c>
      <c r="G1529" s="1318">
        <v>16</v>
      </c>
      <c r="H1529" s="1318">
        <v>15</v>
      </c>
      <c r="I1529" s="1318">
        <v>13</v>
      </c>
      <c r="J1529" s="1318">
        <v>11</v>
      </c>
    </row>
    <row r="1530" spans="1:10" x14ac:dyDescent="0.25">
      <c r="A1530" s="1360" t="s">
        <v>12650</v>
      </c>
    </row>
    <row r="1531" spans="1:10" x14ac:dyDescent="0.25">
      <c r="A1531" s="1360" t="s">
        <v>12638</v>
      </c>
    </row>
    <row r="1532" spans="1:10" x14ac:dyDescent="0.25">
      <c r="A1532" s="1360" t="s">
        <v>22222</v>
      </c>
      <c r="B1532" s="1318" t="s">
        <v>22223</v>
      </c>
      <c r="C1532" s="1318" t="s">
        <v>22261</v>
      </c>
    </row>
    <row r="1533" spans="1:10" x14ac:dyDescent="0.25">
      <c r="A1533" s="1360" t="s">
        <v>22225</v>
      </c>
      <c r="B1533" s="1318" t="s">
        <v>15752</v>
      </c>
      <c r="C1533" s="1318" t="s">
        <v>22226</v>
      </c>
    </row>
    <row r="1535" spans="1:10" x14ac:dyDescent="0.25">
      <c r="A1535" s="1360" t="s">
        <v>22227</v>
      </c>
      <c r="B1535" s="1318" t="s">
        <v>22228</v>
      </c>
      <c r="C1535" s="1318" t="s">
        <v>22229</v>
      </c>
    </row>
    <row r="1536" spans="1:10" x14ac:dyDescent="0.25">
      <c r="C1536" s="1318" t="s">
        <v>22230</v>
      </c>
      <c r="D1536" s="1318" t="s">
        <v>22250</v>
      </c>
      <c r="E1536" s="1318" t="s">
        <v>22232</v>
      </c>
      <c r="F1536" s="1318" t="s">
        <v>22233</v>
      </c>
      <c r="G1536" s="1318" t="s">
        <v>22234</v>
      </c>
      <c r="H1536" s="1318" t="s">
        <v>22235</v>
      </c>
      <c r="I1536" s="1318" t="s">
        <v>22251</v>
      </c>
      <c r="J1536" s="1318" t="s">
        <v>22252</v>
      </c>
    </row>
    <row r="1537" spans="1:10" x14ac:dyDescent="0.25">
      <c r="A1537" s="1360" t="s">
        <v>15753</v>
      </c>
      <c r="B1537" s="1318" t="s">
        <v>15754</v>
      </c>
      <c r="C1537" s="1318" t="s">
        <v>22238</v>
      </c>
      <c r="D1537" s="1318" t="s">
        <v>22239</v>
      </c>
      <c r="E1537" s="1318" t="s">
        <v>22240</v>
      </c>
      <c r="F1537" s="1318" t="s">
        <v>22241</v>
      </c>
      <c r="G1537" s="1318" t="s">
        <v>22242</v>
      </c>
      <c r="H1537" s="1318" t="s">
        <v>22243</v>
      </c>
      <c r="I1537" s="1318" t="s">
        <v>22244</v>
      </c>
      <c r="J1537" s="1318" t="s">
        <v>22245</v>
      </c>
    </row>
    <row r="1538" spans="1:10" x14ac:dyDescent="0.25">
      <c r="A1538" s="1360" t="s">
        <v>22246</v>
      </c>
      <c r="B1538" s="1318" t="s">
        <v>22247</v>
      </c>
      <c r="C1538" s="1318" t="s">
        <v>22248</v>
      </c>
      <c r="D1538" s="1318" t="s">
        <v>22248</v>
      </c>
      <c r="E1538" s="1318" t="s">
        <v>22248</v>
      </c>
      <c r="F1538" s="1318" t="s">
        <v>22248</v>
      </c>
      <c r="G1538" s="1318" t="s">
        <v>22248</v>
      </c>
      <c r="H1538" s="1318" t="s">
        <v>22248</v>
      </c>
      <c r="I1538" s="1318" t="s">
        <v>22248</v>
      </c>
      <c r="J1538" s="1318" t="s">
        <v>22248</v>
      </c>
    </row>
    <row r="1540" spans="1:10" x14ac:dyDescent="0.25">
      <c r="A1540" s="1360">
        <v>20</v>
      </c>
      <c r="B1540" s="1318" t="s">
        <v>12628</v>
      </c>
      <c r="C1540" s="1318">
        <v>480</v>
      </c>
      <c r="D1540" s="1318">
        <v>480</v>
      </c>
      <c r="E1540" s="1318">
        <v>480</v>
      </c>
      <c r="F1540" s="1318">
        <v>448</v>
      </c>
      <c r="G1540" s="1318">
        <v>403</v>
      </c>
      <c r="H1540" s="1318">
        <v>367</v>
      </c>
      <c r="I1540" s="1318">
        <v>323</v>
      </c>
      <c r="J1540" s="1318">
        <v>245</v>
      </c>
    </row>
    <row r="1541" spans="1:10" x14ac:dyDescent="0.25">
      <c r="B1541" s="1318" t="s">
        <v>15718</v>
      </c>
      <c r="C1541" s="1318">
        <v>480</v>
      </c>
      <c r="D1541" s="1318">
        <v>480</v>
      </c>
      <c r="E1541" s="1318">
        <v>480</v>
      </c>
      <c r="F1541" s="1318">
        <v>448</v>
      </c>
      <c r="G1541" s="1318">
        <v>403</v>
      </c>
      <c r="H1541" s="1318">
        <v>367</v>
      </c>
      <c r="I1541" s="1318">
        <v>323</v>
      </c>
      <c r="J1541" s="1318">
        <v>158</v>
      </c>
    </row>
    <row r="1542" spans="1:10" x14ac:dyDescent="0.25">
      <c r="A1542" s="1360">
        <v>21</v>
      </c>
      <c r="B1542" s="1318" t="s">
        <v>12628</v>
      </c>
      <c r="C1542" s="1318">
        <v>480</v>
      </c>
      <c r="D1542" s="1318">
        <v>480</v>
      </c>
      <c r="E1542" s="1318">
        <v>480</v>
      </c>
      <c r="F1542" s="1318">
        <v>448</v>
      </c>
      <c r="G1542" s="1318">
        <v>403</v>
      </c>
      <c r="H1542" s="1318">
        <v>367</v>
      </c>
      <c r="I1542" s="1318">
        <v>296</v>
      </c>
      <c r="J1542" s="1318">
        <v>238</v>
      </c>
    </row>
    <row r="1543" spans="1:10" x14ac:dyDescent="0.25">
      <c r="B1543" s="1318" t="s">
        <v>15718</v>
      </c>
      <c r="C1543" s="1318">
        <v>480</v>
      </c>
      <c r="D1543" s="1318">
        <v>480</v>
      </c>
      <c r="E1543" s="1318">
        <v>480</v>
      </c>
      <c r="F1543" s="1318">
        <v>448</v>
      </c>
      <c r="G1543" s="1318">
        <v>403</v>
      </c>
      <c r="H1543" s="1318">
        <v>367</v>
      </c>
      <c r="I1543" s="1318">
        <v>296</v>
      </c>
      <c r="J1543" s="1318">
        <v>113</v>
      </c>
    </row>
    <row r="1544" spans="1:10" x14ac:dyDescent="0.25">
      <c r="A1544" s="1360">
        <v>22</v>
      </c>
      <c r="B1544" s="1318" t="s">
        <v>12628</v>
      </c>
      <c r="C1544" s="1318">
        <v>480</v>
      </c>
      <c r="D1544" s="1318">
        <v>480</v>
      </c>
      <c r="E1544" s="1318">
        <v>480</v>
      </c>
      <c r="F1544" s="1318">
        <v>448</v>
      </c>
      <c r="G1544" s="1318">
        <v>403</v>
      </c>
      <c r="H1544" s="1318">
        <v>367</v>
      </c>
      <c r="I1544" s="1318">
        <v>269</v>
      </c>
      <c r="J1544" s="1318">
        <v>231</v>
      </c>
    </row>
    <row r="1545" spans="1:10" x14ac:dyDescent="0.25">
      <c r="B1545" s="1318" t="s">
        <v>15718</v>
      </c>
      <c r="C1545" s="1318">
        <v>480</v>
      </c>
      <c r="D1545" s="1318">
        <v>480</v>
      </c>
      <c r="E1545" s="1318">
        <v>480</v>
      </c>
      <c r="F1545" s="1318">
        <v>448</v>
      </c>
      <c r="G1545" s="1318">
        <v>403</v>
      </c>
      <c r="H1545" s="1318">
        <v>367</v>
      </c>
      <c r="I1545" s="1318">
        <v>269</v>
      </c>
      <c r="J1545" s="1318">
        <v>88</v>
      </c>
    </row>
    <row r="1546" spans="1:10" x14ac:dyDescent="0.25">
      <c r="A1546" s="1360">
        <v>23</v>
      </c>
      <c r="B1546" s="1318" t="s">
        <v>12628</v>
      </c>
      <c r="C1546" s="1318">
        <v>480</v>
      </c>
      <c r="D1546" s="1318">
        <v>480</v>
      </c>
      <c r="E1546" s="1318">
        <v>480</v>
      </c>
      <c r="F1546" s="1318">
        <v>448</v>
      </c>
      <c r="G1546" s="1318">
        <v>403</v>
      </c>
      <c r="H1546" s="1318">
        <v>363</v>
      </c>
      <c r="I1546" s="1318">
        <v>260</v>
      </c>
      <c r="J1546" s="1318">
        <v>224</v>
      </c>
    </row>
    <row r="1547" spans="1:10" x14ac:dyDescent="0.25">
      <c r="B1547" s="1318" t="s">
        <v>15718</v>
      </c>
      <c r="C1547" s="1318">
        <v>480</v>
      </c>
      <c r="D1547" s="1318">
        <v>480</v>
      </c>
      <c r="E1547" s="1318">
        <v>480</v>
      </c>
      <c r="F1547" s="1318">
        <v>448</v>
      </c>
      <c r="G1547" s="1318">
        <v>403</v>
      </c>
      <c r="H1547" s="1318">
        <v>363</v>
      </c>
      <c r="I1547" s="1318">
        <v>198</v>
      </c>
      <c r="J1547" s="1318">
        <v>71</v>
      </c>
    </row>
    <row r="1548" spans="1:10" x14ac:dyDescent="0.25">
      <c r="A1548" s="1360">
        <v>24</v>
      </c>
      <c r="B1548" s="1318" t="s">
        <v>12628</v>
      </c>
      <c r="C1548" s="1318">
        <v>480</v>
      </c>
      <c r="D1548" s="1318">
        <v>480</v>
      </c>
      <c r="E1548" s="1318">
        <v>480</v>
      </c>
      <c r="F1548" s="1318">
        <v>448</v>
      </c>
      <c r="G1548" s="1318">
        <v>403</v>
      </c>
      <c r="H1548" s="1318">
        <v>317</v>
      </c>
      <c r="I1548" s="1318">
        <v>252</v>
      </c>
      <c r="J1548" s="1318">
        <v>217</v>
      </c>
    </row>
    <row r="1549" spans="1:10" x14ac:dyDescent="0.25">
      <c r="B1549" s="1318" t="s">
        <v>15718</v>
      </c>
      <c r="C1549" s="1318">
        <v>480</v>
      </c>
      <c r="D1549" s="1318">
        <v>480</v>
      </c>
      <c r="E1549" s="1318">
        <v>480</v>
      </c>
      <c r="F1549" s="1318">
        <v>448</v>
      </c>
      <c r="G1549" s="1318">
        <v>403</v>
      </c>
      <c r="H1549" s="1318">
        <v>317</v>
      </c>
      <c r="I1549" s="1318">
        <v>129</v>
      </c>
      <c r="J1549" s="1318">
        <v>60</v>
      </c>
    </row>
    <row r="1550" spans="1:10" x14ac:dyDescent="0.25">
      <c r="A1550" s="1360">
        <v>25</v>
      </c>
      <c r="B1550" s="1318" t="s">
        <v>12628</v>
      </c>
      <c r="C1550" s="1318">
        <v>480</v>
      </c>
      <c r="D1550" s="1318">
        <v>480</v>
      </c>
      <c r="E1550" s="1318">
        <v>480</v>
      </c>
      <c r="F1550" s="1318">
        <v>448</v>
      </c>
      <c r="G1550" s="1318">
        <v>383</v>
      </c>
      <c r="H1550" s="1318">
        <v>288</v>
      </c>
      <c r="I1550" s="1318">
        <v>244</v>
      </c>
      <c r="J1550" s="1318">
        <v>211</v>
      </c>
    </row>
    <row r="1551" spans="1:10" x14ac:dyDescent="0.25">
      <c r="B1551" s="1318" t="s">
        <v>15718</v>
      </c>
      <c r="C1551" s="1318">
        <v>480</v>
      </c>
      <c r="D1551" s="1318">
        <v>480</v>
      </c>
      <c r="E1551" s="1318">
        <v>480</v>
      </c>
      <c r="F1551" s="1318">
        <v>448</v>
      </c>
      <c r="G1551" s="1318">
        <v>383</v>
      </c>
      <c r="H1551" s="1318">
        <v>288</v>
      </c>
      <c r="I1551" s="1318">
        <v>94</v>
      </c>
      <c r="J1551" s="1318">
        <v>51</v>
      </c>
    </row>
    <row r="1552" spans="1:10" x14ac:dyDescent="0.25">
      <c r="A1552" s="1360">
        <v>26</v>
      </c>
      <c r="B1552" s="1318" t="s">
        <v>12628</v>
      </c>
      <c r="C1552" s="1318">
        <v>480</v>
      </c>
      <c r="D1552" s="1318">
        <v>480</v>
      </c>
      <c r="E1552" s="1318">
        <v>480</v>
      </c>
      <c r="F1552" s="1318">
        <v>447</v>
      </c>
      <c r="G1552" s="1318">
        <v>324</v>
      </c>
      <c r="H1552" s="1318">
        <v>277</v>
      </c>
      <c r="I1552" s="1318">
        <v>236</v>
      </c>
      <c r="J1552" s="1318">
        <v>206</v>
      </c>
    </row>
    <row r="1553" spans="1:10" x14ac:dyDescent="0.25">
      <c r="B1553" s="1318" t="s">
        <v>15718</v>
      </c>
      <c r="C1553" s="1318">
        <v>480</v>
      </c>
      <c r="D1553" s="1318">
        <v>480</v>
      </c>
      <c r="E1553" s="1318">
        <v>480</v>
      </c>
      <c r="F1553" s="1318">
        <v>447</v>
      </c>
      <c r="G1553" s="1318">
        <v>324</v>
      </c>
      <c r="H1553" s="1318">
        <v>188</v>
      </c>
      <c r="I1553" s="1318">
        <v>70</v>
      </c>
      <c r="J1553" s="1318">
        <v>43</v>
      </c>
    </row>
    <row r="1554" spans="1:10" x14ac:dyDescent="0.25">
      <c r="A1554" s="1360">
        <v>27</v>
      </c>
      <c r="B1554" s="1318" t="s">
        <v>12628</v>
      </c>
      <c r="C1554" s="1318">
        <v>480</v>
      </c>
      <c r="D1554" s="1318">
        <v>480</v>
      </c>
      <c r="E1554" s="1318">
        <v>480</v>
      </c>
      <c r="F1554" s="1318">
        <v>384</v>
      </c>
      <c r="G1554" s="1318">
        <v>302</v>
      </c>
      <c r="H1554" s="1318">
        <v>268</v>
      </c>
      <c r="I1554" s="1318">
        <v>229</v>
      </c>
      <c r="J1554" s="1318">
        <v>200</v>
      </c>
    </row>
    <row r="1555" spans="1:10" x14ac:dyDescent="0.25">
      <c r="B1555" s="1318" t="s">
        <v>15718</v>
      </c>
      <c r="C1555" s="1318">
        <v>480</v>
      </c>
      <c r="D1555" s="1318">
        <v>480</v>
      </c>
      <c r="E1555" s="1318">
        <v>480</v>
      </c>
      <c r="F1555" s="1318">
        <v>384</v>
      </c>
      <c r="G1555" s="1318">
        <v>302</v>
      </c>
      <c r="H1555" s="1318">
        <v>114</v>
      </c>
      <c r="I1555" s="1318">
        <v>56</v>
      </c>
      <c r="J1555" s="1318">
        <v>37</v>
      </c>
    </row>
    <row r="1556" spans="1:10" x14ac:dyDescent="0.25">
      <c r="A1556" s="1360">
        <v>28</v>
      </c>
      <c r="B1556" s="1318" t="s">
        <v>12628</v>
      </c>
      <c r="C1556" s="1318">
        <v>480</v>
      </c>
      <c r="D1556" s="1318">
        <v>480</v>
      </c>
      <c r="E1556" s="1318">
        <v>453</v>
      </c>
      <c r="F1556" s="1318">
        <v>331</v>
      </c>
      <c r="G1556" s="1318">
        <v>291</v>
      </c>
      <c r="H1556" s="1318">
        <v>259</v>
      </c>
      <c r="I1556" s="1318">
        <v>223</v>
      </c>
      <c r="J1556" s="1318">
        <v>195</v>
      </c>
    </row>
    <row r="1557" spans="1:10" x14ac:dyDescent="0.25">
      <c r="B1557" s="1318" t="s">
        <v>15718</v>
      </c>
      <c r="C1557" s="1318">
        <v>480</v>
      </c>
      <c r="D1557" s="1318">
        <v>480</v>
      </c>
      <c r="E1557" s="1318">
        <v>453</v>
      </c>
      <c r="F1557" s="1318">
        <v>331</v>
      </c>
      <c r="G1557" s="1318">
        <v>161</v>
      </c>
      <c r="H1557" s="1318">
        <v>81</v>
      </c>
      <c r="I1557" s="1318">
        <v>47</v>
      </c>
      <c r="J1557" s="1318">
        <v>33</v>
      </c>
    </row>
    <row r="1558" spans="1:10" x14ac:dyDescent="0.25">
      <c r="A1558" s="1360">
        <v>29</v>
      </c>
      <c r="B1558" s="1318" t="s">
        <v>12628</v>
      </c>
      <c r="C1558" s="1318">
        <v>480</v>
      </c>
      <c r="D1558" s="1318">
        <v>480</v>
      </c>
      <c r="E1558" s="1318">
        <v>376</v>
      </c>
      <c r="F1558" s="1318">
        <v>318</v>
      </c>
      <c r="G1558" s="1318">
        <v>281</v>
      </c>
      <c r="H1558" s="1318">
        <v>251</v>
      </c>
      <c r="I1558" s="1318">
        <v>216</v>
      </c>
      <c r="J1558" s="1318">
        <v>190</v>
      </c>
    </row>
    <row r="1559" spans="1:10" x14ac:dyDescent="0.25">
      <c r="B1559" s="1318" t="s">
        <v>15718</v>
      </c>
      <c r="C1559" s="1318">
        <v>480</v>
      </c>
      <c r="D1559" s="1318">
        <v>480</v>
      </c>
      <c r="E1559" s="1318">
        <v>376</v>
      </c>
      <c r="F1559" s="1318">
        <v>227</v>
      </c>
      <c r="G1559" s="1318">
        <v>101</v>
      </c>
      <c r="H1559" s="1318">
        <v>63</v>
      </c>
      <c r="I1559" s="1318">
        <v>40</v>
      </c>
      <c r="J1559" s="1318">
        <v>29</v>
      </c>
    </row>
    <row r="1560" spans="1:10" x14ac:dyDescent="0.25">
      <c r="A1560" s="1360">
        <v>30</v>
      </c>
      <c r="B1560" s="1318" t="s">
        <v>12628</v>
      </c>
      <c r="C1560" s="1318">
        <v>480</v>
      </c>
      <c r="D1560" s="1318">
        <v>444</v>
      </c>
      <c r="E1560" s="1318">
        <v>351</v>
      </c>
      <c r="F1560" s="1318">
        <v>306</v>
      </c>
      <c r="G1560" s="1318">
        <v>271</v>
      </c>
      <c r="H1560" s="1318">
        <v>243</v>
      </c>
      <c r="I1560" s="1318">
        <v>210</v>
      </c>
      <c r="J1560" s="1318">
        <v>185</v>
      </c>
    </row>
    <row r="1561" spans="1:10" x14ac:dyDescent="0.25">
      <c r="B1561" s="1318" t="s">
        <v>15718</v>
      </c>
      <c r="C1561" s="1318">
        <v>480</v>
      </c>
      <c r="D1561" s="1318">
        <v>444</v>
      </c>
      <c r="E1561" s="1318">
        <v>291</v>
      </c>
      <c r="F1561" s="1318">
        <v>117</v>
      </c>
      <c r="G1561" s="1318">
        <v>71</v>
      </c>
      <c r="H1561" s="1318">
        <v>50</v>
      </c>
      <c r="I1561" s="1318">
        <v>34</v>
      </c>
      <c r="J1561" s="1318">
        <v>26</v>
      </c>
    </row>
    <row r="1562" spans="1:10" x14ac:dyDescent="0.25">
      <c r="A1562" s="1360">
        <v>31</v>
      </c>
      <c r="B1562" s="1318" t="s">
        <v>12628</v>
      </c>
      <c r="C1562" s="1318">
        <v>480</v>
      </c>
      <c r="D1562" s="1318">
        <v>392</v>
      </c>
      <c r="E1562" s="1318">
        <v>337</v>
      </c>
      <c r="F1562" s="1318">
        <v>295</v>
      </c>
      <c r="G1562" s="1318">
        <v>262</v>
      </c>
      <c r="H1562" s="1318">
        <v>236</v>
      </c>
      <c r="I1562" s="1318">
        <v>204</v>
      </c>
      <c r="J1562" s="1318">
        <v>181</v>
      </c>
    </row>
    <row r="1563" spans="1:10" x14ac:dyDescent="0.25">
      <c r="B1563" s="1318" t="s">
        <v>15718</v>
      </c>
      <c r="C1563" s="1318">
        <v>480</v>
      </c>
      <c r="D1563" s="1318">
        <v>392</v>
      </c>
      <c r="E1563" s="1318">
        <v>148</v>
      </c>
      <c r="F1563" s="1318">
        <v>84</v>
      </c>
      <c r="G1563" s="1318">
        <v>57</v>
      </c>
      <c r="H1563" s="1318">
        <v>42</v>
      </c>
      <c r="I1563" s="1318">
        <v>30</v>
      </c>
      <c r="J1563" s="1318">
        <v>24</v>
      </c>
    </row>
    <row r="1564" spans="1:10" x14ac:dyDescent="0.25">
      <c r="A1564" s="1360">
        <v>32</v>
      </c>
      <c r="B1564" s="1318" t="s">
        <v>12628</v>
      </c>
      <c r="C1564" s="1318">
        <v>446</v>
      </c>
      <c r="D1564" s="1318">
        <v>375</v>
      </c>
      <c r="E1564" s="1318">
        <v>323</v>
      </c>
      <c r="F1564" s="1318">
        <v>284</v>
      </c>
      <c r="G1564" s="1318">
        <v>253</v>
      </c>
      <c r="H1564" s="1318">
        <v>228</v>
      </c>
      <c r="I1564" s="1318">
        <v>199</v>
      </c>
      <c r="J1564" s="1318">
        <v>176</v>
      </c>
    </row>
    <row r="1565" spans="1:10" x14ac:dyDescent="0.25">
      <c r="B1565" s="1318" t="s">
        <v>15718</v>
      </c>
      <c r="C1565" s="1318">
        <v>446</v>
      </c>
      <c r="D1565" s="1318">
        <v>185</v>
      </c>
      <c r="E1565" s="1318">
        <v>94</v>
      </c>
      <c r="F1565" s="1318">
        <v>63</v>
      </c>
      <c r="G1565" s="1318">
        <v>46</v>
      </c>
      <c r="H1565" s="1318">
        <v>36</v>
      </c>
      <c r="I1565" s="1318">
        <v>27</v>
      </c>
      <c r="J1565" s="1318">
        <v>22</v>
      </c>
    </row>
    <row r="1566" spans="1:10" x14ac:dyDescent="0.25">
      <c r="A1566" s="1360">
        <v>33</v>
      </c>
      <c r="B1566" s="1318" t="s">
        <v>12628</v>
      </c>
      <c r="C1566" s="1318">
        <v>424</v>
      </c>
      <c r="D1566" s="1318">
        <v>359</v>
      </c>
      <c r="E1566" s="1318">
        <v>311</v>
      </c>
      <c r="F1566" s="1318">
        <v>274</v>
      </c>
      <c r="G1566" s="1318">
        <v>245</v>
      </c>
      <c r="H1566" s="1318">
        <v>222</v>
      </c>
      <c r="I1566" s="1318">
        <v>194</v>
      </c>
      <c r="J1566" s="1318">
        <v>172</v>
      </c>
    </row>
    <row r="1567" spans="1:10" x14ac:dyDescent="0.25">
      <c r="B1567" s="1318" t="s">
        <v>15718</v>
      </c>
      <c r="C1567" s="1318">
        <v>246</v>
      </c>
      <c r="D1567" s="1318">
        <v>108</v>
      </c>
      <c r="E1567" s="1318">
        <v>69</v>
      </c>
      <c r="F1567" s="1318">
        <v>50</v>
      </c>
      <c r="G1567" s="1318">
        <v>39</v>
      </c>
      <c r="H1567" s="1318">
        <v>31</v>
      </c>
      <c r="I1567" s="1318">
        <v>24</v>
      </c>
      <c r="J1567" s="1318">
        <v>20</v>
      </c>
    </row>
    <row r="1568" spans="1:10" x14ac:dyDescent="0.25">
      <c r="A1568" s="1360">
        <v>34</v>
      </c>
      <c r="B1568" s="1318" t="s">
        <v>12628</v>
      </c>
      <c r="C1568" s="1318">
        <v>405</v>
      </c>
      <c r="D1568" s="1318">
        <v>344</v>
      </c>
      <c r="E1568" s="1318">
        <v>300</v>
      </c>
      <c r="F1568" s="1318">
        <v>265</v>
      </c>
      <c r="G1568" s="1318">
        <v>238</v>
      </c>
      <c r="H1568" s="1318">
        <v>216</v>
      </c>
      <c r="I1568" s="1318">
        <v>189</v>
      </c>
      <c r="J1568" s="1318">
        <v>168</v>
      </c>
    </row>
    <row r="1569" spans="1:10" x14ac:dyDescent="0.25">
      <c r="B1569" s="1318" t="s">
        <v>15718</v>
      </c>
      <c r="C1569" s="1318">
        <v>126</v>
      </c>
      <c r="D1569" s="1318">
        <v>75</v>
      </c>
      <c r="E1569" s="1318">
        <v>54</v>
      </c>
      <c r="F1569" s="1318">
        <v>41</v>
      </c>
      <c r="G1569" s="1318">
        <v>33</v>
      </c>
      <c r="H1569" s="1318">
        <v>28</v>
      </c>
      <c r="I1569" s="1318">
        <v>22</v>
      </c>
      <c r="J1569" s="1318">
        <v>18</v>
      </c>
    </row>
    <row r="1570" spans="1:10" x14ac:dyDescent="0.25">
      <c r="A1570" s="1360">
        <v>35</v>
      </c>
      <c r="B1570" s="1318" t="s">
        <v>12628</v>
      </c>
      <c r="C1570" s="1318">
        <v>387</v>
      </c>
      <c r="D1570" s="1318">
        <v>331</v>
      </c>
      <c r="E1570" s="1318">
        <v>289</v>
      </c>
      <c r="F1570" s="1318">
        <v>257</v>
      </c>
      <c r="G1570" s="1318">
        <v>231</v>
      </c>
      <c r="H1570" s="1318">
        <v>210</v>
      </c>
      <c r="I1570" s="1318">
        <v>184</v>
      </c>
      <c r="J1570" s="1318">
        <v>164</v>
      </c>
    </row>
    <row r="1571" spans="1:10" x14ac:dyDescent="0.25">
      <c r="B1571" s="1318" t="s">
        <v>15718</v>
      </c>
      <c r="C1571" s="1318">
        <v>81</v>
      </c>
      <c r="D1571" s="1318">
        <v>56</v>
      </c>
      <c r="E1571" s="1318">
        <v>43</v>
      </c>
      <c r="F1571" s="1318">
        <v>34</v>
      </c>
      <c r="G1571" s="1318">
        <v>29</v>
      </c>
      <c r="H1571" s="1318">
        <v>24</v>
      </c>
      <c r="I1571" s="1318">
        <v>20</v>
      </c>
      <c r="J1571" s="1318">
        <v>17</v>
      </c>
    </row>
    <row r="1572" spans="1:10" x14ac:dyDescent="0.25">
      <c r="A1572" s="1360">
        <v>36</v>
      </c>
      <c r="B1572" s="1318" t="s">
        <v>12628</v>
      </c>
      <c r="C1572" s="1318">
        <v>370</v>
      </c>
      <c r="D1572" s="1318">
        <v>318</v>
      </c>
      <c r="E1572" s="1318">
        <v>279</v>
      </c>
      <c r="F1572" s="1318">
        <v>248</v>
      </c>
      <c r="G1572" s="1318">
        <v>224</v>
      </c>
      <c r="H1572" s="1318">
        <v>204</v>
      </c>
      <c r="I1572" s="1318">
        <v>180</v>
      </c>
      <c r="J1572" s="1318">
        <v>160</v>
      </c>
    </row>
    <row r="1573" spans="1:10" x14ac:dyDescent="0.25">
      <c r="B1573" s="1318" t="s">
        <v>15718</v>
      </c>
      <c r="C1573" s="1318">
        <v>59</v>
      </c>
      <c r="D1573" s="1318">
        <v>44</v>
      </c>
      <c r="E1573" s="1318">
        <v>35</v>
      </c>
      <c r="F1573" s="1318">
        <v>29</v>
      </c>
      <c r="G1573" s="1318">
        <v>25</v>
      </c>
      <c r="H1573" s="1318">
        <v>22</v>
      </c>
      <c r="I1573" s="1318">
        <v>18</v>
      </c>
      <c r="J1573" s="1318">
        <v>15</v>
      </c>
    </row>
    <row r="1574" spans="1:10" x14ac:dyDescent="0.25">
      <c r="A1574" s="1360">
        <v>37</v>
      </c>
      <c r="B1574" s="1318" t="s">
        <v>12628</v>
      </c>
      <c r="C1574" s="1318">
        <v>355</v>
      </c>
      <c r="D1574" s="1318">
        <v>307</v>
      </c>
      <c r="E1574" s="1318">
        <v>270</v>
      </c>
      <c r="F1574" s="1318">
        <v>241</v>
      </c>
      <c r="G1574" s="1318">
        <v>217</v>
      </c>
      <c r="H1574" s="1318">
        <v>198</v>
      </c>
      <c r="I1574" s="1318">
        <v>175</v>
      </c>
      <c r="J1574" s="1318">
        <v>157</v>
      </c>
    </row>
    <row r="1575" spans="1:10" x14ac:dyDescent="0.25">
      <c r="B1575" s="1318" t="s">
        <v>15718</v>
      </c>
      <c r="C1575" s="1318">
        <v>47</v>
      </c>
      <c r="D1575" s="1318">
        <v>37</v>
      </c>
      <c r="E1575" s="1318">
        <v>30</v>
      </c>
      <c r="F1575" s="1318">
        <v>26</v>
      </c>
      <c r="G1575" s="1318">
        <v>22</v>
      </c>
      <c r="H1575" s="1318">
        <v>20</v>
      </c>
      <c r="I1575" s="1318">
        <v>16</v>
      </c>
      <c r="J1575" s="1318">
        <v>14</v>
      </c>
    </row>
    <row r="1576" spans="1:10" x14ac:dyDescent="0.25">
      <c r="A1576" s="1360">
        <v>38</v>
      </c>
      <c r="B1576" s="1318" t="s">
        <v>12628</v>
      </c>
      <c r="C1576" s="1318">
        <v>341</v>
      </c>
      <c r="D1576" s="1318">
        <v>296</v>
      </c>
      <c r="E1576" s="1318">
        <v>261</v>
      </c>
      <c r="F1576" s="1318">
        <v>234</v>
      </c>
      <c r="G1576" s="1318">
        <v>211</v>
      </c>
      <c r="H1576" s="1318">
        <v>193</v>
      </c>
      <c r="I1576" s="1318">
        <v>171</v>
      </c>
      <c r="J1576" s="1318">
        <v>154</v>
      </c>
    </row>
    <row r="1577" spans="1:10" x14ac:dyDescent="0.25">
      <c r="B1577" s="1318" t="s">
        <v>15718</v>
      </c>
      <c r="C1577" s="1318">
        <v>39</v>
      </c>
      <c r="D1577" s="1318">
        <v>32</v>
      </c>
      <c r="E1577" s="1318">
        <v>27</v>
      </c>
      <c r="F1577" s="1318">
        <v>23</v>
      </c>
      <c r="G1577" s="1318">
        <v>20</v>
      </c>
      <c r="H1577" s="1318">
        <v>18</v>
      </c>
      <c r="I1577" s="1318">
        <v>15</v>
      </c>
      <c r="J1577" s="1318">
        <v>13</v>
      </c>
    </row>
    <row r="1578" spans="1:10" x14ac:dyDescent="0.25">
      <c r="A1578" s="1360">
        <v>39</v>
      </c>
      <c r="B1578" s="1318" t="s">
        <v>12628</v>
      </c>
      <c r="C1578" s="1318">
        <v>328</v>
      </c>
      <c r="D1578" s="1318">
        <v>286</v>
      </c>
      <c r="E1578" s="1318">
        <v>253</v>
      </c>
      <c r="F1578" s="1318">
        <v>227</v>
      </c>
      <c r="G1578" s="1318">
        <v>206</v>
      </c>
      <c r="H1578" s="1318">
        <v>188</v>
      </c>
      <c r="I1578" s="1318">
        <v>167</v>
      </c>
      <c r="J1578" s="1318">
        <v>150</v>
      </c>
    </row>
    <row r="1579" spans="1:10" x14ac:dyDescent="0.25">
      <c r="B1579" s="1318" t="s">
        <v>15718</v>
      </c>
      <c r="C1579" s="1318">
        <v>33</v>
      </c>
      <c r="D1579" s="1318">
        <v>27</v>
      </c>
      <c r="E1579" s="1318">
        <v>24</v>
      </c>
      <c r="F1579" s="1318">
        <v>21</v>
      </c>
      <c r="G1579" s="1318">
        <v>18</v>
      </c>
      <c r="H1579" s="1318">
        <v>16</v>
      </c>
      <c r="I1579" s="1318">
        <v>14</v>
      </c>
      <c r="J1579" s="1318">
        <v>12</v>
      </c>
    </row>
    <row r="1580" spans="1:10" x14ac:dyDescent="0.25">
      <c r="A1580" s="1360">
        <v>40</v>
      </c>
      <c r="B1580" s="1318" t="s">
        <v>12628</v>
      </c>
      <c r="C1580" s="1318">
        <v>316</v>
      </c>
      <c r="D1580" s="1318">
        <v>276</v>
      </c>
      <c r="E1580" s="1318">
        <v>245</v>
      </c>
      <c r="F1580" s="1318">
        <v>220</v>
      </c>
      <c r="G1580" s="1318">
        <v>200</v>
      </c>
      <c r="H1580" s="1318">
        <v>184</v>
      </c>
      <c r="I1580" s="1318">
        <v>163</v>
      </c>
      <c r="J1580" s="1318">
        <v>147</v>
      </c>
    </row>
    <row r="1581" spans="1:10" x14ac:dyDescent="0.25">
      <c r="B1581" s="1318" t="s">
        <v>15718</v>
      </c>
      <c r="C1581" s="1318">
        <v>29</v>
      </c>
      <c r="D1581" s="1318">
        <v>24</v>
      </c>
      <c r="E1581" s="1318">
        <v>21</v>
      </c>
      <c r="F1581" s="1318">
        <v>19</v>
      </c>
      <c r="G1581" s="1318">
        <v>17</v>
      </c>
      <c r="H1581" s="1318">
        <v>15</v>
      </c>
      <c r="I1581" s="1318">
        <v>13</v>
      </c>
      <c r="J1581" s="1318">
        <v>12</v>
      </c>
    </row>
    <row r="1582" spans="1:10" x14ac:dyDescent="0.25">
      <c r="A1582" s="1360" t="s">
        <v>12651</v>
      </c>
    </row>
    <row r="1583" spans="1:10" x14ac:dyDescent="0.25">
      <c r="A1583" s="1360" t="s">
        <v>12638</v>
      </c>
    </row>
    <row r="1584" spans="1:10" x14ac:dyDescent="0.25">
      <c r="A1584" s="1360" t="s">
        <v>22222</v>
      </c>
      <c r="B1584" s="1318" t="s">
        <v>22223</v>
      </c>
      <c r="C1584" s="1318" t="s">
        <v>22261</v>
      </c>
    </row>
    <row r="1585" spans="1:10" x14ac:dyDescent="0.25">
      <c r="A1585" s="1360" t="s">
        <v>22225</v>
      </c>
      <c r="B1585" s="1318" t="s">
        <v>15752</v>
      </c>
      <c r="C1585" s="1318" t="s">
        <v>22249</v>
      </c>
    </row>
    <row r="1587" spans="1:10" x14ac:dyDescent="0.25">
      <c r="A1587" s="1360" t="s">
        <v>22227</v>
      </c>
      <c r="B1587" s="1318" t="s">
        <v>22228</v>
      </c>
      <c r="C1587" s="1318" t="s">
        <v>22229</v>
      </c>
    </row>
    <row r="1588" spans="1:10" x14ac:dyDescent="0.25">
      <c r="C1588" s="1318" t="s">
        <v>22230</v>
      </c>
      <c r="D1588" s="1318" t="s">
        <v>22231</v>
      </c>
      <c r="E1588" s="1318" t="s">
        <v>22232</v>
      </c>
      <c r="F1588" s="1318" t="s">
        <v>22233</v>
      </c>
      <c r="G1588" s="1318" t="s">
        <v>22234</v>
      </c>
      <c r="H1588" s="1318" t="s">
        <v>22235</v>
      </c>
      <c r="I1588" s="1318" t="s">
        <v>22236</v>
      </c>
      <c r="J1588" s="1318" t="s">
        <v>22237</v>
      </c>
    </row>
    <row r="1589" spans="1:10" x14ac:dyDescent="0.25">
      <c r="A1589" s="1360" t="s">
        <v>15753</v>
      </c>
      <c r="B1589" s="1318" t="s">
        <v>15754</v>
      </c>
      <c r="C1589" s="1318" t="s">
        <v>22238</v>
      </c>
      <c r="D1589" s="1318" t="s">
        <v>22239</v>
      </c>
      <c r="E1589" s="1318" t="s">
        <v>22240</v>
      </c>
      <c r="F1589" s="1318" t="s">
        <v>22241</v>
      </c>
      <c r="G1589" s="1318" t="s">
        <v>22242</v>
      </c>
      <c r="H1589" s="1318" t="s">
        <v>22243</v>
      </c>
      <c r="I1589" s="1318" t="s">
        <v>22244</v>
      </c>
      <c r="J1589" s="1318" t="s">
        <v>22245</v>
      </c>
    </row>
    <row r="1590" spans="1:10" x14ac:dyDescent="0.25">
      <c r="A1590" s="1360" t="s">
        <v>22246</v>
      </c>
      <c r="B1590" s="1318" t="s">
        <v>22247</v>
      </c>
      <c r="C1590" s="1318" t="s">
        <v>22248</v>
      </c>
      <c r="D1590" s="1318" t="s">
        <v>22248</v>
      </c>
      <c r="E1590" s="1318" t="s">
        <v>22248</v>
      </c>
      <c r="F1590" s="1318" t="s">
        <v>22248</v>
      </c>
      <c r="G1590" s="1318" t="s">
        <v>22248</v>
      </c>
      <c r="H1590" s="1318" t="s">
        <v>22248</v>
      </c>
      <c r="I1590" s="1318" t="s">
        <v>22248</v>
      </c>
      <c r="J1590" s="1318" t="s">
        <v>22248</v>
      </c>
    </row>
    <row r="1592" spans="1:10" x14ac:dyDescent="0.25">
      <c r="A1592" s="1360">
        <v>20</v>
      </c>
      <c r="B1592" s="1318" t="s">
        <v>12628</v>
      </c>
      <c r="C1592" s="1318">
        <v>480</v>
      </c>
      <c r="D1592" s="1318">
        <v>480</v>
      </c>
      <c r="E1592" s="1318">
        <v>480</v>
      </c>
      <c r="F1592" s="1318">
        <v>448</v>
      </c>
      <c r="G1592" s="1318">
        <v>403</v>
      </c>
      <c r="H1592" s="1318">
        <v>367</v>
      </c>
      <c r="I1592" s="1318">
        <v>323</v>
      </c>
      <c r="J1592" s="1318">
        <v>248</v>
      </c>
    </row>
    <row r="1593" spans="1:10" x14ac:dyDescent="0.25">
      <c r="B1593" s="1318" t="s">
        <v>15718</v>
      </c>
      <c r="C1593" s="1318">
        <v>480</v>
      </c>
      <c r="D1593" s="1318">
        <v>480</v>
      </c>
      <c r="E1593" s="1318">
        <v>480</v>
      </c>
      <c r="F1593" s="1318">
        <v>448</v>
      </c>
      <c r="G1593" s="1318">
        <v>403</v>
      </c>
      <c r="H1593" s="1318">
        <v>367</v>
      </c>
      <c r="I1593" s="1318">
        <v>323</v>
      </c>
      <c r="J1593" s="1318">
        <v>225</v>
      </c>
    </row>
    <row r="1594" spans="1:10" x14ac:dyDescent="0.25">
      <c r="A1594" s="1360">
        <v>21</v>
      </c>
      <c r="B1594" s="1318" t="s">
        <v>12628</v>
      </c>
      <c r="C1594" s="1318">
        <v>480</v>
      </c>
      <c r="D1594" s="1318">
        <v>480</v>
      </c>
      <c r="E1594" s="1318">
        <v>480</v>
      </c>
      <c r="F1594" s="1318">
        <v>448</v>
      </c>
      <c r="G1594" s="1318">
        <v>403</v>
      </c>
      <c r="H1594" s="1318">
        <v>367</v>
      </c>
      <c r="I1594" s="1318">
        <v>323</v>
      </c>
      <c r="J1594" s="1318">
        <v>240</v>
      </c>
    </row>
    <row r="1595" spans="1:10" x14ac:dyDescent="0.25">
      <c r="B1595" s="1318" t="s">
        <v>15718</v>
      </c>
      <c r="C1595" s="1318">
        <v>480</v>
      </c>
      <c r="D1595" s="1318">
        <v>480</v>
      </c>
      <c r="E1595" s="1318">
        <v>480</v>
      </c>
      <c r="F1595" s="1318">
        <v>448</v>
      </c>
      <c r="G1595" s="1318">
        <v>403</v>
      </c>
      <c r="H1595" s="1318">
        <v>367</v>
      </c>
      <c r="I1595" s="1318">
        <v>323</v>
      </c>
      <c r="J1595" s="1318">
        <v>142</v>
      </c>
    </row>
    <row r="1596" spans="1:10" x14ac:dyDescent="0.25">
      <c r="A1596" s="1360">
        <v>22</v>
      </c>
      <c r="B1596" s="1318" t="s">
        <v>12628</v>
      </c>
      <c r="C1596" s="1318">
        <v>480</v>
      </c>
      <c r="D1596" s="1318">
        <v>480</v>
      </c>
      <c r="E1596" s="1318">
        <v>480</v>
      </c>
      <c r="F1596" s="1318">
        <v>448</v>
      </c>
      <c r="G1596" s="1318">
        <v>403</v>
      </c>
      <c r="H1596" s="1318">
        <v>367</v>
      </c>
      <c r="I1596" s="1318">
        <v>283</v>
      </c>
      <c r="J1596" s="1318">
        <v>233</v>
      </c>
    </row>
    <row r="1597" spans="1:10" x14ac:dyDescent="0.25">
      <c r="B1597" s="1318" t="s">
        <v>15718</v>
      </c>
      <c r="C1597" s="1318">
        <v>480</v>
      </c>
      <c r="D1597" s="1318">
        <v>480</v>
      </c>
      <c r="E1597" s="1318">
        <v>480</v>
      </c>
      <c r="F1597" s="1318">
        <v>448</v>
      </c>
      <c r="G1597" s="1318">
        <v>403</v>
      </c>
      <c r="H1597" s="1318">
        <v>367</v>
      </c>
      <c r="I1597" s="1318">
        <v>283</v>
      </c>
      <c r="J1597" s="1318">
        <v>103</v>
      </c>
    </row>
    <row r="1598" spans="1:10" x14ac:dyDescent="0.25">
      <c r="A1598" s="1360">
        <v>23</v>
      </c>
      <c r="B1598" s="1318" t="s">
        <v>12628</v>
      </c>
      <c r="C1598" s="1318">
        <v>480</v>
      </c>
      <c r="D1598" s="1318">
        <v>480</v>
      </c>
      <c r="E1598" s="1318">
        <v>480</v>
      </c>
      <c r="F1598" s="1318">
        <v>448</v>
      </c>
      <c r="G1598" s="1318">
        <v>403</v>
      </c>
      <c r="H1598" s="1318">
        <v>367</v>
      </c>
      <c r="I1598" s="1318">
        <v>262</v>
      </c>
      <c r="J1598" s="1318">
        <v>226</v>
      </c>
    </row>
    <row r="1599" spans="1:10" x14ac:dyDescent="0.25">
      <c r="B1599" s="1318" t="s">
        <v>15718</v>
      </c>
      <c r="C1599" s="1318">
        <v>480</v>
      </c>
      <c r="D1599" s="1318">
        <v>480</v>
      </c>
      <c r="E1599" s="1318">
        <v>480</v>
      </c>
      <c r="F1599" s="1318">
        <v>448</v>
      </c>
      <c r="G1599" s="1318">
        <v>403</v>
      </c>
      <c r="H1599" s="1318">
        <v>367</v>
      </c>
      <c r="I1599" s="1318">
        <v>262</v>
      </c>
      <c r="J1599" s="1318">
        <v>80</v>
      </c>
    </row>
    <row r="1600" spans="1:10" x14ac:dyDescent="0.25">
      <c r="A1600" s="1360">
        <v>24</v>
      </c>
      <c r="B1600" s="1318" t="s">
        <v>12628</v>
      </c>
      <c r="C1600" s="1318">
        <v>480</v>
      </c>
      <c r="D1600" s="1318">
        <v>480</v>
      </c>
      <c r="E1600" s="1318">
        <v>480</v>
      </c>
      <c r="F1600" s="1318">
        <v>448</v>
      </c>
      <c r="G1600" s="1318">
        <v>403</v>
      </c>
      <c r="H1600" s="1318">
        <v>342</v>
      </c>
      <c r="I1600" s="1318">
        <v>253</v>
      </c>
      <c r="J1600" s="1318">
        <v>219</v>
      </c>
    </row>
    <row r="1601" spans="1:10" x14ac:dyDescent="0.25">
      <c r="B1601" s="1318" t="s">
        <v>15718</v>
      </c>
      <c r="C1601" s="1318">
        <v>480</v>
      </c>
      <c r="D1601" s="1318">
        <v>480</v>
      </c>
      <c r="E1601" s="1318">
        <v>480</v>
      </c>
      <c r="F1601" s="1318">
        <v>448</v>
      </c>
      <c r="G1601" s="1318">
        <v>403</v>
      </c>
      <c r="H1601" s="1318">
        <v>342</v>
      </c>
      <c r="I1601" s="1318">
        <v>161</v>
      </c>
      <c r="J1601" s="1318">
        <v>65</v>
      </c>
    </row>
    <row r="1602" spans="1:10" x14ac:dyDescent="0.25">
      <c r="A1602" s="1360">
        <v>25</v>
      </c>
      <c r="B1602" s="1318" t="s">
        <v>12628</v>
      </c>
      <c r="C1602" s="1318">
        <v>480</v>
      </c>
      <c r="D1602" s="1318">
        <v>480</v>
      </c>
      <c r="E1602" s="1318">
        <v>480</v>
      </c>
      <c r="F1602" s="1318">
        <v>448</v>
      </c>
      <c r="G1602" s="1318">
        <v>403</v>
      </c>
      <c r="H1602" s="1318">
        <v>293</v>
      </c>
      <c r="I1602" s="1318">
        <v>245</v>
      </c>
      <c r="J1602" s="1318">
        <v>213</v>
      </c>
    </row>
    <row r="1603" spans="1:10" x14ac:dyDescent="0.25">
      <c r="B1603" s="1318" t="s">
        <v>15718</v>
      </c>
      <c r="C1603" s="1318">
        <v>480</v>
      </c>
      <c r="D1603" s="1318">
        <v>480</v>
      </c>
      <c r="E1603" s="1318">
        <v>480</v>
      </c>
      <c r="F1603" s="1318">
        <v>448</v>
      </c>
      <c r="G1603" s="1318">
        <v>403</v>
      </c>
      <c r="H1603" s="1318">
        <v>293</v>
      </c>
      <c r="I1603" s="1318">
        <v>110</v>
      </c>
      <c r="J1603" s="1318">
        <v>55</v>
      </c>
    </row>
    <row r="1604" spans="1:10" x14ac:dyDescent="0.25">
      <c r="A1604" s="1360">
        <v>26</v>
      </c>
      <c r="B1604" s="1318" t="s">
        <v>12628</v>
      </c>
      <c r="C1604" s="1318">
        <v>480</v>
      </c>
      <c r="D1604" s="1318">
        <v>480</v>
      </c>
      <c r="E1604" s="1318">
        <v>480</v>
      </c>
      <c r="F1604" s="1318">
        <v>448</v>
      </c>
      <c r="G1604" s="1318">
        <v>348</v>
      </c>
      <c r="H1604" s="1318">
        <v>279</v>
      </c>
      <c r="I1604" s="1318">
        <v>237</v>
      </c>
      <c r="J1604" s="1318">
        <v>206</v>
      </c>
    </row>
    <row r="1605" spans="1:10" x14ac:dyDescent="0.25">
      <c r="B1605" s="1318" t="s">
        <v>15718</v>
      </c>
      <c r="C1605" s="1318">
        <v>480</v>
      </c>
      <c r="D1605" s="1318">
        <v>480</v>
      </c>
      <c r="E1605" s="1318">
        <v>480</v>
      </c>
      <c r="F1605" s="1318">
        <v>448</v>
      </c>
      <c r="G1605" s="1318">
        <v>348</v>
      </c>
      <c r="H1605" s="1318">
        <v>279</v>
      </c>
      <c r="I1605" s="1318">
        <v>80</v>
      </c>
      <c r="J1605" s="1318">
        <v>46</v>
      </c>
    </row>
    <row r="1606" spans="1:10" x14ac:dyDescent="0.25">
      <c r="A1606" s="1360">
        <v>27</v>
      </c>
      <c r="B1606" s="1318" t="s">
        <v>12628</v>
      </c>
      <c r="C1606" s="1318">
        <v>480</v>
      </c>
      <c r="D1606" s="1318">
        <v>480</v>
      </c>
      <c r="E1606" s="1318">
        <v>480</v>
      </c>
      <c r="F1606" s="1318">
        <v>410</v>
      </c>
      <c r="G1606" s="1318">
        <v>304</v>
      </c>
      <c r="H1606" s="1318">
        <v>269</v>
      </c>
      <c r="I1606" s="1318">
        <v>230</v>
      </c>
      <c r="J1606" s="1318">
        <v>201</v>
      </c>
    </row>
    <row r="1607" spans="1:10" x14ac:dyDescent="0.25">
      <c r="B1607" s="1318" t="s">
        <v>15718</v>
      </c>
      <c r="C1607" s="1318">
        <v>480</v>
      </c>
      <c r="D1607" s="1318">
        <v>480</v>
      </c>
      <c r="E1607" s="1318">
        <v>480</v>
      </c>
      <c r="F1607" s="1318">
        <v>410</v>
      </c>
      <c r="G1607" s="1318">
        <v>304</v>
      </c>
      <c r="H1607" s="1318">
        <v>141</v>
      </c>
      <c r="I1607" s="1318">
        <v>62</v>
      </c>
      <c r="J1607" s="1318">
        <v>40</v>
      </c>
    </row>
    <row r="1608" spans="1:10" x14ac:dyDescent="0.25">
      <c r="A1608" s="1360">
        <v>28</v>
      </c>
      <c r="B1608" s="1318" t="s">
        <v>12628</v>
      </c>
      <c r="C1608" s="1318">
        <v>480</v>
      </c>
      <c r="D1608" s="1318">
        <v>480</v>
      </c>
      <c r="E1608" s="1318">
        <v>480</v>
      </c>
      <c r="F1608" s="1318">
        <v>345</v>
      </c>
      <c r="G1608" s="1318">
        <v>292</v>
      </c>
      <c r="H1608" s="1318">
        <v>260</v>
      </c>
      <c r="I1608" s="1318">
        <v>223</v>
      </c>
      <c r="J1608" s="1318">
        <v>195</v>
      </c>
    </row>
    <row r="1609" spans="1:10" x14ac:dyDescent="0.25">
      <c r="B1609" s="1318" t="s">
        <v>15718</v>
      </c>
      <c r="C1609" s="1318">
        <v>480</v>
      </c>
      <c r="D1609" s="1318">
        <v>480</v>
      </c>
      <c r="E1609" s="1318">
        <v>480</v>
      </c>
      <c r="F1609" s="1318">
        <v>345</v>
      </c>
      <c r="G1609" s="1318">
        <v>212</v>
      </c>
      <c r="H1609" s="1318">
        <v>92</v>
      </c>
      <c r="I1609" s="1318">
        <v>50</v>
      </c>
      <c r="J1609" s="1318">
        <v>34</v>
      </c>
    </row>
    <row r="1610" spans="1:10" x14ac:dyDescent="0.25">
      <c r="A1610" s="1360">
        <v>29</v>
      </c>
      <c r="B1610" s="1318" t="s">
        <v>12628</v>
      </c>
      <c r="C1610" s="1318">
        <v>480</v>
      </c>
      <c r="D1610" s="1318">
        <v>480</v>
      </c>
      <c r="E1610" s="1318">
        <v>408</v>
      </c>
      <c r="F1610" s="1318">
        <v>319</v>
      </c>
      <c r="G1610" s="1318">
        <v>281</v>
      </c>
      <c r="H1610" s="1318">
        <v>251</v>
      </c>
      <c r="I1610" s="1318">
        <v>216</v>
      </c>
      <c r="J1610" s="1318">
        <v>190</v>
      </c>
    </row>
    <row r="1611" spans="1:10" x14ac:dyDescent="0.25">
      <c r="B1611" s="1318" t="s">
        <v>15718</v>
      </c>
      <c r="C1611" s="1318">
        <v>480</v>
      </c>
      <c r="D1611" s="1318">
        <v>480</v>
      </c>
      <c r="E1611" s="1318">
        <v>408</v>
      </c>
      <c r="F1611" s="1318">
        <v>319</v>
      </c>
      <c r="G1611" s="1318">
        <v>117</v>
      </c>
      <c r="H1611" s="1318">
        <v>68</v>
      </c>
      <c r="I1611" s="1318">
        <v>42</v>
      </c>
      <c r="J1611" s="1318">
        <v>30</v>
      </c>
    </row>
    <row r="1612" spans="1:10" x14ac:dyDescent="0.25">
      <c r="A1612" s="1360">
        <v>30</v>
      </c>
      <c r="B1612" s="1318" t="s">
        <v>12628</v>
      </c>
      <c r="C1612" s="1318">
        <v>480</v>
      </c>
      <c r="D1612" s="1318">
        <v>480</v>
      </c>
      <c r="E1612" s="1318">
        <v>351</v>
      </c>
      <c r="F1612" s="1318">
        <v>306</v>
      </c>
      <c r="G1612" s="1318">
        <v>271</v>
      </c>
      <c r="H1612" s="1318">
        <v>243</v>
      </c>
      <c r="I1612" s="1318">
        <v>210</v>
      </c>
      <c r="J1612" s="1318">
        <v>185</v>
      </c>
    </row>
    <row r="1613" spans="1:10" x14ac:dyDescent="0.25">
      <c r="B1613" s="1318" t="s">
        <v>15718</v>
      </c>
      <c r="C1613" s="1318">
        <v>480</v>
      </c>
      <c r="D1613" s="1318">
        <v>480</v>
      </c>
      <c r="E1613" s="1318">
        <v>351</v>
      </c>
      <c r="F1613" s="1318">
        <v>139</v>
      </c>
      <c r="G1613" s="1318">
        <v>77</v>
      </c>
      <c r="H1613" s="1318">
        <v>52</v>
      </c>
      <c r="I1613" s="1318">
        <v>35</v>
      </c>
      <c r="J1613" s="1318">
        <v>27</v>
      </c>
    </row>
    <row r="1614" spans="1:10" x14ac:dyDescent="0.25">
      <c r="A1614" s="1360">
        <v>31</v>
      </c>
      <c r="B1614" s="1318" t="s">
        <v>12628</v>
      </c>
      <c r="C1614" s="1318">
        <v>480</v>
      </c>
      <c r="D1614" s="1318">
        <v>393</v>
      </c>
      <c r="E1614" s="1318">
        <v>336</v>
      </c>
      <c r="F1614" s="1318">
        <v>295</v>
      </c>
      <c r="G1614" s="1318">
        <v>262</v>
      </c>
      <c r="H1614" s="1318">
        <v>235</v>
      </c>
      <c r="I1614" s="1318">
        <v>204</v>
      </c>
      <c r="J1614" s="1318">
        <v>181</v>
      </c>
    </row>
    <row r="1615" spans="1:10" x14ac:dyDescent="0.25">
      <c r="B1615" s="1318" t="s">
        <v>15718</v>
      </c>
      <c r="C1615" s="1318">
        <v>480</v>
      </c>
      <c r="D1615" s="1318">
        <v>393</v>
      </c>
      <c r="E1615" s="1318">
        <v>188</v>
      </c>
      <c r="F1615" s="1318">
        <v>93</v>
      </c>
      <c r="G1615" s="1318">
        <v>61</v>
      </c>
      <c r="H1615" s="1318">
        <v>44</v>
      </c>
      <c r="I1615" s="1318">
        <v>31</v>
      </c>
      <c r="J1615" s="1318">
        <v>24</v>
      </c>
    </row>
    <row r="1616" spans="1:10" x14ac:dyDescent="0.25">
      <c r="A1616" s="1360">
        <v>32</v>
      </c>
      <c r="B1616" s="1318" t="s">
        <v>12628</v>
      </c>
      <c r="C1616" s="1318">
        <v>480</v>
      </c>
      <c r="D1616" s="1318">
        <v>374</v>
      </c>
      <c r="E1616" s="1318">
        <v>323</v>
      </c>
      <c r="F1616" s="1318">
        <v>284</v>
      </c>
      <c r="G1616" s="1318">
        <v>253</v>
      </c>
      <c r="H1616" s="1318">
        <v>228</v>
      </c>
      <c r="I1616" s="1318">
        <v>199</v>
      </c>
      <c r="J1616" s="1318">
        <v>176</v>
      </c>
    </row>
    <row r="1617" spans="1:10" x14ac:dyDescent="0.25">
      <c r="B1617" s="1318" t="s">
        <v>15718</v>
      </c>
      <c r="C1617" s="1318">
        <v>480</v>
      </c>
      <c r="D1617" s="1318">
        <v>254</v>
      </c>
      <c r="E1617" s="1318">
        <v>107</v>
      </c>
      <c r="F1617" s="1318">
        <v>67</v>
      </c>
      <c r="G1617" s="1318">
        <v>48</v>
      </c>
      <c r="H1617" s="1318">
        <v>37</v>
      </c>
      <c r="I1617" s="1318">
        <v>28</v>
      </c>
      <c r="J1617" s="1318">
        <v>22</v>
      </c>
    </row>
    <row r="1618" spans="1:10" x14ac:dyDescent="0.25">
      <c r="A1618" s="1360">
        <v>33</v>
      </c>
      <c r="B1618" s="1318" t="s">
        <v>12628</v>
      </c>
      <c r="C1618" s="1318">
        <v>423</v>
      </c>
      <c r="D1618" s="1318">
        <v>358</v>
      </c>
      <c r="E1618" s="1318">
        <v>310</v>
      </c>
      <c r="F1618" s="1318">
        <v>274</v>
      </c>
      <c r="G1618" s="1318">
        <v>245</v>
      </c>
      <c r="H1618" s="1318">
        <v>221</v>
      </c>
      <c r="I1618" s="1318">
        <v>193</v>
      </c>
      <c r="J1618" s="1318">
        <v>172</v>
      </c>
    </row>
    <row r="1619" spans="1:10" x14ac:dyDescent="0.25">
      <c r="B1619" s="1318" t="s">
        <v>15718</v>
      </c>
      <c r="C1619" s="1318">
        <v>394</v>
      </c>
      <c r="D1619" s="1318">
        <v>125</v>
      </c>
      <c r="E1619" s="1318">
        <v>74</v>
      </c>
      <c r="F1619" s="1318">
        <v>52</v>
      </c>
      <c r="G1619" s="1318">
        <v>40</v>
      </c>
      <c r="H1619" s="1318">
        <v>32</v>
      </c>
      <c r="I1619" s="1318">
        <v>25</v>
      </c>
      <c r="J1619" s="1318">
        <v>20</v>
      </c>
    </row>
    <row r="1620" spans="1:10" x14ac:dyDescent="0.25">
      <c r="A1620" s="1360">
        <v>34</v>
      </c>
      <c r="B1620" s="1318" t="s">
        <v>12628</v>
      </c>
      <c r="C1620" s="1318">
        <v>402</v>
      </c>
      <c r="D1620" s="1318">
        <v>343</v>
      </c>
      <c r="E1620" s="1318">
        <v>298</v>
      </c>
      <c r="F1620" s="1318">
        <v>264</v>
      </c>
      <c r="G1620" s="1318">
        <v>237</v>
      </c>
      <c r="H1620" s="1318">
        <v>215</v>
      </c>
      <c r="I1620" s="1318">
        <v>188</v>
      </c>
      <c r="J1620" s="1318">
        <v>168</v>
      </c>
    </row>
    <row r="1621" spans="1:10" x14ac:dyDescent="0.25">
      <c r="B1621" s="1318" t="s">
        <v>15718</v>
      </c>
      <c r="C1621" s="1318">
        <v>150</v>
      </c>
      <c r="D1621" s="1318">
        <v>82</v>
      </c>
      <c r="E1621" s="1318">
        <v>56</v>
      </c>
      <c r="F1621" s="1318">
        <v>42</v>
      </c>
      <c r="G1621" s="1318">
        <v>34</v>
      </c>
      <c r="H1621" s="1318">
        <v>28</v>
      </c>
      <c r="I1621" s="1318">
        <v>22</v>
      </c>
      <c r="J1621" s="1318">
        <v>18</v>
      </c>
    </row>
    <row r="1622" spans="1:10" x14ac:dyDescent="0.25">
      <c r="A1622" s="1360">
        <v>35</v>
      </c>
      <c r="B1622" s="1318" t="s">
        <v>12628</v>
      </c>
      <c r="C1622" s="1318">
        <v>384</v>
      </c>
      <c r="D1622" s="1318">
        <v>329</v>
      </c>
      <c r="E1622" s="1318">
        <v>287</v>
      </c>
      <c r="F1622" s="1318">
        <v>255</v>
      </c>
      <c r="G1622" s="1318">
        <v>230</v>
      </c>
      <c r="H1622" s="1318">
        <v>209</v>
      </c>
      <c r="I1622" s="1318">
        <v>183</v>
      </c>
      <c r="J1622" s="1318">
        <v>164</v>
      </c>
    </row>
    <row r="1623" spans="1:10" x14ac:dyDescent="0.25">
      <c r="B1623" s="1318" t="s">
        <v>15718</v>
      </c>
      <c r="C1623" s="1318">
        <v>88</v>
      </c>
      <c r="D1623" s="1318">
        <v>58</v>
      </c>
      <c r="E1623" s="1318">
        <v>44</v>
      </c>
      <c r="F1623" s="1318">
        <v>35</v>
      </c>
      <c r="G1623" s="1318">
        <v>29</v>
      </c>
      <c r="H1623" s="1318">
        <v>24</v>
      </c>
      <c r="I1623" s="1318">
        <v>20</v>
      </c>
      <c r="J1623" s="1318">
        <v>17</v>
      </c>
    </row>
    <row r="1624" spans="1:10" x14ac:dyDescent="0.25">
      <c r="A1624" s="1360">
        <v>36</v>
      </c>
      <c r="B1624" s="1318" t="s">
        <v>12628</v>
      </c>
      <c r="C1624" s="1318">
        <v>367</v>
      </c>
      <c r="D1624" s="1318">
        <v>316</v>
      </c>
      <c r="E1624" s="1318">
        <v>277</v>
      </c>
      <c r="F1624" s="1318">
        <v>247</v>
      </c>
      <c r="G1624" s="1318">
        <v>223</v>
      </c>
      <c r="H1624" s="1318">
        <v>203</v>
      </c>
      <c r="I1624" s="1318">
        <v>179</v>
      </c>
      <c r="J1624" s="1318">
        <v>160</v>
      </c>
    </row>
    <row r="1625" spans="1:10" x14ac:dyDescent="0.25">
      <c r="B1625" s="1318" t="s">
        <v>15718</v>
      </c>
      <c r="C1625" s="1318">
        <v>61</v>
      </c>
      <c r="D1625" s="1318">
        <v>45</v>
      </c>
      <c r="E1625" s="1318">
        <v>36</v>
      </c>
      <c r="F1625" s="1318">
        <v>29</v>
      </c>
      <c r="G1625" s="1318">
        <v>25</v>
      </c>
      <c r="H1625" s="1318">
        <v>22</v>
      </c>
      <c r="I1625" s="1318">
        <v>18</v>
      </c>
      <c r="J1625" s="1318">
        <v>15</v>
      </c>
    </row>
    <row r="1626" spans="1:10" x14ac:dyDescent="0.25">
      <c r="A1626" s="1360">
        <v>37</v>
      </c>
      <c r="B1626" s="1318" t="s">
        <v>12628</v>
      </c>
      <c r="C1626" s="1318">
        <v>351</v>
      </c>
      <c r="D1626" s="1318">
        <v>304</v>
      </c>
      <c r="E1626" s="1318">
        <v>268</v>
      </c>
      <c r="F1626" s="1318">
        <v>239</v>
      </c>
      <c r="G1626" s="1318">
        <v>216</v>
      </c>
      <c r="H1626" s="1318">
        <v>197</v>
      </c>
      <c r="I1626" s="1318">
        <v>174</v>
      </c>
      <c r="J1626" s="1318">
        <v>156</v>
      </c>
    </row>
    <row r="1627" spans="1:10" x14ac:dyDescent="0.25">
      <c r="B1627" s="1318" t="s">
        <v>15718</v>
      </c>
      <c r="C1627" s="1318">
        <v>48</v>
      </c>
      <c r="D1627" s="1318">
        <v>37</v>
      </c>
      <c r="E1627" s="1318">
        <v>30</v>
      </c>
      <c r="F1627" s="1318">
        <v>26</v>
      </c>
      <c r="G1627" s="1318">
        <v>22</v>
      </c>
      <c r="H1627" s="1318">
        <v>19</v>
      </c>
      <c r="I1627" s="1318">
        <v>16</v>
      </c>
      <c r="J1627" s="1318">
        <v>14</v>
      </c>
    </row>
    <row r="1628" spans="1:10" x14ac:dyDescent="0.25">
      <c r="A1628" s="1360">
        <v>38</v>
      </c>
      <c r="B1628" s="1318" t="s">
        <v>12628</v>
      </c>
      <c r="C1628" s="1318">
        <v>337</v>
      </c>
      <c r="D1628" s="1318">
        <v>293</v>
      </c>
      <c r="E1628" s="1318">
        <v>259</v>
      </c>
      <c r="F1628" s="1318">
        <v>232</v>
      </c>
      <c r="G1628" s="1318">
        <v>210</v>
      </c>
      <c r="H1628" s="1318">
        <v>192</v>
      </c>
      <c r="I1628" s="1318">
        <v>170</v>
      </c>
      <c r="J1628" s="1318">
        <v>153</v>
      </c>
    </row>
    <row r="1629" spans="1:10" x14ac:dyDescent="0.25">
      <c r="B1629" s="1318" t="s">
        <v>15718</v>
      </c>
      <c r="C1629" s="1318">
        <v>39</v>
      </c>
      <c r="D1629" s="1318">
        <v>31</v>
      </c>
      <c r="E1629" s="1318">
        <v>26</v>
      </c>
      <c r="F1629" s="1318">
        <v>23</v>
      </c>
      <c r="G1629" s="1318">
        <v>20</v>
      </c>
      <c r="H1629" s="1318">
        <v>18</v>
      </c>
      <c r="I1629" s="1318">
        <v>15</v>
      </c>
      <c r="J1629" s="1318">
        <v>13</v>
      </c>
    </row>
    <row r="1630" spans="1:10" x14ac:dyDescent="0.25">
      <c r="A1630" s="1360">
        <v>39</v>
      </c>
      <c r="B1630" s="1318" t="s">
        <v>12628</v>
      </c>
      <c r="C1630" s="1318">
        <v>324</v>
      </c>
      <c r="D1630" s="1318">
        <v>282</v>
      </c>
      <c r="E1630" s="1318">
        <v>250</v>
      </c>
      <c r="F1630" s="1318">
        <v>225</v>
      </c>
      <c r="G1630" s="1318">
        <v>204</v>
      </c>
      <c r="H1630" s="1318">
        <v>187</v>
      </c>
      <c r="I1630" s="1318">
        <v>166</v>
      </c>
      <c r="J1630" s="1318">
        <v>149</v>
      </c>
    </row>
    <row r="1631" spans="1:10" x14ac:dyDescent="0.25">
      <c r="B1631" s="1318" t="s">
        <v>15718</v>
      </c>
      <c r="C1631" s="1318">
        <v>33</v>
      </c>
      <c r="D1631" s="1318">
        <v>27</v>
      </c>
      <c r="E1631" s="1318">
        <v>23</v>
      </c>
      <c r="F1631" s="1318">
        <v>20</v>
      </c>
      <c r="G1631" s="1318">
        <v>18</v>
      </c>
      <c r="H1631" s="1318">
        <v>16</v>
      </c>
      <c r="I1631" s="1318">
        <v>14</v>
      </c>
      <c r="J1631" s="1318">
        <v>12</v>
      </c>
    </row>
    <row r="1632" spans="1:10" x14ac:dyDescent="0.25">
      <c r="A1632" s="1360">
        <v>40</v>
      </c>
      <c r="B1632" s="1318" t="s">
        <v>12628</v>
      </c>
      <c r="C1632" s="1318">
        <v>312</v>
      </c>
      <c r="D1632" s="1318">
        <v>273</v>
      </c>
      <c r="E1632" s="1318">
        <v>242</v>
      </c>
      <c r="F1632" s="1318">
        <v>218</v>
      </c>
      <c r="G1632" s="1318">
        <v>199</v>
      </c>
      <c r="H1632" s="1318">
        <v>182</v>
      </c>
      <c r="I1632" s="1318">
        <v>162</v>
      </c>
      <c r="J1632" s="1318">
        <v>146</v>
      </c>
    </row>
    <row r="1633" spans="1:10" x14ac:dyDescent="0.25">
      <c r="B1633" s="1318" t="s">
        <v>15718</v>
      </c>
      <c r="C1633" s="1318">
        <v>28</v>
      </c>
      <c r="D1633" s="1318">
        <v>24</v>
      </c>
      <c r="E1633" s="1318">
        <v>21</v>
      </c>
      <c r="F1633" s="1318">
        <v>18</v>
      </c>
      <c r="G1633" s="1318">
        <v>16</v>
      </c>
      <c r="H1633" s="1318">
        <v>15</v>
      </c>
      <c r="I1633" s="1318">
        <v>13</v>
      </c>
      <c r="J1633" s="1318">
        <v>11</v>
      </c>
    </row>
    <row r="1634" spans="1:10" x14ac:dyDescent="0.25">
      <c r="A1634" s="1360" t="s">
        <v>12652</v>
      </c>
    </row>
    <row r="1635" spans="1:10" x14ac:dyDescent="0.25">
      <c r="A1635" s="1360" t="s">
        <v>12638</v>
      </c>
    </row>
    <row r="1636" spans="1:10" x14ac:dyDescent="0.25">
      <c r="A1636" s="1360" t="s">
        <v>22222</v>
      </c>
      <c r="B1636" s="1318" t="s">
        <v>22223</v>
      </c>
      <c r="C1636" s="1318" t="s">
        <v>22261</v>
      </c>
    </row>
    <row r="1637" spans="1:10" x14ac:dyDescent="0.25">
      <c r="A1637" s="1360" t="s">
        <v>22225</v>
      </c>
      <c r="B1637" s="1318" t="s">
        <v>15752</v>
      </c>
      <c r="C1637" s="1318" t="s">
        <v>22253</v>
      </c>
    </row>
    <row r="1639" spans="1:10" x14ac:dyDescent="0.25">
      <c r="A1639" s="1360" t="s">
        <v>22227</v>
      </c>
      <c r="B1639" s="1318" t="s">
        <v>22228</v>
      </c>
      <c r="C1639" s="1318" t="s">
        <v>22229</v>
      </c>
    </row>
    <row r="1640" spans="1:10" x14ac:dyDescent="0.25">
      <c r="C1640" s="1318" t="s">
        <v>22230</v>
      </c>
      <c r="D1640" s="1318" t="s">
        <v>22250</v>
      </c>
      <c r="E1640" s="1318" t="s">
        <v>22255</v>
      </c>
      <c r="F1640" s="1318" t="s">
        <v>22233</v>
      </c>
      <c r="G1640" s="1318" t="s">
        <v>22234</v>
      </c>
      <c r="H1640" s="1318" t="s">
        <v>22235</v>
      </c>
      <c r="I1640" s="1318" t="s">
        <v>22236</v>
      </c>
      <c r="J1640" s="1318" t="s">
        <v>22252</v>
      </c>
    </row>
    <row r="1641" spans="1:10" x14ac:dyDescent="0.25">
      <c r="A1641" s="1360" t="s">
        <v>15753</v>
      </c>
      <c r="B1641" s="1318" t="s">
        <v>15754</v>
      </c>
      <c r="C1641" s="1318" t="s">
        <v>22238</v>
      </c>
      <c r="D1641" s="1318" t="s">
        <v>22239</v>
      </c>
      <c r="E1641" s="1318" t="s">
        <v>22240</v>
      </c>
      <c r="F1641" s="1318" t="s">
        <v>22241</v>
      </c>
      <c r="G1641" s="1318" t="s">
        <v>22242</v>
      </c>
      <c r="H1641" s="1318" t="s">
        <v>22243</v>
      </c>
      <c r="I1641" s="1318" t="s">
        <v>22244</v>
      </c>
      <c r="J1641" s="1318" t="s">
        <v>22245</v>
      </c>
    </row>
    <row r="1642" spans="1:10" x14ac:dyDescent="0.25">
      <c r="A1642" s="1360" t="s">
        <v>22246</v>
      </c>
      <c r="B1642" s="1318" t="s">
        <v>22247</v>
      </c>
      <c r="C1642" s="1318" t="s">
        <v>22248</v>
      </c>
      <c r="D1642" s="1318" t="s">
        <v>22248</v>
      </c>
      <c r="E1642" s="1318" t="s">
        <v>22248</v>
      </c>
      <c r="F1642" s="1318" t="s">
        <v>22248</v>
      </c>
      <c r="G1642" s="1318" t="s">
        <v>22248</v>
      </c>
      <c r="H1642" s="1318" t="s">
        <v>22248</v>
      </c>
      <c r="I1642" s="1318" t="s">
        <v>22248</v>
      </c>
      <c r="J1642" s="1318" t="s">
        <v>22248</v>
      </c>
    </row>
    <row r="1644" spans="1:10" x14ac:dyDescent="0.25">
      <c r="A1644" s="1360">
        <v>20</v>
      </c>
      <c r="B1644" s="1318" t="s">
        <v>12628</v>
      </c>
      <c r="C1644" s="1318">
        <v>480</v>
      </c>
      <c r="D1644" s="1318">
        <v>480</v>
      </c>
      <c r="E1644" s="1318">
        <v>480</v>
      </c>
      <c r="F1644" s="1318">
        <v>448</v>
      </c>
      <c r="G1644" s="1318">
        <v>403</v>
      </c>
      <c r="H1644" s="1318">
        <v>367</v>
      </c>
      <c r="I1644" s="1318">
        <v>323</v>
      </c>
      <c r="J1644" s="1318">
        <v>256</v>
      </c>
    </row>
    <row r="1645" spans="1:10" x14ac:dyDescent="0.25">
      <c r="B1645" s="1318" t="s">
        <v>15718</v>
      </c>
      <c r="C1645" s="1318">
        <v>480</v>
      </c>
      <c r="D1645" s="1318">
        <v>480</v>
      </c>
      <c r="E1645" s="1318">
        <v>480</v>
      </c>
      <c r="F1645" s="1318">
        <v>448</v>
      </c>
      <c r="G1645" s="1318">
        <v>403</v>
      </c>
      <c r="H1645" s="1318">
        <v>367</v>
      </c>
      <c r="I1645" s="1318">
        <v>323</v>
      </c>
      <c r="J1645" s="1318">
        <v>256</v>
      </c>
    </row>
    <row r="1646" spans="1:10" x14ac:dyDescent="0.25">
      <c r="A1646" s="1360">
        <v>21</v>
      </c>
      <c r="B1646" s="1318" t="s">
        <v>12628</v>
      </c>
      <c r="C1646" s="1318">
        <v>480</v>
      </c>
      <c r="D1646" s="1318">
        <v>480</v>
      </c>
      <c r="E1646" s="1318">
        <v>480</v>
      </c>
      <c r="F1646" s="1318">
        <v>448</v>
      </c>
      <c r="G1646" s="1318">
        <v>403</v>
      </c>
      <c r="H1646" s="1318">
        <v>367</v>
      </c>
      <c r="I1646" s="1318">
        <v>323</v>
      </c>
      <c r="J1646" s="1318">
        <v>242</v>
      </c>
    </row>
    <row r="1647" spans="1:10" x14ac:dyDescent="0.25">
      <c r="B1647" s="1318" t="s">
        <v>15718</v>
      </c>
      <c r="C1647" s="1318">
        <v>480</v>
      </c>
      <c r="D1647" s="1318">
        <v>480</v>
      </c>
      <c r="E1647" s="1318">
        <v>480</v>
      </c>
      <c r="F1647" s="1318">
        <v>448</v>
      </c>
      <c r="G1647" s="1318">
        <v>403</v>
      </c>
      <c r="H1647" s="1318">
        <v>367</v>
      </c>
      <c r="I1647" s="1318">
        <v>323</v>
      </c>
      <c r="J1647" s="1318">
        <v>179</v>
      </c>
    </row>
    <row r="1648" spans="1:10" x14ac:dyDescent="0.25">
      <c r="A1648" s="1360">
        <v>22</v>
      </c>
      <c r="B1648" s="1318" t="s">
        <v>12628</v>
      </c>
      <c r="C1648" s="1318">
        <v>480</v>
      </c>
      <c r="D1648" s="1318">
        <v>480</v>
      </c>
      <c r="E1648" s="1318">
        <v>480</v>
      </c>
      <c r="F1648" s="1318">
        <v>448</v>
      </c>
      <c r="G1648" s="1318">
        <v>403</v>
      </c>
      <c r="H1648" s="1318">
        <v>367</v>
      </c>
      <c r="I1648" s="1318">
        <v>303</v>
      </c>
      <c r="J1648" s="1318">
        <v>234</v>
      </c>
    </row>
    <row r="1649" spans="1:10" x14ac:dyDescent="0.25">
      <c r="B1649" s="1318" t="s">
        <v>15718</v>
      </c>
      <c r="C1649" s="1318">
        <v>480</v>
      </c>
      <c r="D1649" s="1318">
        <v>480</v>
      </c>
      <c r="E1649" s="1318">
        <v>480</v>
      </c>
      <c r="F1649" s="1318">
        <v>448</v>
      </c>
      <c r="G1649" s="1318">
        <v>403</v>
      </c>
      <c r="H1649" s="1318">
        <v>367</v>
      </c>
      <c r="I1649" s="1318">
        <v>303</v>
      </c>
      <c r="J1649" s="1318">
        <v>120</v>
      </c>
    </row>
    <row r="1650" spans="1:10" x14ac:dyDescent="0.25">
      <c r="A1650" s="1360">
        <v>23</v>
      </c>
      <c r="B1650" s="1318" t="s">
        <v>12628</v>
      </c>
      <c r="C1650" s="1318">
        <v>480</v>
      </c>
      <c r="D1650" s="1318">
        <v>480</v>
      </c>
      <c r="E1650" s="1318">
        <v>480</v>
      </c>
      <c r="F1650" s="1318">
        <v>448</v>
      </c>
      <c r="G1650" s="1318">
        <v>403</v>
      </c>
      <c r="H1650" s="1318">
        <v>367</v>
      </c>
      <c r="I1650" s="1318">
        <v>264</v>
      </c>
      <c r="J1650" s="1318">
        <v>227</v>
      </c>
    </row>
    <row r="1651" spans="1:10" x14ac:dyDescent="0.25">
      <c r="B1651" s="1318" t="s">
        <v>15718</v>
      </c>
      <c r="C1651" s="1318">
        <v>480</v>
      </c>
      <c r="D1651" s="1318">
        <v>480</v>
      </c>
      <c r="E1651" s="1318">
        <v>480</v>
      </c>
      <c r="F1651" s="1318">
        <v>448</v>
      </c>
      <c r="G1651" s="1318">
        <v>403</v>
      </c>
      <c r="H1651" s="1318">
        <v>367</v>
      </c>
      <c r="I1651" s="1318">
        <v>264</v>
      </c>
      <c r="J1651" s="1318">
        <v>89</v>
      </c>
    </row>
    <row r="1652" spans="1:10" x14ac:dyDescent="0.25">
      <c r="A1652" s="1360">
        <v>24</v>
      </c>
      <c r="B1652" s="1318" t="s">
        <v>12628</v>
      </c>
      <c r="C1652" s="1318">
        <v>480</v>
      </c>
      <c r="D1652" s="1318">
        <v>480</v>
      </c>
      <c r="E1652" s="1318">
        <v>480</v>
      </c>
      <c r="F1652" s="1318">
        <v>448</v>
      </c>
      <c r="G1652" s="1318">
        <v>403</v>
      </c>
      <c r="H1652" s="1318">
        <v>360</v>
      </c>
      <c r="I1652" s="1318">
        <v>255</v>
      </c>
      <c r="J1652" s="1318">
        <v>220</v>
      </c>
    </row>
    <row r="1653" spans="1:10" x14ac:dyDescent="0.25">
      <c r="B1653" s="1318" t="s">
        <v>15718</v>
      </c>
      <c r="C1653" s="1318">
        <v>480</v>
      </c>
      <c r="D1653" s="1318">
        <v>480</v>
      </c>
      <c r="E1653" s="1318">
        <v>480</v>
      </c>
      <c r="F1653" s="1318">
        <v>448</v>
      </c>
      <c r="G1653" s="1318">
        <v>403</v>
      </c>
      <c r="H1653" s="1318">
        <v>360</v>
      </c>
      <c r="I1653" s="1318">
        <v>196</v>
      </c>
      <c r="J1653" s="1318">
        <v>71</v>
      </c>
    </row>
    <row r="1654" spans="1:10" x14ac:dyDescent="0.25">
      <c r="A1654" s="1360">
        <v>25</v>
      </c>
      <c r="B1654" s="1318" t="s">
        <v>12628</v>
      </c>
      <c r="C1654" s="1318">
        <v>480</v>
      </c>
      <c r="D1654" s="1318">
        <v>480</v>
      </c>
      <c r="E1654" s="1318">
        <v>480</v>
      </c>
      <c r="F1654" s="1318">
        <v>448</v>
      </c>
      <c r="G1654" s="1318">
        <v>403</v>
      </c>
      <c r="H1654" s="1318">
        <v>310</v>
      </c>
      <c r="I1654" s="1318">
        <v>246</v>
      </c>
      <c r="J1654" s="1318">
        <v>213</v>
      </c>
    </row>
    <row r="1655" spans="1:10" x14ac:dyDescent="0.25">
      <c r="B1655" s="1318" t="s">
        <v>15718</v>
      </c>
      <c r="C1655" s="1318">
        <v>480</v>
      </c>
      <c r="D1655" s="1318">
        <v>480</v>
      </c>
      <c r="E1655" s="1318">
        <v>480</v>
      </c>
      <c r="F1655" s="1318">
        <v>448</v>
      </c>
      <c r="G1655" s="1318">
        <v>403</v>
      </c>
      <c r="H1655" s="1318">
        <v>310</v>
      </c>
      <c r="I1655" s="1318">
        <v>123</v>
      </c>
      <c r="J1655" s="1318">
        <v>58</v>
      </c>
    </row>
    <row r="1656" spans="1:10" x14ac:dyDescent="0.25">
      <c r="A1656" s="1360">
        <v>26</v>
      </c>
      <c r="B1656" s="1318" t="s">
        <v>12628</v>
      </c>
      <c r="C1656" s="1318">
        <v>480</v>
      </c>
      <c r="D1656" s="1318">
        <v>480</v>
      </c>
      <c r="E1656" s="1318">
        <v>480</v>
      </c>
      <c r="F1656" s="1318">
        <v>448</v>
      </c>
      <c r="G1656" s="1318">
        <v>362</v>
      </c>
      <c r="H1656" s="1318">
        <v>280</v>
      </c>
      <c r="I1656" s="1318">
        <v>238</v>
      </c>
      <c r="J1656" s="1318">
        <v>207</v>
      </c>
    </row>
    <row r="1657" spans="1:10" x14ac:dyDescent="0.25">
      <c r="B1657" s="1318" t="s">
        <v>15718</v>
      </c>
      <c r="C1657" s="1318">
        <v>480</v>
      </c>
      <c r="D1657" s="1318">
        <v>480</v>
      </c>
      <c r="E1657" s="1318">
        <v>480</v>
      </c>
      <c r="F1657" s="1318">
        <v>448</v>
      </c>
      <c r="G1657" s="1318">
        <v>362</v>
      </c>
      <c r="H1657" s="1318">
        <v>280</v>
      </c>
      <c r="I1657" s="1318">
        <v>87</v>
      </c>
      <c r="J1657" s="1318">
        <v>49</v>
      </c>
    </row>
    <row r="1658" spans="1:10" x14ac:dyDescent="0.25">
      <c r="A1658" s="1360">
        <v>27</v>
      </c>
      <c r="B1658" s="1318" t="s">
        <v>12628</v>
      </c>
      <c r="C1658" s="1318">
        <v>480</v>
      </c>
      <c r="D1658" s="1318">
        <v>480</v>
      </c>
      <c r="E1658" s="1318">
        <v>480</v>
      </c>
      <c r="F1658" s="1318">
        <v>426</v>
      </c>
      <c r="G1658" s="1318">
        <v>304</v>
      </c>
      <c r="H1658" s="1318">
        <v>269</v>
      </c>
      <c r="I1658" s="1318">
        <v>230</v>
      </c>
      <c r="J1658" s="1318">
        <v>201</v>
      </c>
    </row>
    <row r="1659" spans="1:10" x14ac:dyDescent="0.25">
      <c r="B1659" s="1318" t="s">
        <v>15718</v>
      </c>
      <c r="C1659" s="1318">
        <v>480</v>
      </c>
      <c r="D1659" s="1318">
        <v>480</v>
      </c>
      <c r="E1659" s="1318">
        <v>480</v>
      </c>
      <c r="F1659" s="1318">
        <v>426</v>
      </c>
      <c r="G1659" s="1318">
        <v>304</v>
      </c>
      <c r="H1659" s="1318">
        <v>164</v>
      </c>
      <c r="I1659" s="1318">
        <v>66</v>
      </c>
      <c r="J1659" s="1318">
        <v>41</v>
      </c>
    </row>
    <row r="1660" spans="1:10" x14ac:dyDescent="0.25">
      <c r="A1660" s="1360">
        <v>28</v>
      </c>
      <c r="B1660" s="1318" t="s">
        <v>12628</v>
      </c>
      <c r="C1660" s="1318">
        <v>480</v>
      </c>
      <c r="D1660" s="1318">
        <v>480</v>
      </c>
      <c r="E1660" s="1318">
        <v>480</v>
      </c>
      <c r="F1660" s="1318">
        <v>359</v>
      </c>
      <c r="G1660" s="1318">
        <v>292</v>
      </c>
      <c r="H1660" s="1318">
        <v>260</v>
      </c>
      <c r="I1660" s="1318">
        <v>223</v>
      </c>
      <c r="J1660" s="1318">
        <v>195</v>
      </c>
    </row>
    <row r="1661" spans="1:10" x14ac:dyDescent="0.25">
      <c r="B1661" s="1318" t="s">
        <v>15718</v>
      </c>
      <c r="C1661" s="1318">
        <v>480</v>
      </c>
      <c r="D1661" s="1318">
        <v>480</v>
      </c>
      <c r="E1661" s="1318">
        <v>480</v>
      </c>
      <c r="F1661" s="1318">
        <v>359</v>
      </c>
      <c r="G1661" s="1318">
        <v>256</v>
      </c>
      <c r="H1661" s="1318">
        <v>100</v>
      </c>
      <c r="I1661" s="1318">
        <v>52</v>
      </c>
      <c r="J1661" s="1318">
        <v>35</v>
      </c>
    </row>
    <row r="1662" spans="1:10" x14ac:dyDescent="0.25">
      <c r="A1662" s="1360">
        <v>29</v>
      </c>
      <c r="B1662" s="1318" t="s">
        <v>12628</v>
      </c>
      <c r="C1662" s="1318">
        <v>480</v>
      </c>
      <c r="D1662" s="1318">
        <v>480</v>
      </c>
      <c r="E1662" s="1318">
        <v>425</v>
      </c>
      <c r="F1662" s="1318">
        <v>318</v>
      </c>
      <c r="G1662" s="1318">
        <v>281</v>
      </c>
      <c r="H1662" s="1318">
        <v>251</v>
      </c>
      <c r="I1662" s="1318">
        <v>216</v>
      </c>
      <c r="J1662" s="1318">
        <v>190</v>
      </c>
    </row>
    <row r="1663" spans="1:10" x14ac:dyDescent="0.25">
      <c r="B1663" s="1318" t="s">
        <v>15718</v>
      </c>
      <c r="C1663" s="1318">
        <v>480</v>
      </c>
      <c r="D1663" s="1318">
        <v>480</v>
      </c>
      <c r="E1663" s="1318">
        <v>425</v>
      </c>
      <c r="F1663" s="1318">
        <v>318</v>
      </c>
      <c r="G1663" s="1318">
        <v>127</v>
      </c>
      <c r="H1663" s="1318">
        <v>71</v>
      </c>
      <c r="I1663" s="1318">
        <v>43</v>
      </c>
      <c r="J1663" s="1318">
        <v>31</v>
      </c>
    </row>
    <row r="1664" spans="1:10" x14ac:dyDescent="0.25">
      <c r="A1664" s="1360">
        <v>30</v>
      </c>
      <c r="B1664" s="1318" t="s">
        <v>12628</v>
      </c>
      <c r="C1664" s="1318">
        <v>480</v>
      </c>
      <c r="D1664" s="1318">
        <v>480</v>
      </c>
      <c r="E1664" s="1318">
        <v>350</v>
      </c>
      <c r="F1664" s="1318">
        <v>305</v>
      </c>
      <c r="G1664" s="1318">
        <v>270</v>
      </c>
      <c r="H1664" s="1318">
        <v>242</v>
      </c>
      <c r="I1664" s="1318">
        <v>210</v>
      </c>
      <c r="J1664" s="1318">
        <v>185</v>
      </c>
    </row>
    <row r="1665" spans="1:10" x14ac:dyDescent="0.25">
      <c r="B1665" s="1318" t="s">
        <v>15718</v>
      </c>
      <c r="C1665" s="1318">
        <v>480</v>
      </c>
      <c r="D1665" s="1318">
        <v>480</v>
      </c>
      <c r="E1665" s="1318">
        <v>350</v>
      </c>
      <c r="F1665" s="1318">
        <v>151</v>
      </c>
      <c r="G1665" s="1318">
        <v>80</v>
      </c>
      <c r="H1665" s="1318">
        <v>54</v>
      </c>
      <c r="I1665" s="1318">
        <v>36</v>
      </c>
      <c r="J1665" s="1318">
        <v>27</v>
      </c>
    </row>
    <row r="1666" spans="1:10" x14ac:dyDescent="0.25">
      <c r="A1666" s="1360">
        <v>31</v>
      </c>
      <c r="B1666" s="1318" t="s">
        <v>12628</v>
      </c>
      <c r="C1666" s="1318">
        <v>480</v>
      </c>
      <c r="D1666" s="1318">
        <v>412</v>
      </c>
      <c r="E1666" s="1318">
        <v>335</v>
      </c>
      <c r="F1666" s="1318">
        <v>293</v>
      </c>
      <c r="G1666" s="1318">
        <v>261</v>
      </c>
      <c r="H1666" s="1318">
        <v>234</v>
      </c>
      <c r="I1666" s="1318">
        <v>204</v>
      </c>
      <c r="J1666" s="1318">
        <v>180</v>
      </c>
    </row>
    <row r="1667" spans="1:10" x14ac:dyDescent="0.25">
      <c r="B1667" s="1318" t="s">
        <v>15718</v>
      </c>
      <c r="C1667" s="1318">
        <v>480</v>
      </c>
      <c r="D1667" s="1318">
        <v>412</v>
      </c>
      <c r="E1667" s="1318">
        <v>215</v>
      </c>
      <c r="F1667" s="1318">
        <v>96</v>
      </c>
      <c r="G1667" s="1318">
        <v>61</v>
      </c>
      <c r="H1667" s="1318">
        <v>45</v>
      </c>
      <c r="I1667" s="1318">
        <v>32</v>
      </c>
      <c r="J1667" s="1318">
        <v>24</v>
      </c>
    </row>
    <row r="1668" spans="1:10" x14ac:dyDescent="0.25">
      <c r="A1668" s="1360">
        <v>32</v>
      </c>
      <c r="B1668" s="1318" t="s">
        <v>12628</v>
      </c>
      <c r="C1668" s="1318">
        <v>480</v>
      </c>
      <c r="D1668" s="1318">
        <v>372</v>
      </c>
      <c r="E1668" s="1318">
        <v>321</v>
      </c>
      <c r="F1668" s="1318">
        <v>282</v>
      </c>
      <c r="G1668" s="1318">
        <v>252</v>
      </c>
      <c r="H1668" s="1318">
        <v>227</v>
      </c>
      <c r="I1668" s="1318">
        <v>198</v>
      </c>
      <c r="J1668" s="1318">
        <v>175</v>
      </c>
    </row>
    <row r="1669" spans="1:10" x14ac:dyDescent="0.25">
      <c r="B1669" s="1318" t="s">
        <v>15718</v>
      </c>
      <c r="C1669" s="1318">
        <v>480</v>
      </c>
      <c r="D1669" s="1318">
        <v>316</v>
      </c>
      <c r="E1669" s="1318">
        <v>112</v>
      </c>
      <c r="F1669" s="1318">
        <v>68</v>
      </c>
      <c r="G1669" s="1318">
        <v>48</v>
      </c>
      <c r="H1669" s="1318">
        <v>37</v>
      </c>
      <c r="I1669" s="1318">
        <v>28</v>
      </c>
      <c r="J1669" s="1318">
        <v>22</v>
      </c>
    </row>
    <row r="1670" spans="1:10" x14ac:dyDescent="0.25">
      <c r="A1670" s="1360">
        <v>33</v>
      </c>
      <c r="B1670" s="1318" t="s">
        <v>12628</v>
      </c>
      <c r="C1670" s="1318">
        <v>419</v>
      </c>
      <c r="D1670" s="1318">
        <v>355</v>
      </c>
      <c r="E1670" s="1318">
        <v>308</v>
      </c>
      <c r="F1670" s="1318">
        <v>272</v>
      </c>
      <c r="G1670" s="1318">
        <v>243</v>
      </c>
      <c r="H1670" s="1318">
        <v>220</v>
      </c>
      <c r="I1670" s="1318">
        <v>192</v>
      </c>
      <c r="J1670" s="1318">
        <v>171</v>
      </c>
    </row>
    <row r="1671" spans="1:10" x14ac:dyDescent="0.25">
      <c r="B1671" s="1318" t="s">
        <v>15718</v>
      </c>
      <c r="C1671" s="1318">
        <v>419</v>
      </c>
      <c r="D1671" s="1318">
        <v>133</v>
      </c>
      <c r="E1671" s="1318">
        <v>75</v>
      </c>
      <c r="F1671" s="1318">
        <v>52</v>
      </c>
      <c r="G1671" s="1318">
        <v>40</v>
      </c>
      <c r="H1671" s="1318">
        <v>32</v>
      </c>
      <c r="I1671" s="1318">
        <v>24</v>
      </c>
      <c r="J1671" s="1318">
        <v>20</v>
      </c>
    </row>
    <row r="1672" spans="1:10" x14ac:dyDescent="0.25">
      <c r="A1672" s="1360">
        <v>34</v>
      </c>
      <c r="B1672" s="1318" t="s">
        <v>12628</v>
      </c>
      <c r="C1672" s="1318">
        <v>398</v>
      </c>
      <c r="D1672" s="1318">
        <v>339</v>
      </c>
      <c r="E1672" s="1318">
        <v>296</v>
      </c>
      <c r="F1672" s="1318">
        <v>262</v>
      </c>
      <c r="G1672" s="1318">
        <v>235</v>
      </c>
      <c r="H1672" s="1318">
        <v>213</v>
      </c>
      <c r="I1672" s="1318">
        <v>187</v>
      </c>
      <c r="J1672" s="1318">
        <v>167</v>
      </c>
    </row>
    <row r="1673" spans="1:10" x14ac:dyDescent="0.25">
      <c r="B1673" s="1318" t="s">
        <v>15718</v>
      </c>
      <c r="C1673" s="1318">
        <v>162</v>
      </c>
      <c r="D1673" s="1318">
        <v>83</v>
      </c>
      <c r="E1673" s="1318">
        <v>56</v>
      </c>
      <c r="F1673" s="1318">
        <v>42</v>
      </c>
      <c r="G1673" s="1318">
        <v>33</v>
      </c>
      <c r="H1673" s="1318">
        <v>28</v>
      </c>
      <c r="I1673" s="1318">
        <v>22</v>
      </c>
      <c r="J1673" s="1318">
        <v>18</v>
      </c>
    </row>
    <row r="1674" spans="1:10" x14ac:dyDescent="0.25">
      <c r="A1674" s="1360">
        <v>35</v>
      </c>
      <c r="B1674" s="1318" t="s">
        <v>12628</v>
      </c>
      <c r="C1674" s="1318">
        <v>379</v>
      </c>
      <c r="D1674" s="1318">
        <v>325</v>
      </c>
      <c r="E1674" s="1318">
        <v>284</v>
      </c>
      <c r="F1674" s="1318">
        <v>253</v>
      </c>
      <c r="G1674" s="1318">
        <v>228</v>
      </c>
      <c r="H1674" s="1318">
        <v>207</v>
      </c>
      <c r="I1674" s="1318">
        <v>182</v>
      </c>
      <c r="J1674" s="1318">
        <v>163</v>
      </c>
    </row>
    <row r="1675" spans="1:10" x14ac:dyDescent="0.25">
      <c r="B1675" s="1318" t="s">
        <v>15718</v>
      </c>
      <c r="C1675" s="1318">
        <v>89</v>
      </c>
      <c r="D1675" s="1318">
        <v>58</v>
      </c>
      <c r="E1675" s="1318">
        <v>43</v>
      </c>
      <c r="F1675" s="1318">
        <v>34</v>
      </c>
      <c r="G1675" s="1318">
        <v>28</v>
      </c>
      <c r="H1675" s="1318">
        <v>24</v>
      </c>
      <c r="I1675" s="1318">
        <v>20</v>
      </c>
      <c r="J1675" s="1318">
        <v>17</v>
      </c>
    </row>
    <row r="1676" spans="1:10" x14ac:dyDescent="0.25">
      <c r="A1676" s="1360">
        <v>36</v>
      </c>
      <c r="B1676" s="1318" t="s">
        <v>12628</v>
      </c>
      <c r="C1676" s="1318">
        <v>361</v>
      </c>
      <c r="D1676" s="1318">
        <v>311</v>
      </c>
      <c r="E1676" s="1318">
        <v>274</v>
      </c>
      <c r="F1676" s="1318">
        <v>244</v>
      </c>
      <c r="G1676" s="1318">
        <v>221</v>
      </c>
      <c r="H1676" s="1318">
        <v>201</v>
      </c>
      <c r="I1676" s="1318">
        <v>177</v>
      </c>
      <c r="J1676" s="1318">
        <v>159</v>
      </c>
    </row>
    <row r="1677" spans="1:10" x14ac:dyDescent="0.25">
      <c r="B1677" s="1318" t="s">
        <v>15718</v>
      </c>
      <c r="C1677" s="1318">
        <v>60</v>
      </c>
      <c r="D1677" s="1318">
        <v>44</v>
      </c>
      <c r="E1677" s="1318">
        <v>35</v>
      </c>
      <c r="F1677" s="1318">
        <v>29</v>
      </c>
      <c r="G1677" s="1318">
        <v>24</v>
      </c>
      <c r="H1677" s="1318">
        <v>21</v>
      </c>
      <c r="I1677" s="1318">
        <v>18</v>
      </c>
      <c r="J1677" s="1318">
        <v>15</v>
      </c>
    </row>
    <row r="1678" spans="1:10" x14ac:dyDescent="0.25">
      <c r="A1678" s="1360">
        <v>37</v>
      </c>
      <c r="B1678" s="1318" t="s">
        <v>12628</v>
      </c>
      <c r="C1678" s="1318">
        <v>345</v>
      </c>
      <c r="D1678" s="1318">
        <v>299</v>
      </c>
      <c r="E1678" s="1318">
        <v>264</v>
      </c>
      <c r="F1678" s="1318">
        <v>236</v>
      </c>
      <c r="G1678" s="1318">
        <v>214</v>
      </c>
      <c r="H1678" s="1318">
        <v>195</v>
      </c>
      <c r="I1678" s="1318">
        <v>173</v>
      </c>
      <c r="J1678" s="1318">
        <v>155</v>
      </c>
    </row>
    <row r="1679" spans="1:10" x14ac:dyDescent="0.25">
      <c r="B1679" s="1318" t="s">
        <v>15718</v>
      </c>
      <c r="C1679" s="1318">
        <v>46</v>
      </c>
      <c r="D1679" s="1318">
        <v>36</v>
      </c>
      <c r="E1679" s="1318">
        <v>30</v>
      </c>
      <c r="F1679" s="1318">
        <v>25</v>
      </c>
      <c r="G1679" s="1318">
        <v>22</v>
      </c>
      <c r="H1679" s="1318">
        <v>19</v>
      </c>
      <c r="I1679" s="1318">
        <v>16</v>
      </c>
      <c r="J1679" s="1318">
        <v>14</v>
      </c>
    </row>
    <row r="1680" spans="1:10" x14ac:dyDescent="0.25">
      <c r="A1680" s="1360">
        <v>38</v>
      </c>
      <c r="B1680" s="1318" t="s">
        <v>12628</v>
      </c>
      <c r="C1680" s="1318">
        <v>331</v>
      </c>
      <c r="D1680" s="1318">
        <v>288</v>
      </c>
      <c r="E1680" s="1318">
        <v>255</v>
      </c>
      <c r="F1680" s="1318">
        <v>229</v>
      </c>
      <c r="G1680" s="1318">
        <v>208</v>
      </c>
      <c r="H1680" s="1318">
        <v>190</v>
      </c>
      <c r="I1680" s="1318">
        <v>169</v>
      </c>
      <c r="J1680" s="1318">
        <v>152</v>
      </c>
    </row>
    <row r="1681" spans="1:10" x14ac:dyDescent="0.25">
      <c r="B1681" s="1318" t="s">
        <v>15718</v>
      </c>
      <c r="C1681" s="1318">
        <v>37</v>
      </c>
      <c r="D1681" s="1318">
        <v>30</v>
      </c>
      <c r="E1681" s="1318">
        <v>26</v>
      </c>
      <c r="F1681" s="1318">
        <v>22</v>
      </c>
      <c r="G1681" s="1318">
        <v>19</v>
      </c>
      <c r="H1681" s="1318">
        <v>17</v>
      </c>
      <c r="I1681" s="1318">
        <v>15</v>
      </c>
      <c r="J1681" s="1318">
        <v>13</v>
      </c>
    </row>
    <row r="1682" spans="1:10" x14ac:dyDescent="0.25">
      <c r="A1682" s="1360">
        <v>39</v>
      </c>
      <c r="B1682" s="1318" t="s">
        <v>12628</v>
      </c>
      <c r="C1682" s="1318">
        <v>317</v>
      </c>
      <c r="D1682" s="1318">
        <v>278</v>
      </c>
      <c r="E1682" s="1318">
        <v>247</v>
      </c>
      <c r="F1682" s="1318">
        <v>222</v>
      </c>
      <c r="G1682" s="1318">
        <v>202</v>
      </c>
      <c r="H1682" s="1318">
        <v>185</v>
      </c>
      <c r="I1682" s="1318">
        <v>164</v>
      </c>
      <c r="J1682" s="1318">
        <v>148</v>
      </c>
    </row>
    <row r="1683" spans="1:10" x14ac:dyDescent="0.25">
      <c r="B1683" s="1318" t="s">
        <v>15718</v>
      </c>
      <c r="C1683" s="1318">
        <v>31</v>
      </c>
      <c r="D1683" s="1318">
        <v>26</v>
      </c>
      <c r="E1683" s="1318">
        <v>22</v>
      </c>
      <c r="F1683" s="1318">
        <v>20</v>
      </c>
      <c r="G1683" s="1318">
        <v>17</v>
      </c>
      <c r="H1683" s="1318">
        <v>16</v>
      </c>
      <c r="I1683" s="1318">
        <v>14</v>
      </c>
      <c r="J1683" s="1318">
        <v>12</v>
      </c>
    </row>
    <row r="1684" spans="1:10" x14ac:dyDescent="0.25">
      <c r="A1684" s="1360">
        <v>40</v>
      </c>
      <c r="B1684" s="1318" t="s">
        <v>12628</v>
      </c>
      <c r="C1684" s="1318">
        <v>305</v>
      </c>
      <c r="D1684" s="1318">
        <v>268</v>
      </c>
      <c r="E1684" s="1318">
        <v>239</v>
      </c>
      <c r="F1684" s="1318">
        <v>215</v>
      </c>
      <c r="G1684" s="1318">
        <v>196</v>
      </c>
      <c r="H1684" s="1318">
        <v>180</v>
      </c>
      <c r="I1684" s="1318">
        <v>161</v>
      </c>
      <c r="J1684" s="1318">
        <v>145</v>
      </c>
    </row>
    <row r="1685" spans="1:10" x14ac:dyDescent="0.25">
      <c r="B1685" s="1318" t="s">
        <v>15718</v>
      </c>
      <c r="C1685" s="1318">
        <v>27</v>
      </c>
      <c r="D1685" s="1318">
        <v>23</v>
      </c>
      <c r="E1685" s="1318">
        <v>20</v>
      </c>
      <c r="F1685" s="1318">
        <v>18</v>
      </c>
      <c r="G1685" s="1318">
        <v>16</v>
      </c>
      <c r="H1685" s="1318">
        <v>14</v>
      </c>
      <c r="I1685" s="1318">
        <v>13</v>
      </c>
      <c r="J1685" s="1318">
        <v>11</v>
      </c>
    </row>
    <row r="1686" spans="1:10" x14ac:dyDescent="0.25">
      <c r="A1686" s="1360" t="s">
        <v>12653</v>
      </c>
    </row>
    <row r="1687" spans="1:10" x14ac:dyDescent="0.25">
      <c r="A1687" s="1360" t="s">
        <v>12638</v>
      </c>
    </row>
    <row r="1688" spans="1:10" x14ac:dyDescent="0.25">
      <c r="A1688" s="1360" t="s">
        <v>22222</v>
      </c>
      <c r="B1688" s="1318" t="s">
        <v>22223</v>
      </c>
      <c r="C1688" s="1318" t="s">
        <v>22261</v>
      </c>
    </row>
    <row r="1689" spans="1:10" x14ac:dyDescent="0.25">
      <c r="A1689" s="1360" t="s">
        <v>22225</v>
      </c>
      <c r="B1689" s="1318" t="s">
        <v>15752</v>
      </c>
      <c r="C1689" s="1318" t="s">
        <v>22254</v>
      </c>
    </row>
    <row r="1691" spans="1:10" x14ac:dyDescent="0.25">
      <c r="A1691" s="1360" t="s">
        <v>22227</v>
      </c>
      <c r="B1691" s="1318" t="s">
        <v>22228</v>
      </c>
      <c r="C1691" s="1318" t="s">
        <v>22229</v>
      </c>
    </row>
    <row r="1692" spans="1:10" x14ac:dyDescent="0.25">
      <c r="C1692" s="1318" t="s">
        <v>22230</v>
      </c>
      <c r="D1692" s="1318" t="s">
        <v>22250</v>
      </c>
      <c r="E1692" s="1318" t="s">
        <v>22232</v>
      </c>
      <c r="F1692" s="1318" t="s">
        <v>22233</v>
      </c>
      <c r="G1692" s="1318" t="s">
        <v>22234</v>
      </c>
      <c r="H1692" s="1318" t="s">
        <v>22235</v>
      </c>
      <c r="I1692" s="1318" t="s">
        <v>22251</v>
      </c>
      <c r="J1692" s="1318" t="s">
        <v>22252</v>
      </c>
    </row>
    <row r="1693" spans="1:10" x14ac:dyDescent="0.25">
      <c r="A1693" s="1360" t="s">
        <v>15753</v>
      </c>
      <c r="B1693" s="1318" t="s">
        <v>15754</v>
      </c>
      <c r="C1693" s="1318" t="s">
        <v>22238</v>
      </c>
      <c r="D1693" s="1318" t="s">
        <v>22239</v>
      </c>
      <c r="E1693" s="1318" t="s">
        <v>22240</v>
      </c>
      <c r="F1693" s="1318" t="s">
        <v>22241</v>
      </c>
      <c r="G1693" s="1318" t="s">
        <v>22242</v>
      </c>
      <c r="H1693" s="1318" t="s">
        <v>22243</v>
      </c>
      <c r="I1693" s="1318" t="s">
        <v>22244</v>
      </c>
      <c r="J1693" s="1318" t="s">
        <v>22245</v>
      </c>
    </row>
    <row r="1694" spans="1:10" x14ac:dyDescent="0.25">
      <c r="A1694" s="1360" t="s">
        <v>22246</v>
      </c>
      <c r="B1694" s="1318" t="s">
        <v>22247</v>
      </c>
      <c r="C1694" s="1318" t="s">
        <v>22248</v>
      </c>
      <c r="D1694" s="1318" t="s">
        <v>22248</v>
      </c>
      <c r="E1694" s="1318" t="s">
        <v>22248</v>
      </c>
      <c r="F1694" s="1318" t="s">
        <v>22248</v>
      </c>
      <c r="G1694" s="1318" t="s">
        <v>22248</v>
      </c>
      <c r="H1694" s="1318" t="s">
        <v>22248</v>
      </c>
      <c r="I1694" s="1318" t="s">
        <v>22248</v>
      </c>
      <c r="J1694" s="1318" t="s">
        <v>22248</v>
      </c>
    </row>
    <row r="1696" spans="1:10" x14ac:dyDescent="0.25">
      <c r="A1696" s="1360">
        <v>20</v>
      </c>
      <c r="B1696" s="1318" t="s">
        <v>12628</v>
      </c>
      <c r="C1696" s="1318">
        <v>480</v>
      </c>
      <c r="D1696" s="1318">
        <v>480</v>
      </c>
      <c r="E1696" s="1318">
        <v>480</v>
      </c>
      <c r="F1696" s="1318">
        <v>448</v>
      </c>
      <c r="G1696" s="1318">
        <v>403</v>
      </c>
      <c r="H1696" s="1318">
        <v>367</v>
      </c>
      <c r="I1696" s="1318">
        <v>323</v>
      </c>
      <c r="J1696" s="1318">
        <v>263</v>
      </c>
    </row>
    <row r="1697" spans="1:10" x14ac:dyDescent="0.25">
      <c r="B1697" s="1318" t="s">
        <v>15718</v>
      </c>
      <c r="C1697" s="1318">
        <v>480</v>
      </c>
      <c r="D1697" s="1318">
        <v>480</v>
      </c>
      <c r="E1697" s="1318">
        <v>480</v>
      </c>
      <c r="F1697" s="1318">
        <v>448</v>
      </c>
      <c r="G1697" s="1318">
        <v>403</v>
      </c>
      <c r="H1697" s="1318">
        <v>367</v>
      </c>
      <c r="I1697" s="1318">
        <v>323</v>
      </c>
      <c r="J1697" s="1318">
        <v>263</v>
      </c>
    </row>
    <row r="1698" spans="1:10" x14ac:dyDescent="0.25">
      <c r="A1698" s="1360">
        <v>21</v>
      </c>
      <c r="B1698" s="1318" t="s">
        <v>12628</v>
      </c>
      <c r="C1698" s="1318">
        <v>480</v>
      </c>
      <c r="D1698" s="1318">
        <v>480</v>
      </c>
      <c r="E1698" s="1318">
        <v>480</v>
      </c>
      <c r="F1698" s="1318">
        <v>448</v>
      </c>
      <c r="G1698" s="1318">
        <v>403</v>
      </c>
      <c r="H1698" s="1318">
        <v>367</v>
      </c>
      <c r="I1698" s="1318">
        <v>323</v>
      </c>
      <c r="J1698" s="1318">
        <v>243</v>
      </c>
    </row>
    <row r="1699" spans="1:10" x14ac:dyDescent="0.25">
      <c r="B1699" s="1318" t="s">
        <v>15718</v>
      </c>
      <c r="C1699" s="1318">
        <v>480</v>
      </c>
      <c r="D1699" s="1318">
        <v>480</v>
      </c>
      <c r="E1699" s="1318">
        <v>480</v>
      </c>
      <c r="F1699" s="1318">
        <v>448</v>
      </c>
      <c r="G1699" s="1318">
        <v>403</v>
      </c>
      <c r="H1699" s="1318">
        <v>367</v>
      </c>
      <c r="I1699" s="1318">
        <v>323</v>
      </c>
      <c r="J1699" s="1318">
        <v>196</v>
      </c>
    </row>
    <row r="1700" spans="1:10" x14ac:dyDescent="0.25">
      <c r="A1700" s="1360">
        <v>22</v>
      </c>
      <c r="B1700" s="1318" t="s">
        <v>12628</v>
      </c>
      <c r="C1700" s="1318">
        <v>480</v>
      </c>
      <c r="D1700" s="1318">
        <v>480</v>
      </c>
      <c r="E1700" s="1318">
        <v>480</v>
      </c>
      <c r="F1700" s="1318">
        <v>448</v>
      </c>
      <c r="G1700" s="1318">
        <v>403</v>
      </c>
      <c r="H1700" s="1318">
        <v>367</v>
      </c>
      <c r="I1700" s="1318">
        <v>309</v>
      </c>
      <c r="J1700" s="1318">
        <v>235</v>
      </c>
    </row>
    <row r="1701" spans="1:10" x14ac:dyDescent="0.25">
      <c r="B1701" s="1318" t="s">
        <v>15718</v>
      </c>
      <c r="C1701" s="1318">
        <v>480</v>
      </c>
      <c r="D1701" s="1318">
        <v>480</v>
      </c>
      <c r="E1701" s="1318">
        <v>480</v>
      </c>
      <c r="F1701" s="1318">
        <v>448</v>
      </c>
      <c r="G1701" s="1318">
        <v>403</v>
      </c>
      <c r="H1701" s="1318">
        <v>367</v>
      </c>
      <c r="I1701" s="1318">
        <v>309</v>
      </c>
      <c r="J1701" s="1318">
        <v>125</v>
      </c>
    </row>
    <row r="1702" spans="1:10" x14ac:dyDescent="0.25">
      <c r="A1702" s="1360">
        <v>23</v>
      </c>
      <c r="B1702" s="1318" t="s">
        <v>12628</v>
      </c>
      <c r="C1702" s="1318">
        <v>480</v>
      </c>
      <c r="D1702" s="1318">
        <v>480</v>
      </c>
      <c r="E1702" s="1318">
        <v>480</v>
      </c>
      <c r="F1702" s="1318">
        <v>448</v>
      </c>
      <c r="G1702" s="1318">
        <v>403</v>
      </c>
      <c r="H1702" s="1318">
        <v>367</v>
      </c>
      <c r="I1702" s="1318">
        <v>266</v>
      </c>
      <c r="J1702" s="1318">
        <v>227</v>
      </c>
    </row>
    <row r="1703" spans="1:10" x14ac:dyDescent="0.25">
      <c r="B1703" s="1318" t="s">
        <v>15718</v>
      </c>
      <c r="C1703" s="1318">
        <v>480</v>
      </c>
      <c r="D1703" s="1318">
        <v>480</v>
      </c>
      <c r="E1703" s="1318">
        <v>480</v>
      </c>
      <c r="F1703" s="1318">
        <v>448</v>
      </c>
      <c r="G1703" s="1318">
        <v>403</v>
      </c>
      <c r="H1703" s="1318">
        <v>367</v>
      </c>
      <c r="I1703" s="1318">
        <v>266</v>
      </c>
      <c r="J1703" s="1318">
        <v>92</v>
      </c>
    </row>
    <row r="1704" spans="1:10" x14ac:dyDescent="0.25">
      <c r="A1704" s="1360">
        <v>24</v>
      </c>
      <c r="B1704" s="1318" t="s">
        <v>12628</v>
      </c>
      <c r="C1704" s="1318">
        <v>480</v>
      </c>
      <c r="D1704" s="1318">
        <v>480</v>
      </c>
      <c r="E1704" s="1318">
        <v>480</v>
      </c>
      <c r="F1704" s="1318">
        <v>448</v>
      </c>
      <c r="G1704" s="1318">
        <v>403</v>
      </c>
      <c r="H1704" s="1318">
        <v>362</v>
      </c>
      <c r="I1704" s="1318">
        <v>255</v>
      </c>
      <c r="J1704" s="1318">
        <v>220</v>
      </c>
    </row>
    <row r="1705" spans="1:10" x14ac:dyDescent="0.25">
      <c r="B1705" s="1318" t="s">
        <v>15718</v>
      </c>
      <c r="C1705" s="1318">
        <v>480</v>
      </c>
      <c r="D1705" s="1318">
        <v>480</v>
      </c>
      <c r="E1705" s="1318">
        <v>480</v>
      </c>
      <c r="F1705" s="1318">
        <v>448</v>
      </c>
      <c r="G1705" s="1318">
        <v>403</v>
      </c>
      <c r="H1705" s="1318">
        <v>362</v>
      </c>
      <c r="I1705" s="1318">
        <v>203</v>
      </c>
      <c r="J1705" s="1318">
        <v>72</v>
      </c>
    </row>
    <row r="1706" spans="1:10" x14ac:dyDescent="0.25">
      <c r="A1706" s="1360">
        <v>25</v>
      </c>
      <c r="B1706" s="1318" t="s">
        <v>12628</v>
      </c>
      <c r="C1706" s="1318">
        <v>480</v>
      </c>
      <c r="D1706" s="1318">
        <v>480</v>
      </c>
      <c r="E1706" s="1318">
        <v>480</v>
      </c>
      <c r="F1706" s="1318">
        <v>448</v>
      </c>
      <c r="G1706" s="1318">
        <v>403</v>
      </c>
      <c r="H1706" s="1318">
        <v>311</v>
      </c>
      <c r="I1706" s="1318">
        <v>246</v>
      </c>
      <c r="J1706" s="1318">
        <v>213</v>
      </c>
    </row>
    <row r="1707" spans="1:10" x14ac:dyDescent="0.25">
      <c r="B1707" s="1318" t="s">
        <v>15718</v>
      </c>
      <c r="C1707" s="1318">
        <v>480</v>
      </c>
      <c r="D1707" s="1318">
        <v>480</v>
      </c>
      <c r="E1707" s="1318">
        <v>480</v>
      </c>
      <c r="F1707" s="1318">
        <v>448</v>
      </c>
      <c r="G1707" s="1318">
        <v>403</v>
      </c>
      <c r="H1707" s="1318">
        <v>311</v>
      </c>
      <c r="I1707" s="1318">
        <v>125</v>
      </c>
      <c r="J1707" s="1318">
        <v>59</v>
      </c>
    </row>
    <row r="1708" spans="1:10" x14ac:dyDescent="0.25">
      <c r="A1708" s="1360">
        <v>26</v>
      </c>
      <c r="B1708" s="1318" t="s">
        <v>12628</v>
      </c>
      <c r="C1708" s="1318">
        <v>480</v>
      </c>
      <c r="D1708" s="1318">
        <v>480</v>
      </c>
      <c r="E1708" s="1318">
        <v>480</v>
      </c>
      <c r="F1708" s="1318">
        <v>448</v>
      </c>
      <c r="G1708" s="1318">
        <v>362</v>
      </c>
      <c r="H1708" s="1318">
        <v>279</v>
      </c>
      <c r="I1708" s="1318">
        <v>238</v>
      </c>
      <c r="J1708" s="1318">
        <v>207</v>
      </c>
    </row>
    <row r="1709" spans="1:10" x14ac:dyDescent="0.25">
      <c r="B1709" s="1318" t="s">
        <v>15718</v>
      </c>
      <c r="C1709" s="1318">
        <v>480</v>
      </c>
      <c r="D1709" s="1318">
        <v>480</v>
      </c>
      <c r="E1709" s="1318">
        <v>480</v>
      </c>
      <c r="F1709" s="1318">
        <v>448</v>
      </c>
      <c r="G1709" s="1318">
        <v>362</v>
      </c>
      <c r="H1709" s="1318">
        <v>279</v>
      </c>
      <c r="I1709" s="1318">
        <v>87</v>
      </c>
      <c r="J1709" s="1318">
        <v>48</v>
      </c>
    </row>
    <row r="1710" spans="1:10" x14ac:dyDescent="0.25">
      <c r="A1710" s="1360">
        <v>27</v>
      </c>
      <c r="B1710" s="1318" t="s">
        <v>12628</v>
      </c>
      <c r="C1710" s="1318">
        <v>480</v>
      </c>
      <c r="D1710" s="1318">
        <v>480</v>
      </c>
      <c r="E1710" s="1318">
        <v>480</v>
      </c>
      <c r="F1710" s="1318">
        <v>424</v>
      </c>
      <c r="G1710" s="1318">
        <v>303</v>
      </c>
      <c r="H1710" s="1318">
        <v>269</v>
      </c>
      <c r="I1710" s="1318">
        <v>230</v>
      </c>
      <c r="J1710" s="1318">
        <v>201</v>
      </c>
    </row>
    <row r="1711" spans="1:10" x14ac:dyDescent="0.25">
      <c r="B1711" s="1318" t="s">
        <v>15718</v>
      </c>
      <c r="C1711" s="1318">
        <v>480</v>
      </c>
      <c r="D1711" s="1318">
        <v>480</v>
      </c>
      <c r="E1711" s="1318">
        <v>480</v>
      </c>
      <c r="F1711" s="1318">
        <v>424</v>
      </c>
      <c r="G1711" s="1318">
        <v>303</v>
      </c>
      <c r="H1711" s="1318">
        <v>161</v>
      </c>
      <c r="I1711" s="1318">
        <v>65</v>
      </c>
      <c r="J1711" s="1318">
        <v>41</v>
      </c>
    </row>
    <row r="1712" spans="1:10" x14ac:dyDescent="0.25">
      <c r="A1712" s="1360">
        <v>28</v>
      </c>
      <c r="B1712" s="1318" t="s">
        <v>12628</v>
      </c>
      <c r="C1712" s="1318">
        <v>480</v>
      </c>
      <c r="D1712" s="1318">
        <v>480</v>
      </c>
      <c r="E1712" s="1318">
        <v>480</v>
      </c>
      <c r="F1712" s="1318">
        <v>355</v>
      </c>
      <c r="G1712" s="1318">
        <v>291</v>
      </c>
      <c r="H1712" s="1318">
        <v>259</v>
      </c>
      <c r="I1712" s="1318">
        <v>222</v>
      </c>
      <c r="J1712" s="1318">
        <v>195</v>
      </c>
    </row>
    <row r="1713" spans="1:10" x14ac:dyDescent="0.25">
      <c r="B1713" s="1318" t="s">
        <v>15718</v>
      </c>
      <c r="C1713" s="1318">
        <v>480</v>
      </c>
      <c r="D1713" s="1318">
        <v>480</v>
      </c>
      <c r="E1713" s="1318">
        <v>480</v>
      </c>
      <c r="F1713" s="1318">
        <v>355</v>
      </c>
      <c r="G1713" s="1318">
        <v>239</v>
      </c>
      <c r="H1713" s="1318">
        <v>98</v>
      </c>
      <c r="I1713" s="1318">
        <v>52</v>
      </c>
      <c r="J1713" s="1318">
        <v>35</v>
      </c>
    </row>
    <row r="1714" spans="1:10" x14ac:dyDescent="0.25">
      <c r="A1714" s="1360">
        <v>29</v>
      </c>
      <c r="B1714" s="1318" t="s">
        <v>12628</v>
      </c>
      <c r="C1714" s="1318">
        <v>480</v>
      </c>
      <c r="D1714" s="1318">
        <v>480</v>
      </c>
      <c r="E1714" s="1318">
        <v>420</v>
      </c>
      <c r="F1714" s="1318">
        <v>317</v>
      </c>
      <c r="G1714" s="1318">
        <v>279</v>
      </c>
      <c r="H1714" s="1318">
        <v>250</v>
      </c>
      <c r="I1714" s="1318">
        <v>215</v>
      </c>
      <c r="J1714" s="1318">
        <v>189</v>
      </c>
    </row>
    <row r="1715" spans="1:10" x14ac:dyDescent="0.25">
      <c r="B1715" s="1318" t="s">
        <v>15718</v>
      </c>
      <c r="C1715" s="1318">
        <v>480</v>
      </c>
      <c r="D1715" s="1318">
        <v>480</v>
      </c>
      <c r="E1715" s="1318">
        <v>420</v>
      </c>
      <c r="F1715" s="1318">
        <v>317</v>
      </c>
      <c r="G1715" s="1318">
        <v>120</v>
      </c>
      <c r="H1715" s="1318">
        <v>69</v>
      </c>
      <c r="I1715" s="1318">
        <v>42</v>
      </c>
      <c r="J1715" s="1318">
        <v>31</v>
      </c>
    </row>
    <row r="1716" spans="1:10" x14ac:dyDescent="0.25">
      <c r="A1716" s="1360">
        <v>30</v>
      </c>
      <c r="B1716" s="1318" t="s">
        <v>12628</v>
      </c>
      <c r="C1716" s="1318">
        <v>480</v>
      </c>
      <c r="D1716" s="1318">
        <v>480</v>
      </c>
      <c r="E1716" s="1318">
        <v>348</v>
      </c>
      <c r="F1716" s="1318">
        <v>303</v>
      </c>
      <c r="G1716" s="1318">
        <v>269</v>
      </c>
      <c r="H1716" s="1318">
        <v>241</v>
      </c>
      <c r="I1716" s="1318">
        <v>209</v>
      </c>
      <c r="J1716" s="1318">
        <v>184</v>
      </c>
    </row>
    <row r="1717" spans="1:10" x14ac:dyDescent="0.25">
      <c r="B1717" s="1318" t="s">
        <v>15718</v>
      </c>
      <c r="C1717" s="1318">
        <v>480</v>
      </c>
      <c r="D1717" s="1318">
        <v>480</v>
      </c>
      <c r="E1717" s="1318">
        <v>348</v>
      </c>
      <c r="F1717" s="1318">
        <v>141</v>
      </c>
      <c r="G1717" s="1318">
        <v>77</v>
      </c>
      <c r="H1717" s="1318">
        <v>52</v>
      </c>
      <c r="I1717" s="1318">
        <v>35</v>
      </c>
      <c r="J1717" s="1318">
        <v>27</v>
      </c>
    </row>
    <row r="1718" spans="1:10" x14ac:dyDescent="0.25">
      <c r="A1718" s="1360">
        <v>31</v>
      </c>
      <c r="B1718" s="1318" t="s">
        <v>12628</v>
      </c>
      <c r="C1718" s="1318">
        <v>480</v>
      </c>
      <c r="D1718" s="1318">
        <v>402</v>
      </c>
      <c r="E1718" s="1318">
        <v>332</v>
      </c>
      <c r="F1718" s="1318">
        <v>291</v>
      </c>
      <c r="G1718" s="1318">
        <v>259</v>
      </c>
      <c r="H1718" s="1318">
        <v>233</v>
      </c>
      <c r="I1718" s="1318">
        <v>203</v>
      </c>
      <c r="J1718" s="1318">
        <v>179</v>
      </c>
    </row>
    <row r="1719" spans="1:10" x14ac:dyDescent="0.25">
      <c r="B1719" s="1318" t="s">
        <v>15718</v>
      </c>
      <c r="C1719" s="1318">
        <v>480</v>
      </c>
      <c r="D1719" s="1318">
        <v>402</v>
      </c>
      <c r="E1719" s="1318">
        <v>195</v>
      </c>
      <c r="F1719" s="1318">
        <v>91</v>
      </c>
      <c r="G1719" s="1318">
        <v>59</v>
      </c>
      <c r="H1719" s="1318">
        <v>43</v>
      </c>
      <c r="I1719" s="1318">
        <v>31</v>
      </c>
      <c r="J1719" s="1318">
        <v>24</v>
      </c>
    </row>
    <row r="1720" spans="1:10" x14ac:dyDescent="0.25">
      <c r="A1720" s="1360">
        <v>32</v>
      </c>
      <c r="B1720" s="1318" t="s">
        <v>12628</v>
      </c>
      <c r="C1720" s="1318">
        <v>480</v>
      </c>
      <c r="D1720" s="1318">
        <v>368</v>
      </c>
      <c r="E1720" s="1318">
        <v>318</v>
      </c>
      <c r="F1720" s="1318">
        <v>280</v>
      </c>
      <c r="G1720" s="1318">
        <v>250</v>
      </c>
      <c r="H1720" s="1318">
        <v>225</v>
      </c>
      <c r="I1720" s="1318">
        <v>197</v>
      </c>
      <c r="J1720" s="1318">
        <v>175</v>
      </c>
    </row>
    <row r="1721" spans="1:10" x14ac:dyDescent="0.25">
      <c r="B1721" s="1318" t="s">
        <v>15718</v>
      </c>
      <c r="C1721" s="1318">
        <v>480</v>
      </c>
      <c r="D1721" s="1318">
        <v>272</v>
      </c>
      <c r="E1721" s="1318">
        <v>104</v>
      </c>
      <c r="F1721" s="1318">
        <v>64</v>
      </c>
      <c r="G1721" s="1318">
        <v>46</v>
      </c>
      <c r="H1721" s="1318">
        <v>36</v>
      </c>
      <c r="I1721" s="1318">
        <v>27</v>
      </c>
      <c r="J1721" s="1318">
        <v>22</v>
      </c>
    </row>
    <row r="1722" spans="1:10" x14ac:dyDescent="0.25">
      <c r="A1722" s="1360">
        <v>33</v>
      </c>
      <c r="B1722" s="1318" t="s">
        <v>12628</v>
      </c>
      <c r="C1722" s="1318">
        <v>413</v>
      </c>
      <c r="D1722" s="1318">
        <v>351</v>
      </c>
      <c r="E1722" s="1318">
        <v>305</v>
      </c>
      <c r="F1722" s="1318">
        <v>269</v>
      </c>
      <c r="G1722" s="1318">
        <v>241</v>
      </c>
      <c r="H1722" s="1318">
        <v>218</v>
      </c>
      <c r="I1722" s="1318">
        <v>191</v>
      </c>
      <c r="J1722" s="1318">
        <v>170</v>
      </c>
    </row>
    <row r="1723" spans="1:10" x14ac:dyDescent="0.25">
      <c r="B1723" s="1318" t="s">
        <v>15718</v>
      </c>
      <c r="C1723" s="1318">
        <v>413</v>
      </c>
      <c r="D1723" s="1318">
        <v>122</v>
      </c>
      <c r="E1723" s="1318">
        <v>70</v>
      </c>
      <c r="F1723" s="1318">
        <v>50</v>
      </c>
      <c r="G1723" s="1318">
        <v>38</v>
      </c>
      <c r="H1723" s="1318">
        <v>31</v>
      </c>
      <c r="I1723" s="1318">
        <v>24</v>
      </c>
      <c r="J1723" s="1318">
        <v>20</v>
      </c>
    </row>
    <row r="1724" spans="1:10" x14ac:dyDescent="0.25">
      <c r="A1724" s="1360">
        <v>34</v>
      </c>
      <c r="B1724" s="1318" t="s">
        <v>12628</v>
      </c>
      <c r="C1724" s="1318">
        <v>392</v>
      </c>
      <c r="D1724" s="1318">
        <v>335</v>
      </c>
      <c r="E1724" s="1318">
        <v>292</v>
      </c>
      <c r="F1724" s="1318">
        <v>259</v>
      </c>
      <c r="G1724" s="1318">
        <v>233</v>
      </c>
      <c r="H1724" s="1318">
        <v>212</v>
      </c>
      <c r="I1724" s="1318">
        <v>186</v>
      </c>
      <c r="J1724" s="1318">
        <v>166</v>
      </c>
    </row>
    <row r="1725" spans="1:10" x14ac:dyDescent="0.25">
      <c r="B1725" s="1318" t="s">
        <v>15718</v>
      </c>
      <c r="C1725" s="1318">
        <v>145</v>
      </c>
      <c r="D1725" s="1318">
        <v>77</v>
      </c>
      <c r="E1725" s="1318">
        <v>53</v>
      </c>
      <c r="F1725" s="1318">
        <v>40</v>
      </c>
      <c r="G1725" s="1318">
        <v>32</v>
      </c>
      <c r="H1725" s="1318">
        <v>27</v>
      </c>
      <c r="I1725" s="1318">
        <v>21</v>
      </c>
      <c r="J1725" s="1318">
        <v>18</v>
      </c>
    </row>
    <row r="1726" spans="1:10" x14ac:dyDescent="0.25">
      <c r="A1726" s="1360">
        <v>35</v>
      </c>
      <c r="B1726" s="1318" t="s">
        <v>12628</v>
      </c>
      <c r="C1726" s="1318">
        <v>373</v>
      </c>
      <c r="D1726" s="1318">
        <v>320</v>
      </c>
      <c r="E1726" s="1318">
        <v>281</v>
      </c>
      <c r="F1726" s="1318">
        <v>250</v>
      </c>
      <c r="G1726" s="1318">
        <v>225</v>
      </c>
      <c r="H1726" s="1318">
        <v>205</v>
      </c>
      <c r="I1726" s="1318">
        <v>181</v>
      </c>
      <c r="J1726" s="1318">
        <v>162</v>
      </c>
    </row>
    <row r="1727" spans="1:10" x14ac:dyDescent="0.25">
      <c r="B1727" s="1318" t="s">
        <v>15718</v>
      </c>
      <c r="C1727" s="1318">
        <v>82</v>
      </c>
      <c r="D1727" s="1318">
        <v>54</v>
      </c>
      <c r="E1727" s="1318">
        <v>41</v>
      </c>
      <c r="F1727" s="1318">
        <v>33</v>
      </c>
      <c r="G1727" s="1318">
        <v>27</v>
      </c>
      <c r="H1727" s="1318">
        <v>23</v>
      </c>
      <c r="I1727" s="1318">
        <v>19</v>
      </c>
      <c r="J1727" s="1318">
        <v>16</v>
      </c>
    </row>
    <row r="1728" spans="1:10" x14ac:dyDescent="0.25">
      <c r="A1728" s="1360">
        <v>36</v>
      </c>
      <c r="B1728" s="1318" t="s">
        <v>12628</v>
      </c>
      <c r="C1728" s="1318">
        <v>355</v>
      </c>
      <c r="D1728" s="1318">
        <v>307</v>
      </c>
      <c r="E1728" s="1318">
        <v>270</v>
      </c>
      <c r="F1728" s="1318">
        <v>242</v>
      </c>
      <c r="G1728" s="1318">
        <v>218</v>
      </c>
      <c r="H1728" s="1318">
        <v>199</v>
      </c>
      <c r="I1728" s="1318">
        <v>176</v>
      </c>
      <c r="J1728" s="1318">
        <v>158</v>
      </c>
    </row>
    <row r="1729" spans="1:10" x14ac:dyDescent="0.25">
      <c r="B1729" s="1318" t="s">
        <v>15718</v>
      </c>
      <c r="C1729" s="1318">
        <v>56</v>
      </c>
      <c r="D1729" s="1318">
        <v>42</v>
      </c>
      <c r="E1729" s="1318">
        <v>33</v>
      </c>
      <c r="F1729" s="1318">
        <v>27</v>
      </c>
      <c r="G1729" s="1318">
        <v>23</v>
      </c>
      <c r="H1729" s="1318">
        <v>20</v>
      </c>
      <c r="I1729" s="1318">
        <v>17</v>
      </c>
      <c r="J1729" s="1318">
        <v>15</v>
      </c>
    </row>
    <row r="1730" spans="1:10" x14ac:dyDescent="0.25">
      <c r="A1730" s="1360">
        <v>37</v>
      </c>
      <c r="B1730" s="1318" t="s">
        <v>12628</v>
      </c>
      <c r="C1730" s="1318">
        <v>339</v>
      </c>
      <c r="D1730" s="1318">
        <v>295</v>
      </c>
      <c r="E1730" s="1318">
        <v>261</v>
      </c>
      <c r="F1730" s="1318">
        <v>234</v>
      </c>
      <c r="G1730" s="1318">
        <v>212</v>
      </c>
      <c r="H1730" s="1318">
        <v>193</v>
      </c>
      <c r="I1730" s="1318">
        <v>171</v>
      </c>
      <c r="J1730" s="1318">
        <v>154</v>
      </c>
    </row>
    <row r="1731" spans="1:10" x14ac:dyDescent="0.25">
      <c r="B1731" s="1318" t="s">
        <v>15718</v>
      </c>
      <c r="C1731" s="1318">
        <v>43</v>
      </c>
      <c r="D1731" s="1318">
        <v>34</v>
      </c>
      <c r="E1731" s="1318">
        <v>28</v>
      </c>
      <c r="F1731" s="1318">
        <v>24</v>
      </c>
      <c r="G1731" s="1318">
        <v>21</v>
      </c>
      <c r="H1731" s="1318">
        <v>18</v>
      </c>
      <c r="I1731" s="1318">
        <v>16</v>
      </c>
      <c r="J1731" s="1318">
        <v>14</v>
      </c>
    </row>
    <row r="1732" spans="1:10" x14ac:dyDescent="0.25">
      <c r="A1732" s="1360">
        <v>38</v>
      </c>
      <c r="B1732" s="1318" t="s">
        <v>12628</v>
      </c>
      <c r="C1732" s="1318">
        <v>325</v>
      </c>
      <c r="D1732" s="1318">
        <v>284</v>
      </c>
      <c r="E1732" s="1318">
        <v>252</v>
      </c>
      <c r="F1732" s="1318">
        <v>226</v>
      </c>
      <c r="G1732" s="1318">
        <v>205</v>
      </c>
      <c r="H1732" s="1318">
        <v>188</v>
      </c>
      <c r="I1732" s="1318">
        <v>167</v>
      </c>
      <c r="J1732" s="1318">
        <v>150</v>
      </c>
    </row>
    <row r="1733" spans="1:10" x14ac:dyDescent="0.25">
      <c r="B1733" s="1318" t="s">
        <v>15718</v>
      </c>
      <c r="C1733" s="1318">
        <v>35</v>
      </c>
      <c r="D1733" s="1318">
        <v>29</v>
      </c>
      <c r="E1733" s="1318">
        <v>24</v>
      </c>
      <c r="F1733" s="1318">
        <v>21</v>
      </c>
      <c r="G1733" s="1318">
        <v>19</v>
      </c>
      <c r="H1733" s="1318">
        <v>17</v>
      </c>
      <c r="I1733" s="1318">
        <v>14</v>
      </c>
      <c r="J1733" s="1318">
        <v>13</v>
      </c>
    </row>
    <row r="1734" spans="1:10" x14ac:dyDescent="0.25">
      <c r="A1734" s="1360">
        <v>39</v>
      </c>
      <c r="B1734" s="1318" t="s">
        <v>12628</v>
      </c>
      <c r="C1734" s="1318">
        <v>311</v>
      </c>
      <c r="D1734" s="1318">
        <v>273</v>
      </c>
      <c r="E1734" s="1318">
        <v>243</v>
      </c>
      <c r="F1734" s="1318">
        <v>219</v>
      </c>
      <c r="G1734" s="1318">
        <v>199</v>
      </c>
      <c r="H1734" s="1318">
        <v>183</v>
      </c>
      <c r="I1734" s="1318">
        <v>163</v>
      </c>
      <c r="J1734" s="1318">
        <v>147</v>
      </c>
    </row>
    <row r="1735" spans="1:10" x14ac:dyDescent="0.25">
      <c r="B1735" s="1318" t="s">
        <v>15718</v>
      </c>
      <c r="C1735" s="1318">
        <v>29</v>
      </c>
      <c r="D1735" s="1318">
        <v>25</v>
      </c>
      <c r="E1735" s="1318">
        <v>21</v>
      </c>
      <c r="F1735" s="1318">
        <v>19</v>
      </c>
      <c r="G1735" s="1318">
        <v>17</v>
      </c>
      <c r="H1735" s="1318">
        <v>15</v>
      </c>
      <c r="I1735" s="1318">
        <v>13</v>
      </c>
      <c r="J1735" s="1318">
        <v>12</v>
      </c>
    </row>
    <row r="1736" spans="1:10" x14ac:dyDescent="0.25">
      <c r="A1736" s="1360">
        <v>40</v>
      </c>
      <c r="B1736" s="1318" t="s">
        <v>12628</v>
      </c>
      <c r="C1736" s="1318">
        <v>299</v>
      </c>
      <c r="D1736" s="1318">
        <v>263</v>
      </c>
      <c r="E1736" s="1318">
        <v>235</v>
      </c>
      <c r="F1736" s="1318">
        <v>212</v>
      </c>
      <c r="G1736" s="1318">
        <v>194</v>
      </c>
      <c r="H1736" s="1318">
        <v>178</v>
      </c>
      <c r="I1736" s="1318">
        <v>159</v>
      </c>
      <c r="J1736" s="1318">
        <v>144</v>
      </c>
    </row>
    <row r="1737" spans="1:10" x14ac:dyDescent="0.25">
      <c r="B1737" s="1318" t="s">
        <v>15718</v>
      </c>
      <c r="C1737" s="1318">
        <v>25</v>
      </c>
      <c r="D1737" s="1318">
        <v>22</v>
      </c>
      <c r="E1737" s="1318">
        <v>19</v>
      </c>
      <c r="F1737" s="1318">
        <v>17</v>
      </c>
      <c r="G1737" s="1318">
        <v>15</v>
      </c>
      <c r="H1737" s="1318">
        <v>14</v>
      </c>
      <c r="I1737" s="1318">
        <v>12</v>
      </c>
      <c r="J1737" s="1318">
        <v>11</v>
      </c>
    </row>
    <row r="1738" spans="1:10" x14ac:dyDescent="0.25">
      <c r="A1738" s="1360" t="s">
        <v>12654</v>
      </c>
    </row>
    <row r="1739" spans="1:10" x14ac:dyDescent="0.25">
      <c r="A1739" s="1360" t="s">
        <v>12638</v>
      </c>
    </row>
    <row r="1740" spans="1:10" x14ac:dyDescent="0.25">
      <c r="A1740" s="1360" t="s">
        <v>22222</v>
      </c>
      <c r="B1740" s="1318" t="s">
        <v>22223</v>
      </c>
      <c r="C1740" s="1318" t="s">
        <v>22261</v>
      </c>
    </row>
    <row r="1741" spans="1:10" x14ac:dyDescent="0.25">
      <c r="A1741" s="1360" t="s">
        <v>22225</v>
      </c>
      <c r="B1741" s="1318" t="s">
        <v>15752</v>
      </c>
      <c r="C1741" s="1318" t="s">
        <v>22256</v>
      </c>
    </row>
    <row r="1743" spans="1:10" x14ac:dyDescent="0.25">
      <c r="A1743" s="1360" t="s">
        <v>22227</v>
      </c>
      <c r="B1743" s="1318" t="s">
        <v>22228</v>
      </c>
      <c r="C1743" s="1318" t="s">
        <v>22229</v>
      </c>
    </row>
    <row r="1744" spans="1:10" x14ac:dyDescent="0.25">
      <c r="C1744" s="1318" t="s">
        <v>22230</v>
      </c>
      <c r="D1744" s="1318" t="s">
        <v>22231</v>
      </c>
      <c r="E1744" s="1318" t="s">
        <v>22232</v>
      </c>
      <c r="F1744" s="1318" t="s">
        <v>22233</v>
      </c>
      <c r="G1744" s="1318" t="s">
        <v>22234</v>
      </c>
      <c r="H1744" s="1318" t="s">
        <v>22235</v>
      </c>
      <c r="I1744" s="1318" t="s">
        <v>22236</v>
      </c>
      <c r="J1744" s="1318" t="s">
        <v>22237</v>
      </c>
    </row>
    <row r="1745" spans="1:10" x14ac:dyDescent="0.25">
      <c r="A1745" s="1360" t="s">
        <v>15753</v>
      </c>
      <c r="B1745" s="1318" t="s">
        <v>15754</v>
      </c>
      <c r="C1745" s="1318" t="s">
        <v>22238</v>
      </c>
      <c r="D1745" s="1318" t="s">
        <v>22239</v>
      </c>
      <c r="E1745" s="1318" t="s">
        <v>22240</v>
      </c>
      <c r="F1745" s="1318" t="s">
        <v>22241</v>
      </c>
      <c r="G1745" s="1318" t="s">
        <v>22242</v>
      </c>
      <c r="H1745" s="1318" t="s">
        <v>22243</v>
      </c>
      <c r="I1745" s="1318" t="s">
        <v>22244</v>
      </c>
      <c r="J1745" s="1318" t="s">
        <v>22245</v>
      </c>
    </row>
    <row r="1746" spans="1:10" x14ac:dyDescent="0.25">
      <c r="A1746" s="1360" t="s">
        <v>22246</v>
      </c>
      <c r="B1746" s="1318" t="s">
        <v>22247</v>
      </c>
      <c r="C1746" s="1318" t="s">
        <v>22248</v>
      </c>
      <c r="D1746" s="1318" t="s">
        <v>22248</v>
      </c>
      <c r="E1746" s="1318" t="s">
        <v>22248</v>
      </c>
      <c r="F1746" s="1318" t="s">
        <v>22248</v>
      </c>
      <c r="G1746" s="1318" t="s">
        <v>22248</v>
      </c>
      <c r="H1746" s="1318" t="s">
        <v>22248</v>
      </c>
      <c r="I1746" s="1318" t="s">
        <v>22248</v>
      </c>
      <c r="J1746" s="1318" t="s">
        <v>22248</v>
      </c>
    </row>
    <row r="1748" spans="1:10" x14ac:dyDescent="0.25">
      <c r="A1748" s="1360">
        <v>20</v>
      </c>
      <c r="B1748" s="1318" t="s">
        <v>12628</v>
      </c>
      <c r="C1748" s="1318">
        <v>480</v>
      </c>
      <c r="D1748" s="1318">
        <v>480</v>
      </c>
      <c r="E1748" s="1318">
        <v>480</v>
      </c>
      <c r="F1748" s="1318">
        <v>448</v>
      </c>
      <c r="G1748" s="1318">
        <v>403</v>
      </c>
      <c r="H1748" s="1318">
        <v>367</v>
      </c>
      <c r="I1748" s="1318">
        <v>323</v>
      </c>
      <c r="J1748" s="1318">
        <v>263</v>
      </c>
    </row>
    <row r="1749" spans="1:10" x14ac:dyDescent="0.25">
      <c r="B1749" s="1318" t="s">
        <v>15718</v>
      </c>
      <c r="C1749" s="1318">
        <v>480</v>
      </c>
      <c r="D1749" s="1318">
        <v>480</v>
      </c>
      <c r="E1749" s="1318">
        <v>480</v>
      </c>
      <c r="F1749" s="1318">
        <v>448</v>
      </c>
      <c r="G1749" s="1318">
        <v>403</v>
      </c>
      <c r="H1749" s="1318">
        <v>367</v>
      </c>
      <c r="I1749" s="1318">
        <v>323</v>
      </c>
      <c r="J1749" s="1318">
        <v>263</v>
      </c>
    </row>
    <row r="1750" spans="1:10" x14ac:dyDescent="0.25">
      <c r="A1750" s="1360">
        <v>21</v>
      </c>
      <c r="B1750" s="1318" t="s">
        <v>12628</v>
      </c>
      <c r="C1750" s="1318">
        <v>480</v>
      </c>
      <c r="D1750" s="1318">
        <v>480</v>
      </c>
      <c r="E1750" s="1318">
        <v>480</v>
      </c>
      <c r="F1750" s="1318">
        <v>448</v>
      </c>
      <c r="G1750" s="1318">
        <v>403</v>
      </c>
      <c r="H1750" s="1318">
        <v>367</v>
      </c>
      <c r="I1750" s="1318">
        <v>323</v>
      </c>
      <c r="J1750" s="1318">
        <v>244</v>
      </c>
    </row>
    <row r="1751" spans="1:10" x14ac:dyDescent="0.25">
      <c r="B1751" s="1318" t="s">
        <v>15718</v>
      </c>
      <c r="C1751" s="1318">
        <v>480</v>
      </c>
      <c r="D1751" s="1318">
        <v>480</v>
      </c>
      <c r="E1751" s="1318">
        <v>480</v>
      </c>
      <c r="F1751" s="1318">
        <v>448</v>
      </c>
      <c r="G1751" s="1318">
        <v>403</v>
      </c>
      <c r="H1751" s="1318">
        <v>367</v>
      </c>
      <c r="I1751" s="1318">
        <v>323</v>
      </c>
      <c r="J1751" s="1318">
        <v>192</v>
      </c>
    </row>
    <row r="1752" spans="1:10" x14ac:dyDescent="0.25">
      <c r="A1752" s="1360">
        <v>22</v>
      </c>
      <c r="B1752" s="1318" t="s">
        <v>12628</v>
      </c>
      <c r="C1752" s="1318">
        <v>480</v>
      </c>
      <c r="D1752" s="1318">
        <v>480</v>
      </c>
      <c r="E1752" s="1318">
        <v>480</v>
      </c>
      <c r="F1752" s="1318">
        <v>448</v>
      </c>
      <c r="G1752" s="1318">
        <v>403</v>
      </c>
      <c r="H1752" s="1318">
        <v>367</v>
      </c>
      <c r="I1752" s="1318">
        <v>306</v>
      </c>
      <c r="J1752" s="1318">
        <v>235</v>
      </c>
    </row>
    <row r="1753" spans="1:10" x14ac:dyDescent="0.25">
      <c r="B1753" s="1318" t="s">
        <v>15718</v>
      </c>
      <c r="C1753" s="1318">
        <v>480</v>
      </c>
      <c r="D1753" s="1318">
        <v>480</v>
      </c>
      <c r="E1753" s="1318">
        <v>480</v>
      </c>
      <c r="F1753" s="1318">
        <v>448</v>
      </c>
      <c r="G1753" s="1318">
        <v>403</v>
      </c>
      <c r="H1753" s="1318">
        <v>367</v>
      </c>
      <c r="I1753" s="1318">
        <v>306</v>
      </c>
      <c r="J1753" s="1318">
        <v>123</v>
      </c>
    </row>
    <row r="1754" spans="1:10" x14ac:dyDescent="0.25">
      <c r="A1754" s="1360">
        <v>23</v>
      </c>
      <c r="B1754" s="1318" t="s">
        <v>12628</v>
      </c>
      <c r="C1754" s="1318">
        <v>480</v>
      </c>
      <c r="D1754" s="1318">
        <v>480</v>
      </c>
      <c r="E1754" s="1318">
        <v>480</v>
      </c>
      <c r="F1754" s="1318">
        <v>448</v>
      </c>
      <c r="G1754" s="1318">
        <v>403</v>
      </c>
      <c r="H1754" s="1318">
        <v>367</v>
      </c>
      <c r="I1754" s="1318">
        <v>264</v>
      </c>
      <c r="J1754" s="1318">
        <v>227</v>
      </c>
    </row>
    <row r="1755" spans="1:10" x14ac:dyDescent="0.25">
      <c r="B1755" s="1318" t="s">
        <v>15718</v>
      </c>
      <c r="C1755" s="1318">
        <v>480</v>
      </c>
      <c r="D1755" s="1318">
        <v>480</v>
      </c>
      <c r="E1755" s="1318">
        <v>480</v>
      </c>
      <c r="F1755" s="1318">
        <v>448</v>
      </c>
      <c r="G1755" s="1318">
        <v>403</v>
      </c>
      <c r="H1755" s="1318">
        <v>367</v>
      </c>
      <c r="I1755" s="1318">
        <v>264</v>
      </c>
      <c r="J1755" s="1318">
        <v>90</v>
      </c>
    </row>
    <row r="1756" spans="1:10" x14ac:dyDescent="0.25">
      <c r="A1756" s="1360">
        <v>24</v>
      </c>
      <c r="B1756" s="1318" t="s">
        <v>12628</v>
      </c>
      <c r="C1756" s="1318">
        <v>480</v>
      </c>
      <c r="D1756" s="1318">
        <v>480</v>
      </c>
      <c r="E1756" s="1318">
        <v>480</v>
      </c>
      <c r="F1756" s="1318">
        <v>448</v>
      </c>
      <c r="G1756" s="1318">
        <v>403</v>
      </c>
      <c r="H1756" s="1318">
        <v>357</v>
      </c>
      <c r="I1756" s="1318">
        <v>255</v>
      </c>
      <c r="J1756" s="1318">
        <v>220</v>
      </c>
    </row>
    <row r="1757" spans="1:10" x14ac:dyDescent="0.25">
      <c r="B1757" s="1318" t="s">
        <v>15718</v>
      </c>
      <c r="C1757" s="1318">
        <v>480</v>
      </c>
      <c r="D1757" s="1318">
        <v>480</v>
      </c>
      <c r="E1757" s="1318">
        <v>480</v>
      </c>
      <c r="F1757" s="1318">
        <v>448</v>
      </c>
      <c r="G1757" s="1318">
        <v>403</v>
      </c>
      <c r="H1757" s="1318">
        <v>357</v>
      </c>
      <c r="I1757" s="1318">
        <v>190</v>
      </c>
      <c r="J1757" s="1318">
        <v>70</v>
      </c>
    </row>
    <row r="1758" spans="1:10" x14ac:dyDescent="0.25">
      <c r="A1758" s="1360">
        <v>25</v>
      </c>
      <c r="B1758" s="1318" t="s">
        <v>12628</v>
      </c>
      <c r="C1758" s="1318">
        <v>480</v>
      </c>
      <c r="D1758" s="1318">
        <v>480</v>
      </c>
      <c r="E1758" s="1318">
        <v>480</v>
      </c>
      <c r="F1758" s="1318">
        <v>448</v>
      </c>
      <c r="G1758" s="1318">
        <v>403</v>
      </c>
      <c r="H1758" s="1318">
        <v>304</v>
      </c>
      <c r="I1758" s="1318">
        <v>245</v>
      </c>
      <c r="J1758" s="1318">
        <v>213</v>
      </c>
    </row>
    <row r="1759" spans="1:10" x14ac:dyDescent="0.25">
      <c r="B1759" s="1318" t="s">
        <v>15718</v>
      </c>
      <c r="C1759" s="1318">
        <v>480</v>
      </c>
      <c r="D1759" s="1318">
        <v>480</v>
      </c>
      <c r="E1759" s="1318">
        <v>480</v>
      </c>
      <c r="F1759" s="1318">
        <v>448</v>
      </c>
      <c r="G1759" s="1318">
        <v>403</v>
      </c>
      <c r="H1759" s="1318">
        <v>304</v>
      </c>
      <c r="I1759" s="1318">
        <v>119</v>
      </c>
      <c r="J1759" s="1318">
        <v>57</v>
      </c>
    </row>
    <row r="1760" spans="1:10" x14ac:dyDescent="0.25">
      <c r="A1760" s="1360">
        <v>26</v>
      </c>
      <c r="B1760" s="1318" t="s">
        <v>12628</v>
      </c>
      <c r="C1760" s="1318">
        <v>480</v>
      </c>
      <c r="D1760" s="1318">
        <v>480</v>
      </c>
      <c r="E1760" s="1318">
        <v>480</v>
      </c>
      <c r="F1760" s="1318">
        <v>448</v>
      </c>
      <c r="G1760" s="1318">
        <v>352</v>
      </c>
      <c r="H1760" s="1318">
        <v>278</v>
      </c>
      <c r="I1760" s="1318">
        <v>237</v>
      </c>
      <c r="J1760" s="1318">
        <v>206</v>
      </c>
    </row>
    <row r="1761" spans="1:10" x14ac:dyDescent="0.25">
      <c r="B1761" s="1318" t="s">
        <v>15718</v>
      </c>
      <c r="C1761" s="1318">
        <v>480</v>
      </c>
      <c r="D1761" s="1318">
        <v>480</v>
      </c>
      <c r="E1761" s="1318">
        <v>480</v>
      </c>
      <c r="F1761" s="1318">
        <v>448</v>
      </c>
      <c r="G1761" s="1318">
        <v>352</v>
      </c>
      <c r="H1761" s="1318">
        <v>278</v>
      </c>
      <c r="I1761" s="1318">
        <v>83</v>
      </c>
      <c r="J1761" s="1318">
        <v>47</v>
      </c>
    </row>
    <row r="1762" spans="1:10" x14ac:dyDescent="0.25">
      <c r="A1762" s="1360">
        <v>27</v>
      </c>
      <c r="B1762" s="1318" t="s">
        <v>12628</v>
      </c>
      <c r="C1762" s="1318">
        <v>480</v>
      </c>
      <c r="D1762" s="1318">
        <v>480</v>
      </c>
      <c r="E1762" s="1318">
        <v>480</v>
      </c>
      <c r="F1762" s="1318">
        <v>413</v>
      </c>
      <c r="G1762" s="1318">
        <v>301</v>
      </c>
      <c r="H1762" s="1318">
        <v>268</v>
      </c>
      <c r="I1762" s="1318">
        <v>229</v>
      </c>
      <c r="J1762" s="1318">
        <v>200</v>
      </c>
    </row>
    <row r="1763" spans="1:10" x14ac:dyDescent="0.25">
      <c r="B1763" s="1318" t="s">
        <v>15718</v>
      </c>
      <c r="C1763" s="1318">
        <v>480</v>
      </c>
      <c r="D1763" s="1318">
        <v>480</v>
      </c>
      <c r="E1763" s="1318">
        <v>480</v>
      </c>
      <c r="F1763" s="1318">
        <v>413</v>
      </c>
      <c r="G1763" s="1318">
        <v>301</v>
      </c>
      <c r="H1763" s="1318">
        <v>143</v>
      </c>
      <c r="I1763" s="1318">
        <v>62</v>
      </c>
      <c r="J1763" s="1318">
        <v>40</v>
      </c>
    </row>
    <row r="1764" spans="1:10" x14ac:dyDescent="0.25">
      <c r="A1764" s="1360">
        <v>28</v>
      </c>
      <c r="B1764" s="1318" t="s">
        <v>12628</v>
      </c>
      <c r="C1764" s="1318">
        <v>480</v>
      </c>
      <c r="D1764" s="1318">
        <v>480</v>
      </c>
      <c r="E1764" s="1318">
        <v>480</v>
      </c>
      <c r="F1764" s="1318">
        <v>341</v>
      </c>
      <c r="G1764" s="1318">
        <v>289</v>
      </c>
      <c r="H1764" s="1318">
        <v>257</v>
      </c>
      <c r="I1764" s="1318">
        <v>221</v>
      </c>
      <c r="J1764" s="1318">
        <v>194</v>
      </c>
    </row>
    <row r="1765" spans="1:10" x14ac:dyDescent="0.25">
      <c r="B1765" s="1318" t="s">
        <v>15718</v>
      </c>
      <c r="C1765" s="1318">
        <v>480</v>
      </c>
      <c r="D1765" s="1318">
        <v>480</v>
      </c>
      <c r="E1765" s="1318">
        <v>480</v>
      </c>
      <c r="F1765" s="1318">
        <v>341</v>
      </c>
      <c r="G1765" s="1318">
        <v>198</v>
      </c>
      <c r="H1765" s="1318">
        <v>90</v>
      </c>
      <c r="I1765" s="1318">
        <v>49</v>
      </c>
      <c r="J1765" s="1318">
        <v>34</v>
      </c>
    </row>
    <row r="1766" spans="1:10" x14ac:dyDescent="0.25">
      <c r="A1766" s="1360">
        <v>29</v>
      </c>
      <c r="B1766" s="1318" t="s">
        <v>12628</v>
      </c>
      <c r="C1766" s="1318">
        <v>480</v>
      </c>
      <c r="D1766" s="1318">
        <v>480</v>
      </c>
      <c r="E1766" s="1318">
        <v>403</v>
      </c>
      <c r="F1766" s="1318">
        <v>314</v>
      </c>
      <c r="G1766" s="1318">
        <v>277</v>
      </c>
      <c r="H1766" s="1318">
        <v>248</v>
      </c>
      <c r="I1766" s="1318">
        <v>214</v>
      </c>
      <c r="J1766" s="1318">
        <v>189</v>
      </c>
    </row>
    <row r="1767" spans="1:10" x14ac:dyDescent="0.25">
      <c r="B1767" s="1318" t="s">
        <v>15718</v>
      </c>
      <c r="C1767" s="1318">
        <v>480</v>
      </c>
      <c r="D1767" s="1318">
        <v>480</v>
      </c>
      <c r="E1767" s="1318">
        <v>403</v>
      </c>
      <c r="F1767" s="1318">
        <v>299</v>
      </c>
      <c r="G1767" s="1318">
        <v>108</v>
      </c>
      <c r="H1767" s="1318">
        <v>65</v>
      </c>
      <c r="I1767" s="1318">
        <v>41</v>
      </c>
      <c r="J1767" s="1318">
        <v>30</v>
      </c>
    </row>
    <row r="1768" spans="1:10" x14ac:dyDescent="0.25">
      <c r="A1768" s="1360">
        <v>30</v>
      </c>
      <c r="B1768" s="1318" t="s">
        <v>12628</v>
      </c>
      <c r="C1768" s="1318">
        <v>480</v>
      </c>
      <c r="D1768" s="1318">
        <v>474</v>
      </c>
      <c r="E1768" s="1318">
        <v>345</v>
      </c>
      <c r="F1768" s="1318">
        <v>301</v>
      </c>
      <c r="G1768" s="1318">
        <v>267</v>
      </c>
      <c r="H1768" s="1318">
        <v>239</v>
      </c>
      <c r="I1768" s="1318">
        <v>208</v>
      </c>
      <c r="J1768" s="1318">
        <v>183</v>
      </c>
    </row>
    <row r="1769" spans="1:10" x14ac:dyDescent="0.25">
      <c r="B1769" s="1318" t="s">
        <v>15718</v>
      </c>
      <c r="C1769" s="1318">
        <v>480</v>
      </c>
      <c r="D1769" s="1318">
        <v>474</v>
      </c>
      <c r="E1769" s="1318">
        <v>345</v>
      </c>
      <c r="F1769" s="1318">
        <v>122</v>
      </c>
      <c r="G1769" s="1318">
        <v>71</v>
      </c>
      <c r="H1769" s="1318">
        <v>49</v>
      </c>
      <c r="I1769" s="1318">
        <v>34</v>
      </c>
      <c r="J1769" s="1318">
        <v>26</v>
      </c>
    </row>
    <row r="1770" spans="1:10" x14ac:dyDescent="0.25">
      <c r="A1770" s="1360">
        <v>31</v>
      </c>
      <c r="B1770" s="1318" t="s">
        <v>12628</v>
      </c>
      <c r="C1770" s="1318">
        <v>480</v>
      </c>
      <c r="D1770" s="1318">
        <v>383</v>
      </c>
      <c r="E1770" s="1318">
        <v>329</v>
      </c>
      <c r="F1770" s="1318">
        <v>288</v>
      </c>
      <c r="G1770" s="1318">
        <v>257</v>
      </c>
      <c r="H1770" s="1318">
        <v>231</v>
      </c>
      <c r="I1770" s="1318">
        <v>201</v>
      </c>
      <c r="J1770" s="1318">
        <v>178</v>
      </c>
    </row>
    <row r="1771" spans="1:10" x14ac:dyDescent="0.25">
      <c r="B1771" s="1318" t="s">
        <v>15718</v>
      </c>
      <c r="C1771" s="1318">
        <v>480</v>
      </c>
      <c r="D1771" s="1318">
        <v>383</v>
      </c>
      <c r="E1771" s="1318">
        <v>161</v>
      </c>
      <c r="F1771" s="1318">
        <v>82</v>
      </c>
      <c r="G1771" s="1318">
        <v>55</v>
      </c>
      <c r="H1771" s="1318">
        <v>41</v>
      </c>
      <c r="I1771" s="1318">
        <v>30</v>
      </c>
      <c r="J1771" s="1318">
        <v>23</v>
      </c>
    </row>
    <row r="1772" spans="1:10" x14ac:dyDescent="0.25">
      <c r="A1772" s="1360">
        <v>32</v>
      </c>
      <c r="B1772" s="1318" t="s">
        <v>12628</v>
      </c>
      <c r="C1772" s="1318">
        <v>459</v>
      </c>
      <c r="D1772" s="1318">
        <v>364</v>
      </c>
      <c r="E1772" s="1318">
        <v>314</v>
      </c>
      <c r="F1772" s="1318">
        <v>277</v>
      </c>
      <c r="G1772" s="1318">
        <v>248</v>
      </c>
      <c r="H1772" s="1318">
        <v>224</v>
      </c>
      <c r="I1772" s="1318">
        <v>195</v>
      </c>
      <c r="J1772" s="1318">
        <v>174</v>
      </c>
    </row>
    <row r="1773" spans="1:10" x14ac:dyDescent="0.25">
      <c r="B1773" s="1318" t="s">
        <v>15718</v>
      </c>
      <c r="C1773" s="1318">
        <v>459</v>
      </c>
      <c r="D1773" s="1318">
        <v>208</v>
      </c>
      <c r="E1773" s="1318">
        <v>93</v>
      </c>
      <c r="F1773" s="1318">
        <v>59</v>
      </c>
      <c r="G1773" s="1318">
        <v>44</v>
      </c>
      <c r="H1773" s="1318">
        <v>34</v>
      </c>
      <c r="I1773" s="1318">
        <v>26</v>
      </c>
      <c r="J1773" s="1318">
        <v>21</v>
      </c>
    </row>
    <row r="1774" spans="1:10" x14ac:dyDescent="0.25">
      <c r="A1774" s="1360">
        <v>33</v>
      </c>
      <c r="B1774" s="1318" t="s">
        <v>12628</v>
      </c>
      <c r="C1774" s="1318">
        <v>407</v>
      </c>
      <c r="D1774" s="1318">
        <v>346</v>
      </c>
      <c r="E1774" s="1318">
        <v>301</v>
      </c>
      <c r="F1774" s="1318">
        <v>266</v>
      </c>
      <c r="G1774" s="1318">
        <v>239</v>
      </c>
      <c r="H1774" s="1318">
        <v>217</v>
      </c>
      <c r="I1774" s="1318">
        <v>190</v>
      </c>
      <c r="J1774" s="1318">
        <v>169</v>
      </c>
    </row>
    <row r="1775" spans="1:10" x14ac:dyDescent="0.25">
      <c r="B1775" s="1318" t="s">
        <v>15718</v>
      </c>
      <c r="C1775" s="1318">
        <v>289</v>
      </c>
      <c r="D1775" s="1318">
        <v>105</v>
      </c>
      <c r="E1775" s="1318">
        <v>64</v>
      </c>
      <c r="F1775" s="1318">
        <v>46</v>
      </c>
      <c r="G1775" s="1318">
        <v>36</v>
      </c>
      <c r="H1775" s="1318">
        <v>29</v>
      </c>
      <c r="I1775" s="1318">
        <v>23</v>
      </c>
      <c r="J1775" s="1318">
        <v>19</v>
      </c>
    </row>
    <row r="1776" spans="1:10" x14ac:dyDescent="0.25">
      <c r="A1776" s="1360">
        <v>34</v>
      </c>
      <c r="B1776" s="1318" t="s">
        <v>12628</v>
      </c>
      <c r="C1776" s="1318">
        <v>386</v>
      </c>
      <c r="D1776" s="1318">
        <v>330</v>
      </c>
      <c r="E1776" s="1318">
        <v>289</v>
      </c>
      <c r="F1776" s="1318">
        <v>257</v>
      </c>
      <c r="G1776" s="1318">
        <v>231</v>
      </c>
      <c r="H1776" s="1318">
        <v>210</v>
      </c>
      <c r="I1776" s="1318">
        <v>185</v>
      </c>
      <c r="J1776" s="1318">
        <v>165</v>
      </c>
    </row>
    <row r="1777" spans="1:10" x14ac:dyDescent="0.25">
      <c r="B1777" s="1318" t="s">
        <v>15718</v>
      </c>
      <c r="C1777" s="1318">
        <v>121</v>
      </c>
      <c r="D1777" s="1318">
        <v>70</v>
      </c>
      <c r="E1777" s="1318">
        <v>49</v>
      </c>
      <c r="F1777" s="1318">
        <v>38</v>
      </c>
      <c r="G1777" s="1318">
        <v>31</v>
      </c>
      <c r="H1777" s="1318">
        <v>26</v>
      </c>
      <c r="I1777" s="1318">
        <v>21</v>
      </c>
      <c r="J1777" s="1318">
        <v>17</v>
      </c>
    </row>
    <row r="1778" spans="1:10" x14ac:dyDescent="0.25">
      <c r="A1778" s="1360">
        <v>35</v>
      </c>
      <c r="B1778" s="1318" t="s">
        <v>12628</v>
      </c>
      <c r="C1778" s="1318">
        <v>367</v>
      </c>
      <c r="D1778" s="1318">
        <v>316</v>
      </c>
      <c r="E1778" s="1318">
        <v>278</v>
      </c>
      <c r="F1778" s="1318">
        <v>247</v>
      </c>
      <c r="G1778" s="1318">
        <v>223</v>
      </c>
      <c r="H1778" s="1318">
        <v>203</v>
      </c>
      <c r="I1778" s="1318">
        <v>179</v>
      </c>
      <c r="J1778" s="1318">
        <v>161</v>
      </c>
    </row>
    <row r="1779" spans="1:10" x14ac:dyDescent="0.25">
      <c r="B1779" s="1318" t="s">
        <v>15718</v>
      </c>
      <c r="C1779" s="1318">
        <v>73</v>
      </c>
      <c r="D1779" s="1318">
        <v>50</v>
      </c>
      <c r="E1779" s="1318">
        <v>38</v>
      </c>
      <c r="F1779" s="1318">
        <v>31</v>
      </c>
      <c r="G1779" s="1318">
        <v>26</v>
      </c>
      <c r="H1779" s="1318">
        <v>22</v>
      </c>
      <c r="I1779" s="1318">
        <v>18</v>
      </c>
      <c r="J1779" s="1318">
        <v>16</v>
      </c>
    </row>
    <row r="1780" spans="1:10" x14ac:dyDescent="0.25">
      <c r="A1780" s="1360">
        <v>36</v>
      </c>
      <c r="B1780" s="1318" t="s">
        <v>12628</v>
      </c>
      <c r="C1780" s="1318">
        <v>349</v>
      </c>
      <c r="D1780" s="1318">
        <v>303</v>
      </c>
      <c r="E1780" s="1318">
        <v>267</v>
      </c>
      <c r="F1780" s="1318">
        <v>239</v>
      </c>
      <c r="G1780" s="1318">
        <v>216</v>
      </c>
      <c r="H1780" s="1318">
        <v>197</v>
      </c>
      <c r="I1780" s="1318">
        <v>175</v>
      </c>
      <c r="J1780" s="1318">
        <v>157</v>
      </c>
    </row>
    <row r="1781" spans="1:10" x14ac:dyDescent="0.25">
      <c r="B1781" s="1318" t="s">
        <v>15718</v>
      </c>
      <c r="C1781" s="1318">
        <v>51</v>
      </c>
      <c r="D1781" s="1318">
        <v>39</v>
      </c>
      <c r="E1781" s="1318">
        <v>31</v>
      </c>
      <c r="F1781" s="1318">
        <v>26</v>
      </c>
      <c r="G1781" s="1318">
        <v>22</v>
      </c>
      <c r="H1781" s="1318">
        <v>20</v>
      </c>
      <c r="I1781" s="1318">
        <v>17</v>
      </c>
      <c r="J1781" s="1318">
        <v>14</v>
      </c>
    </row>
    <row r="1782" spans="1:10" x14ac:dyDescent="0.25">
      <c r="A1782" s="1360">
        <v>37</v>
      </c>
      <c r="B1782" s="1318" t="s">
        <v>12628</v>
      </c>
      <c r="C1782" s="1318">
        <v>334</v>
      </c>
      <c r="D1782" s="1318">
        <v>291</v>
      </c>
      <c r="E1782" s="1318">
        <v>257</v>
      </c>
      <c r="F1782" s="1318">
        <v>231</v>
      </c>
      <c r="G1782" s="1318">
        <v>209</v>
      </c>
      <c r="H1782" s="1318">
        <v>192</v>
      </c>
      <c r="I1782" s="1318">
        <v>170</v>
      </c>
      <c r="J1782" s="1318">
        <v>153</v>
      </c>
    </row>
    <row r="1783" spans="1:10" x14ac:dyDescent="0.25">
      <c r="B1783" s="1318" t="s">
        <v>15718</v>
      </c>
      <c r="C1783" s="1318">
        <v>40</v>
      </c>
      <c r="D1783" s="1318">
        <v>32</v>
      </c>
      <c r="E1783" s="1318">
        <v>27</v>
      </c>
      <c r="F1783" s="1318">
        <v>23</v>
      </c>
      <c r="G1783" s="1318">
        <v>20</v>
      </c>
      <c r="H1783" s="1318">
        <v>18</v>
      </c>
      <c r="I1783" s="1318">
        <v>15</v>
      </c>
      <c r="J1783" s="1318">
        <v>13</v>
      </c>
    </row>
    <row r="1784" spans="1:10" x14ac:dyDescent="0.25">
      <c r="A1784" s="1360">
        <v>38</v>
      </c>
      <c r="B1784" s="1318" t="s">
        <v>12628</v>
      </c>
      <c r="C1784" s="1318">
        <v>319</v>
      </c>
      <c r="D1784" s="1318">
        <v>279</v>
      </c>
      <c r="E1784" s="1318">
        <v>248</v>
      </c>
      <c r="F1784" s="1318">
        <v>223</v>
      </c>
      <c r="G1784" s="1318">
        <v>203</v>
      </c>
      <c r="H1784" s="1318">
        <v>186</v>
      </c>
      <c r="I1784" s="1318">
        <v>166</v>
      </c>
      <c r="J1784" s="1318">
        <v>149</v>
      </c>
    </row>
    <row r="1785" spans="1:10" x14ac:dyDescent="0.25">
      <c r="B1785" s="1318" t="s">
        <v>15718</v>
      </c>
      <c r="C1785" s="1318">
        <v>33</v>
      </c>
      <c r="D1785" s="1318">
        <v>27</v>
      </c>
      <c r="E1785" s="1318">
        <v>23</v>
      </c>
      <c r="F1785" s="1318">
        <v>20</v>
      </c>
      <c r="G1785" s="1318">
        <v>18</v>
      </c>
      <c r="H1785" s="1318">
        <v>16</v>
      </c>
      <c r="I1785" s="1318">
        <v>14</v>
      </c>
      <c r="J1785" s="1318">
        <v>12</v>
      </c>
    </row>
    <row r="1786" spans="1:10" x14ac:dyDescent="0.25">
      <c r="A1786" s="1360">
        <v>39</v>
      </c>
      <c r="B1786" s="1318" t="s">
        <v>12628</v>
      </c>
      <c r="C1786" s="1318">
        <v>306</v>
      </c>
      <c r="D1786" s="1318">
        <v>269</v>
      </c>
      <c r="E1786" s="1318">
        <v>240</v>
      </c>
      <c r="F1786" s="1318">
        <v>216</v>
      </c>
      <c r="G1786" s="1318">
        <v>197</v>
      </c>
      <c r="H1786" s="1318">
        <v>181</v>
      </c>
      <c r="I1786" s="1318">
        <v>161</v>
      </c>
      <c r="J1786" s="1318">
        <v>146</v>
      </c>
    </row>
    <row r="1787" spans="1:10" x14ac:dyDescent="0.25">
      <c r="B1787" s="1318" t="s">
        <v>15718</v>
      </c>
      <c r="C1787" s="1318">
        <v>28</v>
      </c>
      <c r="D1787" s="1318">
        <v>24</v>
      </c>
      <c r="E1787" s="1318">
        <v>20</v>
      </c>
      <c r="F1787" s="1318">
        <v>18</v>
      </c>
      <c r="G1787" s="1318">
        <v>16</v>
      </c>
      <c r="H1787" s="1318">
        <v>15</v>
      </c>
      <c r="I1787" s="1318">
        <v>13</v>
      </c>
      <c r="J1787" s="1318">
        <v>11</v>
      </c>
    </row>
    <row r="1788" spans="1:10" x14ac:dyDescent="0.25">
      <c r="A1788" s="1360">
        <v>40</v>
      </c>
      <c r="B1788" s="1318" t="s">
        <v>12628</v>
      </c>
      <c r="C1788" s="1318">
        <v>294</v>
      </c>
      <c r="D1788" s="1318">
        <v>259</v>
      </c>
      <c r="E1788" s="1318">
        <v>232</v>
      </c>
      <c r="F1788" s="1318">
        <v>210</v>
      </c>
      <c r="G1788" s="1318">
        <v>192</v>
      </c>
      <c r="H1788" s="1318">
        <v>176</v>
      </c>
      <c r="I1788" s="1318">
        <v>157</v>
      </c>
      <c r="J1788" s="1318">
        <v>142</v>
      </c>
    </row>
    <row r="1789" spans="1:10" x14ac:dyDescent="0.25">
      <c r="B1789" s="1318" t="s">
        <v>15718</v>
      </c>
      <c r="C1789" s="1318">
        <v>24</v>
      </c>
      <c r="D1789" s="1318">
        <v>21</v>
      </c>
      <c r="E1789" s="1318">
        <v>18</v>
      </c>
      <c r="F1789" s="1318">
        <v>16</v>
      </c>
      <c r="G1789" s="1318">
        <v>15</v>
      </c>
      <c r="H1789" s="1318">
        <v>13</v>
      </c>
      <c r="I1789" s="1318">
        <v>12</v>
      </c>
      <c r="J1789" s="1318">
        <v>11</v>
      </c>
    </row>
    <row r="1790" spans="1:10" x14ac:dyDescent="0.25">
      <c r="A1790" s="1360" t="s">
        <v>12655</v>
      </c>
    </row>
    <row r="1791" spans="1:10" x14ac:dyDescent="0.25">
      <c r="A1791" s="1360" t="s">
        <v>12638</v>
      </c>
    </row>
    <row r="1792" spans="1:10" x14ac:dyDescent="0.25">
      <c r="A1792" s="1360" t="s">
        <v>22222</v>
      </c>
      <c r="B1792" s="1318" t="s">
        <v>22223</v>
      </c>
      <c r="C1792" s="1318" t="s">
        <v>22262</v>
      </c>
    </row>
    <row r="1793" spans="1:10" x14ac:dyDescent="0.25">
      <c r="A1793" s="1360" t="s">
        <v>22225</v>
      </c>
      <c r="B1793" s="1318" t="s">
        <v>15752</v>
      </c>
      <c r="C1793" s="1318" t="s">
        <v>22226</v>
      </c>
    </row>
    <row r="1795" spans="1:10" x14ac:dyDescent="0.25">
      <c r="A1795" s="1360" t="s">
        <v>22227</v>
      </c>
      <c r="B1795" s="1318" t="s">
        <v>22228</v>
      </c>
      <c r="C1795" s="1318" t="s">
        <v>22229</v>
      </c>
    </row>
    <row r="1796" spans="1:10" x14ac:dyDescent="0.25">
      <c r="C1796" s="1318" t="s">
        <v>22230</v>
      </c>
      <c r="D1796" s="1318" t="s">
        <v>22250</v>
      </c>
      <c r="E1796" s="1318" t="s">
        <v>22232</v>
      </c>
      <c r="F1796" s="1318" t="s">
        <v>22233</v>
      </c>
      <c r="G1796" s="1318" t="s">
        <v>22234</v>
      </c>
      <c r="H1796" s="1318" t="s">
        <v>22257</v>
      </c>
      <c r="I1796" s="1318" t="s">
        <v>22251</v>
      </c>
      <c r="J1796" s="1318" t="s">
        <v>22237</v>
      </c>
    </row>
    <row r="1797" spans="1:10" x14ac:dyDescent="0.25">
      <c r="A1797" s="1360" t="s">
        <v>15753</v>
      </c>
      <c r="B1797" s="1318" t="s">
        <v>15754</v>
      </c>
      <c r="C1797" s="1318" t="s">
        <v>22238</v>
      </c>
      <c r="D1797" s="1318" t="s">
        <v>22239</v>
      </c>
      <c r="E1797" s="1318" t="s">
        <v>22240</v>
      </c>
      <c r="F1797" s="1318" t="s">
        <v>22241</v>
      </c>
      <c r="G1797" s="1318" t="s">
        <v>22242</v>
      </c>
      <c r="H1797" s="1318" t="s">
        <v>22243</v>
      </c>
      <c r="I1797" s="1318" t="s">
        <v>22244</v>
      </c>
      <c r="J1797" s="1318" t="s">
        <v>22245</v>
      </c>
    </row>
    <row r="1798" spans="1:10" x14ac:dyDescent="0.25">
      <c r="A1798" s="1360" t="s">
        <v>22246</v>
      </c>
      <c r="B1798" s="1318" t="s">
        <v>22247</v>
      </c>
      <c r="C1798" s="1318" t="s">
        <v>22248</v>
      </c>
      <c r="D1798" s="1318" t="s">
        <v>22248</v>
      </c>
      <c r="E1798" s="1318" t="s">
        <v>22248</v>
      </c>
      <c r="F1798" s="1318" t="s">
        <v>22248</v>
      </c>
      <c r="G1798" s="1318" t="s">
        <v>22248</v>
      </c>
      <c r="H1798" s="1318" t="s">
        <v>22248</v>
      </c>
      <c r="I1798" s="1318" t="s">
        <v>22248</v>
      </c>
      <c r="J1798" s="1318" t="s">
        <v>22248</v>
      </c>
    </row>
    <row r="1800" spans="1:10" x14ac:dyDescent="0.25">
      <c r="A1800" s="1360">
        <v>20</v>
      </c>
      <c r="B1800" s="1318" t="s">
        <v>12628</v>
      </c>
      <c r="C1800" s="1318">
        <v>480</v>
      </c>
      <c r="D1800" s="1318">
        <v>480</v>
      </c>
      <c r="E1800" s="1318">
        <v>480</v>
      </c>
      <c r="F1800" s="1318">
        <v>448</v>
      </c>
      <c r="G1800" s="1318">
        <v>403</v>
      </c>
      <c r="H1800" s="1318">
        <v>367</v>
      </c>
      <c r="I1800" s="1318">
        <v>319</v>
      </c>
      <c r="J1800" s="1318">
        <v>245</v>
      </c>
    </row>
    <row r="1801" spans="1:10" x14ac:dyDescent="0.25">
      <c r="B1801" s="1318" t="s">
        <v>15718</v>
      </c>
      <c r="C1801" s="1318">
        <v>480</v>
      </c>
      <c r="D1801" s="1318">
        <v>480</v>
      </c>
      <c r="E1801" s="1318">
        <v>480</v>
      </c>
      <c r="F1801" s="1318">
        <v>448</v>
      </c>
      <c r="G1801" s="1318">
        <v>403</v>
      </c>
      <c r="H1801" s="1318">
        <v>367</v>
      </c>
      <c r="I1801" s="1318">
        <v>319</v>
      </c>
      <c r="J1801" s="1318">
        <v>136</v>
      </c>
    </row>
    <row r="1802" spans="1:10" x14ac:dyDescent="0.25">
      <c r="A1802" s="1360">
        <v>21</v>
      </c>
      <c r="B1802" s="1318" t="s">
        <v>12628</v>
      </c>
      <c r="C1802" s="1318">
        <v>480</v>
      </c>
      <c r="D1802" s="1318">
        <v>480</v>
      </c>
      <c r="E1802" s="1318">
        <v>480</v>
      </c>
      <c r="F1802" s="1318">
        <v>448</v>
      </c>
      <c r="G1802" s="1318">
        <v>403</v>
      </c>
      <c r="H1802" s="1318">
        <v>367</v>
      </c>
      <c r="I1802" s="1318">
        <v>279</v>
      </c>
      <c r="J1802" s="1318">
        <v>237</v>
      </c>
    </row>
    <row r="1803" spans="1:10" x14ac:dyDescent="0.25">
      <c r="B1803" s="1318" t="s">
        <v>15718</v>
      </c>
      <c r="C1803" s="1318">
        <v>480</v>
      </c>
      <c r="D1803" s="1318">
        <v>480</v>
      </c>
      <c r="E1803" s="1318">
        <v>480</v>
      </c>
      <c r="F1803" s="1318">
        <v>448</v>
      </c>
      <c r="G1803" s="1318">
        <v>403</v>
      </c>
      <c r="H1803" s="1318">
        <v>367</v>
      </c>
      <c r="I1803" s="1318">
        <v>279</v>
      </c>
      <c r="J1803" s="1318">
        <v>101</v>
      </c>
    </row>
    <row r="1804" spans="1:10" x14ac:dyDescent="0.25">
      <c r="A1804" s="1360">
        <v>22</v>
      </c>
      <c r="B1804" s="1318" t="s">
        <v>12628</v>
      </c>
      <c r="C1804" s="1318">
        <v>480</v>
      </c>
      <c r="D1804" s="1318">
        <v>480</v>
      </c>
      <c r="E1804" s="1318">
        <v>480</v>
      </c>
      <c r="F1804" s="1318">
        <v>448</v>
      </c>
      <c r="G1804" s="1318">
        <v>403</v>
      </c>
      <c r="H1804" s="1318">
        <v>367</v>
      </c>
      <c r="I1804" s="1318">
        <v>268</v>
      </c>
      <c r="J1804" s="1318">
        <v>230</v>
      </c>
    </row>
    <row r="1805" spans="1:10" x14ac:dyDescent="0.25">
      <c r="B1805" s="1318" t="s">
        <v>15718</v>
      </c>
      <c r="C1805" s="1318">
        <v>480</v>
      </c>
      <c r="D1805" s="1318">
        <v>480</v>
      </c>
      <c r="E1805" s="1318">
        <v>480</v>
      </c>
      <c r="F1805" s="1318">
        <v>448</v>
      </c>
      <c r="G1805" s="1318">
        <v>403</v>
      </c>
      <c r="H1805" s="1318">
        <v>367</v>
      </c>
      <c r="I1805" s="1318">
        <v>266</v>
      </c>
      <c r="J1805" s="1318">
        <v>78</v>
      </c>
    </row>
    <row r="1806" spans="1:10" x14ac:dyDescent="0.25">
      <c r="A1806" s="1360">
        <v>23</v>
      </c>
      <c r="B1806" s="1318" t="s">
        <v>12628</v>
      </c>
      <c r="C1806" s="1318">
        <v>480</v>
      </c>
      <c r="D1806" s="1318">
        <v>480</v>
      </c>
      <c r="E1806" s="1318">
        <v>480</v>
      </c>
      <c r="F1806" s="1318">
        <v>448</v>
      </c>
      <c r="G1806" s="1318">
        <v>403</v>
      </c>
      <c r="H1806" s="1318">
        <v>341</v>
      </c>
      <c r="I1806" s="1318">
        <v>259</v>
      </c>
      <c r="J1806" s="1318">
        <v>223</v>
      </c>
    </row>
    <row r="1807" spans="1:10" x14ac:dyDescent="0.25">
      <c r="B1807" s="1318" t="s">
        <v>15718</v>
      </c>
      <c r="C1807" s="1318">
        <v>480</v>
      </c>
      <c r="D1807" s="1318">
        <v>480</v>
      </c>
      <c r="E1807" s="1318">
        <v>480</v>
      </c>
      <c r="F1807" s="1318">
        <v>448</v>
      </c>
      <c r="G1807" s="1318">
        <v>403</v>
      </c>
      <c r="H1807" s="1318">
        <v>341</v>
      </c>
      <c r="I1807" s="1318">
        <v>155</v>
      </c>
      <c r="J1807" s="1318">
        <v>65</v>
      </c>
    </row>
    <row r="1808" spans="1:10" x14ac:dyDescent="0.25">
      <c r="A1808" s="1360">
        <v>24</v>
      </c>
      <c r="B1808" s="1318" t="s">
        <v>12628</v>
      </c>
      <c r="C1808" s="1318">
        <v>480</v>
      </c>
      <c r="D1808" s="1318">
        <v>480</v>
      </c>
      <c r="E1808" s="1318">
        <v>480</v>
      </c>
      <c r="F1808" s="1318">
        <v>448</v>
      </c>
      <c r="G1808" s="1318">
        <v>403</v>
      </c>
      <c r="H1808" s="1318">
        <v>298</v>
      </c>
      <c r="I1808" s="1318">
        <v>251</v>
      </c>
      <c r="J1808" s="1318">
        <v>217</v>
      </c>
    </row>
    <row r="1809" spans="1:10" x14ac:dyDescent="0.25">
      <c r="B1809" s="1318" t="s">
        <v>15718</v>
      </c>
      <c r="C1809" s="1318">
        <v>480</v>
      </c>
      <c r="D1809" s="1318">
        <v>480</v>
      </c>
      <c r="E1809" s="1318">
        <v>480</v>
      </c>
      <c r="F1809" s="1318">
        <v>448</v>
      </c>
      <c r="G1809" s="1318">
        <v>403</v>
      </c>
      <c r="H1809" s="1318">
        <v>298</v>
      </c>
      <c r="I1809" s="1318">
        <v>105</v>
      </c>
      <c r="J1809" s="1318">
        <v>54</v>
      </c>
    </row>
    <row r="1810" spans="1:10" x14ac:dyDescent="0.25">
      <c r="A1810" s="1360">
        <v>25</v>
      </c>
      <c r="B1810" s="1318" t="s">
        <v>12628</v>
      </c>
      <c r="C1810" s="1318">
        <v>480</v>
      </c>
      <c r="D1810" s="1318">
        <v>480</v>
      </c>
      <c r="E1810" s="1318">
        <v>480</v>
      </c>
      <c r="F1810" s="1318">
        <v>448</v>
      </c>
      <c r="G1810" s="1318">
        <v>351</v>
      </c>
      <c r="H1810" s="1318">
        <v>287</v>
      </c>
      <c r="I1810" s="1318">
        <v>243</v>
      </c>
      <c r="J1810" s="1318">
        <v>211</v>
      </c>
    </row>
    <row r="1811" spans="1:10" x14ac:dyDescent="0.25">
      <c r="B1811" s="1318" t="s">
        <v>15718</v>
      </c>
      <c r="C1811" s="1318">
        <v>480</v>
      </c>
      <c r="D1811" s="1318">
        <v>480</v>
      </c>
      <c r="E1811" s="1318">
        <v>480</v>
      </c>
      <c r="F1811" s="1318">
        <v>448</v>
      </c>
      <c r="G1811" s="1318">
        <v>351</v>
      </c>
      <c r="H1811" s="1318">
        <v>238</v>
      </c>
      <c r="I1811" s="1318">
        <v>75</v>
      </c>
      <c r="J1811" s="1318">
        <v>45</v>
      </c>
    </row>
    <row r="1812" spans="1:10" x14ac:dyDescent="0.25">
      <c r="A1812" s="1360">
        <v>26</v>
      </c>
      <c r="B1812" s="1318" t="s">
        <v>12628</v>
      </c>
      <c r="C1812" s="1318">
        <v>480</v>
      </c>
      <c r="D1812" s="1318">
        <v>480</v>
      </c>
      <c r="E1812" s="1318">
        <v>480</v>
      </c>
      <c r="F1812" s="1318">
        <v>413</v>
      </c>
      <c r="G1812" s="1318">
        <v>313</v>
      </c>
      <c r="H1812" s="1318">
        <v>277</v>
      </c>
      <c r="I1812" s="1318">
        <v>236</v>
      </c>
      <c r="J1812" s="1318">
        <v>205</v>
      </c>
    </row>
    <row r="1813" spans="1:10" x14ac:dyDescent="0.25">
      <c r="B1813" s="1318" t="s">
        <v>15718</v>
      </c>
      <c r="C1813" s="1318">
        <v>480</v>
      </c>
      <c r="D1813" s="1318">
        <v>480</v>
      </c>
      <c r="E1813" s="1318">
        <v>480</v>
      </c>
      <c r="F1813" s="1318">
        <v>413</v>
      </c>
      <c r="G1813" s="1318">
        <v>313</v>
      </c>
      <c r="H1813" s="1318">
        <v>125</v>
      </c>
      <c r="I1813" s="1318">
        <v>59</v>
      </c>
      <c r="J1813" s="1318">
        <v>38</v>
      </c>
    </row>
    <row r="1814" spans="1:10" x14ac:dyDescent="0.25">
      <c r="A1814" s="1360">
        <v>27</v>
      </c>
      <c r="B1814" s="1318" t="s">
        <v>12628</v>
      </c>
      <c r="C1814" s="1318">
        <v>480</v>
      </c>
      <c r="D1814" s="1318">
        <v>480</v>
      </c>
      <c r="E1814" s="1318">
        <v>480</v>
      </c>
      <c r="F1814" s="1318">
        <v>344</v>
      </c>
      <c r="G1814" s="1318">
        <v>301</v>
      </c>
      <c r="H1814" s="1318">
        <v>267</v>
      </c>
      <c r="I1814" s="1318">
        <v>229</v>
      </c>
      <c r="J1814" s="1318">
        <v>200</v>
      </c>
    </row>
    <row r="1815" spans="1:10" x14ac:dyDescent="0.25">
      <c r="B1815" s="1318" t="s">
        <v>15718</v>
      </c>
      <c r="C1815" s="1318">
        <v>480</v>
      </c>
      <c r="D1815" s="1318">
        <v>480</v>
      </c>
      <c r="E1815" s="1318">
        <v>480</v>
      </c>
      <c r="F1815" s="1318">
        <v>344</v>
      </c>
      <c r="G1815" s="1318">
        <v>184</v>
      </c>
      <c r="H1815" s="1318">
        <v>87</v>
      </c>
      <c r="I1815" s="1318">
        <v>48</v>
      </c>
      <c r="J1815" s="1318">
        <v>34</v>
      </c>
    </row>
    <row r="1816" spans="1:10" x14ac:dyDescent="0.25">
      <c r="A1816" s="1360">
        <v>28</v>
      </c>
      <c r="B1816" s="1318" t="s">
        <v>12628</v>
      </c>
      <c r="C1816" s="1318">
        <v>480</v>
      </c>
      <c r="D1816" s="1318">
        <v>480</v>
      </c>
      <c r="E1816" s="1318">
        <v>401</v>
      </c>
      <c r="F1816" s="1318">
        <v>330</v>
      </c>
      <c r="G1816" s="1318">
        <v>290</v>
      </c>
      <c r="H1816" s="1318">
        <v>258</v>
      </c>
      <c r="I1816" s="1318">
        <v>222</v>
      </c>
      <c r="J1816" s="1318">
        <v>194</v>
      </c>
    </row>
    <row r="1817" spans="1:10" x14ac:dyDescent="0.25">
      <c r="B1817" s="1318" t="s">
        <v>15718</v>
      </c>
      <c r="C1817" s="1318">
        <v>480</v>
      </c>
      <c r="D1817" s="1318">
        <v>480</v>
      </c>
      <c r="E1817" s="1318">
        <v>401</v>
      </c>
      <c r="F1817" s="1318">
        <v>250</v>
      </c>
      <c r="G1817" s="1318">
        <v>106</v>
      </c>
      <c r="H1817" s="1318">
        <v>64</v>
      </c>
      <c r="I1817" s="1318">
        <v>40</v>
      </c>
      <c r="J1817" s="1318">
        <v>29</v>
      </c>
    </row>
    <row r="1818" spans="1:10" x14ac:dyDescent="0.25">
      <c r="A1818" s="1360">
        <v>29</v>
      </c>
      <c r="B1818" s="1318" t="s">
        <v>12628</v>
      </c>
      <c r="C1818" s="1318">
        <v>480</v>
      </c>
      <c r="D1818" s="1318">
        <v>480</v>
      </c>
      <c r="E1818" s="1318">
        <v>365</v>
      </c>
      <c r="F1818" s="1318">
        <v>317</v>
      </c>
      <c r="G1818" s="1318">
        <v>280</v>
      </c>
      <c r="H1818" s="1318">
        <v>250</v>
      </c>
      <c r="I1818" s="1318">
        <v>216</v>
      </c>
      <c r="J1818" s="1318">
        <v>189</v>
      </c>
    </row>
    <row r="1819" spans="1:10" x14ac:dyDescent="0.25">
      <c r="B1819" s="1318" t="s">
        <v>15718</v>
      </c>
      <c r="C1819" s="1318">
        <v>480</v>
      </c>
      <c r="D1819" s="1318">
        <v>480</v>
      </c>
      <c r="E1819" s="1318">
        <v>365</v>
      </c>
      <c r="F1819" s="1318">
        <v>130</v>
      </c>
      <c r="G1819" s="1318">
        <v>76</v>
      </c>
      <c r="H1819" s="1318">
        <v>52</v>
      </c>
      <c r="I1819" s="1318">
        <v>35</v>
      </c>
      <c r="J1819" s="1318">
        <v>26</v>
      </c>
    </row>
    <row r="1820" spans="1:10" x14ac:dyDescent="0.25">
      <c r="A1820" s="1360">
        <v>30</v>
      </c>
      <c r="B1820" s="1318" t="s">
        <v>12628</v>
      </c>
      <c r="C1820" s="1318">
        <v>480</v>
      </c>
      <c r="D1820" s="1318">
        <v>410</v>
      </c>
      <c r="E1820" s="1318">
        <v>350</v>
      </c>
      <c r="F1820" s="1318">
        <v>305</v>
      </c>
      <c r="G1820" s="1318">
        <v>270</v>
      </c>
      <c r="H1820" s="1318">
        <v>242</v>
      </c>
      <c r="I1820" s="1318">
        <v>210</v>
      </c>
      <c r="J1820" s="1318">
        <v>185</v>
      </c>
    </row>
    <row r="1821" spans="1:10" x14ac:dyDescent="0.25">
      <c r="B1821" s="1318" t="s">
        <v>15718</v>
      </c>
      <c r="C1821" s="1318">
        <v>480</v>
      </c>
      <c r="D1821" s="1318">
        <v>410</v>
      </c>
      <c r="E1821" s="1318">
        <v>148</v>
      </c>
      <c r="F1821" s="1318">
        <v>84</v>
      </c>
      <c r="G1821" s="1318">
        <v>57</v>
      </c>
      <c r="H1821" s="1318">
        <v>42</v>
      </c>
      <c r="I1821" s="1318">
        <v>30</v>
      </c>
      <c r="J1821" s="1318">
        <v>24</v>
      </c>
    </row>
    <row r="1822" spans="1:10" x14ac:dyDescent="0.25">
      <c r="A1822" s="1360">
        <v>31</v>
      </c>
      <c r="B1822" s="1318" t="s">
        <v>12628</v>
      </c>
      <c r="C1822" s="1318">
        <v>472</v>
      </c>
      <c r="D1822" s="1318">
        <v>391</v>
      </c>
      <c r="E1822" s="1318">
        <v>336</v>
      </c>
      <c r="F1822" s="1318">
        <v>294</v>
      </c>
      <c r="G1822" s="1318">
        <v>261</v>
      </c>
      <c r="H1822" s="1318">
        <v>235</v>
      </c>
      <c r="I1822" s="1318">
        <v>204</v>
      </c>
      <c r="J1822" s="1318">
        <v>180</v>
      </c>
    </row>
    <row r="1823" spans="1:10" x14ac:dyDescent="0.25">
      <c r="B1823" s="1318" t="s">
        <v>15718</v>
      </c>
      <c r="C1823" s="1318">
        <v>472</v>
      </c>
      <c r="D1823" s="1318">
        <v>201</v>
      </c>
      <c r="E1823" s="1318">
        <v>98</v>
      </c>
      <c r="F1823" s="1318">
        <v>65</v>
      </c>
      <c r="G1823" s="1318">
        <v>47</v>
      </c>
      <c r="H1823" s="1318">
        <v>37</v>
      </c>
      <c r="I1823" s="1318">
        <v>27</v>
      </c>
      <c r="J1823" s="1318">
        <v>22</v>
      </c>
    </row>
    <row r="1824" spans="1:10" x14ac:dyDescent="0.25">
      <c r="A1824" s="1360">
        <v>32</v>
      </c>
      <c r="B1824" s="1318" t="s">
        <v>12628</v>
      </c>
      <c r="C1824" s="1318">
        <v>445</v>
      </c>
      <c r="D1824" s="1318">
        <v>374</v>
      </c>
      <c r="E1824" s="1318">
        <v>323</v>
      </c>
      <c r="F1824" s="1318">
        <v>284</v>
      </c>
      <c r="G1824" s="1318">
        <v>253</v>
      </c>
      <c r="H1824" s="1318">
        <v>228</v>
      </c>
      <c r="I1824" s="1318">
        <v>198</v>
      </c>
      <c r="J1824" s="1318">
        <v>176</v>
      </c>
    </row>
    <row r="1825" spans="1:10" x14ac:dyDescent="0.25">
      <c r="B1825" s="1318" t="s">
        <v>15718</v>
      </c>
      <c r="C1825" s="1318">
        <v>277</v>
      </c>
      <c r="D1825" s="1318">
        <v>113</v>
      </c>
      <c r="E1825" s="1318">
        <v>71</v>
      </c>
      <c r="F1825" s="1318">
        <v>51</v>
      </c>
      <c r="G1825" s="1318">
        <v>40</v>
      </c>
      <c r="H1825" s="1318">
        <v>32</v>
      </c>
      <c r="I1825" s="1318">
        <v>24</v>
      </c>
      <c r="J1825" s="1318">
        <v>20</v>
      </c>
    </row>
    <row r="1826" spans="1:10" x14ac:dyDescent="0.25">
      <c r="A1826" s="1360">
        <v>33</v>
      </c>
      <c r="B1826" s="1318" t="s">
        <v>12628</v>
      </c>
      <c r="C1826" s="1318">
        <v>424</v>
      </c>
      <c r="D1826" s="1318">
        <v>358</v>
      </c>
      <c r="E1826" s="1318">
        <v>310</v>
      </c>
      <c r="F1826" s="1318">
        <v>274</v>
      </c>
      <c r="G1826" s="1318">
        <v>245</v>
      </c>
      <c r="H1826" s="1318">
        <v>221</v>
      </c>
      <c r="I1826" s="1318">
        <v>193</v>
      </c>
      <c r="J1826" s="1318">
        <v>172</v>
      </c>
    </row>
    <row r="1827" spans="1:10" x14ac:dyDescent="0.25">
      <c r="B1827" s="1318" t="s">
        <v>15718</v>
      </c>
      <c r="C1827" s="1318">
        <v>134</v>
      </c>
      <c r="D1827" s="1318">
        <v>78</v>
      </c>
      <c r="E1827" s="1318">
        <v>55</v>
      </c>
      <c r="F1827" s="1318">
        <v>42</v>
      </c>
      <c r="G1827" s="1318">
        <v>34</v>
      </c>
      <c r="H1827" s="1318">
        <v>28</v>
      </c>
      <c r="I1827" s="1318">
        <v>22</v>
      </c>
      <c r="J1827" s="1318">
        <v>18</v>
      </c>
    </row>
    <row r="1828" spans="1:10" x14ac:dyDescent="0.25">
      <c r="A1828" s="1360">
        <v>34</v>
      </c>
      <c r="B1828" s="1318" t="s">
        <v>12628</v>
      </c>
      <c r="C1828" s="1318">
        <v>404</v>
      </c>
      <c r="D1828" s="1318">
        <v>344</v>
      </c>
      <c r="E1828" s="1318">
        <v>299</v>
      </c>
      <c r="F1828" s="1318">
        <v>265</v>
      </c>
      <c r="G1828" s="1318">
        <v>237</v>
      </c>
      <c r="H1828" s="1318">
        <v>215</v>
      </c>
      <c r="I1828" s="1318">
        <v>188</v>
      </c>
      <c r="J1828" s="1318">
        <v>168</v>
      </c>
    </row>
    <row r="1829" spans="1:10" x14ac:dyDescent="0.25">
      <c r="B1829" s="1318" t="s">
        <v>15718</v>
      </c>
      <c r="C1829" s="1318">
        <v>87</v>
      </c>
      <c r="D1829" s="1318">
        <v>59</v>
      </c>
      <c r="E1829" s="1318">
        <v>45</v>
      </c>
      <c r="F1829" s="1318">
        <v>36</v>
      </c>
      <c r="G1829" s="1318">
        <v>29</v>
      </c>
      <c r="H1829" s="1318">
        <v>25</v>
      </c>
      <c r="I1829" s="1318">
        <v>20</v>
      </c>
      <c r="J1829" s="1318">
        <v>17</v>
      </c>
    </row>
    <row r="1830" spans="1:10" x14ac:dyDescent="0.25">
      <c r="A1830" s="1360">
        <v>35</v>
      </c>
      <c r="B1830" s="1318" t="s">
        <v>12628</v>
      </c>
      <c r="C1830" s="1318">
        <v>386</v>
      </c>
      <c r="D1830" s="1318">
        <v>330</v>
      </c>
      <c r="E1830" s="1318">
        <v>288</v>
      </c>
      <c r="F1830" s="1318">
        <v>256</v>
      </c>
      <c r="G1830" s="1318">
        <v>230</v>
      </c>
      <c r="H1830" s="1318">
        <v>209</v>
      </c>
      <c r="I1830" s="1318">
        <v>184</v>
      </c>
      <c r="J1830" s="1318">
        <v>164</v>
      </c>
    </row>
    <row r="1831" spans="1:10" x14ac:dyDescent="0.25">
      <c r="B1831" s="1318" t="s">
        <v>15718</v>
      </c>
      <c r="C1831" s="1318">
        <v>62</v>
      </c>
      <c r="D1831" s="1318">
        <v>46</v>
      </c>
      <c r="E1831" s="1318">
        <v>37</v>
      </c>
      <c r="F1831" s="1318">
        <v>30</v>
      </c>
      <c r="G1831" s="1318">
        <v>26</v>
      </c>
      <c r="H1831" s="1318">
        <v>22</v>
      </c>
      <c r="I1831" s="1318">
        <v>18</v>
      </c>
      <c r="J1831" s="1318">
        <v>16</v>
      </c>
    </row>
    <row r="1832" spans="1:10" x14ac:dyDescent="0.25">
      <c r="A1832" s="1360">
        <v>36</v>
      </c>
      <c r="B1832" s="1318" t="s">
        <v>12628</v>
      </c>
      <c r="C1832" s="1318">
        <v>370</v>
      </c>
      <c r="D1832" s="1318">
        <v>318</v>
      </c>
      <c r="E1832" s="1318">
        <v>278</v>
      </c>
      <c r="F1832" s="1318">
        <v>248</v>
      </c>
      <c r="G1832" s="1318">
        <v>223</v>
      </c>
      <c r="H1832" s="1318">
        <v>203</v>
      </c>
      <c r="I1832" s="1318">
        <v>179</v>
      </c>
      <c r="J1832" s="1318">
        <v>160</v>
      </c>
    </row>
    <row r="1833" spans="1:10" x14ac:dyDescent="0.25">
      <c r="B1833" s="1318" t="s">
        <v>15718</v>
      </c>
      <c r="C1833" s="1318">
        <v>48</v>
      </c>
      <c r="D1833" s="1318">
        <v>38</v>
      </c>
      <c r="E1833" s="1318">
        <v>31</v>
      </c>
      <c r="F1833" s="1318">
        <v>26</v>
      </c>
      <c r="G1833" s="1318">
        <v>23</v>
      </c>
      <c r="H1833" s="1318">
        <v>20</v>
      </c>
      <c r="I1833" s="1318">
        <v>17</v>
      </c>
      <c r="J1833" s="1318">
        <v>14</v>
      </c>
    </row>
    <row r="1834" spans="1:10" x14ac:dyDescent="0.25">
      <c r="A1834" s="1360">
        <v>37</v>
      </c>
      <c r="B1834" s="1318" t="s">
        <v>12628</v>
      </c>
      <c r="C1834" s="1318">
        <v>355</v>
      </c>
      <c r="D1834" s="1318">
        <v>306</v>
      </c>
      <c r="E1834" s="1318">
        <v>269</v>
      </c>
      <c r="F1834" s="1318">
        <v>240</v>
      </c>
      <c r="G1834" s="1318">
        <v>217</v>
      </c>
      <c r="H1834" s="1318">
        <v>198</v>
      </c>
      <c r="I1834" s="1318">
        <v>175</v>
      </c>
      <c r="J1834" s="1318">
        <v>156</v>
      </c>
    </row>
    <row r="1835" spans="1:10" x14ac:dyDescent="0.25">
      <c r="B1835" s="1318" t="s">
        <v>15718</v>
      </c>
      <c r="C1835" s="1318">
        <v>40</v>
      </c>
      <c r="D1835" s="1318">
        <v>32</v>
      </c>
      <c r="E1835" s="1318">
        <v>27</v>
      </c>
      <c r="F1835" s="1318">
        <v>23</v>
      </c>
      <c r="G1835" s="1318">
        <v>20</v>
      </c>
      <c r="H1835" s="1318">
        <v>18</v>
      </c>
      <c r="I1835" s="1318">
        <v>15</v>
      </c>
      <c r="J1835" s="1318">
        <v>13</v>
      </c>
    </row>
    <row r="1836" spans="1:10" x14ac:dyDescent="0.25">
      <c r="A1836" s="1360">
        <v>38</v>
      </c>
      <c r="B1836" s="1318" t="s">
        <v>12628</v>
      </c>
      <c r="C1836" s="1318">
        <v>341</v>
      </c>
      <c r="D1836" s="1318">
        <v>295</v>
      </c>
      <c r="E1836" s="1318">
        <v>260</v>
      </c>
      <c r="F1836" s="1318">
        <v>233</v>
      </c>
      <c r="G1836" s="1318">
        <v>211</v>
      </c>
      <c r="H1836" s="1318">
        <v>193</v>
      </c>
      <c r="I1836" s="1318">
        <v>171</v>
      </c>
      <c r="J1836" s="1318">
        <v>153</v>
      </c>
    </row>
    <row r="1837" spans="1:10" x14ac:dyDescent="0.25">
      <c r="B1837" s="1318" t="s">
        <v>15718</v>
      </c>
      <c r="C1837" s="1318">
        <v>34</v>
      </c>
      <c r="D1837" s="1318">
        <v>28</v>
      </c>
      <c r="E1837" s="1318">
        <v>24</v>
      </c>
      <c r="F1837" s="1318">
        <v>21</v>
      </c>
      <c r="G1837" s="1318">
        <v>18</v>
      </c>
      <c r="H1837" s="1318">
        <v>16</v>
      </c>
      <c r="I1837" s="1318">
        <v>14</v>
      </c>
      <c r="J1837" s="1318">
        <v>12</v>
      </c>
    </row>
    <row r="1838" spans="1:10" x14ac:dyDescent="0.25">
      <c r="A1838" s="1360">
        <v>39</v>
      </c>
      <c r="B1838" s="1318" t="s">
        <v>12628</v>
      </c>
      <c r="C1838" s="1318">
        <v>328</v>
      </c>
      <c r="D1838" s="1318">
        <v>285</v>
      </c>
      <c r="E1838" s="1318">
        <v>252</v>
      </c>
      <c r="F1838" s="1318">
        <v>226</v>
      </c>
      <c r="G1838" s="1318">
        <v>205</v>
      </c>
      <c r="H1838" s="1318">
        <v>188</v>
      </c>
      <c r="I1838" s="1318">
        <v>166</v>
      </c>
      <c r="J1838" s="1318">
        <v>150</v>
      </c>
    </row>
    <row r="1839" spans="1:10" x14ac:dyDescent="0.25">
      <c r="B1839" s="1318" t="s">
        <v>15718</v>
      </c>
      <c r="C1839" s="1318">
        <v>29</v>
      </c>
      <c r="D1839" s="1318">
        <v>24</v>
      </c>
      <c r="E1839" s="1318">
        <v>21</v>
      </c>
      <c r="F1839" s="1318">
        <v>19</v>
      </c>
      <c r="G1839" s="1318">
        <v>17</v>
      </c>
      <c r="H1839" s="1318">
        <v>15</v>
      </c>
      <c r="I1839" s="1318">
        <v>13</v>
      </c>
      <c r="J1839" s="1318">
        <v>12</v>
      </c>
    </row>
    <row r="1840" spans="1:10" x14ac:dyDescent="0.25">
      <c r="A1840" s="1360">
        <v>40</v>
      </c>
      <c r="B1840" s="1318" t="s">
        <v>12628</v>
      </c>
      <c r="C1840" s="1318">
        <v>316</v>
      </c>
      <c r="D1840" s="1318">
        <v>275</v>
      </c>
      <c r="E1840" s="1318">
        <v>244</v>
      </c>
      <c r="F1840" s="1318">
        <v>220</v>
      </c>
      <c r="G1840" s="1318">
        <v>200</v>
      </c>
      <c r="H1840" s="1318">
        <v>183</v>
      </c>
      <c r="I1840" s="1318">
        <v>163</v>
      </c>
      <c r="J1840" s="1318">
        <v>146</v>
      </c>
    </row>
    <row r="1841" spans="1:10" x14ac:dyDescent="0.25">
      <c r="B1841" s="1318" t="s">
        <v>15718</v>
      </c>
      <c r="C1841" s="1318">
        <v>25</v>
      </c>
      <c r="D1841" s="1318">
        <v>22</v>
      </c>
      <c r="E1841" s="1318">
        <v>19</v>
      </c>
      <c r="F1841" s="1318">
        <v>17</v>
      </c>
      <c r="G1841" s="1318">
        <v>15</v>
      </c>
      <c r="H1841" s="1318">
        <v>14</v>
      </c>
      <c r="I1841" s="1318">
        <v>12</v>
      </c>
      <c r="J1841" s="1318">
        <v>11</v>
      </c>
    </row>
    <row r="1842" spans="1:10" x14ac:dyDescent="0.25">
      <c r="A1842" s="1360" t="s">
        <v>12656</v>
      </c>
    </row>
    <row r="1843" spans="1:10" x14ac:dyDescent="0.25">
      <c r="A1843" s="1360" t="s">
        <v>12638</v>
      </c>
    </row>
    <row r="1844" spans="1:10" x14ac:dyDescent="0.25">
      <c r="A1844" s="1360" t="s">
        <v>22222</v>
      </c>
      <c r="B1844" s="1318" t="s">
        <v>22223</v>
      </c>
      <c r="C1844" s="1318" t="s">
        <v>22262</v>
      </c>
    </row>
    <row r="1845" spans="1:10" x14ac:dyDescent="0.25">
      <c r="A1845" s="1360" t="s">
        <v>22225</v>
      </c>
      <c r="B1845" s="1318" t="s">
        <v>15752</v>
      </c>
      <c r="C1845" s="1318" t="s">
        <v>22249</v>
      </c>
    </row>
    <row r="1847" spans="1:10" x14ac:dyDescent="0.25">
      <c r="A1847" s="1360" t="s">
        <v>22227</v>
      </c>
      <c r="B1847" s="1318" t="s">
        <v>22228</v>
      </c>
      <c r="C1847" s="1318" t="s">
        <v>22229</v>
      </c>
    </row>
    <row r="1848" spans="1:10" x14ac:dyDescent="0.25">
      <c r="C1848" s="1318" t="s">
        <v>22230</v>
      </c>
      <c r="D1848" s="1318" t="s">
        <v>22231</v>
      </c>
      <c r="E1848" s="1318" t="s">
        <v>22232</v>
      </c>
      <c r="F1848" s="1318" t="s">
        <v>22233</v>
      </c>
      <c r="G1848" s="1318" t="s">
        <v>22234</v>
      </c>
      <c r="H1848" s="1318" t="s">
        <v>22235</v>
      </c>
      <c r="I1848" s="1318" t="s">
        <v>22236</v>
      </c>
      <c r="J1848" s="1318" t="s">
        <v>22237</v>
      </c>
    </row>
    <row r="1849" spans="1:10" x14ac:dyDescent="0.25">
      <c r="A1849" s="1360" t="s">
        <v>15753</v>
      </c>
      <c r="B1849" s="1318" t="s">
        <v>15754</v>
      </c>
      <c r="C1849" s="1318" t="s">
        <v>22238</v>
      </c>
      <c r="D1849" s="1318" t="s">
        <v>22239</v>
      </c>
      <c r="E1849" s="1318" t="s">
        <v>22240</v>
      </c>
      <c r="F1849" s="1318" t="s">
        <v>22241</v>
      </c>
      <c r="G1849" s="1318" t="s">
        <v>22242</v>
      </c>
      <c r="H1849" s="1318" t="s">
        <v>22243</v>
      </c>
      <c r="I1849" s="1318" t="s">
        <v>22244</v>
      </c>
      <c r="J1849" s="1318" t="s">
        <v>22245</v>
      </c>
    </row>
    <row r="1850" spans="1:10" x14ac:dyDescent="0.25">
      <c r="A1850" s="1360" t="s">
        <v>22246</v>
      </c>
      <c r="B1850" s="1318" t="s">
        <v>22247</v>
      </c>
      <c r="C1850" s="1318" t="s">
        <v>22248</v>
      </c>
      <c r="D1850" s="1318" t="s">
        <v>22248</v>
      </c>
      <c r="E1850" s="1318" t="s">
        <v>22248</v>
      </c>
      <c r="F1850" s="1318" t="s">
        <v>22248</v>
      </c>
      <c r="G1850" s="1318" t="s">
        <v>22248</v>
      </c>
      <c r="H1850" s="1318" t="s">
        <v>22248</v>
      </c>
      <c r="I1850" s="1318" t="s">
        <v>22248</v>
      </c>
      <c r="J1850" s="1318" t="s">
        <v>22248</v>
      </c>
    </row>
    <row r="1852" spans="1:10" x14ac:dyDescent="0.25">
      <c r="A1852" s="1360">
        <v>20</v>
      </c>
      <c r="B1852" s="1318" t="s">
        <v>12628</v>
      </c>
      <c r="C1852" s="1318">
        <v>480</v>
      </c>
      <c r="D1852" s="1318">
        <v>480</v>
      </c>
      <c r="E1852" s="1318">
        <v>480</v>
      </c>
      <c r="F1852" s="1318">
        <v>448</v>
      </c>
      <c r="G1852" s="1318">
        <v>403</v>
      </c>
      <c r="H1852" s="1318">
        <v>367</v>
      </c>
      <c r="I1852" s="1318">
        <v>323</v>
      </c>
      <c r="J1852" s="1318">
        <v>248</v>
      </c>
    </row>
    <row r="1853" spans="1:10" x14ac:dyDescent="0.25">
      <c r="B1853" s="1318" t="s">
        <v>15718</v>
      </c>
      <c r="C1853" s="1318">
        <v>480</v>
      </c>
      <c r="D1853" s="1318">
        <v>480</v>
      </c>
      <c r="E1853" s="1318">
        <v>480</v>
      </c>
      <c r="F1853" s="1318">
        <v>448</v>
      </c>
      <c r="G1853" s="1318">
        <v>403</v>
      </c>
      <c r="H1853" s="1318">
        <v>367</v>
      </c>
      <c r="I1853" s="1318">
        <v>323</v>
      </c>
      <c r="J1853" s="1318">
        <v>182</v>
      </c>
    </row>
    <row r="1854" spans="1:10" x14ac:dyDescent="0.25">
      <c r="A1854" s="1360">
        <v>21</v>
      </c>
      <c r="B1854" s="1318" t="s">
        <v>12628</v>
      </c>
      <c r="C1854" s="1318">
        <v>480</v>
      </c>
      <c r="D1854" s="1318">
        <v>480</v>
      </c>
      <c r="E1854" s="1318">
        <v>480</v>
      </c>
      <c r="F1854" s="1318">
        <v>448</v>
      </c>
      <c r="G1854" s="1318">
        <v>403</v>
      </c>
      <c r="H1854" s="1318">
        <v>367</v>
      </c>
      <c r="I1854" s="1318">
        <v>307</v>
      </c>
      <c r="J1854" s="1318">
        <v>240</v>
      </c>
    </row>
    <row r="1855" spans="1:10" x14ac:dyDescent="0.25">
      <c r="B1855" s="1318" t="s">
        <v>15718</v>
      </c>
      <c r="C1855" s="1318">
        <v>480</v>
      </c>
      <c r="D1855" s="1318">
        <v>480</v>
      </c>
      <c r="E1855" s="1318">
        <v>480</v>
      </c>
      <c r="F1855" s="1318">
        <v>448</v>
      </c>
      <c r="G1855" s="1318">
        <v>403</v>
      </c>
      <c r="H1855" s="1318">
        <v>367</v>
      </c>
      <c r="I1855" s="1318">
        <v>307</v>
      </c>
      <c r="J1855" s="1318">
        <v>123</v>
      </c>
    </row>
    <row r="1856" spans="1:10" x14ac:dyDescent="0.25">
      <c r="A1856" s="1360">
        <v>22</v>
      </c>
      <c r="B1856" s="1318" t="s">
        <v>12628</v>
      </c>
      <c r="C1856" s="1318">
        <v>480</v>
      </c>
      <c r="D1856" s="1318">
        <v>480</v>
      </c>
      <c r="E1856" s="1318">
        <v>480</v>
      </c>
      <c r="F1856" s="1318">
        <v>448</v>
      </c>
      <c r="G1856" s="1318">
        <v>403</v>
      </c>
      <c r="H1856" s="1318">
        <v>367</v>
      </c>
      <c r="I1856" s="1318">
        <v>271</v>
      </c>
      <c r="J1856" s="1318">
        <v>232</v>
      </c>
    </row>
    <row r="1857" spans="1:10" x14ac:dyDescent="0.25">
      <c r="B1857" s="1318" t="s">
        <v>15718</v>
      </c>
      <c r="C1857" s="1318">
        <v>480</v>
      </c>
      <c r="D1857" s="1318">
        <v>480</v>
      </c>
      <c r="E1857" s="1318">
        <v>480</v>
      </c>
      <c r="F1857" s="1318">
        <v>448</v>
      </c>
      <c r="G1857" s="1318">
        <v>403</v>
      </c>
      <c r="H1857" s="1318">
        <v>367</v>
      </c>
      <c r="I1857" s="1318">
        <v>271</v>
      </c>
      <c r="J1857" s="1318">
        <v>90</v>
      </c>
    </row>
    <row r="1858" spans="1:10" x14ac:dyDescent="0.25">
      <c r="A1858" s="1360">
        <v>23</v>
      </c>
      <c r="B1858" s="1318" t="s">
        <v>12628</v>
      </c>
      <c r="C1858" s="1318">
        <v>480</v>
      </c>
      <c r="D1858" s="1318">
        <v>480</v>
      </c>
      <c r="E1858" s="1318">
        <v>480</v>
      </c>
      <c r="F1858" s="1318">
        <v>448</v>
      </c>
      <c r="G1858" s="1318">
        <v>403</v>
      </c>
      <c r="H1858" s="1318">
        <v>367</v>
      </c>
      <c r="I1858" s="1318">
        <v>262</v>
      </c>
      <c r="J1858" s="1318">
        <v>225</v>
      </c>
    </row>
    <row r="1859" spans="1:10" x14ac:dyDescent="0.25">
      <c r="B1859" s="1318" t="s">
        <v>15718</v>
      </c>
      <c r="C1859" s="1318">
        <v>480</v>
      </c>
      <c r="D1859" s="1318">
        <v>480</v>
      </c>
      <c r="E1859" s="1318">
        <v>480</v>
      </c>
      <c r="F1859" s="1318">
        <v>448</v>
      </c>
      <c r="G1859" s="1318">
        <v>403</v>
      </c>
      <c r="H1859" s="1318">
        <v>367</v>
      </c>
      <c r="I1859" s="1318">
        <v>206</v>
      </c>
      <c r="J1859" s="1318">
        <v>72</v>
      </c>
    </row>
    <row r="1860" spans="1:10" x14ac:dyDescent="0.25">
      <c r="A1860" s="1360">
        <v>24</v>
      </c>
      <c r="B1860" s="1318" t="s">
        <v>12628</v>
      </c>
      <c r="C1860" s="1318">
        <v>480</v>
      </c>
      <c r="D1860" s="1318">
        <v>480</v>
      </c>
      <c r="E1860" s="1318">
        <v>480</v>
      </c>
      <c r="F1860" s="1318">
        <v>448</v>
      </c>
      <c r="G1860" s="1318">
        <v>403</v>
      </c>
      <c r="H1860" s="1318">
        <v>318</v>
      </c>
      <c r="I1860" s="1318">
        <v>253</v>
      </c>
      <c r="J1860" s="1318">
        <v>218</v>
      </c>
    </row>
    <row r="1861" spans="1:10" x14ac:dyDescent="0.25">
      <c r="B1861" s="1318" t="s">
        <v>15718</v>
      </c>
      <c r="C1861" s="1318">
        <v>480</v>
      </c>
      <c r="D1861" s="1318">
        <v>480</v>
      </c>
      <c r="E1861" s="1318">
        <v>480</v>
      </c>
      <c r="F1861" s="1318">
        <v>448</v>
      </c>
      <c r="G1861" s="1318">
        <v>403</v>
      </c>
      <c r="H1861" s="1318">
        <v>318</v>
      </c>
      <c r="I1861" s="1318">
        <v>129</v>
      </c>
      <c r="J1861" s="1318">
        <v>60</v>
      </c>
    </row>
    <row r="1862" spans="1:10" x14ac:dyDescent="0.25">
      <c r="A1862" s="1360">
        <v>25</v>
      </c>
      <c r="B1862" s="1318" t="s">
        <v>12628</v>
      </c>
      <c r="C1862" s="1318">
        <v>480</v>
      </c>
      <c r="D1862" s="1318">
        <v>480</v>
      </c>
      <c r="E1862" s="1318">
        <v>480</v>
      </c>
      <c r="F1862" s="1318">
        <v>448</v>
      </c>
      <c r="G1862" s="1318">
        <v>377</v>
      </c>
      <c r="H1862" s="1318">
        <v>289</v>
      </c>
      <c r="I1862" s="1318">
        <v>245</v>
      </c>
      <c r="J1862" s="1318">
        <v>212</v>
      </c>
    </row>
    <row r="1863" spans="1:10" x14ac:dyDescent="0.25">
      <c r="B1863" s="1318" t="s">
        <v>15718</v>
      </c>
      <c r="C1863" s="1318">
        <v>480</v>
      </c>
      <c r="D1863" s="1318">
        <v>480</v>
      </c>
      <c r="E1863" s="1318">
        <v>480</v>
      </c>
      <c r="F1863" s="1318">
        <v>448</v>
      </c>
      <c r="G1863" s="1318">
        <v>377</v>
      </c>
      <c r="H1863" s="1318">
        <v>289</v>
      </c>
      <c r="I1863" s="1318">
        <v>88</v>
      </c>
      <c r="J1863" s="1318">
        <v>49</v>
      </c>
    </row>
    <row r="1864" spans="1:10" x14ac:dyDescent="0.25">
      <c r="A1864" s="1360">
        <v>26</v>
      </c>
      <c r="B1864" s="1318" t="s">
        <v>12628</v>
      </c>
      <c r="C1864" s="1318">
        <v>480</v>
      </c>
      <c r="D1864" s="1318">
        <v>480</v>
      </c>
      <c r="E1864" s="1318">
        <v>480</v>
      </c>
      <c r="F1864" s="1318">
        <v>441</v>
      </c>
      <c r="G1864" s="1318">
        <v>315</v>
      </c>
      <c r="H1864" s="1318">
        <v>278</v>
      </c>
      <c r="I1864" s="1318">
        <v>237</v>
      </c>
      <c r="J1864" s="1318">
        <v>206</v>
      </c>
    </row>
    <row r="1865" spans="1:10" x14ac:dyDescent="0.25">
      <c r="B1865" s="1318" t="s">
        <v>15718</v>
      </c>
      <c r="C1865" s="1318">
        <v>480</v>
      </c>
      <c r="D1865" s="1318">
        <v>480</v>
      </c>
      <c r="E1865" s="1318">
        <v>480</v>
      </c>
      <c r="F1865" s="1318">
        <v>441</v>
      </c>
      <c r="G1865" s="1318">
        <v>315</v>
      </c>
      <c r="H1865" s="1318">
        <v>158</v>
      </c>
      <c r="I1865" s="1318">
        <v>65</v>
      </c>
      <c r="J1865" s="1318">
        <v>41</v>
      </c>
    </row>
    <row r="1866" spans="1:10" x14ac:dyDescent="0.25">
      <c r="A1866" s="1360">
        <v>27</v>
      </c>
      <c r="B1866" s="1318" t="s">
        <v>12628</v>
      </c>
      <c r="C1866" s="1318">
        <v>480</v>
      </c>
      <c r="D1866" s="1318">
        <v>480</v>
      </c>
      <c r="E1866" s="1318">
        <v>480</v>
      </c>
      <c r="F1866" s="1318">
        <v>372</v>
      </c>
      <c r="G1866" s="1318">
        <v>303</v>
      </c>
      <c r="H1866" s="1318">
        <v>268</v>
      </c>
      <c r="I1866" s="1318">
        <v>229</v>
      </c>
      <c r="J1866" s="1318">
        <v>200</v>
      </c>
    </row>
    <row r="1867" spans="1:10" x14ac:dyDescent="0.25">
      <c r="B1867" s="1318" t="s">
        <v>15718</v>
      </c>
      <c r="C1867" s="1318">
        <v>480</v>
      </c>
      <c r="D1867" s="1318">
        <v>480</v>
      </c>
      <c r="E1867" s="1318">
        <v>480</v>
      </c>
      <c r="F1867" s="1318">
        <v>372</v>
      </c>
      <c r="G1867" s="1318">
        <v>256</v>
      </c>
      <c r="H1867" s="1318">
        <v>100</v>
      </c>
      <c r="I1867" s="1318">
        <v>52</v>
      </c>
      <c r="J1867" s="1318">
        <v>35</v>
      </c>
    </row>
    <row r="1868" spans="1:10" x14ac:dyDescent="0.25">
      <c r="A1868" s="1360">
        <v>28</v>
      </c>
      <c r="B1868" s="1318" t="s">
        <v>12628</v>
      </c>
      <c r="C1868" s="1318">
        <v>480</v>
      </c>
      <c r="D1868" s="1318">
        <v>480</v>
      </c>
      <c r="E1868" s="1318">
        <v>435</v>
      </c>
      <c r="F1868" s="1318">
        <v>332</v>
      </c>
      <c r="G1868" s="1318">
        <v>291</v>
      </c>
      <c r="H1868" s="1318">
        <v>259</v>
      </c>
      <c r="I1868" s="1318">
        <v>222</v>
      </c>
      <c r="J1868" s="1318">
        <v>195</v>
      </c>
    </row>
    <row r="1869" spans="1:10" x14ac:dyDescent="0.25">
      <c r="B1869" s="1318" t="s">
        <v>15718</v>
      </c>
      <c r="C1869" s="1318">
        <v>480</v>
      </c>
      <c r="D1869" s="1318">
        <v>480</v>
      </c>
      <c r="E1869" s="1318">
        <v>435</v>
      </c>
      <c r="F1869" s="1318">
        <v>332</v>
      </c>
      <c r="G1869" s="1318">
        <v>123</v>
      </c>
      <c r="H1869" s="1318">
        <v>70</v>
      </c>
      <c r="I1869" s="1318">
        <v>43</v>
      </c>
      <c r="J1869" s="1318">
        <v>31</v>
      </c>
    </row>
    <row r="1870" spans="1:10" x14ac:dyDescent="0.25">
      <c r="A1870" s="1360">
        <v>29</v>
      </c>
      <c r="B1870" s="1318" t="s">
        <v>12628</v>
      </c>
      <c r="C1870" s="1318">
        <v>480</v>
      </c>
      <c r="D1870" s="1318">
        <v>480</v>
      </c>
      <c r="E1870" s="1318">
        <v>367</v>
      </c>
      <c r="F1870" s="1318">
        <v>318</v>
      </c>
      <c r="G1870" s="1318">
        <v>280</v>
      </c>
      <c r="H1870" s="1318">
        <v>250</v>
      </c>
      <c r="I1870" s="1318">
        <v>216</v>
      </c>
      <c r="J1870" s="1318">
        <v>190</v>
      </c>
    </row>
    <row r="1871" spans="1:10" x14ac:dyDescent="0.25">
      <c r="B1871" s="1318" t="s">
        <v>15718</v>
      </c>
      <c r="C1871" s="1318">
        <v>480</v>
      </c>
      <c r="D1871" s="1318">
        <v>480</v>
      </c>
      <c r="E1871" s="1318">
        <v>367</v>
      </c>
      <c r="F1871" s="1318">
        <v>157</v>
      </c>
      <c r="G1871" s="1318">
        <v>83</v>
      </c>
      <c r="H1871" s="1318">
        <v>55</v>
      </c>
      <c r="I1871" s="1318">
        <v>37</v>
      </c>
      <c r="J1871" s="1318">
        <v>27</v>
      </c>
    </row>
    <row r="1872" spans="1:10" x14ac:dyDescent="0.25">
      <c r="A1872" s="1360">
        <v>30</v>
      </c>
      <c r="B1872" s="1318" t="s">
        <v>12628</v>
      </c>
      <c r="C1872" s="1318">
        <v>480</v>
      </c>
      <c r="D1872" s="1318">
        <v>411</v>
      </c>
      <c r="E1872" s="1318">
        <v>350</v>
      </c>
      <c r="F1872" s="1318">
        <v>305</v>
      </c>
      <c r="G1872" s="1318">
        <v>270</v>
      </c>
      <c r="H1872" s="1318">
        <v>242</v>
      </c>
      <c r="I1872" s="1318">
        <v>210</v>
      </c>
      <c r="J1872" s="1318">
        <v>185</v>
      </c>
    </row>
    <row r="1873" spans="1:10" x14ac:dyDescent="0.25">
      <c r="B1873" s="1318" t="s">
        <v>15718</v>
      </c>
      <c r="C1873" s="1318">
        <v>480</v>
      </c>
      <c r="D1873" s="1318">
        <v>411</v>
      </c>
      <c r="E1873" s="1318">
        <v>187</v>
      </c>
      <c r="F1873" s="1318">
        <v>93</v>
      </c>
      <c r="G1873" s="1318">
        <v>60</v>
      </c>
      <c r="H1873" s="1318">
        <v>44</v>
      </c>
      <c r="I1873" s="1318">
        <v>31</v>
      </c>
      <c r="J1873" s="1318">
        <v>24</v>
      </c>
    </row>
    <row r="1874" spans="1:10" x14ac:dyDescent="0.25">
      <c r="A1874" s="1360">
        <v>31</v>
      </c>
      <c r="B1874" s="1318" t="s">
        <v>12628</v>
      </c>
      <c r="C1874" s="1318">
        <v>480</v>
      </c>
      <c r="D1874" s="1318">
        <v>391</v>
      </c>
      <c r="E1874" s="1318">
        <v>336</v>
      </c>
      <c r="F1874" s="1318">
        <v>294</v>
      </c>
      <c r="G1874" s="1318">
        <v>261</v>
      </c>
      <c r="H1874" s="1318">
        <v>235</v>
      </c>
      <c r="I1874" s="1318">
        <v>204</v>
      </c>
      <c r="J1874" s="1318">
        <v>180</v>
      </c>
    </row>
    <row r="1875" spans="1:10" x14ac:dyDescent="0.25">
      <c r="B1875" s="1318" t="s">
        <v>15718</v>
      </c>
      <c r="C1875" s="1318">
        <v>480</v>
      </c>
      <c r="D1875" s="1318">
        <v>286</v>
      </c>
      <c r="E1875" s="1318">
        <v>112</v>
      </c>
      <c r="F1875" s="1318">
        <v>69</v>
      </c>
      <c r="G1875" s="1318">
        <v>49</v>
      </c>
      <c r="H1875" s="1318">
        <v>38</v>
      </c>
      <c r="I1875" s="1318">
        <v>28</v>
      </c>
      <c r="J1875" s="1318">
        <v>22</v>
      </c>
    </row>
    <row r="1876" spans="1:10" x14ac:dyDescent="0.25">
      <c r="A1876" s="1360">
        <v>32</v>
      </c>
      <c r="B1876" s="1318" t="s">
        <v>12628</v>
      </c>
      <c r="C1876" s="1318">
        <v>445</v>
      </c>
      <c r="D1876" s="1318">
        <v>374</v>
      </c>
      <c r="E1876" s="1318">
        <v>322</v>
      </c>
      <c r="F1876" s="1318">
        <v>283</v>
      </c>
      <c r="G1876" s="1318">
        <v>252</v>
      </c>
      <c r="H1876" s="1318">
        <v>227</v>
      </c>
      <c r="I1876" s="1318">
        <v>198</v>
      </c>
      <c r="J1876" s="1318">
        <v>176</v>
      </c>
    </row>
    <row r="1877" spans="1:10" x14ac:dyDescent="0.25">
      <c r="B1877" s="1318" t="s">
        <v>15718</v>
      </c>
      <c r="C1877" s="1318">
        <v>445</v>
      </c>
      <c r="D1877" s="1318">
        <v>132</v>
      </c>
      <c r="E1877" s="1318">
        <v>76</v>
      </c>
      <c r="F1877" s="1318">
        <v>53</v>
      </c>
      <c r="G1877" s="1318">
        <v>41</v>
      </c>
      <c r="H1877" s="1318">
        <v>32</v>
      </c>
      <c r="I1877" s="1318">
        <v>25</v>
      </c>
      <c r="J1877" s="1318">
        <v>20</v>
      </c>
    </row>
    <row r="1878" spans="1:10" x14ac:dyDescent="0.25">
      <c r="A1878" s="1360">
        <v>33</v>
      </c>
      <c r="B1878" s="1318" t="s">
        <v>12628</v>
      </c>
      <c r="C1878" s="1318">
        <v>422</v>
      </c>
      <c r="D1878" s="1318">
        <v>357</v>
      </c>
      <c r="E1878" s="1318">
        <v>309</v>
      </c>
      <c r="F1878" s="1318">
        <v>273</v>
      </c>
      <c r="G1878" s="1318">
        <v>244</v>
      </c>
      <c r="H1878" s="1318">
        <v>221</v>
      </c>
      <c r="I1878" s="1318">
        <v>193</v>
      </c>
      <c r="J1878" s="1318">
        <v>171</v>
      </c>
    </row>
    <row r="1879" spans="1:10" x14ac:dyDescent="0.25">
      <c r="B1879" s="1318" t="s">
        <v>15718</v>
      </c>
      <c r="C1879" s="1318">
        <v>161</v>
      </c>
      <c r="D1879" s="1318">
        <v>85</v>
      </c>
      <c r="E1879" s="1318">
        <v>57</v>
      </c>
      <c r="F1879" s="1318">
        <v>43</v>
      </c>
      <c r="G1879" s="1318">
        <v>34</v>
      </c>
      <c r="H1879" s="1318">
        <v>28</v>
      </c>
      <c r="I1879" s="1318">
        <v>22</v>
      </c>
      <c r="J1879" s="1318">
        <v>18</v>
      </c>
    </row>
    <row r="1880" spans="1:10" x14ac:dyDescent="0.25">
      <c r="A1880" s="1360">
        <v>34</v>
      </c>
      <c r="B1880" s="1318" t="s">
        <v>12628</v>
      </c>
      <c r="C1880" s="1318">
        <v>402</v>
      </c>
      <c r="D1880" s="1318">
        <v>342</v>
      </c>
      <c r="E1880" s="1318">
        <v>298</v>
      </c>
      <c r="F1880" s="1318">
        <v>264</v>
      </c>
      <c r="G1880" s="1318">
        <v>236</v>
      </c>
      <c r="H1880" s="1318">
        <v>214</v>
      </c>
      <c r="I1880" s="1318">
        <v>188</v>
      </c>
      <c r="J1880" s="1318">
        <v>167</v>
      </c>
    </row>
    <row r="1881" spans="1:10" x14ac:dyDescent="0.25">
      <c r="B1881" s="1318" t="s">
        <v>15718</v>
      </c>
      <c r="C1881" s="1318">
        <v>96</v>
      </c>
      <c r="D1881" s="1318">
        <v>62</v>
      </c>
      <c r="E1881" s="1318">
        <v>46</v>
      </c>
      <c r="F1881" s="1318">
        <v>36</v>
      </c>
      <c r="G1881" s="1318">
        <v>30</v>
      </c>
      <c r="H1881" s="1318">
        <v>25</v>
      </c>
      <c r="I1881" s="1318">
        <v>20</v>
      </c>
      <c r="J1881" s="1318">
        <v>17</v>
      </c>
    </row>
    <row r="1882" spans="1:10" x14ac:dyDescent="0.25">
      <c r="A1882" s="1360">
        <v>35</v>
      </c>
      <c r="B1882" s="1318" t="s">
        <v>12628</v>
      </c>
      <c r="C1882" s="1318">
        <v>383</v>
      </c>
      <c r="D1882" s="1318">
        <v>328</v>
      </c>
      <c r="E1882" s="1318">
        <v>287</v>
      </c>
      <c r="F1882" s="1318">
        <v>255</v>
      </c>
      <c r="G1882" s="1318">
        <v>229</v>
      </c>
      <c r="H1882" s="1318">
        <v>208</v>
      </c>
      <c r="I1882" s="1318">
        <v>183</v>
      </c>
      <c r="J1882" s="1318">
        <v>163</v>
      </c>
    </row>
    <row r="1883" spans="1:10" x14ac:dyDescent="0.25">
      <c r="B1883" s="1318" t="s">
        <v>15718</v>
      </c>
      <c r="C1883" s="1318">
        <v>65</v>
      </c>
      <c r="D1883" s="1318">
        <v>47</v>
      </c>
      <c r="E1883" s="1318">
        <v>37</v>
      </c>
      <c r="F1883" s="1318">
        <v>30</v>
      </c>
      <c r="G1883" s="1318">
        <v>26</v>
      </c>
      <c r="H1883" s="1318">
        <v>22</v>
      </c>
      <c r="I1883" s="1318">
        <v>18</v>
      </c>
      <c r="J1883" s="1318">
        <v>16</v>
      </c>
    </row>
    <row r="1884" spans="1:10" x14ac:dyDescent="0.25">
      <c r="A1884" s="1360">
        <v>36</v>
      </c>
      <c r="B1884" s="1318" t="s">
        <v>12628</v>
      </c>
      <c r="C1884" s="1318">
        <v>367</v>
      </c>
      <c r="D1884" s="1318">
        <v>315</v>
      </c>
      <c r="E1884" s="1318">
        <v>277</v>
      </c>
      <c r="F1884" s="1318">
        <v>246</v>
      </c>
      <c r="G1884" s="1318">
        <v>222</v>
      </c>
      <c r="H1884" s="1318">
        <v>202</v>
      </c>
      <c r="I1884" s="1318">
        <v>178</v>
      </c>
      <c r="J1884" s="1318">
        <v>159</v>
      </c>
    </row>
    <row r="1885" spans="1:10" x14ac:dyDescent="0.25">
      <c r="B1885" s="1318" t="s">
        <v>15718</v>
      </c>
      <c r="C1885" s="1318">
        <v>49</v>
      </c>
      <c r="D1885" s="1318">
        <v>38</v>
      </c>
      <c r="E1885" s="1318">
        <v>31</v>
      </c>
      <c r="F1885" s="1318">
        <v>26</v>
      </c>
      <c r="G1885" s="1318">
        <v>22</v>
      </c>
      <c r="H1885" s="1318">
        <v>20</v>
      </c>
      <c r="I1885" s="1318">
        <v>17</v>
      </c>
      <c r="J1885" s="1318">
        <v>14</v>
      </c>
    </row>
    <row r="1886" spans="1:10" x14ac:dyDescent="0.25">
      <c r="A1886" s="1360">
        <v>37</v>
      </c>
      <c r="B1886" s="1318" t="s">
        <v>12628</v>
      </c>
      <c r="C1886" s="1318">
        <v>351</v>
      </c>
      <c r="D1886" s="1318">
        <v>303</v>
      </c>
      <c r="E1886" s="1318">
        <v>267</v>
      </c>
      <c r="F1886" s="1318">
        <v>239</v>
      </c>
      <c r="G1886" s="1318">
        <v>216</v>
      </c>
      <c r="H1886" s="1318">
        <v>197</v>
      </c>
      <c r="I1886" s="1318">
        <v>174</v>
      </c>
      <c r="J1886" s="1318">
        <v>156</v>
      </c>
    </row>
    <row r="1887" spans="1:10" x14ac:dyDescent="0.25">
      <c r="B1887" s="1318" t="s">
        <v>15718</v>
      </c>
      <c r="C1887" s="1318">
        <v>40</v>
      </c>
      <c r="D1887" s="1318">
        <v>32</v>
      </c>
      <c r="E1887" s="1318">
        <v>27</v>
      </c>
      <c r="F1887" s="1318">
        <v>23</v>
      </c>
      <c r="G1887" s="1318">
        <v>20</v>
      </c>
      <c r="H1887" s="1318">
        <v>18</v>
      </c>
      <c r="I1887" s="1318">
        <v>15</v>
      </c>
      <c r="J1887" s="1318">
        <v>13</v>
      </c>
    </row>
    <row r="1888" spans="1:10" x14ac:dyDescent="0.25">
      <c r="A1888" s="1360">
        <v>38</v>
      </c>
      <c r="B1888" s="1318" t="s">
        <v>12628</v>
      </c>
      <c r="C1888" s="1318">
        <v>337</v>
      </c>
      <c r="D1888" s="1318">
        <v>292</v>
      </c>
      <c r="E1888" s="1318">
        <v>258</v>
      </c>
      <c r="F1888" s="1318">
        <v>231</v>
      </c>
      <c r="G1888" s="1318">
        <v>209</v>
      </c>
      <c r="H1888" s="1318">
        <v>191</v>
      </c>
      <c r="I1888" s="1318">
        <v>170</v>
      </c>
      <c r="J1888" s="1318">
        <v>152</v>
      </c>
    </row>
    <row r="1889" spans="1:10" x14ac:dyDescent="0.25">
      <c r="B1889" s="1318" t="s">
        <v>15718</v>
      </c>
      <c r="C1889" s="1318">
        <v>33</v>
      </c>
      <c r="D1889" s="1318">
        <v>28</v>
      </c>
      <c r="E1889" s="1318">
        <v>24</v>
      </c>
      <c r="F1889" s="1318">
        <v>20</v>
      </c>
      <c r="G1889" s="1318">
        <v>18</v>
      </c>
      <c r="H1889" s="1318">
        <v>16</v>
      </c>
      <c r="I1889" s="1318">
        <v>14</v>
      </c>
      <c r="J1889" s="1318">
        <v>12</v>
      </c>
    </row>
    <row r="1890" spans="1:10" x14ac:dyDescent="0.25">
      <c r="A1890" s="1360">
        <v>39</v>
      </c>
      <c r="B1890" s="1318" t="s">
        <v>12628</v>
      </c>
      <c r="C1890" s="1318">
        <v>324</v>
      </c>
      <c r="D1890" s="1318">
        <v>282</v>
      </c>
      <c r="E1890" s="1318">
        <v>250</v>
      </c>
      <c r="F1890" s="1318">
        <v>224</v>
      </c>
      <c r="G1890" s="1318">
        <v>203</v>
      </c>
      <c r="H1890" s="1318">
        <v>186</v>
      </c>
      <c r="I1890" s="1318">
        <v>165</v>
      </c>
      <c r="J1890" s="1318">
        <v>149</v>
      </c>
    </row>
    <row r="1891" spans="1:10" x14ac:dyDescent="0.25">
      <c r="B1891" s="1318" t="s">
        <v>15718</v>
      </c>
      <c r="C1891" s="1318">
        <v>28</v>
      </c>
      <c r="D1891" s="1318">
        <v>24</v>
      </c>
      <c r="E1891" s="1318">
        <v>21</v>
      </c>
      <c r="F1891" s="1318">
        <v>18</v>
      </c>
      <c r="G1891" s="1318">
        <v>16</v>
      </c>
      <c r="H1891" s="1318">
        <v>15</v>
      </c>
      <c r="I1891" s="1318">
        <v>13</v>
      </c>
      <c r="J1891" s="1318">
        <v>11</v>
      </c>
    </row>
    <row r="1892" spans="1:10" x14ac:dyDescent="0.25">
      <c r="A1892" s="1360">
        <v>40</v>
      </c>
      <c r="B1892" s="1318" t="s">
        <v>12628</v>
      </c>
      <c r="C1892" s="1318">
        <v>311</v>
      </c>
      <c r="D1892" s="1318">
        <v>272</v>
      </c>
      <c r="E1892" s="1318">
        <v>242</v>
      </c>
      <c r="F1892" s="1318">
        <v>218</v>
      </c>
      <c r="G1892" s="1318">
        <v>198</v>
      </c>
      <c r="H1892" s="1318">
        <v>182</v>
      </c>
      <c r="I1892" s="1318">
        <v>162</v>
      </c>
      <c r="J1892" s="1318">
        <v>146</v>
      </c>
    </row>
    <row r="1893" spans="1:10" x14ac:dyDescent="0.25">
      <c r="B1893" s="1318" t="s">
        <v>15718</v>
      </c>
      <c r="C1893" s="1318">
        <v>24</v>
      </c>
      <c r="D1893" s="1318">
        <v>21</v>
      </c>
      <c r="E1893" s="1318">
        <v>19</v>
      </c>
      <c r="F1893" s="1318">
        <v>17</v>
      </c>
      <c r="G1893" s="1318">
        <v>15</v>
      </c>
      <c r="H1893" s="1318">
        <v>14</v>
      </c>
      <c r="I1893" s="1318">
        <v>12</v>
      </c>
      <c r="J1893" s="1318">
        <v>11</v>
      </c>
    </row>
    <row r="1894" spans="1:10" x14ac:dyDescent="0.25">
      <c r="A1894" s="1360" t="s">
        <v>12657</v>
      </c>
    </row>
    <row r="1895" spans="1:10" x14ac:dyDescent="0.25">
      <c r="A1895" s="1360" t="s">
        <v>12638</v>
      </c>
    </row>
    <row r="1896" spans="1:10" x14ac:dyDescent="0.25">
      <c r="A1896" s="1360" t="s">
        <v>22222</v>
      </c>
      <c r="B1896" s="1318" t="s">
        <v>22223</v>
      </c>
      <c r="C1896" s="1318" t="s">
        <v>22262</v>
      </c>
    </row>
    <row r="1897" spans="1:10" x14ac:dyDescent="0.25">
      <c r="A1897" s="1360" t="s">
        <v>22225</v>
      </c>
      <c r="B1897" s="1318" t="s">
        <v>15752</v>
      </c>
      <c r="C1897" s="1318" t="s">
        <v>22253</v>
      </c>
    </row>
    <row r="1899" spans="1:10" x14ac:dyDescent="0.25">
      <c r="A1899" s="1360" t="s">
        <v>22227</v>
      </c>
      <c r="B1899" s="1318" t="s">
        <v>22228</v>
      </c>
      <c r="C1899" s="1318" t="s">
        <v>22229</v>
      </c>
    </row>
    <row r="1900" spans="1:10" x14ac:dyDescent="0.25">
      <c r="C1900" s="1318" t="s">
        <v>22230</v>
      </c>
      <c r="D1900" s="1318" t="s">
        <v>22231</v>
      </c>
      <c r="E1900" s="1318" t="s">
        <v>22232</v>
      </c>
      <c r="F1900" s="1318" t="s">
        <v>22233</v>
      </c>
      <c r="G1900" s="1318" t="s">
        <v>22234</v>
      </c>
      <c r="H1900" s="1318" t="s">
        <v>22235</v>
      </c>
      <c r="I1900" s="1318" t="s">
        <v>22236</v>
      </c>
      <c r="J1900" s="1318" t="s">
        <v>22237</v>
      </c>
    </row>
    <row r="1901" spans="1:10" x14ac:dyDescent="0.25">
      <c r="A1901" s="1360" t="s">
        <v>15753</v>
      </c>
      <c r="B1901" s="1318" t="s">
        <v>15754</v>
      </c>
      <c r="C1901" s="1318" t="s">
        <v>22238</v>
      </c>
      <c r="D1901" s="1318" t="s">
        <v>22239</v>
      </c>
      <c r="E1901" s="1318" t="s">
        <v>22240</v>
      </c>
      <c r="F1901" s="1318" t="s">
        <v>22241</v>
      </c>
      <c r="G1901" s="1318" t="s">
        <v>22242</v>
      </c>
      <c r="H1901" s="1318" t="s">
        <v>22243</v>
      </c>
      <c r="I1901" s="1318" t="s">
        <v>22244</v>
      </c>
      <c r="J1901" s="1318" t="s">
        <v>22245</v>
      </c>
    </row>
    <row r="1902" spans="1:10" x14ac:dyDescent="0.25">
      <c r="A1902" s="1360" t="s">
        <v>22246</v>
      </c>
      <c r="B1902" s="1318" t="s">
        <v>22247</v>
      </c>
      <c r="C1902" s="1318" t="s">
        <v>22248</v>
      </c>
      <c r="D1902" s="1318" t="s">
        <v>22248</v>
      </c>
      <c r="E1902" s="1318" t="s">
        <v>22248</v>
      </c>
      <c r="F1902" s="1318" t="s">
        <v>22248</v>
      </c>
      <c r="G1902" s="1318" t="s">
        <v>22248</v>
      </c>
      <c r="H1902" s="1318" t="s">
        <v>22248</v>
      </c>
      <c r="I1902" s="1318" t="s">
        <v>22248</v>
      </c>
      <c r="J1902" s="1318" t="s">
        <v>22248</v>
      </c>
    </row>
    <row r="1904" spans="1:10" x14ac:dyDescent="0.25">
      <c r="A1904" s="1360">
        <v>20</v>
      </c>
      <c r="B1904" s="1318" t="s">
        <v>12628</v>
      </c>
      <c r="C1904" s="1318">
        <v>480</v>
      </c>
      <c r="D1904" s="1318">
        <v>480</v>
      </c>
      <c r="E1904" s="1318">
        <v>480</v>
      </c>
      <c r="F1904" s="1318">
        <v>448</v>
      </c>
      <c r="G1904" s="1318">
        <v>403</v>
      </c>
      <c r="H1904" s="1318">
        <v>367</v>
      </c>
      <c r="I1904" s="1318">
        <v>323</v>
      </c>
      <c r="J1904" s="1318">
        <v>250</v>
      </c>
    </row>
    <row r="1905" spans="1:10" x14ac:dyDescent="0.25">
      <c r="B1905" s="1318" t="s">
        <v>15718</v>
      </c>
      <c r="C1905" s="1318">
        <v>480</v>
      </c>
      <c r="D1905" s="1318">
        <v>480</v>
      </c>
      <c r="E1905" s="1318">
        <v>480</v>
      </c>
      <c r="F1905" s="1318">
        <v>448</v>
      </c>
      <c r="G1905" s="1318">
        <v>403</v>
      </c>
      <c r="H1905" s="1318">
        <v>367</v>
      </c>
      <c r="I1905" s="1318">
        <v>323</v>
      </c>
      <c r="J1905" s="1318">
        <v>250</v>
      </c>
    </row>
    <row r="1906" spans="1:10" x14ac:dyDescent="0.25">
      <c r="A1906" s="1360">
        <v>21</v>
      </c>
      <c r="B1906" s="1318" t="s">
        <v>12628</v>
      </c>
      <c r="C1906" s="1318">
        <v>480</v>
      </c>
      <c r="D1906" s="1318">
        <v>480</v>
      </c>
      <c r="E1906" s="1318">
        <v>480</v>
      </c>
      <c r="F1906" s="1318">
        <v>448</v>
      </c>
      <c r="G1906" s="1318">
        <v>403</v>
      </c>
      <c r="H1906" s="1318">
        <v>367</v>
      </c>
      <c r="I1906" s="1318">
        <v>323</v>
      </c>
      <c r="J1906" s="1318">
        <v>242</v>
      </c>
    </row>
    <row r="1907" spans="1:10" x14ac:dyDescent="0.25">
      <c r="B1907" s="1318" t="s">
        <v>15718</v>
      </c>
      <c r="C1907" s="1318">
        <v>480</v>
      </c>
      <c r="D1907" s="1318">
        <v>480</v>
      </c>
      <c r="E1907" s="1318">
        <v>480</v>
      </c>
      <c r="F1907" s="1318">
        <v>448</v>
      </c>
      <c r="G1907" s="1318">
        <v>403</v>
      </c>
      <c r="H1907" s="1318">
        <v>367</v>
      </c>
      <c r="I1907" s="1318">
        <v>323</v>
      </c>
      <c r="J1907" s="1318">
        <v>150</v>
      </c>
    </row>
    <row r="1908" spans="1:10" x14ac:dyDescent="0.25">
      <c r="A1908" s="1360">
        <v>22</v>
      </c>
      <c r="B1908" s="1318" t="s">
        <v>12628</v>
      </c>
      <c r="C1908" s="1318">
        <v>480</v>
      </c>
      <c r="D1908" s="1318">
        <v>480</v>
      </c>
      <c r="E1908" s="1318">
        <v>480</v>
      </c>
      <c r="F1908" s="1318">
        <v>448</v>
      </c>
      <c r="G1908" s="1318">
        <v>403</v>
      </c>
      <c r="H1908" s="1318">
        <v>367</v>
      </c>
      <c r="I1908" s="1318">
        <v>282</v>
      </c>
      <c r="J1908" s="1318">
        <v>234</v>
      </c>
    </row>
    <row r="1909" spans="1:10" x14ac:dyDescent="0.25">
      <c r="B1909" s="1318" t="s">
        <v>15718</v>
      </c>
      <c r="C1909" s="1318">
        <v>480</v>
      </c>
      <c r="D1909" s="1318">
        <v>480</v>
      </c>
      <c r="E1909" s="1318">
        <v>480</v>
      </c>
      <c r="F1909" s="1318">
        <v>448</v>
      </c>
      <c r="G1909" s="1318">
        <v>403</v>
      </c>
      <c r="H1909" s="1318">
        <v>367</v>
      </c>
      <c r="I1909" s="1318">
        <v>282</v>
      </c>
      <c r="J1909" s="1318">
        <v>102</v>
      </c>
    </row>
    <row r="1910" spans="1:10" x14ac:dyDescent="0.25">
      <c r="A1910" s="1360">
        <v>23</v>
      </c>
      <c r="B1910" s="1318" t="s">
        <v>12628</v>
      </c>
      <c r="C1910" s="1318">
        <v>480</v>
      </c>
      <c r="D1910" s="1318">
        <v>480</v>
      </c>
      <c r="E1910" s="1318">
        <v>480</v>
      </c>
      <c r="F1910" s="1318">
        <v>448</v>
      </c>
      <c r="G1910" s="1318">
        <v>403</v>
      </c>
      <c r="H1910" s="1318">
        <v>367</v>
      </c>
      <c r="I1910" s="1318">
        <v>264</v>
      </c>
      <c r="J1910" s="1318">
        <v>227</v>
      </c>
    </row>
    <row r="1911" spans="1:10" x14ac:dyDescent="0.25">
      <c r="B1911" s="1318" t="s">
        <v>15718</v>
      </c>
      <c r="C1911" s="1318">
        <v>480</v>
      </c>
      <c r="D1911" s="1318">
        <v>480</v>
      </c>
      <c r="E1911" s="1318">
        <v>480</v>
      </c>
      <c r="F1911" s="1318">
        <v>448</v>
      </c>
      <c r="G1911" s="1318">
        <v>403</v>
      </c>
      <c r="H1911" s="1318">
        <v>367</v>
      </c>
      <c r="I1911" s="1318">
        <v>264</v>
      </c>
      <c r="J1911" s="1318">
        <v>79</v>
      </c>
    </row>
    <row r="1912" spans="1:10" x14ac:dyDescent="0.25">
      <c r="A1912" s="1360">
        <v>24</v>
      </c>
      <c r="B1912" s="1318" t="s">
        <v>12628</v>
      </c>
      <c r="C1912" s="1318">
        <v>480</v>
      </c>
      <c r="D1912" s="1318">
        <v>480</v>
      </c>
      <c r="E1912" s="1318">
        <v>480</v>
      </c>
      <c r="F1912" s="1318">
        <v>448</v>
      </c>
      <c r="G1912" s="1318">
        <v>403</v>
      </c>
      <c r="H1912" s="1318">
        <v>336</v>
      </c>
      <c r="I1912" s="1318">
        <v>254</v>
      </c>
      <c r="J1912" s="1318">
        <v>219</v>
      </c>
    </row>
    <row r="1913" spans="1:10" x14ac:dyDescent="0.25">
      <c r="B1913" s="1318" t="s">
        <v>15718</v>
      </c>
      <c r="C1913" s="1318">
        <v>480</v>
      </c>
      <c r="D1913" s="1318">
        <v>480</v>
      </c>
      <c r="E1913" s="1318">
        <v>480</v>
      </c>
      <c r="F1913" s="1318">
        <v>448</v>
      </c>
      <c r="G1913" s="1318">
        <v>403</v>
      </c>
      <c r="H1913" s="1318">
        <v>336</v>
      </c>
      <c r="I1913" s="1318">
        <v>150</v>
      </c>
      <c r="J1913" s="1318">
        <v>64</v>
      </c>
    </row>
    <row r="1914" spans="1:10" x14ac:dyDescent="0.25">
      <c r="A1914" s="1360">
        <v>25</v>
      </c>
      <c r="B1914" s="1318" t="s">
        <v>12628</v>
      </c>
      <c r="C1914" s="1318">
        <v>480</v>
      </c>
      <c r="D1914" s="1318">
        <v>480</v>
      </c>
      <c r="E1914" s="1318">
        <v>480</v>
      </c>
      <c r="F1914" s="1318">
        <v>448</v>
      </c>
      <c r="G1914" s="1318">
        <v>393</v>
      </c>
      <c r="H1914" s="1318">
        <v>290</v>
      </c>
      <c r="I1914" s="1318">
        <v>246</v>
      </c>
      <c r="J1914" s="1318">
        <v>213</v>
      </c>
    </row>
    <row r="1915" spans="1:10" x14ac:dyDescent="0.25">
      <c r="B1915" s="1318" t="s">
        <v>15718</v>
      </c>
      <c r="C1915" s="1318">
        <v>480</v>
      </c>
      <c r="D1915" s="1318">
        <v>480</v>
      </c>
      <c r="E1915" s="1318">
        <v>480</v>
      </c>
      <c r="F1915" s="1318">
        <v>448</v>
      </c>
      <c r="G1915" s="1318">
        <v>393</v>
      </c>
      <c r="H1915" s="1318">
        <v>290</v>
      </c>
      <c r="I1915" s="1318">
        <v>99</v>
      </c>
      <c r="J1915" s="1318">
        <v>52</v>
      </c>
    </row>
    <row r="1916" spans="1:10" x14ac:dyDescent="0.25">
      <c r="A1916" s="1360">
        <v>26</v>
      </c>
      <c r="B1916" s="1318" t="s">
        <v>12628</v>
      </c>
      <c r="C1916" s="1318">
        <v>480</v>
      </c>
      <c r="D1916" s="1318">
        <v>480</v>
      </c>
      <c r="E1916" s="1318">
        <v>480</v>
      </c>
      <c r="F1916" s="1318">
        <v>448</v>
      </c>
      <c r="G1916" s="1318">
        <v>327</v>
      </c>
      <c r="H1916" s="1318">
        <v>279</v>
      </c>
      <c r="I1916" s="1318">
        <v>237</v>
      </c>
      <c r="J1916" s="1318">
        <v>206</v>
      </c>
    </row>
    <row r="1917" spans="1:10" x14ac:dyDescent="0.25">
      <c r="B1917" s="1318" t="s">
        <v>15718</v>
      </c>
      <c r="C1917" s="1318">
        <v>480</v>
      </c>
      <c r="D1917" s="1318">
        <v>480</v>
      </c>
      <c r="E1917" s="1318">
        <v>480</v>
      </c>
      <c r="F1917" s="1318">
        <v>448</v>
      </c>
      <c r="G1917" s="1318">
        <v>327</v>
      </c>
      <c r="H1917" s="1318">
        <v>191</v>
      </c>
      <c r="I1917" s="1318">
        <v>70</v>
      </c>
      <c r="J1917" s="1318">
        <v>43</v>
      </c>
    </row>
    <row r="1918" spans="1:10" x14ac:dyDescent="0.25">
      <c r="A1918" s="1360">
        <v>27</v>
      </c>
      <c r="B1918" s="1318" t="s">
        <v>12628</v>
      </c>
      <c r="C1918" s="1318">
        <v>480</v>
      </c>
      <c r="D1918" s="1318">
        <v>480</v>
      </c>
      <c r="E1918" s="1318">
        <v>480</v>
      </c>
      <c r="F1918" s="1318">
        <v>388</v>
      </c>
      <c r="G1918" s="1318">
        <v>303</v>
      </c>
      <c r="H1918" s="1318">
        <v>269</v>
      </c>
      <c r="I1918" s="1318">
        <v>230</v>
      </c>
      <c r="J1918" s="1318">
        <v>201</v>
      </c>
    </row>
    <row r="1919" spans="1:10" x14ac:dyDescent="0.25">
      <c r="B1919" s="1318" t="s">
        <v>15718</v>
      </c>
      <c r="C1919" s="1318">
        <v>480</v>
      </c>
      <c r="D1919" s="1318">
        <v>480</v>
      </c>
      <c r="E1919" s="1318">
        <v>480</v>
      </c>
      <c r="F1919" s="1318">
        <v>388</v>
      </c>
      <c r="G1919" s="1318">
        <v>303</v>
      </c>
      <c r="H1919" s="1318">
        <v>110</v>
      </c>
      <c r="I1919" s="1318">
        <v>55</v>
      </c>
      <c r="J1919" s="1318">
        <v>37</v>
      </c>
    </row>
    <row r="1920" spans="1:10" x14ac:dyDescent="0.25">
      <c r="A1920" s="1360">
        <v>28</v>
      </c>
      <c r="B1920" s="1318" t="s">
        <v>12628</v>
      </c>
      <c r="C1920" s="1318">
        <v>480</v>
      </c>
      <c r="D1920" s="1318">
        <v>480</v>
      </c>
      <c r="E1920" s="1318">
        <v>454</v>
      </c>
      <c r="F1920" s="1318">
        <v>332</v>
      </c>
      <c r="G1920" s="1318">
        <v>291</v>
      </c>
      <c r="H1920" s="1318">
        <v>259</v>
      </c>
      <c r="I1920" s="1318">
        <v>222</v>
      </c>
      <c r="J1920" s="1318">
        <v>195</v>
      </c>
    </row>
    <row r="1921" spans="1:10" x14ac:dyDescent="0.25">
      <c r="B1921" s="1318" t="s">
        <v>15718</v>
      </c>
      <c r="C1921" s="1318">
        <v>480</v>
      </c>
      <c r="D1921" s="1318">
        <v>480</v>
      </c>
      <c r="E1921" s="1318">
        <v>454</v>
      </c>
      <c r="F1921" s="1318">
        <v>332</v>
      </c>
      <c r="G1921" s="1318">
        <v>134</v>
      </c>
      <c r="H1921" s="1318">
        <v>74</v>
      </c>
      <c r="I1921" s="1318">
        <v>44</v>
      </c>
      <c r="J1921" s="1318">
        <v>31</v>
      </c>
    </row>
    <row r="1922" spans="1:10" x14ac:dyDescent="0.25">
      <c r="A1922" s="1360">
        <v>29</v>
      </c>
      <c r="B1922" s="1318" t="s">
        <v>12628</v>
      </c>
      <c r="C1922" s="1318">
        <v>480</v>
      </c>
      <c r="D1922" s="1318">
        <v>480</v>
      </c>
      <c r="E1922" s="1318">
        <v>367</v>
      </c>
      <c r="F1922" s="1318">
        <v>318</v>
      </c>
      <c r="G1922" s="1318">
        <v>280</v>
      </c>
      <c r="H1922" s="1318">
        <v>250</v>
      </c>
      <c r="I1922" s="1318">
        <v>216</v>
      </c>
      <c r="J1922" s="1318">
        <v>189</v>
      </c>
    </row>
    <row r="1923" spans="1:10" x14ac:dyDescent="0.25">
      <c r="B1923" s="1318" t="s">
        <v>15718</v>
      </c>
      <c r="C1923" s="1318">
        <v>480</v>
      </c>
      <c r="D1923" s="1318">
        <v>480</v>
      </c>
      <c r="E1923" s="1318">
        <v>367</v>
      </c>
      <c r="F1923" s="1318">
        <v>175</v>
      </c>
      <c r="G1923" s="1318">
        <v>86</v>
      </c>
      <c r="H1923" s="1318">
        <v>56</v>
      </c>
      <c r="I1923" s="1318">
        <v>37</v>
      </c>
      <c r="J1923" s="1318">
        <v>28</v>
      </c>
    </row>
    <row r="1924" spans="1:10" x14ac:dyDescent="0.25">
      <c r="A1924" s="1360">
        <v>30</v>
      </c>
      <c r="B1924" s="1318" t="s">
        <v>12628</v>
      </c>
      <c r="C1924" s="1318">
        <v>480</v>
      </c>
      <c r="D1924" s="1318">
        <v>433</v>
      </c>
      <c r="E1924" s="1318">
        <v>350</v>
      </c>
      <c r="F1924" s="1318">
        <v>305</v>
      </c>
      <c r="G1924" s="1318">
        <v>270</v>
      </c>
      <c r="H1924" s="1318">
        <v>242</v>
      </c>
      <c r="I1924" s="1318">
        <v>209</v>
      </c>
      <c r="J1924" s="1318">
        <v>184</v>
      </c>
    </row>
    <row r="1925" spans="1:10" x14ac:dyDescent="0.25">
      <c r="B1925" s="1318" t="s">
        <v>15718</v>
      </c>
      <c r="C1925" s="1318">
        <v>480</v>
      </c>
      <c r="D1925" s="1318">
        <v>433</v>
      </c>
      <c r="E1925" s="1318">
        <v>214</v>
      </c>
      <c r="F1925" s="1318">
        <v>96</v>
      </c>
      <c r="G1925" s="1318">
        <v>61</v>
      </c>
      <c r="H1925" s="1318">
        <v>44</v>
      </c>
      <c r="I1925" s="1318">
        <v>32</v>
      </c>
      <c r="J1925" s="1318">
        <v>24</v>
      </c>
    </row>
    <row r="1926" spans="1:10" x14ac:dyDescent="0.25">
      <c r="A1926" s="1360">
        <v>31</v>
      </c>
      <c r="B1926" s="1318" t="s">
        <v>12628</v>
      </c>
      <c r="C1926" s="1318">
        <v>480</v>
      </c>
      <c r="D1926" s="1318">
        <v>390</v>
      </c>
      <c r="E1926" s="1318">
        <v>334</v>
      </c>
      <c r="F1926" s="1318">
        <v>293</v>
      </c>
      <c r="G1926" s="1318">
        <v>260</v>
      </c>
      <c r="H1926" s="1318">
        <v>234</v>
      </c>
      <c r="I1926" s="1318">
        <v>203</v>
      </c>
      <c r="J1926" s="1318">
        <v>180</v>
      </c>
    </row>
    <row r="1927" spans="1:10" x14ac:dyDescent="0.25">
      <c r="B1927" s="1318" t="s">
        <v>15718</v>
      </c>
      <c r="C1927" s="1318">
        <v>480</v>
      </c>
      <c r="D1927" s="1318">
        <v>368</v>
      </c>
      <c r="E1927" s="1318">
        <v>118</v>
      </c>
      <c r="F1927" s="1318">
        <v>70</v>
      </c>
      <c r="G1927" s="1318">
        <v>49</v>
      </c>
      <c r="H1927" s="1318">
        <v>38</v>
      </c>
      <c r="I1927" s="1318">
        <v>28</v>
      </c>
      <c r="J1927" s="1318">
        <v>22</v>
      </c>
    </row>
    <row r="1928" spans="1:10" x14ac:dyDescent="0.25">
      <c r="A1928" s="1360">
        <v>32</v>
      </c>
      <c r="B1928" s="1318" t="s">
        <v>12628</v>
      </c>
      <c r="C1928" s="1318">
        <v>442</v>
      </c>
      <c r="D1928" s="1318">
        <v>371</v>
      </c>
      <c r="E1928" s="1318">
        <v>320</v>
      </c>
      <c r="F1928" s="1318">
        <v>281</v>
      </c>
      <c r="G1928" s="1318">
        <v>251</v>
      </c>
      <c r="H1928" s="1318">
        <v>226</v>
      </c>
      <c r="I1928" s="1318">
        <v>197</v>
      </c>
      <c r="J1928" s="1318">
        <v>175</v>
      </c>
    </row>
    <row r="1929" spans="1:10" x14ac:dyDescent="0.25">
      <c r="B1929" s="1318" t="s">
        <v>15718</v>
      </c>
      <c r="C1929" s="1318">
        <v>442</v>
      </c>
      <c r="D1929" s="1318">
        <v>141</v>
      </c>
      <c r="E1929" s="1318">
        <v>77</v>
      </c>
      <c r="F1929" s="1318">
        <v>53</v>
      </c>
      <c r="G1929" s="1318">
        <v>40</v>
      </c>
      <c r="H1929" s="1318">
        <v>32</v>
      </c>
      <c r="I1929" s="1318">
        <v>25</v>
      </c>
      <c r="J1929" s="1318">
        <v>20</v>
      </c>
    </row>
    <row r="1930" spans="1:10" x14ac:dyDescent="0.25">
      <c r="A1930" s="1360">
        <v>33</v>
      </c>
      <c r="B1930" s="1318" t="s">
        <v>12628</v>
      </c>
      <c r="C1930" s="1318">
        <v>418</v>
      </c>
      <c r="D1930" s="1318">
        <v>354</v>
      </c>
      <c r="E1930" s="1318">
        <v>307</v>
      </c>
      <c r="F1930" s="1318">
        <v>271</v>
      </c>
      <c r="G1930" s="1318">
        <v>243</v>
      </c>
      <c r="H1930" s="1318">
        <v>219</v>
      </c>
      <c r="I1930" s="1318">
        <v>192</v>
      </c>
      <c r="J1930" s="1318">
        <v>171</v>
      </c>
    </row>
    <row r="1931" spans="1:10" x14ac:dyDescent="0.25">
      <c r="B1931" s="1318" t="s">
        <v>15718</v>
      </c>
      <c r="C1931" s="1318">
        <v>175</v>
      </c>
      <c r="D1931" s="1318">
        <v>86</v>
      </c>
      <c r="E1931" s="1318">
        <v>57</v>
      </c>
      <c r="F1931" s="1318">
        <v>43</v>
      </c>
      <c r="G1931" s="1318">
        <v>34</v>
      </c>
      <c r="H1931" s="1318">
        <v>28</v>
      </c>
      <c r="I1931" s="1318">
        <v>22</v>
      </c>
      <c r="J1931" s="1318">
        <v>18</v>
      </c>
    </row>
    <row r="1932" spans="1:10" x14ac:dyDescent="0.25">
      <c r="A1932" s="1360">
        <v>34</v>
      </c>
      <c r="B1932" s="1318" t="s">
        <v>12628</v>
      </c>
      <c r="C1932" s="1318">
        <v>397</v>
      </c>
      <c r="D1932" s="1318">
        <v>339</v>
      </c>
      <c r="E1932" s="1318">
        <v>295</v>
      </c>
      <c r="F1932" s="1318">
        <v>261</v>
      </c>
      <c r="G1932" s="1318">
        <v>235</v>
      </c>
      <c r="H1932" s="1318">
        <v>213</v>
      </c>
      <c r="I1932" s="1318">
        <v>187</v>
      </c>
      <c r="J1932" s="1318">
        <v>166</v>
      </c>
    </row>
    <row r="1933" spans="1:10" x14ac:dyDescent="0.25">
      <c r="B1933" s="1318" t="s">
        <v>15718</v>
      </c>
      <c r="C1933" s="1318">
        <v>97</v>
      </c>
      <c r="D1933" s="1318">
        <v>62</v>
      </c>
      <c r="E1933" s="1318">
        <v>45</v>
      </c>
      <c r="F1933" s="1318">
        <v>35</v>
      </c>
      <c r="G1933" s="1318">
        <v>29</v>
      </c>
      <c r="H1933" s="1318">
        <v>25</v>
      </c>
      <c r="I1933" s="1318">
        <v>20</v>
      </c>
      <c r="J1933" s="1318">
        <v>17</v>
      </c>
    </row>
    <row r="1934" spans="1:10" x14ac:dyDescent="0.25">
      <c r="A1934" s="1360">
        <v>35</v>
      </c>
      <c r="B1934" s="1318" t="s">
        <v>12628</v>
      </c>
      <c r="C1934" s="1318">
        <v>378</v>
      </c>
      <c r="D1934" s="1318">
        <v>324</v>
      </c>
      <c r="E1934" s="1318">
        <v>284</v>
      </c>
      <c r="F1934" s="1318">
        <v>252</v>
      </c>
      <c r="G1934" s="1318">
        <v>227</v>
      </c>
      <c r="H1934" s="1318">
        <v>206</v>
      </c>
      <c r="I1934" s="1318">
        <v>182</v>
      </c>
      <c r="J1934" s="1318">
        <v>162</v>
      </c>
    </row>
    <row r="1935" spans="1:10" x14ac:dyDescent="0.25">
      <c r="B1935" s="1318" t="s">
        <v>15718</v>
      </c>
      <c r="C1935" s="1318">
        <v>64</v>
      </c>
      <c r="D1935" s="1318">
        <v>46</v>
      </c>
      <c r="E1935" s="1318">
        <v>36</v>
      </c>
      <c r="F1935" s="1318">
        <v>30</v>
      </c>
      <c r="G1935" s="1318">
        <v>25</v>
      </c>
      <c r="H1935" s="1318">
        <v>22</v>
      </c>
      <c r="I1935" s="1318">
        <v>18</v>
      </c>
      <c r="J1935" s="1318">
        <v>15</v>
      </c>
    </row>
    <row r="1936" spans="1:10" x14ac:dyDescent="0.25">
      <c r="A1936" s="1360">
        <v>36</v>
      </c>
      <c r="B1936" s="1318" t="s">
        <v>12628</v>
      </c>
      <c r="C1936" s="1318">
        <v>361</v>
      </c>
      <c r="D1936" s="1318">
        <v>311</v>
      </c>
      <c r="E1936" s="1318">
        <v>273</v>
      </c>
      <c r="F1936" s="1318">
        <v>244</v>
      </c>
      <c r="G1936" s="1318">
        <v>220</v>
      </c>
      <c r="H1936" s="1318">
        <v>200</v>
      </c>
      <c r="I1936" s="1318">
        <v>177</v>
      </c>
      <c r="J1936" s="1318">
        <v>158</v>
      </c>
    </row>
    <row r="1937" spans="1:10" x14ac:dyDescent="0.25">
      <c r="B1937" s="1318" t="s">
        <v>15718</v>
      </c>
      <c r="C1937" s="1318">
        <v>48</v>
      </c>
      <c r="D1937" s="1318">
        <v>37</v>
      </c>
      <c r="E1937" s="1318">
        <v>30</v>
      </c>
      <c r="F1937" s="1318">
        <v>25</v>
      </c>
      <c r="G1937" s="1318">
        <v>22</v>
      </c>
      <c r="H1937" s="1318">
        <v>19</v>
      </c>
      <c r="I1937" s="1318">
        <v>16</v>
      </c>
      <c r="J1937" s="1318">
        <v>14</v>
      </c>
    </row>
    <row r="1938" spans="1:10" x14ac:dyDescent="0.25">
      <c r="A1938" s="1360">
        <v>37</v>
      </c>
      <c r="B1938" s="1318" t="s">
        <v>12628</v>
      </c>
      <c r="C1938" s="1318">
        <v>345</v>
      </c>
      <c r="D1938" s="1318">
        <v>299</v>
      </c>
      <c r="E1938" s="1318">
        <v>264</v>
      </c>
      <c r="F1938" s="1318">
        <v>236</v>
      </c>
      <c r="G1938" s="1318">
        <v>213</v>
      </c>
      <c r="H1938" s="1318">
        <v>195</v>
      </c>
      <c r="I1938" s="1318">
        <v>172</v>
      </c>
      <c r="J1938" s="1318">
        <v>155</v>
      </c>
    </row>
    <row r="1939" spans="1:10" x14ac:dyDescent="0.25">
      <c r="B1939" s="1318" t="s">
        <v>15718</v>
      </c>
      <c r="C1939" s="1318">
        <v>38</v>
      </c>
      <c r="D1939" s="1318">
        <v>31</v>
      </c>
      <c r="E1939" s="1318">
        <v>26</v>
      </c>
      <c r="F1939" s="1318">
        <v>22</v>
      </c>
      <c r="G1939" s="1318">
        <v>20</v>
      </c>
      <c r="H1939" s="1318">
        <v>17</v>
      </c>
      <c r="I1939" s="1318">
        <v>15</v>
      </c>
      <c r="J1939" s="1318">
        <v>13</v>
      </c>
    </row>
    <row r="1940" spans="1:10" x14ac:dyDescent="0.25">
      <c r="A1940" s="1360">
        <v>38</v>
      </c>
      <c r="B1940" s="1318" t="s">
        <v>12628</v>
      </c>
      <c r="C1940" s="1318">
        <v>330</v>
      </c>
      <c r="D1940" s="1318">
        <v>288</v>
      </c>
      <c r="E1940" s="1318">
        <v>255</v>
      </c>
      <c r="F1940" s="1318">
        <v>228</v>
      </c>
      <c r="G1940" s="1318">
        <v>207</v>
      </c>
      <c r="H1940" s="1318">
        <v>190</v>
      </c>
      <c r="I1940" s="1318">
        <v>168</v>
      </c>
      <c r="J1940" s="1318">
        <v>151</v>
      </c>
    </row>
    <row r="1941" spans="1:10" x14ac:dyDescent="0.25">
      <c r="B1941" s="1318" t="s">
        <v>15718</v>
      </c>
      <c r="C1941" s="1318">
        <v>32</v>
      </c>
      <c r="D1941" s="1318">
        <v>26</v>
      </c>
      <c r="E1941" s="1318">
        <v>23</v>
      </c>
      <c r="F1941" s="1318">
        <v>20</v>
      </c>
      <c r="G1941" s="1318">
        <v>18</v>
      </c>
      <c r="H1941" s="1318">
        <v>16</v>
      </c>
      <c r="I1941" s="1318">
        <v>14</v>
      </c>
      <c r="J1941" s="1318">
        <v>12</v>
      </c>
    </row>
    <row r="1942" spans="1:10" x14ac:dyDescent="0.25">
      <c r="A1942" s="1360">
        <v>39</v>
      </c>
      <c r="B1942" s="1318" t="s">
        <v>12628</v>
      </c>
      <c r="C1942" s="1318">
        <v>317</v>
      </c>
      <c r="D1942" s="1318">
        <v>277</v>
      </c>
      <c r="E1942" s="1318">
        <v>246</v>
      </c>
      <c r="F1942" s="1318">
        <v>221</v>
      </c>
      <c r="G1942" s="1318">
        <v>201</v>
      </c>
      <c r="H1942" s="1318">
        <v>184</v>
      </c>
      <c r="I1942" s="1318">
        <v>164</v>
      </c>
      <c r="J1942" s="1318">
        <v>148</v>
      </c>
    </row>
    <row r="1943" spans="1:10" x14ac:dyDescent="0.25">
      <c r="B1943" s="1318" t="s">
        <v>15718</v>
      </c>
      <c r="C1943" s="1318">
        <v>27</v>
      </c>
      <c r="D1943" s="1318">
        <v>23</v>
      </c>
      <c r="E1943" s="1318">
        <v>20</v>
      </c>
      <c r="F1943" s="1318">
        <v>18</v>
      </c>
      <c r="G1943" s="1318">
        <v>16</v>
      </c>
      <c r="H1943" s="1318">
        <v>14</v>
      </c>
      <c r="I1943" s="1318">
        <v>13</v>
      </c>
      <c r="J1943" s="1318">
        <v>11</v>
      </c>
    </row>
    <row r="1944" spans="1:10" x14ac:dyDescent="0.25">
      <c r="A1944" s="1360">
        <v>40</v>
      </c>
      <c r="B1944" s="1318" t="s">
        <v>12628</v>
      </c>
      <c r="C1944" s="1318">
        <v>305</v>
      </c>
      <c r="D1944" s="1318">
        <v>267</v>
      </c>
      <c r="E1944" s="1318">
        <v>238</v>
      </c>
      <c r="F1944" s="1318">
        <v>215</v>
      </c>
      <c r="G1944" s="1318">
        <v>195</v>
      </c>
      <c r="H1944" s="1318">
        <v>180</v>
      </c>
      <c r="I1944" s="1318">
        <v>160</v>
      </c>
      <c r="J1944" s="1318">
        <v>144</v>
      </c>
    </row>
    <row r="1945" spans="1:10" x14ac:dyDescent="0.25">
      <c r="B1945" s="1318" t="s">
        <v>15718</v>
      </c>
      <c r="C1945" s="1318">
        <v>23</v>
      </c>
      <c r="D1945" s="1318">
        <v>20</v>
      </c>
      <c r="E1945" s="1318">
        <v>18</v>
      </c>
      <c r="F1945" s="1318">
        <v>16</v>
      </c>
      <c r="G1945" s="1318">
        <v>14</v>
      </c>
      <c r="H1945" s="1318">
        <v>13</v>
      </c>
      <c r="I1945" s="1318">
        <v>12</v>
      </c>
      <c r="J1945" s="1318">
        <v>10</v>
      </c>
    </row>
    <row r="1946" spans="1:10" x14ac:dyDescent="0.25">
      <c r="A1946" s="1360" t="s">
        <v>12658</v>
      </c>
    </row>
    <row r="1947" spans="1:10" x14ac:dyDescent="0.25">
      <c r="A1947" s="1360" t="s">
        <v>12638</v>
      </c>
    </row>
    <row r="1948" spans="1:10" x14ac:dyDescent="0.25">
      <c r="A1948" s="1360" t="s">
        <v>22222</v>
      </c>
      <c r="B1948" s="1318" t="s">
        <v>22223</v>
      </c>
      <c r="C1948" s="1318" t="s">
        <v>12659</v>
      </c>
    </row>
    <row r="1949" spans="1:10" x14ac:dyDescent="0.25">
      <c r="A1949" s="1360" t="s">
        <v>22225</v>
      </c>
      <c r="B1949" s="1318" t="s">
        <v>15752</v>
      </c>
      <c r="C1949" s="1318" t="s">
        <v>22254</v>
      </c>
    </row>
    <row r="1951" spans="1:10" x14ac:dyDescent="0.25">
      <c r="A1951" s="1360" t="s">
        <v>22227</v>
      </c>
      <c r="B1951" s="1318" t="s">
        <v>22228</v>
      </c>
      <c r="C1951" s="1318" t="s">
        <v>22229</v>
      </c>
    </row>
    <row r="1952" spans="1:10" x14ac:dyDescent="0.25">
      <c r="C1952" s="1318" t="s">
        <v>22230</v>
      </c>
      <c r="D1952" s="1318" t="s">
        <v>22250</v>
      </c>
      <c r="E1952" s="1318" t="s">
        <v>22232</v>
      </c>
      <c r="F1952" s="1318" t="s">
        <v>22233</v>
      </c>
      <c r="G1952" s="1318" t="s">
        <v>22234</v>
      </c>
      <c r="H1952" s="1318" t="s">
        <v>22235</v>
      </c>
      <c r="I1952" s="1318" t="s">
        <v>22251</v>
      </c>
      <c r="J1952" s="1318" t="s">
        <v>22252</v>
      </c>
    </row>
    <row r="1953" spans="1:10" x14ac:dyDescent="0.25">
      <c r="A1953" s="1360" t="s">
        <v>15753</v>
      </c>
      <c r="B1953" s="1318" t="s">
        <v>15754</v>
      </c>
      <c r="C1953" s="1318" t="s">
        <v>22238</v>
      </c>
      <c r="D1953" s="1318" t="s">
        <v>22239</v>
      </c>
      <c r="E1953" s="1318" t="s">
        <v>22240</v>
      </c>
      <c r="F1953" s="1318" t="s">
        <v>22241</v>
      </c>
      <c r="G1953" s="1318" t="s">
        <v>22242</v>
      </c>
      <c r="H1953" s="1318" t="s">
        <v>22243</v>
      </c>
      <c r="I1953" s="1318" t="s">
        <v>22244</v>
      </c>
      <c r="J1953" s="1318" t="s">
        <v>22245</v>
      </c>
    </row>
    <row r="1954" spans="1:10" x14ac:dyDescent="0.25">
      <c r="A1954" s="1360" t="s">
        <v>22246</v>
      </c>
      <c r="B1954" s="1318" t="s">
        <v>22247</v>
      </c>
      <c r="C1954" s="1318" t="s">
        <v>22248</v>
      </c>
      <c r="D1954" s="1318" t="s">
        <v>22248</v>
      </c>
      <c r="E1954" s="1318" t="s">
        <v>22248</v>
      </c>
      <c r="F1954" s="1318" t="s">
        <v>22248</v>
      </c>
      <c r="G1954" s="1318" t="s">
        <v>22248</v>
      </c>
      <c r="H1954" s="1318" t="s">
        <v>22248</v>
      </c>
      <c r="I1954" s="1318" t="s">
        <v>22248</v>
      </c>
      <c r="J1954" s="1318" t="s">
        <v>22248</v>
      </c>
    </row>
    <row r="1956" spans="1:10" x14ac:dyDescent="0.25">
      <c r="A1956" s="1360">
        <v>20</v>
      </c>
      <c r="B1956" s="1318" t="s">
        <v>12628</v>
      </c>
      <c r="C1956" s="1318">
        <v>480</v>
      </c>
      <c r="D1956" s="1318">
        <v>480</v>
      </c>
      <c r="E1956" s="1318">
        <v>480</v>
      </c>
      <c r="F1956" s="1318">
        <v>448</v>
      </c>
      <c r="G1956" s="1318">
        <v>403</v>
      </c>
      <c r="H1956" s="1318">
        <v>367</v>
      </c>
      <c r="I1956" s="1318">
        <v>323</v>
      </c>
      <c r="J1956" s="1318">
        <v>252</v>
      </c>
    </row>
    <row r="1957" spans="1:10" x14ac:dyDescent="0.25">
      <c r="B1957" s="1318" t="s">
        <v>15718</v>
      </c>
      <c r="C1957" s="1318">
        <v>480</v>
      </c>
      <c r="D1957" s="1318">
        <v>480</v>
      </c>
      <c r="E1957" s="1318">
        <v>480</v>
      </c>
      <c r="F1957" s="1318">
        <v>448</v>
      </c>
      <c r="G1957" s="1318">
        <v>403</v>
      </c>
      <c r="H1957" s="1318">
        <v>367</v>
      </c>
      <c r="I1957" s="1318">
        <v>323</v>
      </c>
      <c r="J1957" s="1318">
        <v>252</v>
      </c>
    </row>
    <row r="1958" spans="1:10" x14ac:dyDescent="0.25">
      <c r="A1958" s="1360">
        <v>21</v>
      </c>
      <c r="B1958" s="1318" t="s">
        <v>12628</v>
      </c>
      <c r="C1958" s="1318">
        <v>480</v>
      </c>
      <c r="D1958" s="1318">
        <v>480</v>
      </c>
      <c r="E1958" s="1318">
        <v>480</v>
      </c>
      <c r="F1958" s="1318">
        <v>448</v>
      </c>
      <c r="G1958" s="1318">
        <v>403</v>
      </c>
      <c r="H1958" s="1318">
        <v>367</v>
      </c>
      <c r="I1958" s="1318">
        <v>323</v>
      </c>
      <c r="J1958" s="1318">
        <v>243</v>
      </c>
    </row>
    <row r="1959" spans="1:10" x14ac:dyDescent="0.25">
      <c r="B1959" s="1318" t="s">
        <v>15718</v>
      </c>
      <c r="C1959" s="1318">
        <v>480</v>
      </c>
      <c r="D1959" s="1318">
        <v>480</v>
      </c>
      <c r="E1959" s="1318">
        <v>480</v>
      </c>
      <c r="F1959" s="1318">
        <v>448</v>
      </c>
      <c r="G1959" s="1318">
        <v>403</v>
      </c>
      <c r="H1959" s="1318">
        <v>367</v>
      </c>
      <c r="I1959" s="1318">
        <v>323</v>
      </c>
      <c r="J1959" s="1318">
        <v>160</v>
      </c>
    </row>
    <row r="1960" spans="1:10" x14ac:dyDescent="0.25">
      <c r="A1960" s="1360">
        <v>22</v>
      </c>
      <c r="B1960" s="1318" t="s">
        <v>12628</v>
      </c>
      <c r="C1960" s="1318">
        <v>480</v>
      </c>
      <c r="D1960" s="1318">
        <v>480</v>
      </c>
      <c r="E1960" s="1318">
        <v>480</v>
      </c>
      <c r="F1960" s="1318">
        <v>448</v>
      </c>
      <c r="G1960" s="1318">
        <v>403</v>
      </c>
      <c r="H1960" s="1318">
        <v>367</v>
      </c>
      <c r="I1960" s="1318">
        <v>287</v>
      </c>
      <c r="J1960" s="1318">
        <v>235</v>
      </c>
    </row>
    <row r="1961" spans="1:10" x14ac:dyDescent="0.25">
      <c r="B1961" s="1318" t="s">
        <v>15718</v>
      </c>
      <c r="C1961" s="1318">
        <v>480</v>
      </c>
      <c r="D1961" s="1318">
        <v>480</v>
      </c>
      <c r="E1961" s="1318">
        <v>480</v>
      </c>
      <c r="F1961" s="1318">
        <v>448</v>
      </c>
      <c r="G1961" s="1318">
        <v>403</v>
      </c>
      <c r="H1961" s="1318">
        <v>367</v>
      </c>
      <c r="I1961" s="1318">
        <v>287</v>
      </c>
      <c r="J1961" s="1318">
        <v>106</v>
      </c>
    </row>
    <row r="1962" spans="1:10" x14ac:dyDescent="0.25">
      <c r="A1962" s="1360">
        <v>23</v>
      </c>
      <c r="B1962" s="1318" t="s">
        <v>12628</v>
      </c>
      <c r="C1962" s="1318">
        <v>480</v>
      </c>
      <c r="D1962" s="1318">
        <v>480</v>
      </c>
      <c r="E1962" s="1318">
        <v>480</v>
      </c>
      <c r="F1962" s="1318">
        <v>448</v>
      </c>
      <c r="G1962" s="1318">
        <v>403</v>
      </c>
      <c r="H1962" s="1318">
        <v>367</v>
      </c>
      <c r="I1962" s="1318">
        <v>264</v>
      </c>
      <c r="J1962" s="1318">
        <v>227</v>
      </c>
    </row>
    <row r="1963" spans="1:10" x14ac:dyDescent="0.25">
      <c r="B1963" s="1318" t="s">
        <v>15718</v>
      </c>
      <c r="C1963" s="1318">
        <v>480</v>
      </c>
      <c r="D1963" s="1318">
        <v>480</v>
      </c>
      <c r="E1963" s="1318">
        <v>480</v>
      </c>
      <c r="F1963" s="1318">
        <v>448</v>
      </c>
      <c r="G1963" s="1318">
        <v>403</v>
      </c>
      <c r="H1963" s="1318">
        <v>367</v>
      </c>
      <c r="I1963" s="1318">
        <v>264</v>
      </c>
      <c r="J1963" s="1318">
        <v>80</v>
      </c>
    </row>
    <row r="1964" spans="1:10" x14ac:dyDescent="0.25">
      <c r="A1964" s="1360">
        <v>24</v>
      </c>
      <c r="B1964" s="1318" t="s">
        <v>12628</v>
      </c>
      <c r="C1964" s="1318">
        <v>480</v>
      </c>
      <c r="D1964" s="1318">
        <v>480</v>
      </c>
      <c r="E1964" s="1318">
        <v>480</v>
      </c>
      <c r="F1964" s="1318">
        <v>448</v>
      </c>
      <c r="G1964" s="1318">
        <v>403</v>
      </c>
      <c r="H1964" s="1318">
        <v>338</v>
      </c>
      <c r="I1964" s="1318">
        <v>255</v>
      </c>
      <c r="J1964" s="1318">
        <v>220</v>
      </c>
    </row>
    <row r="1965" spans="1:10" x14ac:dyDescent="0.25">
      <c r="B1965" s="1318" t="s">
        <v>15718</v>
      </c>
      <c r="C1965" s="1318">
        <v>480</v>
      </c>
      <c r="D1965" s="1318">
        <v>480</v>
      </c>
      <c r="E1965" s="1318">
        <v>480</v>
      </c>
      <c r="F1965" s="1318">
        <v>448</v>
      </c>
      <c r="G1965" s="1318">
        <v>403</v>
      </c>
      <c r="H1965" s="1318">
        <v>338</v>
      </c>
      <c r="I1965" s="1318">
        <v>154</v>
      </c>
      <c r="J1965" s="1318">
        <v>64</v>
      </c>
    </row>
    <row r="1966" spans="1:10" x14ac:dyDescent="0.25">
      <c r="A1966" s="1360">
        <v>25</v>
      </c>
      <c r="B1966" s="1318" t="s">
        <v>12628</v>
      </c>
      <c r="C1966" s="1318">
        <v>480</v>
      </c>
      <c r="D1966" s="1318">
        <v>480</v>
      </c>
      <c r="E1966" s="1318">
        <v>480</v>
      </c>
      <c r="F1966" s="1318">
        <v>448</v>
      </c>
      <c r="G1966" s="1318">
        <v>394</v>
      </c>
      <c r="H1966" s="1318">
        <v>290</v>
      </c>
      <c r="I1966" s="1318">
        <v>246</v>
      </c>
      <c r="J1966" s="1318">
        <v>213</v>
      </c>
    </row>
    <row r="1967" spans="1:10" x14ac:dyDescent="0.25">
      <c r="B1967" s="1318" t="s">
        <v>15718</v>
      </c>
      <c r="C1967" s="1318">
        <v>480</v>
      </c>
      <c r="D1967" s="1318">
        <v>480</v>
      </c>
      <c r="E1967" s="1318">
        <v>480</v>
      </c>
      <c r="F1967" s="1318">
        <v>448</v>
      </c>
      <c r="G1967" s="1318">
        <v>394</v>
      </c>
      <c r="H1967" s="1318">
        <v>290</v>
      </c>
      <c r="I1967" s="1318">
        <v>99</v>
      </c>
      <c r="J1967" s="1318">
        <v>52</v>
      </c>
    </row>
    <row r="1968" spans="1:10" x14ac:dyDescent="0.25">
      <c r="A1968" s="1360">
        <v>26</v>
      </c>
      <c r="B1968" s="1318" t="s">
        <v>12628</v>
      </c>
      <c r="C1968" s="1318">
        <v>480</v>
      </c>
      <c r="D1968" s="1318">
        <v>480</v>
      </c>
      <c r="E1968" s="1318">
        <v>480</v>
      </c>
      <c r="F1968" s="1318">
        <v>448</v>
      </c>
      <c r="G1968" s="1318">
        <v>325</v>
      </c>
      <c r="H1968" s="1318">
        <v>279</v>
      </c>
      <c r="I1968" s="1318">
        <v>237</v>
      </c>
      <c r="J1968" s="1318">
        <v>206</v>
      </c>
    </row>
    <row r="1969" spans="1:10" x14ac:dyDescent="0.25">
      <c r="B1969" s="1318" t="s">
        <v>15718</v>
      </c>
      <c r="C1969" s="1318">
        <v>480</v>
      </c>
      <c r="D1969" s="1318">
        <v>480</v>
      </c>
      <c r="E1969" s="1318">
        <v>480</v>
      </c>
      <c r="F1969" s="1318">
        <v>448</v>
      </c>
      <c r="G1969" s="1318">
        <v>325</v>
      </c>
      <c r="H1969" s="1318">
        <v>187</v>
      </c>
      <c r="I1969" s="1318">
        <v>69</v>
      </c>
      <c r="J1969" s="1318">
        <v>43</v>
      </c>
    </row>
    <row r="1970" spans="1:10" x14ac:dyDescent="0.25">
      <c r="A1970" s="1360">
        <v>27</v>
      </c>
      <c r="B1970" s="1318" t="s">
        <v>12628</v>
      </c>
      <c r="C1970" s="1318">
        <v>480</v>
      </c>
      <c r="D1970" s="1318">
        <v>480</v>
      </c>
      <c r="E1970" s="1318">
        <v>480</v>
      </c>
      <c r="F1970" s="1318">
        <v>385</v>
      </c>
      <c r="G1970" s="1318">
        <v>303</v>
      </c>
      <c r="H1970" s="1318">
        <v>268</v>
      </c>
      <c r="I1970" s="1318">
        <v>229</v>
      </c>
      <c r="J1970" s="1318">
        <v>200</v>
      </c>
    </row>
    <row r="1971" spans="1:10" x14ac:dyDescent="0.25">
      <c r="B1971" s="1318" t="s">
        <v>15718</v>
      </c>
      <c r="C1971" s="1318">
        <v>480</v>
      </c>
      <c r="D1971" s="1318">
        <v>480</v>
      </c>
      <c r="E1971" s="1318">
        <v>480</v>
      </c>
      <c r="F1971" s="1318">
        <v>385</v>
      </c>
      <c r="G1971" s="1318">
        <v>303</v>
      </c>
      <c r="H1971" s="1318">
        <v>107</v>
      </c>
      <c r="I1971" s="1318">
        <v>54</v>
      </c>
      <c r="J1971" s="1318">
        <v>36</v>
      </c>
    </row>
    <row r="1972" spans="1:10" x14ac:dyDescent="0.25">
      <c r="A1972" s="1360">
        <v>28</v>
      </c>
      <c r="B1972" s="1318" t="s">
        <v>12628</v>
      </c>
      <c r="C1972" s="1318">
        <v>480</v>
      </c>
      <c r="D1972" s="1318">
        <v>480</v>
      </c>
      <c r="E1972" s="1318">
        <v>450</v>
      </c>
      <c r="F1972" s="1318">
        <v>331</v>
      </c>
      <c r="G1972" s="1318">
        <v>290</v>
      </c>
      <c r="H1972" s="1318">
        <v>258</v>
      </c>
      <c r="I1972" s="1318">
        <v>222</v>
      </c>
      <c r="J1972" s="1318">
        <v>194</v>
      </c>
    </row>
    <row r="1973" spans="1:10" x14ac:dyDescent="0.25">
      <c r="B1973" s="1318" t="s">
        <v>15718</v>
      </c>
      <c r="C1973" s="1318">
        <v>480</v>
      </c>
      <c r="D1973" s="1318">
        <v>480</v>
      </c>
      <c r="E1973" s="1318">
        <v>450</v>
      </c>
      <c r="F1973" s="1318">
        <v>331</v>
      </c>
      <c r="G1973" s="1318">
        <v>127</v>
      </c>
      <c r="H1973" s="1318">
        <v>72</v>
      </c>
      <c r="I1973" s="1318">
        <v>43</v>
      </c>
      <c r="J1973" s="1318">
        <v>31</v>
      </c>
    </row>
    <row r="1974" spans="1:10" x14ac:dyDescent="0.25">
      <c r="A1974" s="1360">
        <v>29</v>
      </c>
      <c r="B1974" s="1318" t="s">
        <v>12628</v>
      </c>
      <c r="C1974" s="1318">
        <v>480</v>
      </c>
      <c r="D1974" s="1318">
        <v>480</v>
      </c>
      <c r="E1974" s="1318">
        <v>365</v>
      </c>
      <c r="F1974" s="1318">
        <v>316</v>
      </c>
      <c r="G1974" s="1318">
        <v>279</v>
      </c>
      <c r="H1974" s="1318">
        <v>249</v>
      </c>
      <c r="I1974" s="1318">
        <v>215</v>
      </c>
      <c r="J1974" s="1318">
        <v>189</v>
      </c>
    </row>
    <row r="1975" spans="1:10" x14ac:dyDescent="0.25">
      <c r="B1975" s="1318" t="s">
        <v>15718</v>
      </c>
      <c r="C1975" s="1318">
        <v>480</v>
      </c>
      <c r="D1975" s="1318">
        <v>480</v>
      </c>
      <c r="E1975" s="1318">
        <v>365</v>
      </c>
      <c r="F1975" s="1318">
        <v>162</v>
      </c>
      <c r="G1975" s="1318">
        <v>83</v>
      </c>
      <c r="H1975" s="1318">
        <v>55</v>
      </c>
      <c r="I1975" s="1318">
        <v>36</v>
      </c>
      <c r="J1975" s="1318">
        <v>27</v>
      </c>
    </row>
    <row r="1976" spans="1:10" x14ac:dyDescent="0.25">
      <c r="A1976" s="1360">
        <v>30</v>
      </c>
      <c r="B1976" s="1318" t="s">
        <v>12628</v>
      </c>
      <c r="C1976" s="1318">
        <v>480</v>
      </c>
      <c r="D1976" s="1318">
        <v>423</v>
      </c>
      <c r="E1976" s="1318">
        <v>347</v>
      </c>
      <c r="F1976" s="1318">
        <v>303</v>
      </c>
      <c r="G1976" s="1318">
        <v>268</v>
      </c>
      <c r="H1976" s="1318">
        <v>240</v>
      </c>
      <c r="I1976" s="1318">
        <v>208</v>
      </c>
      <c r="J1976" s="1318">
        <v>184</v>
      </c>
    </row>
    <row r="1977" spans="1:10" x14ac:dyDescent="0.25">
      <c r="B1977" s="1318" t="s">
        <v>15718</v>
      </c>
      <c r="C1977" s="1318">
        <v>480</v>
      </c>
      <c r="D1977" s="1318">
        <v>423</v>
      </c>
      <c r="E1977" s="1318">
        <v>194</v>
      </c>
      <c r="F1977" s="1318">
        <v>91</v>
      </c>
      <c r="G1977" s="1318">
        <v>59</v>
      </c>
      <c r="H1977" s="1318">
        <v>43</v>
      </c>
      <c r="I1977" s="1318">
        <v>31</v>
      </c>
      <c r="J1977" s="1318">
        <v>24</v>
      </c>
    </row>
    <row r="1978" spans="1:10" x14ac:dyDescent="0.25">
      <c r="A1978" s="1360">
        <v>31</v>
      </c>
      <c r="B1978" s="1318" t="s">
        <v>12628</v>
      </c>
      <c r="C1978" s="1318">
        <v>480</v>
      </c>
      <c r="D1978" s="1318">
        <v>386</v>
      </c>
      <c r="E1978" s="1318">
        <v>332</v>
      </c>
      <c r="F1978" s="1318">
        <v>290</v>
      </c>
      <c r="G1978" s="1318">
        <v>258</v>
      </c>
      <c r="H1978" s="1318">
        <v>232</v>
      </c>
      <c r="I1978" s="1318">
        <v>202</v>
      </c>
      <c r="J1978" s="1318">
        <v>179</v>
      </c>
    </row>
    <row r="1979" spans="1:10" x14ac:dyDescent="0.25">
      <c r="B1979" s="1318" t="s">
        <v>15718</v>
      </c>
      <c r="C1979" s="1318">
        <v>480</v>
      </c>
      <c r="D1979" s="1318">
        <v>313</v>
      </c>
      <c r="E1979" s="1318">
        <v>110</v>
      </c>
      <c r="F1979" s="1318">
        <v>66</v>
      </c>
      <c r="G1979" s="1318">
        <v>47</v>
      </c>
      <c r="H1979" s="1318">
        <v>37</v>
      </c>
      <c r="I1979" s="1318">
        <v>27</v>
      </c>
      <c r="J1979" s="1318">
        <v>22</v>
      </c>
    </row>
    <row r="1980" spans="1:10" x14ac:dyDescent="0.25">
      <c r="A1980" s="1360">
        <v>32</v>
      </c>
      <c r="B1980" s="1318" t="s">
        <v>12628</v>
      </c>
      <c r="C1980" s="1318">
        <v>437</v>
      </c>
      <c r="D1980" s="1318">
        <v>367</v>
      </c>
      <c r="E1980" s="1318">
        <v>317</v>
      </c>
      <c r="F1980" s="1318">
        <v>279</v>
      </c>
      <c r="G1980" s="1318">
        <v>249</v>
      </c>
      <c r="H1980" s="1318">
        <v>225</v>
      </c>
      <c r="I1980" s="1318">
        <v>196</v>
      </c>
      <c r="J1980" s="1318">
        <v>174</v>
      </c>
    </row>
    <row r="1981" spans="1:10" x14ac:dyDescent="0.25">
      <c r="B1981" s="1318" t="s">
        <v>15718</v>
      </c>
      <c r="C1981" s="1318">
        <v>437</v>
      </c>
      <c r="D1981" s="1318">
        <v>129</v>
      </c>
      <c r="E1981" s="1318">
        <v>73</v>
      </c>
      <c r="F1981" s="1318">
        <v>51</v>
      </c>
      <c r="G1981" s="1318">
        <v>39</v>
      </c>
      <c r="H1981" s="1318">
        <v>31</v>
      </c>
      <c r="I1981" s="1318">
        <v>24</v>
      </c>
      <c r="J1981" s="1318">
        <v>20</v>
      </c>
    </row>
    <row r="1982" spans="1:10" x14ac:dyDescent="0.25">
      <c r="A1982" s="1360">
        <v>33</v>
      </c>
      <c r="B1982" s="1318" t="s">
        <v>12628</v>
      </c>
      <c r="C1982" s="1318">
        <v>413</v>
      </c>
      <c r="D1982" s="1318">
        <v>350</v>
      </c>
      <c r="E1982" s="1318">
        <v>304</v>
      </c>
      <c r="F1982" s="1318">
        <v>269</v>
      </c>
      <c r="G1982" s="1318">
        <v>241</v>
      </c>
      <c r="H1982" s="1318">
        <v>218</v>
      </c>
      <c r="I1982" s="1318">
        <v>191</v>
      </c>
      <c r="J1982" s="1318">
        <v>170</v>
      </c>
    </row>
    <row r="1983" spans="1:10" x14ac:dyDescent="0.25">
      <c r="B1983" s="1318" t="s">
        <v>15718</v>
      </c>
      <c r="C1983" s="1318">
        <v>156</v>
      </c>
      <c r="D1983" s="1318">
        <v>80</v>
      </c>
      <c r="E1983" s="1318">
        <v>54</v>
      </c>
      <c r="F1983" s="1318">
        <v>41</v>
      </c>
      <c r="G1983" s="1318">
        <v>33</v>
      </c>
      <c r="H1983" s="1318">
        <v>27</v>
      </c>
      <c r="I1983" s="1318">
        <v>22</v>
      </c>
      <c r="J1983" s="1318">
        <v>18</v>
      </c>
    </row>
    <row r="1984" spans="1:10" x14ac:dyDescent="0.25">
      <c r="A1984" s="1360">
        <v>34</v>
      </c>
      <c r="B1984" s="1318" t="s">
        <v>12628</v>
      </c>
      <c r="C1984" s="1318">
        <v>392</v>
      </c>
      <c r="D1984" s="1318">
        <v>334</v>
      </c>
      <c r="E1984" s="1318">
        <v>292</v>
      </c>
      <c r="F1984" s="1318">
        <v>259</v>
      </c>
      <c r="G1984" s="1318">
        <v>233</v>
      </c>
      <c r="H1984" s="1318">
        <v>211</v>
      </c>
      <c r="I1984" s="1318">
        <v>185</v>
      </c>
      <c r="J1984" s="1318">
        <v>165</v>
      </c>
    </row>
    <row r="1985" spans="1:10" x14ac:dyDescent="0.25">
      <c r="B1985" s="1318" t="s">
        <v>15718</v>
      </c>
      <c r="C1985" s="1318">
        <v>89</v>
      </c>
      <c r="D1985" s="1318">
        <v>58</v>
      </c>
      <c r="E1985" s="1318">
        <v>43</v>
      </c>
      <c r="F1985" s="1318">
        <v>34</v>
      </c>
      <c r="G1985" s="1318">
        <v>28</v>
      </c>
      <c r="H1985" s="1318">
        <v>24</v>
      </c>
      <c r="I1985" s="1318">
        <v>19</v>
      </c>
      <c r="J1985" s="1318">
        <v>16</v>
      </c>
    </row>
    <row r="1986" spans="1:10" x14ac:dyDescent="0.25">
      <c r="A1986" s="1360">
        <v>35</v>
      </c>
      <c r="B1986" s="1318" t="s">
        <v>12628</v>
      </c>
      <c r="C1986" s="1318">
        <v>372</v>
      </c>
      <c r="D1986" s="1318">
        <v>320</v>
      </c>
      <c r="E1986" s="1318">
        <v>280</v>
      </c>
      <c r="F1986" s="1318">
        <v>250</v>
      </c>
      <c r="G1986" s="1318">
        <v>225</v>
      </c>
      <c r="H1986" s="1318">
        <v>205</v>
      </c>
      <c r="I1986" s="1318">
        <v>180</v>
      </c>
      <c r="J1986" s="1318">
        <v>161</v>
      </c>
    </row>
    <row r="1987" spans="1:10" x14ac:dyDescent="0.25">
      <c r="B1987" s="1318" t="s">
        <v>15718</v>
      </c>
      <c r="C1987" s="1318">
        <v>60</v>
      </c>
      <c r="D1987" s="1318">
        <v>44</v>
      </c>
      <c r="E1987" s="1318">
        <v>34</v>
      </c>
      <c r="F1987" s="1318">
        <v>28</v>
      </c>
      <c r="G1987" s="1318">
        <v>24</v>
      </c>
      <c r="H1987" s="1318">
        <v>21</v>
      </c>
      <c r="I1987" s="1318">
        <v>17</v>
      </c>
      <c r="J1987" s="1318">
        <v>15</v>
      </c>
    </row>
    <row r="1988" spans="1:10" x14ac:dyDescent="0.25">
      <c r="A1988" s="1360">
        <v>36</v>
      </c>
      <c r="B1988" s="1318" t="s">
        <v>12628</v>
      </c>
      <c r="C1988" s="1318">
        <v>355</v>
      </c>
      <c r="D1988" s="1318">
        <v>307</v>
      </c>
      <c r="E1988" s="1318">
        <v>270</v>
      </c>
      <c r="F1988" s="1318">
        <v>241</v>
      </c>
      <c r="G1988" s="1318">
        <v>218</v>
      </c>
      <c r="H1988" s="1318">
        <v>199</v>
      </c>
      <c r="I1988" s="1318">
        <v>175</v>
      </c>
      <c r="J1988" s="1318">
        <v>157</v>
      </c>
    </row>
    <row r="1989" spans="1:10" x14ac:dyDescent="0.25">
      <c r="B1989" s="1318" t="s">
        <v>15718</v>
      </c>
      <c r="C1989" s="1318">
        <v>44</v>
      </c>
      <c r="D1989" s="1318">
        <v>35</v>
      </c>
      <c r="E1989" s="1318">
        <v>29</v>
      </c>
      <c r="F1989" s="1318">
        <v>24</v>
      </c>
      <c r="G1989" s="1318">
        <v>21</v>
      </c>
      <c r="H1989" s="1318">
        <v>19</v>
      </c>
      <c r="I1989" s="1318">
        <v>16</v>
      </c>
      <c r="J1989" s="1318">
        <v>14</v>
      </c>
    </row>
    <row r="1990" spans="1:10" x14ac:dyDescent="0.25">
      <c r="A1990" s="1360">
        <v>37</v>
      </c>
      <c r="B1990" s="1318" t="s">
        <v>12628</v>
      </c>
      <c r="C1990" s="1318">
        <v>339</v>
      </c>
      <c r="D1990" s="1318">
        <v>294</v>
      </c>
      <c r="E1990" s="1318">
        <v>260</v>
      </c>
      <c r="F1990" s="1318">
        <v>233</v>
      </c>
      <c r="G1990" s="1318">
        <v>211</v>
      </c>
      <c r="H1990" s="1318">
        <v>193</v>
      </c>
      <c r="I1990" s="1318">
        <v>171</v>
      </c>
      <c r="J1990" s="1318">
        <v>153</v>
      </c>
    </row>
    <row r="1991" spans="1:10" x14ac:dyDescent="0.25">
      <c r="B1991" s="1318" t="s">
        <v>15718</v>
      </c>
      <c r="C1991" s="1318">
        <v>36</v>
      </c>
      <c r="D1991" s="1318">
        <v>29</v>
      </c>
      <c r="E1991" s="1318">
        <v>25</v>
      </c>
      <c r="F1991" s="1318">
        <v>21</v>
      </c>
      <c r="G1991" s="1318">
        <v>19</v>
      </c>
      <c r="H1991" s="1318">
        <v>17</v>
      </c>
      <c r="I1991" s="1318">
        <v>14</v>
      </c>
      <c r="J1991" s="1318">
        <v>13</v>
      </c>
    </row>
    <row r="1992" spans="1:10" x14ac:dyDescent="0.25">
      <c r="A1992" s="1360">
        <v>38</v>
      </c>
      <c r="B1992" s="1318" t="s">
        <v>12628</v>
      </c>
      <c r="C1992" s="1318">
        <v>325</v>
      </c>
      <c r="D1992" s="1318">
        <v>283</v>
      </c>
      <c r="E1992" s="1318">
        <v>251</v>
      </c>
      <c r="F1992" s="1318">
        <v>226</v>
      </c>
      <c r="G1992" s="1318">
        <v>205</v>
      </c>
      <c r="H1992" s="1318">
        <v>188</v>
      </c>
      <c r="I1992" s="1318">
        <v>167</v>
      </c>
      <c r="J1992" s="1318">
        <v>150</v>
      </c>
    </row>
    <row r="1993" spans="1:10" x14ac:dyDescent="0.25">
      <c r="B1993" s="1318" t="s">
        <v>15718</v>
      </c>
      <c r="C1993" s="1318">
        <v>30</v>
      </c>
      <c r="D1993" s="1318">
        <v>25</v>
      </c>
      <c r="E1993" s="1318">
        <v>22</v>
      </c>
      <c r="F1993" s="1318">
        <v>19</v>
      </c>
      <c r="G1993" s="1318">
        <v>17</v>
      </c>
      <c r="H1993" s="1318">
        <v>15</v>
      </c>
      <c r="I1993" s="1318">
        <v>13</v>
      </c>
      <c r="J1993" s="1318">
        <v>12</v>
      </c>
    </row>
    <row r="1994" spans="1:10" x14ac:dyDescent="0.25">
      <c r="A1994" s="1360">
        <v>39</v>
      </c>
      <c r="B1994" s="1318" t="s">
        <v>12628</v>
      </c>
      <c r="C1994" s="1318">
        <v>311</v>
      </c>
      <c r="D1994" s="1318">
        <v>273</v>
      </c>
      <c r="E1994" s="1318">
        <v>243</v>
      </c>
      <c r="F1994" s="1318">
        <v>218</v>
      </c>
      <c r="G1994" s="1318">
        <v>199</v>
      </c>
      <c r="H1994" s="1318">
        <v>182</v>
      </c>
      <c r="I1994" s="1318">
        <v>162</v>
      </c>
      <c r="J1994" s="1318">
        <v>146</v>
      </c>
    </row>
    <row r="1995" spans="1:10" x14ac:dyDescent="0.25">
      <c r="B1995" s="1318" t="s">
        <v>15718</v>
      </c>
      <c r="C1995" s="1318">
        <v>25</v>
      </c>
      <c r="D1995" s="1318">
        <v>22</v>
      </c>
      <c r="E1995" s="1318">
        <v>19</v>
      </c>
      <c r="F1995" s="1318">
        <v>17</v>
      </c>
      <c r="G1995" s="1318">
        <v>15</v>
      </c>
      <c r="H1995" s="1318">
        <v>14</v>
      </c>
      <c r="I1995" s="1318">
        <v>12</v>
      </c>
      <c r="J1995" s="1318">
        <v>11</v>
      </c>
    </row>
    <row r="1996" spans="1:10" x14ac:dyDescent="0.25">
      <c r="A1996" s="1360">
        <v>40</v>
      </c>
      <c r="B1996" s="1318" t="s">
        <v>12628</v>
      </c>
      <c r="C1996" s="1318">
        <v>299</v>
      </c>
      <c r="D1996" s="1318">
        <v>263</v>
      </c>
      <c r="E1996" s="1318">
        <v>235</v>
      </c>
      <c r="F1996" s="1318">
        <v>212</v>
      </c>
      <c r="G1996" s="1318">
        <v>193</v>
      </c>
      <c r="H1996" s="1318">
        <v>178</v>
      </c>
      <c r="I1996" s="1318">
        <v>158</v>
      </c>
      <c r="J1996" s="1318">
        <v>143</v>
      </c>
    </row>
    <row r="1997" spans="1:10" x14ac:dyDescent="0.25">
      <c r="B1997" s="1318" t="s">
        <v>15718</v>
      </c>
      <c r="C1997" s="1318">
        <v>22</v>
      </c>
      <c r="D1997" s="1318">
        <v>19</v>
      </c>
      <c r="E1997" s="1318">
        <v>17</v>
      </c>
      <c r="F1997" s="1318">
        <v>15</v>
      </c>
      <c r="G1997" s="1318">
        <v>14</v>
      </c>
      <c r="H1997" s="1318">
        <v>13</v>
      </c>
      <c r="I1997" s="1318">
        <v>11</v>
      </c>
      <c r="J1997" s="1318">
        <v>10</v>
      </c>
    </row>
    <row r="1998" spans="1:10" x14ac:dyDescent="0.25">
      <c r="A1998" s="1360" t="s">
        <v>12660</v>
      </c>
    </row>
    <row r="1999" spans="1:10" x14ac:dyDescent="0.25">
      <c r="A1999" s="1360" t="s">
        <v>12638</v>
      </c>
    </row>
    <row r="2000" spans="1:10" x14ac:dyDescent="0.25">
      <c r="A2000" s="1360" t="s">
        <v>22222</v>
      </c>
      <c r="B2000" s="1318" t="s">
        <v>22223</v>
      </c>
      <c r="C2000" s="1318" t="s">
        <v>12659</v>
      </c>
    </row>
    <row r="2001" spans="1:10" x14ac:dyDescent="0.25">
      <c r="A2001" s="1360" t="s">
        <v>22225</v>
      </c>
      <c r="B2001" s="1318" t="s">
        <v>15752</v>
      </c>
      <c r="C2001" s="1318" t="s">
        <v>22256</v>
      </c>
    </row>
    <row r="2003" spans="1:10" x14ac:dyDescent="0.25">
      <c r="A2003" s="1360" t="s">
        <v>22227</v>
      </c>
      <c r="B2003" s="1318" t="s">
        <v>22228</v>
      </c>
      <c r="C2003" s="1318" t="s">
        <v>22229</v>
      </c>
    </row>
    <row r="2004" spans="1:10" x14ac:dyDescent="0.25">
      <c r="C2004" s="1318" t="s">
        <v>22230</v>
      </c>
      <c r="D2004" s="1318" t="s">
        <v>22250</v>
      </c>
      <c r="E2004" s="1318" t="s">
        <v>22232</v>
      </c>
      <c r="F2004" s="1318" t="s">
        <v>22233</v>
      </c>
      <c r="G2004" s="1318" t="s">
        <v>22234</v>
      </c>
      <c r="H2004" s="1318" t="s">
        <v>22257</v>
      </c>
      <c r="I2004" s="1318" t="s">
        <v>22251</v>
      </c>
      <c r="J2004" s="1318" t="s">
        <v>22237</v>
      </c>
    </row>
    <row r="2005" spans="1:10" x14ac:dyDescent="0.25">
      <c r="A2005" s="1360" t="s">
        <v>15753</v>
      </c>
      <c r="B2005" s="1318" t="s">
        <v>15754</v>
      </c>
      <c r="C2005" s="1318" t="s">
        <v>22238</v>
      </c>
      <c r="D2005" s="1318" t="s">
        <v>22239</v>
      </c>
      <c r="E2005" s="1318" t="s">
        <v>22240</v>
      </c>
      <c r="F2005" s="1318" t="s">
        <v>22241</v>
      </c>
      <c r="G2005" s="1318" t="s">
        <v>22242</v>
      </c>
      <c r="H2005" s="1318" t="s">
        <v>22243</v>
      </c>
      <c r="I2005" s="1318" t="s">
        <v>22244</v>
      </c>
      <c r="J2005" s="1318" t="s">
        <v>22245</v>
      </c>
    </row>
    <row r="2006" spans="1:10" x14ac:dyDescent="0.25">
      <c r="A2006" s="1360" t="s">
        <v>22246</v>
      </c>
      <c r="B2006" s="1318" t="s">
        <v>22247</v>
      </c>
      <c r="C2006" s="1318" t="s">
        <v>22248</v>
      </c>
      <c r="D2006" s="1318" t="s">
        <v>22248</v>
      </c>
      <c r="E2006" s="1318" t="s">
        <v>22248</v>
      </c>
      <c r="F2006" s="1318" t="s">
        <v>22248</v>
      </c>
      <c r="G2006" s="1318" t="s">
        <v>22248</v>
      </c>
      <c r="H2006" s="1318" t="s">
        <v>22248</v>
      </c>
      <c r="I2006" s="1318" t="s">
        <v>22248</v>
      </c>
      <c r="J2006" s="1318" t="s">
        <v>22248</v>
      </c>
    </row>
    <row r="2008" spans="1:10" x14ac:dyDescent="0.25">
      <c r="A2008" s="1360">
        <v>20</v>
      </c>
      <c r="B2008" s="1318" t="s">
        <v>12628</v>
      </c>
      <c r="C2008" s="1318">
        <v>480</v>
      </c>
      <c r="D2008" s="1318">
        <v>480</v>
      </c>
      <c r="E2008" s="1318">
        <v>480</v>
      </c>
      <c r="F2008" s="1318">
        <v>448</v>
      </c>
      <c r="G2008" s="1318">
        <v>403</v>
      </c>
      <c r="H2008" s="1318">
        <v>367</v>
      </c>
      <c r="I2008" s="1318">
        <v>323</v>
      </c>
      <c r="J2008" s="1318">
        <v>252</v>
      </c>
    </row>
    <row r="2009" spans="1:10" x14ac:dyDescent="0.25">
      <c r="B2009" s="1318" t="s">
        <v>15718</v>
      </c>
      <c r="C2009" s="1318">
        <v>480</v>
      </c>
      <c r="D2009" s="1318">
        <v>480</v>
      </c>
      <c r="E2009" s="1318">
        <v>480</v>
      </c>
      <c r="F2009" s="1318">
        <v>448</v>
      </c>
      <c r="G2009" s="1318">
        <v>403</v>
      </c>
      <c r="H2009" s="1318">
        <v>367</v>
      </c>
      <c r="I2009" s="1318">
        <v>323</v>
      </c>
      <c r="J2009" s="1318">
        <v>252</v>
      </c>
    </row>
    <row r="2010" spans="1:10" x14ac:dyDescent="0.25">
      <c r="A2010" s="1360">
        <v>21</v>
      </c>
      <c r="B2010" s="1318" t="s">
        <v>12628</v>
      </c>
      <c r="C2010" s="1318">
        <v>480</v>
      </c>
      <c r="D2010" s="1318">
        <v>480</v>
      </c>
      <c r="E2010" s="1318">
        <v>480</v>
      </c>
      <c r="F2010" s="1318">
        <v>448</v>
      </c>
      <c r="G2010" s="1318">
        <v>403</v>
      </c>
      <c r="H2010" s="1318">
        <v>367</v>
      </c>
      <c r="I2010" s="1318">
        <v>323</v>
      </c>
      <c r="J2010" s="1318">
        <v>243</v>
      </c>
    </row>
    <row r="2011" spans="1:10" x14ac:dyDescent="0.25">
      <c r="B2011" s="1318" t="s">
        <v>15718</v>
      </c>
      <c r="C2011" s="1318">
        <v>480</v>
      </c>
      <c r="D2011" s="1318">
        <v>480</v>
      </c>
      <c r="E2011" s="1318">
        <v>480</v>
      </c>
      <c r="F2011" s="1318">
        <v>448</v>
      </c>
      <c r="G2011" s="1318">
        <v>403</v>
      </c>
      <c r="H2011" s="1318">
        <v>367</v>
      </c>
      <c r="I2011" s="1318">
        <v>323</v>
      </c>
      <c r="J2011" s="1318">
        <v>157</v>
      </c>
    </row>
    <row r="2012" spans="1:10" x14ac:dyDescent="0.25">
      <c r="A2012" s="1360">
        <v>22</v>
      </c>
      <c r="B2012" s="1318" t="s">
        <v>12628</v>
      </c>
      <c r="C2012" s="1318">
        <v>480</v>
      </c>
      <c r="D2012" s="1318">
        <v>480</v>
      </c>
      <c r="E2012" s="1318">
        <v>480</v>
      </c>
      <c r="F2012" s="1318">
        <v>448</v>
      </c>
      <c r="G2012" s="1318">
        <v>403</v>
      </c>
      <c r="H2012" s="1318">
        <v>367</v>
      </c>
      <c r="I2012" s="1318">
        <v>284</v>
      </c>
      <c r="J2012" s="1318">
        <v>235</v>
      </c>
    </row>
    <row r="2013" spans="1:10" x14ac:dyDescent="0.25">
      <c r="B2013" s="1318" t="s">
        <v>15718</v>
      </c>
      <c r="C2013" s="1318">
        <v>480</v>
      </c>
      <c r="D2013" s="1318">
        <v>480</v>
      </c>
      <c r="E2013" s="1318">
        <v>480</v>
      </c>
      <c r="F2013" s="1318">
        <v>448</v>
      </c>
      <c r="G2013" s="1318">
        <v>403</v>
      </c>
      <c r="H2013" s="1318">
        <v>367</v>
      </c>
      <c r="I2013" s="1318">
        <v>284</v>
      </c>
      <c r="J2013" s="1318">
        <v>104</v>
      </c>
    </row>
    <row r="2014" spans="1:10" x14ac:dyDescent="0.25">
      <c r="A2014" s="1360">
        <v>23</v>
      </c>
      <c r="B2014" s="1318" t="s">
        <v>12628</v>
      </c>
      <c r="C2014" s="1318">
        <v>480</v>
      </c>
      <c r="D2014" s="1318">
        <v>480</v>
      </c>
      <c r="E2014" s="1318">
        <v>480</v>
      </c>
      <c r="F2014" s="1318">
        <v>448</v>
      </c>
      <c r="G2014" s="1318">
        <v>403</v>
      </c>
      <c r="H2014" s="1318">
        <v>367</v>
      </c>
      <c r="I2014" s="1318">
        <v>264</v>
      </c>
      <c r="J2014" s="1318">
        <v>227</v>
      </c>
    </row>
    <row r="2015" spans="1:10" x14ac:dyDescent="0.25">
      <c r="B2015" s="1318" t="s">
        <v>15718</v>
      </c>
      <c r="C2015" s="1318">
        <v>480</v>
      </c>
      <c r="D2015" s="1318">
        <v>480</v>
      </c>
      <c r="E2015" s="1318">
        <v>480</v>
      </c>
      <c r="F2015" s="1318">
        <v>448</v>
      </c>
      <c r="G2015" s="1318">
        <v>403</v>
      </c>
      <c r="H2015" s="1318">
        <v>367</v>
      </c>
      <c r="I2015" s="1318">
        <v>264</v>
      </c>
      <c r="J2015" s="1318">
        <v>79</v>
      </c>
    </row>
    <row r="2016" spans="1:10" x14ac:dyDescent="0.25">
      <c r="A2016" s="1360">
        <v>24</v>
      </c>
      <c r="B2016" s="1318" t="s">
        <v>12628</v>
      </c>
      <c r="C2016" s="1318">
        <v>480</v>
      </c>
      <c r="D2016" s="1318">
        <v>480</v>
      </c>
      <c r="E2016" s="1318">
        <v>480</v>
      </c>
      <c r="F2016" s="1318">
        <v>448</v>
      </c>
      <c r="G2016" s="1318">
        <v>403</v>
      </c>
      <c r="H2016" s="1318">
        <v>332</v>
      </c>
      <c r="I2016" s="1318">
        <v>254</v>
      </c>
      <c r="J2016" s="1318">
        <v>219</v>
      </c>
    </row>
    <row r="2017" spans="1:10" x14ac:dyDescent="0.25">
      <c r="B2017" s="1318" t="s">
        <v>15718</v>
      </c>
      <c r="C2017" s="1318">
        <v>480</v>
      </c>
      <c r="D2017" s="1318">
        <v>480</v>
      </c>
      <c r="E2017" s="1318">
        <v>480</v>
      </c>
      <c r="F2017" s="1318">
        <v>448</v>
      </c>
      <c r="G2017" s="1318">
        <v>403</v>
      </c>
      <c r="H2017" s="1318">
        <v>332</v>
      </c>
      <c r="I2017" s="1318">
        <v>145</v>
      </c>
      <c r="J2017" s="1318">
        <v>63</v>
      </c>
    </row>
    <row r="2018" spans="1:10" x14ac:dyDescent="0.25">
      <c r="A2018" s="1360">
        <v>25</v>
      </c>
      <c r="B2018" s="1318" t="s">
        <v>12628</v>
      </c>
      <c r="C2018" s="1318">
        <v>480</v>
      </c>
      <c r="D2018" s="1318">
        <v>480</v>
      </c>
      <c r="E2018" s="1318">
        <v>480</v>
      </c>
      <c r="F2018" s="1318">
        <v>448</v>
      </c>
      <c r="G2018" s="1318">
        <v>385</v>
      </c>
      <c r="H2018" s="1318">
        <v>289</v>
      </c>
      <c r="I2018" s="1318">
        <v>245</v>
      </c>
      <c r="J2018" s="1318">
        <v>212</v>
      </c>
    </row>
    <row r="2019" spans="1:10" x14ac:dyDescent="0.25">
      <c r="B2019" s="1318" t="s">
        <v>15718</v>
      </c>
      <c r="C2019" s="1318">
        <v>480</v>
      </c>
      <c r="D2019" s="1318">
        <v>480</v>
      </c>
      <c r="E2019" s="1318">
        <v>480</v>
      </c>
      <c r="F2019" s="1318">
        <v>448</v>
      </c>
      <c r="G2019" s="1318">
        <v>385</v>
      </c>
      <c r="H2019" s="1318">
        <v>289</v>
      </c>
      <c r="I2019" s="1318">
        <v>94</v>
      </c>
      <c r="J2019" s="1318">
        <v>51</v>
      </c>
    </row>
    <row r="2020" spans="1:10" x14ac:dyDescent="0.25">
      <c r="A2020" s="1360">
        <v>26</v>
      </c>
      <c r="B2020" s="1318" t="s">
        <v>12628</v>
      </c>
      <c r="C2020" s="1318">
        <v>480</v>
      </c>
      <c r="D2020" s="1318">
        <v>480</v>
      </c>
      <c r="E2020" s="1318">
        <v>480</v>
      </c>
      <c r="F2020" s="1318">
        <v>447</v>
      </c>
      <c r="G2020" s="1318">
        <v>314</v>
      </c>
      <c r="H2020" s="1318">
        <v>278</v>
      </c>
      <c r="I2020" s="1318">
        <v>236</v>
      </c>
      <c r="J2020" s="1318">
        <v>206</v>
      </c>
    </row>
    <row r="2021" spans="1:10" x14ac:dyDescent="0.25">
      <c r="B2021" s="1318" t="s">
        <v>15718</v>
      </c>
      <c r="C2021" s="1318">
        <v>480</v>
      </c>
      <c r="D2021" s="1318">
        <v>480</v>
      </c>
      <c r="E2021" s="1318">
        <v>480</v>
      </c>
      <c r="F2021" s="1318">
        <v>447</v>
      </c>
      <c r="G2021" s="1318">
        <v>314</v>
      </c>
      <c r="H2021" s="1318">
        <v>164</v>
      </c>
      <c r="I2021" s="1318">
        <v>66</v>
      </c>
      <c r="J2021" s="1318">
        <v>41</v>
      </c>
    </row>
    <row r="2022" spans="1:10" x14ac:dyDescent="0.25">
      <c r="A2022" s="1360">
        <v>27</v>
      </c>
      <c r="B2022" s="1318" t="s">
        <v>12628</v>
      </c>
      <c r="C2022" s="1318">
        <v>480</v>
      </c>
      <c r="D2022" s="1318">
        <v>480</v>
      </c>
      <c r="E2022" s="1318">
        <v>480</v>
      </c>
      <c r="F2022" s="1318">
        <v>371</v>
      </c>
      <c r="G2022" s="1318">
        <v>301</v>
      </c>
      <c r="H2022" s="1318">
        <v>267</v>
      </c>
      <c r="I2022" s="1318">
        <v>228</v>
      </c>
      <c r="J2022" s="1318">
        <v>199</v>
      </c>
    </row>
    <row r="2023" spans="1:10" x14ac:dyDescent="0.25">
      <c r="B2023" s="1318" t="s">
        <v>15718</v>
      </c>
      <c r="C2023" s="1318">
        <v>480</v>
      </c>
      <c r="D2023" s="1318">
        <v>480</v>
      </c>
      <c r="E2023" s="1318">
        <v>480</v>
      </c>
      <c r="F2023" s="1318">
        <v>371</v>
      </c>
      <c r="G2023" s="1318">
        <v>242</v>
      </c>
      <c r="H2023" s="1318">
        <v>98</v>
      </c>
      <c r="I2023" s="1318">
        <v>52</v>
      </c>
      <c r="J2023" s="1318">
        <v>35</v>
      </c>
    </row>
    <row r="2024" spans="1:10" x14ac:dyDescent="0.25">
      <c r="A2024" s="1360">
        <v>28</v>
      </c>
      <c r="B2024" s="1318" t="s">
        <v>12628</v>
      </c>
      <c r="C2024" s="1318">
        <v>480</v>
      </c>
      <c r="D2024" s="1318">
        <v>480</v>
      </c>
      <c r="E2024" s="1318">
        <v>434</v>
      </c>
      <c r="F2024" s="1318">
        <v>328</v>
      </c>
      <c r="G2024" s="1318">
        <v>288</v>
      </c>
      <c r="H2024" s="1318">
        <v>257</v>
      </c>
      <c r="I2024" s="1318">
        <v>221</v>
      </c>
      <c r="J2024" s="1318">
        <v>194</v>
      </c>
    </row>
    <row r="2025" spans="1:10" x14ac:dyDescent="0.25">
      <c r="B2025" s="1318" t="s">
        <v>15718</v>
      </c>
      <c r="C2025" s="1318">
        <v>480</v>
      </c>
      <c r="D2025" s="1318">
        <v>480</v>
      </c>
      <c r="E2025" s="1318">
        <v>434</v>
      </c>
      <c r="F2025" s="1318">
        <v>328</v>
      </c>
      <c r="G2025" s="1318">
        <v>113</v>
      </c>
      <c r="H2025" s="1318">
        <v>67</v>
      </c>
      <c r="I2025" s="1318">
        <v>42</v>
      </c>
      <c r="J2025" s="1318">
        <v>30</v>
      </c>
    </row>
    <row r="2026" spans="1:10" x14ac:dyDescent="0.25">
      <c r="A2026" s="1360">
        <v>29</v>
      </c>
      <c r="B2026" s="1318" t="s">
        <v>12628</v>
      </c>
      <c r="C2026" s="1318">
        <v>480</v>
      </c>
      <c r="D2026" s="1318">
        <v>480</v>
      </c>
      <c r="E2026" s="1318">
        <v>362</v>
      </c>
      <c r="F2026" s="1318">
        <v>314</v>
      </c>
      <c r="G2026" s="1318">
        <v>277</v>
      </c>
      <c r="H2026" s="1318">
        <v>248</v>
      </c>
      <c r="I2026" s="1318">
        <v>214</v>
      </c>
      <c r="J2026" s="1318">
        <v>188</v>
      </c>
    </row>
    <row r="2027" spans="1:10" x14ac:dyDescent="0.25">
      <c r="B2027" s="1318" t="s">
        <v>15718</v>
      </c>
      <c r="C2027" s="1318">
        <v>480</v>
      </c>
      <c r="D2027" s="1318">
        <v>480</v>
      </c>
      <c r="E2027" s="1318">
        <v>362</v>
      </c>
      <c r="F2027" s="1318">
        <v>139</v>
      </c>
      <c r="G2027" s="1318">
        <v>76</v>
      </c>
      <c r="H2027" s="1318">
        <v>52</v>
      </c>
      <c r="I2027" s="1318">
        <v>35</v>
      </c>
      <c r="J2027" s="1318">
        <v>27</v>
      </c>
    </row>
    <row r="2028" spans="1:10" x14ac:dyDescent="0.25">
      <c r="A2028" s="1360">
        <v>30</v>
      </c>
      <c r="B2028" s="1318" t="s">
        <v>12628</v>
      </c>
      <c r="C2028" s="1318">
        <v>480</v>
      </c>
      <c r="D2028" s="1318">
        <v>403</v>
      </c>
      <c r="E2028" s="1318">
        <v>344</v>
      </c>
      <c r="F2028" s="1318">
        <v>300</v>
      </c>
      <c r="G2028" s="1318">
        <v>266</v>
      </c>
      <c r="H2028" s="1318">
        <v>239</v>
      </c>
      <c r="I2028" s="1318">
        <v>207</v>
      </c>
      <c r="J2028" s="1318">
        <v>183</v>
      </c>
    </row>
    <row r="2029" spans="1:10" x14ac:dyDescent="0.25">
      <c r="B2029" s="1318" t="s">
        <v>15718</v>
      </c>
      <c r="C2029" s="1318">
        <v>480</v>
      </c>
      <c r="D2029" s="1318">
        <v>403</v>
      </c>
      <c r="E2029" s="1318">
        <v>161</v>
      </c>
      <c r="F2029" s="1318">
        <v>82</v>
      </c>
      <c r="G2029" s="1318">
        <v>55</v>
      </c>
      <c r="H2029" s="1318">
        <v>41</v>
      </c>
      <c r="I2029" s="1318">
        <v>30</v>
      </c>
      <c r="J2029" s="1318">
        <v>23</v>
      </c>
    </row>
    <row r="2030" spans="1:10" x14ac:dyDescent="0.25">
      <c r="A2030" s="1360">
        <v>31</v>
      </c>
      <c r="B2030" s="1318" t="s">
        <v>12628</v>
      </c>
      <c r="C2030" s="1318">
        <v>480</v>
      </c>
      <c r="D2030" s="1318">
        <v>382</v>
      </c>
      <c r="E2030" s="1318">
        <v>328</v>
      </c>
      <c r="F2030" s="1318">
        <v>288</v>
      </c>
      <c r="G2030" s="1318">
        <v>256</v>
      </c>
      <c r="H2030" s="1318">
        <v>231</v>
      </c>
      <c r="I2030" s="1318">
        <v>201</v>
      </c>
      <c r="J2030" s="1318">
        <v>178</v>
      </c>
    </row>
    <row r="2031" spans="1:10" x14ac:dyDescent="0.25">
      <c r="B2031" s="1318" t="s">
        <v>15718</v>
      </c>
      <c r="C2031" s="1318">
        <v>480</v>
      </c>
      <c r="D2031" s="1318">
        <v>232</v>
      </c>
      <c r="E2031" s="1318">
        <v>97</v>
      </c>
      <c r="F2031" s="1318">
        <v>61</v>
      </c>
      <c r="G2031" s="1318">
        <v>45</v>
      </c>
      <c r="H2031" s="1318">
        <v>35</v>
      </c>
      <c r="I2031" s="1318">
        <v>26</v>
      </c>
      <c r="J2031" s="1318">
        <v>21</v>
      </c>
    </row>
    <row r="2032" spans="1:10" x14ac:dyDescent="0.25">
      <c r="A2032" s="1360">
        <v>32</v>
      </c>
      <c r="B2032" s="1318" t="s">
        <v>12628</v>
      </c>
      <c r="C2032" s="1318">
        <v>430</v>
      </c>
      <c r="D2032" s="1318">
        <v>363</v>
      </c>
      <c r="E2032" s="1318">
        <v>314</v>
      </c>
      <c r="F2032" s="1318">
        <v>276</v>
      </c>
      <c r="G2032" s="1318">
        <v>247</v>
      </c>
      <c r="H2032" s="1318">
        <v>223</v>
      </c>
      <c r="I2032" s="1318">
        <v>195</v>
      </c>
      <c r="J2032" s="1318">
        <v>173</v>
      </c>
    </row>
    <row r="2033" spans="1:10" x14ac:dyDescent="0.25">
      <c r="B2033" s="1318" t="s">
        <v>15718</v>
      </c>
      <c r="C2033" s="1318">
        <v>339</v>
      </c>
      <c r="D2033" s="1318">
        <v>111</v>
      </c>
      <c r="E2033" s="1318">
        <v>67</v>
      </c>
      <c r="F2033" s="1318">
        <v>47</v>
      </c>
      <c r="G2033" s="1318">
        <v>37</v>
      </c>
      <c r="H2033" s="1318">
        <v>30</v>
      </c>
      <c r="I2033" s="1318">
        <v>23</v>
      </c>
      <c r="J2033" s="1318">
        <v>19</v>
      </c>
    </row>
    <row r="2034" spans="1:10" x14ac:dyDescent="0.25">
      <c r="A2034" s="1360">
        <v>33</v>
      </c>
      <c r="B2034" s="1318" t="s">
        <v>12628</v>
      </c>
      <c r="C2034" s="1318">
        <v>407</v>
      </c>
      <c r="D2034" s="1318">
        <v>346</v>
      </c>
      <c r="E2034" s="1318">
        <v>301</v>
      </c>
      <c r="F2034" s="1318">
        <v>266</v>
      </c>
      <c r="G2034" s="1318">
        <v>238</v>
      </c>
      <c r="H2034" s="1318">
        <v>216</v>
      </c>
      <c r="I2034" s="1318">
        <v>189</v>
      </c>
      <c r="J2034" s="1318">
        <v>169</v>
      </c>
    </row>
    <row r="2035" spans="1:10" x14ac:dyDescent="0.25">
      <c r="B2035" s="1318" t="s">
        <v>15718</v>
      </c>
      <c r="C2035" s="1318">
        <v>129</v>
      </c>
      <c r="D2035" s="1318">
        <v>72</v>
      </c>
      <c r="E2035" s="1318">
        <v>50</v>
      </c>
      <c r="F2035" s="1318">
        <v>38</v>
      </c>
      <c r="G2035" s="1318">
        <v>31</v>
      </c>
      <c r="H2035" s="1318">
        <v>26</v>
      </c>
      <c r="I2035" s="1318">
        <v>21</v>
      </c>
      <c r="J2035" s="1318">
        <v>17</v>
      </c>
    </row>
    <row r="2036" spans="1:10" x14ac:dyDescent="0.25">
      <c r="A2036" s="1360">
        <v>34</v>
      </c>
      <c r="B2036" s="1318" t="s">
        <v>12628</v>
      </c>
      <c r="C2036" s="1318">
        <v>386</v>
      </c>
      <c r="D2036" s="1318">
        <v>330</v>
      </c>
      <c r="E2036" s="1318">
        <v>288</v>
      </c>
      <c r="F2036" s="1318">
        <v>256</v>
      </c>
      <c r="G2036" s="1318">
        <v>230</v>
      </c>
      <c r="H2036" s="1318">
        <v>209</v>
      </c>
      <c r="I2036" s="1318">
        <v>184</v>
      </c>
      <c r="J2036" s="1318">
        <v>164</v>
      </c>
    </row>
    <row r="2037" spans="1:10" x14ac:dyDescent="0.25">
      <c r="B2037" s="1318" t="s">
        <v>15718</v>
      </c>
      <c r="C2037" s="1318">
        <v>79</v>
      </c>
      <c r="D2037" s="1318">
        <v>53</v>
      </c>
      <c r="E2037" s="1318">
        <v>40</v>
      </c>
      <c r="F2037" s="1318">
        <v>32</v>
      </c>
      <c r="G2037" s="1318">
        <v>27</v>
      </c>
      <c r="H2037" s="1318">
        <v>23</v>
      </c>
      <c r="I2037" s="1318">
        <v>19</v>
      </c>
      <c r="J2037" s="1318">
        <v>16</v>
      </c>
    </row>
    <row r="2038" spans="1:10" x14ac:dyDescent="0.25">
      <c r="A2038" s="1360">
        <v>35</v>
      </c>
      <c r="B2038" s="1318" t="s">
        <v>12628</v>
      </c>
      <c r="C2038" s="1318">
        <v>366</v>
      </c>
      <c r="D2038" s="1318">
        <v>316</v>
      </c>
      <c r="E2038" s="1318">
        <v>277</v>
      </c>
      <c r="F2038" s="1318">
        <v>247</v>
      </c>
      <c r="G2038" s="1318">
        <v>223</v>
      </c>
      <c r="H2038" s="1318">
        <v>203</v>
      </c>
      <c r="I2038" s="1318">
        <v>179</v>
      </c>
      <c r="J2038" s="1318">
        <v>160</v>
      </c>
    </row>
    <row r="2039" spans="1:10" x14ac:dyDescent="0.25">
      <c r="B2039" s="1318" t="s">
        <v>15718</v>
      </c>
      <c r="C2039" s="1318">
        <v>54</v>
      </c>
      <c r="D2039" s="1318">
        <v>41</v>
      </c>
      <c r="E2039" s="1318">
        <v>32</v>
      </c>
      <c r="F2039" s="1318">
        <v>27</v>
      </c>
      <c r="G2039" s="1318">
        <v>23</v>
      </c>
      <c r="H2039" s="1318">
        <v>20</v>
      </c>
      <c r="I2039" s="1318">
        <v>17</v>
      </c>
      <c r="J2039" s="1318">
        <v>15</v>
      </c>
    </row>
    <row r="2040" spans="1:10" x14ac:dyDescent="0.25">
      <c r="A2040" s="1360">
        <v>36</v>
      </c>
      <c r="B2040" s="1318" t="s">
        <v>12628</v>
      </c>
      <c r="C2040" s="1318">
        <v>349</v>
      </c>
      <c r="D2040" s="1318">
        <v>302</v>
      </c>
      <c r="E2040" s="1318">
        <v>267</v>
      </c>
      <c r="F2040" s="1318">
        <v>238</v>
      </c>
      <c r="G2040" s="1318">
        <v>216</v>
      </c>
      <c r="H2040" s="1318">
        <v>197</v>
      </c>
      <c r="I2040" s="1318">
        <v>174</v>
      </c>
      <c r="J2040" s="1318">
        <v>156</v>
      </c>
    </row>
    <row r="2041" spans="1:10" x14ac:dyDescent="0.25">
      <c r="B2041" s="1318" t="s">
        <v>15718</v>
      </c>
      <c r="C2041" s="1318">
        <v>41</v>
      </c>
      <c r="D2041" s="1318">
        <v>33</v>
      </c>
      <c r="E2041" s="1318">
        <v>27</v>
      </c>
      <c r="F2041" s="1318">
        <v>23</v>
      </c>
      <c r="G2041" s="1318">
        <v>20</v>
      </c>
      <c r="H2041" s="1318">
        <v>18</v>
      </c>
      <c r="I2041" s="1318">
        <v>15</v>
      </c>
      <c r="J2041" s="1318">
        <v>13</v>
      </c>
    </row>
    <row r="2042" spans="1:10" x14ac:dyDescent="0.25">
      <c r="A2042" s="1360">
        <v>37</v>
      </c>
      <c r="B2042" s="1318" t="s">
        <v>12628</v>
      </c>
      <c r="C2042" s="1318">
        <v>333</v>
      </c>
      <c r="D2042" s="1318">
        <v>290</v>
      </c>
      <c r="E2042" s="1318">
        <v>257</v>
      </c>
      <c r="F2042" s="1318">
        <v>230</v>
      </c>
      <c r="G2042" s="1318">
        <v>209</v>
      </c>
      <c r="H2042" s="1318">
        <v>191</v>
      </c>
      <c r="I2042" s="1318">
        <v>170</v>
      </c>
      <c r="J2042" s="1318">
        <v>152</v>
      </c>
    </row>
    <row r="2043" spans="1:10" x14ac:dyDescent="0.25">
      <c r="B2043" s="1318" t="s">
        <v>15718</v>
      </c>
      <c r="C2043" s="1318">
        <v>34</v>
      </c>
      <c r="D2043" s="1318">
        <v>28</v>
      </c>
      <c r="E2043" s="1318">
        <v>24</v>
      </c>
      <c r="F2043" s="1318">
        <v>20</v>
      </c>
      <c r="G2043" s="1318">
        <v>18</v>
      </c>
      <c r="H2043" s="1318">
        <v>16</v>
      </c>
      <c r="I2043" s="1318">
        <v>14</v>
      </c>
      <c r="J2043" s="1318">
        <v>12</v>
      </c>
    </row>
    <row r="2044" spans="1:10" x14ac:dyDescent="0.25">
      <c r="A2044" s="1360">
        <v>38</v>
      </c>
      <c r="B2044" s="1318" t="s">
        <v>12628</v>
      </c>
      <c r="C2044" s="1318">
        <v>319</v>
      </c>
      <c r="D2044" s="1318">
        <v>279</v>
      </c>
      <c r="E2044" s="1318">
        <v>248</v>
      </c>
      <c r="F2044" s="1318">
        <v>223</v>
      </c>
      <c r="G2044" s="1318">
        <v>203</v>
      </c>
      <c r="H2044" s="1318">
        <v>186</v>
      </c>
      <c r="I2044" s="1318">
        <v>165</v>
      </c>
      <c r="J2044" s="1318">
        <v>149</v>
      </c>
    </row>
    <row r="2045" spans="1:10" x14ac:dyDescent="0.25">
      <c r="B2045" s="1318" t="s">
        <v>15718</v>
      </c>
      <c r="C2045" s="1318">
        <v>28</v>
      </c>
      <c r="D2045" s="1318">
        <v>24</v>
      </c>
      <c r="E2045" s="1318">
        <v>21</v>
      </c>
      <c r="F2045" s="1318">
        <v>18</v>
      </c>
      <c r="G2045" s="1318">
        <v>16</v>
      </c>
      <c r="H2045" s="1318">
        <v>15</v>
      </c>
      <c r="I2045" s="1318">
        <v>13</v>
      </c>
      <c r="J2045" s="1318">
        <v>12</v>
      </c>
    </row>
    <row r="2046" spans="1:10" x14ac:dyDescent="0.25">
      <c r="A2046" s="1360">
        <v>39</v>
      </c>
      <c r="B2046" s="1318" t="s">
        <v>12628</v>
      </c>
      <c r="C2046" s="1318">
        <v>306</v>
      </c>
      <c r="D2046" s="1318">
        <v>268</v>
      </c>
      <c r="E2046" s="1318">
        <v>239</v>
      </c>
      <c r="F2046" s="1318">
        <v>216</v>
      </c>
      <c r="G2046" s="1318">
        <v>197</v>
      </c>
      <c r="H2046" s="1318">
        <v>181</v>
      </c>
      <c r="I2046" s="1318">
        <v>161</v>
      </c>
      <c r="J2046" s="1318">
        <v>145</v>
      </c>
    </row>
    <row r="2047" spans="1:10" x14ac:dyDescent="0.25">
      <c r="B2047" s="1318" t="s">
        <v>15718</v>
      </c>
      <c r="C2047" s="1318">
        <v>24</v>
      </c>
      <c r="D2047" s="1318">
        <v>21</v>
      </c>
      <c r="E2047" s="1318">
        <v>18</v>
      </c>
      <c r="F2047" s="1318">
        <v>16</v>
      </c>
      <c r="G2047" s="1318">
        <v>15</v>
      </c>
      <c r="H2047" s="1318">
        <v>13</v>
      </c>
      <c r="I2047" s="1318">
        <v>12</v>
      </c>
      <c r="J2047" s="1318">
        <v>11</v>
      </c>
    </row>
    <row r="2048" spans="1:10" x14ac:dyDescent="0.25">
      <c r="A2048" s="1360">
        <v>40</v>
      </c>
      <c r="B2048" s="1318" t="s">
        <v>12628</v>
      </c>
      <c r="C2048" s="1318">
        <v>293</v>
      </c>
      <c r="D2048" s="1318">
        <v>259</v>
      </c>
      <c r="E2048" s="1318">
        <v>231</v>
      </c>
      <c r="F2048" s="1318">
        <v>209</v>
      </c>
      <c r="G2048" s="1318">
        <v>191</v>
      </c>
      <c r="H2048" s="1318">
        <v>176</v>
      </c>
      <c r="I2048" s="1318">
        <v>157</v>
      </c>
      <c r="J2048" s="1318">
        <v>142</v>
      </c>
    </row>
    <row r="2049" spans="1:10" x14ac:dyDescent="0.25">
      <c r="B2049" s="1318" t="s">
        <v>15718</v>
      </c>
      <c r="C2049" s="1318">
        <v>21</v>
      </c>
      <c r="D2049" s="1318">
        <v>18</v>
      </c>
      <c r="E2049" s="1318">
        <v>16</v>
      </c>
      <c r="F2049" s="1318">
        <v>15</v>
      </c>
      <c r="G2049" s="1318">
        <v>13</v>
      </c>
      <c r="H2049" s="1318">
        <v>12</v>
      </c>
      <c r="I2049" s="1318">
        <v>11</v>
      </c>
      <c r="J2049" s="1318">
        <v>10</v>
      </c>
    </row>
    <row r="2050" spans="1:10" x14ac:dyDescent="0.25">
      <c r="A2050" s="1360" t="s">
        <v>12661</v>
      </c>
    </row>
    <row r="2051" spans="1:10" x14ac:dyDescent="0.25">
      <c r="A2051" s="1360" t="s">
        <v>12638</v>
      </c>
    </row>
    <row r="2052" spans="1:10" x14ac:dyDescent="0.25">
      <c r="A2052" s="1360" t="s">
        <v>22222</v>
      </c>
      <c r="B2052" s="1318" t="s">
        <v>22223</v>
      </c>
      <c r="C2052" s="1318" t="s">
        <v>22263</v>
      </c>
    </row>
    <row r="2053" spans="1:10" x14ac:dyDescent="0.25">
      <c r="A2053" s="1360" t="s">
        <v>22225</v>
      </c>
      <c r="B2053" s="1318" t="s">
        <v>15752</v>
      </c>
      <c r="C2053" s="1318" t="s">
        <v>22226</v>
      </c>
    </row>
    <row r="2055" spans="1:10" x14ac:dyDescent="0.25">
      <c r="A2055" s="1360" t="s">
        <v>22227</v>
      </c>
      <c r="B2055" s="1318" t="s">
        <v>22228</v>
      </c>
      <c r="C2055" s="1318" t="s">
        <v>22229</v>
      </c>
    </row>
    <row r="2056" spans="1:10" x14ac:dyDescent="0.25">
      <c r="C2056" s="1318" t="s">
        <v>22230</v>
      </c>
      <c r="D2056" s="1318" t="s">
        <v>22250</v>
      </c>
      <c r="E2056" s="1318" t="s">
        <v>22232</v>
      </c>
      <c r="F2056" s="1318" t="s">
        <v>22233</v>
      </c>
      <c r="G2056" s="1318" t="s">
        <v>22234</v>
      </c>
      <c r="H2056" s="1318" t="s">
        <v>22235</v>
      </c>
      <c r="I2056" s="1318" t="s">
        <v>22251</v>
      </c>
      <c r="J2056" s="1318" t="s">
        <v>22252</v>
      </c>
    </row>
    <row r="2057" spans="1:10" x14ac:dyDescent="0.25">
      <c r="A2057" s="1360" t="s">
        <v>15753</v>
      </c>
      <c r="B2057" s="1318" t="s">
        <v>15754</v>
      </c>
      <c r="C2057" s="1318" t="s">
        <v>22238</v>
      </c>
      <c r="D2057" s="1318" t="s">
        <v>22239</v>
      </c>
      <c r="E2057" s="1318" t="s">
        <v>22240</v>
      </c>
      <c r="F2057" s="1318" t="s">
        <v>22241</v>
      </c>
      <c r="G2057" s="1318" t="s">
        <v>22242</v>
      </c>
      <c r="H2057" s="1318" t="s">
        <v>22243</v>
      </c>
      <c r="I2057" s="1318" t="s">
        <v>22244</v>
      </c>
      <c r="J2057" s="1318" t="s">
        <v>22245</v>
      </c>
    </row>
    <row r="2058" spans="1:10" x14ac:dyDescent="0.25">
      <c r="A2058" s="1360" t="s">
        <v>22246</v>
      </c>
      <c r="B2058" s="1318" t="s">
        <v>22247</v>
      </c>
      <c r="C2058" s="1318" t="s">
        <v>22248</v>
      </c>
      <c r="D2058" s="1318" t="s">
        <v>22248</v>
      </c>
      <c r="E2058" s="1318" t="s">
        <v>22248</v>
      </c>
      <c r="F2058" s="1318" t="s">
        <v>22248</v>
      </c>
      <c r="G2058" s="1318" t="s">
        <v>22248</v>
      </c>
      <c r="H2058" s="1318" t="s">
        <v>22248</v>
      </c>
      <c r="I2058" s="1318" t="s">
        <v>22248</v>
      </c>
      <c r="J2058" s="1318" t="s">
        <v>22248</v>
      </c>
    </row>
    <row r="2060" spans="1:10" x14ac:dyDescent="0.25">
      <c r="A2060" s="1360">
        <v>20</v>
      </c>
      <c r="B2060" s="1318" t="s">
        <v>12628</v>
      </c>
      <c r="C2060" s="1318">
        <v>480</v>
      </c>
      <c r="D2060" s="1318">
        <v>480</v>
      </c>
      <c r="E2060" s="1318">
        <v>480</v>
      </c>
      <c r="F2060" s="1318">
        <v>448</v>
      </c>
      <c r="G2060" s="1318">
        <v>403</v>
      </c>
      <c r="H2060" s="1318">
        <v>367</v>
      </c>
      <c r="I2060" s="1318">
        <v>299</v>
      </c>
      <c r="J2060" s="1318">
        <v>244</v>
      </c>
    </row>
    <row r="2061" spans="1:10" x14ac:dyDescent="0.25">
      <c r="B2061" s="1318" t="s">
        <v>15718</v>
      </c>
      <c r="C2061" s="1318">
        <v>480</v>
      </c>
      <c r="D2061" s="1318">
        <v>480</v>
      </c>
      <c r="E2061" s="1318">
        <v>480</v>
      </c>
      <c r="F2061" s="1318">
        <v>448</v>
      </c>
      <c r="G2061" s="1318">
        <v>403</v>
      </c>
      <c r="H2061" s="1318">
        <v>367</v>
      </c>
      <c r="I2061" s="1318">
        <v>299</v>
      </c>
      <c r="J2061" s="1318">
        <v>116</v>
      </c>
    </row>
    <row r="2062" spans="1:10" x14ac:dyDescent="0.25">
      <c r="A2062" s="1360">
        <v>21</v>
      </c>
      <c r="B2062" s="1318" t="s">
        <v>12628</v>
      </c>
      <c r="C2062" s="1318">
        <v>480</v>
      </c>
      <c r="D2062" s="1318">
        <v>480</v>
      </c>
      <c r="E2062" s="1318">
        <v>480</v>
      </c>
      <c r="F2062" s="1318">
        <v>448</v>
      </c>
      <c r="G2062" s="1318">
        <v>403</v>
      </c>
      <c r="H2062" s="1318">
        <v>367</v>
      </c>
      <c r="I2062" s="1318">
        <v>277</v>
      </c>
      <c r="J2062" s="1318">
        <v>237</v>
      </c>
    </row>
    <row r="2063" spans="1:10" x14ac:dyDescent="0.25">
      <c r="B2063" s="1318" t="s">
        <v>15718</v>
      </c>
      <c r="C2063" s="1318">
        <v>480</v>
      </c>
      <c r="D2063" s="1318">
        <v>480</v>
      </c>
      <c r="E2063" s="1318">
        <v>480</v>
      </c>
      <c r="F2063" s="1318">
        <v>448</v>
      </c>
      <c r="G2063" s="1318">
        <v>403</v>
      </c>
      <c r="H2063" s="1318">
        <v>367</v>
      </c>
      <c r="I2063" s="1318">
        <v>277</v>
      </c>
      <c r="J2063" s="1318">
        <v>89</v>
      </c>
    </row>
    <row r="2064" spans="1:10" x14ac:dyDescent="0.25">
      <c r="A2064" s="1360">
        <v>22</v>
      </c>
      <c r="B2064" s="1318" t="s">
        <v>12628</v>
      </c>
      <c r="C2064" s="1318">
        <v>480</v>
      </c>
      <c r="D2064" s="1318">
        <v>480</v>
      </c>
      <c r="E2064" s="1318">
        <v>480</v>
      </c>
      <c r="F2064" s="1318">
        <v>448</v>
      </c>
      <c r="G2064" s="1318">
        <v>403</v>
      </c>
      <c r="H2064" s="1318">
        <v>367</v>
      </c>
      <c r="I2064" s="1318">
        <v>268</v>
      </c>
      <c r="J2064" s="1318">
        <v>230</v>
      </c>
    </row>
    <row r="2065" spans="1:10" x14ac:dyDescent="0.25">
      <c r="B2065" s="1318" t="s">
        <v>15718</v>
      </c>
      <c r="C2065" s="1318">
        <v>480</v>
      </c>
      <c r="D2065" s="1318">
        <v>480</v>
      </c>
      <c r="E2065" s="1318">
        <v>480</v>
      </c>
      <c r="F2065" s="1318">
        <v>448</v>
      </c>
      <c r="G2065" s="1318">
        <v>403</v>
      </c>
      <c r="H2065" s="1318">
        <v>367</v>
      </c>
      <c r="I2065" s="1318">
        <v>189</v>
      </c>
      <c r="J2065" s="1318">
        <v>70</v>
      </c>
    </row>
    <row r="2066" spans="1:10" x14ac:dyDescent="0.25">
      <c r="A2066" s="1360">
        <v>23</v>
      </c>
      <c r="B2066" s="1318" t="s">
        <v>12628</v>
      </c>
      <c r="C2066" s="1318">
        <v>480</v>
      </c>
      <c r="D2066" s="1318">
        <v>480</v>
      </c>
      <c r="E2066" s="1318">
        <v>480</v>
      </c>
      <c r="F2066" s="1318">
        <v>448</v>
      </c>
      <c r="G2066" s="1318">
        <v>403</v>
      </c>
      <c r="H2066" s="1318">
        <v>311</v>
      </c>
      <c r="I2066" s="1318">
        <v>259</v>
      </c>
      <c r="J2066" s="1318">
        <v>223</v>
      </c>
    </row>
    <row r="2067" spans="1:10" x14ac:dyDescent="0.25">
      <c r="B2067" s="1318" t="s">
        <v>15718</v>
      </c>
      <c r="C2067" s="1318">
        <v>480</v>
      </c>
      <c r="D2067" s="1318">
        <v>480</v>
      </c>
      <c r="E2067" s="1318">
        <v>480</v>
      </c>
      <c r="F2067" s="1318">
        <v>448</v>
      </c>
      <c r="G2067" s="1318">
        <v>403</v>
      </c>
      <c r="H2067" s="1318">
        <v>311</v>
      </c>
      <c r="I2067" s="1318">
        <v>113</v>
      </c>
      <c r="J2067" s="1318">
        <v>56</v>
      </c>
    </row>
    <row r="2068" spans="1:10" x14ac:dyDescent="0.25">
      <c r="A2068" s="1360">
        <v>24</v>
      </c>
      <c r="B2068" s="1318" t="s">
        <v>12628</v>
      </c>
      <c r="C2068" s="1318">
        <v>480</v>
      </c>
      <c r="D2068" s="1318">
        <v>480</v>
      </c>
      <c r="E2068" s="1318">
        <v>480</v>
      </c>
      <c r="F2068" s="1318">
        <v>448</v>
      </c>
      <c r="G2068" s="1318">
        <v>381</v>
      </c>
      <c r="H2068" s="1318">
        <v>297</v>
      </c>
      <c r="I2068" s="1318">
        <v>250</v>
      </c>
      <c r="J2068" s="1318">
        <v>216</v>
      </c>
    </row>
    <row r="2069" spans="1:10" x14ac:dyDescent="0.25">
      <c r="B2069" s="1318" t="s">
        <v>15718</v>
      </c>
      <c r="C2069" s="1318">
        <v>480</v>
      </c>
      <c r="D2069" s="1318">
        <v>480</v>
      </c>
      <c r="E2069" s="1318">
        <v>480</v>
      </c>
      <c r="F2069" s="1318">
        <v>448</v>
      </c>
      <c r="G2069" s="1318">
        <v>381</v>
      </c>
      <c r="H2069" s="1318">
        <v>297</v>
      </c>
      <c r="I2069" s="1318">
        <v>82</v>
      </c>
      <c r="J2069" s="1318">
        <v>47</v>
      </c>
    </row>
    <row r="2070" spans="1:10" x14ac:dyDescent="0.25">
      <c r="A2070" s="1360">
        <v>25</v>
      </c>
      <c r="B2070" s="1318" t="s">
        <v>12628</v>
      </c>
      <c r="C2070" s="1318">
        <v>480</v>
      </c>
      <c r="D2070" s="1318">
        <v>480</v>
      </c>
      <c r="E2070" s="1318">
        <v>480</v>
      </c>
      <c r="F2070" s="1318">
        <v>448</v>
      </c>
      <c r="G2070" s="1318">
        <v>325</v>
      </c>
      <c r="H2070" s="1318">
        <v>286</v>
      </c>
      <c r="I2070" s="1318">
        <v>243</v>
      </c>
      <c r="J2070" s="1318">
        <v>210</v>
      </c>
    </row>
    <row r="2071" spans="1:10" x14ac:dyDescent="0.25">
      <c r="B2071" s="1318" t="s">
        <v>15718</v>
      </c>
      <c r="C2071" s="1318">
        <v>480</v>
      </c>
      <c r="D2071" s="1318">
        <v>480</v>
      </c>
      <c r="E2071" s="1318">
        <v>480</v>
      </c>
      <c r="F2071" s="1318">
        <v>448</v>
      </c>
      <c r="G2071" s="1318">
        <v>325</v>
      </c>
      <c r="H2071" s="1318">
        <v>146</v>
      </c>
      <c r="I2071" s="1318">
        <v>63</v>
      </c>
      <c r="J2071" s="1318">
        <v>40</v>
      </c>
    </row>
    <row r="2072" spans="1:10" x14ac:dyDescent="0.25">
      <c r="A2072" s="1360">
        <v>26</v>
      </c>
      <c r="B2072" s="1318" t="s">
        <v>12628</v>
      </c>
      <c r="C2072" s="1318">
        <v>480</v>
      </c>
      <c r="D2072" s="1318">
        <v>480</v>
      </c>
      <c r="E2072" s="1318">
        <v>480</v>
      </c>
      <c r="F2072" s="1318">
        <v>371</v>
      </c>
      <c r="G2072" s="1318">
        <v>313</v>
      </c>
      <c r="H2072" s="1318">
        <v>276</v>
      </c>
      <c r="I2072" s="1318">
        <v>235</v>
      </c>
      <c r="J2072" s="1318">
        <v>205</v>
      </c>
    </row>
    <row r="2073" spans="1:10" x14ac:dyDescent="0.25">
      <c r="B2073" s="1318" t="s">
        <v>15718</v>
      </c>
      <c r="C2073" s="1318">
        <v>480</v>
      </c>
      <c r="D2073" s="1318">
        <v>480</v>
      </c>
      <c r="E2073" s="1318">
        <v>480</v>
      </c>
      <c r="F2073" s="1318">
        <v>371</v>
      </c>
      <c r="G2073" s="1318">
        <v>215</v>
      </c>
      <c r="H2073" s="1318">
        <v>93</v>
      </c>
      <c r="I2073" s="1318">
        <v>50</v>
      </c>
      <c r="J2073" s="1318">
        <v>35</v>
      </c>
    </row>
    <row r="2074" spans="1:10" x14ac:dyDescent="0.25">
      <c r="A2074" s="1360">
        <v>27</v>
      </c>
      <c r="B2074" s="1318" t="s">
        <v>12628</v>
      </c>
      <c r="C2074" s="1318">
        <v>480</v>
      </c>
      <c r="D2074" s="1318">
        <v>480</v>
      </c>
      <c r="E2074" s="1318">
        <v>443</v>
      </c>
      <c r="F2074" s="1318">
        <v>344</v>
      </c>
      <c r="G2074" s="1318">
        <v>301</v>
      </c>
      <c r="H2074" s="1318">
        <v>267</v>
      </c>
      <c r="I2074" s="1318">
        <v>228</v>
      </c>
      <c r="J2074" s="1318">
        <v>199</v>
      </c>
    </row>
    <row r="2075" spans="1:10" x14ac:dyDescent="0.25">
      <c r="B2075" s="1318" t="s">
        <v>15718</v>
      </c>
      <c r="C2075" s="1318">
        <v>480</v>
      </c>
      <c r="D2075" s="1318">
        <v>480</v>
      </c>
      <c r="E2075" s="1318">
        <v>443</v>
      </c>
      <c r="F2075" s="1318">
        <v>344</v>
      </c>
      <c r="G2075" s="1318">
        <v>121</v>
      </c>
      <c r="H2075" s="1318">
        <v>70</v>
      </c>
      <c r="I2075" s="1318">
        <v>43</v>
      </c>
      <c r="J2075" s="1318">
        <v>31</v>
      </c>
    </row>
    <row r="2076" spans="1:10" x14ac:dyDescent="0.25">
      <c r="A2076" s="1360">
        <v>28</v>
      </c>
      <c r="B2076" s="1318" t="s">
        <v>12628</v>
      </c>
      <c r="C2076" s="1318">
        <v>480</v>
      </c>
      <c r="D2076" s="1318">
        <v>480</v>
      </c>
      <c r="E2076" s="1318">
        <v>381</v>
      </c>
      <c r="F2076" s="1318">
        <v>330</v>
      </c>
      <c r="G2076" s="1318">
        <v>290</v>
      </c>
      <c r="H2076" s="1318">
        <v>258</v>
      </c>
      <c r="I2076" s="1318">
        <v>221</v>
      </c>
      <c r="J2076" s="1318">
        <v>194</v>
      </c>
    </row>
    <row r="2077" spans="1:10" x14ac:dyDescent="0.25">
      <c r="B2077" s="1318" t="s">
        <v>15718</v>
      </c>
      <c r="C2077" s="1318">
        <v>480</v>
      </c>
      <c r="D2077" s="1318">
        <v>480</v>
      </c>
      <c r="E2077" s="1318">
        <v>381</v>
      </c>
      <c r="F2077" s="1318">
        <v>146</v>
      </c>
      <c r="G2077" s="1318">
        <v>81</v>
      </c>
      <c r="H2077" s="1318">
        <v>54</v>
      </c>
      <c r="I2077" s="1318">
        <v>36</v>
      </c>
      <c r="J2077" s="1318">
        <v>27</v>
      </c>
    </row>
    <row r="2078" spans="1:10" x14ac:dyDescent="0.25">
      <c r="A2078" s="1360">
        <v>29</v>
      </c>
      <c r="B2078" s="1318" t="s">
        <v>12628</v>
      </c>
      <c r="C2078" s="1318">
        <v>480</v>
      </c>
      <c r="D2078" s="1318">
        <v>430</v>
      </c>
      <c r="E2078" s="1318">
        <v>365</v>
      </c>
      <c r="F2078" s="1318">
        <v>317</v>
      </c>
      <c r="G2078" s="1318">
        <v>279</v>
      </c>
      <c r="H2078" s="1318">
        <v>249</v>
      </c>
      <c r="I2078" s="1318">
        <v>215</v>
      </c>
      <c r="J2078" s="1318">
        <v>189</v>
      </c>
    </row>
    <row r="2079" spans="1:10" x14ac:dyDescent="0.25">
      <c r="B2079" s="1318" t="s">
        <v>15718</v>
      </c>
      <c r="C2079" s="1318">
        <v>480</v>
      </c>
      <c r="D2079" s="1318">
        <v>430</v>
      </c>
      <c r="E2079" s="1318">
        <v>182</v>
      </c>
      <c r="F2079" s="1318">
        <v>94</v>
      </c>
      <c r="G2079" s="1318">
        <v>62</v>
      </c>
      <c r="H2079" s="1318">
        <v>45</v>
      </c>
      <c r="I2079" s="1318">
        <v>32</v>
      </c>
      <c r="J2079" s="1318">
        <v>24</v>
      </c>
    </row>
    <row r="2080" spans="1:10" x14ac:dyDescent="0.25">
      <c r="A2080" s="1360">
        <v>30</v>
      </c>
      <c r="B2080" s="1318" t="s">
        <v>12628</v>
      </c>
      <c r="C2080" s="1318">
        <v>480</v>
      </c>
      <c r="D2080" s="1318">
        <v>409</v>
      </c>
      <c r="E2080" s="1318">
        <v>349</v>
      </c>
      <c r="F2080" s="1318">
        <v>305</v>
      </c>
      <c r="G2080" s="1318">
        <v>270</v>
      </c>
      <c r="H2080" s="1318">
        <v>242</v>
      </c>
      <c r="I2080" s="1318">
        <v>209</v>
      </c>
      <c r="J2080" s="1318">
        <v>184</v>
      </c>
    </row>
    <row r="2081" spans="1:10" x14ac:dyDescent="0.25">
      <c r="B2081" s="1318" t="s">
        <v>15718</v>
      </c>
      <c r="C2081" s="1318">
        <v>480</v>
      </c>
      <c r="D2081" s="1318">
        <v>243</v>
      </c>
      <c r="E2081" s="1318">
        <v>108</v>
      </c>
      <c r="F2081" s="1318">
        <v>69</v>
      </c>
      <c r="G2081" s="1318">
        <v>49</v>
      </c>
      <c r="H2081" s="1318">
        <v>38</v>
      </c>
      <c r="I2081" s="1318">
        <v>28</v>
      </c>
      <c r="J2081" s="1318">
        <v>22</v>
      </c>
    </row>
    <row r="2082" spans="1:10" x14ac:dyDescent="0.25">
      <c r="A2082" s="1360">
        <v>31</v>
      </c>
      <c r="B2082" s="1318" t="s">
        <v>12628</v>
      </c>
      <c r="C2082" s="1318">
        <v>468</v>
      </c>
      <c r="D2082" s="1318">
        <v>391</v>
      </c>
      <c r="E2082" s="1318">
        <v>335</v>
      </c>
      <c r="F2082" s="1318">
        <v>293</v>
      </c>
      <c r="G2082" s="1318">
        <v>261</v>
      </c>
      <c r="H2082" s="1318">
        <v>234</v>
      </c>
      <c r="I2082" s="1318">
        <v>203</v>
      </c>
      <c r="J2082" s="1318">
        <v>180</v>
      </c>
    </row>
    <row r="2083" spans="1:10" x14ac:dyDescent="0.25">
      <c r="B2083" s="1318" t="s">
        <v>15718</v>
      </c>
      <c r="C2083" s="1318">
        <v>316</v>
      </c>
      <c r="D2083" s="1318">
        <v>119</v>
      </c>
      <c r="E2083" s="1318">
        <v>73</v>
      </c>
      <c r="F2083" s="1318">
        <v>52</v>
      </c>
      <c r="G2083" s="1318">
        <v>40</v>
      </c>
      <c r="H2083" s="1318">
        <v>32</v>
      </c>
      <c r="I2083" s="1318">
        <v>25</v>
      </c>
      <c r="J2083" s="1318">
        <v>20</v>
      </c>
    </row>
    <row r="2084" spans="1:10" x14ac:dyDescent="0.25">
      <c r="A2084" s="1360">
        <v>32</v>
      </c>
      <c r="B2084" s="1318" t="s">
        <v>12628</v>
      </c>
      <c r="C2084" s="1318">
        <v>444</v>
      </c>
      <c r="D2084" s="1318">
        <v>373</v>
      </c>
      <c r="E2084" s="1318">
        <v>322</v>
      </c>
      <c r="F2084" s="1318">
        <v>283</v>
      </c>
      <c r="G2084" s="1318">
        <v>252</v>
      </c>
      <c r="H2084" s="1318">
        <v>227</v>
      </c>
      <c r="I2084" s="1318">
        <v>198</v>
      </c>
      <c r="J2084" s="1318">
        <v>175</v>
      </c>
    </row>
    <row r="2085" spans="1:10" x14ac:dyDescent="0.25">
      <c r="B2085" s="1318" t="s">
        <v>15718</v>
      </c>
      <c r="C2085" s="1318">
        <v>143</v>
      </c>
      <c r="D2085" s="1318">
        <v>81</v>
      </c>
      <c r="E2085" s="1318">
        <v>56</v>
      </c>
      <c r="F2085" s="1318">
        <v>43</v>
      </c>
      <c r="G2085" s="1318">
        <v>34</v>
      </c>
      <c r="H2085" s="1318">
        <v>28</v>
      </c>
      <c r="I2085" s="1318">
        <v>22</v>
      </c>
      <c r="J2085" s="1318">
        <v>18</v>
      </c>
    </row>
    <row r="2086" spans="1:10" x14ac:dyDescent="0.25">
      <c r="A2086" s="1360">
        <v>33</v>
      </c>
      <c r="B2086" s="1318" t="s">
        <v>12628</v>
      </c>
      <c r="C2086" s="1318">
        <v>423</v>
      </c>
      <c r="D2086" s="1318">
        <v>358</v>
      </c>
      <c r="E2086" s="1318">
        <v>310</v>
      </c>
      <c r="F2086" s="1318">
        <v>273</v>
      </c>
      <c r="G2086" s="1318">
        <v>244</v>
      </c>
      <c r="H2086" s="1318">
        <v>221</v>
      </c>
      <c r="I2086" s="1318">
        <v>193</v>
      </c>
      <c r="J2086" s="1318">
        <v>171</v>
      </c>
    </row>
    <row r="2087" spans="1:10" x14ac:dyDescent="0.25">
      <c r="B2087" s="1318" t="s">
        <v>15718</v>
      </c>
      <c r="C2087" s="1318">
        <v>91</v>
      </c>
      <c r="D2087" s="1318">
        <v>61</v>
      </c>
      <c r="E2087" s="1318">
        <v>45</v>
      </c>
      <c r="F2087" s="1318">
        <v>36</v>
      </c>
      <c r="G2087" s="1318">
        <v>30</v>
      </c>
      <c r="H2087" s="1318">
        <v>25</v>
      </c>
      <c r="I2087" s="1318">
        <v>20</v>
      </c>
      <c r="J2087" s="1318">
        <v>17</v>
      </c>
    </row>
    <row r="2088" spans="1:10" x14ac:dyDescent="0.25">
      <c r="A2088" s="1360">
        <v>34</v>
      </c>
      <c r="B2088" s="1318" t="s">
        <v>12628</v>
      </c>
      <c r="C2088" s="1318">
        <v>403</v>
      </c>
      <c r="D2088" s="1318">
        <v>343</v>
      </c>
      <c r="E2088" s="1318">
        <v>298</v>
      </c>
      <c r="F2088" s="1318">
        <v>264</v>
      </c>
      <c r="G2088" s="1318">
        <v>237</v>
      </c>
      <c r="H2088" s="1318">
        <v>214</v>
      </c>
      <c r="I2088" s="1318">
        <v>188</v>
      </c>
      <c r="J2088" s="1318">
        <v>167</v>
      </c>
    </row>
    <row r="2089" spans="1:10" x14ac:dyDescent="0.25">
      <c r="B2089" s="1318" t="s">
        <v>15718</v>
      </c>
      <c r="C2089" s="1318">
        <v>64</v>
      </c>
      <c r="D2089" s="1318">
        <v>47</v>
      </c>
      <c r="E2089" s="1318">
        <v>37</v>
      </c>
      <c r="F2089" s="1318">
        <v>31</v>
      </c>
      <c r="G2089" s="1318">
        <v>26</v>
      </c>
      <c r="H2089" s="1318">
        <v>22</v>
      </c>
      <c r="I2089" s="1318">
        <v>18</v>
      </c>
      <c r="J2089" s="1318">
        <v>16</v>
      </c>
    </row>
    <row r="2090" spans="1:10" x14ac:dyDescent="0.25">
      <c r="A2090" s="1360">
        <v>35</v>
      </c>
      <c r="B2090" s="1318" t="s">
        <v>12628</v>
      </c>
      <c r="C2090" s="1318">
        <v>386</v>
      </c>
      <c r="D2090" s="1318">
        <v>330</v>
      </c>
      <c r="E2090" s="1318">
        <v>288</v>
      </c>
      <c r="F2090" s="1318">
        <v>255</v>
      </c>
      <c r="G2090" s="1318">
        <v>229</v>
      </c>
      <c r="H2090" s="1318">
        <v>208</v>
      </c>
      <c r="I2090" s="1318">
        <v>183</v>
      </c>
      <c r="J2090" s="1318">
        <v>163</v>
      </c>
    </row>
    <row r="2091" spans="1:10" x14ac:dyDescent="0.25">
      <c r="B2091" s="1318" t="s">
        <v>15718</v>
      </c>
      <c r="C2091" s="1318">
        <v>51</v>
      </c>
      <c r="D2091" s="1318">
        <v>39</v>
      </c>
      <c r="E2091" s="1318">
        <v>32</v>
      </c>
      <c r="F2091" s="1318">
        <v>27</v>
      </c>
      <c r="G2091" s="1318">
        <v>23</v>
      </c>
      <c r="H2091" s="1318">
        <v>20</v>
      </c>
      <c r="I2091" s="1318">
        <v>17</v>
      </c>
      <c r="J2091" s="1318">
        <v>15</v>
      </c>
    </row>
    <row r="2092" spans="1:10" x14ac:dyDescent="0.25">
      <c r="A2092" s="1360">
        <v>36</v>
      </c>
      <c r="B2092" s="1318" t="s">
        <v>12628</v>
      </c>
      <c r="C2092" s="1318">
        <v>369</v>
      </c>
      <c r="D2092" s="1318">
        <v>317</v>
      </c>
      <c r="E2092" s="1318">
        <v>278</v>
      </c>
      <c r="F2092" s="1318">
        <v>247</v>
      </c>
      <c r="G2092" s="1318">
        <v>223</v>
      </c>
      <c r="H2092" s="1318">
        <v>203</v>
      </c>
      <c r="I2092" s="1318">
        <v>178</v>
      </c>
      <c r="J2092" s="1318">
        <v>159</v>
      </c>
    </row>
    <row r="2093" spans="1:10" x14ac:dyDescent="0.25">
      <c r="B2093" s="1318" t="s">
        <v>15718</v>
      </c>
      <c r="C2093" s="1318">
        <v>41</v>
      </c>
      <c r="D2093" s="1318">
        <v>33</v>
      </c>
      <c r="E2093" s="1318">
        <v>27</v>
      </c>
      <c r="F2093" s="1318">
        <v>23</v>
      </c>
      <c r="G2093" s="1318">
        <v>20</v>
      </c>
      <c r="H2093" s="1318">
        <v>18</v>
      </c>
      <c r="I2093" s="1318">
        <v>15</v>
      </c>
      <c r="J2093" s="1318">
        <v>13</v>
      </c>
    </row>
    <row r="2094" spans="1:10" x14ac:dyDescent="0.25">
      <c r="A2094" s="1360">
        <v>37</v>
      </c>
      <c r="B2094" s="1318" t="s">
        <v>12628</v>
      </c>
      <c r="C2094" s="1318">
        <v>354</v>
      </c>
      <c r="D2094" s="1318">
        <v>305</v>
      </c>
      <c r="E2094" s="1318">
        <v>268</v>
      </c>
      <c r="F2094" s="1318">
        <v>239</v>
      </c>
      <c r="G2094" s="1318">
        <v>216</v>
      </c>
      <c r="H2094" s="1318">
        <v>197</v>
      </c>
      <c r="I2094" s="1318">
        <v>174</v>
      </c>
      <c r="J2094" s="1318">
        <v>156</v>
      </c>
    </row>
    <row r="2095" spans="1:10" x14ac:dyDescent="0.25">
      <c r="B2095" s="1318" t="s">
        <v>15718</v>
      </c>
      <c r="C2095" s="1318">
        <v>34</v>
      </c>
      <c r="D2095" s="1318">
        <v>28</v>
      </c>
      <c r="E2095" s="1318">
        <v>24</v>
      </c>
      <c r="F2095" s="1318">
        <v>21</v>
      </c>
      <c r="G2095" s="1318">
        <v>18</v>
      </c>
      <c r="H2095" s="1318">
        <v>16</v>
      </c>
      <c r="I2095" s="1318">
        <v>14</v>
      </c>
      <c r="J2095" s="1318">
        <v>12</v>
      </c>
    </row>
    <row r="2096" spans="1:10" x14ac:dyDescent="0.25">
      <c r="A2096" s="1360">
        <v>38</v>
      </c>
      <c r="B2096" s="1318" t="s">
        <v>12628</v>
      </c>
      <c r="C2096" s="1318">
        <v>340</v>
      </c>
      <c r="D2096" s="1318">
        <v>294</v>
      </c>
      <c r="E2096" s="1318">
        <v>260</v>
      </c>
      <c r="F2096" s="1318">
        <v>232</v>
      </c>
      <c r="G2096" s="1318">
        <v>210</v>
      </c>
      <c r="H2096" s="1318">
        <v>192</v>
      </c>
      <c r="I2096" s="1318">
        <v>170</v>
      </c>
      <c r="J2096" s="1318">
        <v>152</v>
      </c>
    </row>
    <row r="2097" spans="1:10" x14ac:dyDescent="0.25">
      <c r="B2097" s="1318" t="s">
        <v>15718</v>
      </c>
      <c r="C2097" s="1318">
        <v>29</v>
      </c>
      <c r="D2097" s="1318">
        <v>25</v>
      </c>
      <c r="E2097" s="1318">
        <v>21</v>
      </c>
      <c r="F2097" s="1318">
        <v>19</v>
      </c>
      <c r="G2097" s="1318">
        <v>17</v>
      </c>
      <c r="H2097" s="1318">
        <v>15</v>
      </c>
      <c r="I2097" s="1318">
        <v>13</v>
      </c>
      <c r="J2097" s="1318">
        <v>12</v>
      </c>
    </row>
    <row r="2098" spans="1:10" x14ac:dyDescent="0.25">
      <c r="A2098" s="1360">
        <v>39</v>
      </c>
      <c r="B2098" s="1318" t="s">
        <v>12628</v>
      </c>
      <c r="C2098" s="1318">
        <v>327</v>
      </c>
      <c r="D2098" s="1318">
        <v>284</v>
      </c>
      <c r="E2098" s="1318">
        <v>251</v>
      </c>
      <c r="F2098" s="1318">
        <v>225</v>
      </c>
      <c r="G2098" s="1318">
        <v>204</v>
      </c>
      <c r="H2098" s="1318">
        <v>187</v>
      </c>
      <c r="I2098" s="1318">
        <v>166</v>
      </c>
      <c r="J2098" s="1318">
        <v>149</v>
      </c>
    </row>
    <row r="2099" spans="1:10" x14ac:dyDescent="0.25">
      <c r="B2099" s="1318" t="s">
        <v>15718</v>
      </c>
      <c r="C2099" s="1318">
        <v>25</v>
      </c>
      <c r="D2099" s="1318">
        <v>22</v>
      </c>
      <c r="E2099" s="1318">
        <v>19</v>
      </c>
      <c r="F2099" s="1318">
        <v>17</v>
      </c>
      <c r="G2099" s="1318">
        <v>15</v>
      </c>
      <c r="H2099" s="1318">
        <v>14</v>
      </c>
      <c r="I2099" s="1318">
        <v>12</v>
      </c>
      <c r="J2099" s="1318">
        <v>11</v>
      </c>
    </row>
    <row r="2100" spans="1:10" x14ac:dyDescent="0.25">
      <c r="A2100" s="1360">
        <v>40</v>
      </c>
      <c r="B2100" s="1318" t="s">
        <v>12628</v>
      </c>
      <c r="C2100" s="1318">
        <v>315</v>
      </c>
      <c r="D2100" s="1318">
        <v>275</v>
      </c>
      <c r="E2100" s="1318">
        <v>244</v>
      </c>
      <c r="F2100" s="1318">
        <v>219</v>
      </c>
      <c r="G2100" s="1318">
        <v>199</v>
      </c>
      <c r="H2100" s="1318">
        <v>182</v>
      </c>
      <c r="I2100" s="1318">
        <v>162</v>
      </c>
      <c r="J2100" s="1318">
        <v>146</v>
      </c>
    </row>
    <row r="2101" spans="1:10" x14ac:dyDescent="0.25">
      <c r="B2101" s="1318" t="s">
        <v>15718</v>
      </c>
      <c r="C2101" s="1318">
        <v>22</v>
      </c>
      <c r="D2101" s="1318">
        <v>19</v>
      </c>
      <c r="E2101" s="1318">
        <v>17</v>
      </c>
      <c r="F2101" s="1318">
        <v>15</v>
      </c>
      <c r="G2101" s="1318">
        <v>14</v>
      </c>
      <c r="H2101" s="1318">
        <v>13</v>
      </c>
      <c r="I2101" s="1318">
        <v>11</v>
      </c>
      <c r="J2101" s="1318">
        <v>10</v>
      </c>
    </row>
    <row r="2102" spans="1:10" x14ac:dyDescent="0.25">
      <c r="A2102" s="1360" t="s">
        <v>12662</v>
      </c>
    </row>
    <row r="2103" spans="1:10" x14ac:dyDescent="0.25">
      <c r="A2103" s="1360" t="s">
        <v>12638</v>
      </c>
    </row>
    <row r="2104" spans="1:10" x14ac:dyDescent="0.25">
      <c r="A2104" s="1360" t="s">
        <v>22222</v>
      </c>
      <c r="B2104" s="1318" t="s">
        <v>22223</v>
      </c>
      <c r="C2104" s="1318" t="s">
        <v>22263</v>
      </c>
    </row>
    <row r="2105" spans="1:10" x14ac:dyDescent="0.25">
      <c r="A2105" s="1360" t="s">
        <v>22225</v>
      </c>
      <c r="B2105" s="1318" t="s">
        <v>15752</v>
      </c>
      <c r="C2105" s="1318" t="s">
        <v>22249</v>
      </c>
    </row>
    <row r="2107" spans="1:10" x14ac:dyDescent="0.25">
      <c r="A2107" s="1360" t="s">
        <v>22227</v>
      </c>
      <c r="B2107" s="1318" t="s">
        <v>22228</v>
      </c>
      <c r="C2107" s="1318" t="s">
        <v>22229</v>
      </c>
    </row>
    <row r="2108" spans="1:10" x14ac:dyDescent="0.25">
      <c r="C2108" s="1318" t="s">
        <v>22230</v>
      </c>
      <c r="D2108" s="1318" t="s">
        <v>22250</v>
      </c>
      <c r="E2108" s="1318" t="s">
        <v>22232</v>
      </c>
      <c r="F2108" s="1318" t="s">
        <v>22233</v>
      </c>
      <c r="G2108" s="1318" t="s">
        <v>22234</v>
      </c>
      <c r="H2108" s="1318" t="s">
        <v>22235</v>
      </c>
      <c r="I2108" s="1318" t="s">
        <v>22251</v>
      </c>
      <c r="J2108" s="1318" t="s">
        <v>22252</v>
      </c>
    </row>
    <row r="2109" spans="1:10" x14ac:dyDescent="0.25">
      <c r="A2109" s="1360" t="s">
        <v>15753</v>
      </c>
      <c r="B2109" s="1318" t="s">
        <v>15754</v>
      </c>
      <c r="C2109" s="1318" t="s">
        <v>22238</v>
      </c>
      <c r="D2109" s="1318" t="s">
        <v>22239</v>
      </c>
      <c r="E2109" s="1318" t="s">
        <v>22240</v>
      </c>
      <c r="F2109" s="1318" t="s">
        <v>22241</v>
      </c>
      <c r="G2109" s="1318" t="s">
        <v>22242</v>
      </c>
      <c r="H2109" s="1318" t="s">
        <v>22243</v>
      </c>
      <c r="I2109" s="1318" t="s">
        <v>22244</v>
      </c>
      <c r="J2109" s="1318" t="s">
        <v>22245</v>
      </c>
    </row>
    <row r="2110" spans="1:10" x14ac:dyDescent="0.25">
      <c r="A2110" s="1360" t="s">
        <v>22246</v>
      </c>
      <c r="B2110" s="1318" t="s">
        <v>22247</v>
      </c>
      <c r="C2110" s="1318" t="s">
        <v>22248</v>
      </c>
      <c r="D2110" s="1318" t="s">
        <v>22248</v>
      </c>
      <c r="E2110" s="1318" t="s">
        <v>22248</v>
      </c>
      <c r="F2110" s="1318" t="s">
        <v>22248</v>
      </c>
      <c r="G2110" s="1318" t="s">
        <v>22248</v>
      </c>
      <c r="H2110" s="1318" t="s">
        <v>22248</v>
      </c>
      <c r="I2110" s="1318" t="s">
        <v>22248</v>
      </c>
      <c r="J2110" s="1318" t="s">
        <v>22248</v>
      </c>
    </row>
    <row r="2112" spans="1:10" x14ac:dyDescent="0.25">
      <c r="A2112" s="1360">
        <v>20</v>
      </c>
      <c r="B2112" s="1318" t="s">
        <v>12628</v>
      </c>
      <c r="C2112" s="1318">
        <v>480</v>
      </c>
      <c r="D2112" s="1318">
        <v>480</v>
      </c>
      <c r="E2112" s="1318">
        <v>480</v>
      </c>
      <c r="F2112" s="1318">
        <v>448</v>
      </c>
      <c r="G2112" s="1318">
        <v>403</v>
      </c>
      <c r="H2112" s="1318">
        <v>367</v>
      </c>
      <c r="I2112" s="1318">
        <v>323</v>
      </c>
      <c r="J2112" s="1318">
        <v>247</v>
      </c>
    </row>
    <row r="2113" spans="1:10" x14ac:dyDescent="0.25">
      <c r="B2113" s="1318" t="s">
        <v>15718</v>
      </c>
      <c r="C2113" s="1318">
        <v>480</v>
      </c>
      <c r="D2113" s="1318">
        <v>480</v>
      </c>
      <c r="E2113" s="1318">
        <v>480</v>
      </c>
      <c r="F2113" s="1318">
        <v>448</v>
      </c>
      <c r="G2113" s="1318">
        <v>403</v>
      </c>
      <c r="H2113" s="1318">
        <v>367</v>
      </c>
      <c r="I2113" s="1318">
        <v>323</v>
      </c>
      <c r="J2113" s="1318">
        <v>147</v>
      </c>
    </row>
    <row r="2114" spans="1:10" x14ac:dyDescent="0.25">
      <c r="A2114" s="1360">
        <v>21</v>
      </c>
      <c r="B2114" s="1318" t="s">
        <v>12628</v>
      </c>
      <c r="C2114" s="1318">
        <v>480</v>
      </c>
      <c r="D2114" s="1318">
        <v>480</v>
      </c>
      <c r="E2114" s="1318">
        <v>480</v>
      </c>
      <c r="F2114" s="1318">
        <v>448</v>
      </c>
      <c r="G2114" s="1318">
        <v>403</v>
      </c>
      <c r="H2114" s="1318">
        <v>367</v>
      </c>
      <c r="I2114" s="1318">
        <v>286</v>
      </c>
      <c r="J2114" s="1318">
        <v>239</v>
      </c>
    </row>
    <row r="2115" spans="1:10" x14ac:dyDescent="0.25">
      <c r="B2115" s="1318" t="s">
        <v>15718</v>
      </c>
      <c r="C2115" s="1318">
        <v>480</v>
      </c>
      <c r="D2115" s="1318">
        <v>480</v>
      </c>
      <c r="E2115" s="1318">
        <v>480</v>
      </c>
      <c r="F2115" s="1318">
        <v>448</v>
      </c>
      <c r="G2115" s="1318">
        <v>403</v>
      </c>
      <c r="H2115" s="1318">
        <v>367</v>
      </c>
      <c r="I2115" s="1318">
        <v>286</v>
      </c>
      <c r="J2115" s="1318">
        <v>105</v>
      </c>
    </row>
    <row r="2116" spans="1:10" x14ac:dyDescent="0.25">
      <c r="A2116" s="1360">
        <v>22</v>
      </c>
      <c r="B2116" s="1318" t="s">
        <v>12628</v>
      </c>
      <c r="C2116" s="1318">
        <v>480</v>
      </c>
      <c r="D2116" s="1318">
        <v>480</v>
      </c>
      <c r="E2116" s="1318">
        <v>480</v>
      </c>
      <c r="F2116" s="1318">
        <v>448</v>
      </c>
      <c r="G2116" s="1318">
        <v>403</v>
      </c>
      <c r="H2116" s="1318">
        <v>367</v>
      </c>
      <c r="I2116" s="1318">
        <v>271</v>
      </c>
      <c r="J2116" s="1318">
        <v>232</v>
      </c>
    </row>
    <row r="2117" spans="1:10" x14ac:dyDescent="0.25">
      <c r="B2117" s="1318" t="s">
        <v>15718</v>
      </c>
      <c r="C2117" s="1318">
        <v>480</v>
      </c>
      <c r="D2117" s="1318">
        <v>480</v>
      </c>
      <c r="E2117" s="1318">
        <v>480</v>
      </c>
      <c r="F2117" s="1318">
        <v>448</v>
      </c>
      <c r="G2117" s="1318">
        <v>403</v>
      </c>
      <c r="H2117" s="1318">
        <v>367</v>
      </c>
      <c r="I2117" s="1318">
        <v>271</v>
      </c>
      <c r="J2117" s="1318">
        <v>80</v>
      </c>
    </row>
    <row r="2118" spans="1:10" x14ac:dyDescent="0.25">
      <c r="A2118" s="1360">
        <v>23</v>
      </c>
      <c r="B2118" s="1318" t="s">
        <v>12628</v>
      </c>
      <c r="C2118" s="1318">
        <v>480</v>
      </c>
      <c r="D2118" s="1318">
        <v>480</v>
      </c>
      <c r="E2118" s="1318">
        <v>480</v>
      </c>
      <c r="F2118" s="1318">
        <v>448</v>
      </c>
      <c r="G2118" s="1318">
        <v>403</v>
      </c>
      <c r="H2118" s="1318">
        <v>339</v>
      </c>
      <c r="I2118" s="1318">
        <v>261</v>
      </c>
      <c r="J2118" s="1318">
        <v>224</v>
      </c>
    </row>
    <row r="2119" spans="1:10" x14ac:dyDescent="0.25">
      <c r="B2119" s="1318" t="s">
        <v>15718</v>
      </c>
      <c r="C2119" s="1318">
        <v>480</v>
      </c>
      <c r="D2119" s="1318">
        <v>480</v>
      </c>
      <c r="E2119" s="1318">
        <v>480</v>
      </c>
      <c r="F2119" s="1318">
        <v>448</v>
      </c>
      <c r="G2119" s="1318">
        <v>403</v>
      </c>
      <c r="H2119" s="1318">
        <v>339</v>
      </c>
      <c r="I2119" s="1318">
        <v>147</v>
      </c>
      <c r="J2119" s="1318">
        <v>63</v>
      </c>
    </row>
    <row r="2120" spans="1:10" x14ac:dyDescent="0.25">
      <c r="A2120" s="1360">
        <v>24</v>
      </c>
      <c r="B2120" s="1318" t="s">
        <v>12628</v>
      </c>
      <c r="C2120" s="1318">
        <v>480</v>
      </c>
      <c r="D2120" s="1318">
        <v>480</v>
      </c>
      <c r="E2120" s="1318">
        <v>480</v>
      </c>
      <c r="F2120" s="1318">
        <v>448</v>
      </c>
      <c r="G2120" s="1318">
        <v>403</v>
      </c>
      <c r="H2120" s="1318">
        <v>300</v>
      </c>
      <c r="I2120" s="1318">
        <v>252</v>
      </c>
      <c r="J2120" s="1318">
        <v>218</v>
      </c>
    </row>
    <row r="2121" spans="1:10" x14ac:dyDescent="0.25">
      <c r="B2121" s="1318" t="s">
        <v>15718</v>
      </c>
      <c r="C2121" s="1318">
        <v>480</v>
      </c>
      <c r="D2121" s="1318">
        <v>480</v>
      </c>
      <c r="E2121" s="1318">
        <v>480</v>
      </c>
      <c r="F2121" s="1318">
        <v>448</v>
      </c>
      <c r="G2121" s="1318">
        <v>403</v>
      </c>
      <c r="H2121" s="1318">
        <v>300</v>
      </c>
      <c r="I2121" s="1318">
        <v>98</v>
      </c>
      <c r="J2121" s="1318">
        <v>52</v>
      </c>
    </row>
    <row r="2122" spans="1:10" x14ac:dyDescent="0.25">
      <c r="A2122" s="1360">
        <v>25</v>
      </c>
      <c r="B2122" s="1318" t="s">
        <v>12628</v>
      </c>
      <c r="C2122" s="1318">
        <v>480</v>
      </c>
      <c r="D2122" s="1318">
        <v>480</v>
      </c>
      <c r="E2122" s="1318">
        <v>480</v>
      </c>
      <c r="F2122" s="1318">
        <v>448</v>
      </c>
      <c r="G2122" s="1318">
        <v>341</v>
      </c>
      <c r="H2122" s="1318">
        <v>288</v>
      </c>
      <c r="I2122" s="1318">
        <v>244</v>
      </c>
      <c r="J2122" s="1318">
        <v>211</v>
      </c>
    </row>
    <row r="2123" spans="1:10" x14ac:dyDescent="0.25">
      <c r="B2123" s="1318" t="s">
        <v>15718</v>
      </c>
      <c r="C2123" s="1318">
        <v>480</v>
      </c>
      <c r="D2123" s="1318">
        <v>480</v>
      </c>
      <c r="E2123" s="1318">
        <v>480</v>
      </c>
      <c r="F2123" s="1318">
        <v>448</v>
      </c>
      <c r="G2123" s="1318">
        <v>341</v>
      </c>
      <c r="H2123" s="1318">
        <v>195</v>
      </c>
      <c r="I2123" s="1318">
        <v>71</v>
      </c>
      <c r="J2123" s="1318">
        <v>43</v>
      </c>
    </row>
    <row r="2124" spans="1:10" x14ac:dyDescent="0.25">
      <c r="A2124" s="1360">
        <v>26</v>
      </c>
      <c r="B2124" s="1318" t="s">
        <v>12628</v>
      </c>
      <c r="C2124" s="1318">
        <v>480</v>
      </c>
      <c r="D2124" s="1318">
        <v>480</v>
      </c>
      <c r="E2124" s="1318">
        <v>480</v>
      </c>
      <c r="F2124" s="1318">
        <v>402</v>
      </c>
      <c r="G2124" s="1318">
        <v>315</v>
      </c>
      <c r="H2124" s="1318">
        <v>278</v>
      </c>
      <c r="I2124" s="1318">
        <v>236</v>
      </c>
      <c r="J2124" s="1318">
        <v>205</v>
      </c>
    </row>
    <row r="2125" spans="1:10" x14ac:dyDescent="0.25">
      <c r="B2125" s="1318" t="s">
        <v>15718</v>
      </c>
      <c r="C2125" s="1318">
        <v>480</v>
      </c>
      <c r="D2125" s="1318">
        <v>480</v>
      </c>
      <c r="E2125" s="1318">
        <v>480</v>
      </c>
      <c r="F2125" s="1318">
        <v>402</v>
      </c>
      <c r="G2125" s="1318">
        <v>315</v>
      </c>
      <c r="H2125" s="1318">
        <v>109</v>
      </c>
      <c r="I2125" s="1318">
        <v>55</v>
      </c>
      <c r="J2125" s="1318">
        <v>37</v>
      </c>
    </row>
    <row r="2126" spans="1:10" x14ac:dyDescent="0.25">
      <c r="A2126" s="1360">
        <v>27</v>
      </c>
      <c r="B2126" s="1318" t="s">
        <v>12628</v>
      </c>
      <c r="C2126" s="1318">
        <v>480</v>
      </c>
      <c r="D2126" s="1318">
        <v>480</v>
      </c>
      <c r="E2126" s="1318">
        <v>479</v>
      </c>
      <c r="F2126" s="1318">
        <v>346</v>
      </c>
      <c r="G2126" s="1318">
        <v>302</v>
      </c>
      <c r="H2126" s="1318">
        <v>268</v>
      </c>
      <c r="I2126" s="1318">
        <v>229</v>
      </c>
      <c r="J2126" s="1318">
        <v>200</v>
      </c>
    </row>
    <row r="2127" spans="1:10" x14ac:dyDescent="0.25">
      <c r="B2127" s="1318" t="s">
        <v>15718</v>
      </c>
      <c r="C2127" s="1318">
        <v>480</v>
      </c>
      <c r="D2127" s="1318">
        <v>480</v>
      </c>
      <c r="E2127" s="1318">
        <v>479</v>
      </c>
      <c r="F2127" s="1318">
        <v>346</v>
      </c>
      <c r="G2127" s="1318">
        <v>146</v>
      </c>
      <c r="H2127" s="1318">
        <v>77</v>
      </c>
      <c r="I2127" s="1318">
        <v>45</v>
      </c>
      <c r="J2127" s="1318">
        <v>32</v>
      </c>
    </row>
    <row r="2128" spans="1:10" x14ac:dyDescent="0.25">
      <c r="A2128" s="1360">
        <v>28</v>
      </c>
      <c r="B2128" s="1318" t="s">
        <v>12628</v>
      </c>
      <c r="C2128" s="1318">
        <v>480</v>
      </c>
      <c r="D2128" s="1318">
        <v>480</v>
      </c>
      <c r="E2128" s="1318">
        <v>384</v>
      </c>
      <c r="F2128" s="1318">
        <v>331</v>
      </c>
      <c r="G2128" s="1318">
        <v>291</v>
      </c>
      <c r="H2128" s="1318">
        <v>259</v>
      </c>
      <c r="I2128" s="1318">
        <v>222</v>
      </c>
      <c r="J2128" s="1318">
        <v>194</v>
      </c>
    </row>
    <row r="2129" spans="1:10" x14ac:dyDescent="0.25">
      <c r="B2129" s="1318" t="s">
        <v>15718</v>
      </c>
      <c r="C2129" s="1318">
        <v>480</v>
      </c>
      <c r="D2129" s="1318">
        <v>480</v>
      </c>
      <c r="E2129" s="1318">
        <v>384</v>
      </c>
      <c r="F2129" s="1318">
        <v>182</v>
      </c>
      <c r="G2129" s="1318">
        <v>89</v>
      </c>
      <c r="H2129" s="1318">
        <v>58</v>
      </c>
      <c r="I2129" s="1318">
        <v>38</v>
      </c>
      <c r="J2129" s="1318">
        <v>28</v>
      </c>
    </row>
    <row r="2130" spans="1:10" x14ac:dyDescent="0.25">
      <c r="A2130" s="1360">
        <v>29</v>
      </c>
      <c r="B2130" s="1318" t="s">
        <v>12628</v>
      </c>
      <c r="C2130" s="1318">
        <v>480</v>
      </c>
      <c r="D2130" s="1318">
        <v>463</v>
      </c>
      <c r="E2130" s="1318">
        <v>366</v>
      </c>
      <c r="F2130" s="1318">
        <v>317</v>
      </c>
      <c r="G2130" s="1318">
        <v>280</v>
      </c>
      <c r="H2130" s="1318">
        <v>250</v>
      </c>
      <c r="I2130" s="1318">
        <v>215</v>
      </c>
      <c r="J2130" s="1318">
        <v>189</v>
      </c>
    </row>
    <row r="2131" spans="1:10" x14ac:dyDescent="0.25">
      <c r="B2131" s="1318" t="s">
        <v>15718</v>
      </c>
      <c r="C2131" s="1318">
        <v>480</v>
      </c>
      <c r="D2131" s="1318">
        <v>463</v>
      </c>
      <c r="E2131" s="1318">
        <v>247</v>
      </c>
      <c r="F2131" s="1318">
        <v>106</v>
      </c>
      <c r="G2131" s="1318">
        <v>66</v>
      </c>
      <c r="H2131" s="1318">
        <v>47</v>
      </c>
      <c r="I2131" s="1318">
        <v>33</v>
      </c>
      <c r="J2131" s="1318">
        <v>25</v>
      </c>
    </row>
    <row r="2132" spans="1:10" x14ac:dyDescent="0.25">
      <c r="A2132" s="1360">
        <v>30</v>
      </c>
      <c r="B2132" s="1318" t="s">
        <v>12628</v>
      </c>
      <c r="C2132" s="1318">
        <v>480</v>
      </c>
      <c r="D2132" s="1318">
        <v>410</v>
      </c>
      <c r="E2132" s="1318">
        <v>350</v>
      </c>
      <c r="F2132" s="1318">
        <v>305</v>
      </c>
      <c r="G2132" s="1318">
        <v>270</v>
      </c>
      <c r="H2132" s="1318">
        <v>242</v>
      </c>
      <c r="I2132" s="1318">
        <v>209</v>
      </c>
      <c r="J2132" s="1318">
        <v>184</v>
      </c>
    </row>
    <row r="2133" spans="1:10" x14ac:dyDescent="0.25">
      <c r="B2133" s="1318" t="s">
        <v>15718</v>
      </c>
      <c r="C2133" s="1318">
        <v>480</v>
      </c>
      <c r="D2133" s="1318">
        <v>381</v>
      </c>
      <c r="E2133" s="1318">
        <v>124</v>
      </c>
      <c r="F2133" s="1318">
        <v>74</v>
      </c>
      <c r="G2133" s="1318">
        <v>52</v>
      </c>
      <c r="H2133" s="1318">
        <v>39</v>
      </c>
      <c r="I2133" s="1318">
        <v>29</v>
      </c>
      <c r="J2133" s="1318">
        <v>23</v>
      </c>
    </row>
    <row r="2134" spans="1:10" x14ac:dyDescent="0.25">
      <c r="A2134" s="1360">
        <v>31</v>
      </c>
      <c r="B2134" s="1318" t="s">
        <v>12628</v>
      </c>
      <c r="C2134" s="1318">
        <v>469</v>
      </c>
      <c r="D2134" s="1318">
        <v>391</v>
      </c>
      <c r="E2134" s="1318">
        <v>335</v>
      </c>
      <c r="F2134" s="1318">
        <v>293</v>
      </c>
      <c r="G2134" s="1318">
        <v>260</v>
      </c>
      <c r="H2134" s="1318">
        <v>234</v>
      </c>
      <c r="I2134" s="1318">
        <v>203</v>
      </c>
      <c r="J2134" s="1318">
        <v>180</v>
      </c>
    </row>
    <row r="2135" spans="1:10" x14ac:dyDescent="0.25">
      <c r="B2135" s="1318" t="s">
        <v>15718</v>
      </c>
      <c r="C2135" s="1318">
        <v>469</v>
      </c>
      <c r="D2135" s="1318">
        <v>140</v>
      </c>
      <c r="E2135" s="1318">
        <v>79</v>
      </c>
      <c r="F2135" s="1318">
        <v>55</v>
      </c>
      <c r="G2135" s="1318">
        <v>41</v>
      </c>
      <c r="H2135" s="1318">
        <v>33</v>
      </c>
      <c r="I2135" s="1318">
        <v>25</v>
      </c>
      <c r="J2135" s="1318">
        <v>20</v>
      </c>
    </row>
    <row r="2136" spans="1:10" x14ac:dyDescent="0.25">
      <c r="A2136" s="1360">
        <v>32</v>
      </c>
      <c r="B2136" s="1318" t="s">
        <v>12628</v>
      </c>
      <c r="C2136" s="1318">
        <v>444</v>
      </c>
      <c r="D2136" s="1318">
        <v>373</v>
      </c>
      <c r="E2136" s="1318">
        <v>321</v>
      </c>
      <c r="F2136" s="1318">
        <v>282</v>
      </c>
      <c r="G2136" s="1318">
        <v>252</v>
      </c>
      <c r="H2136" s="1318">
        <v>227</v>
      </c>
      <c r="I2136" s="1318">
        <v>198</v>
      </c>
      <c r="J2136" s="1318">
        <v>175</v>
      </c>
    </row>
    <row r="2137" spans="1:10" x14ac:dyDescent="0.25">
      <c r="B2137" s="1318" t="s">
        <v>15718</v>
      </c>
      <c r="C2137" s="1318">
        <v>174</v>
      </c>
      <c r="D2137" s="1318">
        <v>88</v>
      </c>
      <c r="E2137" s="1318">
        <v>59</v>
      </c>
      <c r="F2137" s="1318">
        <v>44</v>
      </c>
      <c r="G2137" s="1318">
        <v>35</v>
      </c>
      <c r="H2137" s="1318">
        <v>29</v>
      </c>
      <c r="I2137" s="1318">
        <v>23</v>
      </c>
      <c r="J2137" s="1318">
        <v>19</v>
      </c>
    </row>
    <row r="2138" spans="1:10" x14ac:dyDescent="0.25">
      <c r="A2138" s="1360">
        <v>33</v>
      </c>
      <c r="B2138" s="1318" t="s">
        <v>12628</v>
      </c>
      <c r="C2138" s="1318">
        <v>422</v>
      </c>
      <c r="D2138" s="1318">
        <v>356</v>
      </c>
      <c r="E2138" s="1318">
        <v>309</v>
      </c>
      <c r="F2138" s="1318">
        <v>272</v>
      </c>
      <c r="G2138" s="1318">
        <v>243</v>
      </c>
      <c r="H2138" s="1318">
        <v>220</v>
      </c>
      <c r="I2138" s="1318">
        <v>192</v>
      </c>
      <c r="J2138" s="1318">
        <v>171</v>
      </c>
    </row>
    <row r="2139" spans="1:10" x14ac:dyDescent="0.25">
      <c r="B2139" s="1318" t="s">
        <v>15718</v>
      </c>
      <c r="C2139" s="1318">
        <v>100</v>
      </c>
      <c r="D2139" s="1318">
        <v>64</v>
      </c>
      <c r="E2139" s="1318">
        <v>47</v>
      </c>
      <c r="F2139" s="1318">
        <v>37</v>
      </c>
      <c r="G2139" s="1318">
        <v>30</v>
      </c>
      <c r="H2139" s="1318">
        <v>25</v>
      </c>
      <c r="I2139" s="1318">
        <v>20</v>
      </c>
      <c r="J2139" s="1318">
        <v>17</v>
      </c>
    </row>
    <row r="2140" spans="1:10" x14ac:dyDescent="0.25">
      <c r="A2140" s="1360">
        <v>34</v>
      </c>
      <c r="B2140" s="1318" t="s">
        <v>12628</v>
      </c>
      <c r="C2140" s="1318">
        <v>401</v>
      </c>
      <c r="D2140" s="1318">
        <v>341</v>
      </c>
      <c r="E2140" s="1318">
        <v>297</v>
      </c>
      <c r="F2140" s="1318">
        <v>263</v>
      </c>
      <c r="G2140" s="1318">
        <v>236</v>
      </c>
      <c r="H2140" s="1318">
        <v>214</v>
      </c>
      <c r="I2140" s="1318">
        <v>187</v>
      </c>
      <c r="J2140" s="1318">
        <v>167</v>
      </c>
    </row>
    <row r="2141" spans="1:10" x14ac:dyDescent="0.25">
      <c r="B2141" s="1318" t="s">
        <v>15718</v>
      </c>
      <c r="C2141" s="1318">
        <v>67</v>
      </c>
      <c r="D2141" s="1318">
        <v>48</v>
      </c>
      <c r="E2141" s="1318">
        <v>38</v>
      </c>
      <c r="F2141" s="1318">
        <v>31</v>
      </c>
      <c r="G2141" s="1318">
        <v>26</v>
      </c>
      <c r="H2141" s="1318">
        <v>22</v>
      </c>
      <c r="I2141" s="1318">
        <v>18</v>
      </c>
      <c r="J2141" s="1318">
        <v>16</v>
      </c>
    </row>
    <row r="2142" spans="1:10" x14ac:dyDescent="0.25">
      <c r="A2142" s="1360">
        <v>35</v>
      </c>
      <c r="B2142" s="1318" t="s">
        <v>12628</v>
      </c>
      <c r="C2142" s="1318">
        <v>383</v>
      </c>
      <c r="D2142" s="1318">
        <v>328</v>
      </c>
      <c r="E2142" s="1318">
        <v>286</v>
      </c>
      <c r="F2142" s="1318">
        <v>254</v>
      </c>
      <c r="G2142" s="1318">
        <v>228</v>
      </c>
      <c r="H2142" s="1318">
        <v>207</v>
      </c>
      <c r="I2142" s="1318">
        <v>182</v>
      </c>
      <c r="J2142" s="1318">
        <v>163</v>
      </c>
    </row>
    <row r="2143" spans="1:10" x14ac:dyDescent="0.25">
      <c r="B2143" s="1318" t="s">
        <v>15718</v>
      </c>
      <c r="C2143" s="1318">
        <v>51</v>
      </c>
      <c r="D2143" s="1318">
        <v>39</v>
      </c>
      <c r="E2143" s="1318">
        <v>32</v>
      </c>
      <c r="F2143" s="1318">
        <v>27</v>
      </c>
      <c r="G2143" s="1318">
        <v>23</v>
      </c>
      <c r="H2143" s="1318">
        <v>20</v>
      </c>
      <c r="I2143" s="1318">
        <v>17</v>
      </c>
      <c r="J2143" s="1318">
        <v>15</v>
      </c>
    </row>
    <row r="2144" spans="1:10" x14ac:dyDescent="0.25">
      <c r="A2144" s="1360">
        <v>36</v>
      </c>
      <c r="B2144" s="1318" t="s">
        <v>12628</v>
      </c>
      <c r="C2144" s="1318">
        <v>366</v>
      </c>
      <c r="D2144" s="1318">
        <v>315</v>
      </c>
      <c r="E2144" s="1318">
        <v>276</v>
      </c>
      <c r="F2144" s="1318">
        <v>246</v>
      </c>
      <c r="G2144" s="1318">
        <v>221</v>
      </c>
      <c r="H2144" s="1318">
        <v>202</v>
      </c>
      <c r="I2144" s="1318">
        <v>178</v>
      </c>
      <c r="J2144" s="1318">
        <v>159</v>
      </c>
    </row>
    <row r="2145" spans="1:10" x14ac:dyDescent="0.25">
      <c r="B2145" s="1318" t="s">
        <v>15718</v>
      </c>
      <c r="C2145" s="1318">
        <v>41</v>
      </c>
      <c r="D2145" s="1318">
        <v>32</v>
      </c>
      <c r="E2145" s="1318">
        <v>27</v>
      </c>
      <c r="F2145" s="1318">
        <v>23</v>
      </c>
      <c r="G2145" s="1318">
        <v>20</v>
      </c>
      <c r="H2145" s="1318">
        <v>18</v>
      </c>
      <c r="I2145" s="1318">
        <v>15</v>
      </c>
      <c r="J2145" s="1318">
        <v>13</v>
      </c>
    </row>
    <row r="2146" spans="1:10" x14ac:dyDescent="0.25">
      <c r="A2146" s="1360">
        <v>37</v>
      </c>
      <c r="B2146" s="1318" t="s">
        <v>12628</v>
      </c>
      <c r="C2146" s="1318">
        <v>350</v>
      </c>
      <c r="D2146" s="1318">
        <v>303</v>
      </c>
      <c r="E2146" s="1318">
        <v>266</v>
      </c>
      <c r="F2146" s="1318">
        <v>238</v>
      </c>
      <c r="G2146" s="1318">
        <v>215</v>
      </c>
      <c r="H2146" s="1318">
        <v>196</v>
      </c>
      <c r="I2146" s="1318">
        <v>173</v>
      </c>
      <c r="J2146" s="1318">
        <v>155</v>
      </c>
    </row>
    <row r="2147" spans="1:10" x14ac:dyDescent="0.25">
      <c r="B2147" s="1318" t="s">
        <v>15718</v>
      </c>
      <c r="C2147" s="1318">
        <v>33</v>
      </c>
      <c r="D2147" s="1318">
        <v>28</v>
      </c>
      <c r="E2147" s="1318">
        <v>23</v>
      </c>
      <c r="F2147" s="1318">
        <v>20</v>
      </c>
      <c r="G2147" s="1318">
        <v>18</v>
      </c>
      <c r="H2147" s="1318">
        <v>16</v>
      </c>
      <c r="I2147" s="1318">
        <v>14</v>
      </c>
      <c r="J2147" s="1318">
        <v>12</v>
      </c>
    </row>
    <row r="2148" spans="1:10" x14ac:dyDescent="0.25">
      <c r="A2148" s="1360">
        <v>38</v>
      </c>
      <c r="B2148" s="1318" t="s">
        <v>12628</v>
      </c>
      <c r="C2148" s="1318">
        <v>336</v>
      </c>
      <c r="D2148" s="1318">
        <v>292</v>
      </c>
      <c r="E2148" s="1318">
        <v>258</v>
      </c>
      <c r="F2148" s="1318">
        <v>231</v>
      </c>
      <c r="G2148" s="1318">
        <v>209</v>
      </c>
      <c r="H2148" s="1318">
        <v>191</v>
      </c>
      <c r="I2148" s="1318">
        <v>169</v>
      </c>
      <c r="J2148" s="1318">
        <v>152</v>
      </c>
    </row>
    <row r="2149" spans="1:10" x14ac:dyDescent="0.25">
      <c r="B2149" s="1318" t="s">
        <v>15718</v>
      </c>
      <c r="C2149" s="1318">
        <v>28</v>
      </c>
      <c r="D2149" s="1318">
        <v>24</v>
      </c>
      <c r="E2149" s="1318">
        <v>21</v>
      </c>
      <c r="F2149" s="1318">
        <v>18</v>
      </c>
      <c r="G2149" s="1318">
        <v>16</v>
      </c>
      <c r="H2149" s="1318">
        <v>15</v>
      </c>
      <c r="I2149" s="1318">
        <v>13</v>
      </c>
      <c r="J2149" s="1318">
        <v>12</v>
      </c>
    </row>
    <row r="2150" spans="1:10" x14ac:dyDescent="0.25">
      <c r="A2150" s="1360">
        <v>39</v>
      </c>
      <c r="B2150" s="1318" t="s">
        <v>12628</v>
      </c>
      <c r="C2150" s="1318">
        <v>323</v>
      </c>
      <c r="D2150" s="1318">
        <v>281</v>
      </c>
      <c r="E2150" s="1318">
        <v>249</v>
      </c>
      <c r="F2150" s="1318">
        <v>224</v>
      </c>
      <c r="G2150" s="1318">
        <v>203</v>
      </c>
      <c r="H2150" s="1318">
        <v>186</v>
      </c>
      <c r="I2150" s="1318">
        <v>165</v>
      </c>
      <c r="J2150" s="1318">
        <v>148</v>
      </c>
    </row>
    <row r="2151" spans="1:10" x14ac:dyDescent="0.25">
      <c r="B2151" s="1318" t="s">
        <v>15718</v>
      </c>
      <c r="C2151" s="1318">
        <v>24</v>
      </c>
      <c r="D2151" s="1318">
        <v>21</v>
      </c>
      <c r="E2151" s="1318">
        <v>18</v>
      </c>
      <c r="F2151" s="1318">
        <v>17</v>
      </c>
      <c r="G2151" s="1318">
        <v>15</v>
      </c>
      <c r="H2151" s="1318">
        <v>14</v>
      </c>
      <c r="I2151" s="1318">
        <v>12</v>
      </c>
      <c r="J2151" s="1318">
        <v>11</v>
      </c>
    </row>
    <row r="2152" spans="1:10" x14ac:dyDescent="0.25">
      <c r="A2152" s="1360">
        <v>40</v>
      </c>
      <c r="B2152" s="1318" t="s">
        <v>12628</v>
      </c>
      <c r="C2152" s="1318">
        <v>311</v>
      </c>
      <c r="D2152" s="1318">
        <v>272</v>
      </c>
      <c r="E2152" s="1318">
        <v>241</v>
      </c>
      <c r="F2152" s="1318">
        <v>217</v>
      </c>
      <c r="G2152" s="1318">
        <v>197</v>
      </c>
      <c r="H2152" s="1318">
        <v>181</v>
      </c>
      <c r="I2152" s="1318">
        <v>161</v>
      </c>
      <c r="J2152" s="1318">
        <v>145</v>
      </c>
    </row>
    <row r="2153" spans="1:10" x14ac:dyDescent="0.25">
      <c r="B2153" s="1318" t="s">
        <v>15718</v>
      </c>
      <c r="C2153" s="1318">
        <v>21</v>
      </c>
      <c r="D2153" s="1318">
        <v>19</v>
      </c>
      <c r="E2153" s="1318">
        <v>17</v>
      </c>
      <c r="F2153" s="1318">
        <v>15</v>
      </c>
      <c r="G2153" s="1318">
        <v>14</v>
      </c>
      <c r="H2153" s="1318">
        <v>13</v>
      </c>
      <c r="I2153" s="1318">
        <v>11</v>
      </c>
      <c r="J2153" s="1318">
        <v>10</v>
      </c>
    </row>
    <row r="2154" spans="1:10" x14ac:dyDescent="0.25">
      <c r="A2154" s="1360" t="s">
        <v>12663</v>
      </c>
    </row>
    <row r="2155" spans="1:10" x14ac:dyDescent="0.25">
      <c r="A2155" s="1360" t="s">
        <v>12638</v>
      </c>
    </row>
    <row r="2156" spans="1:10" x14ac:dyDescent="0.25">
      <c r="A2156" s="1360" t="s">
        <v>22222</v>
      </c>
      <c r="B2156" s="1318" t="s">
        <v>22223</v>
      </c>
      <c r="C2156" s="1318" t="s">
        <v>22263</v>
      </c>
    </row>
    <row r="2157" spans="1:10" x14ac:dyDescent="0.25">
      <c r="A2157" s="1360" t="s">
        <v>22225</v>
      </c>
      <c r="B2157" s="1318" t="s">
        <v>15752</v>
      </c>
      <c r="C2157" s="1318" t="s">
        <v>22253</v>
      </c>
    </row>
    <row r="2159" spans="1:10" x14ac:dyDescent="0.25">
      <c r="A2159" s="1360" t="s">
        <v>22227</v>
      </c>
      <c r="B2159" s="1318" t="s">
        <v>22228</v>
      </c>
      <c r="C2159" s="1318" t="s">
        <v>22229</v>
      </c>
    </row>
    <row r="2160" spans="1:10" x14ac:dyDescent="0.25">
      <c r="C2160" s="1318" t="s">
        <v>22230</v>
      </c>
      <c r="D2160" s="1318" t="s">
        <v>22231</v>
      </c>
      <c r="E2160" s="1318" t="s">
        <v>22232</v>
      </c>
      <c r="F2160" s="1318" t="s">
        <v>22233</v>
      </c>
      <c r="G2160" s="1318" t="s">
        <v>22234</v>
      </c>
      <c r="H2160" s="1318" t="s">
        <v>22235</v>
      </c>
      <c r="I2160" s="1318" t="s">
        <v>22236</v>
      </c>
      <c r="J2160" s="1318" t="s">
        <v>22237</v>
      </c>
    </row>
    <row r="2161" spans="1:10" x14ac:dyDescent="0.25">
      <c r="A2161" s="1360" t="s">
        <v>15753</v>
      </c>
      <c r="B2161" s="1318" t="s">
        <v>15754</v>
      </c>
      <c r="C2161" s="1318" t="s">
        <v>22238</v>
      </c>
      <c r="D2161" s="1318" t="s">
        <v>22239</v>
      </c>
      <c r="E2161" s="1318" t="s">
        <v>22240</v>
      </c>
      <c r="F2161" s="1318" t="s">
        <v>22241</v>
      </c>
      <c r="G2161" s="1318" t="s">
        <v>22242</v>
      </c>
      <c r="H2161" s="1318" t="s">
        <v>22243</v>
      </c>
      <c r="I2161" s="1318" t="s">
        <v>22244</v>
      </c>
      <c r="J2161" s="1318" t="s">
        <v>22245</v>
      </c>
    </row>
    <row r="2162" spans="1:10" x14ac:dyDescent="0.25">
      <c r="A2162" s="1360" t="s">
        <v>22246</v>
      </c>
      <c r="B2162" s="1318" t="s">
        <v>22247</v>
      </c>
      <c r="C2162" s="1318" t="s">
        <v>22248</v>
      </c>
      <c r="D2162" s="1318" t="s">
        <v>22248</v>
      </c>
      <c r="E2162" s="1318" t="s">
        <v>22248</v>
      </c>
      <c r="F2162" s="1318" t="s">
        <v>22248</v>
      </c>
      <c r="G2162" s="1318" t="s">
        <v>22248</v>
      </c>
      <c r="H2162" s="1318" t="s">
        <v>22248</v>
      </c>
      <c r="I2162" s="1318" t="s">
        <v>22248</v>
      </c>
      <c r="J2162" s="1318" t="s">
        <v>22248</v>
      </c>
    </row>
    <row r="2164" spans="1:10" x14ac:dyDescent="0.25">
      <c r="A2164" s="1360">
        <v>20</v>
      </c>
      <c r="B2164" s="1318" t="s">
        <v>12628</v>
      </c>
      <c r="C2164" s="1318">
        <v>480</v>
      </c>
      <c r="D2164" s="1318">
        <v>480</v>
      </c>
      <c r="E2164" s="1318">
        <v>480</v>
      </c>
      <c r="F2164" s="1318">
        <v>448</v>
      </c>
      <c r="G2164" s="1318">
        <v>403</v>
      </c>
      <c r="H2164" s="1318">
        <v>367</v>
      </c>
      <c r="I2164" s="1318">
        <v>323</v>
      </c>
      <c r="J2164" s="1318">
        <v>250</v>
      </c>
    </row>
    <row r="2165" spans="1:10" x14ac:dyDescent="0.25">
      <c r="B2165" s="1318" t="s">
        <v>15718</v>
      </c>
      <c r="C2165" s="1318">
        <v>480</v>
      </c>
      <c r="D2165" s="1318">
        <v>480</v>
      </c>
      <c r="E2165" s="1318">
        <v>480</v>
      </c>
      <c r="F2165" s="1318">
        <v>448</v>
      </c>
      <c r="G2165" s="1318">
        <v>403</v>
      </c>
      <c r="H2165" s="1318">
        <v>367</v>
      </c>
      <c r="I2165" s="1318">
        <v>323</v>
      </c>
      <c r="J2165" s="1318">
        <v>190</v>
      </c>
    </row>
    <row r="2166" spans="1:10" x14ac:dyDescent="0.25">
      <c r="A2166" s="1360">
        <v>21</v>
      </c>
      <c r="B2166" s="1318" t="s">
        <v>12628</v>
      </c>
      <c r="C2166" s="1318">
        <v>480</v>
      </c>
      <c r="D2166" s="1318">
        <v>480</v>
      </c>
      <c r="E2166" s="1318">
        <v>480</v>
      </c>
      <c r="F2166" s="1318">
        <v>448</v>
      </c>
      <c r="G2166" s="1318">
        <v>403</v>
      </c>
      <c r="H2166" s="1318">
        <v>367</v>
      </c>
      <c r="I2166" s="1318">
        <v>308</v>
      </c>
      <c r="J2166" s="1318">
        <v>241</v>
      </c>
    </row>
    <row r="2167" spans="1:10" x14ac:dyDescent="0.25">
      <c r="B2167" s="1318" t="s">
        <v>15718</v>
      </c>
      <c r="C2167" s="1318">
        <v>480</v>
      </c>
      <c r="D2167" s="1318">
        <v>480</v>
      </c>
      <c r="E2167" s="1318">
        <v>480</v>
      </c>
      <c r="F2167" s="1318">
        <v>448</v>
      </c>
      <c r="G2167" s="1318">
        <v>403</v>
      </c>
      <c r="H2167" s="1318">
        <v>367</v>
      </c>
      <c r="I2167" s="1318">
        <v>308</v>
      </c>
      <c r="J2167" s="1318">
        <v>124</v>
      </c>
    </row>
    <row r="2168" spans="1:10" x14ac:dyDescent="0.25">
      <c r="A2168" s="1360">
        <v>22</v>
      </c>
      <c r="B2168" s="1318" t="s">
        <v>12628</v>
      </c>
      <c r="C2168" s="1318">
        <v>480</v>
      </c>
      <c r="D2168" s="1318">
        <v>480</v>
      </c>
      <c r="E2168" s="1318">
        <v>480</v>
      </c>
      <c r="F2168" s="1318">
        <v>448</v>
      </c>
      <c r="G2168" s="1318">
        <v>403</v>
      </c>
      <c r="H2168" s="1318">
        <v>367</v>
      </c>
      <c r="I2168" s="1318">
        <v>273</v>
      </c>
      <c r="J2168" s="1318">
        <v>233</v>
      </c>
    </row>
    <row r="2169" spans="1:10" x14ac:dyDescent="0.25">
      <c r="B2169" s="1318" t="s">
        <v>15718</v>
      </c>
      <c r="C2169" s="1318">
        <v>480</v>
      </c>
      <c r="D2169" s="1318">
        <v>480</v>
      </c>
      <c r="E2169" s="1318">
        <v>480</v>
      </c>
      <c r="F2169" s="1318">
        <v>448</v>
      </c>
      <c r="G2169" s="1318">
        <v>403</v>
      </c>
      <c r="H2169" s="1318">
        <v>367</v>
      </c>
      <c r="I2169" s="1318">
        <v>273</v>
      </c>
      <c r="J2169" s="1318">
        <v>89</v>
      </c>
    </row>
    <row r="2170" spans="1:10" x14ac:dyDescent="0.25">
      <c r="A2170" s="1360">
        <v>23</v>
      </c>
      <c r="B2170" s="1318" t="s">
        <v>12628</v>
      </c>
      <c r="C2170" s="1318">
        <v>480</v>
      </c>
      <c r="D2170" s="1318">
        <v>480</v>
      </c>
      <c r="E2170" s="1318">
        <v>480</v>
      </c>
      <c r="F2170" s="1318">
        <v>448</v>
      </c>
      <c r="G2170" s="1318">
        <v>403</v>
      </c>
      <c r="H2170" s="1318">
        <v>359</v>
      </c>
      <c r="I2170" s="1318">
        <v>263</v>
      </c>
      <c r="J2170" s="1318">
        <v>226</v>
      </c>
    </row>
    <row r="2171" spans="1:10" x14ac:dyDescent="0.25">
      <c r="B2171" s="1318" t="s">
        <v>15718</v>
      </c>
      <c r="C2171" s="1318">
        <v>480</v>
      </c>
      <c r="D2171" s="1318">
        <v>480</v>
      </c>
      <c r="E2171" s="1318">
        <v>480</v>
      </c>
      <c r="F2171" s="1318">
        <v>448</v>
      </c>
      <c r="G2171" s="1318">
        <v>403</v>
      </c>
      <c r="H2171" s="1318">
        <v>359</v>
      </c>
      <c r="I2171" s="1318">
        <v>183</v>
      </c>
      <c r="J2171" s="1318">
        <v>69</v>
      </c>
    </row>
    <row r="2172" spans="1:10" x14ac:dyDescent="0.25">
      <c r="A2172" s="1360">
        <v>24</v>
      </c>
      <c r="B2172" s="1318" t="s">
        <v>12628</v>
      </c>
      <c r="C2172" s="1318">
        <v>480</v>
      </c>
      <c r="D2172" s="1318">
        <v>480</v>
      </c>
      <c r="E2172" s="1318">
        <v>480</v>
      </c>
      <c r="F2172" s="1318">
        <v>448</v>
      </c>
      <c r="G2172" s="1318">
        <v>403</v>
      </c>
      <c r="H2172" s="1318">
        <v>303</v>
      </c>
      <c r="I2172" s="1318">
        <v>254</v>
      </c>
      <c r="J2172" s="1318">
        <v>219</v>
      </c>
    </row>
    <row r="2173" spans="1:10" x14ac:dyDescent="0.25">
      <c r="B2173" s="1318" t="s">
        <v>15718</v>
      </c>
      <c r="C2173" s="1318">
        <v>480</v>
      </c>
      <c r="D2173" s="1318">
        <v>480</v>
      </c>
      <c r="E2173" s="1318">
        <v>480</v>
      </c>
      <c r="F2173" s="1318">
        <v>448</v>
      </c>
      <c r="G2173" s="1318">
        <v>403</v>
      </c>
      <c r="H2173" s="1318">
        <v>303</v>
      </c>
      <c r="I2173" s="1318">
        <v>112</v>
      </c>
      <c r="J2173" s="1318">
        <v>56</v>
      </c>
    </row>
    <row r="2174" spans="1:10" x14ac:dyDescent="0.25">
      <c r="A2174" s="1360">
        <v>25</v>
      </c>
      <c r="B2174" s="1318" t="s">
        <v>12628</v>
      </c>
      <c r="C2174" s="1318">
        <v>480</v>
      </c>
      <c r="D2174" s="1318">
        <v>480</v>
      </c>
      <c r="E2174" s="1318">
        <v>480</v>
      </c>
      <c r="F2174" s="1318">
        <v>448</v>
      </c>
      <c r="G2174" s="1318">
        <v>358</v>
      </c>
      <c r="H2174" s="1318">
        <v>290</v>
      </c>
      <c r="I2174" s="1318">
        <v>245</v>
      </c>
      <c r="J2174" s="1318">
        <v>212</v>
      </c>
    </row>
    <row r="2175" spans="1:10" x14ac:dyDescent="0.25">
      <c r="B2175" s="1318" t="s">
        <v>15718</v>
      </c>
      <c r="C2175" s="1318">
        <v>480</v>
      </c>
      <c r="D2175" s="1318">
        <v>480</v>
      </c>
      <c r="E2175" s="1318">
        <v>480</v>
      </c>
      <c r="F2175" s="1318">
        <v>448</v>
      </c>
      <c r="G2175" s="1318">
        <v>358</v>
      </c>
      <c r="H2175" s="1318">
        <v>251</v>
      </c>
      <c r="I2175" s="1318">
        <v>77</v>
      </c>
      <c r="J2175" s="1318">
        <v>45</v>
      </c>
    </row>
    <row r="2176" spans="1:10" x14ac:dyDescent="0.25">
      <c r="A2176" s="1360">
        <v>26</v>
      </c>
      <c r="B2176" s="1318" t="s">
        <v>12628</v>
      </c>
      <c r="C2176" s="1318">
        <v>480</v>
      </c>
      <c r="D2176" s="1318">
        <v>480</v>
      </c>
      <c r="E2176" s="1318">
        <v>480</v>
      </c>
      <c r="F2176" s="1318">
        <v>420</v>
      </c>
      <c r="G2176" s="1318">
        <v>316</v>
      </c>
      <c r="H2176" s="1318">
        <v>279</v>
      </c>
      <c r="I2176" s="1318">
        <v>237</v>
      </c>
      <c r="J2176" s="1318">
        <v>206</v>
      </c>
    </row>
    <row r="2177" spans="1:10" x14ac:dyDescent="0.25">
      <c r="B2177" s="1318" t="s">
        <v>15718</v>
      </c>
      <c r="C2177" s="1318">
        <v>480</v>
      </c>
      <c r="D2177" s="1318">
        <v>480</v>
      </c>
      <c r="E2177" s="1318">
        <v>480</v>
      </c>
      <c r="F2177" s="1318">
        <v>420</v>
      </c>
      <c r="G2177" s="1318">
        <v>316</v>
      </c>
      <c r="H2177" s="1318">
        <v>121</v>
      </c>
      <c r="I2177" s="1318">
        <v>58</v>
      </c>
      <c r="J2177" s="1318">
        <v>38</v>
      </c>
    </row>
    <row r="2178" spans="1:10" x14ac:dyDescent="0.25">
      <c r="A2178" s="1360">
        <v>27</v>
      </c>
      <c r="B2178" s="1318" t="s">
        <v>12628</v>
      </c>
      <c r="C2178" s="1318">
        <v>480</v>
      </c>
      <c r="D2178" s="1318">
        <v>480</v>
      </c>
      <c r="E2178" s="1318">
        <v>480</v>
      </c>
      <c r="F2178" s="1318">
        <v>347</v>
      </c>
      <c r="G2178" s="1318">
        <v>303</v>
      </c>
      <c r="H2178" s="1318">
        <v>268</v>
      </c>
      <c r="I2178" s="1318">
        <v>229</v>
      </c>
      <c r="J2178" s="1318">
        <v>200</v>
      </c>
    </row>
    <row r="2179" spans="1:10" x14ac:dyDescent="0.25">
      <c r="B2179" s="1318" t="s">
        <v>15718</v>
      </c>
      <c r="C2179" s="1318">
        <v>480</v>
      </c>
      <c r="D2179" s="1318">
        <v>480</v>
      </c>
      <c r="E2179" s="1318">
        <v>480</v>
      </c>
      <c r="F2179" s="1318">
        <v>347</v>
      </c>
      <c r="G2179" s="1318">
        <v>163</v>
      </c>
      <c r="H2179" s="1318">
        <v>82</v>
      </c>
      <c r="I2179" s="1318">
        <v>47</v>
      </c>
      <c r="J2179" s="1318">
        <v>33</v>
      </c>
    </row>
    <row r="2180" spans="1:10" x14ac:dyDescent="0.25">
      <c r="A2180" s="1360">
        <v>28</v>
      </c>
      <c r="B2180" s="1318" t="s">
        <v>12628</v>
      </c>
      <c r="C2180" s="1318">
        <v>480</v>
      </c>
      <c r="D2180" s="1318">
        <v>480</v>
      </c>
      <c r="E2180" s="1318">
        <v>401</v>
      </c>
      <c r="F2180" s="1318">
        <v>331</v>
      </c>
      <c r="G2180" s="1318">
        <v>291</v>
      </c>
      <c r="H2180" s="1318">
        <v>259</v>
      </c>
      <c r="I2180" s="1318">
        <v>222</v>
      </c>
      <c r="J2180" s="1318">
        <v>194</v>
      </c>
    </row>
    <row r="2181" spans="1:10" x14ac:dyDescent="0.25">
      <c r="B2181" s="1318" t="s">
        <v>15718</v>
      </c>
      <c r="C2181" s="1318">
        <v>480</v>
      </c>
      <c r="D2181" s="1318">
        <v>480</v>
      </c>
      <c r="E2181" s="1318">
        <v>401</v>
      </c>
      <c r="F2181" s="1318">
        <v>207</v>
      </c>
      <c r="G2181" s="1318">
        <v>94</v>
      </c>
      <c r="H2181" s="1318">
        <v>60</v>
      </c>
      <c r="I2181" s="1318">
        <v>38</v>
      </c>
      <c r="J2181" s="1318">
        <v>28</v>
      </c>
    </row>
    <row r="2182" spans="1:10" x14ac:dyDescent="0.25">
      <c r="A2182" s="1360">
        <v>29</v>
      </c>
      <c r="B2182" s="1318" t="s">
        <v>12628</v>
      </c>
      <c r="C2182" s="1318">
        <v>480</v>
      </c>
      <c r="D2182" s="1318">
        <v>480</v>
      </c>
      <c r="E2182" s="1318">
        <v>366</v>
      </c>
      <c r="F2182" s="1318">
        <v>317</v>
      </c>
      <c r="G2182" s="1318">
        <v>279</v>
      </c>
      <c r="H2182" s="1318">
        <v>250</v>
      </c>
      <c r="I2182" s="1318">
        <v>215</v>
      </c>
      <c r="J2182" s="1318">
        <v>189</v>
      </c>
    </row>
    <row r="2183" spans="1:10" x14ac:dyDescent="0.25">
      <c r="B2183" s="1318" t="s">
        <v>15718</v>
      </c>
      <c r="C2183" s="1318">
        <v>480</v>
      </c>
      <c r="D2183" s="1318">
        <v>480</v>
      </c>
      <c r="E2183" s="1318">
        <v>304</v>
      </c>
      <c r="F2183" s="1318">
        <v>111</v>
      </c>
      <c r="G2183" s="1318">
        <v>67</v>
      </c>
      <c r="H2183" s="1318">
        <v>48</v>
      </c>
      <c r="I2183" s="1318">
        <v>33</v>
      </c>
      <c r="J2183" s="1318">
        <v>25</v>
      </c>
    </row>
    <row r="2184" spans="1:10" x14ac:dyDescent="0.25">
      <c r="A2184" s="1360">
        <v>30</v>
      </c>
      <c r="B2184" s="1318" t="s">
        <v>12628</v>
      </c>
      <c r="C2184" s="1318">
        <v>480</v>
      </c>
      <c r="D2184" s="1318">
        <v>410</v>
      </c>
      <c r="E2184" s="1318">
        <v>349</v>
      </c>
      <c r="F2184" s="1318">
        <v>304</v>
      </c>
      <c r="G2184" s="1318">
        <v>269</v>
      </c>
      <c r="H2184" s="1318">
        <v>241</v>
      </c>
      <c r="I2184" s="1318">
        <v>209</v>
      </c>
      <c r="J2184" s="1318">
        <v>184</v>
      </c>
    </row>
    <row r="2185" spans="1:10" x14ac:dyDescent="0.25">
      <c r="B2185" s="1318" t="s">
        <v>15718</v>
      </c>
      <c r="C2185" s="1318">
        <v>480</v>
      </c>
      <c r="D2185" s="1318">
        <v>410</v>
      </c>
      <c r="E2185" s="1318">
        <v>133</v>
      </c>
      <c r="F2185" s="1318">
        <v>75</v>
      </c>
      <c r="G2185" s="1318">
        <v>52</v>
      </c>
      <c r="H2185" s="1318">
        <v>39</v>
      </c>
      <c r="I2185" s="1318">
        <v>29</v>
      </c>
      <c r="J2185" s="1318">
        <v>23</v>
      </c>
    </row>
    <row r="2186" spans="1:10" x14ac:dyDescent="0.25">
      <c r="A2186" s="1360">
        <v>31</v>
      </c>
      <c r="B2186" s="1318" t="s">
        <v>12628</v>
      </c>
      <c r="C2186" s="1318">
        <v>467</v>
      </c>
      <c r="D2186" s="1318">
        <v>389</v>
      </c>
      <c r="E2186" s="1318">
        <v>334</v>
      </c>
      <c r="F2186" s="1318">
        <v>292</v>
      </c>
      <c r="G2186" s="1318">
        <v>259</v>
      </c>
      <c r="H2186" s="1318">
        <v>233</v>
      </c>
      <c r="I2186" s="1318">
        <v>203</v>
      </c>
      <c r="J2186" s="1318">
        <v>179</v>
      </c>
    </row>
    <row r="2187" spans="1:10" x14ac:dyDescent="0.25">
      <c r="B2187" s="1318" t="s">
        <v>15718</v>
      </c>
      <c r="C2187" s="1318">
        <v>467</v>
      </c>
      <c r="D2187" s="1318">
        <v>151</v>
      </c>
      <c r="E2187" s="1318">
        <v>80</v>
      </c>
      <c r="F2187" s="1318">
        <v>55</v>
      </c>
      <c r="G2187" s="1318">
        <v>41</v>
      </c>
      <c r="H2187" s="1318">
        <v>33</v>
      </c>
      <c r="I2187" s="1318">
        <v>25</v>
      </c>
      <c r="J2187" s="1318">
        <v>20</v>
      </c>
    </row>
    <row r="2188" spans="1:10" x14ac:dyDescent="0.25">
      <c r="A2188" s="1360">
        <v>32</v>
      </c>
      <c r="B2188" s="1318" t="s">
        <v>12628</v>
      </c>
      <c r="C2188" s="1318">
        <v>441</v>
      </c>
      <c r="D2188" s="1318">
        <v>371</v>
      </c>
      <c r="E2188" s="1318">
        <v>319</v>
      </c>
      <c r="F2188" s="1318">
        <v>281</v>
      </c>
      <c r="G2188" s="1318">
        <v>250</v>
      </c>
      <c r="H2188" s="1318">
        <v>226</v>
      </c>
      <c r="I2188" s="1318">
        <v>197</v>
      </c>
      <c r="J2188" s="1318">
        <v>174</v>
      </c>
    </row>
    <row r="2189" spans="1:10" x14ac:dyDescent="0.25">
      <c r="B2189" s="1318" t="s">
        <v>15718</v>
      </c>
      <c r="C2189" s="1318">
        <v>191</v>
      </c>
      <c r="D2189" s="1318">
        <v>90</v>
      </c>
      <c r="E2189" s="1318">
        <v>59</v>
      </c>
      <c r="F2189" s="1318">
        <v>44</v>
      </c>
      <c r="G2189" s="1318">
        <v>34</v>
      </c>
      <c r="H2189" s="1318">
        <v>28</v>
      </c>
      <c r="I2189" s="1318">
        <v>22</v>
      </c>
      <c r="J2189" s="1318">
        <v>19</v>
      </c>
    </row>
    <row r="2190" spans="1:10" x14ac:dyDescent="0.25">
      <c r="A2190" s="1360">
        <v>33</v>
      </c>
      <c r="B2190" s="1318" t="s">
        <v>12628</v>
      </c>
      <c r="C2190" s="1318">
        <v>418</v>
      </c>
      <c r="D2190" s="1318">
        <v>354</v>
      </c>
      <c r="E2190" s="1318">
        <v>306</v>
      </c>
      <c r="F2190" s="1318">
        <v>270</v>
      </c>
      <c r="G2190" s="1318">
        <v>242</v>
      </c>
      <c r="H2190" s="1318">
        <v>219</v>
      </c>
      <c r="I2190" s="1318">
        <v>191</v>
      </c>
      <c r="J2190" s="1318">
        <v>170</v>
      </c>
    </row>
    <row r="2191" spans="1:10" x14ac:dyDescent="0.25">
      <c r="B2191" s="1318" t="s">
        <v>15718</v>
      </c>
      <c r="C2191" s="1318">
        <v>102</v>
      </c>
      <c r="D2191" s="1318">
        <v>63</v>
      </c>
      <c r="E2191" s="1318">
        <v>46</v>
      </c>
      <c r="F2191" s="1318">
        <v>36</v>
      </c>
      <c r="G2191" s="1318">
        <v>30</v>
      </c>
      <c r="H2191" s="1318">
        <v>25</v>
      </c>
      <c r="I2191" s="1318">
        <v>20</v>
      </c>
      <c r="J2191" s="1318">
        <v>17</v>
      </c>
    </row>
    <row r="2192" spans="1:10" x14ac:dyDescent="0.25">
      <c r="A2192" s="1360">
        <v>34</v>
      </c>
      <c r="B2192" s="1318" t="s">
        <v>12628</v>
      </c>
      <c r="C2192" s="1318">
        <v>397</v>
      </c>
      <c r="D2192" s="1318">
        <v>338</v>
      </c>
      <c r="E2192" s="1318">
        <v>294</v>
      </c>
      <c r="F2192" s="1318">
        <v>261</v>
      </c>
      <c r="G2192" s="1318">
        <v>234</v>
      </c>
      <c r="H2192" s="1318">
        <v>212</v>
      </c>
      <c r="I2192" s="1318">
        <v>186</v>
      </c>
      <c r="J2192" s="1318">
        <v>166</v>
      </c>
    </row>
    <row r="2193" spans="1:10" x14ac:dyDescent="0.25">
      <c r="B2193" s="1318" t="s">
        <v>15718</v>
      </c>
      <c r="C2193" s="1318">
        <v>66</v>
      </c>
      <c r="D2193" s="1318">
        <v>47</v>
      </c>
      <c r="E2193" s="1318">
        <v>37</v>
      </c>
      <c r="F2193" s="1318">
        <v>30</v>
      </c>
      <c r="G2193" s="1318">
        <v>25</v>
      </c>
      <c r="H2193" s="1318">
        <v>22</v>
      </c>
      <c r="I2193" s="1318">
        <v>18</v>
      </c>
      <c r="J2193" s="1318">
        <v>15</v>
      </c>
    </row>
    <row r="2194" spans="1:10" x14ac:dyDescent="0.25">
      <c r="A2194" s="1360">
        <v>35</v>
      </c>
      <c r="B2194" s="1318" t="s">
        <v>12628</v>
      </c>
      <c r="C2194" s="1318">
        <v>378</v>
      </c>
      <c r="D2194" s="1318">
        <v>324</v>
      </c>
      <c r="E2194" s="1318">
        <v>283</v>
      </c>
      <c r="F2194" s="1318">
        <v>252</v>
      </c>
      <c r="G2194" s="1318">
        <v>226</v>
      </c>
      <c r="H2194" s="1318">
        <v>206</v>
      </c>
      <c r="I2194" s="1318">
        <v>181</v>
      </c>
      <c r="J2194" s="1318">
        <v>162</v>
      </c>
    </row>
    <row r="2195" spans="1:10" x14ac:dyDescent="0.25">
      <c r="B2195" s="1318" t="s">
        <v>15718</v>
      </c>
      <c r="C2195" s="1318">
        <v>50</v>
      </c>
      <c r="D2195" s="1318">
        <v>38</v>
      </c>
      <c r="E2195" s="1318">
        <v>31</v>
      </c>
      <c r="F2195" s="1318">
        <v>26</v>
      </c>
      <c r="G2195" s="1318">
        <v>22</v>
      </c>
      <c r="H2195" s="1318">
        <v>20</v>
      </c>
      <c r="I2195" s="1318">
        <v>17</v>
      </c>
      <c r="J2195" s="1318">
        <v>14</v>
      </c>
    </row>
    <row r="2196" spans="1:10" x14ac:dyDescent="0.25">
      <c r="A2196" s="1360">
        <v>36</v>
      </c>
      <c r="B2196" s="1318" t="s">
        <v>12628</v>
      </c>
      <c r="C2196" s="1318">
        <v>360</v>
      </c>
      <c r="D2196" s="1318">
        <v>310</v>
      </c>
      <c r="E2196" s="1318">
        <v>273</v>
      </c>
      <c r="F2196" s="1318">
        <v>243</v>
      </c>
      <c r="G2196" s="1318">
        <v>219</v>
      </c>
      <c r="H2196" s="1318">
        <v>200</v>
      </c>
      <c r="I2196" s="1318">
        <v>176</v>
      </c>
      <c r="J2196" s="1318">
        <v>158</v>
      </c>
    </row>
    <row r="2197" spans="1:10" x14ac:dyDescent="0.25">
      <c r="B2197" s="1318" t="s">
        <v>15718</v>
      </c>
      <c r="C2197" s="1318">
        <v>39</v>
      </c>
      <c r="D2197" s="1318">
        <v>31</v>
      </c>
      <c r="E2197" s="1318">
        <v>26</v>
      </c>
      <c r="F2197" s="1318">
        <v>23</v>
      </c>
      <c r="G2197" s="1318">
        <v>20</v>
      </c>
      <c r="H2197" s="1318">
        <v>18</v>
      </c>
      <c r="I2197" s="1318">
        <v>15</v>
      </c>
      <c r="J2197" s="1318">
        <v>13</v>
      </c>
    </row>
    <row r="2198" spans="1:10" x14ac:dyDescent="0.25">
      <c r="A2198" s="1360">
        <v>37</v>
      </c>
      <c r="B2198" s="1318" t="s">
        <v>12628</v>
      </c>
      <c r="C2198" s="1318">
        <v>345</v>
      </c>
      <c r="D2198" s="1318">
        <v>298</v>
      </c>
      <c r="E2198" s="1318">
        <v>263</v>
      </c>
      <c r="F2198" s="1318">
        <v>235</v>
      </c>
      <c r="G2198" s="1318">
        <v>213</v>
      </c>
      <c r="H2198" s="1318">
        <v>194</v>
      </c>
      <c r="I2198" s="1318">
        <v>172</v>
      </c>
      <c r="J2198" s="1318">
        <v>154</v>
      </c>
    </row>
    <row r="2199" spans="1:10" x14ac:dyDescent="0.25">
      <c r="B2199" s="1318" t="s">
        <v>15718</v>
      </c>
      <c r="C2199" s="1318">
        <v>32</v>
      </c>
      <c r="D2199" s="1318">
        <v>26</v>
      </c>
      <c r="E2199" s="1318">
        <v>23</v>
      </c>
      <c r="F2199" s="1318">
        <v>20</v>
      </c>
      <c r="G2199" s="1318">
        <v>18</v>
      </c>
      <c r="H2199" s="1318">
        <v>16</v>
      </c>
      <c r="I2199" s="1318">
        <v>14</v>
      </c>
      <c r="J2199" s="1318">
        <v>12</v>
      </c>
    </row>
    <row r="2200" spans="1:10" x14ac:dyDescent="0.25">
      <c r="A2200" s="1360">
        <v>38</v>
      </c>
      <c r="B2200" s="1318" t="s">
        <v>12628</v>
      </c>
      <c r="C2200" s="1318">
        <v>330</v>
      </c>
      <c r="D2200" s="1318">
        <v>287</v>
      </c>
      <c r="E2200" s="1318">
        <v>254</v>
      </c>
      <c r="F2200" s="1318">
        <v>228</v>
      </c>
      <c r="G2200" s="1318">
        <v>206</v>
      </c>
      <c r="H2200" s="1318">
        <v>189</v>
      </c>
      <c r="I2200" s="1318">
        <v>168</v>
      </c>
      <c r="J2200" s="1318">
        <v>150</v>
      </c>
    </row>
    <row r="2201" spans="1:10" x14ac:dyDescent="0.25">
      <c r="B2201" s="1318" t="s">
        <v>15718</v>
      </c>
      <c r="C2201" s="1318">
        <v>27</v>
      </c>
      <c r="D2201" s="1318">
        <v>23</v>
      </c>
      <c r="E2201" s="1318">
        <v>20</v>
      </c>
      <c r="F2201" s="1318">
        <v>18</v>
      </c>
      <c r="G2201" s="1318">
        <v>16</v>
      </c>
      <c r="H2201" s="1318">
        <v>14</v>
      </c>
      <c r="I2201" s="1318">
        <v>13</v>
      </c>
      <c r="J2201" s="1318">
        <v>11</v>
      </c>
    </row>
    <row r="2202" spans="1:10" x14ac:dyDescent="0.25">
      <c r="A2202" s="1360">
        <v>39</v>
      </c>
      <c r="B2202" s="1318" t="s">
        <v>12628</v>
      </c>
      <c r="C2202" s="1318">
        <v>317</v>
      </c>
      <c r="D2202" s="1318">
        <v>277</v>
      </c>
      <c r="E2202" s="1318">
        <v>245</v>
      </c>
      <c r="F2202" s="1318">
        <v>221</v>
      </c>
      <c r="G2202" s="1318">
        <v>201</v>
      </c>
      <c r="H2202" s="1318">
        <v>184</v>
      </c>
      <c r="I2202" s="1318">
        <v>163</v>
      </c>
      <c r="J2202" s="1318">
        <v>147</v>
      </c>
    </row>
    <row r="2203" spans="1:10" x14ac:dyDescent="0.25">
      <c r="B2203" s="1318" t="s">
        <v>15718</v>
      </c>
      <c r="C2203" s="1318">
        <v>23</v>
      </c>
      <c r="D2203" s="1318">
        <v>20</v>
      </c>
      <c r="E2203" s="1318">
        <v>18</v>
      </c>
      <c r="F2203" s="1318">
        <v>16</v>
      </c>
      <c r="G2203" s="1318">
        <v>14</v>
      </c>
      <c r="H2203" s="1318">
        <v>13</v>
      </c>
      <c r="I2203" s="1318">
        <v>12</v>
      </c>
      <c r="J2203" s="1318">
        <v>10</v>
      </c>
    </row>
    <row r="2204" spans="1:10" x14ac:dyDescent="0.25">
      <c r="A2204" s="1360">
        <v>40</v>
      </c>
      <c r="B2204" s="1318" t="s">
        <v>12628</v>
      </c>
      <c r="C2204" s="1318">
        <v>304</v>
      </c>
      <c r="D2204" s="1318">
        <v>267</v>
      </c>
      <c r="E2204" s="1318">
        <v>238</v>
      </c>
      <c r="F2204" s="1318">
        <v>214</v>
      </c>
      <c r="G2204" s="1318">
        <v>195</v>
      </c>
      <c r="H2204" s="1318">
        <v>179</v>
      </c>
      <c r="I2204" s="1318">
        <v>159</v>
      </c>
      <c r="J2204" s="1318">
        <v>144</v>
      </c>
    </row>
    <row r="2205" spans="1:10" x14ac:dyDescent="0.25">
      <c r="B2205" s="1318" t="s">
        <v>15718</v>
      </c>
      <c r="C2205" s="1318">
        <v>21</v>
      </c>
      <c r="D2205" s="1318">
        <v>18</v>
      </c>
      <c r="E2205" s="1318">
        <v>16</v>
      </c>
      <c r="F2205" s="1318">
        <v>15</v>
      </c>
      <c r="G2205" s="1318">
        <v>13</v>
      </c>
      <c r="H2205" s="1318">
        <v>12</v>
      </c>
      <c r="I2205" s="1318">
        <v>11</v>
      </c>
      <c r="J2205" s="1318">
        <v>10</v>
      </c>
    </row>
    <row r="2206" spans="1:10" x14ac:dyDescent="0.25">
      <c r="A2206" s="1360" t="s">
        <v>12664</v>
      </c>
    </row>
    <row r="2207" spans="1:10" x14ac:dyDescent="0.25">
      <c r="A2207" s="1360" t="s">
        <v>12638</v>
      </c>
    </row>
    <row r="2208" spans="1:10" x14ac:dyDescent="0.25">
      <c r="A2208" s="1360" t="s">
        <v>22222</v>
      </c>
      <c r="B2208" s="1318" t="s">
        <v>22223</v>
      </c>
      <c r="C2208" s="1318" t="s">
        <v>12665</v>
      </c>
    </row>
    <row r="2209" spans="1:10" x14ac:dyDescent="0.25">
      <c r="A2209" s="1360" t="s">
        <v>22225</v>
      </c>
      <c r="B2209" s="1318" t="s">
        <v>15752</v>
      </c>
      <c r="C2209" s="1318" t="s">
        <v>22254</v>
      </c>
    </row>
    <row r="2211" spans="1:10" x14ac:dyDescent="0.25">
      <c r="A2211" s="1360" t="s">
        <v>22227</v>
      </c>
      <c r="B2211" s="1318" t="s">
        <v>22228</v>
      </c>
      <c r="C2211" s="1318" t="s">
        <v>22229</v>
      </c>
    </row>
    <row r="2212" spans="1:10" x14ac:dyDescent="0.25">
      <c r="C2212" s="1318" t="s">
        <v>22230</v>
      </c>
      <c r="D2212" s="1318" t="s">
        <v>22231</v>
      </c>
      <c r="E2212" s="1318" t="s">
        <v>22232</v>
      </c>
      <c r="F2212" s="1318" t="s">
        <v>22233</v>
      </c>
      <c r="G2212" s="1318" t="s">
        <v>22234</v>
      </c>
      <c r="H2212" s="1318" t="s">
        <v>22235</v>
      </c>
      <c r="I2212" s="1318" t="s">
        <v>22236</v>
      </c>
      <c r="J2212" s="1318" t="s">
        <v>22237</v>
      </c>
    </row>
    <row r="2213" spans="1:10" x14ac:dyDescent="0.25">
      <c r="A2213" s="1360" t="s">
        <v>15753</v>
      </c>
      <c r="B2213" s="1318" t="s">
        <v>15754</v>
      </c>
      <c r="C2213" s="1318" t="s">
        <v>22238</v>
      </c>
      <c r="D2213" s="1318" t="s">
        <v>22239</v>
      </c>
      <c r="E2213" s="1318" t="s">
        <v>22240</v>
      </c>
      <c r="F2213" s="1318" t="s">
        <v>22241</v>
      </c>
      <c r="G2213" s="1318" t="s">
        <v>22242</v>
      </c>
      <c r="H2213" s="1318" t="s">
        <v>22243</v>
      </c>
      <c r="I2213" s="1318" t="s">
        <v>22244</v>
      </c>
      <c r="J2213" s="1318" t="s">
        <v>22245</v>
      </c>
    </row>
    <row r="2214" spans="1:10" x14ac:dyDescent="0.25">
      <c r="A2214" s="1360" t="s">
        <v>22246</v>
      </c>
      <c r="B2214" s="1318" t="s">
        <v>22247</v>
      </c>
      <c r="C2214" s="1318" t="s">
        <v>22248</v>
      </c>
      <c r="D2214" s="1318" t="s">
        <v>22248</v>
      </c>
      <c r="E2214" s="1318" t="s">
        <v>22248</v>
      </c>
      <c r="F2214" s="1318" t="s">
        <v>22248</v>
      </c>
      <c r="G2214" s="1318" t="s">
        <v>22248</v>
      </c>
      <c r="H2214" s="1318" t="s">
        <v>22248</v>
      </c>
      <c r="I2214" s="1318" t="s">
        <v>22248</v>
      </c>
      <c r="J2214" s="1318" t="s">
        <v>22248</v>
      </c>
    </row>
    <row r="2216" spans="1:10" x14ac:dyDescent="0.25">
      <c r="A2216" s="1360">
        <v>20</v>
      </c>
      <c r="B2216" s="1318" t="s">
        <v>12628</v>
      </c>
      <c r="C2216" s="1318">
        <v>480</v>
      </c>
      <c r="D2216" s="1318">
        <v>480</v>
      </c>
      <c r="E2216" s="1318">
        <v>480</v>
      </c>
      <c r="F2216" s="1318">
        <v>448</v>
      </c>
      <c r="G2216" s="1318">
        <v>403</v>
      </c>
      <c r="H2216" s="1318">
        <v>367</v>
      </c>
      <c r="I2216" s="1318">
        <v>323</v>
      </c>
      <c r="J2216" s="1318">
        <v>251</v>
      </c>
    </row>
    <row r="2217" spans="1:10" x14ac:dyDescent="0.25">
      <c r="B2217" s="1318" t="s">
        <v>15718</v>
      </c>
      <c r="C2217" s="1318">
        <v>480</v>
      </c>
      <c r="D2217" s="1318">
        <v>480</v>
      </c>
      <c r="E2217" s="1318">
        <v>480</v>
      </c>
      <c r="F2217" s="1318">
        <v>448</v>
      </c>
      <c r="G2217" s="1318">
        <v>403</v>
      </c>
      <c r="H2217" s="1318">
        <v>367</v>
      </c>
      <c r="I2217" s="1318">
        <v>323</v>
      </c>
      <c r="J2217" s="1318">
        <v>210</v>
      </c>
    </row>
    <row r="2218" spans="1:10" x14ac:dyDescent="0.25">
      <c r="A2218" s="1360">
        <v>21</v>
      </c>
      <c r="B2218" s="1318" t="s">
        <v>12628</v>
      </c>
      <c r="C2218" s="1318">
        <v>480</v>
      </c>
      <c r="D2218" s="1318">
        <v>480</v>
      </c>
      <c r="E2218" s="1318">
        <v>480</v>
      </c>
      <c r="F2218" s="1318">
        <v>448</v>
      </c>
      <c r="G2218" s="1318">
        <v>403</v>
      </c>
      <c r="H2218" s="1318">
        <v>367</v>
      </c>
      <c r="I2218" s="1318">
        <v>314</v>
      </c>
      <c r="J2218" s="1318">
        <v>242</v>
      </c>
    </row>
    <row r="2219" spans="1:10" x14ac:dyDescent="0.25">
      <c r="B2219" s="1318" t="s">
        <v>15718</v>
      </c>
      <c r="C2219" s="1318">
        <v>480</v>
      </c>
      <c r="D2219" s="1318">
        <v>480</v>
      </c>
      <c r="E2219" s="1318">
        <v>480</v>
      </c>
      <c r="F2219" s="1318">
        <v>448</v>
      </c>
      <c r="G2219" s="1318">
        <v>403</v>
      </c>
      <c r="H2219" s="1318">
        <v>367</v>
      </c>
      <c r="I2219" s="1318">
        <v>314</v>
      </c>
      <c r="J2219" s="1318">
        <v>130</v>
      </c>
    </row>
    <row r="2220" spans="1:10" x14ac:dyDescent="0.25">
      <c r="A2220" s="1360">
        <v>22</v>
      </c>
      <c r="B2220" s="1318" t="s">
        <v>12628</v>
      </c>
      <c r="C2220" s="1318">
        <v>480</v>
      </c>
      <c r="D2220" s="1318">
        <v>480</v>
      </c>
      <c r="E2220" s="1318">
        <v>480</v>
      </c>
      <c r="F2220" s="1318">
        <v>448</v>
      </c>
      <c r="G2220" s="1318">
        <v>403</v>
      </c>
      <c r="H2220" s="1318">
        <v>367</v>
      </c>
      <c r="I2220" s="1318">
        <v>274</v>
      </c>
      <c r="J2220" s="1318">
        <v>234</v>
      </c>
    </row>
    <row r="2221" spans="1:10" x14ac:dyDescent="0.25">
      <c r="B2221" s="1318" t="s">
        <v>15718</v>
      </c>
      <c r="C2221" s="1318">
        <v>480</v>
      </c>
      <c r="D2221" s="1318">
        <v>480</v>
      </c>
      <c r="E2221" s="1318">
        <v>480</v>
      </c>
      <c r="F2221" s="1318">
        <v>448</v>
      </c>
      <c r="G2221" s="1318">
        <v>403</v>
      </c>
      <c r="H2221" s="1318">
        <v>367</v>
      </c>
      <c r="I2221" s="1318">
        <v>274</v>
      </c>
      <c r="J2221" s="1318">
        <v>91</v>
      </c>
    </row>
    <row r="2222" spans="1:10" x14ac:dyDescent="0.25">
      <c r="A2222" s="1360">
        <v>23</v>
      </c>
      <c r="B2222" s="1318" t="s">
        <v>12628</v>
      </c>
      <c r="C2222" s="1318">
        <v>480</v>
      </c>
      <c r="D2222" s="1318">
        <v>480</v>
      </c>
      <c r="E2222" s="1318">
        <v>480</v>
      </c>
      <c r="F2222" s="1318">
        <v>448</v>
      </c>
      <c r="G2222" s="1318">
        <v>403</v>
      </c>
      <c r="H2222" s="1318">
        <v>363</v>
      </c>
      <c r="I2222" s="1318">
        <v>264</v>
      </c>
      <c r="J2222" s="1318">
        <v>226</v>
      </c>
    </row>
    <row r="2223" spans="1:10" x14ac:dyDescent="0.25">
      <c r="B2223" s="1318" t="s">
        <v>15718</v>
      </c>
      <c r="C2223" s="1318">
        <v>480</v>
      </c>
      <c r="D2223" s="1318">
        <v>480</v>
      </c>
      <c r="E2223" s="1318">
        <v>480</v>
      </c>
      <c r="F2223" s="1318">
        <v>448</v>
      </c>
      <c r="G2223" s="1318">
        <v>403</v>
      </c>
      <c r="H2223" s="1318">
        <v>363</v>
      </c>
      <c r="I2223" s="1318">
        <v>189</v>
      </c>
      <c r="J2223" s="1318">
        <v>70</v>
      </c>
    </row>
    <row r="2224" spans="1:10" x14ac:dyDescent="0.25">
      <c r="A2224" s="1360">
        <v>24</v>
      </c>
      <c r="B2224" s="1318" t="s">
        <v>12628</v>
      </c>
      <c r="C2224" s="1318">
        <v>480</v>
      </c>
      <c r="D2224" s="1318">
        <v>480</v>
      </c>
      <c r="E2224" s="1318">
        <v>480</v>
      </c>
      <c r="F2224" s="1318">
        <v>448</v>
      </c>
      <c r="G2224" s="1318">
        <v>403</v>
      </c>
      <c r="H2224" s="1318">
        <v>305</v>
      </c>
      <c r="I2224" s="1318">
        <v>254</v>
      </c>
      <c r="J2224" s="1318">
        <v>219</v>
      </c>
    </row>
    <row r="2225" spans="1:10" x14ac:dyDescent="0.25">
      <c r="B2225" s="1318" t="s">
        <v>15718</v>
      </c>
      <c r="C2225" s="1318">
        <v>480</v>
      </c>
      <c r="D2225" s="1318">
        <v>480</v>
      </c>
      <c r="E2225" s="1318">
        <v>480</v>
      </c>
      <c r="F2225" s="1318">
        <v>448</v>
      </c>
      <c r="G2225" s="1318">
        <v>403</v>
      </c>
      <c r="H2225" s="1318">
        <v>305</v>
      </c>
      <c r="I2225" s="1318">
        <v>114</v>
      </c>
      <c r="J2225" s="1318">
        <v>56</v>
      </c>
    </row>
    <row r="2226" spans="1:10" x14ac:dyDescent="0.25">
      <c r="A2226" s="1360">
        <v>25</v>
      </c>
      <c r="B2226" s="1318" t="s">
        <v>12628</v>
      </c>
      <c r="C2226" s="1318">
        <v>480</v>
      </c>
      <c r="D2226" s="1318">
        <v>480</v>
      </c>
      <c r="E2226" s="1318">
        <v>480</v>
      </c>
      <c r="F2226" s="1318">
        <v>448</v>
      </c>
      <c r="G2226" s="1318">
        <v>358</v>
      </c>
      <c r="H2226" s="1318">
        <v>290</v>
      </c>
      <c r="I2226" s="1318">
        <v>245</v>
      </c>
      <c r="J2226" s="1318">
        <v>212</v>
      </c>
    </row>
    <row r="2227" spans="1:10" x14ac:dyDescent="0.25">
      <c r="B2227" s="1318" t="s">
        <v>15718</v>
      </c>
      <c r="C2227" s="1318">
        <v>480</v>
      </c>
      <c r="D2227" s="1318">
        <v>480</v>
      </c>
      <c r="E2227" s="1318">
        <v>480</v>
      </c>
      <c r="F2227" s="1318">
        <v>448</v>
      </c>
      <c r="G2227" s="1318">
        <v>358</v>
      </c>
      <c r="H2227" s="1318">
        <v>248</v>
      </c>
      <c r="I2227" s="1318">
        <v>76</v>
      </c>
      <c r="J2227" s="1318">
        <v>45</v>
      </c>
    </row>
    <row r="2228" spans="1:10" x14ac:dyDescent="0.25">
      <c r="A2228" s="1360">
        <v>26</v>
      </c>
      <c r="B2228" s="1318" t="s">
        <v>12628</v>
      </c>
      <c r="C2228" s="1318">
        <v>480</v>
      </c>
      <c r="D2228" s="1318">
        <v>480</v>
      </c>
      <c r="E2228" s="1318">
        <v>480</v>
      </c>
      <c r="F2228" s="1318">
        <v>418</v>
      </c>
      <c r="G2228" s="1318">
        <v>315</v>
      </c>
      <c r="H2228" s="1318">
        <v>278</v>
      </c>
      <c r="I2228" s="1318">
        <v>237</v>
      </c>
      <c r="J2228" s="1318">
        <v>206</v>
      </c>
    </row>
    <row r="2229" spans="1:10" x14ac:dyDescent="0.25">
      <c r="B2229" s="1318" t="s">
        <v>15718</v>
      </c>
      <c r="C2229" s="1318">
        <v>480</v>
      </c>
      <c r="D2229" s="1318">
        <v>480</v>
      </c>
      <c r="E2229" s="1318">
        <v>480</v>
      </c>
      <c r="F2229" s="1318">
        <v>418</v>
      </c>
      <c r="G2229" s="1318">
        <v>315</v>
      </c>
      <c r="H2229" s="1318">
        <v>118</v>
      </c>
      <c r="I2229" s="1318">
        <v>57</v>
      </c>
      <c r="J2229" s="1318">
        <v>38</v>
      </c>
    </row>
    <row r="2230" spans="1:10" x14ac:dyDescent="0.25">
      <c r="A2230" s="1360">
        <v>27</v>
      </c>
      <c r="B2230" s="1318" t="s">
        <v>12628</v>
      </c>
      <c r="C2230" s="1318">
        <v>480</v>
      </c>
      <c r="D2230" s="1318">
        <v>480</v>
      </c>
      <c r="E2230" s="1318">
        <v>480</v>
      </c>
      <c r="F2230" s="1318">
        <v>346</v>
      </c>
      <c r="G2230" s="1318">
        <v>302</v>
      </c>
      <c r="H2230" s="1318">
        <v>268</v>
      </c>
      <c r="I2230" s="1318">
        <v>229</v>
      </c>
      <c r="J2230" s="1318">
        <v>200</v>
      </c>
    </row>
    <row r="2231" spans="1:10" x14ac:dyDescent="0.25">
      <c r="B2231" s="1318" t="s">
        <v>15718</v>
      </c>
      <c r="C2231" s="1318">
        <v>480</v>
      </c>
      <c r="D2231" s="1318">
        <v>480</v>
      </c>
      <c r="E2231" s="1318">
        <v>480</v>
      </c>
      <c r="F2231" s="1318">
        <v>346</v>
      </c>
      <c r="G2231" s="1318">
        <v>155</v>
      </c>
      <c r="H2231" s="1318">
        <v>80</v>
      </c>
      <c r="I2231" s="1318">
        <v>46</v>
      </c>
      <c r="J2231" s="1318">
        <v>32</v>
      </c>
    </row>
    <row r="2232" spans="1:10" x14ac:dyDescent="0.25">
      <c r="A2232" s="1360">
        <v>28</v>
      </c>
      <c r="B2232" s="1318" t="s">
        <v>12628</v>
      </c>
      <c r="C2232" s="1318">
        <v>480</v>
      </c>
      <c r="D2232" s="1318">
        <v>480</v>
      </c>
      <c r="E2232" s="1318">
        <v>394</v>
      </c>
      <c r="F2232" s="1318">
        <v>330</v>
      </c>
      <c r="G2232" s="1318">
        <v>289</v>
      </c>
      <c r="H2232" s="1318">
        <v>258</v>
      </c>
      <c r="I2232" s="1318">
        <v>221</v>
      </c>
      <c r="J2232" s="1318">
        <v>194</v>
      </c>
    </row>
    <row r="2233" spans="1:10" x14ac:dyDescent="0.25">
      <c r="B2233" s="1318" t="s">
        <v>15718</v>
      </c>
      <c r="C2233" s="1318">
        <v>480</v>
      </c>
      <c r="D2233" s="1318">
        <v>480</v>
      </c>
      <c r="E2233" s="1318">
        <v>394</v>
      </c>
      <c r="F2233" s="1318">
        <v>191</v>
      </c>
      <c r="G2233" s="1318">
        <v>90</v>
      </c>
      <c r="H2233" s="1318">
        <v>58</v>
      </c>
      <c r="I2233" s="1318">
        <v>38</v>
      </c>
      <c r="J2233" s="1318">
        <v>28</v>
      </c>
    </row>
    <row r="2234" spans="1:10" x14ac:dyDescent="0.25">
      <c r="A2234" s="1360">
        <v>29</v>
      </c>
      <c r="B2234" s="1318" t="s">
        <v>12628</v>
      </c>
      <c r="C2234" s="1318">
        <v>480</v>
      </c>
      <c r="D2234" s="1318">
        <v>480</v>
      </c>
      <c r="E2234" s="1318">
        <v>364</v>
      </c>
      <c r="F2234" s="1318">
        <v>315</v>
      </c>
      <c r="G2234" s="1318">
        <v>278</v>
      </c>
      <c r="H2234" s="1318">
        <v>249</v>
      </c>
      <c r="I2234" s="1318">
        <v>214</v>
      </c>
      <c r="J2234" s="1318">
        <v>188</v>
      </c>
    </row>
    <row r="2235" spans="1:10" x14ac:dyDescent="0.25">
      <c r="B2235" s="1318" t="s">
        <v>15718</v>
      </c>
      <c r="C2235" s="1318">
        <v>480</v>
      </c>
      <c r="D2235" s="1318">
        <v>480</v>
      </c>
      <c r="E2235" s="1318">
        <v>270</v>
      </c>
      <c r="F2235" s="1318">
        <v>105</v>
      </c>
      <c r="G2235" s="1318">
        <v>64</v>
      </c>
      <c r="H2235" s="1318">
        <v>46</v>
      </c>
      <c r="I2235" s="1318">
        <v>32</v>
      </c>
      <c r="J2235" s="1318">
        <v>25</v>
      </c>
    </row>
    <row r="2236" spans="1:10" x14ac:dyDescent="0.25">
      <c r="A2236" s="1360">
        <v>30</v>
      </c>
      <c r="B2236" s="1318" t="s">
        <v>12628</v>
      </c>
      <c r="C2236" s="1318">
        <v>480</v>
      </c>
      <c r="D2236" s="1318">
        <v>407</v>
      </c>
      <c r="E2236" s="1318">
        <v>347</v>
      </c>
      <c r="F2236" s="1318">
        <v>302</v>
      </c>
      <c r="G2236" s="1318">
        <v>268</v>
      </c>
      <c r="H2236" s="1318">
        <v>240</v>
      </c>
      <c r="I2236" s="1318">
        <v>208</v>
      </c>
      <c r="J2236" s="1318">
        <v>183</v>
      </c>
    </row>
    <row r="2237" spans="1:10" x14ac:dyDescent="0.25">
      <c r="B2237" s="1318" t="s">
        <v>15718</v>
      </c>
      <c r="C2237" s="1318">
        <v>480</v>
      </c>
      <c r="D2237" s="1318">
        <v>407</v>
      </c>
      <c r="E2237" s="1318">
        <v>123</v>
      </c>
      <c r="F2237" s="1318">
        <v>71</v>
      </c>
      <c r="G2237" s="1318">
        <v>50</v>
      </c>
      <c r="H2237" s="1318">
        <v>38</v>
      </c>
      <c r="I2237" s="1318">
        <v>28</v>
      </c>
      <c r="J2237" s="1318">
        <v>22</v>
      </c>
    </row>
    <row r="2238" spans="1:10" x14ac:dyDescent="0.25">
      <c r="A2238" s="1360">
        <v>31</v>
      </c>
      <c r="B2238" s="1318" t="s">
        <v>12628</v>
      </c>
      <c r="C2238" s="1318">
        <v>462</v>
      </c>
      <c r="D2238" s="1318">
        <v>386</v>
      </c>
      <c r="E2238" s="1318">
        <v>331</v>
      </c>
      <c r="F2238" s="1318">
        <v>290</v>
      </c>
      <c r="G2238" s="1318">
        <v>258</v>
      </c>
      <c r="H2238" s="1318">
        <v>232</v>
      </c>
      <c r="I2238" s="1318">
        <v>202</v>
      </c>
      <c r="J2238" s="1318">
        <v>178</v>
      </c>
    </row>
    <row r="2239" spans="1:10" x14ac:dyDescent="0.25">
      <c r="B2239" s="1318" t="s">
        <v>15718</v>
      </c>
      <c r="C2239" s="1318">
        <v>462</v>
      </c>
      <c r="D2239" s="1318">
        <v>138</v>
      </c>
      <c r="E2239" s="1318">
        <v>76</v>
      </c>
      <c r="F2239" s="1318">
        <v>52</v>
      </c>
      <c r="G2239" s="1318">
        <v>40</v>
      </c>
      <c r="H2239" s="1318">
        <v>32</v>
      </c>
      <c r="I2239" s="1318">
        <v>25</v>
      </c>
      <c r="J2239" s="1318">
        <v>20</v>
      </c>
    </row>
    <row r="2240" spans="1:10" x14ac:dyDescent="0.25">
      <c r="A2240" s="1360">
        <v>32</v>
      </c>
      <c r="B2240" s="1318" t="s">
        <v>12628</v>
      </c>
      <c r="C2240" s="1318">
        <v>436</v>
      </c>
      <c r="D2240" s="1318">
        <v>367</v>
      </c>
      <c r="E2240" s="1318">
        <v>317</v>
      </c>
      <c r="F2240" s="1318">
        <v>279</v>
      </c>
      <c r="G2240" s="1318">
        <v>249</v>
      </c>
      <c r="H2240" s="1318">
        <v>224</v>
      </c>
      <c r="I2240" s="1318">
        <v>196</v>
      </c>
      <c r="J2240" s="1318">
        <v>174</v>
      </c>
    </row>
    <row r="2241" spans="1:10" x14ac:dyDescent="0.25">
      <c r="B2241" s="1318" t="s">
        <v>15718</v>
      </c>
      <c r="C2241" s="1318">
        <v>169</v>
      </c>
      <c r="D2241" s="1318">
        <v>84</v>
      </c>
      <c r="E2241" s="1318">
        <v>56</v>
      </c>
      <c r="F2241" s="1318">
        <v>42</v>
      </c>
      <c r="G2241" s="1318">
        <v>33</v>
      </c>
      <c r="H2241" s="1318">
        <v>28</v>
      </c>
      <c r="I2241" s="1318">
        <v>22</v>
      </c>
      <c r="J2241" s="1318">
        <v>18</v>
      </c>
    </row>
    <row r="2242" spans="1:10" x14ac:dyDescent="0.25">
      <c r="A2242" s="1360">
        <v>33</v>
      </c>
      <c r="B2242" s="1318" t="s">
        <v>12628</v>
      </c>
      <c r="C2242" s="1318">
        <v>412</v>
      </c>
      <c r="D2242" s="1318">
        <v>350</v>
      </c>
      <c r="E2242" s="1318">
        <v>303</v>
      </c>
      <c r="F2242" s="1318">
        <v>268</v>
      </c>
      <c r="G2242" s="1318">
        <v>240</v>
      </c>
      <c r="H2242" s="1318">
        <v>217</v>
      </c>
      <c r="I2242" s="1318">
        <v>190</v>
      </c>
      <c r="J2242" s="1318">
        <v>169</v>
      </c>
    </row>
    <row r="2243" spans="1:10" x14ac:dyDescent="0.25">
      <c r="B2243" s="1318" t="s">
        <v>15718</v>
      </c>
      <c r="C2243" s="1318">
        <v>93</v>
      </c>
      <c r="D2243" s="1318">
        <v>60</v>
      </c>
      <c r="E2243" s="1318">
        <v>44</v>
      </c>
      <c r="F2243" s="1318">
        <v>35</v>
      </c>
      <c r="G2243" s="1318">
        <v>28</v>
      </c>
      <c r="H2243" s="1318">
        <v>24</v>
      </c>
      <c r="I2243" s="1318">
        <v>20</v>
      </c>
      <c r="J2243" s="1318">
        <v>17</v>
      </c>
    </row>
    <row r="2244" spans="1:10" x14ac:dyDescent="0.25">
      <c r="A2244" s="1360">
        <v>34</v>
      </c>
      <c r="B2244" s="1318" t="s">
        <v>12628</v>
      </c>
      <c r="C2244" s="1318">
        <v>391</v>
      </c>
      <c r="D2244" s="1318">
        <v>334</v>
      </c>
      <c r="E2244" s="1318">
        <v>291</v>
      </c>
      <c r="F2244" s="1318">
        <v>258</v>
      </c>
      <c r="G2244" s="1318">
        <v>232</v>
      </c>
      <c r="H2244" s="1318">
        <v>210</v>
      </c>
      <c r="I2244" s="1318">
        <v>185</v>
      </c>
      <c r="J2244" s="1318">
        <v>165</v>
      </c>
    </row>
    <row r="2245" spans="1:10" x14ac:dyDescent="0.25">
      <c r="B2245" s="1318" t="s">
        <v>15718</v>
      </c>
      <c r="C2245" s="1318">
        <v>62</v>
      </c>
      <c r="D2245" s="1318">
        <v>45</v>
      </c>
      <c r="E2245" s="1318">
        <v>35</v>
      </c>
      <c r="F2245" s="1318">
        <v>29</v>
      </c>
      <c r="G2245" s="1318">
        <v>24</v>
      </c>
      <c r="H2245" s="1318">
        <v>21</v>
      </c>
      <c r="I2245" s="1318">
        <v>18</v>
      </c>
      <c r="J2245" s="1318">
        <v>15</v>
      </c>
    </row>
    <row r="2246" spans="1:10" x14ac:dyDescent="0.25">
      <c r="A2246" s="1360">
        <v>35</v>
      </c>
      <c r="B2246" s="1318" t="s">
        <v>12628</v>
      </c>
      <c r="C2246" s="1318">
        <v>372</v>
      </c>
      <c r="D2246" s="1318">
        <v>319</v>
      </c>
      <c r="E2246" s="1318">
        <v>280</v>
      </c>
      <c r="F2246" s="1318">
        <v>249</v>
      </c>
      <c r="G2246" s="1318">
        <v>224</v>
      </c>
      <c r="H2246" s="1318">
        <v>204</v>
      </c>
      <c r="I2246" s="1318">
        <v>180</v>
      </c>
      <c r="J2246" s="1318">
        <v>161</v>
      </c>
    </row>
    <row r="2247" spans="1:10" x14ac:dyDescent="0.25">
      <c r="B2247" s="1318" t="s">
        <v>15718</v>
      </c>
      <c r="C2247" s="1318">
        <v>47</v>
      </c>
      <c r="D2247" s="1318">
        <v>36</v>
      </c>
      <c r="E2247" s="1318">
        <v>30</v>
      </c>
      <c r="F2247" s="1318">
        <v>25</v>
      </c>
      <c r="G2247" s="1318">
        <v>22</v>
      </c>
      <c r="H2247" s="1318">
        <v>19</v>
      </c>
      <c r="I2247" s="1318">
        <v>16</v>
      </c>
      <c r="J2247" s="1318">
        <v>14</v>
      </c>
    </row>
    <row r="2248" spans="1:10" x14ac:dyDescent="0.25">
      <c r="A2248" s="1360">
        <v>36</v>
      </c>
      <c r="B2248" s="1318" t="s">
        <v>12628</v>
      </c>
      <c r="C2248" s="1318">
        <v>355</v>
      </c>
      <c r="D2248" s="1318">
        <v>306</v>
      </c>
      <c r="E2248" s="1318">
        <v>269</v>
      </c>
      <c r="F2248" s="1318">
        <v>241</v>
      </c>
      <c r="G2248" s="1318">
        <v>217</v>
      </c>
      <c r="H2248" s="1318">
        <v>198</v>
      </c>
      <c r="I2248" s="1318">
        <v>175</v>
      </c>
      <c r="J2248" s="1318">
        <v>157</v>
      </c>
    </row>
    <row r="2249" spans="1:10" x14ac:dyDescent="0.25">
      <c r="B2249" s="1318" t="s">
        <v>15718</v>
      </c>
      <c r="C2249" s="1318">
        <v>37</v>
      </c>
      <c r="D2249" s="1318">
        <v>30</v>
      </c>
      <c r="E2249" s="1318">
        <v>25</v>
      </c>
      <c r="F2249" s="1318">
        <v>22</v>
      </c>
      <c r="G2249" s="1318">
        <v>19</v>
      </c>
      <c r="H2249" s="1318">
        <v>17</v>
      </c>
      <c r="I2249" s="1318">
        <v>15</v>
      </c>
      <c r="J2249" s="1318">
        <v>13</v>
      </c>
    </row>
    <row r="2250" spans="1:10" x14ac:dyDescent="0.25">
      <c r="A2250" s="1360">
        <v>37</v>
      </c>
      <c r="B2250" s="1318" t="s">
        <v>12628</v>
      </c>
      <c r="C2250" s="1318">
        <v>339</v>
      </c>
      <c r="D2250" s="1318">
        <v>294</v>
      </c>
      <c r="E2250" s="1318">
        <v>260</v>
      </c>
      <c r="F2250" s="1318">
        <v>233</v>
      </c>
      <c r="G2250" s="1318">
        <v>211</v>
      </c>
      <c r="H2250" s="1318">
        <v>192</v>
      </c>
      <c r="I2250" s="1318">
        <v>170</v>
      </c>
      <c r="J2250" s="1318">
        <v>153</v>
      </c>
    </row>
    <row r="2251" spans="1:10" x14ac:dyDescent="0.25">
      <c r="B2251" s="1318" t="s">
        <v>15718</v>
      </c>
      <c r="C2251" s="1318">
        <v>30</v>
      </c>
      <c r="D2251" s="1318">
        <v>25</v>
      </c>
      <c r="E2251" s="1318">
        <v>22</v>
      </c>
      <c r="F2251" s="1318">
        <v>19</v>
      </c>
      <c r="G2251" s="1318">
        <v>17</v>
      </c>
      <c r="H2251" s="1318">
        <v>15</v>
      </c>
      <c r="I2251" s="1318">
        <v>13</v>
      </c>
      <c r="J2251" s="1318">
        <v>12</v>
      </c>
    </row>
    <row r="2252" spans="1:10" x14ac:dyDescent="0.25">
      <c r="A2252" s="1360">
        <v>38</v>
      </c>
      <c r="B2252" s="1318" t="s">
        <v>12628</v>
      </c>
      <c r="C2252" s="1318">
        <v>324</v>
      </c>
      <c r="D2252" s="1318">
        <v>283</v>
      </c>
      <c r="E2252" s="1318">
        <v>251</v>
      </c>
      <c r="F2252" s="1318">
        <v>225</v>
      </c>
      <c r="G2252" s="1318">
        <v>204</v>
      </c>
      <c r="H2252" s="1318">
        <v>187</v>
      </c>
      <c r="I2252" s="1318">
        <v>166</v>
      </c>
      <c r="J2252" s="1318">
        <v>149</v>
      </c>
    </row>
    <row r="2253" spans="1:10" x14ac:dyDescent="0.25">
      <c r="B2253" s="1318" t="s">
        <v>15718</v>
      </c>
      <c r="C2253" s="1318">
        <v>26</v>
      </c>
      <c r="D2253" s="1318">
        <v>22</v>
      </c>
      <c r="E2253" s="1318">
        <v>19</v>
      </c>
      <c r="F2253" s="1318">
        <v>17</v>
      </c>
      <c r="G2253" s="1318">
        <v>15</v>
      </c>
      <c r="H2253" s="1318">
        <v>14</v>
      </c>
      <c r="I2253" s="1318">
        <v>12</v>
      </c>
      <c r="J2253" s="1318">
        <v>11</v>
      </c>
    </row>
    <row r="2254" spans="1:10" x14ac:dyDescent="0.25">
      <c r="A2254" s="1360">
        <v>39</v>
      </c>
      <c r="B2254" s="1318" t="s">
        <v>12628</v>
      </c>
      <c r="C2254" s="1318">
        <v>311</v>
      </c>
      <c r="D2254" s="1318">
        <v>272</v>
      </c>
      <c r="E2254" s="1318">
        <v>242</v>
      </c>
      <c r="F2254" s="1318">
        <v>218</v>
      </c>
      <c r="G2254" s="1318">
        <v>198</v>
      </c>
      <c r="H2254" s="1318">
        <v>182</v>
      </c>
      <c r="I2254" s="1318">
        <v>162</v>
      </c>
      <c r="J2254" s="1318">
        <v>146</v>
      </c>
    </row>
    <row r="2255" spans="1:10" x14ac:dyDescent="0.25">
      <c r="B2255" s="1318" t="s">
        <v>15718</v>
      </c>
      <c r="C2255" s="1318">
        <v>22</v>
      </c>
      <c r="D2255" s="1318">
        <v>19</v>
      </c>
      <c r="E2255" s="1318">
        <v>17</v>
      </c>
      <c r="F2255" s="1318">
        <v>15</v>
      </c>
      <c r="G2255" s="1318">
        <v>14</v>
      </c>
      <c r="H2255" s="1318">
        <v>13</v>
      </c>
      <c r="I2255" s="1318">
        <v>11</v>
      </c>
      <c r="J2255" s="1318">
        <v>10</v>
      </c>
    </row>
    <row r="2256" spans="1:10" x14ac:dyDescent="0.25">
      <c r="A2256" s="1360">
        <v>40</v>
      </c>
      <c r="B2256" s="1318" t="s">
        <v>12628</v>
      </c>
      <c r="C2256" s="1318">
        <v>298</v>
      </c>
      <c r="D2256" s="1318">
        <v>262</v>
      </c>
      <c r="E2256" s="1318">
        <v>234</v>
      </c>
      <c r="F2256" s="1318">
        <v>211</v>
      </c>
      <c r="G2256" s="1318">
        <v>193</v>
      </c>
      <c r="H2256" s="1318">
        <v>177</v>
      </c>
      <c r="I2256" s="1318">
        <v>158</v>
      </c>
      <c r="J2256" s="1318">
        <v>142</v>
      </c>
    </row>
    <row r="2257" spans="1:10" x14ac:dyDescent="0.25">
      <c r="B2257" s="1318" t="s">
        <v>15718</v>
      </c>
      <c r="C2257" s="1318">
        <v>20</v>
      </c>
      <c r="D2257" s="1318">
        <v>18</v>
      </c>
      <c r="E2257" s="1318">
        <v>16</v>
      </c>
      <c r="F2257" s="1318">
        <v>14</v>
      </c>
      <c r="G2257" s="1318">
        <v>13</v>
      </c>
      <c r="H2257" s="1318">
        <v>12</v>
      </c>
      <c r="I2257" s="1318">
        <v>11</v>
      </c>
      <c r="J2257" s="1318">
        <v>10</v>
      </c>
    </row>
    <row r="2258" spans="1:10" x14ac:dyDescent="0.25">
      <c r="A2258" s="1360" t="s">
        <v>12666</v>
      </c>
    </row>
    <row r="2259" spans="1:10" x14ac:dyDescent="0.25">
      <c r="A2259" s="1360" t="s">
        <v>12638</v>
      </c>
    </row>
    <row r="2260" spans="1:10" x14ac:dyDescent="0.25">
      <c r="A2260" s="1360" t="s">
        <v>22222</v>
      </c>
      <c r="B2260" s="1318" t="s">
        <v>22223</v>
      </c>
      <c r="C2260" s="1318" t="s">
        <v>22263</v>
      </c>
    </row>
    <row r="2261" spans="1:10" x14ac:dyDescent="0.25">
      <c r="A2261" s="1360" t="s">
        <v>22225</v>
      </c>
      <c r="B2261" s="1318" t="s">
        <v>15752</v>
      </c>
      <c r="C2261" s="1318" t="s">
        <v>22256</v>
      </c>
    </row>
    <row r="2263" spans="1:10" x14ac:dyDescent="0.25">
      <c r="A2263" s="1360" t="s">
        <v>22227</v>
      </c>
      <c r="B2263" s="1318" t="s">
        <v>22228</v>
      </c>
      <c r="C2263" s="1318" t="s">
        <v>22229</v>
      </c>
    </row>
    <row r="2264" spans="1:10" x14ac:dyDescent="0.25">
      <c r="C2264" s="1318" t="s">
        <v>22230</v>
      </c>
      <c r="D2264" s="1318" t="s">
        <v>22250</v>
      </c>
      <c r="E2264" s="1318" t="s">
        <v>22232</v>
      </c>
      <c r="F2264" s="1318" t="s">
        <v>22233</v>
      </c>
      <c r="G2264" s="1318" t="s">
        <v>22234</v>
      </c>
      <c r="H2264" s="1318" t="s">
        <v>22235</v>
      </c>
      <c r="I2264" s="1318" t="s">
        <v>22251</v>
      </c>
      <c r="J2264" s="1318" t="s">
        <v>22252</v>
      </c>
    </row>
    <row r="2265" spans="1:10" x14ac:dyDescent="0.25">
      <c r="A2265" s="1360" t="s">
        <v>15753</v>
      </c>
      <c r="B2265" s="1318" t="s">
        <v>15754</v>
      </c>
      <c r="C2265" s="1318" t="s">
        <v>22238</v>
      </c>
      <c r="D2265" s="1318" t="s">
        <v>22239</v>
      </c>
      <c r="E2265" s="1318" t="s">
        <v>22240</v>
      </c>
      <c r="F2265" s="1318" t="s">
        <v>22241</v>
      </c>
      <c r="G2265" s="1318" t="s">
        <v>22242</v>
      </c>
      <c r="H2265" s="1318" t="s">
        <v>22243</v>
      </c>
      <c r="I2265" s="1318" t="s">
        <v>22244</v>
      </c>
      <c r="J2265" s="1318" t="s">
        <v>22245</v>
      </c>
    </row>
    <row r="2266" spans="1:10" x14ac:dyDescent="0.25">
      <c r="A2266" s="1360" t="s">
        <v>22246</v>
      </c>
      <c r="B2266" s="1318" t="s">
        <v>22247</v>
      </c>
      <c r="C2266" s="1318" t="s">
        <v>22248</v>
      </c>
      <c r="D2266" s="1318" t="s">
        <v>22248</v>
      </c>
      <c r="E2266" s="1318" t="s">
        <v>22248</v>
      </c>
      <c r="F2266" s="1318" t="s">
        <v>22248</v>
      </c>
      <c r="G2266" s="1318" t="s">
        <v>22248</v>
      </c>
      <c r="H2266" s="1318" t="s">
        <v>22248</v>
      </c>
      <c r="I2266" s="1318" t="s">
        <v>22248</v>
      </c>
      <c r="J2266" s="1318" t="s">
        <v>22248</v>
      </c>
    </row>
    <row r="2268" spans="1:10" x14ac:dyDescent="0.25">
      <c r="A2268" s="1360">
        <v>20</v>
      </c>
      <c r="B2268" s="1318" t="s">
        <v>12628</v>
      </c>
      <c r="C2268" s="1318">
        <v>480</v>
      </c>
      <c r="D2268" s="1318">
        <v>480</v>
      </c>
      <c r="E2268" s="1318">
        <v>480</v>
      </c>
      <c r="F2268" s="1318">
        <v>448</v>
      </c>
      <c r="G2268" s="1318">
        <v>403</v>
      </c>
      <c r="H2268" s="1318">
        <v>367</v>
      </c>
      <c r="I2268" s="1318">
        <v>323</v>
      </c>
      <c r="J2268" s="1318">
        <v>252</v>
      </c>
    </row>
    <row r="2269" spans="1:10" x14ac:dyDescent="0.25">
      <c r="B2269" s="1318" t="s">
        <v>15718</v>
      </c>
      <c r="C2269" s="1318">
        <v>480</v>
      </c>
      <c r="D2269" s="1318">
        <v>480</v>
      </c>
      <c r="E2269" s="1318">
        <v>480</v>
      </c>
      <c r="F2269" s="1318">
        <v>448</v>
      </c>
      <c r="G2269" s="1318">
        <v>403</v>
      </c>
      <c r="H2269" s="1318">
        <v>367</v>
      </c>
      <c r="I2269" s="1318">
        <v>323</v>
      </c>
      <c r="J2269" s="1318">
        <v>206</v>
      </c>
    </row>
    <row r="2270" spans="1:10" x14ac:dyDescent="0.25">
      <c r="A2270" s="1360">
        <v>21</v>
      </c>
      <c r="B2270" s="1318" t="s">
        <v>12628</v>
      </c>
      <c r="C2270" s="1318">
        <v>480</v>
      </c>
      <c r="D2270" s="1318">
        <v>480</v>
      </c>
      <c r="E2270" s="1318">
        <v>480</v>
      </c>
      <c r="F2270" s="1318">
        <v>448</v>
      </c>
      <c r="G2270" s="1318">
        <v>403</v>
      </c>
      <c r="H2270" s="1318">
        <v>367</v>
      </c>
      <c r="I2270" s="1318">
        <v>312</v>
      </c>
      <c r="J2270" s="1318">
        <v>243</v>
      </c>
    </row>
    <row r="2271" spans="1:10" x14ac:dyDescent="0.25">
      <c r="B2271" s="1318" t="s">
        <v>15718</v>
      </c>
      <c r="C2271" s="1318">
        <v>480</v>
      </c>
      <c r="D2271" s="1318">
        <v>480</v>
      </c>
      <c r="E2271" s="1318">
        <v>480</v>
      </c>
      <c r="F2271" s="1318">
        <v>448</v>
      </c>
      <c r="G2271" s="1318">
        <v>403</v>
      </c>
      <c r="H2271" s="1318">
        <v>367</v>
      </c>
      <c r="I2271" s="1318">
        <v>312</v>
      </c>
      <c r="J2271" s="1318">
        <v>128</v>
      </c>
    </row>
    <row r="2272" spans="1:10" x14ac:dyDescent="0.25">
      <c r="A2272" s="1360">
        <v>22</v>
      </c>
      <c r="B2272" s="1318" t="s">
        <v>12628</v>
      </c>
      <c r="C2272" s="1318">
        <v>480</v>
      </c>
      <c r="D2272" s="1318">
        <v>480</v>
      </c>
      <c r="E2272" s="1318">
        <v>480</v>
      </c>
      <c r="F2272" s="1318">
        <v>448</v>
      </c>
      <c r="G2272" s="1318">
        <v>403</v>
      </c>
      <c r="H2272" s="1318">
        <v>367</v>
      </c>
      <c r="I2272" s="1318">
        <v>274</v>
      </c>
      <c r="J2272" s="1318">
        <v>234</v>
      </c>
    </row>
    <row r="2273" spans="1:10" x14ac:dyDescent="0.25">
      <c r="B2273" s="1318" t="s">
        <v>15718</v>
      </c>
      <c r="C2273" s="1318">
        <v>480</v>
      </c>
      <c r="D2273" s="1318">
        <v>480</v>
      </c>
      <c r="E2273" s="1318">
        <v>480</v>
      </c>
      <c r="F2273" s="1318">
        <v>448</v>
      </c>
      <c r="G2273" s="1318">
        <v>403</v>
      </c>
      <c r="H2273" s="1318">
        <v>367</v>
      </c>
      <c r="I2273" s="1318">
        <v>274</v>
      </c>
      <c r="J2273" s="1318">
        <v>89</v>
      </c>
    </row>
    <row r="2274" spans="1:10" x14ac:dyDescent="0.25">
      <c r="A2274" s="1360">
        <v>23</v>
      </c>
      <c r="B2274" s="1318" t="s">
        <v>12628</v>
      </c>
      <c r="C2274" s="1318">
        <v>480</v>
      </c>
      <c r="D2274" s="1318">
        <v>480</v>
      </c>
      <c r="E2274" s="1318">
        <v>480</v>
      </c>
      <c r="F2274" s="1318">
        <v>448</v>
      </c>
      <c r="G2274" s="1318">
        <v>403</v>
      </c>
      <c r="H2274" s="1318">
        <v>357</v>
      </c>
      <c r="I2274" s="1318">
        <v>263</v>
      </c>
      <c r="J2274" s="1318">
        <v>226</v>
      </c>
    </row>
    <row r="2275" spans="1:10" x14ac:dyDescent="0.25">
      <c r="B2275" s="1318" t="s">
        <v>15718</v>
      </c>
      <c r="C2275" s="1318">
        <v>480</v>
      </c>
      <c r="D2275" s="1318">
        <v>480</v>
      </c>
      <c r="E2275" s="1318">
        <v>480</v>
      </c>
      <c r="F2275" s="1318">
        <v>448</v>
      </c>
      <c r="G2275" s="1318">
        <v>403</v>
      </c>
      <c r="H2275" s="1318">
        <v>357</v>
      </c>
      <c r="I2275" s="1318">
        <v>178</v>
      </c>
      <c r="J2275" s="1318">
        <v>68</v>
      </c>
    </row>
    <row r="2276" spans="1:10" x14ac:dyDescent="0.25">
      <c r="A2276" s="1360">
        <v>24</v>
      </c>
      <c r="B2276" s="1318" t="s">
        <v>12628</v>
      </c>
      <c r="C2276" s="1318">
        <v>480</v>
      </c>
      <c r="D2276" s="1318">
        <v>480</v>
      </c>
      <c r="E2276" s="1318">
        <v>480</v>
      </c>
      <c r="F2276" s="1318">
        <v>448</v>
      </c>
      <c r="G2276" s="1318">
        <v>403</v>
      </c>
      <c r="H2276" s="1318">
        <v>301</v>
      </c>
      <c r="I2276" s="1318">
        <v>254</v>
      </c>
      <c r="J2276" s="1318">
        <v>219</v>
      </c>
    </row>
    <row r="2277" spans="1:10" x14ac:dyDescent="0.25">
      <c r="B2277" s="1318" t="s">
        <v>15718</v>
      </c>
      <c r="C2277" s="1318">
        <v>480</v>
      </c>
      <c r="D2277" s="1318">
        <v>480</v>
      </c>
      <c r="E2277" s="1318">
        <v>480</v>
      </c>
      <c r="F2277" s="1318">
        <v>448</v>
      </c>
      <c r="G2277" s="1318">
        <v>403</v>
      </c>
      <c r="H2277" s="1318">
        <v>301</v>
      </c>
      <c r="I2277" s="1318">
        <v>107</v>
      </c>
      <c r="J2277" s="1318">
        <v>54</v>
      </c>
    </row>
    <row r="2278" spans="1:10" x14ac:dyDescent="0.25">
      <c r="A2278" s="1360">
        <v>25</v>
      </c>
      <c r="B2278" s="1318" t="s">
        <v>12628</v>
      </c>
      <c r="C2278" s="1318">
        <v>480</v>
      </c>
      <c r="D2278" s="1318">
        <v>480</v>
      </c>
      <c r="E2278" s="1318">
        <v>480</v>
      </c>
      <c r="F2278" s="1318">
        <v>448</v>
      </c>
      <c r="G2278" s="1318">
        <v>347</v>
      </c>
      <c r="H2278" s="1318">
        <v>289</v>
      </c>
      <c r="I2278" s="1318">
        <v>244</v>
      </c>
      <c r="J2278" s="1318">
        <v>212</v>
      </c>
    </row>
    <row r="2279" spans="1:10" x14ac:dyDescent="0.25">
      <c r="B2279" s="1318" t="s">
        <v>15718</v>
      </c>
      <c r="C2279" s="1318">
        <v>480</v>
      </c>
      <c r="D2279" s="1318">
        <v>480</v>
      </c>
      <c r="E2279" s="1318">
        <v>480</v>
      </c>
      <c r="F2279" s="1318">
        <v>448</v>
      </c>
      <c r="G2279" s="1318">
        <v>347</v>
      </c>
      <c r="H2279" s="1318">
        <v>211</v>
      </c>
      <c r="I2279" s="1318">
        <v>73</v>
      </c>
      <c r="J2279" s="1318">
        <v>44</v>
      </c>
    </row>
    <row r="2280" spans="1:10" x14ac:dyDescent="0.25">
      <c r="A2280" s="1360">
        <v>26</v>
      </c>
      <c r="B2280" s="1318" t="s">
        <v>12628</v>
      </c>
      <c r="C2280" s="1318">
        <v>480</v>
      </c>
      <c r="D2280" s="1318">
        <v>480</v>
      </c>
      <c r="E2280" s="1318">
        <v>480</v>
      </c>
      <c r="F2280" s="1318">
        <v>405</v>
      </c>
      <c r="G2280" s="1318">
        <v>314</v>
      </c>
      <c r="H2280" s="1318">
        <v>277</v>
      </c>
      <c r="I2280" s="1318">
        <v>236</v>
      </c>
      <c r="J2280" s="1318">
        <v>205</v>
      </c>
    </row>
    <row r="2281" spans="1:10" x14ac:dyDescent="0.25">
      <c r="B2281" s="1318" t="s">
        <v>15718</v>
      </c>
      <c r="C2281" s="1318">
        <v>480</v>
      </c>
      <c r="D2281" s="1318">
        <v>480</v>
      </c>
      <c r="E2281" s="1318">
        <v>480</v>
      </c>
      <c r="F2281" s="1318">
        <v>405</v>
      </c>
      <c r="G2281" s="1318">
        <v>313</v>
      </c>
      <c r="H2281" s="1318">
        <v>108</v>
      </c>
      <c r="I2281" s="1318">
        <v>55</v>
      </c>
      <c r="J2281" s="1318">
        <v>36</v>
      </c>
    </row>
    <row r="2282" spans="1:10" x14ac:dyDescent="0.25">
      <c r="A2282" s="1360">
        <v>27</v>
      </c>
      <c r="B2282" s="1318" t="s">
        <v>12628</v>
      </c>
      <c r="C2282" s="1318">
        <v>480</v>
      </c>
      <c r="D2282" s="1318">
        <v>480</v>
      </c>
      <c r="E2282" s="1318">
        <v>480</v>
      </c>
      <c r="F2282" s="1318">
        <v>344</v>
      </c>
      <c r="G2282" s="1318">
        <v>300</v>
      </c>
      <c r="H2282" s="1318">
        <v>266</v>
      </c>
      <c r="I2282" s="1318">
        <v>228</v>
      </c>
      <c r="J2282" s="1318">
        <v>199</v>
      </c>
    </row>
    <row r="2283" spans="1:10" x14ac:dyDescent="0.25">
      <c r="B2283" s="1318" t="s">
        <v>15718</v>
      </c>
      <c r="C2283" s="1318">
        <v>480</v>
      </c>
      <c r="D2283" s="1318">
        <v>480</v>
      </c>
      <c r="E2283" s="1318">
        <v>480</v>
      </c>
      <c r="F2283" s="1318">
        <v>344</v>
      </c>
      <c r="G2283" s="1318">
        <v>135</v>
      </c>
      <c r="H2283" s="1318">
        <v>74</v>
      </c>
      <c r="I2283" s="1318">
        <v>44</v>
      </c>
      <c r="J2283" s="1318">
        <v>32</v>
      </c>
    </row>
    <row r="2284" spans="1:10" x14ac:dyDescent="0.25">
      <c r="A2284" s="1360">
        <v>28</v>
      </c>
      <c r="B2284" s="1318" t="s">
        <v>12628</v>
      </c>
      <c r="C2284" s="1318">
        <v>480</v>
      </c>
      <c r="D2284" s="1318">
        <v>480</v>
      </c>
      <c r="E2284" s="1318">
        <v>380</v>
      </c>
      <c r="F2284" s="1318">
        <v>328</v>
      </c>
      <c r="G2284" s="1318">
        <v>288</v>
      </c>
      <c r="H2284" s="1318">
        <v>256</v>
      </c>
      <c r="I2284" s="1318">
        <v>220</v>
      </c>
      <c r="J2284" s="1318">
        <v>193</v>
      </c>
    </row>
    <row r="2285" spans="1:10" x14ac:dyDescent="0.25">
      <c r="B2285" s="1318" t="s">
        <v>15718</v>
      </c>
      <c r="C2285" s="1318">
        <v>480</v>
      </c>
      <c r="D2285" s="1318">
        <v>480</v>
      </c>
      <c r="E2285" s="1318">
        <v>380</v>
      </c>
      <c r="F2285" s="1318">
        <v>161</v>
      </c>
      <c r="G2285" s="1318">
        <v>82</v>
      </c>
      <c r="H2285" s="1318">
        <v>55</v>
      </c>
      <c r="I2285" s="1318">
        <v>36</v>
      </c>
      <c r="J2285" s="1318">
        <v>27</v>
      </c>
    </row>
    <row r="2286" spans="1:10" x14ac:dyDescent="0.25">
      <c r="A2286" s="1360">
        <v>29</v>
      </c>
      <c r="B2286" s="1318" t="s">
        <v>12628</v>
      </c>
      <c r="C2286" s="1318">
        <v>480</v>
      </c>
      <c r="D2286" s="1318">
        <v>455</v>
      </c>
      <c r="E2286" s="1318">
        <v>361</v>
      </c>
      <c r="F2286" s="1318">
        <v>313</v>
      </c>
      <c r="G2286" s="1318">
        <v>276</v>
      </c>
      <c r="H2286" s="1318">
        <v>247</v>
      </c>
      <c r="I2286" s="1318">
        <v>213</v>
      </c>
      <c r="J2286" s="1318">
        <v>188</v>
      </c>
    </row>
    <row r="2287" spans="1:10" x14ac:dyDescent="0.25">
      <c r="B2287" s="1318" t="s">
        <v>15718</v>
      </c>
      <c r="C2287" s="1318">
        <v>480</v>
      </c>
      <c r="D2287" s="1318">
        <v>455</v>
      </c>
      <c r="E2287" s="1318">
        <v>212</v>
      </c>
      <c r="F2287" s="1318">
        <v>94</v>
      </c>
      <c r="G2287" s="1318">
        <v>60</v>
      </c>
      <c r="H2287" s="1318">
        <v>44</v>
      </c>
      <c r="I2287" s="1318">
        <v>31</v>
      </c>
      <c r="J2287" s="1318">
        <v>24</v>
      </c>
    </row>
    <row r="2288" spans="1:10" x14ac:dyDescent="0.25">
      <c r="A2288" s="1360">
        <v>30</v>
      </c>
      <c r="B2288" s="1318" t="s">
        <v>12628</v>
      </c>
      <c r="C2288" s="1318">
        <v>480</v>
      </c>
      <c r="D2288" s="1318">
        <v>403</v>
      </c>
      <c r="E2288" s="1318">
        <v>344</v>
      </c>
      <c r="F2288" s="1318">
        <v>300</v>
      </c>
      <c r="G2288" s="1318">
        <v>266</v>
      </c>
      <c r="H2288" s="1318">
        <v>238</v>
      </c>
      <c r="I2288" s="1318">
        <v>207</v>
      </c>
      <c r="J2288" s="1318">
        <v>182</v>
      </c>
    </row>
    <row r="2289" spans="1:10" x14ac:dyDescent="0.25">
      <c r="B2289" s="1318" t="s">
        <v>15718</v>
      </c>
      <c r="C2289" s="1318">
        <v>480</v>
      </c>
      <c r="D2289" s="1318">
        <v>304</v>
      </c>
      <c r="E2289" s="1318">
        <v>108</v>
      </c>
      <c r="F2289" s="1318">
        <v>66</v>
      </c>
      <c r="G2289" s="1318">
        <v>47</v>
      </c>
      <c r="H2289" s="1318">
        <v>36</v>
      </c>
      <c r="I2289" s="1318">
        <v>27</v>
      </c>
      <c r="J2289" s="1318">
        <v>22</v>
      </c>
    </row>
    <row r="2290" spans="1:10" x14ac:dyDescent="0.25">
      <c r="A2290" s="1360">
        <v>31</v>
      </c>
      <c r="B2290" s="1318" t="s">
        <v>12628</v>
      </c>
      <c r="C2290" s="1318">
        <v>456</v>
      </c>
      <c r="D2290" s="1318">
        <v>382</v>
      </c>
      <c r="E2290" s="1318">
        <v>328</v>
      </c>
      <c r="F2290" s="1318">
        <v>287</v>
      </c>
      <c r="G2290" s="1318">
        <v>256</v>
      </c>
      <c r="H2290" s="1318">
        <v>230</v>
      </c>
      <c r="I2290" s="1318">
        <v>200</v>
      </c>
      <c r="J2290" s="1318">
        <v>177</v>
      </c>
    </row>
    <row r="2291" spans="1:10" x14ac:dyDescent="0.25">
      <c r="B2291" s="1318" t="s">
        <v>15718</v>
      </c>
      <c r="C2291" s="1318">
        <v>409</v>
      </c>
      <c r="D2291" s="1318">
        <v>118</v>
      </c>
      <c r="E2291" s="1318">
        <v>69</v>
      </c>
      <c r="F2291" s="1318">
        <v>49</v>
      </c>
      <c r="G2291" s="1318">
        <v>38</v>
      </c>
      <c r="H2291" s="1318">
        <v>30</v>
      </c>
      <c r="I2291" s="1318">
        <v>24</v>
      </c>
      <c r="J2291" s="1318">
        <v>19</v>
      </c>
    </row>
    <row r="2292" spans="1:10" x14ac:dyDescent="0.25">
      <c r="A2292" s="1360">
        <v>32</v>
      </c>
      <c r="B2292" s="1318" t="s">
        <v>12628</v>
      </c>
      <c r="C2292" s="1318">
        <v>430</v>
      </c>
      <c r="D2292" s="1318">
        <v>363</v>
      </c>
      <c r="E2292" s="1318">
        <v>313</v>
      </c>
      <c r="F2292" s="1318">
        <v>276</v>
      </c>
      <c r="G2292" s="1318">
        <v>246</v>
      </c>
      <c r="H2292" s="1318">
        <v>223</v>
      </c>
      <c r="I2292" s="1318">
        <v>194</v>
      </c>
      <c r="J2292" s="1318">
        <v>173</v>
      </c>
    </row>
    <row r="2293" spans="1:10" x14ac:dyDescent="0.25">
      <c r="B2293" s="1318" t="s">
        <v>15718</v>
      </c>
      <c r="C2293" s="1318">
        <v>139</v>
      </c>
      <c r="D2293" s="1318">
        <v>75</v>
      </c>
      <c r="E2293" s="1318">
        <v>52</v>
      </c>
      <c r="F2293" s="1318">
        <v>39</v>
      </c>
      <c r="G2293" s="1318">
        <v>32</v>
      </c>
      <c r="H2293" s="1318">
        <v>26</v>
      </c>
      <c r="I2293" s="1318">
        <v>21</v>
      </c>
      <c r="J2293" s="1318">
        <v>18</v>
      </c>
    </row>
    <row r="2294" spans="1:10" x14ac:dyDescent="0.25">
      <c r="A2294" s="1360">
        <v>33</v>
      </c>
      <c r="B2294" s="1318" t="s">
        <v>12628</v>
      </c>
      <c r="C2294" s="1318">
        <v>406</v>
      </c>
      <c r="D2294" s="1318">
        <v>345</v>
      </c>
      <c r="E2294" s="1318">
        <v>300</v>
      </c>
      <c r="F2294" s="1318">
        <v>265</v>
      </c>
      <c r="G2294" s="1318">
        <v>238</v>
      </c>
      <c r="H2294" s="1318">
        <v>215</v>
      </c>
      <c r="I2294" s="1318">
        <v>189</v>
      </c>
      <c r="J2294" s="1318">
        <v>168</v>
      </c>
    </row>
    <row r="2295" spans="1:10" x14ac:dyDescent="0.25">
      <c r="B2295" s="1318" t="s">
        <v>15718</v>
      </c>
      <c r="C2295" s="1318">
        <v>82</v>
      </c>
      <c r="D2295" s="1318">
        <v>55</v>
      </c>
      <c r="E2295" s="1318">
        <v>41</v>
      </c>
      <c r="F2295" s="1318">
        <v>33</v>
      </c>
      <c r="G2295" s="1318">
        <v>27</v>
      </c>
      <c r="H2295" s="1318">
        <v>23</v>
      </c>
      <c r="I2295" s="1318">
        <v>19</v>
      </c>
      <c r="J2295" s="1318">
        <v>16</v>
      </c>
    </row>
    <row r="2296" spans="1:10" x14ac:dyDescent="0.25">
      <c r="A2296" s="1360">
        <v>34</v>
      </c>
      <c r="B2296" s="1318" t="s">
        <v>12628</v>
      </c>
      <c r="C2296" s="1318">
        <v>385</v>
      </c>
      <c r="D2296" s="1318">
        <v>329</v>
      </c>
      <c r="E2296" s="1318">
        <v>288</v>
      </c>
      <c r="F2296" s="1318">
        <v>256</v>
      </c>
      <c r="G2296" s="1318">
        <v>230</v>
      </c>
      <c r="H2296" s="1318">
        <v>209</v>
      </c>
      <c r="I2296" s="1318">
        <v>183</v>
      </c>
      <c r="J2296" s="1318">
        <v>164</v>
      </c>
    </row>
    <row r="2297" spans="1:10" x14ac:dyDescent="0.25">
      <c r="B2297" s="1318" t="s">
        <v>15718</v>
      </c>
      <c r="C2297" s="1318">
        <v>56</v>
      </c>
      <c r="D2297" s="1318">
        <v>42</v>
      </c>
      <c r="E2297" s="1318">
        <v>33</v>
      </c>
      <c r="F2297" s="1318">
        <v>27</v>
      </c>
      <c r="G2297" s="1318">
        <v>23</v>
      </c>
      <c r="H2297" s="1318">
        <v>20</v>
      </c>
      <c r="I2297" s="1318">
        <v>17</v>
      </c>
      <c r="J2297" s="1318">
        <v>15</v>
      </c>
    </row>
    <row r="2298" spans="1:10" x14ac:dyDescent="0.25">
      <c r="A2298" s="1360">
        <v>35</v>
      </c>
      <c r="B2298" s="1318" t="s">
        <v>12628</v>
      </c>
      <c r="C2298" s="1318">
        <v>366</v>
      </c>
      <c r="D2298" s="1318">
        <v>315</v>
      </c>
      <c r="E2298" s="1318">
        <v>277</v>
      </c>
      <c r="F2298" s="1318">
        <v>246</v>
      </c>
      <c r="G2298" s="1318">
        <v>222</v>
      </c>
      <c r="H2298" s="1318">
        <v>202</v>
      </c>
      <c r="I2298" s="1318">
        <v>178</v>
      </c>
      <c r="J2298" s="1318">
        <v>160</v>
      </c>
    </row>
    <row r="2299" spans="1:10" x14ac:dyDescent="0.25">
      <c r="B2299" s="1318" t="s">
        <v>15718</v>
      </c>
      <c r="C2299" s="1318">
        <v>43</v>
      </c>
      <c r="D2299" s="1318">
        <v>34</v>
      </c>
      <c r="E2299" s="1318">
        <v>28</v>
      </c>
      <c r="F2299" s="1318">
        <v>24</v>
      </c>
      <c r="G2299" s="1318">
        <v>21</v>
      </c>
      <c r="H2299" s="1318">
        <v>18</v>
      </c>
      <c r="I2299" s="1318">
        <v>16</v>
      </c>
      <c r="J2299" s="1318">
        <v>14</v>
      </c>
    </row>
    <row r="2300" spans="1:10" x14ac:dyDescent="0.25">
      <c r="A2300" s="1360">
        <v>36</v>
      </c>
      <c r="B2300" s="1318" t="s">
        <v>12628</v>
      </c>
      <c r="C2300" s="1318">
        <v>349</v>
      </c>
      <c r="D2300" s="1318">
        <v>302</v>
      </c>
      <c r="E2300" s="1318">
        <v>266</v>
      </c>
      <c r="F2300" s="1318">
        <v>238</v>
      </c>
      <c r="G2300" s="1318">
        <v>215</v>
      </c>
      <c r="H2300" s="1318">
        <v>196</v>
      </c>
      <c r="I2300" s="1318">
        <v>174</v>
      </c>
      <c r="J2300" s="1318">
        <v>156</v>
      </c>
    </row>
    <row r="2301" spans="1:10" x14ac:dyDescent="0.25">
      <c r="B2301" s="1318" t="s">
        <v>15718</v>
      </c>
      <c r="C2301" s="1318">
        <v>34</v>
      </c>
      <c r="D2301" s="1318">
        <v>28</v>
      </c>
      <c r="E2301" s="1318">
        <v>24</v>
      </c>
      <c r="F2301" s="1318">
        <v>21</v>
      </c>
      <c r="G2301" s="1318">
        <v>18</v>
      </c>
      <c r="H2301" s="1318">
        <v>16</v>
      </c>
      <c r="I2301" s="1318">
        <v>14</v>
      </c>
      <c r="J2301" s="1318">
        <v>12</v>
      </c>
    </row>
    <row r="2302" spans="1:10" x14ac:dyDescent="0.25">
      <c r="A2302" s="1360">
        <v>37</v>
      </c>
      <c r="B2302" s="1318" t="s">
        <v>12628</v>
      </c>
      <c r="C2302" s="1318">
        <v>333</v>
      </c>
      <c r="D2302" s="1318">
        <v>290</v>
      </c>
      <c r="E2302" s="1318">
        <v>256</v>
      </c>
      <c r="F2302" s="1318">
        <v>230</v>
      </c>
      <c r="G2302" s="1318">
        <v>208</v>
      </c>
      <c r="H2302" s="1318">
        <v>191</v>
      </c>
      <c r="I2302" s="1318">
        <v>169</v>
      </c>
      <c r="J2302" s="1318">
        <v>152</v>
      </c>
    </row>
    <row r="2303" spans="1:10" x14ac:dyDescent="0.25">
      <c r="B2303" s="1318" t="s">
        <v>15718</v>
      </c>
      <c r="C2303" s="1318">
        <v>28</v>
      </c>
      <c r="D2303" s="1318">
        <v>24</v>
      </c>
      <c r="E2303" s="1318">
        <v>21</v>
      </c>
      <c r="F2303" s="1318">
        <v>18</v>
      </c>
      <c r="G2303" s="1318">
        <v>16</v>
      </c>
      <c r="H2303" s="1318">
        <v>15</v>
      </c>
      <c r="I2303" s="1318">
        <v>13</v>
      </c>
      <c r="J2303" s="1318">
        <v>12</v>
      </c>
    </row>
    <row r="2304" spans="1:10" x14ac:dyDescent="0.25">
      <c r="A2304" s="1360">
        <v>38</v>
      </c>
      <c r="B2304" s="1318" t="s">
        <v>12628</v>
      </c>
      <c r="C2304" s="1318">
        <v>319</v>
      </c>
      <c r="D2304" s="1318">
        <v>278</v>
      </c>
      <c r="E2304" s="1318">
        <v>247</v>
      </c>
      <c r="F2304" s="1318">
        <v>222</v>
      </c>
      <c r="G2304" s="1318">
        <v>202</v>
      </c>
      <c r="H2304" s="1318">
        <v>185</v>
      </c>
      <c r="I2304" s="1318">
        <v>165</v>
      </c>
      <c r="J2304" s="1318">
        <v>148</v>
      </c>
    </row>
    <row r="2305" spans="1:10" x14ac:dyDescent="0.25">
      <c r="B2305" s="1318" t="s">
        <v>15718</v>
      </c>
      <c r="C2305" s="1318">
        <v>24</v>
      </c>
      <c r="D2305" s="1318">
        <v>21</v>
      </c>
      <c r="E2305" s="1318">
        <v>18</v>
      </c>
      <c r="F2305" s="1318">
        <v>16</v>
      </c>
      <c r="G2305" s="1318">
        <v>15</v>
      </c>
      <c r="H2305" s="1318">
        <v>14</v>
      </c>
      <c r="I2305" s="1318">
        <v>12</v>
      </c>
      <c r="J2305" s="1318">
        <v>11</v>
      </c>
    </row>
    <row r="2306" spans="1:10" x14ac:dyDescent="0.25">
      <c r="A2306" s="1360">
        <v>39</v>
      </c>
      <c r="B2306" s="1318" t="s">
        <v>12628</v>
      </c>
      <c r="C2306" s="1318">
        <v>305</v>
      </c>
      <c r="D2306" s="1318">
        <v>268</v>
      </c>
      <c r="E2306" s="1318">
        <v>239</v>
      </c>
      <c r="F2306" s="1318">
        <v>215</v>
      </c>
      <c r="G2306" s="1318">
        <v>196</v>
      </c>
      <c r="H2306" s="1318">
        <v>180</v>
      </c>
      <c r="I2306" s="1318">
        <v>160</v>
      </c>
      <c r="J2306" s="1318">
        <v>145</v>
      </c>
    </row>
    <row r="2307" spans="1:10" x14ac:dyDescent="0.25">
      <c r="B2307" s="1318" t="s">
        <v>15718</v>
      </c>
      <c r="C2307" s="1318">
        <v>21</v>
      </c>
      <c r="D2307" s="1318">
        <v>18</v>
      </c>
      <c r="E2307" s="1318">
        <v>16</v>
      </c>
      <c r="F2307" s="1318">
        <v>15</v>
      </c>
      <c r="G2307" s="1318">
        <v>13</v>
      </c>
      <c r="H2307" s="1318">
        <v>12</v>
      </c>
      <c r="I2307" s="1318">
        <v>11</v>
      </c>
      <c r="J2307" s="1318">
        <v>10</v>
      </c>
    </row>
    <row r="2308" spans="1:10" x14ac:dyDescent="0.25">
      <c r="A2308" s="1360">
        <v>40</v>
      </c>
      <c r="B2308" s="1318" t="s">
        <v>12628</v>
      </c>
      <c r="C2308" s="1318">
        <v>293</v>
      </c>
      <c r="D2308" s="1318">
        <v>258</v>
      </c>
      <c r="E2308" s="1318">
        <v>231</v>
      </c>
      <c r="F2308" s="1318">
        <v>209</v>
      </c>
      <c r="G2308" s="1318">
        <v>190</v>
      </c>
      <c r="H2308" s="1318">
        <v>175</v>
      </c>
      <c r="I2308" s="1318">
        <v>156</v>
      </c>
      <c r="J2308" s="1318">
        <v>141</v>
      </c>
    </row>
    <row r="2309" spans="1:10" x14ac:dyDescent="0.25">
      <c r="B2309" s="1318" t="s">
        <v>15718</v>
      </c>
      <c r="C2309" s="1318">
        <v>20</v>
      </c>
      <c r="D2309" s="1318">
        <v>18</v>
      </c>
      <c r="E2309" s="1318">
        <v>16</v>
      </c>
      <c r="F2309" s="1318">
        <v>14</v>
      </c>
      <c r="G2309" s="1318">
        <v>13</v>
      </c>
      <c r="H2309" s="1318">
        <v>12</v>
      </c>
      <c r="I2309" s="1318">
        <v>11</v>
      </c>
      <c r="J2309" s="1318">
        <v>10</v>
      </c>
    </row>
    <row r="2310" spans="1:10" x14ac:dyDescent="0.25">
      <c r="A2310" s="1360" t="s">
        <v>12667</v>
      </c>
    </row>
    <row r="2311" spans="1:10" x14ac:dyDescent="0.25">
      <c r="A2311" s="1360" t="s">
        <v>12638</v>
      </c>
    </row>
    <row r="2312" spans="1:10" x14ac:dyDescent="0.25">
      <c r="A2312" s="1360" t="s">
        <v>22222</v>
      </c>
      <c r="B2312" s="1318" t="s">
        <v>22223</v>
      </c>
      <c r="C2312" s="1318" t="s">
        <v>22264</v>
      </c>
    </row>
    <row r="2313" spans="1:10" x14ac:dyDescent="0.25">
      <c r="A2313" s="1360" t="s">
        <v>22225</v>
      </c>
      <c r="B2313" s="1318" t="s">
        <v>15752</v>
      </c>
      <c r="C2313" s="1318" t="s">
        <v>22226</v>
      </c>
    </row>
    <row r="2315" spans="1:10" x14ac:dyDescent="0.25">
      <c r="A2315" s="1360" t="s">
        <v>22227</v>
      </c>
      <c r="B2315" s="1318" t="s">
        <v>22228</v>
      </c>
      <c r="C2315" s="1318" t="s">
        <v>22229</v>
      </c>
    </row>
    <row r="2316" spans="1:10" x14ac:dyDescent="0.25">
      <c r="C2316" s="1318" t="s">
        <v>22230</v>
      </c>
      <c r="D2316" s="1318" t="s">
        <v>22250</v>
      </c>
      <c r="E2316" s="1318" t="s">
        <v>22232</v>
      </c>
      <c r="F2316" s="1318" t="s">
        <v>22233</v>
      </c>
      <c r="G2316" s="1318" t="s">
        <v>22234</v>
      </c>
      <c r="H2316" s="1318" t="s">
        <v>22257</v>
      </c>
      <c r="I2316" s="1318" t="s">
        <v>22251</v>
      </c>
      <c r="J2316" s="1318" t="s">
        <v>22237</v>
      </c>
    </row>
    <row r="2317" spans="1:10" x14ac:dyDescent="0.25">
      <c r="A2317" s="1360" t="s">
        <v>15753</v>
      </c>
      <c r="B2317" s="1318" t="s">
        <v>15754</v>
      </c>
      <c r="C2317" s="1318" t="s">
        <v>22238</v>
      </c>
      <c r="D2317" s="1318" t="s">
        <v>22239</v>
      </c>
      <c r="E2317" s="1318" t="s">
        <v>22240</v>
      </c>
      <c r="F2317" s="1318" t="s">
        <v>22241</v>
      </c>
      <c r="G2317" s="1318" t="s">
        <v>22242</v>
      </c>
      <c r="H2317" s="1318" t="s">
        <v>22243</v>
      </c>
      <c r="I2317" s="1318" t="s">
        <v>22244</v>
      </c>
      <c r="J2317" s="1318" t="s">
        <v>22245</v>
      </c>
    </row>
    <row r="2318" spans="1:10" x14ac:dyDescent="0.25">
      <c r="A2318" s="1360" t="s">
        <v>22246</v>
      </c>
      <c r="B2318" s="1318" t="s">
        <v>22247</v>
      </c>
      <c r="C2318" s="1318" t="s">
        <v>22248</v>
      </c>
      <c r="D2318" s="1318" t="s">
        <v>22248</v>
      </c>
      <c r="E2318" s="1318" t="s">
        <v>22248</v>
      </c>
      <c r="F2318" s="1318" t="s">
        <v>22248</v>
      </c>
      <c r="G2318" s="1318" t="s">
        <v>22248</v>
      </c>
      <c r="H2318" s="1318" t="s">
        <v>22248</v>
      </c>
      <c r="I2318" s="1318" t="s">
        <v>22248</v>
      </c>
      <c r="J2318" s="1318" t="s">
        <v>22248</v>
      </c>
    </row>
    <row r="2320" spans="1:10" x14ac:dyDescent="0.25">
      <c r="A2320" s="1360">
        <v>20</v>
      </c>
      <c r="B2320" s="1318" t="s">
        <v>12628</v>
      </c>
      <c r="C2320" s="1318">
        <v>480</v>
      </c>
      <c r="D2320" s="1318">
        <v>480</v>
      </c>
      <c r="E2320" s="1318">
        <v>480</v>
      </c>
      <c r="F2320" s="1318">
        <v>448</v>
      </c>
      <c r="G2320" s="1318">
        <v>403</v>
      </c>
      <c r="H2320" s="1318">
        <v>367</v>
      </c>
      <c r="I2320" s="1318">
        <v>287</v>
      </c>
      <c r="J2320" s="1318">
        <v>244</v>
      </c>
    </row>
    <row r="2321" spans="1:10" x14ac:dyDescent="0.25">
      <c r="B2321" s="1318" t="s">
        <v>15718</v>
      </c>
      <c r="C2321" s="1318">
        <v>480</v>
      </c>
      <c r="D2321" s="1318">
        <v>480</v>
      </c>
      <c r="E2321" s="1318">
        <v>480</v>
      </c>
      <c r="F2321" s="1318">
        <v>448</v>
      </c>
      <c r="G2321" s="1318">
        <v>403</v>
      </c>
      <c r="H2321" s="1318">
        <v>367</v>
      </c>
      <c r="I2321" s="1318">
        <v>287</v>
      </c>
      <c r="J2321" s="1318">
        <v>100</v>
      </c>
    </row>
    <row r="2322" spans="1:10" x14ac:dyDescent="0.25">
      <c r="A2322" s="1360">
        <v>21</v>
      </c>
      <c r="B2322" s="1318" t="s">
        <v>12628</v>
      </c>
      <c r="C2322" s="1318">
        <v>480</v>
      </c>
      <c r="D2322" s="1318">
        <v>480</v>
      </c>
      <c r="E2322" s="1318">
        <v>480</v>
      </c>
      <c r="F2322" s="1318">
        <v>448</v>
      </c>
      <c r="G2322" s="1318">
        <v>403</v>
      </c>
      <c r="H2322" s="1318">
        <v>367</v>
      </c>
      <c r="I2322" s="1318">
        <v>277</v>
      </c>
      <c r="J2322" s="1318">
        <v>236</v>
      </c>
    </row>
    <row r="2323" spans="1:10" x14ac:dyDescent="0.25">
      <c r="B2323" s="1318" t="s">
        <v>15718</v>
      </c>
      <c r="C2323" s="1318">
        <v>480</v>
      </c>
      <c r="D2323" s="1318">
        <v>480</v>
      </c>
      <c r="E2323" s="1318">
        <v>480</v>
      </c>
      <c r="F2323" s="1318">
        <v>448</v>
      </c>
      <c r="G2323" s="1318">
        <v>403</v>
      </c>
      <c r="H2323" s="1318">
        <v>367</v>
      </c>
      <c r="I2323" s="1318">
        <v>256</v>
      </c>
      <c r="J2323" s="1318">
        <v>78</v>
      </c>
    </row>
    <row r="2324" spans="1:10" x14ac:dyDescent="0.25">
      <c r="A2324" s="1360">
        <v>22</v>
      </c>
      <c r="B2324" s="1318" t="s">
        <v>12628</v>
      </c>
      <c r="C2324" s="1318">
        <v>480</v>
      </c>
      <c r="D2324" s="1318">
        <v>480</v>
      </c>
      <c r="E2324" s="1318">
        <v>480</v>
      </c>
      <c r="F2324" s="1318">
        <v>448</v>
      </c>
      <c r="G2324" s="1318">
        <v>403</v>
      </c>
      <c r="H2324" s="1318">
        <v>342</v>
      </c>
      <c r="I2324" s="1318">
        <v>267</v>
      </c>
      <c r="J2324" s="1318">
        <v>229</v>
      </c>
    </row>
    <row r="2325" spans="1:10" x14ac:dyDescent="0.25">
      <c r="B2325" s="1318" t="s">
        <v>15718</v>
      </c>
      <c r="C2325" s="1318">
        <v>480</v>
      </c>
      <c r="D2325" s="1318">
        <v>480</v>
      </c>
      <c r="E2325" s="1318">
        <v>480</v>
      </c>
      <c r="F2325" s="1318">
        <v>448</v>
      </c>
      <c r="G2325" s="1318">
        <v>403</v>
      </c>
      <c r="H2325" s="1318">
        <v>342</v>
      </c>
      <c r="I2325" s="1318">
        <v>135</v>
      </c>
      <c r="J2325" s="1318">
        <v>61</v>
      </c>
    </row>
    <row r="2326" spans="1:10" x14ac:dyDescent="0.25">
      <c r="A2326" s="1360">
        <v>23</v>
      </c>
      <c r="B2326" s="1318" t="s">
        <v>12628</v>
      </c>
      <c r="C2326" s="1318">
        <v>480</v>
      </c>
      <c r="D2326" s="1318">
        <v>480</v>
      </c>
      <c r="E2326" s="1318">
        <v>480</v>
      </c>
      <c r="F2326" s="1318">
        <v>448</v>
      </c>
      <c r="G2326" s="1318">
        <v>403</v>
      </c>
      <c r="H2326" s="1318">
        <v>308</v>
      </c>
      <c r="I2326" s="1318">
        <v>258</v>
      </c>
      <c r="J2326" s="1318">
        <v>222</v>
      </c>
    </row>
    <row r="2327" spans="1:10" x14ac:dyDescent="0.25">
      <c r="B2327" s="1318" t="s">
        <v>15718</v>
      </c>
      <c r="C2327" s="1318">
        <v>480</v>
      </c>
      <c r="D2327" s="1318">
        <v>480</v>
      </c>
      <c r="E2327" s="1318">
        <v>480</v>
      </c>
      <c r="F2327" s="1318">
        <v>448</v>
      </c>
      <c r="G2327" s="1318">
        <v>403</v>
      </c>
      <c r="H2327" s="1318">
        <v>308</v>
      </c>
      <c r="I2327" s="1318">
        <v>91</v>
      </c>
      <c r="J2327" s="1318">
        <v>50</v>
      </c>
    </row>
    <row r="2328" spans="1:10" x14ac:dyDescent="0.25">
      <c r="A2328" s="1360">
        <v>24</v>
      </c>
      <c r="B2328" s="1318" t="s">
        <v>12628</v>
      </c>
      <c r="C2328" s="1318">
        <v>480</v>
      </c>
      <c r="D2328" s="1318">
        <v>480</v>
      </c>
      <c r="E2328" s="1318">
        <v>480</v>
      </c>
      <c r="F2328" s="1318">
        <v>448</v>
      </c>
      <c r="G2328" s="1318">
        <v>344</v>
      </c>
      <c r="H2328" s="1318">
        <v>296</v>
      </c>
      <c r="I2328" s="1318">
        <v>250</v>
      </c>
      <c r="J2328" s="1318">
        <v>216</v>
      </c>
    </row>
    <row r="2329" spans="1:10" x14ac:dyDescent="0.25">
      <c r="B2329" s="1318" t="s">
        <v>15718</v>
      </c>
      <c r="C2329" s="1318">
        <v>480</v>
      </c>
      <c r="D2329" s="1318">
        <v>480</v>
      </c>
      <c r="E2329" s="1318">
        <v>480</v>
      </c>
      <c r="F2329" s="1318">
        <v>448</v>
      </c>
      <c r="G2329" s="1318">
        <v>344</v>
      </c>
      <c r="H2329" s="1318">
        <v>175</v>
      </c>
      <c r="I2329" s="1318">
        <v>68</v>
      </c>
      <c r="J2329" s="1318">
        <v>42</v>
      </c>
    </row>
    <row r="2330" spans="1:10" x14ac:dyDescent="0.25">
      <c r="A2330" s="1360">
        <v>25</v>
      </c>
      <c r="B2330" s="1318" t="s">
        <v>12628</v>
      </c>
      <c r="C2330" s="1318">
        <v>480</v>
      </c>
      <c r="D2330" s="1318">
        <v>480</v>
      </c>
      <c r="E2330" s="1318">
        <v>480</v>
      </c>
      <c r="F2330" s="1318">
        <v>408</v>
      </c>
      <c r="G2330" s="1318">
        <v>325</v>
      </c>
      <c r="H2330" s="1318">
        <v>286</v>
      </c>
      <c r="I2330" s="1318">
        <v>242</v>
      </c>
      <c r="J2330" s="1318">
        <v>210</v>
      </c>
    </row>
    <row r="2331" spans="1:10" x14ac:dyDescent="0.25">
      <c r="B2331" s="1318" t="s">
        <v>15718</v>
      </c>
      <c r="C2331" s="1318">
        <v>480</v>
      </c>
      <c r="D2331" s="1318">
        <v>480</v>
      </c>
      <c r="E2331" s="1318">
        <v>480</v>
      </c>
      <c r="F2331" s="1318">
        <v>408</v>
      </c>
      <c r="G2331" s="1318">
        <v>288</v>
      </c>
      <c r="H2331" s="1318">
        <v>105</v>
      </c>
      <c r="I2331" s="1318">
        <v>54</v>
      </c>
      <c r="J2331" s="1318">
        <v>36</v>
      </c>
    </row>
    <row r="2332" spans="1:10" x14ac:dyDescent="0.25">
      <c r="A2332" s="1360">
        <v>26</v>
      </c>
      <c r="B2332" s="1318" t="s">
        <v>12628</v>
      </c>
      <c r="C2332" s="1318">
        <v>480</v>
      </c>
      <c r="D2332" s="1318">
        <v>480</v>
      </c>
      <c r="E2332" s="1318">
        <v>480</v>
      </c>
      <c r="F2332" s="1318">
        <v>358</v>
      </c>
      <c r="G2332" s="1318">
        <v>312</v>
      </c>
      <c r="H2332" s="1318">
        <v>275</v>
      </c>
      <c r="I2332" s="1318">
        <v>234</v>
      </c>
      <c r="J2332" s="1318">
        <v>204</v>
      </c>
    </row>
    <row r="2333" spans="1:10" x14ac:dyDescent="0.25">
      <c r="B2333" s="1318" t="s">
        <v>15718</v>
      </c>
      <c r="C2333" s="1318">
        <v>480</v>
      </c>
      <c r="D2333" s="1318">
        <v>480</v>
      </c>
      <c r="E2333" s="1318">
        <v>480</v>
      </c>
      <c r="F2333" s="1318">
        <v>358</v>
      </c>
      <c r="G2333" s="1318">
        <v>135</v>
      </c>
      <c r="H2333" s="1318">
        <v>74</v>
      </c>
      <c r="I2333" s="1318">
        <v>44</v>
      </c>
      <c r="J2333" s="1318">
        <v>31</v>
      </c>
    </row>
    <row r="2334" spans="1:10" x14ac:dyDescent="0.25">
      <c r="A2334" s="1360">
        <v>27</v>
      </c>
      <c r="B2334" s="1318" t="s">
        <v>12628</v>
      </c>
      <c r="C2334" s="1318">
        <v>480</v>
      </c>
      <c r="D2334" s="1318">
        <v>480</v>
      </c>
      <c r="E2334" s="1318">
        <v>399</v>
      </c>
      <c r="F2334" s="1318">
        <v>343</v>
      </c>
      <c r="G2334" s="1318">
        <v>300</v>
      </c>
      <c r="H2334" s="1318">
        <v>266</v>
      </c>
      <c r="I2334" s="1318">
        <v>227</v>
      </c>
      <c r="J2334" s="1318">
        <v>199</v>
      </c>
    </row>
    <row r="2335" spans="1:10" x14ac:dyDescent="0.25">
      <c r="B2335" s="1318" t="s">
        <v>15718</v>
      </c>
      <c r="C2335" s="1318">
        <v>480</v>
      </c>
      <c r="D2335" s="1318">
        <v>480</v>
      </c>
      <c r="E2335" s="1318">
        <v>399</v>
      </c>
      <c r="F2335" s="1318">
        <v>177</v>
      </c>
      <c r="G2335" s="1318">
        <v>90</v>
      </c>
      <c r="H2335" s="1318">
        <v>58</v>
      </c>
      <c r="I2335" s="1318">
        <v>38</v>
      </c>
      <c r="J2335" s="1318">
        <v>28</v>
      </c>
    </row>
    <row r="2336" spans="1:10" x14ac:dyDescent="0.25">
      <c r="A2336" s="1360">
        <v>28</v>
      </c>
      <c r="B2336" s="1318" t="s">
        <v>12628</v>
      </c>
      <c r="C2336" s="1318">
        <v>480</v>
      </c>
      <c r="D2336" s="1318">
        <v>462</v>
      </c>
      <c r="E2336" s="1318">
        <v>381</v>
      </c>
      <c r="F2336" s="1318">
        <v>329</v>
      </c>
      <c r="G2336" s="1318">
        <v>289</v>
      </c>
      <c r="H2336" s="1318">
        <v>257</v>
      </c>
      <c r="I2336" s="1318">
        <v>221</v>
      </c>
      <c r="J2336" s="1318">
        <v>193</v>
      </c>
    </row>
    <row r="2337" spans="1:10" x14ac:dyDescent="0.25">
      <c r="B2337" s="1318" t="s">
        <v>15718</v>
      </c>
      <c r="C2337" s="1318">
        <v>480</v>
      </c>
      <c r="D2337" s="1318">
        <v>462</v>
      </c>
      <c r="E2337" s="1318">
        <v>215</v>
      </c>
      <c r="F2337" s="1318">
        <v>102</v>
      </c>
      <c r="G2337" s="1318">
        <v>65</v>
      </c>
      <c r="H2337" s="1318">
        <v>46</v>
      </c>
      <c r="I2337" s="1318">
        <v>33</v>
      </c>
      <c r="J2337" s="1318">
        <v>25</v>
      </c>
    </row>
    <row r="2338" spans="1:10" x14ac:dyDescent="0.25">
      <c r="A2338" s="1360">
        <v>29</v>
      </c>
      <c r="B2338" s="1318" t="s">
        <v>12628</v>
      </c>
      <c r="C2338" s="1318">
        <v>480</v>
      </c>
      <c r="D2338" s="1318">
        <v>429</v>
      </c>
      <c r="E2338" s="1318">
        <v>364</v>
      </c>
      <c r="F2338" s="1318">
        <v>316</v>
      </c>
      <c r="G2338" s="1318">
        <v>279</v>
      </c>
      <c r="H2338" s="1318">
        <v>249</v>
      </c>
      <c r="I2338" s="1318">
        <v>214</v>
      </c>
      <c r="J2338" s="1318">
        <v>188</v>
      </c>
    </row>
    <row r="2339" spans="1:10" x14ac:dyDescent="0.25">
      <c r="B2339" s="1318" t="s">
        <v>15718</v>
      </c>
      <c r="C2339" s="1318">
        <v>480</v>
      </c>
      <c r="D2339" s="1318">
        <v>305</v>
      </c>
      <c r="E2339" s="1318">
        <v>119</v>
      </c>
      <c r="F2339" s="1318">
        <v>73</v>
      </c>
      <c r="G2339" s="1318">
        <v>52</v>
      </c>
      <c r="H2339" s="1318">
        <v>39</v>
      </c>
      <c r="I2339" s="1318">
        <v>29</v>
      </c>
      <c r="J2339" s="1318">
        <v>23</v>
      </c>
    </row>
    <row r="2340" spans="1:10" x14ac:dyDescent="0.25">
      <c r="A2340" s="1360">
        <v>30</v>
      </c>
      <c r="B2340" s="1318" t="s">
        <v>12628</v>
      </c>
      <c r="C2340" s="1318">
        <v>480</v>
      </c>
      <c r="D2340" s="1318">
        <v>408</v>
      </c>
      <c r="E2340" s="1318">
        <v>348</v>
      </c>
      <c r="F2340" s="1318">
        <v>304</v>
      </c>
      <c r="G2340" s="1318">
        <v>269</v>
      </c>
      <c r="H2340" s="1318">
        <v>241</v>
      </c>
      <c r="I2340" s="1318">
        <v>208</v>
      </c>
      <c r="J2340" s="1318">
        <v>184</v>
      </c>
    </row>
    <row r="2341" spans="1:10" x14ac:dyDescent="0.25">
      <c r="B2341" s="1318" t="s">
        <v>15718</v>
      </c>
      <c r="C2341" s="1318">
        <v>434</v>
      </c>
      <c r="D2341" s="1318">
        <v>133</v>
      </c>
      <c r="E2341" s="1318">
        <v>78</v>
      </c>
      <c r="F2341" s="1318">
        <v>55</v>
      </c>
      <c r="G2341" s="1318">
        <v>42</v>
      </c>
      <c r="H2341" s="1318">
        <v>33</v>
      </c>
      <c r="I2341" s="1318">
        <v>25</v>
      </c>
      <c r="J2341" s="1318">
        <v>21</v>
      </c>
    </row>
    <row r="2342" spans="1:10" x14ac:dyDescent="0.25">
      <c r="A2342" s="1360">
        <v>31</v>
      </c>
      <c r="B2342" s="1318" t="s">
        <v>12628</v>
      </c>
      <c r="C2342" s="1318">
        <v>467</v>
      </c>
      <c r="D2342" s="1318">
        <v>390</v>
      </c>
      <c r="E2342" s="1318">
        <v>334</v>
      </c>
      <c r="F2342" s="1318">
        <v>293</v>
      </c>
      <c r="G2342" s="1318">
        <v>260</v>
      </c>
      <c r="H2342" s="1318">
        <v>234</v>
      </c>
      <c r="I2342" s="1318">
        <v>203</v>
      </c>
      <c r="J2342" s="1318">
        <v>179</v>
      </c>
    </row>
    <row r="2343" spans="1:10" x14ac:dyDescent="0.25">
      <c r="B2343" s="1318" t="s">
        <v>15718</v>
      </c>
      <c r="C2343" s="1318">
        <v>164</v>
      </c>
      <c r="D2343" s="1318">
        <v>87</v>
      </c>
      <c r="E2343" s="1318">
        <v>59</v>
      </c>
      <c r="F2343" s="1318">
        <v>45</v>
      </c>
      <c r="G2343" s="1318">
        <v>36</v>
      </c>
      <c r="H2343" s="1318">
        <v>29</v>
      </c>
      <c r="I2343" s="1318">
        <v>23</v>
      </c>
      <c r="J2343" s="1318">
        <v>19</v>
      </c>
    </row>
    <row r="2344" spans="1:10" x14ac:dyDescent="0.25">
      <c r="A2344" s="1360">
        <v>32</v>
      </c>
      <c r="B2344" s="1318" t="s">
        <v>12628</v>
      </c>
      <c r="C2344" s="1318">
        <v>444</v>
      </c>
      <c r="D2344" s="1318">
        <v>373</v>
      </c>
      <c r="E2344" s="1318">
        <v>321</v>
      </c>
      <c r="F2344" s="1318">
        <v>282</v>
      </c>
      <c r="G2344" s="1318">
        <v>251</v>
      </c>
      <c r="H2344" s="1318">
        <v>227</v>
      </c>
      <c r="I2344" s="1318">
        <v>197</v>
      </c>
      <c r="J2344" s="1318">
        <v>175</v>
      </c>
    </row>
    <row r="2345" spans="1:10" x14ac:dyDescent="0.25">
      <c r="B2345" s="1318" t="s">
        <v>15718</v>
      </c>
      <c r="C2345" s="1318">
        <v>95</v>
      </c>
      <c r="D2345" s="1318">
        <v>63</v>
      </c>
      <c r="E2345" s="1318">
        <v>46</v>
      </c>
      <c r="F2345" s="1318">
        <v>37</v>
      </c>
      <c r="G2345" s="1318">
        <v>30</v>
      </c>
      <c r="H2345" s="1318">
        <v>25</v>
      </c>
      <c r="I2345" s="1318">
        <v>21</v>
      </c>
      <c r="J2345" s="1318">
        <v>17</v>
      </c>
    </row>
    <row r="2346" spans="1:10" x14ac:dyDescent="0.25">
      <c r="A2346" s="1360">
        <v>33</v>
      </c>
      <c r="B2346" s="1318" t="s">
        <v>12628</v>
      </c>
      <c r="C2346" s="1318">
        <v>422</v>
      </c>
      <c r="D2346" s="1318">
        <v>357</v>
      </c>
      <c r="E2346" s="1318">
        <v>309</v>
      </c>
      <c r="F2346" s="1318">
        <v>272</v>
      </c>
      <c r="G2346" s="1318">
        <v>243</v>
      </c>
      <c r="H2346" s="1318">
        <v>220</v>
      </c>
      <c r="I2346" s="1318">
        <v>192</v>
      </c>
      <c r="J2346" s="1318">
        <v>170</v>
      </c>
    </row>
    <row r="2347" spans="1:10" x14ac:dyDescent="0.25">
      <c r="B2347" s="1318" t="s">
        <v>15718</v>
      </c>
      <c r="C2347" s="1318">
        <v>66</v>
      </c>
      <c r="D2347" s="1318">
        <v>48</v>
      </c>
      <c r="E2347" s="1318">
        <v>38</v>
      </c>
      <c r="F2347" s="1318">
        <v>31</v>
      </c>
      <c r="G2347" s="1318">
        <v>26</v>
      </c>
      <c r="H2347" s="1318">
        <v>23</v>
      </c>
      <c r="I2347" s="1318">
        <v>19</v>
      </c>
      <c r="J2347" s="1318">
        <v>16</v>
      </c>
    </row>
    <row r="2348" spans="1:10" x14ac:dyDescent="0.25">
      <c r="A2348" s="1360">
        <v>34</v>
      </c>
      <c r="B2348" s="1318" t="s">
        <v>12628</v>
      </c>
      <c r="C2348" s="1318">
        <v>403</v>
      </c>
      <c r="D2348" s="1318">
        <v>342</v>
      </c>
      <c r="E2348" s="1318">
        <v>297</v>
      </c>
      <c r="F2348" s="1318">
        <v>263</v>
      </c>
      <c r="G2348" s="1318">
        <v>236</v>
      </c>
      <c r="H2348" s="1318">
        <v>214</v>
      </c>
      <c r="I2348" s="1318">
        <v>187</v>
      </c>
      <c r="J2348" s="1318">
        <v>166</v>
      </c>
    </row>
    <row r="2349" spans="1:10" x14ac:dyDescent="0.25">
      <c r="B2349" s="1318" t="s">
        <v>15718</v>
      </c>
      <c r="C2349" s="1318">
        <v>51</v>
      </c>
      <c r="D2349" s="1318">
        <v>39</v>
      </c>
      <c r="E2349" s="1318">
        <v>32</v>
      </c>
      <c r="F2349" s="1318">
        <v>27</v>
      </c>
      <c r="G2349" s="1318">
        <v>23</v>
      </c>
      <c r="H2349" s="1318">
        <v>20</v>
      </c>
      <c r="I2349" s="1318">
        <v>17</v>
      </c>
      <c r="J2349" s="1318">
        <v>15</v>
      </c>
    </row>
    <row r="2350" spans="1:10" x14ac:dyDescent="0.25">
      <c r="A2350" s="1360">
        <v>35</v>
      </c>
      <c r="B2350" s="1318" t="s">
        <v>12628</v>
      </c>
      <c r="C2350" s="1318">
        <v>385</v>
      </c>
      <c r="D2350" s="1318">
        <v>329</v>
      </c>
      <c r="E2350" s="1318">
        <v>287</v>
      </c>
      <c r="F2350" s="1318">
        <v>255</v>
      </c>
      <c r="G2350" s="1318">
        <v>229</v>
      </c>
      <c r="H2350" s="1318">
        <v>208</v>
      </c>
      <c r="I2350" s="1318">
        <v>182</v>
      </c>
      <c r="J2350" s="1318">
        <v>163</v>
      </c>
    </row>
    <row r="2351" spans="1:10" x14ac:dyDescent="0.25">
      <c r="B2351" s="1318" t="s">
        <v>15718</v>
      </c>
      <c r="C2351" s="1318">
        <v>41</v>
      </c>
      <c r="D2351" s="1318">
        <v>33</v>
      </c>
      <c r="E2351" s="1318">
        <v>28</v>
      </c>
      <c r="F2351" s="1318">
        <v>24</v>
      </c>
      <c r="G2351" s="1318">
        <v>21</v>
      </c>
      <c r="H2351" s="1318">
        <v>18</v>
      </c>
      <c r="I2351" s="1318">
        <v>16</v>
      </c>
      <c r="J2351" s="1318">
        <v>14</v>
      </c>
    </row>
    <row r="2352" spans="1:10" x14ac:dyDescent="0.25">
      <c r="A2352" s="1360">
        <v>36</v>
      </c>
      <c r="B2352" s="1318" t="s">
        <v>12628</v>
      </c>
      <c r="C2352" s="1318">
        <v>369</v>
      </c>
      <c r="D2352" s="1318">
        <v>316</v>
      </c>
      <c r="E2352" s="1318">
        <v>277</v>
      </c>
      <c r="F2352" s="1318">
        <v>247</v>
      </c>
      <c r="G2352" s="1318">
        <v>222</v>
      </c>
      <c r="H2352" s="1318">
        <v>202</v>
      </c>
      <c r="I2352" s="1318">
        <v>178</v>
      </c>
      <c r="J2352" s="1318">
        <v>159</v>
      </c>
    </row>
    <row r="2353" spans="1:10" x14ac:dyDescent="0.25">
      <c r="B2353" s="1318" t="s">
        <v>15718</v>
      </c>
      <c r="C2353" s="1318">
        <v>35</v>
      </c>
      <c r="D2353" s="1318">
        <v>29</v>
      </c>
      <c r="E2353" s="1318">
        <v>24</v>
      </c>
      <c r="F2353" s="1318">
        <v>21</v>
      </c>
      <c r="G2353" s="1318">
        <v>19</v>
      </c>
      <c r="H2353" s="1318">
        <v>17</v>
      </c>
      <c r="I2353" s="1318">
        <v>14</v>
      </c>
      <c r="J2353" s="1318">
        <v>13</v>
      </c>
    </row>
    <row r="2354" spans="1:10" x14ac:dyDescent="0.25">
      <c r="A2354" s="1360">
        <v>37</v>
      </c>
      <c r="B2354" s="1318" t="s">
        <v>12628</v>
      </c>
      <c r="C2354" s="1318">
        <v>353</v>
      </c>
      <c r="D2354" s="1318">
        <v>305</v>
      </c>
      <c r="E2354" s="1318">
        <v>268</v>
      </c>
      <c r="F2354" s="1318">
        <v>239</v>
      </c>
      <c r="G2354" s="1318">
        <v>216</v>
      </c>
      <c r="H2354" s="1318">
        <v>197</v>
      </c>
      <c r="I2354" s="1318">
        <v>173</v>
      </c>
      <c r="J2354" s="1318">
        <v>155</v>
      </c>
    </row>
    <row r="2355" spans="1:10" x14ac:dyDescent="0.25">
      <c r="B2355" s="1318" t="s">
        <v>15718</v>
      </c>
      <c r="C2355" s="1318">
        <v>29</v>
      </c>
      <c r="D2355" s="1318">
        <v>25</v>
      </c>
      <c r="E2355" s="1318">
        <v>21</v>
      </c>
      <c r="F2355" s="1318">
        <v>19</v>
      </c>
      <c r="G2355" s="1318">
        <v>17</v>
      </c>
      <c r="H2355" s="1318">
        <v>15</v>
      </c>
      <c r="I2355" s="1318">
        <v>13</v>
      </c>
      <c r="J2355" s="1318">
        <v>12</v>
      </c>
    </row>
    <row r="2356" spans="1:10" x14ac:dyDescent="0.25">
      <c r="A2356" s="1360">
        <v>38</v>
      </c>
      <c r="B2356" s="1318" t="s">
        <v>12628</v>
      </c>
      <c r="C2356" s="1318">
        <v>339</v>
      </c>
      <c r="D2356" s="1318">
        <v>294</v>
      </c>
      <c r="E2356" s="1318">
        <v>259</v>
      </c>
      <c r="F2356" s="1318">
        <v>232</v>
      </c>
      <c r="G2356" s="1318">
        <v>209</v>
      </c>
      <c r="H2356" s="1318">
        <v>191</v>
      </c>
      <c r="I2356" s="1318">
        <v>169</v>
      </c>
      <c r="J2356" s="1318">
        <v>152</v>
      </c>
    </row>
    <row r="2357" spans="1:10" x14ac:dyDescent="0.25">
      <c r="B2357" s="1318" t="s">
        <v>15718</v>
      </c>
      <c r="C2357" s="1318">
        <v>25</v>
      </c>
      <c r="D2357" s="1318">
        <v>22</v>
      </c>
      <c r="E2357" s="1318">
        <v>19</v>
      </c>
      <c r="F2357" s="1318">
        <v>17</v>
      </c>
      <c r="G2357" s="1318">
        <v>15</v>
      </c>
      <c r="H2357" s="1318">
        <v>14</v>
      </c>
      <c r="I2357" s="1318">
        <v>12</v>
      </c>
      <c r="J2357" s="1318">
        <v>11</v>
      </c>
    </row>
    <row r="2358" spans="1:10" x14ac:dyDescent="0.25">
      <c r="A2358" s="1360">
        <v>39</v>
      </c>
      <c r="B2358" s="1318" t="s">
        <v>12628</v>
      </c>
      <c r="C2358" s="1318">
        <v>327</v>
      </c>
      <c r="D2358" s="1318">
        <v>284</v>
      </c>
      <c r="E2358" s="1318">
        <v>251</v>
      </c>
      <c r="F2358" s="1318">
        <v>225</v>
      </c>
      <c r="G2358" s="1318">
        <v>204</v>
      </c>
      <c r="H2358" s="1318">
        <v>186</v>
      </c>
      <c r="I2358" s="1318">
        <v>165</v>
      </c>
      <c r="J2358" s="1318">
        <v>148</v>
      </c>
    </row>
    <row r="2359" spans="1:10" x14ac:dyDescent="0.25">
      <c r="B2359" s="1318" t="s">
        <v>15718</v>
      </c>
      <c r="C2359" s="1318">
        <v>22</v>
      </c>
      <c r="D2359" s="1318">
        <v>20</v>
      </c>
      <c r="E2359" s="1318">
        <v>17</v>
      </c>
      <c r="F2359" s="1318">
        <v>16</v>
      </c>
      <c r="G2359" s="1318">
        <v>14</v>
      </c>
      <c r="H2359" s="1318">
        <v>13</v>
      </c>
      <c r="I2359" s="1318">
        <v>11</v>
      </c>
      <c r="J2359" s="1318">
        <v>10</v>
      </c>
    </row>
    <row r="2360" spans="1:10" x14ac:dyDescent="0.25">
      <c r="A2360" s="1360">
        <v>40</v>
      </c>
      <c r="B2360" s="1318" t="s">
        <v>12628</v>
      </c>
      <c r="C2360" s="1318">
        <v>315</v>
      </c>
      <c r="D2360" s="1318">
        <v>274</v>
      </c>
      <c r="E2360" s="1318">
        <v>243</v>
      </c>
      <c r="F2360" s="1318">
        <v>218</v>
      </c>
      <c r="G2360" s="1318">
        <v>198</v>
      </c>
      <c r="H2360" s="1318">
        <v>182</v>
      </c>
      <c r="I2360" s="1318">
        <v>161</v>
      </c>
      <c r="J2360" s="1318">
        <v>145</v>
      </c>
    </row>
    <row r="2361" spans="1:10" x14ac:dyDescent="0.25">
      <c r="B2361" s="1318" t="s">
        <v>15718</v>
      </c>
      <c r="C2361" s="1318">
        <v>21</v>
      </c>
      <c r="D2361" s="1318">
        <v>19</v>
      </c>
      <c r="E2361" s="1318">
        <v>17</v>
      </c>
      <c r="F2361" s="1318">
        <v>15</v>
      </c>
      <c r="G2361" s="1318">
        <v>13</v>
      </c>
      <c r="H2361" s="1318">
        <v>12</v>
      </c>
      <c r="I2361" s="1318">
        <v>11</v>
      </c>
      <c r="J2361" s="1318">
        <v>10</v>
      </c>
    </row>
    <row r="2362" spans="1:10" x14ac:dyDescent="0.25">
      <c r="A2362" s="1360" t="s">
        <v>12668</v>
      </c>
    </row>
    <row r="2363" spans="1:10" x14ac:dyDescent="0.25">
      <c r="A2363" s="1360" t="s">
        <v>12638</v>
      </c>
    </row>
    <row r="2364" spans="1:10" x14ac:dyDescent="0.25">
      <c r="A2364" s="1360" t="s">
        <v>22222</v>
      </c>
      <c r="B2364" s="1318" t="s">
        <v>22223</v>
      </c>
      <c r="C2364" s="1318" t="s">
        <v>22264</v>
      </c>
    </row>
    <row r="2365" spans="1:10" x14ac:dyDescent="0.25">
      <c r="A2365" s="1360" t="s">
        <v>22225</v>
      </c>
      <c r="B2365" s="1318" t="s">
        <v>15752</v>
      </c>
      <c r="C2365" s="1318" t="s">
        <v>22249</v>
      </c>
    </row>
    <row r="2367" spans="1:10" x14ac:dyDescent="0.25">
      <c r="A2367" s="1360" t="s">
        <v>22227</v>
      </c>
      <c r="B2367" s="1318" t="s">
        <v>22228</v>
      </c>
      <c r="C2367" s="1318" t="s">
        <v>22229</v>
      </c>
    </row>
    <row r="2368" spans="1:10" x14ac:dyDescent="0.25">
      <c r="C2368" s="1318" t="s">
        <v>22230</v>
      </c>
      <c r="D2368" s="1318" t="s">
        <v>22250</v>
      </c>
      <c r="E2368" s="1318" t="s">
        <v>22232</v>
      </c>
      <c r="F2368" s="1318" t="s">
        <v>22233</v>
      </c>
      <c r="G2368" s="1318" t="s">
        <v>22234</v>
      </c>
      <c r="H2368" s="1318" t="s">
        <v>22235</v>
      </c>
      <c r="I2368" s="1318" t="s">
        <v>22251</v>
      </c>
      <c r="J2368" s="1318" t="s">
        <v>22252</v>
      </c>
    </row>
    <row r="2369" spans="1:10" x14ac:dyDescent="0.25">
      <c r="A2369" s="1360" t="s">
        <v>22246</v>
      </c>
      <c r="B2369" s="1318" t="s">
        <v>22247</v>
      </c>
      <c r="C2369" s="1318" t="s">
        <v>22248</v>
      </c>
      <c r="D2369" s="1318" t="s">
        <v>22248</v>
      </c>
      <c r="E2369" s="1318" t="s">
        <v>22248</v>
      </c>
      <c r="F2369" s="1318" t="s">
        <v>22248</v>
      </c>
      <c r="G2369" s="1318" t="s">
        <v>22248</v>
      </c>
      <c r="H2369" s="1318" t="s">
        <v>22248</v>
      </c>
      <c r="I2369" s="1318" t="s">
        <v>22248</v>
      </c>
      <c r="J2369" s="1318" t="s">
        <v>22248</v>
      </c>
    </row>
    <row r="2370" spans="1:10" x14ac:dyDescent="0.25">
      <c r="A2370" s="1360" t="s">
        <v>15753</v>
      </c>
      <c r="B2370" s="1318" t="s">
        <v>15754</v>
      </c>
      <c r="C2370" s="1318" t="s">
        <v>22238</v>
      </c>
      <c r="D2370" s="1318" t="s">
        <v>22239</v>
      </c>
      <c r="E2370" s="1318" t="s">
        <v>22240</v>
      </c>
      <c r="F2370" s="1318" t="s">
        <v>22241</v>
      </c>
      <c r="G2370" s="1318" t="s">
        <v>22242</v>
      </c>
      <c r="H2370" s="1318" t="s">
        <v>22243</v>
      </c>
      <c r="I2370" s="1318" t="s">
        <v>22244</v>
      </c>
      <c r="J2370" s="1318" t="s">
        <v>22245</v>
      </c>
    </row>
    <row r="2372" spans="1:10" x14ac:dyDescent="0.25">
      <c r="A2372" s="1360">
        <v>20</v>
      </c>
      <c r="B2372" s="1318" t="s">
        <v>12628</v>
      </c>
      <c r="C2372" s="1318">
        <v>480</v>
      </c>
      <c r="D2372" s="1318">
        <v>480</v>
      </c>
      <c r="E2372" s="1318">
        <v>480</v>
      </c>
      <c r="F2372" s="1318">
        <v>448</v>
      </c>
      <c r="G2372" s="1318">
        <v>403</v>
      </c>
      <c r="H2372" s="1318">
        <v>367</v>
      </c>
      <c r="I2372" s="1318">
        <v>308</v>
      </c>
      <c r="J2372" s="1318">
        <v>246</v>
      </c>
    </row>
    <row r="2373" spans="1:10" x14ac:dyDescent="0.25">
      <c r="B2373" s="1318" t="s">
        <v>15718</v>
      </c>
      <c r="C2373" s="1318">
        <v>480</v>
      </c>
      <c r="D2373" s="1318">
        <v>480</v>
      </c>
      <c r="E2373" s="1318">
        <v>480</v>
      </c>
      <c r="F2373" s="1318">
        <v>448</v>
      </c>
      <c r="G2373" s="1318">
        <v>403</v>
      </c>
      <c r="H2373" s="1318">
        <v>367</v>
      </c>
      <c r="I2373" s="1318">
        <v>308</v>
      </c>
      <c r="J2373" s="1318">
        <v>123</v>
      </c>
    </row>
    <row r="2374" spans="1:10" x14ac:dyDescent="0.25">
      <c r="A2374" s="1360">
        <v>21</v>
      </c>
      <c r="B2374" s="1318" t="s">
        <v>12628</v>
      </c>
      <c r="C2374" s="1318">
        <v>480</v>
      </c>
      <c r="D2374" s="1318">
        <v>480</v>
      </c>
      <c r="E2374" s="1318">
        <v>480</v>
      </c>
      <c r="F2374" s="1318">
        <v>448</v>
      </c>
      <c r="G2374" s="1318">
        <v>403</v>
      </c>
      <c r="H2374" s="1318">
        <v>367</v>
      </c>
      <c r="I2374" s="1318">
        <v>280</v>
      </c>
      <c r="J2374" s="1318">
        <v>239</v>
      </c>
    </row>
    <row r="2375" spans="1:10" x14ac:dyDescent="0.25">
      <c r="B2375" s="1318" t="s">
        <v>15718</v>
      </c>
      <c r="C2375" s="1318">
        <v>480</v>
      </c>
      <c r="D2375" s="1318">
        <v>480</v>
      </c>
      <c r="E2375" s="1318">
        <v>480</v>
      </c>
      <c r="F2375" s="1318">
        <v>448</v>
      </c>
      <c r="G2375" s="1318">
        <v>403</v>
      </c>
      <c r="H2375" s="1318">
        <v>367</v>
      </c>
      <c r="I2375" s="1318">
        <v>280</v>
      </c>
      <c r="J2375" s="1318">
        <v>91</v>
      </c>
    </row>
    <row r="2376" spans="1:10" x14ac:dyDescent="0.25">
      <c r="A2376" s="1360">
        <v>22</v>
      </c>
      <c r="B2376" s="1318" t="s">
        <v>12628</v>
      </c>
      <c r="C2376" s="1318">
        <v>480</v>
      </c>
      <c r="D2376" s="1318">
        <v>480</v>
      </c>
      <c r="E2376" s="1318">
        <v>480</v>
      </c>
      <c r="F2376" s="1318">
        <v>448</v>
      </c>
      <c r="G2376" s="1318">
        <v>403</v>
      </c>
      <c r="H2376" s="1318">
        <v>367</v>
      </c>
      <c r="I2376" s="1318">
        <v>270</v>
      </c>
      <c r="J2376" s="1318">
        <v>231</v>
      </c>
    </row>
    <row r="2377" spans="1:10" x14ac:dyDescent="0.25">
      <c r="B2377" s="1318" t="s">
        <v>15718</v>
      </c>
      <c r="C2377" s="1318">
        <v>480</v>
      </c>
      <c r="D2377" s="1318">
        <v>480</v>
      </c>
      <c r="E2377" s="1318">
        <v>480</v>
      </c>
      <c r="F2377" s="1318">
        <v>448</v>
      </c>
      <c r="G2377" s="1318">
        <v>403</v>
      </c>
      <c r="H2377" s="1318">
        <v>367</v>
      </c>
      <c r="I2377" s="1318">
        <v>189</v>
      </c>
      <c r="J2377" s="1318">
        <v>70</v>
      </c>
    </row>
    <row r="2378" spans="1:10" x14ac:dyDescent="0.25">
      <c r="A2378" s="1360">
        <v>23</v>
      </c>
      <c r="B2378" s="1318" t="s">
        <v>12628</v>
      </c>
      <c r="C2378" s="1318">
        <v>480</v>
      </c>
      <c r="D2378" s="1318">
        <v>480</v>
      </c>
      <c r="E2378" s="1318">
        <v>480</v>
      </c>
      <c r="F2378" s="1318">
        <v>448</v>
      </c>
      <c r="G2378" s="1318">
        <v>403</v>
      </c>
      <c r="H2378" s="1318">
        <v>311</v>
      </c>
      <c r="I2378" s="1318">
        <v>261</v>
      </c>
      <c r="J2378" s="1318">
        <v>224</v>
      </c>
    </row>
    <row r="2379" spans="1:10" x14ac:dyDescent="0.25">
      <c r="B2379" s="1318" t="s">
        <v>15718</v>
      </c>
      <c r="C2379" s="1318">
        <v>480</v>
      </c>
      <c r="D2379" s="1318">
        <v>480</v>
      </c>
      <c r="E2379" s="1318">
        <v>480</v>
      </c>
      <c r="F2379" s="1318">
        <v>448</v>
      </c>
      <c r="G2379" s="1318">
        <v>403</v>
      </c>
      <c r="H2379" s="1318">
        <v>311</v>
      </c>
      <c r="I2379" s="1318">
        <v>110</v>
      </c>
      <c r="J2379" s="1318">
        <v>55</v>
      </c>
    </row>
    <row r="2380" spans="1:10" x14ac:dyDescent="0.25">
      <c r="A2380" s="1360">
        <v>24</v>
      </c>
      <c r="B2380" s="1318" t="s">
        <v>12628</v>
      </c>
      <c r="C2380" s="1318">
        <v>480</v>
      </c>
      <c r="D2380" s="1318">
        <v>480</v>
      </c>
      <c r="E2380" s="1318">
        <v>480</v>
      </c>
      <c r="F2380" s="1318">
        <v>448</v>
      </c>
      <c r="G2380" s="1318">
        <v>373</v>
      </c>
      <c r="H2380" s="1318">
        <v>299</v>
      </c>
      <c r="I2380" s="1318">
        <v>252</v>
      </c>
      <c r="J2380" s="1318">
        <v>217</v>
      </c>
    </row>
    <row r="2381" spans="1:10" x14ac:dyDescent="0.25">
      <c r="B2381" s="1318" t="s">
        <v>15718</v>
      </c>
      <c r="C2381" s="1318">
        <v>480</v>
      </c>
      <c r="D2381" s="1318">
        <v>480</v>
      </c>
      <c r="E2381" s="1318">
        <v>480</v>
      </c>
      <c r="F2381" s="1318">
        <v>448</v>
      </c>
      <c r="G2381" s="1318">
        <v>373</v>
      </c>
      <c r="H2381" s="1318">
        <v>254</v>
      </c>
      <c r="I2381" s="1318">
        <v>77</v>
      </c>
      <c r="J2381" s="1318">
        <v>45</v>
      </c>
    </row>
    <row r="2382" spans="1:10" x14ac:dyDescent="0.25">
      <c r="A2382" s="1360">
        <v>25</v>
      </c>
      <c r="B2382" s="1318" t="s">
        <v>12628</v>
      </c>
      <c r="C2382" s="1318">
        <v>480</v>
      </c>
      <c r="D2382" s="1318">
        <v>480</v>
      </c>
      <c r="E2382" s="1318">
        <v>480</v>
      </c>
      <c r="F2382" s="1318">
        <v>441</v>
      </c>
      <c r="G2382" s="1318">
        <v>327</v>
      </c>
      <c r="H2382" s="1318">
        <v>288</v>
      </c>
      <c r="I2382" s="1318">
        <v>243</v>
      </c>
      <c r="J2382" s="1318">
        <v>211</v>
      </c>
    </row>
    <row r="2383" spans="1:10" x14ac:dyDescent="0.25">
      <c r="B2383" s="1318" t="s">
        <v>15718</v>
      </c>
      <c r="C2383" s="1318">
        <v>480</v>
      </c>
      <c r="D2383" s="1318">
        <v>480</v>
      </c>
      <c r="E2383" s="1318">
        <v>480</v>
      </c>
      <c r="F2383" s="1318">
        <v>441</v>
      </c>
      <c r="G2383" s="1318">
        <v>327</v>
      </c>
      <c r="H2383" s="1318">
        <v>126</v>
      </c>
      <c r="I2383" s="1318">
        <v>59</v>
      </c>
      <c r="J2383" s="1318">
        <v>38</v>
      </c>
    </row>
    <row r="2384" spans="1:10" x14ac:dyDescent="0.25">
      <c r="A2384" s="1360">
        <v>26</v>
      </c>
      <c r="B2384" s="1318" t="s">
        <v>12628</v>
      </c>
      <c r="C2384" s="1318">
        <v>480</v>
      </c>
      <c r="D2384" s="1318">
        <v>480</v>
      </c>
      <c r="E2384" s="1318">
        <v>480</v>
      </c>
      <c r="F2384" s="1318">
        <v>361</v>
      </c>
      <c r="G2384" s="1318">
        <v>314</v>
      </c>
      <c r="H2384" s="1318">
        <v>277</v>
      </c>
      <c r="I2384" s="1318">
        <v>236</v>
      </c>
      <c r="J2384" s="1318">
        <v>205</v>
      </c>
    </row>
    <row r="2385" spans="1:10" x14ac:dyDescent="0.25">
      <c r="B2385" s="1318" t="s">
        <v>15718</v>
      </c>
      <c r="C2385" s="1318">
        <v>480</v>
      </c>
      <c r="D2385" s="1318">
        <v>480</v>
      </c>
      <c r="E2385" s="1318">
        <v>480</v>
      </c>
      <c r="F2385" s="1318">
        <v>361</v>
      </c>
      <c r="G2385" s="1318">
        <v>166</v>
      </c>
      <c r="H2385" s="1318">
        <v>83</v>
      </c>
      <c r="I2385" s="1318">
        <v>47</v>
      </c>
      <c r="J2385" s="1318">
        <v>33</v>
      </c>
    </row>
    <row r="2386" spans="1:10" x14ac:dyDescent="0.25">
      <c r="A2386" s="1360">
        <v>27</v>
      </c>
      <c r="B2386" s="1318" t="s">
        <v>12628</v>
      </c>
      <c r="C2386" s="1318">
        <v>480</v>
      </c>
      <c r="D2386" s="1318">
        <v>480</v>
      </c>
      <c r="E2386" s="1318">
        <v>425</v>
      </c>
      <c r="F2386" s="1318">
        <v>345</v>
      </c>
      <c r="G2386" s="1318">
        <v>301</v>
      </c>
      <c r="H2386" s="1318">
        <v>267</v>
      </c>
      <c r="I2386" s="1318">
        <v>228</v>
      </c>
      <c r="J2386" s="1318">
        <v>199</v>
      </c>
    </row>
    <row r="2387" spans="1:10" x14ac:dyDescent="0.25">
      <c r="B2387" s="1318" t="s">
        <v>15718</v>
      </c>
      <c r="C2387" s="1318">
        <v>480</v>
      </c>
      <c r="D2387" s="1318">
        <v>480</v>
      </c>
      <c r="E2387" s="1318">
        <v>425</v>
      </c>
      <c r="F2387" s="1318">
        <v>237</v>
      </c>
      <c r="G2387" s="1318">
        <v>101</v>
      </c>
      <c r="H2387" s="1318">
        <v>63</v>
      </c>
      <c r="I2387" s="1318">
        <v>40</v>
      </c>
      <c r="J2387" s="1318">
        <v>29</v>
      </c>
    </row>
    <row r="2388" spans="1:10" x14ac:dyDescent="0.25">
      <c r="A2388" s="1360">
        <v>28</v>
      </c>
      <c r="B2388" s="1318" t="s">
        <v>12628</v>
      </c>
      <c r="C2388" s="1318">
        <v>480</v>
      </c>
      <c r="D2388" s="1318">
        <v>480</v>
      </c>
      <c r="E2388" s="1318">
        <v>383</v>
      </c>
      <c r="F2388" s="1318">
        <v>330</v>
      </c>
      <c r="G2388" s="1318">
        <v>290</v>
      </c>
      <c r="H2388" s="1318">
        <v>258</v>
      </c>
      <c r="I2388" s="1318">
        <v>221</v>
      </c>
      <c r="J2388" s="1318">
        <v>194</v>
      </c>
    </row>
    <row r="2389" spans="1:10" x14ac:dyDescent="0.25">
      <c r="B2389" s="1318" t="s">
        <v>15718</v>
      </c>
      <c r="C2389" s="1318">
        <v>480</v>
      </c>
      <c r="D2389" s="1318">
        <v>480</v>
      </c>
      <c r="E2389" s="1318">
        <v>314</v>
      </c>
      <c r="F2389" s="1318">
        <v>116</v>
      </c>
      <c r="G2389" s="1318">
        <v>70</v>
      </c>
      <c r="H2389" s="1318">
        <v>49</v>
      </c>
      <c r="I2389" s="1318">
        <v>34</v>
      </c>
      <c r="J2389" s="1318">
        <v>26</v>
      </c>
    </row>
    <row r="2390" spans="1:10" x14ac:dyDescent="0.25">
      <c r="A2390" s="1360">
        <v>29</v>
      </c>
      <c r="B2390" s="1318" t="s">
        <v>12628</v>
      </c>
      <c r="C2390" s="1318">
        <v>480</v>
      </c>
      <c r="D2390" s="1318">
        <v>431</v>
      </c>
      <c r="E2390" s="1318">
        <v>365</v>
      </c>
      <c r="F2390" s="1318">
        <v>317</v>
      </c>
      <c r="G2390" s="1318">
        <v>279</v>
      </c>
      <c r="H2390" s="1318">
        <v>249</v>
      </c>
      <c r="I2390" s="1318">
        <v>215</v>
      </c>
      <c r="J2390" s="1318">
        <v>189</v>
      </c>
    </row>
    <row r="2391" spans="1:10" x14ac:dyDescent="0.25">
      <c r="B2391" s="1318" t="s">
        <v>15718</v>
      </c>
      <c r="C2391" s="1318">
        <v>480</v>
      </c>
      <c r="D2391" s="1318">
        <v>431</v>
      </c>
      <c r="E2391" s="1318">
        <v>139</v>
      </c>
      <c r="F2391" s="1318">
        <v>79</v>
      </c>
      <c r="G2391" s="1318">
        <v>54</v>
      </c>
      <c r="H2391" s="1318">
        <v>41</v>
      </c>
      <c r="I2391" s="1318">
        <v>29</v>
      </c>
      <c r="J2391" s="1318">
        <v>23</v>
      </c>
    </row>
    <row r="2392" spans="1:10" x14ac:dyDescent="0.25">
      <c r="A2392" s="1360">
        <v>30</v>
      </c>
      <c r="B2392" s="1318" t="s">
        <v>12628</v>
      </c>
      <c r="C2392" s="1318">
        <v>480</v>
      </c>
      <c r="D2392" s="1318">
        <v>410</v>
      </c>
      <c r="E2392" s="1318">
        <v>349</v>
      </c>
      <c r="F2392" s="1318">
        <v>304</v>
      </c>
      <c r="G2392" s="1318">
        <v>269</v>
      </c>
      <c r="H2392" s="1318">
        <v>241</v>
      </c>
      <c r="I2392" s="1318">
        <v>208</v>
      </c>
      <c r="J2392" s="1318">
        <v>184</v>
      </c>
    </row>
    <row r="2393" spans="1:10" x14ac:dyDescent="0.25">
      <c r="B2393" s="1318" t="s">
        <v>15718</v>
      </c>
      <c r="C2393" s="1318">
        <v>480</v>
      </c>
      <c r="D2393" s="1318">
        <v>160</v>
      </c>
      <c r="E2393" s="1318">
        <v>85</v>
      </c>
      <c r="F2393" s="1318">
        <v>58</v>
      </c>
      <c r="G2393" s="1318">
        <v>43</v>
      </c>
      <c r="H2393" s="1318">
        <v>34</v>
      </c>
      <c r="I2393" s="1318">
        <v>26</v>
      </c>
      <c r="J2393" s="1318">
        <v>21</v>
      </c>
    </row>
    <row r="2394" spans="1:10" x14ac:dyDescent="0.25">
      <c r="A2394" s="1360">
        <v>31</v>
      </c>
      <c r="B2394" s="1318" t="s">
        <v>12628</v>
      </c>
      <c r="C2394" s="1318">
        <v>468</v>
      </c>
      <c r="D2394" s="1318">
        <v>390</v>
      </c>
      <c r="E2394" s="1318">
        <v>334</v>
      </c>
      <c r="F2394" s="1318">
        <v>293</v>
      </c>
      <c r="G2394" s="1318">
        <v>260</v>
      </c>
      <c r="H2394" s="1318">
        <v>233</v>
      </c>
      <c r="I2394" s="1318">
        <v>203</v>
      </c>
      <c r="J2394" s="1318">
        <v>179</v>
      </c>
    </row>
    <row r="2395" spans="1:10" x14ac:dyDescent="0.25">
      <c r="B2395" s="1318" t="s">
        <v>15718</v>
      </c>
      <c r="C2395" s="1318">
        <v>206</v>
      </c>
      <c r="D2395" s="1318">
        <v>96</v>
      </c>
      <c r="E2395" s="1318">
        <v>62</v>
      </c>
      <c r="F2395" s="1318">
        <v>46</v>
      </c>
      <c r="G2395" s="1318">
        <v>36</v>
      </c>
      <c r="H2395" s="1318">
        <v>30</v>
      </c>
      <c r="I2395" s="1318">
        <v>23</v>
      </c>
      <c r="J2395" s="1318">
        <v>19</v>
      </c>
    </row>
    <row r="2396" spans="1:10" x14ac:dyDescent="0.25">
      <c r="A2396" s="1360">
        <v>32</v>
      </c>
      <c r="B2396" s="1318" t="s">
        <v>12628</v>
      </c>
      <c r="C2396" s="1318">
        <v>443</v>
      </c>
      <c r="D2396" s="1318">
        <v>372</v>
      </c>
      <c r="E2396" s="1318">
        <v>321</v>
      </c>
      <c r="F2396" s="1318">
        <v>282</v>
      </c>
      <c r="G2396" s="1318">
        <v>251</v>
      </c>
      <c r="H2396" s="1318">
        <v>226</v>
      </c>
      <c r="I2396" s="1318">
        <v>197</v>
      </c>
      <c r="J2396" s="1318">
        <v>174</v>
      </c>
    </row>
    <row r="2397" spans="1:10" x14ac:dyDescent="0.25">
      <c r="B2397" s="1318" t="s">
        <v>15718</v>
      </c>
      <c r="C2397" s="1318">
        <v>105</v>
      </c>
      <c r="D2397" s="1318">
        <v>66</v>
      </c>
      <c r="E2397" s="1318">
        <v>48</v>
      </c>
      <c r="F2397" s="1318">
        <v>37</v>
      </c>
      <c r="G2397" s="1318">
        <v>31</v>
      </c>
      <c r="H2397" s="1318">
        <v>26</v>
      </c>
      <c r="I2397" s="1318">
        <v>21</v>
      </c>
      <c r="J2397" s="1318">
        <v>17</v>
      </c>
    </row>
    <row r="2398" spans="1:10" x14ac:dyDescent="0.25">
      <c r="A2398" s="1360">
        <v>33</v>
      </c>
      <c r="B2398" s="1318" t="s">
        <v>12628</v>
      </c>
      <c r="C2398" s="1318">
        <v>421</v>
      </c>
      <c r="D2398" s="1318">
        <v>356</v>
      </c>
      <c r="E2398" s="1318">
        <v>308</v>
      </c>
      <c r="F2398" s="1318">
        <v>272</v>
      </c>
      <c r="G2398" s="1318">
        <v>243</v>
      </c>
      <c r="H2398" s="1318">
        <v>219</v>
      </c>
      <c r="I2398" s="1318">
        <v>192</v>
      </c>
      <c r="J2398" s="1318">
        <v>170</v>
      </c>
    </row>
    <row r="2399" spans="1:10" x14ac:dyDescent="0.25">
      <c r="B2399" s="1318" t="s">
        <v>15718</v>
      </c>
      <c r="C2399" s="1318">
        <v>69</v>
      </c>
      <c r="D2399" s="1318">
        <v>49</v>
      </c>
      <c r="E2399" s="1318">
        <v>38</v>
      </c>
      <c r="F2399" s="1318">
        <v>31</v>
      </c>
      <c r="G2399" s="1318">
        <v>26</v>
      </c>
      <c r="H2399" s="1318">
        <v>23</v>
      </c>
      <c r="I2399" s="1318">
        <v>19</v>
      </c>
      <c r="J2399" s="1318">
        <v>16</v>
      </c>
    </row>
    <row r="2400" spans="1:10" x14ac:dyDescent="0.25">
      <c r="A2400" s="1360">
        <v>34</v>
      </c>
      <c r="B2400" s="1318" t="s">
        <v>12628</v>
      </c>
      <c r="C2400" s="1318">
        <v>401</v>
      </c>
      <c r="D2400" s="1318">
        <v>341</v>
      </c>
      <c r="E2400" s="1318">
        <v>296</v>
      </c>
      <c r="F2400" s="1318">
        <v>262</v>
      </c>
      <c r="G2400" s="1318">
        <v>235</v>
      </c>
      <c r="H2400" s="1318">
        <v>213</v>
      </c>
      <c r="I2400" s="1318">
        <v>187</v>
      </c>
      <c r="J2400" s="1318">
        <v>166</v>
      </c>
    </row>
    <row r="2401" spans="1:10" x14ac:dyDescent="0.25">
      <c r="B2401" s="1318" t="s">
        <v>15718</v>
      </c>
      <c r="C2401" s="1318">
        <v>51</v>
      </c>
      <c r="D2401" s="1318">
        <v>39</v>
      </c>
      <c r="E2401" s="1318">
        <v>32</v>
      </c>
      <c r="F2401" s="1318">
        <v>27</v>
      </c>
      <c r="G2401" s="1318">
        <v>23</v>
      </c>
      <c r="H2401" s="1318">
        <v>20</v>
      </c>
      <c r="I2401" s="1318">
        <v>17</v>
      </c>
      <c r="J2401" s="1318">
        <v>14</v>
      </c>
    </row>
    <row r="2402" spans="1:10" x14ac:dyDescent="0.25">
      <c r="A2402" s="1360">
        <v>35</v>
      </c>
      <c r="B2402" s="1318" t="s">
        <v>12628</v>
      </c>
      <c r="C2402" s="1318">
        <v>382</v>
      </c>
      <c r="D2402" s="1318">
        <v>327</v>
      </c>
      <c r="E2402" s="1318">
        <v>285</v>
      </c>
      <c r="F2402" s="1318">
        <v>253</v>
      </c>
      <c r="G2402" s="1318">
        <v>228</v>
      </c>
      <c r="H2402" s="1318">
        <v>207</v>
      </c>
      <c r="I2402" s="1318">
        <v>182</v>
      </c>
      <c r="J2402" s="1318">
        <v>162</v>
      </c>
    </row>
    <row r="2403" spans="1:10" x14ac:dyDescent="0.25">
      <c r="B2403" s="1318" t="s">
        <v>15718</v>
      </c>
      <c r="C2403" s="1318">
        <v>41</v>
      </c>
      <c r="D2403" s="1318">
        <v>33</v>
      </c>
      <c r="E2403" s="1318">
        <v>28</v>
      </c>
      <c r="F2403" s="1318">
        <v>24</v>
      </c>
      <c r="G2403" s="1318">
        <v>21</v>
      </c>
      <c r="H2403" s="1318">
        <v>18</v>
      </c>
      <c r="I2403" s="1318">
        <v>15</v>
      </c>
      <c r="J2403" s="1318">
        <v>13</v>
      </c>
    </row>
    <row r="2404" spans="1:10" x14ac:dyDescent="0.25">
      <c r="A2404" s="1360">
        <v>36</v>
      </c>
      <c r="B2404" s="1318" t="s">
        <v>12628</v>
      </c>
      <c r="C2404" s="1318">
        <v>365</v>
      </c>
      <c r="D2404" s="1318">
        <v>314</v>
      </c>
      <c r="E2404" s="1318">
        <v>275</v>
      </c>
      <c r="F2404" s="1318">
        <v>245</v>
      </c>
      <c r="G2404" s="1318">
        <v>221</v>
      </c>
      <c r="H2404" s="1318">
        <v>201</v>
      </c>
      <c r="I2404" s="1318">
        <v>177</v>
      </c>
      <c r="J2404" s="1318">
        <v>158</v>
      </c>
    </row>
    <row r="2405" spans="1:10" x14ac:dyDescent="0.25">
      <c r="B2405" s="1318" t="s">
        <v>15718</v>
      </c>
      <c r="C2405" s="1318">
        <v>34</v>
      </c>
      <c r="D2405" s="1318">
        <v>28</v>
      </c>
      <c r="E2405" s="1318">
        <v>24</v>
      </c>
      <c r="F2405" s="1318">
        <v>21</v>
      </c>
      <c r="G2405" s="1318">
        <v>19</v>
      </c>
      <c r="H2405" s="1318">
        <v>17</v>
      </c>
      <c r="I2405" s="1318">
        <v>14</v>
      </c>
      <c r="J2405" s="1318">
        <v>13</v>
      </c>
    </row>
    <row r="2406" spans="1:10" x14ac:dyDescent="0.25">
      <c r="A2406" s="1360">
        <v>37</v>
      </c>
      <c r="B2406" s="1318" t="s">
        <v>12628</v>
      </c>
      <c r="C2406" s="1318">
        <v>350</v>
      </c>
      <c r="D2406" s="1318">
        <v>302</v>
      </c>
      <c r="E2406" s="1318">
        <v>266</v>
      </c>
      <c r="F2406" s="1318">
        <v>237</v>
      </c>
      <c r="G2406" s="1318">
        <v>214</v>
      </c>
      <c r="H2406" s="1318">
        <v>195</v>
      </c>
      <c r="I2406" s="1318">
        <v>173</v>
      </c>
      <c r="J2406" s="1318">
        <v>155</v>
      </c>
    </row>
    <row r="2407" spans="1:10" x14ac:dyDescent="0.25">
      <c r="B2407" s="1318" t="s">
        <v>15718</v>
      </c>
      <c r="C2407" s="1318">
        <v>29</v>
      </c>
      <c r="D2407" s="1318">
        <v>24</v>
      </c>
      <c r="E2407" s="1318">
        <v>21</v>
      </c>
      <c r="F2407" s="1318">
        <v>19</v>
      </c>
      <c r="G2407" s="1318">
        <v>17</v>
      </c>
      <c r="H2407" s="1318">
        <v>15</v>
      </c>
      <c r="I2407" s="1318">
        <v>13</v>
      </c>
      <c r="J2407" s="1318">
        <v>12</v>
      </c>
    </row>
    <row r="2408" spans="1:10" x14ac:dyDescent="0.25">
      <c r="A2408" s="1360">
        <v>38</v>
      </c>
      <c r="B2408" s="1318" t="s">
        <v>12628</v>
      </c>
      <c r="C2408" s="1318">
        <v>336</v>
      </c>
      <c r="D2408" s="1318">
        <v>291</v>
      </c>
      <c r="E2408" s="1318">
        <v>257</v>
      </c>
      <c r="F2408" s="1318">
        <v>230</v>
      </c>
      <c r="G2408" s="1318">
        <v>208</v>
      </c>
      <c r="H2408" s="1318">
        <v>190</v>
      </c>
      <c r="I2408" s="1318">
        <v>168</v>
      </c>
      <c r="J2408" s="1318">
        <v>151</v>
      </c>
    </row>
    <row r="2409" spans="1:10" x14ac:dyDescent="0.25">
      <c r="B2409" s="1318" t="s">
        <v>15718</v>
      </c>
      <c r="C2409" s="1318">
        <v>25</v>
      </c>
      <c r="D2409" s="1318">
        <v>21</v>
      </c>
      <c r="E2409" s="1318">
        <v>19</v>
      </c>
      <c r="F2409" s="1318">
        <v>17</v>
      </c>
      <c r="G2409" s="1318">
        <v>15</v>
      </c>
      <c r="H2409" s="1318">
        <v>14</v>
      </c>
      <c r="I2409" s="1318">
        <v>12</v>
      </c>
      <c r="J2409" s="1318">
        <v>11</v>
      </c>
    </row>
    <row r="2410" spans="1:10" x14ac:dyDescent="0.25">
      <c r="A2410" s="1360">
        <v>39</v>
      </c>
      <c r="B2410" s="1318" t="s">
        <v>12628</v>
      </c>
      <c r="C2410" s="1318">
        <v>323</v>
      </c>
      <c r="D2410" s="1318">
        <v>281</v>
      </c>
      <c r="E2410" s="1318">
        <v>249</v>
      </c>
      <c r="F2410" s="1318">
        <v>223</v>
      </c>
      <c r="G2410" s="1318">
        <v>202</v>
      </c>
      <c r="H2410" s="1318">
        <v>185</v>
      </c>
      <c r="I2410" s="1318">
        <v>164</v>
      </c>
      <c r="J2410" s="1318">
        <v>148</v>
      </c>
    </row>
    <row r="2411" spans="1:10" x14ac:dyDescent="0.25">
      <c r="B2411" s="1318" t="s">
        <v>15718</v>
      </c>
      <c r="C2411" s="1318">
        <v>22</v>
      </c>
      <c r="D2411" s="1318">
        <v>19</v>
      </c>
      <c r="E2411" s="1318">
        <v>17</v>
      </c>
      <c r="F2411" s="1318">
        <v>15</v>
      </c>
      <c r="G2411" s="1318">
        <v>14</v>
      </c>
      <c r="H2411" s="1318">
        <v>13</v>
      </c>
      <c r="I2411" s="1318">
        <v>11</v>
      </c>
      <c r="J2411" s="1318">
        <v>10</v>
      </c>
    </row>
    <row r="2412" spans="1:10" x14ac:dyDescent="0.25">
      <c r="A2412" s="1360">
        <v>40</v>
      </c>
      <c r="B2412" s="1318" t="s">
        <v>12628</v>
      </c>
      <c r="C2412" s="1318">
        <v>310</v>
      </c>
      <c r="D2412" s="1318">
        <v>271</v>
      </c>
      <c r="E2412" s="1318">
        <v>241</v>
      </c>
      <c r="F2412" s="1318">
        <v>216</v>
      </c>
      <c r="G2412" s="1318">
        <v>197</v>
      </c>
      <c r="H2412" s="1318">
        <v>180</v>
      </c>
      <c r="I2412" s="1318">
        <v>160</v>
      </c>
      <c r="J2412" s="1318">
        <v>144</v>
      </c>
    </row>
    <row r="2413" spans="1:10" x14ac:dyDescent="0.25">
      <c r="B2413" s="1318" t="s">
        <v>15718</v>
      </c>
      <c r="C2413" s="1318">
        <v>21</v>
      </c>
      <c r="D2413" s="1318">
        <v>18</v>
      </c>
      <c r="E2413" s="1318">
        <v>16</v>
      </c>
      <c r="F2413" s="1318">
        <v>15</v>
      </c>
      <c r="G2413" s="1318">
        <v>13</v>
      </c>
      <c r="H2413" s="1318">
        <v>12</v>
      </c>
      <c r="I2413" s="1318">
        <v>11</v>
      </c>
      <c r="J2413" s="1318">
        <v>10</v>
      </c>
    </row>
    <row r="2414" spans="1:10" x14ac:dyDescent="0.25">
      <c r="A2414" s="1360" t="s">
        <v>12669</v>
      </c>
    </row>
    <row r="2415" spans="1:10" x14ac:dyDescent="0.25">
      <c r="A2415" s="1360" t="s">
        <v>12638</v>
      </c>
    </row>
    <row r="2416" spans="1:10" x14ac:dyDescent="0.25">
      <c r="A2416" s="1360" t="s">
        <v>22222</v>
      </c>
      <c r="B2416" s="1318" t="s">
        <v>22223</v>
      </c>
      <c r="C2416" s="1318" t="s">
        <v>12670</v>
      </c>
    </row>
    <row r="2417" spans="1:10" x14ac:dyDescent="0.25">
      <c r="A2417" s="1360" t="s">
        <v>22225</v>
      </c>
      <c r="B2417" s="1318" t="s">
        <v>15752</v>
      </c>
      <c r="C2417" s="1318" t="s">
        <v>22253</v>
      </c>
    </row>
    <row r="2419" spans="1:10" x14ac:dyDescent="0.25">
      <c r="A2419" s="1360" t="s">
        <v>22227</v>
      </c>
      <c r="B2419" s="1318" t="s">
        <v>22228</v>
      </c>
      <c r="C2419" s="1318" t="s">
        <v>22229</v>
      </c>
    </row>
    <row r="2420" spans="1:10" x14ac:dyDescent="0.25">
      <c r="C2420" s="1318" t="s">
        <v>22230</v>
      </c>
      <c r="D2420" s="1318" t="s">
        <v>22250</v>
      </c>
      <c r="E2420" s="1318" t="s">
        <v>22232</v>
      </c>
      <c r="F2420" s="1318" t="s">
        <v>22233</v>
      </c>
      <c r="G2420" s="1318" t="s">
        <v>22234</v>
      </c>
      <c r="H2420" s="1318" t="s">
        <v>22257</v>
      </c>
      <c r="I2420" s="1318" t="s">
        <v>22251</v>
      </c>
      <c r="J2420" s="1318" t="s">
        <v>22252</v>
      </c>
    </row>
    <row r="2421" spans="1:10" x14ac:dyDescent="0.25">
      <c r="A2421" s="1360" t="s">
        <v>15753</v>
      </c>
      <c r="B2421" s="1318" t="s">
        <v>15754</v>
      </c>
      <c r="C2421" s="1318" t="s">
        <v>22238</v>
      </c>
      <c r="D2421" s="1318" t="s">
        <v>22239</v>
      </c>
      <c r="E2421" s="1318" t="s">
        <v>22240</v>
      </c>
      <c r="F2421" s="1318" t="s">
        <v>22241</v>
      </c>
      <c r="G2421" s="1318" t="s">
        <v>22242</v>
      </c>
      <c r="H2421" s="1318" t="s">
        <v>22243</v>
      </c>
      <c r="I2421" s="1318" t="s">
        <v>22244</v>
      </c>
      <c r="J2421" s="1318" t="s">
        <v>22245</v>
      </c>
    </row>
    <row r="2422" spans="1:10" x14ac:dyDescent="0.25">
      <c r="A2422" s="1360" t="s">
        <v>22246</v>
      </c>
      <c r="B2422" s="1318" t="s">
        <v>22247</v>
      </c>
      <c r="C2422" s="1318" t="s">
        <v>22248</v>
      </c>
      <c r="D2422" s="1318" t="s">
        <v>22248</v>
      </c>
      <c r="E2422" s="1318" t="s">
        <v>22248</v>
      </c>
      <c r="F2422" s="1318" t="s">
        <v>22248</v>
      </c>
      <c r="G2422" s="1318" t="s">
        <v>22248</v>
      </c>
      <c r="H2422" s="1318" t="s">
        <v>22248</v>
      </c>
      <c r="I2422" s="1318" t="s">
        <v>22248</v>
      </c>
      <c r="J2422" s="1318" t="s">
        <v>22248</v>
      </c>
    </row>
    <row r="2424" spans="1:10" x14ac:dyDescent="0.25">
      <c r="A2424" s="1360">
        <v>20</v>
      </c>
      <c r="B2424" s="1318" t="s">
        <v>12628</v>
      </c>
      <c r="C2424" s="1318">
        <v>480</v>
      </c>
      <c r="D2424" s="1318">
        <v>480</v>
      </c>
      <c r="E2424" s="1318">
        <v>480</v>
      </c>
      <c r="F2424" s="1318">
        <v>448</v>
      </c>
      <c r="G2424" s="1318">
        <v>403</v>
      </c>
      <c r="H2424" s="1318">
        <v>367</v>
      </c>
      <c r="I2424" s="1318">
        <v>323</v>
      </c>
      <c r="J2424" s="1318">
        <v>249</v>
      </c>
    </row>
    <row r="2425" spans="1:10" x14ac:dyDescent="0.25">
      <c r="B2425" s="1318" t="s">
        <v>15718</v>
      </c>
      <c r="C2425" s="1318">
        <v>480</v>
      </c>
      <c r="D2425" s="1318">
        <v>480</v>
      </c>
      <c r="E2425" s="1318">
        <v>480</v>
      </c>
      <c r="F2425" s="1318">
        <v>448</v>
      </c>
      <c r="G2425" s="1318">
        <v>403</v>
      </c>
      <c r="H2425" s="1318">
        <v>367</v>
      </c>
      <c r="I2425" s="1318">
        <v>323</v>
      </c>
      <c r="J2425" s="1318">
        <v>150</v>
      </c>
    </row>
    <row r="2426" spans="1:10" x14ac:dyDescent="0.25">
      <c r="A2426" s="1360">
        <v>21</v>
      </c>
      <c r="B2426" s="1318" t="s">
        <v>12628</v>
      </c>
      <c r="C2426" s="1318">
        <v>480</v>
      </c>
      <c r="D2426" s="1318">
        <v>480</v>
      </c>
      <c r="E2426" s="1318">
        <v>480</v>
      </c>
      <c r="F2426" s="1318">
        <v>448</v>
      </c>
      <c r="G2426" s="1318">
        <v>403</v>
      </c>
      <c r="H2426" s="1318">
        <v>367</v>
      </c>
      <c r="I2426" s="1318">
        <v>285</v>
      </c>
      <c r="J2426" s="1318">
        <v>241</v>
      </c>
    </row>
    <row r="2427" spans="1:10" x14ac:dyDescent="0.25">
      <c r="B2427" s="1318" t="s">
        <v>15718</v>
      </c>
      <c r="C2427" s="1318">
        <v>480</v>
      </c>
      <c r="D2427" s="1318">
        <v>480</v>
      </c>
      <c r="E2427" s="1318">
        <v>480</v>
      </c>
      <c r="F2427" s="1318">
        <v>448</v>
      </c>
      <c r="G2427" s="1318">
        <v>403</v>
      </c>
      <c r="H2427" s="1318">
        <v>367</v>
      </c>
      <c r="I2427" s="1318">
        <v>285</v>
      </c>
      <c r="J2427" s="1318">
        <v>105</v>
      </c>
    </row>
    <row r="2428" spans="1:10" x14ac:dyDescent="0.25">
      <c r="A2428" s="1360">
        <v>22</v>
      </c>
      <c r="B2428" s="1318" t="s">
        <v>12628</v>
      </c>
      <c r="C2428" s="1318">
        <v>480</v>
      </c>
      <c r="D2428" s="1318">
        <v>480</v>
      </c>
      <c r="E2428" s="1318">
        <v>480</v>
      </c>
      <c r="F2428" s="1318">
        <v>448</v>
      </c>
      <c r="G2428" s="1318">
        <v>403</v>
      </c>
      <c r="H2428" s="1318">
        <v>367</v>
      </c>
      <c r="I2428" s="1318">
        <v>273</v>
      </c>
      <c r="J2428" s="1318">
        <v>233</v>
      </c>
    </row>
    <row r="2429" spans="1:10" x14ac:dyDescent="0.25">
      <c r="B2429" s="1318" t="s">
        <v>15718</v>
      </c>
      <c r="C2429" s="1318">
        <v>480</v>
      </c>
      <c r="D2429" s="1318">
        <v>480</v>
      </c>
      <c r="E2429" s="1318">
        <v>480</v>
      </c>
      <c r="F2429" s="1318">
        <v>448</v>
      </c>
      <c r="G2429" s="1318">
        <v>403</v>
      </c>
      <c r="H2429" s="1318">
        <v>367</v>
      </c>
      <c r="I2429" s="1318">
        <v>265</v>
      </c>
      <c r="J2429" s="1318">
        <v>78</v>
      </c>
    </row>
    <row r="2430" spans="1:10" x14ac:dyDescent="0.25">
      <c r="A2430" s="1360">
        <v>23</v>
      </c>
      <c r="B2430" s="1318" t="s">
        <v>12628</v>
      </c>
      <c r="C2430" s="1318">
        <v>480</v>
      </c>
      <c r="D2430" s="1318">
        <v>480</v>
      </c>
      <c r="E2430" s="1318">
        <v>480</v>
      </c>
      <c r="F2430" s="1318">
        <v>448</v>
      </c>
      <c r="G2430" s="1318">
        <v>403</v>
      </c>
      <c r="H2430" s="1318">
        <v>331</v>
      </c>
      <c r="I2430" s="1318">
        <v>263</v>
      </c>
      <c r="J2430" s="1318">
        <v>225</v>
      </c>
    </row>
    <row r="2431" spans="1:10" x14ac:dyDescent="0.25">
      <c r="B2431" s="1318" t="s">
        <v>15718</v>
      </c>
      <c r="C2431" s="1318">
        <v>480</v>
      </c>
      <c r="D2431" s="1318">
        <v>480</v>
      </c>
      <c r="E2431" s="1318">
        <v>480</v>
      </c>
      <c r="F2431" s="1318">
        <v>448</v>
      </c>
      <c r="G2431" s="1318">
        <v>403</v>
      </c>
      <c r="H2431" s="1318">
        <v>331</v>
      </c>
      <c r="I2431" s="1318">
        <v>130</v>
      </c>
      <c r="J2431" s="1318">
        <v>60</v>
      </c>
    </row>
    <row r="2432" spans="1:10" x14ac:dyDescent="0.25">
      <c r="A2432" s="1360">
        <v>24</v>
      </c>
      <c r="B2432" s="1318" t="s">
        <v>12628</v>
      </c>
      <c r="C2432" s="1318">
        <v>480</v>
      </c>
      <c r="D2432" s="1318">
        <v>480</v>
      </c>
      <c r="E2432" s="1318">
        <v>480</v>
      </c>
      <c r="F2432" s="1318">
        <v>448</v>
      </c>
      <c r="G2432" s="1318">
        <v>392</v>
      </c>
      <c r="H2432" s="1318">
        <v>301</v>
      </c>
      <c r="I2432" s="1318">
        <v>253</v>
      </c>
      <c r="J2432" s="1318">
        <v>218</v>
      </c>
    </row>
    <row r="2433" spans="1:10" x14ac:dyDescent="0.25">
      <c r="B2433" s="1318" t="s">
        <v>15718</v>
      </c>
      <c r="C2433" s="1318">
        <v>480</v>
      </c>
      <c r="D2433" s="1318">
        <v>480</v>
      </c>
      <c r="E2433" s="1318">
        <v>480</v>
      </c>
      <c r="F2433" s="1318">
        <v>448</v>
      </c>
      <c r="G2433" s="1318">
        <v>392</v>
      </c>
      <c r="H2433" s="1318">
        <v>301</v>
      </c>
      <c r="I2433" s="1318">
        <v>85</v>
      </c>
      <c r="J2433" s="1318">
        <v>48</v>
      </c>
    </row>
    <row r="2434" spans="1:10" x14ac:dyDescent="0.25">
      <c r="A2434" s="1360">
        <v>25</v>
      </c>
      <c r="B2434" s="1318" t="s">
        <v>12628</v>
      </c>
      <c r="C2434" s="1318">
        <v>480</v>
      </c>
      <c r="D2434" s="1318">
        <v>480</v>
      </c>
      <c r="E2434" s="1318">
        <v>480</v>
      </c>
      <c r="F2434" s="1318">
        <v>448</v>
      </c>
      <c r="G2434" s="1318">
        <v>329</v>
      </c>
      <c r="H2434" s="1318">
        <v>289</v>
      </c>
      <c r="I2434" s="1318">
        <v>244</v>
      </c>
      <c r="J2434" s="1318">
        <v>212</v>
      </c>
    </row>
    <row r="2435" spans="1:10" x14ac:dyDescent="0.25">
      <c r="B2435" s="1318" t="s">
        <v>15718</v>
      </c>
      <c r="C2435" s="1318">
        <v>480</v>
      </c>
      <c r="D2435" s="1318">
        <v>480</v>
      </c>
      <c r="E2435" s="1318">
        <v>480</v>
      </c>
      <c r="F2435" s="1318">
        <v>448</v>
      </c>
      <c r="G2435" s="1318">
        <v>329</v>
      </c>
      <c r="H2435" s="1318">
        <v>144</v>
      </c>
      <c r="I2435" s="1318">
        <v>62</v>
      </c>
      <c r="J2435" s="1318">
        <v>40</v>
      </c>
    </row>
    <row r="2436" spans="1:10" x14ac:dyDescent="0.25">
      <c r="A2436" s="1360">
        <v>26</v>
      </c>
      <c r="B2436" s="1318" t="s">
        <v>12628</v>
      </c>
      <c r="C2436" s="1318">
        <v>480</v>
      </c>
      <c r="D2436" s="1318">
        <v>480</v>
      </c>
      <c r="E2436" s="1318">
        <v>480</v>
      </c>
      <c r="F2436" s="1318">
        <v>372</v>
      </c>
      <c r="G2436" s="1318">
        <v>315</v>
      </c>
      <c r="H2436" s="1318">
        <v>278</v>
      </c>
      <c r="I2436" s="1318">
        <v>236</v>
      </c>
      <c r="J2436" s="1318">
        <v>205</v>
      </c>
    </row>
    <row r="2437" spans="1:10" x14ac:dyDescent="0.25">
      <c r="B2437" s="1318" t="s">
        <v>15718</v>
      </c>
      <c r="C2437" s="1318">
        <v>480</v>
      </c>
      <c r="D2437" s="1318">
        <v>480</v>
      </c>
      <c r="E2437" s="1318">
        <v>480</v>
      </c>
      <c r="F2437" s="1318">
        <v>372</v>
      </c>
      <c r="G2437" s="1318">
        <v>190</v>
      </c>
      <c r="H2437" s="1318">
        <v>88</v>
      </c>
      <c r="I2437" s="1318">
        <v>49</v>
      </c>
      <c r="J2437" s="1318">
        <v>34</v>
      </c>
    </row>
    <row r="2438" spans="1:10" x14ac:dyDescent="0.25">
      <c r="A2438" s="1360">
        <v>27</v>
      </c>
      <c r="B2438" s="1318" t="s">
        <v>12628</v>
      </c>
      <c r="C2438" s="1318">
        <v>480</v>
      </c>
      <c r="D2438" s="1318">
        <v>480</v>
      </c>
      <c r="E2438" s="1318">
        <v>448</v>
      </c>
      <c r="F2438" s="1318">
        <v>346</v>
      </c>
      <c r="G2438" s="1318">
        <v>302</v>
      </c>
      <c r="H2438" s="1318">
        <v>268</v>
      </c>
      <c r="I2438" s="1318">
        <v>229</v>
      </c>
      <c r="J2438" s="1318">
        <v>199</v>
      </c>
    </row>
    <row r="2439" spans="1:10" x14ac:dyDescent="0.25">
      <c r="B2439" s="1318" t="s">
        <v>15718</v>
      </c>
      <c r="C2439" s="1318">
        <v>480</v>
      </c>
      <c r="D2439" s="1318">
        <v>480</v>
      </c>
      <c r="E2439" s="1318">
        <v>448</v>
      </c>
      <c r="F2439" s="1318">
        <v>288</v>
      </c>
      <c r="G2439" s="1318">
        <v>107</v>
      </c>
      <c r="H2439" s="1318">
        <v>65</v>
      </c>
      <c r="I2439" s="1318">
        <v>41</v>
      </c>
      <c r="J2439" s="1318">
        <v>30</v>
      </c>
    </row>
    <row r="2440" spans="1:10" x14ac:dyDescent="0.25">
      <c r="A2440" s="1360">
        <v>28</v>
      </c>
      <c r="B2440" s="1318" t="s">
        <v>12628</v>
      </c>
      <c r="C2440" s="1318">
        <v>480</v>
      </c>
      <c r="D2440" s="1318">
        <v>480</v>
      </c>
      <c r="E2440" s="1318">
        <v>384</v>
      </c>
      <c r="F2440" s="1318">
        <v>330</v>
      </c>
      <c r="G2440" s="1318">
        <v>290</v>
      </c>
      <c r="H2440" s="1318">
        <v>258</v>
      </c>
      <c r="I2440" s="1318">
        <v>221</v>
      </c>
      <c r="J2440" s="1318">
        <v>194</v>
      </c>
    </row>
    <row r="2441" spans="1:10" x14ac:dyDescent="0.25">
      <c r="B2441" s="1318" t="s">
        <v>15718</v>
      </c>
      <c r="C2441" s="1318">
        <v>480</v>
      </c>
      <c r="D2441" s="1318">
        <v>480</v>
      </c>
      <c r="E2441" s="1318">
        <v>384</v>
      </c>
      <c r="F2441" s="1318">
        <v>124</v>
      </c>
      <c r="G2441" s="1318">
        <v>72</v>
      </c>
      <c r="H2441" s="1318">
        <v>50</v>
      </c>
      <c r="I2441" s="1318">
        <v>34</v>
      </c>
      <c r="J2441" s="1318">
        <v>26</v>
      </c>
    </row>
    <row r="2442" spans="1:10" x14ac:dyDescent="0.25">
      <c r="A2442" s="1360">
        <v>29</v>
      </c>
      <c r="B2442" s="1318" t="s">
        <v>12628</v>
      </c>
      <c r="C2442" s="1318">
        <v>480</v>
      </c>
      <c r="D2442" s="1318">
        <v>432</v>
      </c>
      <c r="E2442" s="1318">
        <v>365</v>
      </c>
      <c r="F2442" s="1318">
        <v>316</v>
      </c>
      <c r="G2442" s="1318">
        <v>279</v>
      </c>
      <c r="H2442" s="1318">
        <v>249</v>
      </c>
      <c r="I2442" s="1318">
        <v>215</v>
      </c>
      <c r="J2442" s="1318">
        <v>188</v>
      </c>
    </row>
    <row r="2443" spans="1:10" x14ac:dyDescent="0.25">
      <c r="B2443" s="1318" t="s">
        <v>15718</v>
      </c>
      <c r="C2443" s="1318">
        <v>480</v>
      </c>
      <c r="D2443" s="1318">
        <v>432</v>
      </c>
      <c r="E2443" s="1318">
        <v>151</v>
      </c>
      <c r="F2443" s="1318">
        <v>81</v>
      </c>
      <c r="G2443" s="1318">
        <v>55</v>
      </c>
      <c r="H2443" s="1318">
        <v>41</v>
      </c>
      <c r="I2443" s="1318">
        <v>30</v>
      </c>
      <c r="J2443" s="1318">
        <v>23</v>
      </c>
    </row>
    <row r="2444" spans="1:10" x14ac:dyDescent="0.25">
      <c r="A2444" s="1360">
        <v>30</v>
      </c>
      <c r="B2444" s="1318" t="s">
        <v>12628</v>
      </c>
      <c r="C2444" s="1318">
        <v>480</v>
      </c>
      <c r="D2444" s="1318">
        <v>409</v>
      </c>
      <c r="E2444" s="1318">
        <v>348</v>
      </c>
      <c r="F2444" s="1318">
        <v>303</v>
      </c>
      <c r="G2444" s="1318">
        <v>268</v>
      </c>
      <c r="H2444" s="1318">
        <v>241</v>
      </c>
      <c r="I2444" s="1318">
        <v>208</v>
      </c>
      <c r="J2444" s="1318">
        <v>183</v>
      </c>
    </row>
    <row r="2445" spans="1:10" x14ac:dyDescent="0.25">
      <c r="B2445" s="1318" t="s">
        <v>15718</v>
      </c>
      <c r="C2445" s="1318">
        <v>480</v>
      </c>
      <c r="D2445" s="1318">
        <v>177</v>
      </c>
      <c r="E2445" s="1318">
        <v>87</v>
      </c>
      <c r="F2445" s="1318">
        <v>58</v>
      </c>
      <c r="G2445" s="1318">
        <v>43</v>
      </c>
      <c r="H2445" s="1318">
        <v>34</v>
      </c>
      <c r="I2445" s="1318">
        <v>26</v>
      </c>
      <c r="J2445" s="1318">
        <v>21</v>
      </c>
    </row>
    <row r="2446" spans="1:10" x14ac:dyDescent="0.25">
      <c r="A2446" s="1360">
        <v>31</v>
      </c>
      <c r="B2446" s="1318" t="s">
        <v>12628</v>
      </c>
      <c r="C2446" s="1318">
        <v>466</v>
      </c>
      <c r="D2446" s="1318">
        <v>389</v>
      </c>
      <c r="E2446" s="1318">
        <v>333</v>
      </c>
      <c r="F2446" s="1318">
        <v>291</v>
      </c>
      <c r="G2446" s="1318">
        <v>259</v>
      </c>
      <c r="H2446" s="1318">
        <v>233</v>
      </c>
      <c r="I2446" s="1318">
        <v>202</v>
      </c>
      <c r="J2446" s="1318">
        <v>179</v>
      </c>
    </row>
    <row r="2447" spans="1:10" x14ac:dyDescent="0.25">
      <c r="B2447" s="1318" t="s">
        <v>15718</v>
      </c>
      <c r="C2447" s="1318">
        <v>234</v>
      </c>
      <c r="D2447" s="1318">
        <v>99</v>
      </c>
      <c r="E2447" s="1318">
        <v>62</v>
      </c>
      <c r="F2447" s="1318">
        <v>46</v>
      </c>
      <c r="G2447" s="1318">
        <v>36</v>
      </c>
      <c r="H2447" s="1318">
        <v>29</v>
      </c>
      <c r="I2447" s="1318">
        <v>23</v>
      </c>
      <c r="J2447" s="1318">
        <v>19</v>
      </c>
    </row>
    <row r="2448" spans="1:10" x14ac:dyDescent="0.25">
      <c r="A2448" s="1360">
        <v>32</v>
      </c>
      <c r="B2448" s="1318" t="s">
        <v>12628</v>
      </c>
      <c r="C2448" s="1318">
        <v>440</v>
      </c>
      <c r="D2448" s="1318">
        <v>370</v>
      </c>
      <c r="E2448" s="1318">
        <v>319</v>
      </c>
      <c r="F2448" s="1318">
        <v>280</v>
      </c>
      <c r="G2448" s="1318">
        <v>250</v>
      </c>
      <c r="H2448" s="1318">
        <v>225</v>
      </c>
      <c r="I2448" s="1318">
        <v>196</v>
      </c>
      <c r="J2448" s="1318">
        <v>174</v>
      </c>
    </row>
    <row r="2449" spans="1:10" x14ac:dyDescent="0.25">
      <c r="B2449" s="1318" t="s">
        <v>15718</v>
      </c>
      <c r="C2449" s="1318">
        <v>107</v>
      </c>
      <c r="D2449" s="1318">
        <v>65</v>
      </c>
      <c r="E2449" s="1318">
        <v>47</v>
      </c>
      <c r="F2449" s="1318">
        <v>37</v>
      </c>
      <c r="G2449" s="1318">
        <v>30</v>
      </c>
      <c r="H2449" s="1318">
        <v>25</v>
      </c>
      <c r="I2449" s="1318">
        <v>20</v>
      </c>
      <c r="J2449" s="1318">
        <v>17</v>
      </c>
    </row>
    <row r="2450" spans="1:10" x14ac:dyDescent="0.25">
      <c r="A2450" s="1360">
        <v>33</v>
      </c>
      <c r="B2450" s="1318" t="s">
        <v>12628</v>
      </c>
      <c r="C2450" s="1318">
        <v>417</v>
      </c>
      <c r="D2450" s="1318">
        <v>353</v>
      </c>
      <c r="E2450" s="1318">
        <v>306</v>
      </c>
      <c r="F2450" s="1318">
        <v>270</v>
      </c>
      <c r="G2450" s="1318">
        <v>241</v>
      </c>
      <c r="H2450" s="1318">
        <v>218</v>
      </c>
      <c r="I2450" s="1318">
        <v>191</v>
      </c>
      <c r="J2450" s="1318">
        <v>169</v>
      </c>
    </row>
    <row r="2451" spans="1:10" x14ac:dyDescent="0.25">
      <c r="B2451" s="1318" t="s">
        <v>15718</v>
      </c>
      <c r="C2451" s="1318">
        <v>69</v>
      </c>
      <c r="D2451" s="1318">
        <v>49</v>
      </c>
      <c r="E2451" s="1318">
        <v>37</v>
      </c>
      <c r="F2451" s="1318">
        <v>31</v>
      </c>
      <c r="G2451" s="1318">
        <v>26</v>
      </c>
      <c r="H2451" s="1318">
        <v>22</v>
      </c>
      <c r="I2451" s="1318">
        <v>18</v>
      </c>
      <c r="J2451" s="1318">
        <v>16</v>
      </c>
    </row>
    <row r="2452" spans="1:10" x14ac:dyDescent="0.25">
      <c r="A2452" s="1360">
        <v>34</v>
      </c>
      <c r="B2452" s="1318" t="s">
        <v>12628</v>
      </c>
      <c r="C2452" s="1318">
        <v>396</v>
      </c>
      <c r="D2452" s="1318">
        <v>337</v>
      </c>
      <c r="E2452" s="1318">
        <v>294</v>
      </c>
      <c r="F2452" s="1318">
        <v>260</v>
      </c>
      <c r="G2452" s="1318">
        <v>233</v>
      </c>
      <c r="H2452" s="1318">
        <v>211</v>
      </c>
      <c r="I2452" s="1318">
        <v>185</v>
      </c>
      <c r="J2452" s="1318">
        <v>165</v>
      </c>
    </row>
    <row r="2453" spans="1:10" x14ac:dyDescent="0.25">
      <c r="B2453" s="1318" t="s">
        <v>15718</v>
      </c>
      <c r="C2453" s="1318">
        <v>50</v>
      </c>
      <c r="D2453" s="1318">
        <v>38</v>
      </c>
      <c r="E2453" s="1318">
        <v>31</v>
      </c>
      <c r="F2453" s="1318">
        <v>26</v>
      </c>
      <c r="G2453" s="1318">
        <v>22</v>
      </c>
      <c r="H2453" s="1318">
        <v>20</v>
      </c>
      <c r="I2453" s="1318">
        <v>17</v>
      </c>
      <c r="J2453" s="1318">
        <v>14</v>
      </c>
    </row>
    <row r="2454" spans="1:10" x14ac:dyDescent="0.25">
      <c r="A2454" s="1360">
        <v>35</v>
      </c>
      <c r="B2454" s="1318" t="s">
        <v>12628</v>
      </c>
      <c r="C2454" s="1318">
        <v>377</v>
      </c>
      <c r="D2454" s="1318">
        <v>323</v>
      </c>
      <c r="E2454" s="1318">
        <v>283</v>
      </c>
      <c r="F2454" s="1318">
        <v>251</v>
      </c>
      <c r="G2454" s="1318">
        <v>226</v>
      </c>
      <c r="H2454" s="1318">
        <v>205</v>
      </c>
      <c r="I2454" s="1318">
        <v>181</v>
      </c>
      <c r="J2454" s="1318">
        <v>161</v>
      </c>
    </row>
    <row r="2455" spans="1:10" x14ac:dyDescent="0.25">
      <c r="B2455" s="1318" t="s">
        <v>15718</v>
      </c>
      <c r="C2455" s="1318">
        <v>40</v>
      </c>
      <c r="D2455" s="1318">
        <v>32</v>
      </c>
      <c r="E2455" s="1318">
        <v>27</v>
      </c>
      <c r="F2455" s="1318">
        <v>23</v>
      </c>
      <c r="G2455" s="1318">
        <v>20</v>
      </c>
      <c r="H2455" s="1318">
        <v>18</v>
      </c>
      <c r="I2455" s="1318">
        <v>15</v>
      </c>
      <c r="J2455" s="1318">
        <v>13</v>
      </c>
    </row>
    <row r="2456" spans="1:10" x14ac:dyDescent="0.25">
      <c r="A2456" s="1360">
        <v>36</v>
      </c>
      <c r="B2456" s="1318" t="s">
        <v>12628</v>
      </c>
      <c r="C2456" s="1318">
        <v>360</v>
      </c>
      <c r="D2456" s="1318">
        <v>310</v>
      </c>
      <c r="E2456" s="1318">
        <v>272</v>
      </c>
      <c r="F2456" s="1318">
        <v>243</v>
      </c>
      <c r="G2456" s="1318">
        <v>219</v>
      </c>
      <c r="H2456" s="1318">
        <v>199</v>
      </c>
      <c r="I2456" s="1318">
        <v>176</v>
      </c>
      <c r="J2456" s="1318">
        <v>157</v>
      </c>
    </row>
    <row r="2457" spans="1:10" x14ac:dyDescent="0.25">
      <c r="B2457" s="1318" t="s">
        <v>15718</v>
      </c>
      <c r="C2457" s="1318">
        <v>33</v>
      </c>
      <c r="D2457" s="1318">
        <v>27</v>
      </c>
      <c r="E2457" s="1318">
        <v>23</v>
      </c>
      <c r="F2457" s="1318">
        <v>20</v>
      </c>
      <c r="G2457" s="1318">
        <v>18</v>
      </c>
      <c r="H2457" s="1318">
        <v>16</v>
      </c>
      <c r="I2457" s="1318">
        <v>14</v>
      </c>
      <c r="J2457" s="1318">
        <v>12</v>
      </c>
    </row>
    <row r="2458" spans="1:10" x14ac:dyDescent="0.25">
      <c r="A2458" s="1360">
        <v>37</v>
      </c>
      <c r="B2458" s="1318" t="s">
        <v>12628</v>
      </c>
      <c r="C2458" s="1318">
        <v>344</v>
      </c>
      <c r="D2458" s="1318">
        <v>298</v>
      </c>
      <c r="E2458" s="1318">
        <v>262</v>
      </c>
      <c r="F2458" s="1318">
        <v>235</v>
      </c>
      <c r="G2458" s="1318">
        <v>212</v>
      </c>
      <c r="H2458" s="1318">
        <v>194</v>
      </c>
      <c r="I2458" s="1318">
        <v>171</v>
      </c>
      <c r="J2458" s="1318">
        <v>154</v>
      </c>
    </row>
    <row r="2459" spans="1:10" x14ac:dyDescent="0.25">
      <c r="B2459" s="1318" t="s">
        <v>15718</v>
      </c>
      <c r="C2459" s="1318">
        <v>27</v>
      </c>
      <c r="D2459" s="1318">
        <v>23</v>
      </c>
      <c r="E2459" s="1318">
        <v>20</v>
      </c>
      <c r="F2459" s="1318">
        <v>18</v>
      </c>
      <c r="G2459" s="1318">
        <v>16</v>
      </c>
      <c r="H2459" s="1318">
        <v>15</v>
      </c>
      <c r="I2459" s="1318">
        <v>13</v>
      </c>
      <c r="J2459" s="1318">
        <v>11</v>
      </c>
    </row>
    <row r="2460" spans="1:10" x14ac:dyDescent="0.25">
      <c r="A2460" s="1360">
        <v>38</v>
      </c>
      <c r="B2460" s="1318" t="s">
        <v>12628</v>
      </c>
      <c r="C2460" s="1318">
        <v>330</v>
      </c>
      <c r="D2460" s="1318">
        <v>286</v>
      </c>
      <c r="E2460" s="1318">
        <v>253</v>
      </c>
      <c r="F2460" s="1318">
        <v>227</v>
      </c>
      <c r="G2460" s="1318">
        <v>206</v>
      </c>
      <c r="H2460" s="1318">
        <v>188</v>
      </c>
      <c r="I2460" s="1318">
        <v>167</v>
      </c>
      <c r="J2460" s="1318">
        <v>150</v>
      </c>
    </row>
    <row r="2461" spans="1:10" x14ac:dyDescent="0.25">
      <c r="B2461" s="1318" t="s">
        <v>15718</v>
      </c>
      <c r="C2461" s="1318">
        <v>23</v>
      </c>
      <c r="D2461" s="1318">
        <v>20</v>
      </c>
      <c r="E2461" s="1318">
        <v>18</v>
      </c>
      <c r="F2461" s="1318">
        <v>16</v>
      </c>
      <c r="G2461" s="1318">
        <v>15</v>
      </c>
      <c r="H2461" s="1318">
        <v>13</v>
      </c>
      <c r="I2461" s="1318">
        <v>12</v>
      </c>
      <c r="J2461" s="1318">
        <v>11</v>
      </c>
    </row>
    <row r="2462" spans="1:10" x14ac:dyDescent="0.25">
      <c r="A2462" s="1360">
        <v>39</v>
      </c>
      <c r="B2462" s="1318" t="s">
        <v>12628</v>
      </c>
      <c r="C2462" s="1318">
        <v>316</v>
      </c>
      <c r="D2462" s="1318">
        <v>276</v>
      </c>
      <c r="E2462" s="1318">
        <v>245</v>
      </c>
      <c r="F2462" s="1318">
        <v>220</v>
      </c>
      <c r="G2462" s="1318">
        <v>200</v>
      </c>
      <c r="H2462" s="1318">
        <v>183</v>
      </c>
      <c r="I2462" s="1318">
        <v>163</v>
      </c>
      <c r="J2462" s="1318">
        <v>146</v>
      </c>
    </row>
    <row r="2463" spans="1:10" x14ac:dyDescent="0.25">
      <c r="B2463" s="1318" t="s">
        <v>15718</v>
      </c>
      <c r="C2463" s="1318">
        <v>22</v>
      </c>
      <c r="D2463" s="1318">
        <v>19</v>
      </c>
      <c r="E2463" s="1318">
        <v>17</v>
      </c>
      <c r="F2463" s="1318">
        <v>15</v>
      </c>
      <c r="G2463" s="1318">
        <v>14</v>
      </c>
      <c r="H2463" s="1318">
        <v>12</v>
      </c>
      <c r="I2463" s="1318">
        <v>11</v>
      </c>
      <c r="J2463" s="1318">
        <v>10</v>
      </c>
    </row>
    <row r="2464" spans="1:10" x14ac:dyDescent="0.25">
      <c r="A2464" s="1360">
        <v>40</v>
      </c>
      <c r="B2464" s="1318" t="s">
        <v>12628</v>
      </c>
      <c r="C2464" s="1318">
        <v>304</v>
      </c>
      <c r="D2464" s="1318">
        <v>266</v>
      </c>
      <c r="E2464" s="1318">
        <v>237</v>
      </c>
      <c r="F2464" s="1318">
        <v>213</v>
      </c>
      <c r="G2464" s="1318">
        <v>194</v>
      </c>
      <c r="H2464" s="1318">
        <v>178</v>
      </c>
      <c r="I2464" s="1318">
        <v>159</v>
      </c>
      <c r="J2464" s="1318">
        <v>143</v>
      </c>
    </row>
    <row r="2465" spans="1:10" x14ac:dyDescent="0.25">
      <c r="B2465" s="1318" t="s">
        <v>15718</v>
      </c>
      <c r="C2465" s="1318">
        <v>21</v>
      </c>
      <c r="D2465" s="1318">
        <v>18</v>
      </c>
      <c r="E2465" s="1318">
        <v>16</v>
      </c>
      <c r="F2465" s="1318">
        <v>15</v>
      </c>
      <c r="G2465" s="1318">
        <v>13</v>
      </c>
      <c r="H2465" s="1318">
        <v>12</v>
      </c>
      <c r="I2465" s="1318">
        <v>11</v>
      </c>
      <c r="J2465" s="1318">
        <v>10</v>
      </c>
    </row>
    <row r="2466" spans="1:10" x14ac:dyDescent="0.25">
      <c r="A2466" s="1360" t="s">
        <v>12671</v>
      </c>
    </row>
    <row r="2467" spans="1:10" x14ac:dyDescent="0.25">
      <c r="A2467" s="1360" t="s">
        <v>12638</v>
      </c>
    </row>
    <row r="2468" spans="1:10" x14ac:dyDescent="0.25">
      <c r="A2468" s="1360" t="s">
        <v>22222</v>
      </c>
      <c r="B2468" s="1318" t="s">
        <v>22223</v>
      </c>
      <c r="C2468" s="1318" t="s">
        <v>12670</v>
      </c>
    </row>
    <row r="2469" spans="1:10" x14ac:dyDescent="0.25">
      <c r="A2469" s="1360" t="s">
        <v>22225</v>
      </c>
      <c r="B2469" s="1318" t="s">
        <v>15752</v>
      </c>
      <c r="C2469" s="1318" t="s">
        <v>22254</v>
      </c>
    </row>
    <row r="2471" spans="1:10" x14ac:dyDescent="0.25">
      <c r="A2471" s="1360" t="s">
        <v>22227</v>
      </c>
      <c r="B2471" s="1318" t="s">
        <v>22228</v>
      </c>
      <c r="C2471" s="1318" t="s">
        <v>22229</v>
      </c>
    </row>
    <row r="2472" spans="1:10" x14ac:dyDescent="0.25">
      <c r="C2472" s="1318" t="s">
        <v>22230</v>
      </c>
      <c r="D2472" s="1318" t="s">
        <v>22250</v>
      </c>
      <c r="E2472" s="1318" t="s">
        <v>22232</v>
      </c>
      <c r="F2472" s="1318" t="s">
        <v>22233</v>
      </c>
      <c r="G2472" s="1318" t="s">
        <v>22234</v>
      </c>
      <c r="H2472" s="1318" t="s">
        <v>22257</v>
      </c>
      <c r="I2472" s="1318" t="s">
        <v>22251</v>
      </c>
      <c r="J2472" s="1318" t="s">
        <v>22252</v>
      </c>
    </row>
    <row r="2473" spans="1:10" x14ac:dyDescent="0.25">
      <c r="A2473" s="1360" t="s">
        <v>15753</v>
      </c>
      <c r="B2473" s="1318" t="s">
        <v>15754</v>
      </c>
      <c r="C2473" s="1318" t="s">
        <v>22238</v>
      </c>
      <c r="D2473" s="1318" t="s">
        <v>22239</v>
      </c>
      <c r="E2473" s="1318" t="s">
        <v>22240</v>
      </c>
      <c r="F2473" s="1318" t="s">
        <v>22241</v>
      </c>
      <c r="G2473" s="1318" t="s">
        <v>22242</v>
      </c>
      <c r="H2473" s="1318" t="s">
        <v>22243</v>
      </c>
      <c r="I2473" s="1318" t="s">
        <v>22244</v>
      </c>
      <c r="J2473" s="1318" t="s">
        <v>22245</v>
      </c>
    </row>
    <row r="2474" spans="1:10" x14ac:dyDescent="0.25">
      <c r="A2474" s="1360" t="s">
        <v>22246</v>
      </c>
      <c r="B2474" s="1318" t="s">
        <v>22247</v>
      </c>
      <c r="C2474" s="1318" t="s">
        <v>22248</v>
      </c>
      <c r="D2474" s="1318" t="s">
        <v>22248</v>
      </c>
      <c r="E2474" s="1318" t="s">
        <v>22248</v>
      </c>
      <c r="F2474" s="1318" t="s">
        <v>22248</v>
      </c>
      <c r="G2474" s="1318" t="s">
        <v>22248</v>
      </c>
      <c r="H2474" s="1318" t="s">
        <v>22248</v>
      </c>
      <c r="I2474" s="1318" t="s">
        <v>22248</v>
      </c>
      <c r="J2474" s="1318" t="s">
        <v>22248</v>
      </c>
    </row>
    <row r="2476" spans="1:10" x14ac:dyDescent="0.25">
      <c r="A2476" s="1360">
        <v>20</v>
      </c>
      <c r="B2476" s="1318" t="s">
        <v>12628</v>
      </c>
      <c r="C2476" s="1318">
        <v>480</v>
      </c>
      <c r="D2476" s="1318">
        <v>480</v>
      </c>
      <c r="E2476" s="1318">
        <v>480</v>
      </c>
      <c r="F2476" s="1318">
        <v>448</v>
      </c>
      <c r="G2476" s="1318">
        <v>403</v>
      </c>
      <c r="H2476" s="1318">
        <v>367</v>
      </c>
      <c r="I2476" s="1318">
        <v>323</v>
      </c>
      <c r="J2476" s="1318">
        <v>251</v>
      </c>
    </row>
    <row r="2477" spans="1:10" x14ac:dyDescent="0.25">
      <c r="B2477" s="1318" t="s">
        <v>15718</v>
      </c>
      <c r="C2477" s="1318">
        <v>480</v>
      </c>
      <c r="D2477" s="1318">
        <v>480</v>
      </c>
      <c r="E2477" s="1318">
        <v>480</v>
      </c>
      <c r="F2477" s="1318">
        <v>448</v>
      </c>
      <c r="G2477" s="1318">
        <v>403</v>
      </c>
      <c r="H2477" s="1318">
        <v>367</v>
      </c>
      <c r="I2477" s="1318">
        <v>323</v>
      </c>
      <c r="J2477" s="1318">
        <v>161</v>
      </c>
    </row>
    <row r="2478" spans="1:10" x14ac:dyDescent="0.25">
      <c r="A2478" s="1360">
        <v>21</v>
      </c>
      <c r="B2478" s="1318" t="s">
        <v>12628</v>
      </c>
      <c r="C2478" s="1318">
        <v>480</v>
      </c>
      <c r="D2478" s="1318">
        <v>480</v>
      </c>
      <c r="E2478" s="1318">
        <v>480</v>
      </c>
      <c r="F2478" s="1318">
        <v>448</v>
      </c>
      <c r="G2478" s="1318">
        <v>403</v>
      </c>
      <c r="H2478" s="1318">
        <v>367</v>
      </c>
      <c r="I2478" s="1318">
        <v>291</v>
      </c>
      <c r="J2478" s="1318">
        <v>242</v>
      </c>
    </row>
    <row r="2479" spans="1:10" x14ac:dyDescent="0.25">
      <c r="B2479" s="1318" t="s">
        <v>15718</v>
      </c>
      <c r="C2479" s="1318">
        <v>480</v>
      </c>
      <c r="D2479" s="1318">
        <v>480</v>
      </c>
      <c r="E2479" s="1318">
        <v>480</v>
      </c>
      <c r="F2479" s="1318">
        <v>448</v>
      </c>
      <c r="G2479" s="1318">
        <v>403</v>
      </c>
      <c r="H2479" s="1318">
        <v>367</v>
      </c>
      <c r="I2479" s="1318">
        <v>291</v>
      </c>
      <c r="J2479" s="1318">
        <v>109</v>
      </c>
    </row>
    <row r="2480" spans="1:10" x14ac:dyDescent="0.25">
      <c r="A2480" s="1360">
        <v>22</v>
      </c>
      <c r="B2480" s="1318" t="s">
        <v>12628</v>
      </c>
      <c r="C2480" s="1318">
        <v>480</v>
      </c>
      <c r="D2480" s="1318">
        <v>480</v>
      </c>
      <c r="E2480" s="1318">
        <v>480</v>
      </c>
      <c r="F2480" s="1318">
        <v>448</v>
      </c>
      <c r="G2480" s="1318">
        <v>403</v>
      </c>
      <c r="H2480" s="1318">
        <v>367</v>
      </c>
      <c r="I2480" s="1318">
        <v>274</v>
      </c>
      <c r="J2480" s="1318">
        <v>234</v>
      </c>
    </row>
    <row r="2481" spans="1:10" x14ac:dyDescent="0.25">
      <c r="B2481" s="1318" t="s">
        <v>15718</v>
      </c>
      <c r="C2481" s="1318">
        <v>480</v>
      </c>
      <c r="D2481" s="1318">
        <v>480</v>
      </c>
      <c r="E2481" s="1318">
        <v>480</v>
      </c>
      <c r="F2481" s="1318">
        <v>448</v>
      </c>
      <c r="G2481" s="1318">
        <v>403</v>
      </c>
      <c r="H2481" s="1318">
        <v>367</v>
      </c>
      <c r="I2481" s="1318">
        <v>274</v>
      </c>
      <c r="J2481" s="1318">
        <v>80</v>
      </c>
    </row>
    <row r="2482" spans="1:10" x14ac:dyDescent="0.25">
      <c r="A2482" s="1360">
        <v>23</v>
      </c>
      <c r="B2482" s="1318" t="s">
        <v>12628</v>
      </c>
      <c r="C2482" s="1318">
        <v>480</v>
      </c>
      <c r="D2482" s="1318">
        <v>480</v>
      </c>
      <c r="E2482" s="1318">
        <v>480</v>
      </c>
      <c r="F2482" s="1318">
        <v>448</v>
      </c>
      <c r="G2482" s="1318">
        <v>403</v>
      </c>
      <c r="H2482" s="1318">
        <v>334</v>
      </c>
      <c r="I2482" s="1318">
        <v>263</v>
      </c>
      <c r="J2482" s="1318">
        <v>226</v>
      </c>
    </row>
    <row r="2483" spans="1:10" x14ac:dyDescent="0.25">
      <c r="B2483" s="1318" t="s">
        <v>15718</v>
      </c>
      <c r="C2483" s="1318">
        <v>480</v>
      </c>
      <c r="D2483" s="1318">
        <v>480</v>
      </c>
      <c r="E2483" s="1318">
        <v>480</v>
      </c>
      <c r="F2483" s="1318">
        <v>448</v>
      </c>
      <c r="G2483" s="1318">
        <v>403</v>
      </c>
      <c r="H2483" s="1318">
        <v>334</v>
      </c>
      <c r="I2483" s="1318">
        <v>133</v>
      </c>
      <c r="J2483" s="1318">
        <v>61</v>
      </c>
    </row>
    <row r="2484" spans="1:10" x14ac:dyDescent="0.25">
      <c r="A2484" s="1360">
        <v>24</v>
      </c>
      <c r="B2484" s="1318" t="s">
        <v>12628</v>
      </c>
      <c r="C2484" s="1318">
        <v>480</v>
      </c>
      <c r="D2484" s="1318">
        <v>480</v>
      </c>
      <c r="E2484" s="1318">
        <v>480</v>
      </c>
      <c r="F2484" s="1318">
        <v>448</v>
      </c>
      <c r="G2484" s="1318">
        <v>393</v>
      </c>
      <c r="H2484" s="1318">
        <v>302</v>
      </c>
      <c r="I2484" s="1318">
        <v>253</v>
      </c>
      <c r="J2484" s="1318">
        <v>219</v>
      </c>
    </row>
    <row r="2485" spans="1:10" x14ac:dyDescent="0.25">
      <c r="B2485" s="1318" t="s">
        <v>15718</v>
      </c>
      <c r="C2485" s="1318">
        <v>480</v>
      </c>
      <c r="D2485" s="1318">
        <v>480</v>
      </c>
      <c r="E2485" s="1318">
        <v>480</v>
      </c>
      <c r="F2485" s="1318">
        <v>448</v>
      </c>
      <c r="G2485" s="1318">
        <v>393</v>
      </c>
      <c r="H2485" s="1318">
        <v>302</v>
      </c>
      <c r="I2485" s="1318">
        <v>85</v>
      </c>
      <c r="J2485" s="1318">
        <v>48</v>
      </c>
    </row>
    <row r="2486" spans="1:10" x14ac:dyDescent="0.25">
      <c r="A2486" s="1360">
        <v>25</v>
      </c>
      <c r="B2486" s="1318" t="s">
        <v>12628</v>
      </c>
      <c r="C2486" s="1318">
        <v>480</v>
      </c>
      <c r="D2486" s="1318">
        <v>480</v>
      </c>
      <c r="E2486" s="1318">
        <v>480</v>
      </c>
      <c r="F2486" s="1318">
        <v>448</v>
      </c>
      <c r="G2486" s="1318">
        <v>329</v>
      </c>
      <c r="H2486" s="1318">
        <v>289</v>
      </c>
      <c r="I2486" s="1318">
        <v>244</v>
      </c>
      <c r="J2486" s="1318">
        <v>212</v>
      </c>
    </row>
    <row r="2487" spans="1:10" x14ac:dyDescent="0.25">
      <c r="B2487" s="1318" t="s">
        <v>15718</v>
      </c>
      <c r="C2487" s="1318">
        <v>480</v>
      </c>
      <c r="D2487" s="1318">
        <v>480</v>
      </c>
      <c r="E2487" s="1318">
        <v>480</v>
      </c>
      <c r="F2487" s="1318">
        <v>448</v>
      </c>
      <c r="G2487" s="1318">
        <v>329</v>
      </c>
      <c r="H2487" s="1318">
        <v>141</v>
      </c>
      <c r="I2487" s="1318">
        <v>62</v>
      </c>
      <c r="J2487" s="1318">
        <v>40</v>
      </c>
    </row>
    <row r="2488" spans="1:10" x14ac:dyDescent="0.25">
      <c r="A2488" s="1360">
        <v>26</v>
      </c>
      <c r="B2488" s="1318" t="s">
        <v>12628</v>
      </c>
      <c r="C2488" s="1318">
        <v>480</v>
      </c>
      <c r="D2488" s="1318">
        <v>480</v>
      </c>
      <c r="E2488" s="1318">
        <v>480</v>
      </c>
      <c r="F2488" s="1318">
        <v>368</v>
      </c>
      <c r="G2488" s="1318">
        <v>315</v>
      </c>
      <c r="H2488" s="1318">
        <v>278</v>
      </c>
      <c r="I2488" s="1318">
        <v>236</v>
      </c>
      <c r="J2488" s="1318">
        <v>205</v>
      </c>
    </row>
    <row r="2489" spans="1:10" x14ac:dyDescent="0.25">
      <c r="B2489" s="1318" t="s">
        <v>15718</v>
      </c>
      <c r="C2489" s="1318">
        <v>480</v>
      </c>
      <c r="D2489" s="1318">
        <v>480</v>
      </c>
      <c r="E2489" s="1318">
        <v>480</v>
      </c>
      <c r="F2489" s="1318">
        <v>368</v>
      </c>
      <c r="G2489" s="1318">
        <v>180</v>
      </c>
      <c r="H2489" s="1318">
        <v>86</v>
      </c>
      <c r="I2489" s="1318">
        <v>48</v>
      </c>
      <c r="J2489" s="1318">
        <v>33</v>
      </c>
    </row>
    <row r="2490" spans="1:10" x14ac:dyDescent="0.25">
      <c r="A2490" s="1360">
        <v>27</v>
      </c>
      <c r="B2490" s="1318" t="s">
        <v>12628</v>
      </c>
      <c r="C2490" s="1318">
        <v>480</v>
      </c>
      <c r="D2490" s="1318">
        <v>480</v>
      </c>
      <c r="E2490" s="1318">
        <v>444</v>
      </c>
      <c r="F2490" s="1318">
        <v>345</v>
      </c>
      <c r="G2490" s="1318">
        <v>301</v>
      </c>
      <c r="H2490" s="1318">
        <v>267</v>
      </c>
      <c r="I2490" s="1318">
        <v>228</v>
      </c>
      <c r="J2490" s="1318">
        <v>199</v>
      </c>
    </row>
    <row r="2491" spans="1:10" x14ac:dyDescent="0.25">
      <c r="B2491" s="1318" t="s">
        <v>15718</v>
      </c>
      <c r="C2491" s="1318">
        <v>480</v>
      </c>
      <c r="D2491" s="1318">
        <v>480</v>
      </c>
      <c r="E2491" s="1318">
        <v>444</v>
      </c>
      <c r="F2491" s="1318">
        <v>261</v>
      </c>
      <c r="G2491" s="1318">
        <v>103</v>
      </c>
      <c r="H2491" s="1318">
        <v>63</v>
      </c>
      <c r="I2491" s="1318">
        <v>40</v>
      </c>
      <c r="J2491" s="1318">
        <v>29</v>
      </c>
    </row>
    <row r="2492" spans="1:10" x14ac:dyDescent="0.25">
      <c r="A2492" s="1360">
        <v>28</v>
      </c>
      <c r="B2492" s="1318" t="s">
        <v>12628</v>
      </c>
      <c r="C2492" s="1318">
        <v>480</v>
      </c>
      <c r="D2492" s="1318">
        <v>480</v>
      </c>
      <c r="E2492" s="1318">
        <v>382</v>
      </c>
      <c r="F2492" s="1318">
        <v>329</v>
      </c>
      <c r="G2492" s="1318">
        <v>289</v>
      </c>
      <c r="H2492" s="1318">
        <v>257</v>
      </c>
      <c r="I2492" s="1318">
        <v>221</v>
      </c>
      <c r="J2492" s="1318">
        <v>193</v>
      </c>
    </row>
    <row r="2493" spans="1:10" x14ac:dyDescent="0.25">
      <c r="B2493" s="1318" t="s">
        <v>15718</v>
      </c>
      <c r="C2493" s="1318">
        <v>480</v>
      </c>
      <c r="D2493" s="1318">
        <v>480</v>
      </c>
      <c r="E2493" s="1318">
        <v>363</v>
      </c>
      <c r="F2493" s="1318">
        <v>116</v>
      </c>
      <c r="G2493" s="1318">
        <v>69</v>
      </c>
      <c r="H2493" s="1318">
        <v>48</v>
      </c>
      <c r="I2493" s="1318">
        <v>33</v>
      </c>
      <c r="J2493" s="1318">
        <v>26</v>
      </c>
    </row>
    <row r="2494" spans="1:10" x14ac:dyDescent="0.25">
      <c r="A2494" s="1360">
        <v>29</v>
      </c>
      <c r="B2494" s="1318" t="s">
        <v>12628</v>
      </c>
      <c r="C2494" s="1318">
        <v>480</v>
      </c>
      <c r="D2494" s="1318">
        <v>430</v>
      </c>
      <c r="E2494" s="1318">
        <v>363</v>
      </c>
      <c r="F2494" s="1318">
        <v>315</v>
      </c>
      <c r="G2494" s="1318">
        <v>278</v>
      </c>
      <c r="H2494" s="1318">
        <v>248</v>
      </c>
      <c r="I2494" s="1318">
        <v>214</v>
      </c>
      <c r="J2494" s="1318">
        <v>188</v>
      </c>
    </row>
    <row r="2495" spans="1:10" x14ac:dyDescent="0.25">
      <c r="B2495" s="1318" t="s">
        <v>15718</v>
      </c>
      <c r="C2495" s="1318">
        <v>480</v>
      </c>
      <c r="D2495" s="1318">
        <v>430</v>
      </c>
      <c r="E2495" s="1318">
        <v>140</v>
      </c>
      <c r="F2495" s="1318">
        <v>77</v>
      </c>
      <c r="G2495" s="1318">
        <v>52</v>
      </c>
      <c r="H2495" s="1318">
        <v>40</v>
      </c>
      <c r="I2495" s="1318">
        <v>29</v>
      </c>
      <c r="J2495" s="1318">
        <v>23</v>
      </c>
    </row>
    <row r="2496" spans="1:10" x14ac:dyDescent="0.25">
      <c r="A2496" s="1360">
        <v>30</v>
      </c>
      <c r="B2496" s="1318" t="s">
        <v>12628</v>
      </c>
      <c r="C2496" s="1318">
        <v>480</v>
      </c>
      <c r="D2496" s="1318">
        <v>406</v>
      </c>
      <c r="E2496" s="1318">
        <v>346</v>
      </c>
      <c r="F2496" s="1318">
        <v>301</v>
      </c>
      <c r="G2496" s="1318">
        <v>267</v>
      </c>
      <c r="H2496" s="1318">
        <v>239</v>
      </c>
      <c r="I2496" s="1318">
        <v>207</v>
      </c>
      <c r="J2496" s="1318">
        <v>183</v>
      </c>
    </row>
    <row r="2497" spans="1:10" x14ac:dyDescent="0.25">
      <c r="B2497" s="1318" t="s">
        <v>15718</v>
      </c>
      <c r="C2497" s="1318">
        <v>480</v>
      </c>
      <c r="D2497" s="1318">
        <v>160</v>
      </c>
      <c r="E2497" s="1318">
        <v>82</v>
      </c>
      <c r="F2497" s="1318">
        <v>55</v>
      </c>
      <c r="G2497" s="1318">
        <v>41</v>
      </c>
      <c r="H2497" s="1318">
        <v>33</v>
      </c>
      <c r="I2497" s="1318">
        <v>25</v>
      </c>
      <c r="J2497" s="1318">
        <v>20</v>
      </c>
    </row>
    <row r="2498" spans="1:10" x14ac:dyDescent="0.25">
      <c r="A2498" s="1360">
        <v>31</v>
      </c>
      <c r="B2498" s="1318" t="s">
        <v>12628</v>
      </c>
      <c r="C2498" s="1318">
        <v>462</v>
      </c>
      <c r="D2498" s="1318">
        <v>385</v>
      </c>
      <c r="E2498" s="1318">
        <v>330</v>
      </c>
      <c r="F2498" s="1318">
        <v>289</v>
      </c>
      <c r="G2498" s="1318">
        <v>257</v>
      </c>
      <c r="H2498" s="1318">
        <v>231</v>
      </c>
      <c r="I2498" s="1318">
        <v>201</v>
      </c>
      <c r="J2498" s="1318">
        <v>178</v>
      </c>
    </row>
    <row r="2499" spans="1:10" x14ac:dyDescent="0.25">
      <c r="B2499" s="1318" t="s">
        <v>15718</v>
      </c>
      <c r="C2499" s="1318">
        <v>204</v>
      </c>
      <c r="D2499" s="1318">
        <v>92</v>
      </c>
      <c r="E2499" s="1318">
        <v>59</v>
      </c>
      <c r="F2499" s="1318">
        <v>44</v>
      </c>
      <c r="G2499" s="1318">
        <v>34</v>
      </c>
      <c r="H2499" s="1318">
        <v>28</v>
      </c>
      <c r="I2499" s="1318">
        <v>22</v>
      </c>
      <c r="J2499" s="1318">
        <v>19</v>
      </c>
    </row>
    <row r="2500" spans="1:10" x14ac:dyDescent="0.25">
      <c r="A2500" s="1360">
        <v>32</v>
      </c>
      <c r="B2500" s="1318" t="s">
        <v>12628</v>
      </c>
      <c r="C2500" s="1318">
        <v>436</v>
      </c>
      <c r="D2500" s="1318">
        <v>366</v>
      </c>
      <c r="E2500" s="1318">
        <v>316</v>
      </c>
      <c r="F2500" s="1318">
        <v>278</v>
      </c>
      <c r="G2500" s="1318">
        <v>248</v>
      </c>
      <c r="H2500" s="1318">
        <v>224</v>
      </c>
      <c r="I2500" s="1318">
        <v>195</v>
      </c>
      <c r="J2500" s="1318">
        <v>173</v>
      </c>
    </row>
    <row r="2501" spans="1:10" x14ac:dyDescent="0.25">
      <c r="B2501" s="1318" t="s">
        <v>15718</v>
      </c>
      <c r="C2501" s="1318">
        <v>98</v>
      </c>
      <c r="D2501" s="1318">
        <v>61</v>
      </c>
      <c r="E2501" s="1318">
        <v>45</v>
      </c>
      <c r="F2501" s="1318">
        <v>35</v>
      </c>
      <c r="G2501" s="1318">
        <v>29</v>
      </c>
      <c r="H2501" s="1318">
        <v>24</v>
      </c>
      <c r="I2501" s="1318">
        <v>20</v>
      </c>
      <c r="J2501" s="1318">
        <v>17</v>
      </c>
    </row>
    <row r="2502" spans="1:10" x14ac:dyDescent="0.25">
      <c r="A2502" s="1360">
        <v>33</v>
      </c>
      <c r="B2502" s="1318" t="s">
        <v>12628</v>
      </c>
      <c r="C2502" s="1318">
        <v>412</v>
      </c>
      <c r="D2502" s="1318">
        <v>349</v>
      </c>
      <c r="E2502" s="1318">
        <v>303</v>
      </c>
      <c r="F2502" s="1318">
        <v>267</v>
      </c>
      <c r="G2502" s="1318">
        <v>239</v>
      </c>
      <c r="H2502" s="1318">
        <v>217</v>
      </c>
      <c r="I2502" s="1318">
        <v>190</v>
      </c>
      <c r="J2502" s="1318">
        <v>168</v>
      </c>
    </row>
    <row r="2503" spans="1:10" x14ac:dyDescent="0.25">
      <c r="B2503" s="1318" t="s">
        <v>15718</v>
      </c>
      <c r="C2503" s="1318">
        <v>64</v>
      </c>
      <c r="D2503" s="1318">
        <v>46</v>
      </c>
      <c r="E2503" s="1318">
        <v>36</v>
      </c>
      <c r="F2503" s="1318">
        <v>29</v>
      </c>
      <c r="G2503" s="1318">
        <v>25</v>
      </c>
      <c r="H2503" s="1318">
        <v>21</v>
      </c>
      <c r="I2503" s="1318">
        <v>18</v>
      </c>
      <c r="J2503" s="1318">
        <v>15</v>
      </c>
    </row>
    <row r="2504" spans="1:10" x14ac:dyDescent="0.25">
      <c r="A2504" s="1360">
        <v>34</v>
      </c>
      <c r="B2504" s="1318" t="s">
        <v>12628</v>
      </c>
      <c r="C2504" s="1318">
        <v>391</v>
      </c>
      <c r="D2504" s="1318">
        <v>333</v>
      </c>
      <c r="E2504" s="1318">
        <v>291</v>
      </c>
      <c r="F2504" s="1318">
        <v>258</v>
      </c>
      <c r="G2504" s="1318">
        <v>231</v>
      </c>
      <c r="H2504" s="1318">
        <v>210</v>
      </c>
      <c r="I2504" s="1318">
        <v>184</v>
      </c>
      <c r="J2504" s="1318">
        <v>164</v>
      </c>
    </row>
    <row r="2505" spans="1:10" x14ac:dyDescent="0.25">
      <c r="B2505" s="1318" t="s">
        <v>15718</v>
      </c>
      <c r="C2505" s="1318">
        <v>47</v>
      </c>
      <c r="D2505" s="1318">
        <v>36</v>
      </c>
      <c r="E2505" s="1318">
        <v>30</v>
      </c>
      <c r="F2505" s="1318">
        <v>25</v>
      </c>
      <c r="G2505" s="1318">
        <v>22</v>
      </c>
      <c r="H2505" s="1318">
        <v>19</v>
      </c>
      <c r="I2505" s="1318">
        <v>16</v>
      </c>
      <c r="J2505" s="1318">
        <v>14</v>
      </c>
    </row>
    <row r="2506" spans="1:10" x14ac:dyDescent="0.25">
      <c r="A2506" s="1360">
        <v>35</v>
      </c>
      <c r="B2506" s="1318" t="s">
        <v>12628</v>
      </c>
      <c r="C2506" s="1318">
        <v>372</v>
      </c>
      <c r="D2506" s="1318">
        <v>319</v>
      </c>
      <c r="E2506" s="1318">
        <v>279</v>
      </c>
      <c r="F2506" s="1318">
        <v>248</v>
      </c>
      <c r="G2506" s="1318">
        <v>224</v>
      </c>
      <c r="H2506" s="1318">
        <v>204</v>
      </c>
      <c r="I2506" s="1318">
        <v>179</v>
      </c>
      <c r="J2506" s="1318">
        <v>160</v>
      </c>
    </row>
    <row r="2507" spans="1:10" x14ac:dyDescent="0.25">
      <c r="B2507" s="1318" t="s">
        <v>15718</v>
      </c>
      <c r="C2507" s="1318">
        <v>37</v>
      </c>
      <c r="D2507" s="1318">
        <v>30</v>
      </c>
      <c r="E2507" s="1318">
        <v>25</v>
      </c>
      <c r="F2507" s="1318">
        <v>22</v>
      </c>
      <c r="G2507" s="1318">
        <v>19</v>
      </c>
      <c r="H2507" s="1318">
        <v>17</v>
      </c>
      <c r="I2507" s="1318">
        <v>15</v>
      </c>
      <c r="J2507" s="1318">
        <v>13</v>
      </c>
    </row>
    <row r="2508" spans="1:10" x14ac:dyDescent="0.25">
      <c r="A2508" s="1360">
        <v>36</v>
      </c>
      <c r="B2508" s="1318" t="s">
        <v>12628</v>
      </c>
      <c r="C2508" s="1318">
        <v>354</v>
      </c>
      <c r="D2508" s="1318">
        <v>306</v>
      </c>
      <c r="E2508" s="1318">
        <v>269</v>
      </c>
      <c r="F2508" s="1318">
        <v>240</v>
      </c>
      <c r="G2508" s="1318">
        <v>217</v>
      </c>
      <c r="H2508" s="1318">
        <v>198</v>
      </c>
      <c r="I2508" s="1318">
        <v>174</v>
      </c>
      <c r="J2508" s="1318">
        <v>156</v>
      </c>
    </row>
    <row r="2509" spans="1:10" x14ac:dyDescent="0.25">
      <c r="B2509" s="1318" t="s">
        <v>15718</v>
      </c>
      <c r="C2509" s="1318">
        <v>31</v>
      </c>
      <c r="D2509" s="1318">
        <v>26</v>
      </c>
      <c r="E2509" s="1318">
        <v>22</v>
      </c>
      <c r="F2509" s="1318">
        <v>19</v>
      </c>
      <c r="G2509" s="1318">
        <v>17</v>
      </c>
      <c r="H2509" s="1318">
        <v>16</v>
      </c>
      <c r="I2509" s="1318">
        <v>14</v>
      </c>
      <c r="J2509" s="1318">
        <v>12</v>
      </c>
    </row>
    <row r="2510" spans="1:10" x14ac:dyDescent="0.25">
      <c r="A2510" s="1360">
        <v>37</v>
      </c>
      <c r="B2510" s="1318" t="s">
        <v>12628</v>
      </c>
      <c r="C2510" s="1318">
        <v>338</v>
      </c>
      <c r="D2510" s="1318">
        <v>293</v>
      </c>
      <c r="E2510" s="1318">
        <v>259</v>
      </c>
      <c r="F2510" s="1318">
        <v>232</v>
      </c>
      <c r="G2510" s="1318">
        <v>210</v>
      </c>
      <c r="H2510" s="1318">
        <v>192</v>
      </c>
      <c r="I2510" s="1318">
        <v>170</v>
      </c>
      <c r="J2510" s="1318">
        <v>152</v>
      </c>
    </row>
    <row r="2511" spans="1:10" x14ac:dyDescent="0.25">
      <c r="B2511" s="1318" t="s">
        <v>15718</v>
      </c>
      <c r="C2511" s="1318">
        <v>26</v>
      </c>
      <c r="D2511" s="1318">
        <v>22</v>
      </c>
      <c r="E2511" s="1318">
        <v>19</v>
      </c>
      <c r="F2511" s="1318">
        <v>17</v>
      </c>
      <c r="G2511" s="1318">
        <v>16</v>
      </c>
      <c r="H2511" s="1318">
        <v>14</v>
      </c>
      <c r="I2511" s="1318">
        <v>12</v>
      </c>
      <c r="J2511" s="1318">
        <v>11</v>
      </c>
    </row>
    <row r="2512" spans="1:10" x14ac:dyDescent="0.25">
      <c r="A2512" s="1360">
        <v>38</v>
      </c>
      <c r="B2512" s="1318" t="s">
        <v>12628</v>
      </c>
      <c r="C2512" s="1318">
        <v>324</v>
      </c>
      <c r="D2512" s="1318">
        <v>282</v>
      </c>
      <c r="E2512" s="1318">
        <v>250</v>
      </c>
      <c r="F2512" s="1318">
        <v>224</v>
      </c>
      <c r="G2512" s="1318">
        <v>204</v>
      </c>
      <c r="H2512" s="1318">
        <v>186</v>
      </c>
      <c r="I2512" s="1318">
        <v>165</v>
      </c>
      <c r="J2512" s="1318">
        <v>149</v>
      </c>
    </row>
    <row r="2513" spans="1:10" x14ac:dyDescent="0.25">
      <c r="B2513" s="1318" t="s">
        <v>15718</v>
      </c>
      <c r="C2513" s="1318">
        <v>22</v>
      </c>
      <c r="D2513" s="1318">
        <v>19</v>
      </c>
      <c r="E2513" s="1318">
        <v>17</v>
      </c>
      <c r="F2513" s="1318">
        <v>15</v>
      </c>
      <c r="G2513" s="1318">
        <v>14</v>
      </c>
      <c r="H2513" s="1318">
        <v>13</v>
      </c>
      <c r="I2513" s="1318">
        <v>11</v>
      </c>
      <c r="J2513" s="1318">
        <v>10</v>
      </c>
    </row>
    <row r="2514" spans="1:10" x14ac:dyDescent="0.25">
      <c r="A2514" s="1360">
        <v>39</v>
      </c>
      <c r="B2514" s="1318" t="s">
        <v>12628</v>
      </c>
      <c r="C2514" s="1318">
        <v>310</v>
      </c>
      <c r="D2514" s="1318">
        <v>272</v>
      </c>
      <c r="E2514" s="1318">
        <v>242</v>
      </c>
      <c r="F2514" s="1318">
        <v>217</v>
      </c>
      <c r="G2514" s="1318">
        <v>198</v>
      </c>
      <c r="H2514" s="1318">
        <v>181</v>
      </c>
      <c r="I2514" s="1318">
        <v>161</v>
      </c>
      <c r="J2514" s="1318">
        <v>145</v>
      </c>
    </row>
    <row r="2515" spans="1:10" x14ac:dyDescent="0.25">
      <c r="B2515" s="1318" t="s">
        <v>15718</v>
      </c>
      <c r="C2515" s="1318">
        <v>21</v>
      </c>
      <c r="D2515" s="1318">
        <v>18</v>
      </c>
      <c r="E2515" s="1318">
        <v>16</v>
      </c>
      <c r="F2515" s="1318">
        <v>15</v>
      </c>
      <c r="G2515" s="1318">
        <v>13</v>
      </c>
      <c r="H2515" s="1318">
        <v>12</v>
      </c>
      <c r="I2515" s="1318">
        <v>11</v>
      </c>
      <c r="J2515" s="1318">
        <v>10</v>
      </c>
    </row>
    <row r="2516" spans="1:10" x14ac:dyDescent="0.25">
      <c r="A2516" s="1360">
        <v>40</v>
      </c>
      <c r="B2516" s="1318" t="s">
        <v>12628</v>
      </c>
      <c r="C2516" s="1318">
        <v>298</v>
      </c>
      <c r="D2516" s="1318">
        <v>262</v>
      </c>
      <c r="E2516" s="1318">
        <v>234</v>
      </c>
      <c r="F2516" s="1318">
        <v>211</v>
      </c>
      <c r="G2516" s="1318">
        <v>192</v>
      </c>
      <c r="H2516" s="1318">
        <v>176</v>
      </c>
      <c r="I2516" s="1318">
        <v>157</v>
      </c>
      <c r="J2516" s="1318">
        <v>142</v>
      </c>
    </row>
    <row r="2517" spans="1:10" x14ac:dyDescent="0.25">
      <c r="B2517" s="1318" t="s">
        <v>15718</v>
      </c>
      <c r="C2517" s="1318">
        <v>20</v>
      </c>
      <c r="D2517" s="1318">
        <v>18</v>
      </c>
      <c r="E2517" s="1318">
        <v>16</v>
      </c>
      <c r="F2517" s="1318">
        <v>14</v>
      </c>
      <c r="G2517" s="1318">
        <v>13</v>
      </c>
      <c r="H2517" s="1318">
        <v>12</v>
      </c>
      <c r="I2517" s="1318">
        <v>11</v>
      </c>
      <c r="J2517" s="1318">
        <v>10</v>
      </c>
    </row>
    <row r="2518" spans="1:10" x14ac:dyDescent="0.25">
      <c r="A2518" s="1360" t="s">
        <v>12672</v>
      </c>
    </row>
    <row r="2519" spans="1:10" x14ac:dyDescent="0.25">
      <c r="A2519" s="1360" t="s">
        <v>12638</v>
      </c>
    </row>
    <row r="2520" spans="1:10" x14ac:dyDescent="0.25">
      <c r="A2520" s="1360" t="s">
        <v>22222</v>
      </c>
      <c r="B2520" s="1318" t="s">
        <v>22223</v>
      </c>
      <c r="C2520" s="1318" t="s">
        <v>12670</v>
      </c>
    </row>
    <row r="2521" spans="1:10" x14ac:dyDescent="0.25">
      <c r="A2521" s="1360" t="s">
        <v>22225</v>
      </c>
      <c r="B2521" s="1318" t="s">
        <v>15752</v>
      </c>
      <c r="C2521" s="1318" t="s">
        <v>22256</v>
      </c>
    </row>
    <row r="2523" spans="1:10" x14ac:dyDescent="0.25">
      <c r="A2523" s="1360" t="s">
        <v>22227</v>
      </c>
      <c r="B2523" s="1318" t="s">
        <v>22228</v>
      </c>
      <c r="C2523" s="1318" t="s">
        <v>22229</v>
      </c>
    </row>
    <row r="2524" spans="1:10" x14ac:dyDescent="0.25">
      <c r="C2524" s="1318" t="s">
        <v>22230</v>
      </c>
      <c r="D2524" s="1318" t="s">
        <v>22250</v>
      </c>
      <c r="E2524" s="1318" t="s">
        <v>22232</v>
      </c>
      <c r="F2524" s="1318" t="s">
        <v>22233</v>
      </c>
      <c r="G2524" s="1318" t="s">
        <v>22234</v>
      </c>
      <c r="H2524" s="1318" t="s">
        <v>22257</v>
      </c>
      <c r="I2524" s="1318" t="s">
        <v>22236</v>
      </c>
      <c r="J2524" s="1318" t="s">
        <v>22252</v>
      </c>
    </row>
    <row r="2525" spans="1:10" x14ac:dyDescent="0.25">
      <c r="A2525" s="1360" t="s">
        <v>15753</v>
      </c>
      <c r="B2525" s="1318" t="s">
        <v>15754</v>
      </c>
      <c r="C2525" s="1318" t="s">
        <v>22238</v>
      </c>
      <c r="D2525" s="1318" t="s">
        <v>22239</v>
      </c>
      <c r="E2525" s="1318" t="s">
        <v>22240</v>
      </c>
      <c r="F2525" s="1318" t="s">
        <v>22241</v>
      </c>
      <c r="G2525" s="1318" t="s">
        <v>22242</v>
      </c>
      <c r="H2525" s="1318" t="s">
        <v>22243</v>
      </c>
      <c r="I2525" s="1318" t="s">
        <v>22244</v>
      </c>
      <c r="J2525" s="1318" t="s">
        <v>22245</v>
      </c>
    </row>
    <row r="2526" spans="1:10" x14ac:dyDescent="0.25">
      <c r="A2526" s="1360" t="s">
        <v>22246</v>
      </c>
      <c r="B2526" s="1318" t="s">
        <v>22247</v>
      </c>
      <c r="C2526" s="1318" t="s">
        <v>22248</v>
      </c>
      <c r="D2526" s="1318" t="s">
        <v>22248</v>
      </c>
      <c r="E2526" s="1318" t="s">
        <v>22248</v>
      </c>
      <c r="F2526" s="1318" t="s">
        <v>22248</v>
      </c>
      <c r="G2526" s="1318" t="s">
        <v>22248</v>
      </c>
      <c r="H2526" s="1318" t="s">
        <v>22248</v>
      </c>
      <c r="I2526" s="1318" t="s">
        <v>22248</v>
      </c>
      <c r="J2526" s="1318" t="s">
        <v>22248</v>
      </c>
    </row>
    <row r="2528" spans="1:10" x14ac:dyDescent="0.25">
      <c r="A2528" s="1360">
        <v>20</v>
      </c>
      <c r="B2528" s="1318" t="s">
        <v>12628</v>
      </c>
      <c r="C2528" s="1318">
        <v>480</v>
      </c>
      <c r="D2528" s="1318">
        <v>480</v>
      </c>
      <c r="E2528" s="1318">
        <v>480</v>
      </c>
      <c r="F2528" s="1318">
        <v>448</v>
      </c>
      <c r="G2528" s="1318">
        <v>403</v>
      </c>
      <c r="H2528" s="1318">
        <v>367</v>
      </c>
      <c r="I2528" s="1318">
        <v>323</v>
      </c>
      <c r="J2528" s="1318">
        <v>251</v>
      </c>
    </row>
    <row r="2529" spans="1:10" x14ac:dyDescent="0.25">
      <c r="B2529" s="1318" t="s">
        <v>15718</v>
      </c>
      <c r="C2529" s="1318">
        <v>480</v>
      </c>
      <c r="D2529" s="1318">
        <v>480</v>
      </c>
      <c r="E2529" s="1318">
        <v>480</v>
      </c>
      <c r="F2529" s="1318">
        <v>448</v>
      </c>
      <c r="G2529" s="1318">
        <v>403</v>
      </c>
      <c r="H2529" s="1318">
        <v>367</v>
      </c>
      <c r="I2529" s="1318">
        <v>323</v>
      </c>
      <c r="J2529" s="1318">
        <v>158</v>
      </c>
    </row>
    <row r="2530" spans="1:10" x14ac:dyDescent="0.25">
      <c r="A2530" s="1360">
        <v>21</v>
      </c>
      <c r="B2530" s="1318" t="s">
        <v>12628</v>
      </c>
      <c r="C2530" s="1318">
        <v>480</v>
      </c>
      <c r="D2530" s="1318">
        <v>480</v>
      </c>
      <c r="E2530" s="1318">
        <v>480</v>
      </c>
      <c r="F2530" s="1318">
        <v>448</v>
      </c>
      <c r="G2530" s="1318">
        <v>403</v>
      </c>
      <c r="H2530" s="1318">
        <v>367</v>
      </c>
      <c r="I2530" s="1318">
        <v>287</v>
      </c>
      <c r="J2530" s="1318">
        <v>242</v>
      </c>
    </row>
    <row r="2531" spans="1:10" x14ac:dyDescent="0.25">
      <c r="B2531" s="1318" t="s">
        <v>15718</v>
      </c>
      <c r="C2531" s="1318">
        <v>480</v>
      </c>
      <c r="D2531" s="1318">
        <v>480</v>
      </c>
      <c r="E2531" s="1318">
        <v>480</v>
      </c>
      <c r="F2531" s="1318">
        <v>448</v>
      </c>
      <c r="G2531" s="1318">
        <v>403</v>
      </c>
      <c r="H2531" s="1318">
        <v>367</v>
      </c>
      <c r="I2531" s="1318">
        <v>287</v>
      </c>
      <c r="J2531" s="1318">
        <v>106</v>
      </c>
    </row>
    <row r="2532" spans="1:10" x14ac:dyDescent="0.25">
      <c r="A2532" s="1360">
        <v>22</v>
      </c>
      <c r="B2532" s="1318" t="s">
        <v>12628</v>
      </c>
      <c r="C2532" s="1318">
        <v>480</v>
      </c>
      <c r="D2532" s="1318">
        <v>480</v>
      </c>
      <c r="E2532" s="1318">
        <v>480</v>
      </c>
      <c r="F2532" s="1318">
        <v>448</v>
      </c>
      <c r="G2532" s="1318">
        <v>403</v>
      </c>
      <c r="H2532" s="1318">
        <v>367</v>
      </c>
      <c r="I2532" s="1318">
        <v>273</v>
      </c>
      <c r="J2532" s="1318">
        <v>234</v>
      </c>
    </row>
    <row r="2533" spans="1:10" x14ac:dyDescent="0.25">
      <c r="B2533" s="1318" t="s">
        <v>15718</v>
      </c>
      <c r="C2533" s="1318">
        <v>480</v>
      </c>
      <c r="D2533" s="1318">
        <v>480</v>
      </c>
      <c r="E2533" s="1318">
        <v>480</v>
      </c>
      <c r="F2533" s="1318">
        <v>448</v>
      </c>
      <c r="G2533" s="1318">
        <v>403</v>
      </c>
      <c r="H2533" s="1318">
        <v>367</v>
      </c>
      <c r="I2533" s="1318">
        <v>259</v>
      </c>
      <c r="J2533" s="1318">
        <v>78</v>
      </c>
    </row>
    <row r="2534" spans="1:10" x14ac:dyDescent="0.25">
      <c r="A2534" s="1360">
        <v>23</v>
      </c>
      <c r="B2534" s="1318" t="s">
        <v>12628</v>
      </c>
      <c r="C2534" s="1318">
        <v>480</v>
      </c>
      <c r="D2534" s="1318">
        <v>480</v>
      </c>
      <c r="E2534" s="1318">
        <v>480</v>
      </c>
      <c r="F2534" s="1318">
        <v>448</v>
      </c>
      <c r="G2534" s="1318">
        <v>403</v>
      </c>
      <c r="H2534" s="1318">
        <v>327</v>
      </c>
      <c r="I2534" s="1318">
        <v>263</v>
      </c>
      <c r="J2534" s="1318">
        <v>226</v>
      </c>
    </row>
    <row r="2535" spans="1:10" x14ac:dyDescent="0.25">
      <c r="B2535" s="1318" t="s">
        <v>15718</v>
      </c>
      <c r="C2535" s="1318">
        <v>480</v>
      </c>
      <c r="D2535" s="1318">
        <v>480</v>
      </c>
      <c r="E2535" s="1318">
        <v>480</v>
      </c>
      <c r="F2535" s="1318">
        <v>448</v>
      </c>
      <c r="G2535" s="1318">
        <v>403</v>
      </c>
      <c r="H2535" s="1318">
        <v>327</v>
      </c>
      <c r="I2535" s="1318">
        <v>124</v>
      </c>
      <c r="J2535" s="1318">
        <v>59</v>
      </c>
    </row>
    <row r="2536" spans="1:10" x14ac:dyDescent="0.25">
      <c r="A2536" s="1360">
        <v>24</v>
      </c>
      <c r="B2536" s="1318" t="s">
        <v>12628</v>
      </c>
      <c r="C2536" s="1318">
        <v>480</v>
      </c>
      <c r="D2536" s="1318">
        <v>480</v>
      </c>
      <c r="E2536" s="1318">
        <v>480</v>
      </c>
      <c r="F2536" s="1318">
        <v>448</v>
      </c>
      <c r="G2536" s="1318">
        <v>383</v>
      </c>
      <c r="H2536" s="1318">
        <v>301</v>
      </c>
      <c r="I2536" s="1318">
        <v>253</v>
      </c>
      <c r="J2536" s="1318">
        <v>218</v>
      </c>
    </row>
    <row r="2537" spans="1:10" x14ac:dyDescent="0.25">
      <c r="B2537" s="1318" t="s">
        <v>15718</v>
      </c>
      <c r="C2537" s="1318">
        <v>480</v>
      </c>
      <c r="D2537" s="1318">
        <v>480</v>
      </c>
      <c r="E2537" s="1318">
        <v>480</v>
      </c>
      <c r="F2537" s="1318">
        <v>448</v>
      </c>
      <c r="G2537" s="1318">
        <v>383</v>
      </c>
      <c r="H2537" s="1318">
        <v>295</v>
      </c>
      <c r="I2537" s="1318">
        <v>81</v>
      </c>
      <c r="J2537" s="1318">
        <v>47</v>
      </c>
    </row>
    <row r="2538" spans="1:10" x14ac:dyDescent="0.25">
      <c r="A2538" s="1360">
        <v>25</v>
      </c>
      <c r="B2538" s="1318" t="s">
        <v>12628</v>
      </c>
      <c r="C2538" s="1318">
        <v>480</v>
      </c>
      <c r="D2538" s="1318">
        <v>480</v>
      </c>
      <c r="E2538" s="1318">
        <v>480</v>
      </c>
      <c r="F2538" s="1318">
        <v>448</v>
      </c>
      <c r="G2538" s="1318">
        <v>328</v>
      </c>
      <c r="H2538" s="1318">
        <v>288</v>
      </c>
      <c r="I2538" s="1318">
        <v>244</v>
      </c>
      <c r="J2538" s="1318">
        <v>211</v>
      </c>
    </row>
    <row r="2539" spans="1:10" x14ac:dyDescent="0.25">
      <c r="B2539" s="1318" t="s">
        <v>15718</v>
      </c>
      <c r="C2539" s="1318">
        <v>480</v>
      </c>
      <c r="D2539" s="1318">
        <v>480</v>
      </c>
      <c r="E2539" s="1318">
        <v>480</v>
      </c>
      <c r="F2539" s="1318">
        <v>448</v>
      </c>
      <c r="G2539" s="1318">
        <v>328</v>
      </c>
      <c r="H2539" s="1318">
        <v>127</v>
      </c>
      <c r="I2539" s="1318">
        <v>59</v>
      </c>
      <c r="J2539" s="1318">
        <v>38</v>
      </c>
    </row>
    <row r="2540" spans="1:10" x14ac:dyDescent="0.25">
      <c r="A2540" s="1360">
        <v>26</v>
      </c>
      <c r="B2540" s="1318" t="s">
        <v>12628</v>
      </c>
      <c r="C2540" s="1318">
        <v>480</v>
      </c>
      <c r="D2540" s="1318">
        <v>480</v>
      </c>
      <c r="E2540" s="1318">
        <v>480</v>
      </c>
      <c r="F2540" s="1318">
        <v>361</v>
      </c>
      <c r="G2540" s="1318">
        <v>313</v>
      </c>
      <c r="H2540" s="1318">
        <v>276</v>
      </c>
      <c r="I2540" s="1318">
        <v>235</v>
      </c>
      <c r="J2540" s="1318">
        <v>205</v>
      </c>
    </row>
    <row r="2541" spans="1:10" x14ac:dyDescent="0.25">
      <c r="B2541" s="1318" t="s">
        <v>15718</v>
      </c>
      <c r="C2541" s="1318">
        <v>480</v>
      </c>
      <c r="D2541" s="1318">
        <v>480</v>
      </c>
      <c r="E2541" s="1318">
        <v>480</v>
      </c>
      <c r="F2541" s="1318">
        <v>361</v>
      </c>
      <c r="G2541" s="1318">
        <v>156</v>
      </c>
      <c r="H2541" s="1318">
        <v>80</v>
      </c>
      <c r="I2541" s="1318">
        <v>46</v>
      </c>
      <c r="J2541" s="1318">
        <v>33</v>
      </c>
    </row>
    <row r="2542" spans="1:10" x14ac:dyDescent="0.25">
      <c r="A2542" s="1360">
        <v>27</v>
      </c>
      <c r="B2542" s="1318" t="s">
        <v>12628</v>
      </c>
      <c r="C2542" s="1318">
        <v>480</v>
      </c>
      <c r="D2542" s="1318">
        <v>480</v>
      </c>
      <c r="E2542" s="1318">
        <v>424</v>
      </c>
      <c r="F2542" s="1318">
        <v>343</v>
      </c>
      <c r="G2542" s="1318">
        <v>300</v>
      </c>
      <c r="H2542" s="1318">
        <v>266</v>
      </c>
      <c r="I2542" s="1318">
        <v>227</v>
      </c>
      <c r="J2542" s="1318">
        <v>198</v>
      </c>
    </row>
    <row r="2543" spans="1:10" x14ac:dyDescent="0.25">
      <c r="B2543" s="1318" t="s">
        <v>15718</v>
      </c>
      <c r="C2543" s="1318">
        <v>480</v>
      </c>
      <c r="D2543" s="1318">
        <v>480</v>
      </c>
      <c r="E2543" s="1318">
        <v>424</v>
      </c>
      <c r="F2543" s="1318">
        <v>210</v>
      </c>
      <c r="G2543" s="1318">
        <v>93</v>
      </c>
      <c r="H2543" s="1318">
        <v>59</v>
      </c>
      <c r="I2543" s="1318">
        <v>38</v>
      </c>
      <c r="J2543" s="1318">
        <v>28</v>
      </c>
    </row>
    <row r="2544" spans="1:10" x14ac:dyDescent="0.25">
      <c r="A2544" s="1360">
        <v>28</v>
      </c>
      <c r="B2544" s="1318" t="s">
        <v>12628</v>
      </c>
      <c r="C2544" s="1318">
        <v>480</v>
      </c>
      <c r="D2544" s="1318">
        <v>480</v>
      </c>
      <c r="E2544" s="1318">
        <v>379</v>
      </c>
      <c r="F2544" s="1318">
        <v>327</v>
      </c>
      <c r="G2544" s="1318">
        <v>287</v>
      </c>
      <c r="H2544" s="1318">
        <v>256</v>
      </c>
      <c r="I2544" s="1318">
        <v>220</v>
      </c>
      <c r="J2544" s="1318">
        <v>193</v>
      </c>
    </row>
    <row r="2545" spans="1:10" x14ac:dyDescent="0.25">
      <c r="B2545" s="1318" t="s">
        <v>15718</v>
      </c>
      <c r="C2545" s="1318">
        <v>480</v>
      </c>
      <c r="D2545" s="1318">
        <v>480</v>
      </c>
      <c r="E2545" s="1318">
        <v>268</v>
      </c>
      <c r="F2545" s="1318">
        <v>103</v>
      </c>
      <c r="G2545" s="1318">
        <v>64</v>
      </c>
      <c r="H2545" s="1318">
        <v>46</v>
      </c>
      <c r="I2545" s="1318">
        <v>32</v>
      </c>
      <c r="J2545" s="1318">
        <v>25</v>
      </c>
    </row>
    <row r="2546" spans="1:10" x14ac:dyDescent="0.25">
      <c r="A2546" s="1360">
        <v>29</v>
      </c>
      <c r="B2546" s="1318" t="s">
        <v>12628</v>
      </c>
      <c r="C2546" s="1318">
        <v>480</v>
      </c>
      <c r="D2546" s="1318">
        <v>426</v>
      </c>
      <c r="E2546" s="1318">
        <v>360</v>
      </c>
      <c r="F2546" s="1318">
        <v>312</v>
      </c>
      <c r="G2546" s="1318">
        <v>276</v>
      </c>
      <c r="H2546" s="1318">
        <v>246</v>
      </c>
      <c r="I2546" s="1318">
        <v>213</v>
      </c>
      <c r="J2546" s="1318">
        <v>187</v>
      </c>
    </row>
    <row r="2547" spans="1:10" x14ac:dyDescent="0.25">
      <c r="B2547" s="1318" t="s">
        <v>15718</v>
      </c>
      <c r="C2547" s="1318">
        <v>480</v>
      </c>
      <c r="D2547" s="1318">
        <v>426</v>
      </c>
      <c r="E2547" s="1318">
        <v>121</v>
      </c>
      <c r="F2547" s="1318">
        <v>70</v>
      </c>
      <c r="G2547" s="1318">
        <v>49</v>
      </c>
      <c r="H2547" s="1318">
        <v>38</v>
      </c>
      <c r="I2547" s="1318">
        <v>28</v>
      </c>
      <c r="J2547" s="1318">
        <v>22</v>
      </c>
    </row>
    <row r="2548" spans="1:10" x14ac:dyDescent="0.25">
      <c r="A2548" s="1360">
        <v>30</v>
      </c>
      <c r="B2548" s="1318" t="s">
        <v>12628</v>
      </c>
      <c r="C2548" s="1318">
        <v>480</v>
      </c>
      <c r="D2548" s="1318">
        <v>402</v>
      </c>
      <c r="E2548" s="1318">
        <v>343</v>
      </c>
      <c r="F2548" s="1318">
        <v>299</v>
      </c>
      <c r="G2548" s="1318">
        <v>265</v>
      </c>
      <c r="H2548" s="1318">
        <v>238</v>
      </c>
      <c r="I2548" s="1318">
        <v>206</v>
      </c>
      <c r="J2548" s="1318">
        <v>182</v>
      </c>
    </row>
    <row r="2549" spans="1:10" x14ac:dyDescent="0.25">
      <c r="B2549" s="1318" t="s">
        <v>15718</v>
      </c>
      <c r="C2549" s="1318">
        <v>480</v>
      </c>
      <c r="D2549" s="1318">
        <v>135</v>
      </c>
      <c r="E2549" s="1318">
        <v>74</v>
      </c>
      <c r="F2549" s="1318">
        <v>51</v>
      </c>
      <c r="G2549" s="1318">
        <v>39</v>
      </c>
      <c r="H2549" s="1318">
        <v>31</v>
      </c>
      <c r="I2549" s="1318">
        <v>24</v>
      </c>
      <c r="J2549" s="1318">
        <v>20</v>
      </c>
    </row>
    <row r="2550" spans="1:10" x14ac:dyDescent="0.25">
      <c r="A2550" s="1360">
        <v>31</v>
      </c>
      <c r="B2550" s="1318" t="s">
        <v>12628</v>
      </c>
      <c r="C2550" s="1318">
        <v>456</v>
      </c>
      <c r="D2550" s="1318">
        <v>381</v>
      </c>
      <c r="E2550" s="1318">
        <v>327</v>
      </c>
      <c r="F2550" s="1318">
        <v>287</v>
      </c>
      <c r="G2550" s="1318">
        <v>255</v>
      </c>
      <c r="H2550" s="1318">
        <v>230</v>
      </c>
      <c r="I2550" s="1318">
        <v>200</v>
      </c>
      <c r="J2550" s="1318">
        <v>177</v>
      </c>
    </row>
    <row r="2551" spans="1:10" x14ac:dyDescent="0.25">
      <c r="B2551" s="1318" t="s">
        <v>15718</v>
      </c>
      <c r="C2551" s="1318">
        <v>162</v>
      </c>
      <c r="D2551" s="1318">
        <v>82</v>
      </c>
      <c r="E2551" s="1318">
        <v>55</v>
      </c>
      <c r="F2551" s="1318">
        <v>41</v>
      </c>
      <c r="G2551" s="1318">
        <v>33</v>
      </c>
      <c r="H2551" s="1318">
        <v>27</v>
      </c>
      <c r="I2551" s="1318">
        <v>22</v>
      </c>
      <c r="J2551" s="1318">
        <v>18</v>
      </c>
    </row>
    <row r="2552" spans="1:10" x14ac:dyDescent="0.25">
      <c r="A2552" s="1360">
        <v>32</v>
      </c>
      <c r="B2552" s="1318" t="s">
        <v>12628</v>
      </c>
      <c r="C2552" s="1318">
        <v>430</v>
      </c>
      <c r="D2552" s="1318">
        <v>362</v>
      </c>
      <c r="E2552" s="1318">
        <v>313</v>
      </c>
      <c r="F2552" s="1318">
        <v>275</v>
      </c>
      <c r="G2552" s="1318">
        <v>246</v>
      </c>
      <c r="H2552" s="1318">
        <v>222</v>
      </c>
      <c r="I2552" s="1318">
        <v>194</v>
      </c>
      <c r="J2552" s="1318">
        <v>172</v>
      </c>
    </row>
    <row r="2553" spans="1:10" x14ac:dyDescent="0.25">
      <c r="B2553" s="1318" t="s">
        <v>15718</v>
      </c>
      <c r="C2553" s="1318">
        <v>86</v>
      </c>
      <c r="D2553" s="1318">
        <v>56</v>
      </c>
      <c r="E2553" s="1318">
        <v>42</v>
      </c>
      <c r="F2553" s="1318">
        <v>33</v>
      </c>
      <c r="G2553" s="1318">
        <v>28</v>
      </c>
      <c r="H2553" s="1318">
        <v>24</v>
      </c>
      <c r="I2553" s="1318">
        <v>19</v>
      </c>
      <c r="J2553" s="1318">
        <v>16</v>
      </c>
    </row>
    <row r="2554" spans="1:10" x14ac:dyDescent="0.25">
      <c r="A2554" s="1360">
        <v>33</v>
      </c>
      <c r="B2554" s="1318" t="s">
        <v>12628</v>
      </c>
      <c r="C2554" s="1318">
        <v>406</v>
      </c>
      <c r="D2554" s="1318">
        <v>345</v>
      </c>
      <c r="E2554" s="1318">
        <v>299</v>
      </c>
      <c r="F2554" s="1318">
        <v>265</v>
      </c>
      <c r="G2554" s="1318">
        <v>237</v>
      </c>
      <c r="H2554" s="1318">
        <v>215</v>
      </c>
      <c r="I2554" s="1318">
        <v>188</v>
      </c>
      <c r="J2554" s="1318">
        <v>167</v>
      </c>
    </row>
    <row r="2555" spans="1:10" x14ac:dyDescent="0.25">
      <c r="B2555" s="1318" t="s">
        <v>15718</v>
      </c>
      <c r="C2555" s="1318">
        <v>58</v>
      </c>
      <c r="D2555" s="1318">
        <v>43</v>
      </c>
      <c r="E2555" s="1318">
        <v>34</v>
      </c>
      <c r="F2555" s="1318">
        <v>28</v>
      </c>
      <c r="G2555" s="1318">
        <v>24</v>
      </c>
      <c r="H2555" s="1318">
        <v>21</v>
      </c>
      <c r="I2555" s="1318">
        <v>17</v>
      </c>
      <c r="J2555" s="1318">
        <v>15</v>
      </c>
    </row>
    <row r="2556" spans="1:10" x14ac:dyDescent="0.25">
      <c r="A2556" s="1360">
        <v>34</v>
      </c>
      <c r="B2556" s="1318" t="s">
        <v>12628</v>
      </c>
      <c r="C2556" s="1318">
        <v>385</v>
      </c>
      <c r="D2556" s="1318">
        <v>329</v>
      </c>
      <c r="E2556" s="1318">
        <v>287</v>
      </c>
      <c r="F2556" s="1318">
        <v>255</v>
      </c>
      <c r="G2556" s="1318">
        <v>229</v>
      </c>
      <c r="H2556" s="1318">
        <v>208</v>
      </c>
      <c r="I2556" s="1318">
        <v>183</v>
      </c>
      <c r="J2556" s="1318">
        <v>163</v>
      </c>
    </row>
    <row r="2557" spans="1:10" x14ac:dyDescent="0.25">
      <c r="B2557" s="1318" t="s">
        <v>15718</v>
      </c>
      <c r="C2557" s="1318">
        <v>43</v>
      </c>
      <c r="D2557" s="1318">
        <v>34</v>
      </c>
      <c r="E2557" s="1318">
        <v>28</v>
      </c>
      <c r="F2557" s="1318">
        <v>24</v>
      </c>
      <c r="G2557" s="1318">
        <v>21</v>
      </c>
      <c r="H2557" s="1318">
        <v>18</v>
      </c>
      <c r="I2557" s="1318">
        <v>16</v>
      </c>
      <c r="J2557" s="1318">
        <v>14</v>
      </c>
    </row>
    <row r="2558" spans="1:10" x14ac:dyDescent="0.25">
      <c r="A2558" s="1360">
        <v>35</v>
      </c>
      <c r="B2558" s="1318" t="s">
        <v>12628</v>
      </c>
      <c r="C2558" s="1318">
        <v>366</v>
      </c>
      <c r="D2558" s="1318">
        <v>315</v>
      </c>
      <c r="E2558" s="1318">
        <v>276</v>
      </c>
      <c r="F2558" s="1318">
        <v>246</v>
      </c>
      <c r="G2558" s="1318">
        <v>222</v>
      </c>
      <c r="H2558" s="1318">
        <v>202</v>
      </c>
      <c r="I2558" s="1318">
        <v>178</v>
      </c>
      <c r="J2558" s="1318">
        <v>159</v>
      </c>
    </row>
    <row r="2559" spans="1:10" x14ac:dyDescent="0.25">
      <c r="B2559" s="1318" t="s">
        <v>15718</v>
      </c>
      <c r="C2559" s="1318">
        <v>35</v>
      </c>
      <c r="D2559" s="1318">
        <v>29</v>
      </c>
      <c r="E2559" s="1318">
        <v>24</v>
      </c>
      <c r="F2559" s="1318">
        <v>21</v>
      </c>
      <c r="G2559" s="1318">
        <v>19</v>
      </c>
      <c r="H2559" s="1318">
        <v>17</v>
      </c>
      <c r="I2559" s="1318">
        <v>14</v>
      </c>
      <c r="J2559" s="1318">
        <v>13</v>
      </c>
    </row>
    <row r="2560" spans="1:10" x14ac:dyDescent="0.25">
      <c r="A2560" s="1360">
        <v>36</v>
      </c>
      <c r="B2560" s="1318" t="s">
        <v>12628</v>
      </c>
      <c r="C2560" s="1318">
        <v>349</v>
      </c>
      <c r="D2560" s="1318">
        <v>301</v>
      </c>
      <c r="E2560" s="1318">
        <v>266</v>
      </c>
      <c r="F2560" s="1318">
        <v>237</v>
      </c>
      <c r="G2560" s="1318">
        <v>215</v>
      </c>
      <c r="H2560" s="1318">
        <v>196</v>
      </c>
      <c r="I2560" s="1318">
        <v>173</v>
      </c>
      <c r="J2560" s="1318">
        <v>155</v>
      </c>
    </row>
    <row r="2561" spans="1:10" x14ac:dyDescent="0.25">
      <c r="B2561" s="1318" t="s">
        <v>15718</v>
      </c>
      <c r="C2561" s="1318">
        <v>29</v>
      </c>
      <c r="D2561" s="1318">
        <v>25</v>
      </c>
      <c r="E2561" s="1318">
        <v>21</v>
      </c>
      <c r="F2561" s="1318">
        <v>19</v>
      </c>
      <c r="G2561" s="1318">
        <v>17</v>
      </c>
      <c r="H2561" s="1318">
        <v>15</v>
      </c>
      <c r="I2561" s="1318">
        <v>13</v>
      </c>
      <c r="J2561" s="1318">
        <v>12</v>
      </c>
    </row>
    <row r="2562" spans="1:10" x14ac:dyDescent="0.25">
      <c r="A2562" s="1360">
        <v>37</v>
      </c>
      <c r="B2562" s="1318" t="s">
        <v>12628</v>
      </c>
      <c r="C2562" s="1318">
        <v>333</v>
      </c>
      <c r="D2562" s="1318">
        <v>289</v>
      </c>
      <c r="E2562" s="1318">
        <v>256</v>
      </c>
      <c r="F2562" s="1318">
        <v>229</v>
      </c>
      <c r="G2562" s="1318">
        <v>208</v>
      </c>
      <c r="H2562" s="1318">
        <v>190</v>
      </c>
      <c r="I2562" s="1318">
        <v>168</v>
      </c>
      <c r="J2562" s="1318">
        <v>151</v>
      </c>
    </row>
    <row r="2563" spans="1:10" x14ac:dyDescent="0.25">
      <c r="B2563" s="1318" t="s">
        <v>15718</v>
      </c>
      <c r="C2563" s="1318">
        <v>24</v>
      </c>
      <c r="D2563" s="1318">
        <v>21</v>
      </c>
      <c r="E2563" s="1318">
        <v>19</v>
      </c>
      <c r="F2563" s="1318">
        <v>17</v>
      </c>
      <c r="G2563" s="1318">
        <v>15</v>
      </c>
      <c r="H2563" s="1318">
        <v>14</v>
      </c>
      <c r="I2563" s="1318">
        <v>12</v>
      </c>
      <c r="J2563" s="1318">
        <v>11</v>
      </c>
    </row>
    <row r="2564" spans="1:10" x14ac:dyDescent="0.25">
      <c r="A2564" s="1360">
        <v>38</v>
      </c>
      <c r="B2564" s="1318" t="s">
        <v>12628</v>
      </c>
      <c r="C2564" s="1318">
        <v>318</v>
      </c>
      <c r="D2564" s="1318">
        <v>278</v>
      </c>
      <c r="E2564" s="1318">
        <v>247</v>
      </c>
      <c r="F2564" s="1318">
        <v>222</v>
      </c>
      <c r="G2564" s="1318">
        <v>202</v>
      </c>
      <c r="H2564" s="1318">
        <v>185</v>
      </c>
      <c r="I2564" s="1318">
        <v>164</v>
      </c>
      <c r="J2564" s="1318">
        <v>148</v>
      </c>
    </row>
    <row r="2565" spans="1:10" x14ac:dyDescent="0.25">
      <c r="B2565" s="1318" t="s">
        <v>15718</v>
      </c>
      <c r="C2565" s="1318">
        <v>22</v>
      </c>
      <c r="D2565" s="1318">
        <v>19</v>
      </c>
      <c r="E2565" s="1318">
        <v>17</v>
      </c>
      <c r="F2565" s="1318">
        <v>15</v>
      </c>
      <c r="G2565" s="1318">
        <v>14</v>
      </c>
      <c r="H2565" s="1318">
        <v>13</v>
      </c>
      <c r="I2565" s="1318">
        <v>11</v>
      </c>
      <c r="J2565" s="1318">
        <v>10</v>
      </c>
    </row>
    <row r="2566" spans="1:10" x14ac:dyDescent="0.25">
      <c r="A2566" s="1360">
        <v>39</v>
      </c>
      <c r="B2566" s="1318" t="s">
        <v>12628</v>
      </c>
      <c r="C2566" s="1318">
        <v>305</v>
      </c>
      <c r="D2566" s="1318">
        <v>268</v>
      </c>
      <c r="E2566" s="1318">
        <v>238</v>
      </c>
      <c r="F2566" s="1318">
        <v>215</v>
      </c>
      <c r="G2566" s="1318">
        <v>196</v>
      </c>
      <c r="H2566" s="1318">
        <v>180</v>
      </c>
      <c r="I2566" s="1318">
        <v>160</v>
      </c>
      <c r="J2566" s="1318">
        <v>144</v>
      </c>
    </row>
    <row r="2567" spans="1:10" x14ac:dyDescent="0.25">
      <c r="B2567" s="1318" t="s">
        <v>15718</v>
      </c>
      <c r="C2567" s="1318">
        <v>21</v>
      </c>
      <c r="D2567" s="1318">
        <v>18</v>
      </c>
      <c r="E2567" s="1318">
        <v>16</v>
      </c>
      <c r="F2567" s="1318">
        <v>15</v>
      </c>
      <c r="G2567" s="1318">
        <v>13</v>
      </c>
      <c r="H2567" s="1318">
        <v>12</v>
      </c>
      <c r="I2567" s="1318">
        <v>11</v>
      </c>
      <c r="J2567" s="1318">
        <v>10</v>
      </c>
    </row>
    <row r="2568" spans="1:10" x14ac:dyDescent="0.25">
      <c r="A2568" s="1360">
        <v>40</v>
      </c>
      <c r="B2568" s="1318" t="s">
        <v>12628</v>
      </c>
      <c r="C2568" s="1318">
        <v>293</v>
      </c>
      <c r="D2568" s="1318">
        <v>258</v>
      </c>
      <c r="E2568" s="1318">
        <v>230</v>
      </c>
      <c r="F2568" s="1318">
        <v>208</v>
      </c>
      <c r="G2568" s="1318">
        <v>190</v>
      </c>
      <c r="H2568" s="1318">
        <v>175</v>
      </c>
      <c r="I2568" s="1318">
        <v>156</v>
      </c>
      <c r="J2568" s="1318">
        <v>141</v>
      </c>
    </row>
    <row r="2569" spans="1:10" x14ac:dyDescent="0.25">
      <c r="B2569" s="1318" t="s">
        <v>15718</v>
      </c>
      <c r="C2569" s="1318">
        <v>20</v>
      </c>
      <c r="D2569" s="1318">
        <v>18</v>
      </c>
      <c r="E2569" s="1318">
        <v>16</v>
      </c>
      <c r="F2569" s="1318">
        <v>14</v>
      </c>
      <c r="G2569" s="1318">
        <v>13</v>
      </c>
      <c r="H2569" s="1318">
        <v>12</v>
      </c>
      <c r="I2569" s="1318">
        <v>11</v>
      </c>
      <c r="J2569" s="1318">
        <v>10</v>
      </c>
    </row>
    <row r="2570" spans="1:10" x14ac:dyDescent="0.25">
      <c r="A2570" s="1360" t="s">
        <v>12673</v>
      </c>
    </row>
    <row r="2571" spans="1:10" x14ac:dyDescent="0.25">
      <c r="A2571" s="1360" t="s">
        <v>12638</v>
      </c>
    </row>
    <row r="2572" spans="1:10" x14ac:dyDescent="0.25">
      <c r="A2572" s="1360" t="s">
        <v>22222</v>
      </c>
      <c r="B2572" s="1318" t="s">
        <v>22223</v>
      </c>
      <c r="C2572" s="1318" t="s">
        <v>22265</v>
      </c>
    </row>
    <row r="2573" spans="1:10" x14ac:dyDescent="0.25">
      <c r="A2573" s="1360" t="s">
        <v>22225</v>
      </c>
      <c r="B2573" s="1318" t="s">
        <v>15752</v>
      </c>
      <c r="C2573" s="1318" t="s">
        <v>22226</v>
      </c>
    </row>
    <row r="2575" spans="1:10" x14ac:dyDescent="0.25">
      <c r="A2575" s="1360" t="s">
        <v>22227</v>
      </c>
      <c r="B2575" s="1318" t="s">
        <v>22228</v>
      </c>
      <c r="C2575" s="1318" t="s">
        <v>22229</v>
      </c>
    </row>
    <row r="2576" spans="1:10" x14ac:dyDescent="0.25">
      <c r="C2576" s="1318" t="s">
        <v>22230</v>
      </c>
      <c r="D2576" s="1318" t="s">
        <v>22250</v>
      </c>
      <c r="E2576" s="1318" t="s">
        <v>22255</v>
      </c>
      <c r="F2576" s="1318" t="s">
        <v>22233</v>
      </c>
      <c r="G2576" s="1318" t="s">
        <v>22234</v>
      </c>
      <c r="H2576" s="1318" t="s">
        <v>22235</v>
      </c>
      <c r="I2576" s="1318" t="s">
        <v>22236</v>
      </c>
      <c r="J2576" s="1318" t="s">
        <v>22237</v>
      </c>
    </row>
    <row r="2577" spans="1:10" x14ac:dyDescent="0.25">
      <c r="A2577" s="1360" t="s">
        <v>15753</v>
      </c>
      <c r="B2577" s="1318" t="s">
        <v>15754</v>
      </c>
      <c r="C2577" s="1318" t="s">
        <v>22238</v>
      </c>
      <c r="D2577" s="1318" t="s">
        <v>22239</v>
      </c>
      <c r="E2577" s="1318" t="s">
        <v>22240</v>
      </c>
      <c r="F2577" s="1318" t="s">
        <v>22241</v>
      </c>
      <c r="G2577" s="1318" t="s">
        <v>22242</v>
      </c>
      <c r="H2577" s="1318" t="s">
        <v>22243</v>
      </c>
      <c r="I2577" s="1318" t="s">
        <v>22244</v>
      </c>
      <c r="J2577" s="1318" t="s">
        <v>22245</v>
      </c>
    </row>
    <row r="2578" spans="1:10" x14ac:dyDescent="0.25">
      <c r="A2578" s="1360" t="s">
        <v>22246</v>
      </c>
      <c r="B2578" s="1318" t="s">
        <v>22247</v>
      </c>
      <c r="C2578" s="1318" t="s">
        <v>22248</v>
      </c>
      <c r="D2578" s="1318" t="s">
        <v>22248</v>
      </c>
      <c r="E2578" s="1318" t="s">
        <v>22248</v>
      </c>
      <c r="F2578" s="1318" t="s">
        <v>22248</v>
      </c>
      <c r="G2578" s="1318" t="s">
        <v>22248</v>
      </c>
      <c r="H2578" s="1318" t="s">
        <v>22248</v>
      </c>
      <c r="I2578" s="1318" t="s">
        <v>22248</v>
      </c>
      <c r="J2578" s="1318" t="s">
        <v>22248</v>
      </c>
    </row>
    <row r="2580" spans="1:10" x14ac:dyDescent="0.25">
      <c r="A2580" s="1360">
        <v>20</v>
      </c>
      <c r="B2580" s="1318" t="s">
        <v>12628</v>
      </c>
      <c r="C2580" s="1318">
        <v>480</v>
      </c>
      <c r="D2580" s="1318">
        <v>480</v>
      </c>
      <c r="E2580" s="1318">
        <v>480</v>
      </c>
      <c r="F2580" s="1318">
        <v>448</v>
      </c>
      <c r="G2580" s="1318">
        <v>403</v>
      </c>
      <c r="H2580" s="1318">
        <v>367</v>
      </c>
      <c r="I2580" s="1318">
        <v>286</v>
      </c>
      <c r="J2580" s="1318">
        <v>243</v>
      </c>
    </row>
    <row r="2581" spans="1:10" x14ac:dyDescent="0.25">
      <c r="B2581" s="1318" t="s">
        <v>15718</v>
      </c>
      <c r="C2581" s="1318">
        <v>480</v>
      </c>
      <c r="D2581" s="1318">
        <v>480</v>
      </c>
      <c r="E2581" s="1318">
        <v>480</v>
      </c>
      <c r="F2581" s="1318">
        <v>448</v>
      </c>
      <c r="G2581" s="1318">
        <v>403</v>
      </c>
      <c r="H2581" s="1318">
        <v>367</v>
      </c>
      <c r="I2581" s="1318">
        <v>286</v>
      </c>
      <c r="J2581" s="1318">
        <v>85</v>
      </c>
    </row>
    <row r="2582" spans="1:10" x14ac:dyDescent="0.25">
      <c r="A2582" s="1360">
        <v>21</v>
      </c>
      <c r="B2582" s="1318" t="s">
        <v>12628</v>
      </c>
      <c r="C2582" s="1318">
        <v>480</v>
      </c>
      <c r="D2582" s="1318">
        <v>480</v>
      </c>
      <c r="E2582" s="1318">
        <v>480</v>
      </c>
      <c r="F2582" s="1318">
        <v>448</v>
      </c>
      <c r="G2582" s="1318">
        <v>403</v>
      </c>
      <c r="H2582" s="1318">
        <v>367</v>
      </c>
      <c r="I2582" s="1318">
        <v>276</v>
      </c>
      <c r="J2582" s="1318">
        <v>236</v>
      </c>
    </row>
    <row r="2583" spans="1:10" x14ac:dyDescent="0.25">
      <c r="B2583" s="1318" t="s">
        <v>15718</v>
      </c>
      <c r="C2583" s="1318">
        <v>480</v>
      </c>
      <c r="D2583" s="1318">
        <v>480</v>
      </c>
      <c r="E2583" s="1318">
        <v>480</v>
      </c>
      <c r="F2583" s="1318">
        <v>448</v>
      </c>
      <c r="G2583" s="1318">
        <v>403</v>
      </c>
      <c r="H2583" s="1318">
        <v>367</v>
      </c>
      <c r="I2583" s="1318">
        <v>158</v>
      </c>
      <c r="J2583" s="1318">
        <v>65</v>
      </c>
    </row>
    <row r="2584" spans="1:10" x14ac:dyDescent="0.25">
      <c r="A2584" s="1360">
        <v>22</v>
      </c>
      <c r="B2584" s="1318" t="s">
        <v>12628</v>
      </c>
      <c r="C2584" s="1318">
        <v>480</v>
      </c>
      <c r="D2584" s="1318">
        <v>480</v>
      </c>
      <c r="E2584" s="1318">
        <v>480</v>
      </c>
      <c r="F2584" s="1318">
        <v>448</v>
      </c>
      <c r="G2584" s="1318">
        <v>403</v>
      </c>
      <c r="H2584" s="1318">
        <v>320</v>
      </c>
      <c r="I2584" s="1318">
        <v>266</v>
      </c>
      <c r="J2584" s="1318">
        <v>228</v>
      </c>
    </row>
    <row r="2585" spans="1:10" x14ac:dyDescent="0.25">
      <c r="B2585" s="1318" t="s">
        <v>15718</v>
      </c>
      <c r="C2585" s="1318">
        <v>480</v>
      </c>
      <c r="D2585" s="1318">
        <v>480</v>
      </c>
      <c r="E2585" s="1318">
        <v>480</v>
      </c>
      <c r="F2585" s="1318">
        <v>448</v>
      </c>
      <c r="G2585" s="1318">
        <v>403</v>
      </c>
      <c r="H2585" s="1318">
        <v>320</v>
      </c>
      <c r="I2585" s="1318">
        <v>101</v>
      </c>
      <c r="J2585" s="1318">
        <v>53</v>
      </c>
    </row>
    <row r="2586" spans="1:10" x14ac:dyDescent="0.25">
      <c r="A2586" s="1360">
        <v>23</v>
      </c>
      <c r="B2586" s="1318" t="s">
        <v>12628</v>
      </c>
      <c r="C2586" s="1318">
        <v>480</v>
      </c>
      <c r="D2586" s="1318">
        <v>480</v>
      </c>
      <c r="E2586" s="1318">
        <v>480</v>
      </c>
      <c r="F2586" s="1318">
        <v>448</v>
      </c>
      <c r="G2586" s="1318">
        <v>376</v>
      </c>
      <c r="H2586" s="1318">
        <v>307</v>
      </c>
      <c r="I2586" s="1318">
        <v>258</v>
      </c>
      <c r="J2586" s="1318">
        <v>222</v>
      </c>
    </row>
    <row r="2587" spans="1:10" x14ac:dyDescent="0.25">
      <c r="B2587" s="1318" t="s">
        <v>15718</v>
      </c>
      <c r="C2587" s="1318">
        <v>480</v>
      </c>
      <c r="D2587" s="1318">
        <v>480</v>
      </c>
      <c r="E2587" s="1318">
        <v>480</v>
      </c>
      <c r="F2587" s="1318">
        <v>448</v>
      </c>
      <c r="G2587" s="1318">
        <v>376</v>
      </c>
      <c r="H2587" s="1318">
        <v>219</v>
      </c>
      <c r="I2587" s="1318">
        <v>73</v>
      </c>
      <c r="J2587" s="1318">
        <v>44</v>
      </c>
    </row>
    <row r="2588" spans="1:10" x14ac:dyDescent="0.25">
      <c r="A2588" s="1360">
        <v>24</v>
      </c>
      <c r="B2588" s="1318" t="s">
        <v>12628</v>
      </c>
      <c r="C2588" s="1318">
        <v>480</v>
      </c>
      <c r="D2588" s="1318">
        <v>480</v>
      </c>
      <c r="E2588" s="1318">
        <v>480</v>
      </c>
      <c r="F2588" s="1318">
        <v>448</v>
      </c>
      <c r="G2588" s="1318">
        <v>338</v>
      </c>
      <c r="H2588" s="1318">
        <v>296</v>
      </c>
      <c r="I2588" s="1318">
        <v>249</v>
      </c>
      <c r="J2588" s="1318">
        <v>215</v>
      </c>
    </row>
    <row r="2589" spans="1:10" x14ac:dyDescent="0.25">
      <c r="B2589" s="1318" t="s">
        <v>15718</v>
      </c>
      <c r="C2589" s="1318">
        <v>480</v>
      </c>
      <c r="D2589" s="1318">
        <v>480</v>
      </c>
      <c r="E2589" s="1318">
        <v>480</v>
      </c>
      <c r="F2589" s="1318">
        <v>448</v>
      </c>
      <c r="G2589" s="1318">
        <v>338</v>
      </c>
      <c r="H2589" s="1318">
        <v>119</v>
      </c>
      <c r="I2589" s="1318">
        <v>57</v>
      </c>
      <c r="J2589" s="1318">
        <v>38</v>
      </c>
    </row>
    <row r="2590" spans="1:10" x14ac:dyDescent="0.25">
      <c r="A2590" s="1360">
        <v>25</v>
      </c>
      <c r="B2590" s="1318" t="s">
        <v>12628</v>
      </c>
      <c r="C2590" s="1318">
        <v>480</v>
      </c>
      <c r="D2590" s="1318">
        <v>480</v>
      </c>
      <c r="E2590" s="1318">
        <v>480</v>
      </c>
      <c r="F2590" s="1318">
        <v>374</v>
      </c>
      <c r="G2590" s="1318">
        <v>324</v>
      </c>
      <c r="H2590" s="1318">
        <v>285</v>
      </c>
      <c r="I2590" s="1318">
        <v>241</v>
      </c>
      <c r="J2590" s="1318">
        <v>209</v>
      </c>
    </row>
    <row r="2591" spans="1:10" x14ac:dyDescent="0.25">
      <c r="B2591" s="1318" t="s">
        <v>15718</v>
      </c>
      <c r="C2591" s="1318">
        <v>480</v>
      </c>
      <c r="D2591" s="1318">
        <v>480</v>
      </c>
      <c r="E2591" s="1318">
        <v>480</v>
      </c>
      <c r="F2591" s="1318">
        <v>374</v>
      </c>
      <c r="G2591" s="1318">
        <v>160</v>
      </c>
      <c r="H2591" s="1318">
        <v>81</v>
      </c>
      <c r="I2591" s="1318">
        <v>47</v>
      </c>
      <c r="J2591" s="1318">
        <v>33</v>
      </c>
    </row>
    <row r="2592" spans="1:10" x14ac:dyDescent="0.25">
      <c r="A2592" s="1360">
        <v>26</v>
      </c>
      <c r="B2592" s="1318" t="s">
        <v>12628</v>
      </c>
      <c r="C2592" s="1318">
        <v>480</v>
      </c>
      <c r="D2592" s="1318">
        <v>480</v>
      </c>
      <c r="E2592" s="1318">
        <v>423</v>
      </c>
      <c r="F2592" s="1318">
        <v>357</v>
      </c>
      <c r="G2592" s="1318">
        <v>311</v>
      </c>
      <c r="H2592" s="1318">
        <v>275</v>
      </c>
      <c r="I2592" s="1318">
        <v>234</v>
      </c>
      <c r="J2592" s="1318">
        <v>203</v>
      </c>
    </row>
    <row r="2593" spans="1:10" x14ac:dyDescent="0.25">
      <c r="B2593" s="1318" t="s">
        <v>15718</v>
      </c>
      <c r="C2593" s="1318">
        <v>480</v>
      </c>
      <c r="D2593" s="1318">
        <v>480</v>
      </c>
      <c r="E2593" s="1318">
        <v>423</v>
      </c>
      <c r="F2593" s="1318">
        <v>207</v>
      </c>
      <c r="G2593" s="1318">
        <v>97</v>
      </c>
      <c r="H2593" s="1318">
        <v>61</v>
      </c>
      <c r="I2593" s="1318">
        <v>39</v>
      </c>
      <c r="J2593" s="1318">
        <v>29</v>
      </c>
    </row>
    <row r="2594" spans="1:10" x14ac:dyDescent="0.25">
      <c r="A2594" s="1360">
        <v>27</v>
      </c>
      <c r="B2594" s="1318" t="s">
        <v>12628</v>
      </c>
      <c r="C2594" s="1318">
        <v>480</v>
      </c>
      <c r="D2594" s="1318">
        <v>480</v>
      </c>
      <c r="E2594" s="1318">
        <v>398</v>
      </c>
      <c r="F2594" s="1318">
        <v>342</v>
      </c>
      <c r="G2594" s="1318">
        <v>299</v>
      </c>
      <c r="H2594" s="1318">
        <v>265</v>
      </c>
      <c r="I2594" s="1318">
        <v>227</v>
      </c>
      <c r="J2594" s="1318">
        <v>198</v>
      </c>
    </row>
    <row r="2595" spans="1:10" x14ac:dyDescent="0.25">
      <c r="B2595" s="1318" t="s">
        <v>15718</v>
      </c>
      <c r="C2595" s="1318">
        <v>480</v>
      </c>
      <c r="D2595" s="1318">
        <v>480</v>
      </c>
      <c r="E2595" s="1318">
        <v>261</v>
      </c>
      <c r="F2595" s="1318">
        <v>112</v>
      </c>
      <c r="G2595" s="1318">
        <v>69</v>
      </c>
      <c r="H2595" s="1318">
        <v>48</v>
      </c>
      <c r="I2595" s="1318">
        <v>33</v>
      </c>
      <c r="J2595" s="1318">
        <v>26</v>
      </c>
    </row>
    <row r="2596" spans="1:10" x14ac:dyDescent="0.25">
      <c r="A2596" s="1360">
        <v>28</v>
      </c>
      <c r="B2596" s="1318" t="s">
        <v>12628</v>
      </c>
      <c r="C2596" s="1318">
        <v>480</v>
      </c>
      <c r="D2596" s="1318">
        <v>451</v>
      </c>
      <c r="E2596" s="1318">
        <v>380</v>
      </c>
      <c r="F2596" s="1318">
        <v>328</v>
      </c>
      <c r="G2596" s="1318">
        <v>288</v>
      </c>
      <c r="H2596" s="1318">
        <v>256</v>
      </c>
      <c r="I2596" s="1318">
        <v>220</v>
      </c>
      <c r="J2596" s="1318">
        <v>193</v>
      </c>
    </row>
    <row r="2597" spans="1:10" x14ac:dyDescent="0.25">
      <c r="B2597" s="1318" t="s">
        <v>15718</v>
      </c>
      <c r="C2597" s="1318">
        <v>480</v>
      </c>
      <c r="D2597" s="1318">
        <v>410</v>
      </c>
      <c r="E2597" s="1318">
        <v>132</v>
      </c>
      <c r="F2597" s="1318">
        <v>78</v>
      </c>
      <c r="G2597" s="1318">
        <v>54</v>
      </c>
      <c r="H2597" s="1318">
        <v>41</v>
      </c>
      <c r="I2597" s="1318">
        <v>30</v>
      </c>
      <c r="J2597" s="1318">
        <v>23</v>
      </c>
    </row>
    <row r="2598" spans="1:10" x14ac:dyDescent="0.25">
      <c r="A2598" s="1360">
        <v>29</v>
      </c>
      <c r="B2598" s="1318" t="s">
        <v>12628</v>
      </c>
      <c r="C2598" s="1318">
        <v>480</v>
      </c>
      <c r="D2598" s="1318">
        <v>428</v>
      </c>
      <c r="E2598" s="1318">
        <v>363</v>
      </c>
      <c r="F2598" s="1318">
        <v>315</v>
      </c>
      <c r="G2598" s="1318">
        <v>278</v>
      </c>
      <c r="H2598" s="1318">
        <v>248</v>
      </c>
      <c r="I2598" s="1318">
        <v>214</v>
      </c>
      <c r="J2598" s="1318">
        <v>188</v>
      </c>
    </row>
    <row r="2599" spans="1:10" x14ac:dyDescent="0.25">
      <c r="B2599" s="1318" t="s">
        <v>15718</v>
      </c>
      <c r="C2599" s="1318">
        <v>480</v>
      </c>
      <c r="D2599" s="1318">
        <v>151</v>
      </c>
      <c r="E2599" s="1318">
        <v>84</v>
      </c>
      <c r="F2599" s="1318">
        <v>58</v>
      </c>
      <c r="G2599" s="1318">
        <v>44</v>
      </c>
      <c r="H2599" s="1318">
        <v>34</v>
      </c>
      <c r="I2599" s="1318">
        <v>26</v>
      </c>
      <c r="J2599" s="1318">
        <v>21</v>
      </c>
    </row>
    <row r="2600" spans="1:10" x14ac:dyDescent="0.25">
      <c r="A2600" s="1360">
        <v>30</v>
      </c>
      <c r="B2600" s="1318" t="s">
        <v>12628</v>
      </c>
      <c r="C2600" s="1318">
        <v>480</v>
      </c>
      <c r="D2600" s="1318">
        <v>408</v>
      </c>
      <c r="E2600" s="1318">
        <v>348</v>
      </c>
      <c r="F2600" s="1318">
        <v>303</v>
      </c>
      <c r="G2600" s="1318">
        <v>268</v>
      </c>
      <c r="H2600" s="1318">
        <v>240</v>
      </c>
      <c r="I2600" s="1318">
        <v>208</v>
      </c>
      <c r="J2600" s="1318">
        <v>183</v>
      </c>
    </row>
    <row r="2601" spans="1:10" x14ac:dyDescent="0.25">
      <c r="B2601" s="1318" t="s">
        <v>15718</v>
      </c>
      <c r="C2601" s="1318">
        <v>177</v>
      </c>
      <c r="D2601" s="1318">
        <v>91</v>
      </c>
      <c r="E2601" s="1318">
        <v>61</v>
      </c>
      <c r="F2601" s="1318">
        <v>46</v>
      </c>
      <c r="G2601" s="1318">
        <v>36</v>
      </c>
      <c r="H2601" s="1318">
        <v>29</v>
      </c>
      <c r="I2601" s="1318">
        <v>23</v>
      </c>
      <c r="J2601" s="1318">
        <v>19</v>
      </c>
    </row>
    <row r="2602" spans="1:10" x14ac:dyDescent="0.25">
      <c r="A2602" s="1360">
        <v>31</v>
      </c>
      <c r="B2602" s="1318" t="s">
        <v>12628</v>
      </c>
      <c r="C2602" s="1318">
        <v>466</v>
      </c>
      <c r="D2602" s="1318">
        <v>389</v>
      </c>
      <c r="E2602" s="1318">
        <v>333</v>
      </c>
      <c r="F2602" s="1318">
        <v>292</v>
      </c>
      <c r="G2602" s="1318">
        <v>259</v>
      </c>
      <c r="H2602" s="1318">
        <v>233</v>
      </c>
      <c r="I2602" s="1318">
        <v>202</v>
      </c>
      <c r="J2602" s="1318">
        <v>178</v>
      </c>
    </row>
    <row r="2603" spans="1:10" x14ac:dyDescent="0.25">
      <c r="B2603" s="1318" t="s">
        <v>15718</v>
      </c>
      <c r="C2603" s="1318">
        <v>100</v>
      </c>
      <c r="D2603" s="1318">
        <v>65</v>
      </c>
      <c r="E2603" s="1318">
        <v>48</v>
      </c>
      <c r="F2603" s="1318">
        <v>38</v>
      </c>
      <c r="G2603" s="1318">
        <v>31</v>
      </c>
      <c r="H2603" s="1318">
        <v>26</v>
      </c>
      <c r="I2603" s="1318">
        <v>21</v>
      </c>
      <c r="J2603" s="1318">
        <v>17</v>
      </c>
    </row>
    <row r="2604" spans="1:10" x14ac:dyDescent="0.25">
      <c r="A2604" s="1360">
        <v>32</v>
      </c>
      <c r="B2604" s="1318" t="s">
        <v>12628</v>
      </c>
      <c r="C2604" s="1318">
        <v>443</v>
      </c>
      <c r="D2604" s="1318">
        <v>372</v>
      </c>
      <c r="E2604" s="1318">
        <v>320</v>
      </c>
      <c r="F2604" s="1318">
        <v>281</v>
      </c>
      <c r="G2604" s="1318">
        <v>251</v>
      </c>
      <c r="H2604" s="1318">
        <v>226</v>
      </c>
      <c r="I2604" s="1318">
        <v>197</v>
      </c>
      <c r="J2604" s="1318">
        <v>174</v>
      </c>
    </row>
    <row r="2605" spans="1:10" x14ac:dyDescent="0.25">
      <c r="B2605" s="1318" t="s">
        <v>15718</v>
      </c>
      <c r="C2605" s="1318">
        <v>71</v>
      </c>
      <c r="D2605" s="1318">
        <v>51</v>
      </c>
      <c r="E2605" s="1318">
        <v>39</v>
      </c>
      <c r="F2605" s="1318">
        <v>32</v>
      </c>
      <c r="G2605" s="1318">
        <v>27</v>
      </c>
      <c r="H2605" s="1318">
        <v>23</v>
      </c>
      <c r="I2605" s="1318">
        <v>19</v>
      </c>
      <c r="J2605" s="1318">
        <v>16</v>
      </c>
    </row>
    <row r="2606" spans="1:10" x14ac:dyDescent="0.25">
      <c r="A2606" s="1360">
        <v>33</v>
      </c>
      <c r="B2606" s="1318" t="s">
        <v>12628</v>
      </c>
      <c r="C2606" s="1318">
        <v>421</v>
      </c>
      <c r="D2606" s="1318">
        <v>356</v>
      </c>
      <c r="E2606" s="1318">
        <v>308</v>
      </c>
      <c r="F2606" s="1318">
        <v>272</v>
      </c>
      <c r="G2606" s="1318">
        <v>243</v>
      </c>
      <c r="H2606" s="1318">
        <v>219</v>
      </c>
      <c r="I2606" s="1318">
        <v>191</v>
      </c>
      <c r="J2606" s="1318">
        <v>170</v>
      </c>
    </row>
    <row r="2607" spans="1:10" x14ac:dyDescent="0.25">
      <c r="B2607" s="1318" t="s">
        <v>15718</v>
      </c>
      <c r="C2607" s="1318">
        <v>53</v>
      </c>
      <c r="D2607" s="1318">
        <v>41</v>
      </c>
      <c r="E2607" s="1318">
        <v>33</v>
      </c>
      <c r="F2607" s="1318">
        <v>28</v>
      </c>
      <c r="G2607" s="1318">
        <v>24</v>
      </c>
      <c r="H2607" s="1318">
        <v>21</v>
      </c>
      <c r="I2607" s="1318">
        <v>17</v>
      </c>
      <c r="J2607" s="1318">
        <v>15</v>
      </c>
    </row>
    <row r="2608" spans="1:10" x14ac:dyDescent="0.25">
      <c r="A2608" s="1360">
        <v>34</v>
      </c>
      <c r="B2608" s="1318" t="s">
        <v>12628</v>
      </c>
      <c r="C2608" s="1318">
        <v>402</v>
      </c>
      <c r="D2608" s="1318">
        <v>341</v>
      </c>
      <c r="E2608" s="1318">
        <v>297</v>
      </c>
      <c r="F2608" s="1318">
        <v>262</v>
      </c>
      <c r="G2608" s="1318">
        <v>235</v>
      </c>
      <c r="H2608" s="1318">
        <v>213</v>
      </c>
      <c r="I2608" s="1318">
        <v>186</v>
      </c>
      <c r="J2608" s="1318">
        <v>166</v>
      </c>
    </row>
    <row r="2609" spans="1:10" x14ac:dyDescent="0.25">
      <c r="B2609" s="1318" t="s">
        <v>15718</v>
      </c>
      <c r="C2609" s="1318">
        <v>42</v>
      </c>
      <c r="D2609" s="1318">
        <v>34</v>
      </c>
      <c r="E2609" s="1318">
        <v>28</v>
      </c>
      <c r="F2609" s="1318">
        <v>24</v>
      </c>
      <c r="G2609" s="1318">
        <v>21</v>
      </c>
      <c r="H2609" s="1318">
        <v>18</v>
      </c>
      <c r="I2609" s="1318">
        <v>16</v>
      </c>
      <c r="J2609" s="1318">
        <v>14</v>
      </c>
    </row>
    <row r="2610" spans="1:10" x14ac:dyDescent="0.25">
      <c r="A2610" s="1360">
        <v>35</v>
      </c>
      <c r="B2610" s="1318" t="s">
        <v>12628</v>
      </c>
      <c r="C2610" s="1318">
        <v>384</v>
      </c>
      <c r="D2610" s="1318">
        <v>328</v>
      </c>
      <c r="E2610" s="1318">
        <v>286</v>
      </c>
      <c r="F2610" s="1318">
        <v>254</v>
      </c>
      <c r="G2610" s="1318">
        <v>228</v>
      </c>
      <c r="H2610" s="1318">
        <v>207</v>
      </c>
      <c r="I2610" s="1318">
        <v>182</v>
      </c>
      <c r="J2610" s="1318">
        <v>162</v>
      </c>
    </row>
    <row r="2611" spans="1:10" x14ac:dyDescent="0.25">
      <c r="B2611" s="1318" t="s">
        <v>15718</v>
      </c>
      <c r="C2611" s="1318">
        <v>35</v>
      </c>
      <c r="D2611" s="1318">
        <v>29</v>
      </c>
      <c r="E2611" s="1318">
        <v>24</v>
      </c>
      <c r="F2611" s="1318">
        <v>21</v>
      </c>
      <c r="G2611" s="1318">
        <v>19</v>
      </c>
      <c r="H2611" s="1318">
        <v>17</v>
      </c>
      <c r="I2611" s="1318">
        <v>14</v>
      </c>
      <c r="J2611" s="1318">
        <v>13</v>
      </c>
    </row>
    <row r="2612" spans="1:10" x14ac:dyDescent="0.25">
      <c r="A2612" s="1360">
        <v>36</v>
      </c>
      <c r="B2612" s="1318" t="s">
        <v>12628</v>
      </c>
      <c r="C2612" s="1318">
        <v>368</v>
      </c>
      <c r="D2612" s="1318">
        <v>316</v>
      </c>
      <c r="E2612" s="1318">
        <v>276</v>
      </c>
      <c r="F2612" s="1318">
        <v>246</v>
      </c>
      <c r="G2612" s="1318">
        <v>221</v>
      </c>
      <c r="H2612" s="1318">
        <v>201</v>
      </c>
      <c r="I2612" s="1318">
        <v>177</v>
      </c>
      <c r="J2612" s="1318">
        <v>158</v>
      </c>
    </row>
    <row r="2613" spans="1:10" x14ac:dyDescent="0.25">
      <c r="B2613" s="1318" t="s">
        <v>15718</v>
      </c>
      <c r="C2613" s="1318">
        <v>30</v>
      </c>
      <c r="D2613" s="1318">
        <v>25</v>
      </c>
      <c r="E2613" s="1318">
        <v>22</v>
      </c>
      <c r="F2613" s="1318">
        <v>19</v>
      </c>
      <c r="G2613" s="1318">
        <v>17</v>
      </c>
      <c r="H2613" s="1318">
        <v>15</v>
      </c>
      <c r="I2613" s="1318">
        <v>13</v>
      </c>
      <c r="J2613" s="1318">
        <v>12</v>
      </c>
    </row>
    <row r="2614" spans="1:10" x14ac:dyDescent="0.25">
      <c r="A2614" s="1360">
        <v>37</v>
      </c>
      <c r="B2614" s="1318" t="s">
        <v>12628</v>
      </c>
      <c r="C2614" s="1318">
        <v>353</v>
      </c>
      <c r="D2614" s="1318">
        <v>304</v>
      </c>
      <c r="E2614" s="1318">
        <v>267</v>
      </c>
      <c r="F2614" s="1318">
        <v>238</v>
      </c>
      <c r="G2614" s="1318">
        <v>215</v>
      </c>
      <c r="H2614" s="1318">
        <v>196</v>
      </c>
      <c r="I2614" s="1318">
        <v>173</v>
      </c>
      <c r="J2614" s="1318">
        <v>155</v>
      </c>
    </row>
    <row r="2615" spans="1:10" x14ac:dyDescent="0.25">
      <c r="B2615" s="1318" t="s">
        <v>15718</v>
      </c>
      <c r="C2615" s="1318">
        <v>26</v>
      </c>
      <c r="D2615" s="1318">
        <v>22</v>
      </c>
      <c r="E2615" s="1318">
        <v>19</v>
      </c>
      <c r="F2615" s="1318">
        <v>17</v>
      </c>
      <c r="G2615" s="1318">
        <v>15</v>
      </c>
      <c r="H2615" s="1318">
        <v>14</v>
      </c>
      <c r="I2615" s="1318">
        <v>12</v>
      </c>
      <c r="J2615" s="1318">
        <v>11</v>
      </c>
    </row>
    <row r="2616" spans="1:10" x14ac:dyDescent="0.25">
      <c r="A2616" s="1360">
        <v>38</v>
      </c>
      <c r="B2616" s="1318" t="s">
        <v>12628</v>
      </c>
      <c r="C2616" s="1318">
        <v>339</v>
      </c>
      <c r="D2616" s="1318">
        <v>293</v>
      </c>
      <c r="E2616" s="1318">
        <v>258</v>
      </c>
      <c r="F2616" s="1318">
        <v>231</v>
      </c>
      <c r="G2616" s="1318">
        <v>209</v>
      </c>
      <c r="H2616" s="1318">
        <v>191</v>
      </c>
      <c r="I2616" s="1318">
        <v>169</v>
      </c>
      <c r="J2616" s="1318">
        <v>151</v>
      </c>
    </row>
    <row r="2617" spans="1:10" x14ac:dyDescent="0.25">
      <c r="B2617" s="1318" t="s">
        <v>15718</v>
      </c>
      <c r="C2617" s="1318">
        <v>23</v>
      </c>
      <c r="D2617" s="1318">
        <v>20</v>
      </c>
      <c r="E2617" s="1318">
        <v>18</v>
      </c>
      <c r="F2617" s="1318">
        <v>16</v>
      </c>
      <c r="G2617" s="1318">
        <v>14</v>
      </c>
      <c r="H2617" s="1318">
        <v>13</v>
      </c>
      <c r="I2617" s="1318">
        <v>11</v>
      </c>
      <c r="J2617" s="1318">
        <v>10</v>
      </c>
    </row>
    <row r="2618" spans="1:10" x14ac:dyDescent="0.25">
      <c r="A2618" s="1360">
        <v>39</v>
      </c>
      <c r="B2618" s="1318" t="s">
        <v>12628</v>
      </c>
      <c r="C2618" s="1318">
        <v>326</v>
      </c>
      <c r="D2618" s="1318">
        <v>283</v>
      </c>
      <c r="E2618" s="1318">
        <v>250</v>
      </c>
      <c r="F2618" s="1318">
        <v>224</v>
      </c>
      <c r="G2618" s="1318">
        <v>203</v>
      </c>
      <c r="H2618" s="1318">
        <v>186</v>
      </c>
      <c r="I2618" s="1318">
        <v>165</v>
      </c>
      <c r="J2618" s="1318">
        <v>148</v>
      </c>
    </row>
    <row r="2619" spans="1:10" x14ac:dyDescent="0.25">
      <c r="B2619" s="1318" t="s">
        <v>15718</v>
      </c>
      <c r="C2619" s="1318">
        <v>22</v>
      </c>
      <c r="D2619" s="1318">
        <v>19</v>
      </c>
      <c r="E2619" s="1318">
        <v>17</v>
      </c>
      <c r="F2619" s="1318">
        <v>15</v>
      </c>
      <c r="G2619" s="1318">
        <v>14</v>
      </c>
      <c r="H2619" s="1318">
        <v>13</v>
      </c>
      <c r="I2619" s="1318">
        <v>11</v>
      </c>
      <c r="J2619" s="1318">
        <v>10</v>
      </c>
    </row>
    <row r="2620" spans="1:10" x14ac:dyDescent="0.25">
      <c r="A2620" s="1360">
        <v>40</v>
      </c>
      <c r="B2620" s="1318" t="s">
        <v>12628</v>
      </c>
      <c r="C2620" s="1318">
        <v>314</v>
      </c>
      <c r="D2620" s="1318">
        <v>274</v>
      </c>
      <c r="E2620" s="1318">
        <v>242</v>
      </c>
      <c r="F2620" s="1318">
        <v>218</v>
      </c>
      <c r="G2620" s="1318">
        <v>198</v>
      </c>
      <c r="H2620" s="1318">
        <v>181</v>
      </c>
      <c r="I2620" s="1318">
        <v>161</v>
      </c>
      <c r="J2620" s="1318">
        <v>145</v>
      </c>
    </row>
    <row r="2621" spans="1:10" x14ac:dyDescent="0.25">
      <c r="B2621" s="1318" t="s">
        <v>15718</v>
      </c>
      <c r="C2621" s="1318">
        <v>21</v>
      </c>
      <c r="D2621" s="1318">
        <v>19</v>
      </c>
      <c r="E2621" s="1318">
        <v>16</v>
      </c>
      <c r="F2621" s="1318">
        <v>15</v>
      </c>
      <c r="G2621" s="1318">
        <v>13</v>
      </c>
      <c r="H2621" s="1318">
        <v>12</v>
      </c>
      <c r="I2621" s="1318">
        <v>11</v>
      </c>
      <c r="J2621" s="1318">
        <v>10</v>
      </c>
    </row>
    <row r="2622" spans="1:10" x14ac:dyDescent="0.25">
      <c r="A2622" s="1360" t="s">
        <v>12674</v>
      </c>
    </row>
    <row r="2623" spans="1:10" x14ac:dyDescent="0.25">
      <c r="A2623" s="1360" t="s">
        <v>12638</v>
      </c>
    </row>
    <row r="2624" spans="1:10" x14ac:dyDescent="0.25">
      <c r="A2624" s="1360" t="s">
        <v>22222</v>
      </c>
      <c r="B2624" s="1318" t="s">
        <v>22223</v>
      </c>
      <c r="C2624" s="1318" t="s">
        <v>22265</v>
      </c>
    </row>
    <row r="2625" spans="1:10" x14ac:dyDescent="0.25">
      <c r="A2625" s="1360" t="s">
        <v>22225</v>
      </c>
      <c r="B2625" s="1318" t="s">
        <v>15752</v>
      </c>
      <c r="C2625" s="1318" t="s">
        <v>22249</v>
      </c>
    </row>
    <row r="2627" spans="1:10" x14ac:dyDescent="0.25">
      <c r="A2627" s="1360" t="s">
        <v>22227</v>
      </c>
      <c r="B2627" s="1318" t="s">
        <v>22228</v>
      </c>
      <c r="C2627" s="1318" t="s">
        <v>22229</v>
      </c>
    </row>
    <row r="2628" spans="1:10" x14ac:dyDescent="0.25">
      <c r="C2628" s="1318" t="s">
        <v>22230</v>
      </c>
      <c r="D2628" s="1318" t="s">
        <v>22250</v>
      </c>
      <c r="E2628" s="1318" t="s">
        <v>22255</v>
      </c>
      <c r="F2628" s="1318" t="s">
        <v>22233</v>
      </c>
      <c r="G2628" s="1318" t="s">
        <v>22234</v>
      </c>
      <c r="H2628" s="1318" t="s">
        <v>22235</v>
      </c>
      <c r="I2628" s="1318" t="s">
        <v>22236</v>
      </c>
      <c r="J2628" s="1318" t="s">
        <v>22252</v>
      </c>
    </row>
    <row r="2629" spans="1:10" x14ac:dyDescent="0.25">
      <c r="A2629" s="1360" t="s">
        <v>15753</v>
      </c>
      <c r="B2629" s="1318" t="s">
        <v>15754</v>
      </c>
      <c r="C2629" s="1318" t="s">
        <v>22238</v>
      </c>
      <c r="D2629" s="1318" t="s">
        <v>22239</v>
      </c>
      <c r="E2629" s="1318" t="s">
        <v>22240</v>
      </c>
      <c r="F2629" s="1318" t="s">
        <v>22241</v>
      </c>
      <c r="G2629" s="1318" t="s">
        <v>22242</v>
      </c>
      <c r="H2629" s="1318" t="s">
        <v>22243</v>
      </c>
      <c r="I2629" s="1318" t="s">
        <v>22244</v>
      </c>
      <c r="J2629" s="1318" t="s">
        <v>22245</v>
      </c>
    </row>
    <row r="2630" spans="1:10" x14ac:dyDescent="0.25">
      <c r="A2630" s="1360" t="s">
        <v>22246</v>
      </c>
      <c r="B2630" s="1318" t="s">
        <v>22247</v>
      </c>
      <c r="C2630" s="1318" t="s">
        <v>22248</v>
      </c>
      <c r="D2630" s="1318" t="s">
        <v>22248</v>
      </c>
      <c r="E2630" s="1318" t="s">
        <v>22248</v>
      </c>
      <c r="F2630" s="1318" t="s">
        <v>22248</v>
      </c>
      <c r="G2630" s="1318" t="s">
        <v>22248</v>
      </c>
      <c r="H2630" s="1318" t="s">
        <v>22248</v>
      </c>
      <c r="I2630" s="1318" t="s">
        <v>22248</v>
      </c>
      <c r="J2630" s="1318" t="s">
        <v>22248</v>
      </c>
    </row>
    <row r="2632" spans="1:10" x14ac:dyDescent="0.25">
      <c r="A2632" s="1360">
        <v>20</v>
      </c>
      <c r="B2632" s="1318" t="s">
        <v>12628</v>
      </c>
      <c r="C2632" s="1318">
        <v>480</v>
      </c>
      <c r="D2632" s="1318">
        <v>480</v>
      </c>
      <c r="E2632" s="1318">
        <v>480</v>
      </c>
      <c r="F2632" s="1318">
        <v>448</v>
      </c>
      <c r="G2632" s="1318">
        <v>403</v>
      </c>
      <c r="H2632" s="1318">
        <v>367</v>
      </c>
      <c r="I2632" s="1318">
        <v>290</v>
      </c>
      <c r="J2632" s="1318">
        <v>246</v>
      </c>
    </row>
    <row r="2633" spans="1:10" x14ac:dyDescent="0.25">
      <c r="B2633" s="1318" t="s">
        <v>15718</v>
      </c>
      <c r="C2633" s="1318">
        <v>480</v>
      </c>
      <c r="D2633" s="1318">
        <v>480</v>
      </c>
      <c r="E2633" s="1318">
        <v>480</v>
      </c>
      <c r="F2633" s="1318">
        <v>448</v>
      </c>
      <c r="G2633" s="1318">
        <v>403</v>
      </c>
      <c r="H2633" s="1318">
        <v>367</v>
      </c>
      <c r="I2633" s="1318">
        <v>290</v>
      </c>
      <c r="J2633" s="1318">
        <v>104</v>
      </c>
    </row>
    <row r="2634" spans="1:10" x14ac:dyDescent="0.25">
      <c r="A2634" s="1360">
        <v>21</v>
      </c>
      <c r="B2634" s="1318" t="s">
        <v>12628</v>
      </c>
      <c r="C2634" s="1318">
        <v>480</v>
      </c>
      <c r="D2634" s="1318">
        <v>480</v>
      </c>
      <c r="E2634" s="1318">
        <v>480</v>
      </c>
      <c r="F2634" s="1318">
        <v>448</v>
      </c>
      <c r="G2634" s="1318">
        <v>403</v>
      </c>
      <c r="H2634" s="1318">
        <v>367</v>
      </c>
      <c r="I2634" s="1318">
        <v>279</v>
      </c>
      <c r="J2634" s="1318">
        <v>238</v>
      </c>
    </row>
    <row r="2635" spans="1:10" x14ac:dyDescent="0.25">
      <c r="B2635" s="1318" t="s">
        <v>15718</v>
      </c>
      <c r="C2635" s="1318">
        <v>480</v>
      </c>
      <c r="D2635" s="1318">
        <v>480</v>
      </c>
      <c r="E2635" s="1318">
        <v>480</v>
      </c>
      <c r="F2635" s="1318">
        <v>448</v>
      </c>
      <c r="G2635" s="1318">
        <v>403</v>
      </c>
      <c r="H2635" s="1318">
        <v>367</v>
      </c>
      <c r="I2635" s="1318">
        <v>239</v>
      </c>
      <c r="J2635" s="1318">
        <v>76</v>
      </c>
    </row>
    <row r="2636" spans="1:10" x14ac:dyDescent="0.25">
      <c r="A2636" s="1360">
        <v>22</v>
      </c>
      <c r="B2636" s="1318" t="s">
        <v>12628</v>
      </c>
      <c r="C2636" s="1318">
        <v>480</v>
      </c>
      <c r="D2636" s="1318">
        <v>480</v>
      </c>
      <c r="E2636" s="1318">
        <v>480</v>
      </c>
      <c r="F2636" s="1318">
        <v>448</v>
      </c>
      <c r="G2636" s="1318">
        <v>403</v>
      </c>
      <c r="H2636" s="1318">
        <v>339</v>
      </c>
      <c r="I2636" s="1318">
        <v>269</v>
      </c>
      <c r="J2636" s="1318">
        <v>230</v>
      </c>
    </row>
    <row r="2637" spans="1:10" x14ac:dyDescent="0.25">
      <c r="B2637" s="1318" t="s">
        <v>15718</v>
      </c>
      <c r="C2637" s="1318">
        <v>480</v>
      </c>
      <c r="D2637" s="1318">
        <v>480</v>
      </c>
      <c r="E2637" s="1318">
        <v>480</v>
      </c>
      <c r="F2637" s="1318">
        <v>448</v>
      </c>
      <c r="G2637" s="1318">
        <v>403</v>
      </c>
      <c r="H2637" s="1318">
        <v>339</v>
      </c>
      <c r="I2637" s="1318">
        <v>126</v>
      </c>
      <c r="J2637" s="1318">
        <v>59</v>
      </c>
    </row>
    <row r="2638" spans="1:10" x14ac:dyDescent="0.25">
      <c r="A2638" s="1360">
        <v>23</v>
      </c>
      <c r="B2638" s="1318" t="s">
        <v>12628</v>
      </c>
      <c r="C2638" s="1318">
        <v>480</v>
      </c>
      <c r="D2638" s="1318">
        <v>480</v>
      </c>
      <c r="E2638" s="1318">
        <v>480</v>
      </c>
      <c r="F2638" s="1318">
        <v>448</v>
      </c>
      <c r="G2638" s="1318">
        <v>403</v>
      </c>
      <c r="H2638" s="1318">
        <v>311</v>
      </c>
      <c r="I2638" s="1318">
        <v>260</v>
      </c>
      <c r="J2638" s="1318">
        <v>223</v>
      </c>
    </row>
    <row r="2639" spans="1:10" x14ac:dyDescent="0.25">
      <c r="B2639" s="1318" t="s">
        <v>15718</v>
      </c>
      <c r="C2639" s="1318">
        <v>480</v>
      </c>
      <c r="D2639" s="1318">
        <v>480</v>
      </c>
      <c r="E2639" s="1318">
        <v>480</v>
      </c>
      <c r="F2639" s="1318">
        <v>448</v>
      </c>
      <c r="G2639" s="1318">
        <v>403</v>
      </c>
      <c r="H2639" s="1318">
        <v>311</v>
      </c>
      <c r="I2639" s="1318">
        <v>85</v>
      </c>
      <c r="J2639" s="1318">
        <v>48</v>
      </c>
    </row>
    <row r="2640" spans="1:10" x14ac:dyDescent="0.25">
      <c r="A2640" s="1360">
        <v>24</v>
      </c>
      <c r="B2640" s="1318" t="s">
        <v>12628</v>
      </c>
      <c r="C2640" s="1318">
        <v>480</v>
      </c>
      <c r="D2640" s="1318">
        <v>480</v>
      </c>
      <c r="E2640" s="1318">
        <v>480</v>
      </c>
      <c r="F2640" s="1318">
        <v>448</v>
      </c>
      <c r="G2640" s="1318">
        <v>341</v>
      </c>
      <c r="H2640" s="1318">
        <v>298</v>
      </c>
      <c r="I2640" s="1318">
        <v>251</v>
      </c>
      <c r="J2640" s="1318">
        <v>217</v>
      </c>
    </row>
    <row r="2641" spans="1:10" x14ac:dyDescent="0.25">
      <c r="B2641" s="1318" t="s">
        <v>15718</v>
      </c>
      <c r="C2641" s="1318">
        <v>480</v>
      </c>
      <c r="D2641" s="1318">
        <v>480</v>
      </c>
      <c r="E2641" s="1318">
        <v>480</v>
      </c>
      <c r="F2641" s="1318">
        <v>448</v>
      </c>
      <c r="G2641" s="1318">
        <v>341</v>
      </c>
      <c r="H2641" s="1318">
        <v>148</v>
      </c>
      <c r="I2641" s="1318">
        <v>63</v>
      </c>
      <c r="J2641" s="1318">
        <v>40</v>
      </c>
    </row>
    <row r="2642" spans="1:10" x14ac:dyDescent="0.25">
      <c r="A2642" s="1360">
        <v>25</v>
      </c>
      <c r="B2642" s="1318" t="s">
        <v>12628</v>
      </c>
      <c r="C2642" s="1318">
        <v>480</v>
      </c>
      <c r="D2642" s="1318">
        <v>480</v>
      </c>
      <c r="E2642" s="1318">
        <v>480</v>
      </c>
      <c r="F2642" s="1318">
        <v>393</v>
      </c>
      <c r="G2642" s="1318">
        <v>327</v>
      </c>
      <c r="H2642" s="1318">
        <v>287</v>
      </c>
      <c r="I2642" s="1318">
        <v>243</v>
      </c>
      <c r="J2642" s="1318">
        <v>210</v>
      </c>
    </row>
    <row r="2643" spans="1:10" x14ac:dyDescent="0.25">
      <c r="B2643" s="1318" t="s">
        <v>15718</v>
      </c>
      <c r="C2643" s="1318">
        <v>480</v>
      </c>
      <c r="D2643" s="1318">
        <v>480</v>
      </c>
      <c r="E2643" s="1318">
        <v>480</v>
      </c>
      <c r="F2643" s="1318">
        <v>393</v>
      </c>
      <c r="G2643" s="1318">
        <v>209</v>
      </c>
      <c r="H2643" s="1318">
        <v>92</v>
      </c>
      <c r="I2643" s="1318">
        <v>50</v>
      </c>
      <c r="J2643" s="1318">
        <v>34</v>
      </c>
    </row>
    <row r="2644" spans="1:10" x14ac:dyDescent="0.25">
      <c r="A2644" s="1360">
        <v>26</v>
      </c>
      <c r="B2644" s="1318" t="s">
        <v>12628</v>
      </c>
      <c r="C2644" s="1318">
        <v>480</v>
      </c>
      <c r="D2644" s="1318">
        <v>480</v>
      </c>
      <c r="E2644" s="1318">
        <v>465</v>
      </c>
      <c r="F2644" s="1318">
        <v>360</v>
      </c>
      <c r="G2644" s="1318">
        <v>313</v>
      </c>
      <c r="H2644" s="1318">
        <v>276</v>
      </c>
      <c r="I2644" s="1318">
        <v>235</v>
      </c>
      <c r="J2644" s="1318">
        <v>204</v>
      </c>
    </row>
    <row r="2645" spans="1:10" x14ac:dyDescent="0.25">
      <c r="B2645" s="1318" t="s">
        <v>15718</v>
      </c>
      <c r="C2645" s="1318">
        <v>480</v>
      </c>
      <c r="D2645" s="1318">
        <v>480</v>
      </c>
      <c r="E2645" s="1318">
        <v>465</v>
      </c>
      <c r="F2645" s="1318">
        <v>296</v>
      </c>
      <c r="G2645" s="1318">
        <v>111</v>
      </c>
      <c r="H2645" s="1318">
        <v>66</v>
      </c>
      <c r="I2645" s="1318">
        <v>41</v>
      </c>
      <c r="J2645" s="1318">
        <v>30</v>
      </c>
    </row>
    <row r="2646" spans="1:10" x14ac:dyDescent="0.25">
      <c r="A2646" s="1360">
        <v>27</v>
      </c>
      <c r="B2646" s="1318" t="s">
        <v>12628</v>
      </c>
      <c r="C2646" s="1318">
        <v>480</v>
      </c>
      <c r="D2646" s="1318">
        <v>480</v>
      </c>
      <c r="E2646" s="1318">
        <v>401</v>
      </c>
      <c r="F2646" s="1318">
        <v>344</v>
      </c>
      <c r="G2646" s="1318">
        <v>301</v>
      </c>
      <c r="H2646" s="1318">
        <v>266</v>
      </c>
      <c r="I2646" s="1318">
        <v>228</v>
      </c>
      <c r="J2646" s="1318">
        <v>199</v>
      </c>
    </row>
    <row r="2647" spans="1:10" x14ac:dyDescent="0.25">
      <c r="B2647" s="1318" t="s">
        <v>15718</v>
      </c>
      <c r="C2647" s="1318">
        <v>480</v>
      </c>
      <c r="D2647" s="1318">
        <v>480</v>
      </c>
      <c r="E2647" s="1318">
        <v>401</v>
      </c>
      <c r="F2647" s="1318">
        <v>129</v>
      </c>
      <c r="G2647" s="1318">
        <v>74</v>
      </c>
      <c r="H2647" s="1318">
        <v>51</v>
      </c>
      <c r="I2647" s="1318">
        <v>35</v>
      </c>
      <c r="J2647" s="1318">
        <v>26</v>
      </c>
    </row>
    <row r="2648" spans="1:10" x14ac:dyDescent="0.25">
      <c r="A2648" s="1360">
        <v>28</v>
      </c>
      <c r="B2648" s="1318" t="s">
        <v>12628</v>
      </c>
      <c r="C2648" s="1318">
        <v>480</v>
      </c>
      <c r="D2648" s="1318">
        <v>454</v>
      </c>
      <c r="E2648" s="1318">
        <v>382</v>
      </c>
      <c r="F2648" s="1318">
        <v>329</v>
      </c>
      <c r="G2648" s="1318">
        <v>289</v>
      </c>
      <c r="H2648" s="1318">
        <v>257</v>
      </c>
      <c r="I2648" s="1318">
        <v>221</v>
      </c>
      <c r="J2648" s="1318">
        <v>193</v>
      </c>
    </row>
    <row r="2649" spans="1:10" x14ac:dyDescent="0.25">
      <c r="B2649" s="1318" t="s">
        <v>15718</v>
      </c>
      <c r="C2649" s="1318">
        <v>480</v>
      </c>
      <c r="D2649" s="1318">
        <v>454</v>
      </c>
      <c r="E2649" s="1318">
        <v>159</v>
      </c>
      <c r="F2649" s="1318">
        <v>85</v>
      </c>
      <c r="G2649" s="1318">
        <v>57</v>
      </c>
      <c r="H2649" s="1318">
        <v>42</v>
      </c>
      <c r="I2649" s="1318">
        <v>30</v>
      </c>
      <c r="J2649" s="1318">
        <v>24</v>
      </c>
    </row>
    <row r="2650" spans="1:10" x14ac:dyDescent="0.25">
      <c r="A2650" s="1360">
        <v>29</v>
      </c>
      <c r="B2650" s="1318" t="s">
        <v>12628</v>
      </c>
      <c r="C2650" s="1318">
        <v>480</v>
      </c>
      <c r="D2650" s="1318">
        <v>430</v>
      </c>
      <c r="E2650" s="1318">
        <v>364</v>
      </c>
      <c r="F2650" s="1318">
        <v>316</v>
      </c>
      <c r="G2650" s="1318">
        <v>278</v>
      </c>
      <c r="H2650" s="1318">
        <v>249</v>
      </c>
      <c r="I2650" s="1318">
        <v>214</v>
      </c>
      <c r="J2650" s="1318">
        <v>188</v>
      </c>
    </row>
    <row r="2651" spans="1:10" x14ac:dyDescent="0.25">
      <c r="B2651" s="1318" t="s">
        <v>15718</v>
      </c>
      <c r="C2651" s="1318">
        <v>480</v>
      </c>
      <c r="D2651" s="1318">
        <v>187</v>
      </c>
      <c r="E2651" s="1318">
        <v>92</v>
      </c>
      <c r="F2651" s="1318">
        <v>61</v>
      </c>
      <c r="G2651" s="1318">
        <v>45</v>
      </c>
      <c r="H2651" s="1318">
        <v>35</v>
      </c>
      <c r="I2651" s="1318">
        <v>26</v>
      </c>
      <c r="J2651" s="1318">
        <v>21</v>
      </c>
    </row>
    <row r="2652" spans="1:10" x14ac:dyDescent="0.25">
      <c r="A2652" s="1360">
        <v>30</v>
      </c>
      <c r="B2652" s="1318" t="s">
        <v>12628</v>
      </c>
      <c r="C2652" s="1318">
        <v>480</v>
      </c>
      <c r="D2652" s="1318">
        <v>409</v>
      </c>
      <c r="E2652" s="1318">
        <v>348</v>
      </c>
      <c r="F2652" s="1318">
        <v>303</v>
      </c>
      <c r="G2652" s="1318">
        <v>268</v>
      </c>
      <c r="H2652" s="1318">
        <v>240</v>
      </c>
      <c r="I2652" s="1318">
        <v>208</v>
      </c>
      <c r="J2652" s="1318">
        <v>183</v>
      </c>
    </row>
    <row r="2653" spans="1:10" x14ac:dyDescent="0.25">
      <c r="B2653" s="1318" t="s">
        <v>15718</v>
      </c>
      <c r="C2653" s="1318">
        <v>227</v>
      </c>
      <c r="D2653" s="1318">
        <v>100</v>
      </c>
      <c r="E2653" s="1318">
        <v>64</v>
      </c>
      <c r="F2653" s="1318">
        <v>47</v>
      </c>
      <c r="G2653" s="1318">
        <v>37</v>
      </c>
      <c r="H2653" s="1318">
        <v>30</v>
      </c>
      <c r="I2653" s="1318">
        <v>23</v>
      </c>
      <c r="J2653" s="1318">
        <v>19</v>
      </c>
    </row>
    <row r="2654" spans="1:10" x14ac:dyDescent="0.25">
      <c r="A2654" s="1360">
        <v>31</v>
      </c>
      <c r="B2654" s="1318" t="s">
        <v>12628</v>
      </c>
      <c r="C2654" s="1318">
        <v>467</v>
      </c>
      <c r="D2654" s="1318">
        <v>389</v>
      </c>
      <c r="E2654" s="1318">
        <v>333</v>
      </c>
      <c r="F2654" s="1318">
        <v>292</v>
      </c>
      <c r="G2654" s="1318">
        <v>259</v>
      </c>
      <c r="H2654" s="1318">
        <v>233</v>
      </c>
      <c r="I2654" s="1318">
        <v>202</v>
      </c>
      <c r="J2654" s="1318">
        <v>178</v>
      </c>
    </row>
    <row r="2655" spans="1:10" x14ac:dyDescent="0.25">
      <c r="B2655" s="1318" t="s">
        <v>15718</v>
      </c>
      <c r="C2655" s="1318">
        <v>110</v>
      </c>
      <c r="D2655" s="1318">
        <v>68</v>
      </c>
      <c r="E2655" s="1318">
        <v>49</v>
      </c>
      <c r="F2655" s="1318">
        <v>38</v>
      </c>
      <c r="G2655" s="1318">
        <v>31</v>
      </c>
      <c r="H2655" s="1318">
        <v>26</v>
      </c>
      <c r="I2655" s="1318">
        <v>21</v>
      </c>
      <c r="J2655" s="1318">
        <v>17</v>
      </c>
    </row>
    <row r="2656" spans="1:10" x14ac:dyDescent="0.25">
      <c r="A2656" s="1360">
        <v>32</v>
      </c>
      <c r="B2656" s="1318" t="s">
        <v>12628</v>
      </c>
      <c r="C2656" s="1318">
        <v>443</v>
      </c>
      <c r="D2656" s="1318">
        <v>371</v>
      </c>
      <c r="E2656" s="1318">
        <v>320</v>
      </c>
      <c r="F2656" s="1318">
        <v>281</v>
      </c>
      <c r="G2656" s="1318">
        <v>250</v>
      </c>
      <c r="H2656" s="1318">
        <v>226</v>
      </c>
      <c r="I2656" s="1318">
        <v>196</v>
      </c>
      <c r="J2656" s="1318">
        <v>174</v>
      </c>
    </row>
    <row r="2657" spans="1:10" x14ac:dyDescent="0.25">
      <c r="B2657" s="1318" t="s">
        <v>15718</v>
      </c>
      <c r="C2657" s="1318">
        <v>74</v>
      </c>
      <c r="D2657" s="1318">
        <v>52</v>
      </c>
      <c r="E2657" s="1318">
        <v>40</v>
      </c>
      <c r="F2657" s="1318">
        <v>32</v>
      </c>
      <c r="G2657" s="1318">
        <v>27</v>
      </c>
      <c r="H2657" s="1318">
        <v>23</v>
      </c>
      <c r="I2657" s="1318">
        <v>19</v>
      </c>
      <c r="J2657" s="1318">
        <v>16</v>
      </c>
    </row>
    <row r="2658" spans="1:10" x14ac:dyDescent="0.25">
      <c r="A2658" s="1360">
        <v>33</v>
      </c>
      <c r="B2658" s="1318" t="s">
        <v>12628</v>
      </c>
      <c r="C2658" s="1318">
        <v>420</v>
      </c>
      <c r="D2658" s="1318">
        <v>355</v>
      </c>
      <c r="E2658" s="1318">
        <v>307</v>
      </c>
      <c r="F2658" s="1318">
        <v>271</v>
      </c>
      <c r="G2658" s="1318">
        <v>242</v>
      </c>
      <c r="H2658" s="1318">
        <v>219</v>
      </c>
      <c r="I2658" s="1318">
        <v>191</v>
      </c>
      <c r="J2658" s="1318">
        <v>170</v>
      </c>
    </row>
    <row r="2659" spans="1:10" x14ac:dyDescent="0.25">
      <c r="B2659" s="1318" t="s">
        <v>15718</v>
      </c>
      <c r="C2659" s="1318">
        <v>54</v>
      </c>
      <c r="D2659" s="1318">
        <v>41</v>
      </c>
      <c r="E2659" s="1318">
        <v>33</v>
      </c>
      <c r="F2659" s="1318">
        <v>28</v>
      </c>
      <c r="G2659" s="1318">
        <v>24</v>
      </c>
      <c r="H2659" s="1318">
        <v>20</v>
      </c>
      <c r="I2659" s="1318">
        <v>17</v>
      </c>
      <c r="J2659" s="1318">
        <v>15</v>
      </c>
    </row>
    <row r="2660" spans="1:10" x14ac:dyDescent="0.25">
      <c r="A2660" s="1360">
        <v>34</v>
      </c>
      <c r="B2660" s="1318" t="s">
        <v>12628</v>
      </c>
      <c r="C2660" s="1318">
        <v>400</v>
      </c>
      <c r="D2660" s="1318">
        <v>340</v>
      </c>
      <c r="E2660" s="1318">
        <v>296</v>
      </c>
      <c r="F2660" s="1318">
        <v>261</v>
      </c>
      <c r="G2660" s="1318">
        <v>234</v>
      </c>
      <c r="H2660" s="1318">
        <v>212</v>
      </c>
      <c r="I2660" s="1318">
        <v>186</v>
      </c>
      <c r="J2660" s="1318">
        <v>165</v>
      </c>
    </row>
    <row r="2661" spans="1:10" x14ac:dyDescent="0.25">
      <c r="B2661" s="1318" t="s">
        <v>15718</v>
      </c>
      <c r="C2661" s="1318">
        <v>42</v>
      </c>
      <c r="D2661" s="1318">
        <v>34</v>
      </c>
      <c r="E2661" s="1318">
        <v>28</v>
      </c>
      <c r="F2661" s="1318">
        <v>24</v>
      </c>
      <c r="G2661" s="1318">
        <v>21</v>
      </c>
      <c r="H2661" s="1318">
        <v>18</v>
      </c>
      <c r="I2661" s="1318">
        <v>16</v>
      </c>
      <c r="J2661" s="1318">
        <v>14</v>
      </c>
    </row>
    <row r="2662" spans="1:10" x14ac:dyDescent="0.25">
      <c r="A2662" s="1360">
        <v>35</v>
      </c>
      <c r="B2662" s="1318" t="s">
        <v>12628</v>
      </c>
      <c r="C2662" s="1318">
        <v>382</v>
      </c>
      <c r="D2662" s="1318">
        <v>326</v>
      </c>
      <c r="E2662" s="1318">
        <v>285</v>
      </c>
      <c r="F2662" s="1318">
        <v>253</v>
      </c>
      <c r="G2662" s="1318">
        <v>227</v>
      </c>
      <c r="H2662" s="1318">
        <v>206</v>
      </c>
      <c r="I2662" s="1318">
        <v>181</v>
      </c>
      <c r="J2662" s="1318">
        <v>161</v>
      </c>
    </row>
    <row r="2663" spans="1:10" x14ac:dyDescent="0.25">
      <c r="B2663" s="1318" t="s">
        <v>15718</v>
      </c>
      <c r="C2663" s="1318">
        <v>34</v>
      </c>
      <c r="D2663" s="1318">
        <v>28</v>
      </c>
      <c r="E2663" s="1318">
        <v>24</v>
      </c>
      <c r="F2663" s="1318">
        <v>21</v>
      </c>
      <c r="G2663" s="1318">
        <v>18</v>
      </c>
      <c r="H2663" s="1318">
        <v>17</v>
      </c>
      <c r="I2663" s="1318">
        <v>14</v>
      </c>
      <c r="J2663" s="1318">
        <v>13</v>
      </c>
    </row>
    <row r="2664" spans="1:10" x14ac:dyDescent="0.25">
      <c r="A2664" s="1360">
        <v>36</v>
      </c>
      <c r="B2664" s="1318" t="s">
        <v>12628</v>
      </c>
      <c r="C2664" s="1318">
        <v>365</v>
      </c>
      <c r="D2664" s="1318">
        <v>313</v>
      </c>
      <c r="E2664" s="1318">
        <v>275</v>
      </c>
      <c r="F2664" s="1318">
        <v>244</v>
      </c>
      <c r="G2664" s="1318">
        <v>220</v>
      </c>
      <c r="H2664" s="1318">
        <v>200</v>
      </c>
      <c r="I2664" s="1318">
        <v>176</v>
      </c>
      <c r="J2664" s="1318">
        <v>158</v>
      </c>
    </row>
    <row r="2665" spans="1:10" x14ac:dyDescent="0.25">
      <c r="B2665" s="1318" t="s">
        <v>15718</v>
      </c>
      <c r="C2665" s="1318">
        <v>29</v>
      </c>
      <c r="D2665" s="1318">
        <v>25</v>
      </c>
      <c r="E2665" s="1318">
        <v>21</v>
      </c>
      <c r="F2665" s="1318">
        <v>19</v>
      </c>
      <c r="G2665" s="1318">
        <v>17</v>
      </c>
      <c r="H2665" s="1318">
        <v>15</v>
      </c>
      <c r="I2665" s="1318">
        <v>13</v>
      </c>
      <c r="J2665" s="1318">
        <v>12</v>
      </c>
    </row>
    <row r="2666" spans="1:10" x14ac:dyDescent="0.25">
      <c r="A2666" s="1360">
        <v>37</v>
      </c>
      <c r="B2666" s="1318" t="s">
        <v>12628</v>
      </c>
      <c r="C2666" s="1318">
        <v>349</v>
      </c>
      <c r="D2666" s="1318">
        <v>301</v>
      </c>
      <c r="E2666" s="1318">
        <v>265</v>
      </c>
      <c r="F2666" s="1318">
        <v>237</v>
      </c>
      <c r="G2666" s="1318">
        <v>214</v>
      </c>
      <c r="H2666" s="1318">
        <v>195</v>
      </c>
      <c r="I2666" s="1318">
        <v>172</v>
      </c>
      <c r="J2666" s="1318">
        <v>154</v>
      </c>
    </row>
    <row r="2667" spans="1:10" x14ac:dyDescent="0.25">
      <c r="B2667" s="1318" t="s">
        <v>15718</v>
      </c>
      <c r="C2667" s="1318">
        <v>25</v>
      </c>
      <c r="D2667" s="1318">
        <v>22</v>
      </c>
      <c r="E2667" s="1318">
        <v>19</v>
      </c>
      <c r="F2667" s="1318">
        <v>17</v>
      </c>
      <c r="G2667" s="1318">
        <v>15</v>
      </c>
      <c r="H2667" s="1318">
        <v>14</v>
      </c>
      <c r="I2667" s="1318">
        <v>12</v>
      </c>
      <c r="J2667" s="1318">
        <v>11</v>
      </c>
    </row>
    <row r="2668" spans="1:10" x14ac:dyDescent="0.25">
      <c r="A2668" s="1360">
        <v>38</v>
      </c>
      <c r="B2668" s="1318" t="s">
        <v>12628</v>
      </c>
      <c r="C2668" s="1318">
        <v>335</v>
      </c>
      <c r="D2668" s="1318">
        <v>290</v>
      </c>
      <c r="E2668" s="1318">
        <v>256</v>
      </c>
      <c r="F2668" s="1318">
        <v>229</v>
      </c>
      <c r="G2668" s="1318">
        <v>207</v>
      </c>
      <c r="H2668" s="1318">
        <v>189</v>
      </c>
      <c r="I2668" s="1318">
        <v>168</v>
      </c>
      <c r="J2668" s="1318">
        <v>150</v>
      </c>
    </row>
    <row r="2669" spans="1:10" x14ac:dyDescent="0.25">
      <c r="B2669" s="1318" t="s">
        <v>15718</v>
      </c>
      <c r="C2669" s="1318">
        <v>23</v>
      </c>
      <c r="D2669" s="1318">
        <v>20</v>
      </c>
      <c r="E2669" s="1318">
        <v>17</v>
      </c>
      <c r="F2669" s="1318">
        <v>16</v>
      </c>
      <c r="G2669" s="1318">
        <v>14</v>
      </c>
      <c r="H2669" s="1318">
        <v>13</v>
      </c>
      <c r="I2669" s="1318">
        <v>11</v>
      </c>
      <c r="J2669" s="1318">
        <v>10</v>
      </c>
    </row>
    <row r="2670" spans="1:10" x14ac:dyDescent="0.25">
      <c r="A2670" s="1360">
        <v>39</v>
      </c>
      <c r="B2670" s="1318" t="s">
        <v>12628</v>
      </c>
      <c r="C2670" s="1318">
        <v>322</v>
      </c>
      <c r="D2670" s="1318">
        <v>280</v>
      </c>
      <c r="E2670" s="1318">
        <v>248</v>
      </c>
      <c r="F2670" s="1318">
        <v>222</v>
      </c>
      <c r="G2670" s="1318">
        <v>202</v>
      </c>
      <c r="H2670" s="1318">
        <v>184</v>
      </c>
      <c r="I2670" s="1318">
        <v>164</v>
      </c>
      <c r="J2670" s="1318">
        <v>147</v>
      </c>
    </row>
    <row r="2671" spans="1:10" x14ac:dyDescent="0.25">
      <c r="B2671" s="1318" t="s">
        <v>15718</v>
      </c>
      <c r="C2671" s="1318">
        <v>22</v>
      </c>
      <c r="D2671" s="1318">
        <v>19</v>
      </c>
      <c r="E2671" s="1318">
        <v>17</v>
      </c>
      <c r="F2671" s="1318">
        <v>15</v>
      </c>
      <c r="G2671" s="1318">
        <v>14</v>
      </c>
      <c r="H2671" s="1318">
        <v>13</v>
      </c>
      <c r="I2671" s="1318">
        <v>11</v>
      </c>
      <c r="J2671" s="1318">
        <v>10</v>
      </c>
    </row>
    <row r="2672" spans="1:10" x14ac:dyDescent="0.25">
      <c r="A2672" s="1360">
        <v>40</v>
      </c>
      <c r="B2672" s="1318" t="s">
        <v>12628</v>
      </c>
      <c r="C2672" s="1318">
        <v>310</v>
      </c>
      <c r="D2672" s="1318">
        <v>270</v>
      </c>
      <c r="E2672" s="1318">
        <v>240</v>
      </c>
      <c r="F2672" s="1318">
        <v>216</v>
      </c>
      <c r="G2672" s="1318">
        <v>196</v>
      </c>
      <c r="H2672" s="1318">
        <v>180</v>
      </c>
      <c r="I2672" s="1318">
        <v>160</v>
      </c>
      <c r="J2672" s="1318">
        <v>144</v>
      </c>
    </row>
    <row r="2673" spans="1:10" x14ac:dyDescent="0.25">
      <c r="B2673" s="1318" t="s">
        <v>15718</v>
      </c>
      <c r="C2673" s="1318">
        <v>21</v>
      </c>
      <c r="D2673" s="1318">
        <v>18</v>
      </c>
      <c r="E2673" s="1318">
        <v>16</v>
      </c>
      <c r="F2673" s="1318">
        <v>15</v>
      </c>
      <c r="G2673" s="1318">
        <v>13</v>
      </c>
      <c r="H2673" s="1318">
        <v>12</v>
      </c>
      <c r="I2673" s="1318">
        <v>11</v>
      </c>
      <c r="J2673" s="1318">
        <v>10</v>
      </c>
    </row>
    <row r="2674" spans="1:10" x14ac:dyDescent="0.25">
      <c r="A2674" s="1360" t="s">
        <v>12675</v>
      </c>
    </row>
    <row r="2675" spans="1:10" x14ac:dyDescent="0.25">
      <c r="A2675" s="1360" t="s">
        <v>12638</v>
      </c>
    </row>
    <row r="2676" spans="1:10" x14ac:dyDescent="0.25">
      <c r="A2676" s="1360" t="s">
        <v>22222</v>
      </c>
      <c r="B2676" s="1318" t="s">
        <v>22223</v>
      </c>
      <c r="C2676" s="1318" t="s">
        <v>22265</v>
      </c>
    </row>
    <row r="2677" spans="1:10" x14ac:dyDescent="0.25">
      <c r="A2677" s="1360" t="s">
        <v>22225</v>
      </c>
      <c r="B2677" s="1318" t="s">
        <v>15752</v>
      </c>
      <c r="C2677" s="1318" t="s">
        <v>22253</v>
      </c>
    </row>
    <row r="2679" spans="1:10" x14ac:dyDescent="0.25">
      <c r="A2679" s="1360" t="s">
        <v>22227</v>
      </c>
      <c r="B2679" s="1318" t="s">
        <v>22228</v>
      </c>
      <c r="C2679" s="1318" t="s">
        <v>22229</v>
      </c>
    </row>
    <row r="2680" spans="1:10" x14ac:dyDescent="0.25">
      <c r="C2680" s="1318" t="s">
        <v>22230</v>
      </c>
      <c r="D2680" s="1318" t="s">
        <v>22250</v>
      </c>
      <c r="E2680" s="1318" t="s">
        <v>22232</v>
      </c>
      <c r="F2680" s="1318" t="s">
        <v>22233</v>
      </c>
      <c r="G2680" s="1318" t="s">
        <v>22234</v>
      </c>
      <c r="H2680" s="1318" t="s">
        <v>22235</v>
      </c>
      <c r="I2680" s="1318" t="s">
        <v>22251</v>
      </c>
      <c r="J2680" s="1318" t="s">
        <v>22252</v>
      </c>
    </row>
    <row r="2681" spans="1:10" x14ac:dyDescent="0.25">
      <c r="A2681" s="1360" t="s">
        <v>15753</v>
      </c>
      <c r="B2681" s="1318" t="s">
        <v>15754</v>
      </c>
      <c r="C2681" s="1318" t="s">
        <v>22238</v>
      </c>
      <c r="D2681" s="1318" t="s">
        <v>22239</v>
      </c>
      <c r="E2681" s="1318" t="s">
        <v>22240</v>
      </c>
      <c r="F2681" s="1318" t="s">
        <v>22241</v>
      </c>
      <c r="G2681" s="1318" t="s">
        <v>22242</v>
      </c>
      <c r="H2681" s="1318" t="s">
        <v>22243</v>
      </c>
      <c r="I2681" s="1318" t="s">
        <v>22244</v>
      </c>
      <c r="J2681" s="1318" t="s">
        <v>22245</v>
      </c>
    </row>
    <row r="2682" spans="1:10" x14ac:dyDescent="0.25">
      <c r="A2682" s="1360" t="s">
        <v>22246</v>
      </c>
      <c r="B2682" s="1318" t="s">
        <v>22247</v>
      </c>
      <c r="C2682" s="1318" t="s">
        <v>22248</v>
      </c>
      <c r="D2682" s="1318" t="s">
        <v>22248</v>
      </c>
      <c r="E2682" s="1318" t="s">
        <v>22248</v>
      </c>
      <c r="F2682" s="1318" t="s">
        <v>22248</v>
      </c>
      <c r="G2682" s="1318" t="s">
        <v>22248</v>
      </c>
      <c r="H2682" s="1318" t="s">
        <v>22248</v>
      </c>
      <c r="I2682" s="1318" t="s">
        <v>22248</v>
      </c>
      <c r="J2682" s="1318" t="s">
        <v>22248</v>
      </c>
    </row>
    <row r="2684" spans="1:10" x14ac:dyDescent="0.25">
      <c r="A2684" s="1360">
        <v>20</v>
      </c>
      <c r="B2684" s="1318" t="s">
        <v>12628</v>
      </c>
      <c r="C2684" s="1318">
        <v>480</v>
      </c>
      <c r="D2684" s="1318">
        <v>480</v>
      </c>
      <c r="E2684" s="1318">
        <v>480</v>
      </c>
      <c r="F2684" s="1318">
        <v>448</v>
      </c>
      <c r="G2684" s="1318">
        <v>403</v>
      </c>
      <c r="H2684" s="1318">
        <v>367</v>
      </c>
      <c r="I2684" s="1318">
        <v>308</v>
      </c>
      <c r="J2684" s="1318">
        <v>249</v>
      </c>
    </row>
    <row r="2685" spans="1:10" x14ac:dyDescent="0.25">
      <c r="B2685" s="1318" t="s">
        <v>15718</v>
      </c>
      <c r="C2685" s="1318">
        <v>480</v>
      </c>
      <c r="D2685" s="1318">
        <v>480</v>
      </c>
      <c r="E2685" s="1318">
        <v>480</v>
      </c>
      <c r="F2685" s="1318">
        <v>448</v>
      </c>
      <c r="G2685" s="1318">
        <v>403</v>
      </c>
      <c r="H2685" s="1318">
        <v>367</v>
      </c>
      <c r="I2685" s="1318">
        <v>308</v>
      </c>
      <c r="J2685" s="1318">
        <v>123</v>
      </c>
    </row>
    <row r="2686" spans="1:10" x14ac:dyDescent="0.25">
      <c r="A2686" s="1360">
        <v>21</v>
      </c>
      <c r="B2686" s="1318" t="s">
        <v>12628</v>
      </c>
      <c r="C2686" s="1318">
        <v>480</v>
      </c>
      <c r="D2686" s="1318">
        <v>480</v>
      </c>
      <c r="E2686" s="1318">
        <v>480</v>
      </c>
      <c r="F2686" s="1318">
        <v>448</v>
      </c>
      <c r="G2686" s="1318">
        <v>403</v>
      </c>
      <c r="H2686" s="1318">
        <v>367</v>
      </c>
      <c r="I2686" s="1318">
        <v>283</v>
      </c>
      <c r="J2686" s="1318">
        <v>240</v>
      </c>
    </row>
    <row r="2687" spans="1:10" x14ac:dyDescent="0.25">
      <c r="B2687" s="1318" t="s">
        <v>15718</v>
      </c>
      <c r="C2687" s="1318">
        <v>480</v>
      </c>
      <c r="D2687" s="1318">
        <v>480</v>
      </c>
      <c r="E2687" s="1318">
        <v>480</v>
      </c>
      <c r="F2687" s="1318">
        <v>448</v>
      </c>
      <c r="G2687" s="1318">
        <v>403</v>
      </c>
      <c r="H2687" s="1318">
        <v>367</v>
      </c>
      <c r="I2687" s="1318">
        <v>283</v>
      </c>
      <c r="J2687" s="1318">
        <v>87</v>
      </c>
    </row>
    <row r="2688" spans="1:10" x14ac:dyDescent="0.25">
      <c r="A2688" s="1360">
        <v>22</v>
      </c>
      <c r="B2688" s="1318" t="s">
        <v>12628</v>
      </c>
      <c r="C2688" s="1318">
        <v>480</v>
      </c>
      <c r="D2688" s="1318">
        <v>480</v>
      </c>
      <c r="E2688" s="1318">
        <v>480</v>
      </c>
      <c r="F2688" s="1318">
        <v>448</v>
      </c>
      <c r="G2688" s="1318">
        <v>403</v>
      </c>
      <c r="H2688" s="1318">
        <v>361</v>
      </c>
      <c r="I2688" s="1318">
        <v>272</v>
      </c>
      <c r="J2688" s="1318">
        <v>232</v>
      </c>
    </row>
    <row r="2689" spans="1:10" x14ac:dyDescent="0.25">
      <c r="B2689" s="1318" t="s">
        <v>15718</v>
      </c>
      <c r="C2689" s="1318">
        <v>480</v>
      </c>
      <c r="D2689" s="1318">
        <v>480</v>
      </c>
      <c r="E2689" s="1318">
        <v>480</v>
      </c>
      <c r="F2689" s="1318">
        <v>448</v>
      </c>
      <c r="G2689" s="1318">
        <v>403</v>
      </c>
      <c r="H2689" s="1318">
        <v>361</v>
      </c>
      <c r="I2689" s="1318">
        <v>154</v>
      </c>
      <c r="J2689" s="1318">
        <v>65</v>
      </c>
    </row>
    <row r="2690" spans="1:10" x14ac:dyDescent="0.25">
      <c r="A2690" s="1360">
        <v>23</v>
      </c>
      <c r="B2690" s="1318" t="s">
        <v>12628</v>
      </c>
      <c r="C2690" s="1318">
        <v>480</v>
      </c>
      <c r="D2690" s="1318">
        <v>480</v>
      </c>
      <c r="E2690" s="1318">
        <v>480</v>
      </c>
      <c r="F2690" s="1318">
        <v>448</v>
      </c>
      <c r="G2690" s="1318">
        <v>403</v>
      </c>
      <c r="H2690" s="1318">
        <v>313</v>
      </c>
      <c r="I2690" s="1318">
        <v>262</v>
      </c>
      <c r="J2690" s="1318">
        <v>225</v>
      </c>
    </row>
    <row r="2691" spans="1:10" x14ac:dyDescent="0.25">
      <c r="B2691" s="1318" t="s">
        <v>15718</v>
      </c>
      <c r="C2691" s="1318">
        <v>480</v>
      </c>
      <c r="D2691" s="1318">
        <v>480</v>
      </c>
      <c r="E2691" s="1318">
        <v>480</v>
      </c>
      <c r="F2691" s="1318">
        <v>448</v>
      </c>
      <c r="G2691" s="1318">
        <v>403</v>
      </c>
      <c r="H2691" s="1318">
        <v>313</v>
      </c>
      <c r="I2691" s="1318">
        <v>95</v>
      </c>
      <c r="J2691" s="1318">
        <v>51</v>
      </c>
    </row>
    <row r="2692" spans="1:10" x14ac:dyDescent="0.25">
      <c r="A2692" s="1360">
        <v>24</v>
      </c>
      <c r="B2692" s="1318" t="s">
        <v>12628</v>
      </c>
      <c r="C2692" s="1318">
        <v>480</v>
      </c>
      <c r="D2692" s="1318">
        <v>480</v>
      </c>
      <c r="E2692" s="1318">
        <v>480</v>
      </c>
      <c r="F2692" s="1318">
        <v>448</v>
      </c>
      <c r="G2692" s="1318">
        <v>350</v>
      </c>
      <c r="H2692" s="1318">
        <v>300</v>
      </c>
      <c r="I2692" s="1318">
        <v>253</v>
      </c>
      <c r="J2692" s="1318">
        <v>218</v>
      </c>
    </row>
    <row r="2693" spans="1:10" x14ac:dyDescent="0.25">
      <c r="B2693" s="1318" t="s">
        <v>15718</v>
      </c>
      <c r="C2693" s="1318">
        <v>480</v>
      </c>
      <c r="D2693" s="1318">
        <v>480</v>
      </c>
      <c r="E2693" s="1318">
        <v>480</v>
      </c>
      <c r="F2693" s="1318">
        <v>448</v>
      </c>
      <c r="G2693" s="1318">
        <v>350</v>
      </c>
      <c r="H2693" s="1318">
        <v>176</v>
      </c>
      <c r="I2693" s="1318">
        <v>68</v>
      </c>
      <c r="J2693" s="1318">
        <v>42</v>
      </c>
    </row>
    <row r="2694" spans="1:10" x14ac:dyDescent="0.25">
      <c r="A2694" s="1360">
        <v>25</v>
      </c>
      <c r="B2694" s="1318" t="s">
        <v>12628</v>
      </c>
      <c r="C2694" s="1318">
        <v>480</v>
      </c>
      <c r="D2694" s="1318">
        <v>480</v>
      </c>
      <c r="E2694" s="1318">
        <v>480</v>
      </c>
      <c r="F2694" s="1318">
        <v>414</v>
      </c>
      <c r="G2694" s="1318">
        <v>328</v>
      </c>
      <c r="H2694" s="1318">
        <v>288</v>
      </c>
      <c r="I2694" s="1318">
        <v>244</v>
      </c>
      <c r="J2694" s="1318">
        <v>211</v>
      </c>
    </row>
    <row r="2695" spans="1:10" x14ac:dyDescent="0.25">
      <c r="B2695" s="1318" t="s">
        <v>15718</v>
      </c>
      <c r="C2695" s="1318">
        <v>480</v>
      </c>
      <c r="D2695" s="1318">
        <v>480</v>
      </c>
      <c r="E2695" s="1318">
        <v>480</v>
      </c>
      <c r="F2695" s="1318">
        <v>414</v>
      </c>
      <c r="G2695" s="1318">
        <v>253</v>
      </c>
      <c r="H2695" s="1318">
        <v>100</v>
      </c>
      <c r="I2695" s="1318">
        <v>52</v>
      </c>
      <c r="J2695" s="1318">
        <v>35</v>
      </c>
    </row>
    <row r="2696" spans="1:10" x14ac:dyDescent="0.25">
      <c r="A2696" s="1360">
        <v>26</v>
      </c>
      <c r="B2696" s="1318" t="s">
        <v>12628</v>
      </c>
      <c r="C2696" s="1318">
        <v>480</v>
      </c>
      <c r="D2696" s="1318">
        <v>480</v>
      </c>
      <c r="E2696" s="1318">
        <v>480</v>
      </c>
      <c r="F2696" s="1318">
        <v>362</v>
      </c>
      <c r="G2696" s="1318">
        <v>314</v>
      </c>
      <c r="H2696" s="1318">
        <v>277</v>
      </c>
      <c r="I2696" s="1318">
        <v>236</v>
      </c>
      <c r="J2696" s="1318">
        <v>205</v>
      </c>
    </row>
    <row r="2697" spans="1:10" x14ac:dyDescent="0.25">
      <c r="B2697" s="1318" t="s">
        <v>15718</v>
      </c>
      <c r="C2697" s="1318">
        <v>480</v>
      </c>
      <c r="D2697" s="1318">
        <v>480</v>
      </c>
      <c r="E2697" s="1318">
        <v>480</v>
      </c>
      <c r="F2697" s="1318">
        <v>362</v>
      </c>
      <c r="G2697" s="1318">
        <v>119</v>
      </c>
      <c r="H2697" s="1318">
        <v>69</v>
      </c>
      <c r="I2697" s="1318">
        <v>42</v>
      </c>
      <c r="J2697" s="1318">
        <v>30</v>
      </c>
    </row>
    <row r="2698" spans="1:10" x14ac:dyDescent="0.25">
      <c r="A2698" s="1360">
        <v>27</v>
      </c>
      <c r="B2698" s="1318" t="s">
        <v>12628</v>
      </c>
      <c r="C2698" s="1318">
        <v>480</v>
      </c>
      <c r="D2698" s="1318">
        <v>480</v>
      </c>
      <c r="E2698" s="1318">
        <v>403</v>
      </c>
      <c r="F2698" s="1318">
        <v>345</v>
      </c>
      <c r="G2698" s="1318">
        <v>301</v>
      </c>
      <c r="H2698" s="1318">
        <v>267</v>
      </c>
      <c r="I2698" s="1318">
        <v>228</v>
      </c>
      <c r="J2698" s="1318">
        <v>199</v>
      </c>
    </row>
    <row r="2699" spans="1:10" x14ac:dyDescent="0.25">
      <c r="B2699" s="1318" t="s">
        <v>15718</v>
      </c>
      <c r="C2699" s="1318">
        <v>480</v>
      </c>
      <c r="D2699" s="1318">
        <v>480</v>
      </c>
      <c r="E2699" s="1318">
        <v>403</v>
      </c>
      <c r="F2699" s="1318">
        <v>140</v>
      </c>
      <c r="G2699" s="1318">
        <v>77</v>
      </c>
      <c r="H2699" s="1318">
        <v>52</v>
      </c>
      <c r="I2699" s="1318">
        <v>35</v>
      </c>
      <c r="J2699" s="1318">
        <v>27</v>
      </c>
    </row>
    <row r="2700" spans="1:10" x14ac:dyDescent="0.25">
      <c r="A2700" s="1360">
        <v>28</v>
      </c>
      <c r="B2700" s="1318" t="s">
        <v>12628</v>
      </c>
      <c r="C2700" s="1318">
        <v>480</v>
      </c>
      <c r="D2700" s="1318">
        <v>458</v>
      </c>
      <c r="E2700" s="1318">
        <v>383</v>
      </c>
      <c r="F2700" s="1318">
        <v>330</v>
      </c>
      <c r="G2700" s="1318">
        <v>289</v>
      </c>
      <c r="H2700" s="1318">
        <v>257</v>
      </c>
      <c r="I2700" s="1318">
        <v>221</v>
      </c>
      <c r="J2700" s="1318">
        <v>193</v>
      </c>
    </row>
    <row r="2701" spans="1:10" x14ac:dyDescent="0.25">
      <c r="B2701" s="1318" t="s">
        <v>15718</v>
      </c>
      <c r="C2701" s="1318">
        <v>480</v>
      </c>
      <c r="D2701" s="1318">
        <v>458</v>
      </c>
      <c r="E2701" s="1318">
        <v>176</v>
      </c>
      <c r="F2701" s="1318">
        <v>87</v>
      </c>
      <c r="G2701" s="1318">
        <v>58</v>
      </c>
      <c r="H2701" s="1318">
        <v>43</v>
      </c>
      <c r="I2701" s="1318">
        <v>31</v>
      </c>
      <c r="J2701" s="1318">
        <v>24</v>
      </c>
    </row>
    <row r="2702" spans="1:10" x14ac:dyDescent="0.25">
      <c r="A2702" s="1360">
        <v>29</v>
      </c>
      <c r="B2702" s="1318" t="s">
        <v>12628</v>
      </c>
      <c r="C2702" s="1318">
        <v>480</v>
      </c>
      <c r="D2702" s="1318">
        <v>431</v>
      </c>
      <c r="E2702" s="1318">
        <v>364</v>
      </c>
      <c r="F2702" s="1318">
        <v>316</v>
      </c>
      <c r="G2702" s="1318">
        <v>278</v>
      </c>
      <c r="H2702" s="1318">
        <v>248</v>
      </c>
      <c r="I2702" s="1318">
        <v>214</v>
      </c>
      <c r="J2702" s="1318">
        <v>188</v>
      </c>
    </row>
    <row r="2703" spans="1:10" x14ac:dyDescent="0.25">
      <c r="B2703" s="1318" t="s">
        <v>15718</v>
      </c>
      <c r="C2703" s="1318">
        <v>480</v>
      </c>
      <c r="D2703" s="1318">
        <v>212</v>
      </c>
      <c r="E2703" s="1318">
        <v>95</v>
      </c>
      <c r="F2703" s="1318">
        <v>61</v>
      </c>
      <c r="G2703" s="1318">
        <v>45</v>
      </c>
      <c r="H2703" s="1318">
        <v>35</v>
      </c>
      <c r="I2703" s="1318">
        <v>26</v>
      </c>
      <c r="J2703" s="1318">
        <v>21</v>
      </c>
    </row>
    <row r="2704" spans="1:10" x14ac:dyDescent="0.25">
      <c r="A2704" s="1360">
        <v>30</v>
      </c>
      <c r="B2704" s="1318" t="s">
        <v>12628</v>
      </c>
      <c r="C2704" s="1318">
        <v>480</v>
      </c>
      <c r="D2704" s="1318">
        <v>408</v>
      </c>
      <c r="E2704" s="1318">
        <v>348</v>
      </c>
      <c r="F2704" s="1318">
        <v>303</v>
      </c>
      <c r="G2704" s="1318">
        <v>268</v>
      </c>
      <c r="H2704" s="1318">
        <v>240</v>
      </c>
      <c r="I2704" s="1318">
        <v>207</v>
      </c>
      <c r="J2704" s="1318">
        <v>183</v>
      </c>
    </row>
    <row r="2705" spans="1:10" x14ac:dyDescent="0.25">
      <c r="B2705" s="1318" t="s">
        <v>15718</v>
      </c>
      <c r="C2705" s="1318">
        <v>263</v>
      </c>
      <c r="D2705" s="1318">
        <v>104</v>
      </c>
      <c r="E2705" s="1318">
        <v>64</v>
      </c>
      <c r="F2705" s="1318">
        <v>47</v>
      </c>
      <c r="G2705" s="1318">
        <v>36</v>
      </c>
      <c r="H2705" s="1318">
        <v>30</v>
      </c>
      <c r="I2705" s="1318">
        <v>23</v>
      </c>
      <c r="J2705" s="1318">
        <v>19</v>
      </c>
    </row>
    <row r="2706" spans="1:10" x14ac:dyDescent="0.25">
      <c r="A2706" s="1360">
        <v>31</v>
      </c>
      <c r="B2706" s="1318" t="s">
        <v>12628</v>
      </c>
      <c r="C2706" s="1318">
        <v>466</v>
      </c>
      <c r="D2706" s="1318">
        <v>388</v>
      </c>
      <c r="E2706" s="1318">
        <v>332</v>
      </c>
      <c r="F2706" s="1318">
        <v>291</v>
      </c>
      <c r="G2706" s="1318">
        <v>258</v>
      </c>
      <c r="H2706" s="1318">
        <v>232</v>
      </c>
      <c r="I2706" s="1318">
        <v>201</v>
      </c>
      <c r="J2706" s="1318">
        <v>178</v>
      </c>
    </row>
    <row r="2707" spans="1:10" x14ac:dyDescent="0.25">
      <c r="B2707" s="1318" t="s">
        <v>15718</v>
      </c>
      <c r="C2707" s="1318">
        <v>113</v>
      </c>
      <c r="D2707" s="1318">
        <v>68</v>
      </c>
      <c r="E2707" s="1318">
        <v>48</v>
      </c>
      <c r="F2707" s="1318">
        <v>37</v>
      </c>
      <c r="G2707" s="1318">
        <v>30</v>
      </c>
      <c r="H2707" s="1318">
        <v>26</v>
      </c>
      <c r="I2707" s="1318">
        <v>21</v>
      </c>
      <c r="J2707" s="1318">
        <v>17</v>
      </c>
    </row>
    <row r="2708" spans="1:10" x14ac:dyDescent="0.25">
      <c r="A2708" s="1360">
        <v>32</v>
      </c>
      <c r="B2708" s="1318" t="s">
        <v>12628</v>
      </c>
      <c r="C2708" s="1318">
        <v>440</v>
      </c>
      <c r="D2708" s="1318">
        <v>369</v>
      </c>
      <c r="E2708" s="1318">
        <v>318</v>
      </c>
      <c r="F2708" s="1318">
        <v>279</v>
      </c>
      <c r="G2708" s="1318">
        <v>249</v>
      </c>
      <c r="H2708" s="1318">
        <v>225</v>
      </c>
      <c r="I2708" s="1318">
        <v>196</v>
      </c>
      <c r="J2708" s="1318">
        <v>173</v>
      </c>
    </row>
    <row r="2709" spans="1:10" x14ac:dyDescent="0.25">
      <c r="B2709" s="1318" t="s">
        <v>15718</v>
      </c>
      <c r="C2709" s="1318">
        <v>74</v>
      </c>
      <c r="D2709" s="1318">
        <v>51</v>
      </c>
      <c r="E2709" s="1318">
        <v>39</v>
      </c>
      <c r="F2709" s="1318">
        <v>32</v>
      </c>
      <c r="G2709" s="1318">
        <v>26</v>
      </c>
      <c r="H2709" s="1318">
        <v>23</v>
      </c>
      <c r="I2709" s="1318">
        <v>19</v>
      </c>
      <c r="J2709" s="1318">
        <v>16</v>
      </c>
    </row>
    <row r="2710" spans="1:10" x14ac:dyDescent="0.25">
      <c r="A2710" s="1360">
        <v>33</v>
      </c>
      <c r="B2710" s="1318" t="s">
        <v>12628</v>
      </c>
      <c r="C2710" s="1318">
        <v>417</v>
      </c>
      <c r="D2710" s="1318">
        <v>352</v>
      </c>
      <c r="E2710" s="1318">
        <v>305</v>
      </c>
      <c r="F2710" s="1318">
        <v>269</v>
      </c>
      <c r="G2710" s="1318">
        <v>241</v>
      </c>
      <c r="H2710" s="1318">
        <v>217</v>
      </c>
      <c r="I2710" s="1318">
        <v>190</v>
      </c>
      <c r="J2710" s="1318">
        <v>169</v>
      </c>
    </row>
    <row r="2711" spans="1:10" x14ac:dyDescent="0.25">
      <c r="B2711" s="1318" t="s">
        <v>15718</v>
      </c>
      <c r="C2711" s="1318">
        <v>53</v>
      </c>
      <c r="D2711" s="1318">
        <v>40</v>
      </c>
      <c r="E2711" s="1318">
        <v>32</v>
      </c>
      <c r="F2711" s="1318">
        <v>27</v>
      </c>
      <c r="G2711" s="1318">
        <v>23</v>
      </c>
      <c r="H2711" s="1318">
        <v>20</v>
      </c>
      <c r="I2711" s="1318">
        <v>17</v>
      </c>
      <c r="J2711" s="1318">
        <v>15</v>
      </c>
    </row>
    <row r="2712" spans="1:10" x14ac:dyDescent="0.25">
      <c r="A2712" s="1360">
        <v>34</v>
      </c>
      <c r="B2712" s="1318" t="s">
        <v>12628</v>
      </c>
      <c r="C2712" s="1318">
        <v>396</v>
      </c>
      <c r="D2712" s="1318">
        <v>337</v>
      </c>
      <c r="E2712" s="1318">
        <v>293</v>
      </c>
      <c r="F2712" s="1318">
        <v>259</v>
      </c>
      <c r="G2712" s="1318">
        <v>233</v>
      </c>
      <c r="H2712" s="1318">
        <v>211</v>
      </c>
      <c r="I2712" s="1318">
        <v>185</v>
      </c>
      <c r="J2712" s="1318">
        <v>165</v>
      </c>
    </row>
    <row r="2713" spans="1:10" x14ac:dyDescent="0.25">
      <c r="B2713" s="1318" t="s">
        <v>15718</v>
      </c>
      <c r="C2713" s="1318">
        <v>41</v>
      </c>
      <c r="D2713" s="1318">
        <v>32</v>
      </c>
      <c r="E2713" s="1318">
        <v>27</v>
      </c>
      <c r="F2713" s="1318">
        <v>23</v>
      </c>
      <c r="G2713" s="1318">
        <v>20</v>
      </c>
      <c r="H2713" s="1318">
        <v>18</v>
      </c>
      <c r="I2713" s="1318">
        <v>15</v>
      </c>
      <c r="J2713" s="1318">
        <v>13</v>
      </c>
    </row>
    <row r="2714" spans="1:10" x14ac:dyDescent="0.25">
      <c r="A2714" s="1360">
        <v>35</v>
      </c>
      <c r="B2714" s="1318" t="s">
        <v>12628</v>
      </c>
      <c r="C2714" s="1318">
        <v>377</v>
      </c>
      <c r="D2714" s="1318">
        <v>322</v>
      </c>
      <c r="E2714" s="1318">
        <v>282</v>
      </c>
      <c r="F2714" s="1318">
        <v>250</v>
      </c>
      <c r="G2714" s="1318">
        <v>225</v>
      </c>
      <c r="H2714" s="1318">
        <v>205</v>
      </c>
      <c r="I2714" s="1318">
        <v>180</v>
      </c>
      <c r="J2714" s="1318">
        <v>161</v>
      </c>
    </row>
    <row r="2715" spans="1:10" x14ac:dyDescent="0.25">
      <c r="B2715" s="1318" t="s">
        <v>15718</v>
      </c>
      <c r="C2715" s="1318">
        <v>33</v>
      </c>
      <c r="D2715" s="1318">
        <v>27</v>
      </c>
      <c r="E2715" s="1318">
        <v>23</v>
      </c>
      <c r="F2715" s="1318">
        <v>20</v>
      </c>
      <c r="G2715" s="1318">
        <v>18</v>
      </c>
      <c r="H2715" s="1318">
        <v>16</v>
      </c>
      <c r="I2715" s="1318">
        <v>14</v>
      </c>
      <c r="J2715" s="1318">
        <v>12</v>
      </c>
    </row>
    <row r="2716" spans="1:10" x14ac:dyDescent="0.25">
      <c r="A2716" s="1360">
        <v>36</v>
      </c>
      <c r="B2716" s="1318" t="s">
        <v>12628</v>
      </c>
      <c r="C2716" s="1318">
        <v>359</v>
      </c>
      <c r="D2716" s="1318">
        <v>309</v>
      </c>
      <c r="E2716" s="1318">
        <v>272</v>
      </c>
      <c r="F2716" s="1318">
        <v>242</v>
      </c>
      <c r="G2716" s="1318">
        <v>218</v>
      </c>
      <c r="H2716" s="1318">
        <v>199</v>
      </c>
      <c r="I2716" s="1318">
        <v>175</v>
      </c>
      <c r="J2716" s="1318">
        <v>157</v>
      </c>
    </row>
    <row r="2717" spans="1:10" x14ac:dyDescent="0.25">
      <c r="B2717" s="1318" t="s">
        <v>15718</v>
      </c>
      <c r="C2717" s="1318">
        <v>28</v>
      </c>
      <c r="D2717" s="1318">
        <v>24</v>
      </c>
      <c r="E2717" s="1318">
        <v>21</v>
      </c>
      <c r="F2717" s="1318">
        <v>18</v>
      </c>
      <c r="G2717" s="1318">
        <v>16</v>
      </c>
      <c r="H2717" s="1318">
        <v>15</v>
      </c>
      <c r="I2717" s="1318">
        <v>13</v>
      </c>
      <c r="J2717" s="1318">
        <v>11</v>
      </c>
    </row>
    <row r="2718" spans="1:10" x14ac:dyDescent="0.25">
      <c r="A2718" s="1360">
        <v>37</v>
      </c>
      <c r="B2718" s="1318" t="s">
        <v>12628</v>
      </c>
      <c r="C2718" s="1318">
        <v>344</v>
      </c>
      <c r="D2718" s="1318">
        <v>297</v>
      </c>
      <c r="E2718" s="1318">
        <v>262</v>
      </c>
      <c r="F2718" s="1318">
        <v>234</v>
      </c>
      <c r="G2718" s="1318">
        <v>212</v>
      </c>
      <c r="H2718" s="1318">
        <v>193</v>
      </c>
      <c r="I2718" s="1318">
        <v>171</v>
      </c>
      <c r="J2718" s="1318">
        <v>153</v>
      </c>
    </row>
    <row r="2719" spans="1:10" x14ac:dyDescent="0.25">
      <c r="B2719" s="1318" t="s">
        <v>15718</v>
      </c>
      <c r="C2719" s="1318">
        <v>24</v>
      </c>
      <c r="D2719" s="1318">
        <v>21</v>
      </c>
      <c r="E2719" s="1318">
        <v>18</v>
      </c>
      <c r="F2719" s="1318">
        <v>16</v>
      </c>
      <c r="G2719" s="1318">
        <v>15</v>
      </c>
      <c r="H2719" s="1318">
        <v>13</v>
      </c>
      <c r="I2719" s="1318">
        <v>12</v>
      </c>
      <c r="J2719" s="1318">
        <v>11</v>
      </c>
    </row>
    <row r="2720" spans="1:10" x14ac:dyDescent="0.25">
      <c r="A2720" s="1360">
        <v>38</v>
      </c>
      <c r="B2720" s="1318" t="s">
        <v>12628</v>
      </c>
      <c r="C2720" s="1318">
        <v>329</v>
      </c>
      <c r="D2720" s="1318">
        <v>286</v>
      </c>
      <c r="E2720" s="1318">
        <v>253</v>
      </c>
      <c r="F2720" s="1318">
        <v>227</v>
      </c>
      <c r="G2720" s="1318">
        <v>205</v>
      </c>
      <c r="H2720" s="1318">
        <v>188</v>
      </c>
      <c r="I2720" s="1318">
        <v>166</v>
      </c>
      <c r="J2720" s="1318">
        <v>149</v>
      </c>
    </row>
    <row r="2721" spans="1:10" x14ac:dyDescent="0.25">
      <c r="B2721" s="1318" t="s">
        <v>15718</v>
      </c>
      <c r="C2721" s="1318">
        <v>22</v>
      </c>
      <c r="D2721" s="1318">
        <v>19</v>
      </c>
      <c r="E2721" s="1318">
        <v>17</v>
      </c>
      <c r="F2721" s="1318">
        <v>15</v>
      </c>
      <c r="G2721" s="1318">
        <v>14</v>
      </c>
      <c r="H2721" s="1318">
        <v>13</v>
      </c>
      <c r="I2721" s="1318">
        <v>11</v>
      </c>
      <c r="J2721" s="1318">
        <v>10</v>
      </c>
    </row>
    <row r="2722" spans="1:10" x14ac:dyDescent="0.25">
      <c r="A2722" s="1360">
        <v>39</v>
      </c>
      <c r="B2722" s="1318" t="s">
        <v>12628</v>
      </c>
      <c r="C2722" s="1318">
        <v>316</v>
      </c>
      <c r="D2722" s="1318">
        <v>275</v>
      </c>
      <c r="E2722" s="1318">
        <v>244</v>
      </c>
      <c r="F2722" s="1318">
        <v>219</v>
      </c>
      <c r="G2722" s="1318">
        <v>199</v>
      </c>
      <c r="H2722" s="1318">
        <v>183</v>
      </c>
      <c r="I2722" s="1318">
        <v>162</v>
      </c>
      <c r="J2722" s="1318">
        <v>146</v>
      </c>
    </row>
    <row r="2723" spans="1:10" x14ac:dyDescent="0.25">
      <c r="B2723" s="1318" t="s">
        <v>15718</v>
      </c>
      <c r="C2723" s="1318">
        <v>21</v>
      </c>
      <c r="D2723" s="1318">
        <v>19</v>
      </c>
      <c r="E2723" s="1318">
        <v>17</v>
      </c>
      <c r="F2723" s="1318">
        <v>15</v>
      </c>
      <c r="G2723" s="1318">
        <v>14</v>
      </c>
      <c r="H2723" s="1318">
        <v>12</v>
      </c>
      <c r="I2723" s="1318">
        <v>11</v>
      </c>
      <c r="J2723" s="1318">
        <v>10</v>
      </c>
    </row>
    <row r="2724" spans="1:10" x14ac:dyDescent="0.25">
      <c r="A2724" s="1360">
        <v>40</v>
      </c>
      <c r="B2724" s="1318" t="s">
        <v>12628</v>
      </c>
      <c r="C2724" s="1318">
        <v>303</v>
      </c>
      <c r="D2724" s="1318">
        <v>266</v>
      </c>
      <c r="E2724" s="1318">
        <v>236</v>
      </c>
      <c r="F2724" s="1318">
        <v>213</v>
      </c>
      <c r="G2724" s="1318">
        <v>194</v>
      </c>
      <c r="H2724" s="1318">
        <v>178</v>
      </c>
      <c r="I2724" s="1318">
        <v>158</v>
      </c>
      <c r="J2724" s="1318">
        <v>143</v>
      </c>
    </row>
    <row r="2725" spans="1:10" x14ac:dyDescent="0.25">
      <c r="B2725" s="1318" t="s">
        <v>15718</v>
      </c>
      <c r="C2725" s="1318">
        <v>21</v>
      </c>
      <c r="D2725" s="1318">
        <v>18</v>
      </c>
      <c r="E2725" s="1318">
        <v>16</v>
      </c>
      <c r="F2725" s="1318">
        <v>14</v>
      </c>
      <c r="G2725" s="1318">
        <v>13</v>
      </c>
      <c r="H2725" s="1318">
        <v>12</v>
      </c>
      <c r="I2725" s="1318">
        <v>11</v>
      </c>
      <c r="J2725" s="1318">
        <v>10</v>
      </c>
    </row>
    <row r="2726" spans="1:10" x14ac:dyDescent="0.25">
      <c r="A2726" s="1360" t="s">
        <v>12676</v>
      </c>
    </row>
    <row r="2727" spans="1:10" x14ac:dyDescent="0.25">
      <c r="A2727" s="1360" t="s">
        <v>12638</v>
      </c>
    </row>
    <row r="2728" spans="1:10" x14ac:dyDescent="0.25">
      <c r="A2728" s="1360" t="s">
        <v>22222</v>
      </c>
      <c r="B2728" s="1318" t="s">
        <v>22223</v>
      </c>
      <c r="C2728" s="1318" t="s">
        <v>12677</v>
      </c>
    </row>
    <row r="2729" spans="1:10" x14ac:dyDescent="0.25">
      <c r="A2729" s="1360" t="s">
        <v>22225</v>
      </c>
      <c r="B2729" s="1318" t="s">
        <v>15752</v>
      </c>
      <c r="C2729" s="1318" t="s">
        <v>22254</v>
      </c>
    </row>
    <row r="2731" spans="1:10" x14ac:dyDescent="0.25">
      <c r="A2731" s="1360" t="s">
        <v>22227</v>
      </c>
      <c r="B2731" s="1318" t="s">
        <v>22228</v>
      </c>
      <c r="C2731" s="1318" t="s">
        <v>22229</v>
      </c>
    </row>
    <row r="2732" spans="1:10" x14ac:dyDescent="0.25">
      <c r="C2732" s="1318" t="s">
        <v>22230</v>
      </c>
      <c r="D2732" s="1318" t="s">
        <v>22250</v>
      </c>
      <c r="E2732" s="1318" t="s">
        <v>22232</v>
      </c>
      <c r="F2732" s="1318" t="s">
        <v>22233</v>
      </c>
      <c r="G2732" s="1318" t="s">
        <v>22234</v>
      </c>
      <c r="H2732" s="1318" t="s">
        <v>22235</v>
      </c>
      <c r="I2732" s="1318" t="s">
        <v>22251</v>
      </c>
      <c r="J2732" s="1318" t="s">
        <v>22237</v>
      </c>
    </row>
    <row r="2733" spans="1:10" x14ac:dyDescent="0.25">
      <c r="A2733" s="1360" t="s">
        <v>15753</v>
      </c>
      <c r="B2733" s="1318" t="s">
        <v>15754</v>
      </c>
      <c r="C2733" s="1318" t="s">
        <v>22238</v>
      </c>
      <c r="D2733" s="1318" t="s">
        <v>22239</v>
      </c>
      <c r="E2733" s="1318" t="s">
        <v>22240</v>
      </c>
      <c r="F2733" s="1318" t="s">
        <v>22241</v>
      </c>
      <c r="G2733" s="1318" t="s">
        <v>22242</v>
      </c>
      <c r="H2733" s="1318" t="s">
        <v>22243</v>
      </c>
      <c r="I2733" s="1318" t="s">
        <v>22244</v>
      </c>
      <c r="J2733" s="1318" t="s">
        <v>22245</v>
      </c>
    </row>
    <row r="2734" spans="1:10" x14ac:dyDescent="0.25">
      <c r="A2734" s="1360" t="s">
        <v>22246</v>
      </c>
      <c r="B2734" s="1318" t="s">
        <v>22247</v>
      </c>
      <c r="C2734" s="1318" t="s">
        <v>22248</v>
      </c>
      <c r="D2734" s="1318" t="s">
        <v>22248</v>
      </c>
      <c r="E2734" s="1318" t="s">
        <v>22248</v>
      </c>
      <c r="F2734" s="1318" t="s">
        <v>22248</v>
      </c>
      <c r="G2734" s="1318" t="s">
        <v>22248</v>
      </c>
      <c r="H2734" s="1318" t="s">
        <v>22248</v>
      </c>
      <c r="I2734" s="1318" t="s">
        <v>22248</v>
      </c>
      <c r="J2734" s="1318" t="s">
        <v>22248</v>
      </c>
    </row>
    <row r="2736" spans="1:10" x14ac:dyDescent="0.25">
      <c r="A2736" s="1360">
        <v>20</v>
      </c>
      <c r="B2736" s="1318" t="s">
        <v>12628</v>
      </c>
      <c r="C2736" s="1318">
        <v>480</v>
      </c>
      <c r="D2736" s="1318">
        <v>480</v>
      </c>
      <c r="E2736" s="1318">
        <v>480</v>
      </c>
      <c r="F2736" s="1318">
        <v>448</v>
      </c>
      <c r="G2736" s="1318">
        <v>403</v>
      </c>
      <c r="H2736" s="1318">
        <v>367</v>
      </c>
      <c r="I2736" s="1318">
        <v>315</v>
      </c>
      <c r="J2736" s="1318">
        <v>250</v>
      </c>
    </row>
    <row r="2737" spans="1:10" x14ac:dyDescent="0.25">
      <c r="B2737" s="1318" t="s">
        <v>15718</v>
      </c>
      <c r="C2737" s="1318">
        <v>480</v>
      </c>
      <c r="D2737" s="1318">
        <v>480</v>
      </c>
      <c r="E2737" s="1318">
        <v>480</v>
      </c>
      <c r="F2737" s="1318">
        <v>448</v>
      </c>
      <c r="G2737" s="1318">
        <v>403</v>
      </c>
      <c r="H2737" s="1318">
        <v>367</v>
      </c>
      <c r="I2737" s="1318">
        <v>315</v>
      </c>
      <c r="J2737" s="1318">
        <v>129</v>
      </c>
    </row>
    <row r="2738" spans="1:10" x14ac:dyDescent="0.25">
      <c r="A2738" s="1360">
        <v>21</v>
      </c>
      <c r="B2738" s="1318" t="s">
        <v>12628</v>
      </c>
      <c r="C2738" s="1318">
        <v>480</v>
      </c>
      <c r="D2738" s="1318">
        <v>480</v>
      </c>
      <c r="E2738" s="1318">
        <v>480</v>
      </c>
      <c r="F2738" s="1318">
        <v>448</v>
      </c>
      <c r="G2738" s="1318">
        <v>403</v>
      </c>
      <c r="H2738" s="1318">
        <v>367</v>
      </c>
      <c r="I2738" s="1318">
        <v>284</v>
      </c>
      <c r="J2738" s="1318">
        <v>241</v>
      </c>
    </row>
    <row r="2739" spans="1:10" x14ac:dyDescent="0.25">
      <c r="B2739" s="1318" t="s">
        <v>15718</v>
      </c>
      <c r="C2739" s="1318">
        <v>480</v>
      </c>
      <c r="D2739" s="1318">
        <v>480</v>
      </c>
      <c r="E2739" s="1318">
        <v>480</v>
      </c>
      <c r="F2739" s="1318">
        <v>448</v>
      </c>
      <c r="G2739" s="1318">
        <v>403</v>
      </c>
      <c r="H2739" s="1318">
        <v>367</v>
      </c>
      <c r="I2739" s="1318">
        <v>284</v>
      </c>
      <c r="J2739" s="1318">
        <v>90</v>
      </c>
    </row>
    <row r="2740" spans="1:10" x14ac:dyDescent="0.25">
      <c r="A2740" s="1360">
        <v>22</v>
      </c>
      <c r="B2740" s="1318" t="s">
        <v>12628</v>
      </c>
      <c r="C2740" s="1318">
        <v>480</v>
      </c>
      <c r="D2740" s="1318">
        <v>480</v>
      </c>
      <c r="E2740" s="1318">
        <v>480</v>
      </c>
      <c r="F2740" s="1318">
        <v>448</v>
      </c>
      <c r="G2740" s="1318">
        <v>403</v>
      </c>
      <c r="H2740" s="1318">
        <v>366</v>
      </c>
      <c r="I2740" s="1318">
        <v>273</v>
      </c>
      <c r="J2740" s="1318">
        <v>233</v>
      </c>
    </row>
    <row r="2741" spans="1:10" x14ac:dyDescent="0.25">
      <c r="B2741" s="1318" t="s">
        <v>15718</v>
      </c>
      <c r="C2741" s="1318">
        <v>480</v>
      </c>
      <c r="D2741" s="1318">
        <v>480</v>
      </c>
      <c r="E2741" s="1318">
        <v>480</v>
      </c>
      <c r="F2741" s="1318">
        <v>448</v>
      </c>
      <c r="G2741" s="1318">
        <v>403</v>
      </c>
      <c r="H2741" s="1318">
        <v>366</v>
      </c>
      <c r="I2741" s="1318">
        <v>159</v>
      </c>
      <c r="J2741" s="1318">
        <v>66</v>
      </c>
    </row>
    <row r="2742" spans="1:10" x14ac:dyDescent="0.25">
      <c r="A2742" s="1360">
        <v>23</v>
      </c>
      <c r="B2742" s="1318" t="s">
        <v>12628</v>
      </c>
      <c r="C2742" s="1318">
        <v>480</v>
      </c>
      <c r="D2742" s="1318">
        <v>480</v>
      </c>
      <c r="E2742" s="1318">
        <v>480</v>
      </c>
      <c r="F2742" s="1318">
        <v>448</v>
      </c>
      <c r="G2742" s="1318">
        <v>403</v>
      </c>
      <c r="H2742" s="1318">
        <v>314</v>
      </c>
      <c r="I2742" s="1318">
        <v>262</v>
      </c>
      <c r="J2742" s="1318">
        <v>225</v>
      </c>
    </row>
    <row r="2743" spans="1:10" x14ac:dyDescent="0.25">
      <c r="B2743" s="1318" t="s">
        <v>15718</v>
      </c>
      <c r="C2743" s="1318">
        <v>480</v>
      </c>
      <c r="D2743" s="1318">
        <v>480</v>
      </c>
      <c r="E2743" s="1318">
        <v>480</v>
      </c>
      <c r="F2743" s="1318">
        <v>448</v>
      </c>
      <c r="G2743" s="1318">
        <v>403</v>
      </c>
      <c r="H2743" s="1318">
        <v>314</v>
      </c>
      <c r="I2743" s="1318">
        <v>95</v>
      </c>
      <c r="J2743" s="1318">
        <v>51</v>
      </c>
    </row>
    <row r="2744" spans="1:10" x14ac:dyDescent="0.25">
      <c r="A2744" s="1360">
        <v>24</v>
      </c>
      <c r="B2744" s="1318" t="s">
        <v>12628</v>
      </c>
      <c r="C2744" s="1318">
        <v>480</v>
      </c>
      <c r="D2744" s="1318">
        <v>480</v>
      </c>
      <c r="E2744" s="1318">
        <v>480</v>
      </c>
      <c r="F2744" s="1318">
        <v>448</v>
      </c>
      <c r="G2744" s="1318">
        <v>349</v>
      </c>
      <c r="H2744" s="1318">
        <v>301</v>
      </c>
      <c r="I2744" s="1318">
        <v>253</v>
      </c>
      <c r="J2744" s="1318">
        <v>218</v>
      </c>
    </row>
    <row r="2745" spans="1:10" x14ac:dyDescent="0.25">
      <c r="B2745" s="1318" t="s">
        <v>15718</v>
      </c>
      <c r="C2745" s="1318">
        <v>480</v>
      </c>
      <c r="D2745" s="1318">
        <v>480</v>
      </c>
      <c r="E2745" s="1318">
        <v>480</v>
      </c>
      <c r="F2745" s="1318">
        <v>448</v>
      </c>
      <c r="G2745" s="1318">
        <v>349</v>
      </c>
      <c r="H2745" s="1318">
        <v>173</v>
      </c>
      <c r="I2745" s="1318">
        <v>67</v>
      </c>
      <c r="J2745" s="1318">
        <v>42</v>
      </c>
    </row>
    <row r="2746" spans="1:10" x14ac:dyDescent="0.25">
      <c r="A2746" s="1360">
        <v>25</v>
      </c>
      <c r="B2746" s="1318" t="s">
        <v>12628</v>
      </c>
      <c r="C2746" s="1318">
        <v>480</v>
      </c>
      <c r="D2746" s="1318">
        <v>480</v>
      </c>
      <c r="E2746" s="1318">
        <v>480</v>
      </c>
      <c r="F2746" s="1318">
        <v>412</v>
      </c>
      <c r="G2746" s="1318">
        <v>328</v>
      </c>
      <c r="H2746" s="1318">
        <v>288</v>
      </c>
      <c r="I2746" s="1318">
        <v>244</v>
      </c>
      <c r="J2746" s="1318">
        <v>211</v>
      </c>
    </row>
    <row r="2747" spans="1:10" x14ac:dyDescent="0.25">
      <c r="B2747" s="1318" t="s">
        <v>15718</v>
      </c>
      <c r="C2747" s="1318">
        <v>480</v>
      </c>
      <c r="D2747" s="1318">
        <v>480</v>
      </c>
      <c r="E2747" s="1318">
        <v>480</v>
      </c>
      <c r="F2747" s="1318">
        <v>412</v>
      </c>
      <c r="G2747" s="1318">
        <v>239</v>
      </c>
      <c r="H2747" s="1318">
        <v>97</v>
      </c>
      <c r="I2747" s="1318">
        <v>52</v>
      </c>
      <c r="J2747" s="1318">
        <v>35</v>
      </c>
    </row>
    <row r="2748" spans="1:10" x14ac:dyDescent="0.25">
      <c r="A2748" s="1360">
        <v>26</v>
      </c>
      <c r="B2748" s="1318" t="s">
        <v>12628</v>
      </c>
      <c r="C2748" s="1318">
        <v>480</v>
      </c>
      <c r="D2748" s="1318">
        <v>480</v>
      </c>
      <c r="E2748" s="1318">
        <v>480</v>
      </c>
      <c r="F2748" s="1318">
        <v>362</v>
      </c>
      <c r="G2748" s="1318">
        <v>314</v>
      </c>
      <c r="H2748" s="1318">
        <v>277</v>
      </c>
      <c r="I2748" s="1318">
        <v>235</v>
      </c>
      <c r="J2748" s="1318">
        <v>205</v>
      </c>
    </row>
    <row r="2749" spans="1:10" x14ac:dyDescent="0.25">
      <c r="B2749" s="1318" t="s">
        <v>15718</v>
      </c>
      <c r="C2749" s="1318">
        <v>480</v>
      </c>
      <c r="D2749" s="1318">
        <v>480</v>
      </c>
      <c r="E2749" s="1318">
        <v>480</v>
      </c>
      <c r="F2749" s="1318">
        <v>345</v>
      </c>
      <c r="G2749" s="1318">
        <v>114</v>
      </c>
      <c r="H2749" s="1318">
        <v>67</v>
      </c>
      <c r="I2749" s="1318">
        <v>42</v>
      </c>
      <c r="J2749" s="1318">
        <v>30</v>
      </c>
    </row>
    <row r="2750" spans="1:10" x14ac:dyDescent="0.25">
      <c r="A2750" s="1360">
        <v>27</v>
      </c>
      <c r="B2750" s="1318" t="s">
        <v>12628</v>
      </c>
      <c r="C2750" s="1318">
        <v>480</v>
      </c>
      <c r="D2750" s="1318">
        <v>480</v>
      </c>
      <c r="E2750" s="1318">
        <v>402</v>
      </c>
      <c r="F2750" s="1318">
        <v>344</v>
      </c>
      <c r="G2750" s="1318">
        <v>300</v>
      </c>
      <c r="H2750" s="1318">
        <v>266</v>
      </c>
      <c r="I2750" s="1318">
        <v>227</v>
      </c>
      <c r="J2750" s="1318">
        <v>199</v>
      </c>
    </row>
    <row r="2751" spans="1:10" x14ac:dyDescent="0.25">
      <c r="B2751" s="1318" t="s">
        <v>15718</v>
      </c>
      <c r="C2751" s="1318">
        <v>480</v>
      </c>
      <c r="D2751" s="1318">
        <v>480</v>
      </c>
      <c r="E2751" s="1318">
        <v>402</v>
      </c>
      <c r="F2751" s="1318">
        <v>131</v>
      </c>
      <c r="G2751" s="1318">
        <v>74</v>
      </c>
      <c r="H2751" s="1318">
        <v>51</v>
      </c>
      <c r="I2751" s="1318">
        <v>35</v>
      </c>
      <c r="J2751" s="1318">
        <v>26</v>
      </c>
    </row>
    <row r="2752" spans="1:10" x14ac:dyDescent="0.25">
      <c r="A2752" s="1360">
        <v>28</v>
      </c>
      <c r="B2752" s="1318" t="s">
        <v>12628</v>
      </c>
      <c r="C2752" s="1318">
        <v>480</v>
      </c>
      <c r="D2752" s="1318">
        <v>455</v>
      </c>
      <c r="E2752" s="1318">
        <v>382</v>
      </c>
      <c r="F2752" s="1318">
        <v>329</v>
      </c>
      <c r="G2752" s="1318">
        <v>288</v>
      </c>
      <c r="H2752" s="1318">
        <v>256</v>
      </c>
      <c r="I2752" s="1318">
        <v>220</v>
      </c>
      <c r="J2752" s="1318">
        <v>193</v>
      </c>
    </row>
    <row r="2753" spans="1:10" x14ac:dyDescent="0.25">
      <c r="B2753" s="1318" t="s">
        <v>15718</v>
      </c>
      <c r="C2753" s="1318">
        <v>480</v>
      </c>
      <c r="D2753" s="1318">
        <v>455</v>
      </c>
      <c r="E2753" s="1318">
        <v>162</v>
      </c>
      <c r="F2753" s="1318">
        <v>83</v>
      </c>
      <c r="G2753" s="1318">
        <v>55</v>
      </c>
      <c r="H2753" s="1318">
        <v>41</v>
      </c>
      <c r="I2753" s="1318">
        <v>30</v>
      </c>
      <c r="J2753" s="1318">
        <v>23</v>
      </c>
    </row>
    <row r="2754" spans="1:10" x14ac:dyDescent="0.25">
      <c r="A2754" s="1360">
        <v>29</v>
      </c>
      <c r="B2754" s="1318" t="s">
        <v>12628</v>
      </c>
      <c r="C2754" s="1318">
        <v>480</v>
      </c>
      <c r="D2754" s="1318">
        <v>429</v>
      </c>
      <c r="E2754" s="1318">
        <v>363</v>
      </c>
      <c r="F2754" s="1318">
        <v>314</v>
      </c>
      <c r="G2754" s="1318">
        <v>277</v>
      </c>
      <c r="H2754" s="1318">
        <v>247</v>
      </c>
      <c r="I2754" s="1318">
        <v>213</v>
      </c>
      <c r="J2754" s="1318">
        <v>187</v>
      </c>
    </row>
    <row r="2755" spans="1:10" x14ac:dyDescent="0.25">
      <c r="B2755" s="1318" t="s">
        <v>15718</v>
      </c>
      <c r="C2755" s="1318">
        <v>480</v>
      </c>
      <c r="D2755" s="1318">
        <v>190</v>
      </c>
      <c r="E2755" s="1318">
        <v>89</v>
      </c>
      <c r="F2755" s="1318">
        <v>58</v>
      </c>
      <c r="G2755" s="1318">
        <v>43</v>
      </c>
      <c r="H2755" s="1318">
        <v>34</v>
      </c>
      <c r="I2755" s="1318">
        <v>26</v>
      </c>
      <c r="J2755" s="1318">
        <v>21</v>
      </c>
    </row>
    <row r="2756" spans="1:10" x14ac:dyDescent="0.25">
      <c r="A2756" s="1360">
        <v>30</v>
      </c>
      <c r="B2756" s="1318" t="s">
        <v>12628</v>
      </c>
      <c r="C2756" s="1318">
        <v>480</v>
      </c>
      <c r="D2756" s="1318">
        <v>406</v>
      </c>
      <c r="E2756" s="1318">
        <v>345</v>
      </c>
      <c r="F2756" s="1318">
        <v>301</v>
      </c>
      <c r="G2756" s="1318">
        <v>266</v>
      </c>
      <c r="H2756" s="1318">
        <v>239</v>
      </c>
      <c r="I2756" s="1318">
        <v>207</v>
      </c>
      <c r="J2756" s="1318">
        <v>182</v>
      </c>
    </row>
    <row r="2757" spans="1:10" x14ac:dyDescent="0.25">
      <c r="B2757" s="1318" t="s">
        <v>15718</v>
      </c>
      <c r="C2757" s="1318">
        <v>226</v>
      </c>
      <c r="D2757" s="1318">
        <v>96</v>
      </c>
      <c r="E2757" s="1318">
        <v>61</v>
      </c>
      <c r="F2757" s="1318">
        <v>45</v>
      </c>
      <c r="G2757" s="1318">
        <v>35</v>
      </c>
      <c r="H2757" s="1318">
        <v>29</v>
      </c>
      <c r="I2757" s="1318">
        <v>23</v>
      </c>
      <c r="J2757" s="1318">
        <v>19</v>
      </c>
    </row>
    <row r="2758" spans="1:10" x14ac:dyDescent="0.25">
      <c r="A2758" s="1360">
        <v>31</v>
      </c>
      <c r="B2758" s="1318" t="s">
        <v>12628</v>
      </c>
      <c r="C2758" s="1318">
        <v>461</v>
      </c>
      <c r="D2758" s="1318">
        <v>385</v>
      </c>
      <c r="E2758" s="1318">
        <v>330</v>
      </c>
      <c r="F2758" s="1318">
        <v>289</v>
      </c>
      <c r="G2758" s="1318">
        <v>256</v>
      </c>
      <c r="H2758" s="1318">
        <v>231</v>
      </c>
      <c r="I2758" s="1318">
        <v>200</v>
      </c>
      <c r="J2758" s="1318">
        <v>177</v>
      </c>
    </row>
    <row r="2759" spans="1:10" x14ac:dyDescent="0.25">
      <c r="B2759" s="1318" t="s">
        <v>15718</v>
      </c>
      <c r="C2759" s="1318">
        <v>103</v>
      </c>
      <c r="D2759" s="1318">
        <v>63</v>
      </c>
      <c r="E2759" s="1318">
        <v>46</v>
      </c>
      <c r="F2759" s="1318">
        <v>36</v>
      </c>
      <c r="G2759" s="1318">
        <v>29</v>
      </c>
      <c r="H2759" s="1318">
        <v>25</v>
      </c>
      <c r="I2759" s="1318">
        <v>20</v>
      </c>
      <c r="J2759" s="1318">
        <v>17</v>
      </c>
    </row>
    <row r="2760" spans="1:10" x14ac:dyDescent="0.25">
      <c r="A2760" s="1360">
        <v>32</v>
      </c>
      <c r="B2760" s="1318" t="s">
        <v>12628</v>
      </c>
      <c r="C2760" s="1318">
        <v>435</v>
      </c>
      <c r="D2760" s="1318">
        <v>366</v>
      </c>
      <c r="E2760" s="1318">
        <v>315</v>
      </c>
      <c r="F2760" s="1318">
        <v>277</v>
      </c>
      <c r="G2760" s="1318">
        <v>247</v>
      </c>
      <c r="H2760" s="1318">
        <v>223</v>
      </c>
      <c r="I2760" s="1318">
        <v>195</v>
      </c>
      <c r="J2760" s="1318">
        <v>172</v>
      </c>
    </row>
    <row r="2761" spans="1:10" x14ac:dyDescent="0.25">
      <c r="B2761" s="1318" t="s">
        <v>15718</v>
      </c>
      <c r="C2761" s="1318">
        <v>68</v>
      </c>
      <c r="D2761" s="1318">
        <v>48</v>
      </c>
      <c r="E2761" s="1318">
        <v>37</v>
      </c>
      <c r="F2761" s="1318">
        <v>30</v>
      </c>
      <c r="G2761" s="1318">
        <v>25</v>
      </c>
      <c r="H2761" s="1318">
        <v>22</v>
      </c>
      <c r="I2761" s="1318">
        <v>18</v>
      </c>
      <c r="J2761" s="1318">
        <v>16</v>
      </c>
    </row>
    <row r="2762" spans="1:10" x14ac:dyDescent="0.25">
      <c r="A2762" s="1360">
        <v>33</v>
      </c>
      <c r="B2762" s="1318" t="s">
        <v>12628</v>
      </c>
      <c r="C2762" s="1318">
        <v>412</v>
      </c>
      <c r="D2762" s="1318">
        <v>348</v>
      </c>
      <c r="E2762" s="1318">
        <v>302</v>
      </c>
      <c r="F2762" s="1318">
        <v>267</v>
      </c>
      <c r="G2762" s="1318">
        <v>239</v>
      </c>
      <c r="H2762" s="1318">
        <v>216</v>
      </c>
      <c r="I2762" s="1318">
        <v>189</v>
      </c>
      <c r="J2762" s="1318">
        <v>168</v>
      </c>
    </row>
    <row r="2763" spans="1:10" x14ac:dyDescent="0.25">
      <c r="B2763" s="1318" t="s">
        <v>15718</v>
      </c>
      <c r="C2763" s="1318">
        <v>49</v>
      </c>
      <c r="D2763" s="1318">
        <v>38</v>
      </c>
      <c r="E2763" s="1318">
        <v>31</v>
      </c>
      <c r="F2763" s="1318">
        <v>26</v>
      </c>
      <c r="G2763" s="1318">
        <v>22</v>
      </c>
      <c r="H2763" s="1318">
        <v>19</v>
      </c>
      <c r="I2763" s="1318">
        <v>16</v>
      </c>
      <c r="J2763" s="1318">
        <v>14</v>
      </c>
    </row>
    <row r="2764" spans="1:10" x14ac:dyDescent="0.25">
      <c r="A2764" s="1360">
        <v>34</v>
      </c>
      <c r="B2764" s="1318" t="s">
        <v>12628</v>
      </c>
      <c r="C2764" s="1318">
        <v>390</v>
      </c>
      <c r="D2764" s="1318">
        <v>333</v>
      </c>
      <c r="E2764" s="1318">
        <v>290</v>
      </c>
      <c r="F2764" s="1318">
        <v>257</v>
      </c>
      <c r="G2764" s="1318">
        <v>231</v>
      </c>
      <c r="H2764" s="1318">
        <v>209</v>
      </c>
      <c r="I2764" s="1318">
        <v>184</v>
      </c>
      <c r="J2764" s="1318">
        <v>164</v>
      </c>
    </row>
    <row r="2765" spans="1:10" x14ac:dyDescent="0.25">
      <c r="B2765" s="1318" t="s">
        <v>15718</v>
      </c>
      <c r="C2765" s="1318">
        <v>38</v>
      </c>
      <c r="D2765" s="1318">
        <v>31</v>
      </c>
      <c r="E2765" s="1318">
        <v>26</v>
      </c>
      <c r="F2765" s="1318">
        <v>22</v>
      </c>
      <c r="G2765" s="1318">
        <v>19</v>
      </c>
      <c r="H2765" s="1318">
        <v>17</v>
      </c>
      <c r="I2765" s="1318">
        <v>15</v>
      </c>
      <c r="J2765" s="1318">
        <v>13</v>
      </c>
    </row>
    <row r="2766" spans="1:10" x14ac:dyDescent="0.25">
      <c r="A2766" s="1360">
        <v>35</v>
      </c>
      <c r="B2766" s="1318" t="s">
        <v>12628</v>
      </c>
      <c r="C2766" s="1318">
        <v>371</v>
      </c>
      <c r="D2766" s="1318">
        <v>318</v>
      </c>
      <c r="E2766" s="1318">
        <v>279</v>
      </c>
      <c r="F2766" s="1318">
        <v>248</v>
      </c>
      <c r="G2766" s="1318">
        <v>223</v>
      </c>
      <c r="H2766" s="1318">
        <v>203</v>
      </c>
      <c r="I2766" s="1318">
        <v>179</v>
      </c>
      <c r="J2766" s="1318">
        <v>159</v>
      </c>
    </row>
    <row r="2767" spans="1:10" x14ac:dyDescent="0.25">
      <c r="B2767" s="1318" t="s">
        <v>15718</v>
      </c>
      <c r="C2767" s="1318">
        <v>31</v>
      </c>
      <c r="D2767" s="1318">
        <v>26</v>
      </c>
      <c r="E2767" s="1318">
        <v>22</v>
      </c>
      <c r="F2767" s="1318">
        <v>19</v>
      </c>
      <c r="G2767" s="1318">
        <v>17</v>
      </c>
      <c r="H2767" s="1318">
        <v>16</v>
      </c>
      <c r="I2767" s="1318">
        <v>14</v>
      </c>
      <c r="J2767" s="1318">
        <v>12</v>
      </c>
    </row>
    <row r="2768" spans="1:10" x14ac:dyDescent="0.25">
      <c r="A2768" s="1360">
        <v>36</v>
      </c>
      <c r="B2768" s="1318" t="s">
        <v>12628</v>
      </c>
      <c r="C2768" s="1318">
        <v>354</v>
      </c>
      <c r="D2768" s="1318">
        <v>305</v>
      </c>
      <c r="E2768" s="1318">
        <v>268</v>
      </c>
      <c r="F2768" s="1318">
        <v>239</v>
      </c>
      <c r="G2768" s="1318">
        <v>216</v>
      </c>
      <c r="H2768" s="1318">
        <v>197</v>
      </c>
      <c r="I2768" s="1318">
        <v>174</v>
      </c>
      <c r="J2768" s="1318">
        <v>156</v>
      </c>
    </row>
    <row r="2769" spans="1:10" x14ac:dyDescent="0.25">
      <c r="B2769" s="1318" t="s">
        <v>15718</v>
      </c>
      <c r="C2769" s="1318">
        <v>26</v>
      </c>
      <c r="D2769" s="1318">
        <v>23</v>
      </c>
      <c r="E2769" s="1318">
        <v>20</v>
      </c>
      <c r="F2769" s="1318">
        <v>17</v>
      </c>
      <c r="G2769" s="1318">
        <v>16</v>
      </c>
      <c r="H2769" s="1318">
        <v>14</v>
      </c>
      <c r="I2769" s="1318">
        <v>13</v>
      </c>
      <c r="J2769" s="1318">
        <v>11</v>
      </c>
    </row>
    <row r="2770" spans="1:10" x14ac:dyDescent="0.25">
      <c r="A2770" s="1360">
        <v>37</v>
      </c>
      <c r="B2770" s="1318" t="s">
        <v>12628</v>
      </c>
      <c r="C2770" s="1318">
        <v>338</v>
      </c>
      <c r="D2770" s="1318">
        <v>293</v>
      </c>
      <c r="E2770" s="1318">
        <v>259</v>
      </c>
      <c r="F2770" s="1318">
        <v>231</v>
      </c>
      <c r="G2770" s="1318">
        <v>209</v>
      </c>
      <c r="H2770" s="1318">
        <v>191</v>
      </c>
      <c r="I2770" s="1318">
        <v>169</v>
      </c>
      <c r="J2770" s="1318">
        <v>152</v>
      </c>
    </row>
    <row r="2771" spans="1:10" x14ac:dyDescent="0.25">
      <c r="B2771" s="1318" t="s">
        <v>15718</v>
      </c>
      <c r="C2771" s="1318">
        <v>23</v>
      </c>
      <c r="D2771" s="1318">
        <v>20</v>
      </c>
      <c r="E2771" s="1318">
        <v>18</v>
      </c>
      <c r="F2771" s="1318">
        <v>16</v>
      </c>
      <c r="G2771" s="1318">
        <v>14</v>
      </c>
      <c r="H2771" s="1318">
        <v>13</v>
      </c>
      <c r="I2771" s="1318">
        <v>12</v>
      </c>
      <c r="J2771" s="1318">
        <v>10</v>
      </c>
    </row>
    <row r="2772" spans="1:10" x14ac:dyDescent="0.25">
      <c r="A2772" s="1360">
        <v>38</v>
      </c>
      <c r="B2772" s="1318" t="s">
        <v>12628</v>
      </c>
      <c r="C2772" s="1318">
        <v>323</v>
      </c>
      <c r="D2772" s="1318">
        <v>282</v>
      </c>
      <c r="E2772" s="1318">
        <v>249</v>
      </c>
      <c r="F2772" s="1318">
        <v>224</v>
      </c>
      <c r="G2772" s="1318">
        <v>203</v>
      </c>
      <c r="H2772" s="1318">
        <v>186</v>
      </c>
      <c r="I2772" s="1318">
        <v>165</v>
      </c>
      <c r="J2772" s="1318">
        <v>148</v>
      </c>
    </row>
    <row r="2773" spans="1:10" x14ac:dyDescent="0.25">
      <c r="B2773" s="1318" t="s">
        <v>15718</v>
      </c>
      <c r="C2773" s="1318">
        <v>22</v>
      </c>
      <c r="D2773" s="1318">
        <v>19</v>
      </c>
      <c r="E2773" s="1318">
        <v>17</v>
      </c>
      <c r="F2773" s="1318">
        <v>15</v>
      </c>
      <c r="G2773" s="1318">
        <v>14</v>
      </c>
      <c r="H2773" s="1318">
        <v>13</v>
      </c>
      <c r="I2773" s="1318">
        <v>11</v>
      </c>
      <c r="J2773" s="1318">
        <v>10</v>
      </c>
    </row>
    <row r="2774" spans="1:10" x14ac:dyDescent="0.25">
      <c r="A2774" s="1360">
        <v>39</v>
      </c>
      <c r="B2774" s="1318" t="s">
        <v>12628</v>
      </c>
      <c r="C2774" s="1318">
        <v>310</v>
      </c>
      <c r="D2774" s="1318">
        <v>271</v>
      </c>
      <c r="E2774" s="1318">
        <v>241</v>
      </c>
      <c r="F2774" s="1318">
        <v>217</v>
      </c>
      <c r="G2774" s="1318">
        <v>197</v>
      </c>
      <c r="H2774" s="1318">
        <v>181</v>
      </c>
      <c r="I2774" s="1318">
        <v>161</v>
      </c>
      <c r="J2774" s="1318">
        <v>145</v>
      </c>
    </row>
    <row r="2775" spans="1:10" x14ac:dyDescent="0.25">
      <c r="B2775" s="1318" t="s">
        <v>15718</v>
      </c>
      <c r="C2775" s="1318">
        <v>21</v>
      </c>
      <c r="D2775" s="1318">
        <v>18</v>
      </c>
      <c r="E2775" s="1318">
        <v>16</v>
      </c>
      <c r="F2775" s="1318">
        <v>15</v>
      </c>
      <c r="G2775" s="1318">
        <v>13</v>
      </c>
      <c r="H2775" s="1318">
        <v>12</v>
      </c>
      <c r="I2775" s="1318">
        <v>11</v>
      </c>
      <c r="J2775" s="1318">
        <v>10</v>
      </c>
    </row>
    <row r="2776" spans="1:10" x14ac:dyDescent="0.25">
      <c r="A2776" s="1360">
        <v>40</v>
      </c>
      <c r="B2776" s="1318" t="s">
        <v>12628</v>
      </c>
      <c r="C2776" s="1318">
        <v>298</v>
      </c>
      <c r="D2776" s="1318">
        <v>261</v>
      </c>
      <c r="E2776" s="1318">
        <v>233</v>
      </c>
      <c r="F2776" s="1318">
        <v>210</v>
      </c>
      <c r="G2776" s="1318">
        <v>191</v>
      </c>
      <c r="H2776" s="1318">
        <v>176</v>
      </c>
      <c r="I2776" s="1318">
        <v>157</v>
      </c>
      <c r="J2776" s="1318">
        <v>141</v>
      </c>
    </row>
    <row r="2777" spans="1:10" x14ac:dyDescent="0.25">
      <c r="B2777" s="1318" t="s">
        <v>15718</v>
      </c>
      <c r="C2777" s="1318">
        <v>20</v>
      </c>
      <c r="D2777" s="1318">
        <v>18</v>
      </c>
      <c r="E2777" s="1318">
        <v>16</v>
      </c>
      <c r="F2777" s="1318">
        <v>14</v>
      </c>
      <c r="G2777" s="1318">
        <v>13</v>
      </c>
      <c r="H2777" s="1318">
        <v>12</v>
      </c>
      <c r="I2777" s="1318">
        <v>11</v>
      </c>
      <c r="J2777" s="1318">
        <v>10</v>
      </c>
    </row>
    <row r="2778" spans="1:10" x14ac:dyDescent="0.25">
      <c r="A2778" s="1360" t="s">
        <v>12678</v>
      </c>
    </row>
    <row r="2779" spans="1:10" x14ac:dyDescent="0.25">
      <c r="A2779" s="1360" t="s">
        <v>12638</v>
      </c>
    </row>
    <row r="2780" spans="1:10" x14ac:dyDescent="0.25">
      <c r="A2780" s="1360" t="s">
        <v>22222</v>
      </c>
      <c r="B2780" s="1318" t="s">
        <v>22223</v>
      </c>
      <c r="C2780" s="1318" t="s">
        <v>22265</v>
      </c>
    </row>
    <row r="2781" spans="1:10" x14ac:dyDescent="0.25">
      <c r="A2781" s="1360" t="s">
        <v>22225</v>
      </c>
      <c r="B2781" s="1318" t="s">
        <v>15752</v>
      </c>
      <c r="C2781" s="1318" t="s">
        <v>22256</v>
      </c>
    </row>
    <row r="2783" spans="1:10" x14ac:dyDescent="0.25">
      <c r="A2783" s="1360" t="s">
        <v>22227</v>
      </c>
      <c r="B2783" s="1318" t="s">
        <v>22228</v>
      </c>
      <c r="C2783" s="1318" t="s">
        <v>22229</v>
      </c>
    </row>
    <row r="2784" spans="1:10" x14ac:dyDescent="0.25">
      <c r="C2784" s="1318" t="s">
        <v>22230</v>
      </c>
      <c r="D2784" s="1318" t="s">
        <v>22250</v>
      </c>
      <c r="E2784" s="1318" t="s">
        <v>22232</v>
      </c>
      <c r="F2784" s="1318" t="s">
        <v>22233</v>
      </c>
      <c r="G2784" s="1318" t="s">
        <v>22234</v>
      </c>
      <c r="H2784" s="1318" t="s">
        <v>22257</v>
      </c>
      <c r="I2784" s="1318" t="s">
        <v>22236</v>
      </c>
      <c r="J2784" s="1318" t="s">
        <v>22252</v>
      </c>
    </row>
    <row r="2785" spans="1:10" x14ac:dyDescent="0.25">
      <c r="A2785" s="1360" t="s">
        <v>15753</v>
      </c>
      <c r="B2785" s="1318" t="s">
        <v>15754</v>
      </c>
      <c r="C2785" s="1318" t="s">
        <v>22238</v>
      </c>
      <c r="D2785" s="1318" t="s">
        <v>22239</v>
      </c>
      <c r="E2785" s="1318" t="s">
        <v>22240</v>
      </c>
      <c r="F2785" s="1318" t="s">
        <v>22241</v>
      </c>
      <c r="G2785" s="1318" t="s">
        <v>22242</v>
      </c>
      <c r="H2785" s="1318" t="s">
        <v>22243</v>
      </c>
      <c r="I2785" s="1318" t="s">
        <v>22244</v>
      </c>
      <c r="J2785" s="1318" t="s">
        <v>22245</v>
      </c>
    </row>
    <row r="2786" spans="1:10" x14ac:dyDescent="0.25">
      <c r="A2786" s="1360" t="s">
        <v>22246</v>
      </c>
      <c r="B2786" s="1318" t="s">
        <v>22247</v>
      </c>
      <c r="C2786" s="1318" t="s">
        <v>22248</v>
      </c>
      <c r="D2786" s="1318" t="s">
        <v>22248</v>
      </c>
      <c r="E2786" s="1318" t="s">
        <v>22248</v>
      </c>
      <c r="F2786" s="1318" t="s">
        <v>22248</v>
      </c>
      <c r="G2786" s="1318" t="s">
        <v>22248</v>
      </c>
      <c r="H2786" s="1318" t="s">
        <v>22248</v>
      </c>
      <c r="I2786" s="1318" t="s">
        <v>22248</v>
      </c>
      <c r="J2786" s="1318" t="s">
        <v>22248</v>
      </c>
    </row>
    <row r="2788" spans="1:10" x14ac:dyDescent="0.25">
      <c r="A2788" s="1360">
        <v>20</v>
      </c>
      <c r="B2788" s="1318" t="s">
        <v>12628</v>
      </c>
      <c r="C2788" s="1318">
        <v>480</v>
      </c>
      <c r="D2788" s="1318">
        <v>480</v>
      </c>
      <c r="E2788" s="1318">
        <v>480</v>
      </c>
      <c r="F2788" s="1318">
        <v>448</v>
      </c>
      <c r="G2788" s="1318">
        <v>403</v>
      </c>
      <c r="H2788" s="1318">
        <v>367</v>
      </c>
      <c r="I2788" s="1318">
        <v>313</v>
      </c>
      <c r="J2788" s="1318">
        <v>251</v>
      </c>
    </row>
    <row r="2789" spans="1:10" x14ac:dyDescent="0.25">
      <c r="B2789" s="1318" t="s">
        <v>15718</v>
      </c>
      <c r="C2789" s="1318">
        <v>480</v>
      </c>
      <c r="D2789" s="1318">
        <v>480</v>
      </c>
      <c r="E2789" s="1318">
        <v>480</v>
      </c>
      <c r="F2789" s="1318">
        <v>448</v>
      </c>
      <c r="G2789" s="1318">
        <v>403</v>
      </c>
      <c r="H2789" s="1318">
        <v>367</v>
      </c>
      <c r="I2789" s="1318">
        <v>313</v>
      </c>
      <c r="J2789" s="1318">
        <v>127</v>
      </c>
    </row>
    <row r="2790" spans="1:10" x14ac:dyDescent="0.25">
      <c r="A2790" s="1360">
        <v>21</v>
      </c>
      <c r="B2790" s="1318" t="s">
        <v>12628</v>
      </c>
      <c r="C2790" s="1318">
        <v>480</v>
      </c>
      <c r="D2790" s="1318">
        <v>480</v>
      </c>
      <c r="E2790" s="1318">
        <v>480</v>
      </c>
      <c r="F2790" s="1318">
        <v>448</v>
      </c>
      <c r="G2790" s="1318">
        <v>403</v>
      </c>
      <c r="H2790" s="1318">
        <v>367</v>
      </c>
      <c r="I2790" s="1318">
        <v>284</v>
      </c>
      <c r="J2790" s="1318">
        <v>241</v>
      </c>
    </row>
    <row r="2791" spans="1:10" x14ac:dyDescent="0.25">
      <c r="B2791" s="1318" t="s">
        <v>15718</v>
      </c>
      <c r="C2791" s="1318">
        <v>480</v>
      </c>
      <c r="D2791" s="1318">
        <v>480</v>
      </c>
      <c r="E2791" s="1318">
        <v>480</v>
      </c>
      <c r="F2791" s="1318">
        <v>448</v>
      </c>
      <c r="G2791" s="1318">
        <v>403</v>
      </c>
      <c r="H2791" s="1318">
        <v>367</v>
      </c>
      <c r="I2791" s="1318">
        <v>284</v>
      </c>
      <c r="J2791" s="1318">
        <v>87</v>
      </c>
    </row>
    <row r="2792" spans="1:10" x14ac:dyDescent="0.25">
      <c r="A2792" s="1360">
        <v>22</v>
      </c>
      <c r="B2792" s="1318" t="s">
        <v>12628</v>
      </c>
      <c r="C2792" s="1318">
        <v>480</v>
      </c>
      <c r="D2792" s="1318">
        <v>480</v>
      </c>
      <c r="E2792" s="1318">
        <v>480</v>
      </c>
      <c r="F2792" s="1318">
        <v>448</v>
      </c>
      <c r="G2792" s="1318">
        <v>403</v>
      </c>
      <c r="H2792" s="1318">
        <v>359</v>
      </c>
      <c r="I2792" s="1318">
        <v>273</v>
      </c>
      <c r="J2792" s="1318">
        <v>233</v>
      </c>
    </row>
    <row r="2793" spans="1:10" x14ac:dyDescent="0.25">
      <c r="B2793" s="1318" t="s">
        <v>15718</v>
      </c>
      <c r="C2793" s="1318">
        <v>480</v>
      </c>
      <c r="D2793" s="1318">
        <v>480</v>
      </c>
      <c r="E2793" s="1318">
        <v>480</v>
      </c>
      <c r="F2793" s="1318">
        <v>448</v>
      </c>
      <c r="G2793" s="1318">
        <v>403</v>
      </c>
      <c r="H2793" s="1318">
        <v>359</v>
      </c>
      <c r="I2793" s="1318">
        <v>148</v>
      </c>
      <c r="J2793" s="1318">
        <v>64</v>
      </c>
    </row>
    <row r="2794" spans="1:10" x14ac:dyDescent="0.25">
      <c r="A2794" s="1360">
        <v>23</v>
      </c>
      <c r="B2794" s="1318" t="s">
        <v>12628</v>
      </c>
      <c r="C2794" s="1318">
        <v>480</v>
      </c>
      <c r="D2794" s="1318">
        <v>480</v>
      </c>
      <c r="E2794" s="1318">
        <v>480</v>
      </c>
      <c r="F2794" s="1318">
        <v>448</v>
      </c>
      <c r="G2794" s="1318">
        <v>403</v>
      </c>
      <c r="H2794" s="1318">
        <v>314</v>
      </c>
      <c r="I2794" s="1318">
        <v>262</v>
      </c>
      <c r="J2794" s="1318">
        <v>225</v>
      </c>
    </row>
    <row r="2795" spans="1:10" x14ac:dyDescent="0.25">
      <c r="B2795" s="1318" t="s">
        <v>15718</v>
      </c>
      <c r="C2795" s="1318">
        <v>480</v>
      </c>
      <c r="D2795" s="1318">
        <v>480</v>
      </c>
      <c r="E2795" s="1318">
        <v>480</v>
      </c>
      <c r="F2795" s="1318">
        <v>448</v>
      </c>
      <c r="G2795" s="1318">
        <v>403</v>
      </c>
      <c r="H2795" s="1318">
        <v>314</v>
      </c>
      <c r="I2795" s="1318">
        <v>90</v>
      </c>
      <c r="J2795" s="1318">
        <v>50</v>
      </c>
    </row>
    <row r="2796" spans="1:10" x14ac:dyDescent="0.25">
      <c r="A2796" s="1360">
        <v>24</v>
      </c>
      <c r="B2796" s="1318" t="s">
        <v>12628</v>
      </c>
      <c r="C2796" s="1318">
        <v>480</v>
      </c>
      <c r="D2796" s="1318">
        <v>480</v>
      </c>
      <c r="E2796" s="1318">
        <v>480</v>
      </c>
      <c r="F2796" s="1318">
        <v>448</v>
      </c>
      <c r="G2796" s="1318">
        <v>343</v>
      </c>
      <c r="H2796" s="1318">
        <v>300</v>
      </c>
      <c r="I2796" s="1318">
        <v>252</v>
      </c>
      <c r="J2796" s="1318">
        <v>218</v>
      </c>
    </row>
    <row r="2797" spans="1:10" x14ac:dyDescent="0.25">
      <c r="B2797" s="1318" t="s">
        <v>15718</v>
      </c>
      <c r="C2797" s="1318">
        <v>480</v>
      </c>
      <c r="D2797" s="1318">
        <v>480</v>
      </c>
      <c r="E2797" s="1318">
        <v>480</v>
      </c>
      <c r="F2797" s="1318">
        <v>448</v>
      </c>
      <c r="G2797" s="1318">
        <v>343</v>
      </c>
      <c r="H2797" s="1318">
        <v>154</v>
      </c>
      <c r="I2797" s="1318">
        <v>64</v>
      </c>
      <c r="J2797" s="1318">
        <v>41</v>
      </c>
    </row>
    <row r="2798" spans="1:10" x14ac:dyDescent="0.25">
      <c r="A2798" s="1360">
        <v>25</v>
      </c>
      <c r="B2798" s="1318" t="s">
        <v>12628</v>
      </c>
      <c r="C2798" s="1318">
        <v>480</v>
      </c>
      <c r="D2798" s="1318">
        <v>480</v>
      </c>
      <c r="E2798" s="1318">
        <v>480</v>
      </c>
      <c r="F2798" s="1318">
        <v>396</v>
      </c>
      <c r="G2798" s="1318">
        <v>327</v>
      </c>
      <c r="H2798" s="1318">
        <v>287</v>
      </c>
      <c r="I2798" s="1318">
        <v>243</v>
      </c>
      <c r="J2798" s="1318">
        <v>211</v>
      </c>
    </row>
    <row r="2799" spans="1:10" x14ac:dyDescent="0.25">
      <c r="B2799" s="1318" t="s">
        <v>15718</v>
      </c>
      <c r="C2799" s="1318">
        <v>480</v>
      </c>
      <c r="D2799" s="1318">
        <v>480</v>
      </c>
      <c r="E2799" s="1318">
        <v>480</v>
      </c>
      <c r="F2799" s="1318">
        <v>396</v>
      </c>
      <c r="G2799" s="1318">
        <v>199</v>
      </c>
      <c r="H2799" s="1318">
        <v>90</v>
      </c>
      <c r="I2799" s="1318">
        <v>50</v>
      </c>
      <c r="J2799" s="1318">
        <v>34</v>
      </c>
    </row>
    <row r="2800" spans="1:10" x14ac:dyDescent="0.25">
      <c r="A2800" s="1360">
        <v>26</v>
      </c>
      <c r="B2800" s="1318" t="s">
        <v>12628</v>
      </c>
      <c r="C2800" s="1318">
        <v>480</v>
      </c>
      <c r="D2800" s="1318">
        <v>480</v>
      </c>
      <c r="E2800" s="1318">
        <v>470</v>
      </c>
      <c r="F2800" s="1318">
        <v>360</v>
      </c>
      <c r="G2800" s="1318">
        <v>312</v>
      </c>
      <c r="H2800" s="1318">
        <v>276</v>
      </c>
      <c r="I2800" s="1318">
        <v>235</v>
      </c>
      <c r="J2800" s="1318">
        <v>204</v>
      </c>
    </row>
    <row r="2801" spans="1:10" x14ac:dyDescent="0.25">
      <c r="B2801" s="1318" t="s">
        <v>15718</v>
      </c>
      <c r="C2801" s="1318">
        <v>480</v>
      </c>
      <c r="D2801" s="1318">
        <v>480</v>
      </c>
      <c r="E2801" s="1318">
        <v>470</v>
      </c>
      <c r="F2801" s="1318">
        <v>263</v>
      </c>
      <c r="G2801" s="1318">
        <v>103</v>
      </c>
      <c r="H2801" s="1318">
        <v>63</v>
      </c>
      <c r="I2801" s="1318">
        <v>40</v>
      </c>
      <c r="J2801" s="1318">
        <v>29</v>
      </c>
    </row>
    <row r="2802" spans="1:10" x14ac:dyDescent="0.25">
      <c r="A2802" s="1360">
        <v>27</v>
      </c>
      <c r="B2802" s="1318" t="s">
        <v>12628</v>
      </c>
      <c r="C2802" s="1318">
        <v>480</v>
      </c>
      <c r="D2802" s="1318">
        <v>480</v>
      </c>
      <c r="E2802" s="1318">
        <v>400</v>
      </c>
      <c r="F2802" s="1318">
        <v>342</v>
      </c>
      <c r="G2802" s="1318">
        <v>299</v>
      </c>
      <c r="H2802" s="1318">
        <v>265</v>
      </c>
      <c r="I2802" s="1318">
        <v>227</v>
      </c>
      <c r="J2802" s="1318">
        <v>198</v>
      </c>
    </row>
    <row r="2803" spans="1:10" x14ac:dyDescent="0.25">
      <c r="B2803" s="1318" t="s">
        <v>15718</v>
      </c>
      <c r="C2803" s="1318">
        <v>480</v>
      </c>
      <c r="D2803" s="1318">
        <v>480</v>
      </c>
      <c r="E2803" s="1318">
        <v>364</v>
      </c>
      <c r="F2803" s="1318">
        <v>115</v>
      </c>
      <c r="G2803" s="1318">
        <v>68</v>
      </c>
      <c r="H2803" s="1318">
        <v>48</v>
      </c>
      <c r="I2803" s="1318">
        <v>33</v>
      </c>
      <c r="J2803" s="1318">
        <v>26</v>
      </c>
    </row>
    <row r="2804" spans="1:10" x14ac:dyDescent="0.25">
      <c r="A2804" s="1360">
        <v>28</v>
      </c>
      <c r="B2804" s="1318" t="s">
        <v>12628</v>
      </c>
      <c r="C2804" s="1318">
        <v>480</v>
      </c>
      <c r="D2804" s="1318">
        <v>451</v>
      </c>
      <c r="E2804" s="1318">
        <v>379</v>
      </c>
      <c r="F2804" s="1318">
        <v>326</v>
      </c>
      <c r="G2804" s="1318">
        <v>286</v>
      </c>
      <c r="H2804" s="1318">
        <v>255</v>
      </c>
      <c r="I2804" s="1318">
        <v>219</v>
      </c>
      <c r="J2804" s="1318">
        <v>192</v>
      </c>
    </row>
    <row r="2805" spans="1:10" x14ac:dyDescent="0.25">
      <c r="B2805" s="1318" t="s">
        <v>15718</v>
      </c>
      <c r="C2805" s="1318">
        <v>480</v>
      </c>
      <c r="D2805" s="1318">
        <v>451</v>
      </c>
      <c r="E2805" s="1318">
        <v>138</v>
      </c>
      <c r="F2805" s="1318">
        <v>76</v>
      </c>
      <c r="G2805" s="1318">
        <v>52</v>
      </c>
      <c r="H2805" s="1318">
        <v>39</v>
      </c>
      <c r="I2805" s="1318">
        <v>29</v>
      </c>
      <c r="J2805" s="1318">
        <v>23</v>
      </c>
    </row>
    <row r="2806" spans="1:10" x14ac:dyDescent="0.25">
      <c r="A2806" s="1360">
        <v>29</v>
      </c>
      <c r="B2806" s="1318" t="s">
        <v>12628</v>
      </c>
      <c r="C2806" s="1318">
        <v>480</v>
      </c>
      <c r="D2806" s="1318">
        <v>425</v>
      </c>
      <c r="E2806" s="1318">
        <v>360</v>
      </c>
      <c r="F2806" s="1318">
        <v>312</v>
      </c>
      <c r="G2806" s="1318">
        <v>275</v>
      </c>
      <c r="H2806" s="1318">
        <v>246</v>
      </c>
      <c r="I2806" s="1318">
        <v>212</v>
      </c>
      <c r="J2806" s="1318">
        <v>186</v>
      </c>
    </row>
    <row r="2807" spans="1:10" x14ac:dyDescent="0.25">
      <c r="B2807" s="1318" t="s">
        <v>15718</v>
      </c>
      <c r="C2807" s="1318">
        <v>480</v>
      </c>
      <c r="D2807" s="1318">
        <v>156</v>
      </c>
      <c r="E2807" s="1318">
        <v>81</v>
      </c>
      <c r="F2807" s="1318">
        <v>54</v>
      </c>
      <c r="G2807" s="1318">
        <v>41</v>
      </c>
      <c r="H2807" s="1318">
        <v>33</v>
      </c>
      <c r="I2807" s="1318">
        <v>25</v>
      </c>
      <c r="J2807" s="1318">
        <v>20</v>
      </c>
    </row>
    <row r="2808" spans="1:10" x14ac:dyDescent="0.25">
      <c r="A2808" s="1360">
        <v>30</v>
      </c>
      <c r="B2808" s="1318" t="s">
        <v>12628</v>
      </c>
      <c r="C2808" s="1318">
        <v>480</v>
      </c>
      <c r="D2808" s="1318">
        <v>402</v>
      </c>
      <c r="E2808" s="1318">
        <v>342</v>
      </c>
      <c r="F2808" s="1318">
        <v>298</v>
      </c>
      <c r="G2808" s="1318">
        <v>264</v>
      </c>
      <c r="H2808" s="1318">
        <v>237</v>
      </c>
      <c r="I2808" s="1318">
        <v>205</v>
      </c>
      <c r="J2808" s="1318">
        <v>181</v>
      </c>
    </row>
    <row r="2809" spans="1:10" x14ac:dyDescent="0.25">
      <c r="B2809" s="1318" t="s">
        <v>15718</v>
      </c>
      <c r="C2809" s="1318">
        <v>177</v>
      </c>
      <c r="D2809" s="1318">
        <v>85</v>
      </c>
      <c r="E2809" s="1318">
        <v>56</v>
      </c>
      <c r="F2809" s="1318">
        <v>42</v>
      </c>
      <c r="G2809" s="1318">
        <v>33</v>
      </c>
      <c r="H2809" s="1318">
        <v>28</v>
      </c>
      <c r="I2809" s="1318">
        <v>22</v>
      </c>
      <c r="J2809" s="1318">
        <v>18</v>
      </c>
    </row>
    <row r="2810" spans="1:10" x14ac:dyDescent="0.25">
      <c r="A2810" s="1360">
        <v>31</v>
      </c>
      <c r="B2810" s="1318" t="s">
        <v>12628</v>
      </c>
      <c r="C2810" s="1318">
        <v>456</v>
      </c>
      <c r="D2810" s="1318">
        <v>380</v>
      </c>
      <c r="E2810" s="1318">
        <v>327</v>
      </c>
      <c r="F2810" s="1318">
        <v>286</v>
      </c>
      <c r="G2810" s="1318">
        <v>254</v>
      </c>
      <c r="H2810" s="1318">
        <v>229</v>
      </c>
      <c r="I2810" s="1318">
        <v>199</v>
      </c>
      <c r="J2810" s="1318">
        <v>176</v>
      </c>
    </row>
    <row r="2811" spans="1:10" x14ac:dyDescent="0.25">
      <c r="B2811" s="1318" t="s">
        <v>15718</v>
      </c>
      <c r="C2811" s="1318">
        <v>90</v>
      </c>
      <c r="D2811" s="1318">
        <v>58</v>
      </c>
      <c r="E2811" s="1318">
        <v>43</v>
      </c>
      <c r="F2811" s="1318">
        <v>34</v>
      </c>
      <c r="G2811" s="1318">
        <v>28</v>
      </c>
      <c r="H2811" s="1318">
        <v>24</v>
      </c>
      <c r="I2811" s="1318">
        <v>19</v>
      </c>
      <c r="J2811" s="1318">
        <v>16</v>
      </c>
    </row>
    <row r="2812" spans="1:10" x14ac:dyDescent="0.25">
      <c r="A2812" s="1360">
        <v>32</v>
      </c>
      <c r="B2812" s="1318" t="s">
        <v>12628</v>
      </c>
      <c r="C2812" s="1318">
        <v>429</v>
      </c>
      <c r="D2812" s="1318">
        <v>361</v>
      </c>
      <c r="E2812" s="1318">
        <v>312</v>
      </c>
      <c r="F2812" s="1318">
        <v>275</v>
      </c>
      <c r="G2812" s="1318">
        <v>245</v>
      </c>
      <c r="H2812" s="1318">
        <v>221</v>
      </c>
      <c r="I2812" s="1318">
        <v>193</v>
      </c>
      <c r="J2812" s="1318">
        <v>171</v>
      </c>
    </row>
    <row r="2813" spans="1:10" x14ac:dyDescent="0.25">
      <c r="B2813" s="1318" t="s">
        <v>15718</v>
      </c>
      <c r="C2813" s="1318">
        <v>62</v>
      </c>
      <c r="D2813" s="1318">
        <v>45</v>
      </c>
      <c r="E2813" s="1318">
        <v>35</v>
      </c>
      <c r="F2813" s="1318">
        <v>29</v>
      </c>
      <c r="G2813" s="1318">
        <v>24</v>
      </c>
      <c r="H2813" s="1318">
        <v>21</v>
      </c>
      <c r="I2813" s="1318">
        <v>18</v>
      </c>
      <c r="J2813" s="1318">
        <v>15</v>
      </c>
    </row>
    <row r="2814" spans="1:10" x14ac:dyDescent="0.25">
      <c r="A2814" s="1360">
        <v>33</v>
      </c>
      <c r="B2814" s="1318" t="s">
        <v>12628</v>
      </c>
      <c r="C2814" s="1318">
        <v>406</v>
      </c>
      <c r="D2814" s="1318">
        <v>344</v>
      </c>
      <c r="E2814" s="1318">
        <v>299</v>
      </c>
      <c r="F2814" s="1318">
        <v>264</v>
      </c>
      <c r="G2814" s="1318">
        <v>237</v>
      </c>
      <c r="H2814" s="1318">
        <v>214</v>
      </c>
      <c r="I2814" s="1318">
        <v>188</v>
      </c>
      <c r="J2814" s="1318">
        <v>167</v>
      </c>
    </row>
    <row r="2815" spans="1:10" x14ac:dyDescent="0.25">
      <c r="B2815" s="1318" t="s">
        <v>15718</v>
      </c>
      <c r="C2815" s="1318">
        <v>45</v>
      </c>
      <c r="D2815" s="1318">
        <v>35</v>
      </c>
      <c r="E2815" s="1318">
        <v>29</v>
      </c>
      <c r="F2815" s="1318">
        <v>25</v>
      </c>
      <c r="G2815" s="1318">
        <v>21</v>
      </c>
      <c r="H2815" s="1318">
        <v>19</v>
      </c>
      <c r="I2815" s="1318">
        <v>16</v>
      </c>
      <c r="J2815" s="1318">
        <v>14</v>
      </c>
    </row>
    <row r="2816" spans="1:10" x14ac:dyDescent="0.25">
      <c r="A2816" s="1360">
        <v>34</v>
      </c>
      <c r="B2816" s="1318" t="s">
        <v>12628</v>
      </c>
      <c r="C2816" s="1318">
        <v>384</v>
      </c>
      <c r="D2816" s="1318">
        <v>328</v>
      </c>
      <c r="E2816" s="1318">
        <v>287</v>
      </c>
      <c r="F2816" s="1318">
        <v>254</v>
      </c>
      <c r="G2816" s="1318">
        <v>229</v>
      </c>
      <c r="H2816" s="1318">
        <v>208</v>
      </c>
      <c r="I2816" s="1318">
        <v>182</v>
      </c>
      <c r="J2816" s="1318">
        <v>163</v>
      </c>
    </row>
    <row r="2817" spans="1:10" x14ac:dyDescent="0.25">
      <c r="B2817" s="1318" t="s">
        <v>15718</v>
      </c>
      <c r="C2817" s="1318">
        <v>36</v>
      </c>
      <c r="D2817" s="1318">
        <v>29</v>
      </c>
      <c r="E2817" s="1318">
        <v>25</v>
      </c>
      <c r="F2817" s="1318">
        <v>21</v>
      </c>
      <c r="G2817" s="1318">
        <v>19</v>
      </c>
      <c r="H2817" s="1318">
        <v>17</v>
      </c>
      <c r="I2817" s="1318">
        <v>14</v>
      </c>
      <c r="J2817" s="1318">
        <v>13</v>
      </c>
    </row>
    <row r="2818" spans="1:10" x14ac:dyDescent="0.25">
      <c r="A2818" s="1360">
        <v>35</v>
      </c>
      <c r="B2818" s="1318" t="s">
        <v>12628</v>
      </c>
      <c r="C2818" s="1318">
        <v>365</v>
      </c>
      <c r="D2818" s="1318">
        <v>314</v>
      </c>
      <c r="E2818" s="1318">
        <v>275</v>
      </c>
      <c r="F2818" s="1318">
        <v>245</v>
      </c>
      <c r="G2818" s="1318">
        <v>221</v>
      </c>
      <c r="H2818" s="1318">
        <v>201</v>
      </c>
      <c r="I2818" s="1318">
        <v>177</v>
      </c>
      <c r="J2818" s="1318">
        <v>158</v>
      </c>
    </row>
    <row r="2819" spans="1:10" x14ac:dyDescent="0.25">
      <c r="B2819" s="1318" t="s">
        <v>15718</v>
      </c>
      <c r="C2819" s="1318">
        <v>29</v>
      </c>
      <c r="D2819" s="1318">
        <v>25</v>
      </c>
      <c r="E2819" s="1318">
        <v>21</v>
      </c>
      <c r="F2819" s="1318">
        <v>19</v>
      </c>
      <c r="G2819" s="1318">
        <v>17</v>
      </c>
      <c r="H2819" s="1318">
        <v>15</v>
      </c>
      <c r="I2819" s="1318">
        <v>13</v>
      </c>
      <c r="J2819" s="1318">
        <v>12</v>
      </c>
    </row>
    <row r="2820" spans="1:10" x14ac:dyDescent="0.25">
      <c r="A2820" s="1360">
        <v>36</v>
      </c>
      <c r="B2820" s="1318" t="s">
        <v>12628</v>
      </c>
      <c r="C2820" s="1318">
        <v>348</v>
      </c>
      <c r="D2820" s="1318">
        <v>301</v>
      </c>
      <c r="E2820" s="1318">
        <v>265</v>
      </c>
      <c r="F2820" s="1318">
        <v>237</v>
      </c>
      <c r="G2820" s="1318">
        <v>214</v>
      </c>
      <c r="H2820" s="1318">
        <v>195</v>
      </c>
      <c r="I2820" s="1318">
        <v>172</v>
      </c>
      <c r="J2820" s="1318">
        <v>155</v>
      </c>
    </row>
    <row r="2821" spans="1:10" x14ac:dyDescent="0.25">
      <c r="B2821" s="1318" t="s">
        <v>15718</v>
      </c>
      <c r="C2821" s="1318">
        <v>25</v>
      </c>
      <c r="D2821" s="1318">
        <v>21</v>
      </c>
      <c r="E2821" s="1318">
        <v>19</v>
      </c>
      <c r="F2821" s="1318">
        <v>17</v>
      </c>
      <c r="G2821" s="1318">
        <v>15</v>
      </c>
      <c r="H2821" s="1318">
        <v>14</v>
      </c>
      <c r="I2821" s="1318">
        <v>12</v>
      </c>
      <c r="J2821" s="1318">
        <v>11</v>
      </c>
    </row>
    <row r="2822" spans="1:10" x14ac:dyDescent="0.25">
      <c r="A2822" s="1360">
        <v>37</v>
      </c>
      <c r="B2822" s="1318" t="s">
        <v>12628</v>
      </c>
      <c r="C2822" s="1318">
        <v>332</v>
      </c>
      <c r="D2822" s="1318">
        <v>289</v>
      </c>
      <c r="E2822" s="1318">
        <v>255</v>
      </c>
      <c r="F2822" s="1318">
        <v>229</v>
      </c>
      <c r="G2822" s="1318">
        <v>207</v>
      </c>
      <c r="H2822" s="1318">
        <v>189</v>
      </c>
      <c r="I2822" s="1318">
        <v>168</v>
      </c>
      <c r="J2822" s="1318">
        <v>151</v>
      </c>
    </row>
    <row r="2823" spans="1:10" x14ac:dyDescent="0.25">
      <c r="B2823" s="1318" t="s">
        <v>15718</v>
      </c>
      <c r="C2823" s="1318">
        <v>23</v>
      </c>
      <c r="D2823" s="1318">
        <v>20</v>
      </c>
      <c r="E2823" s="1318">
        <v>17</v>
      </c>
      <c r="F2823" s="1318">
        <v>16</v>
      </c>
      <c r="G2823" s="1318">
        <v>14</v>
      </c>
      <c r="H2823" s="1318">
        <v>13</v>
      </c>
      <c r="I2823" s="1318">
        <v>11</v>
      </c>
      <c r="J2823" s="1318">
        <v>10</v>
      </c>
    </row>
    <row r="2824" spans="1:10" x14ac:dyDescent="0.25">
      <c r="A2824" s="1360">
        <v>38</v>
      </c>
      <c r="B2824" s="1318" t="s">
        <v>12628</v>
      </c>
      <c r="C2824" s="1318">
        <v>318</v>
      </c>
      <c r="D2824" s="1318">
        <v>278</v>
      </c>
      <c r="E2824" s="1318">
        <v>246</v>
      </c>
      <c r="F2824" s="1318">
        <v>221</v>
      </c>
      <c r="G2824" s="1318">
        <v>201</v>
      </c>
      <c r="H2824" s="1318">
        <v>184</v>
      </c>
      <c r="I2824" s="1318">
        <v>163</v>
      </c>
      <c r="J2824" s="1318">
        <v>147</v>
      </c>
    </row>
    <row r="2825" spans="1:10" x14ac:dyDescent="0.25">
      <c r="B2825" s="1318" t="s">
        <v>15718</v>
      </c>
      <c r="C2825" s="1318">
        <v>22</v>
      </c>
      <c r="D2825" s="1318">
        <v>19</v>
      </c>
      <c r="E2825" s="1318">
        <v>17</v>
      </c>
      <c r="F2825" s="1318">
        <v>15</v>
      </c>
      <c r="G2825" s="1318">
        <v>14</v>
      </c>
      <c r="H2825" s="1318">
        <v>13</v>
      </c>
      <c r="I2825" s="1318">
        <v>11</v>
      </c>
      <c r="J2825" s="1318">
        <v>10</v>
      </c>
    </row>
    <row r="2826" spans="1:10" x14ac:dyDescent="0.25">
      <c r="A2826" s="1360">
        <v>39</v>
      </c>
      <c r="B2826" s="1318" t="s">
        <v>12628</v>
      </c>
      <c r="C2826" s="1318">
        <v>305</v>
      </c>
      <c r="D2826" s="1318">
        <v>267</v>
      </c>
      <c r="E2826" s="1318">
        <v>238</v>
      </c>
      <c r="F2826" s="1318">
        <v>214</v>
      </c>
      <c r="G2826" s="1318">
        <v>195</v>
      </c>
      <c r="H2826" s="1318">
        <v>179</v>
      </c>
      <c r="I2826" s="1318">
        <v>159</v>
      </c>
      <c r="J2826" s="1318">
        <v>144</v>
      </c>
    </row>
    <row r="2827" spans="1:10" x14ac:dyDescent="0.25">
      <c r="B2827" s="1318" t="s">
        <v>15718</v>
      </c>
      <c r="C2827" s="1318">
        <v>21</v>
      </c>
      <c r="D2827" s="1318">
        <v>18</v>
      </c>
      <c r="E2827" s="1318">
        <v>16</v>
      </c>
      <c r="F2827" s="1318">
        <v>15</v>
      </c>
      <c r="G2827" s="1318">
        <v>13</v>
      </c>
      <c r="H2827" s="1318">
        <v>12</v>
      </c>
      <c r="I2827" s="1318">
        <v>11</v>
      </c>
      <c r="J2827" s="1318">
        <v>10</v>
      </c>
    </row>
    <row r="2828" spans="1:10" x14ac:dyDescent="0.25">
      <c r="A2828" s="1360">
        <v>40</v>
      </c>
      <c r="B2828" s="1318" t="s">
        <v>12628</v>
      </c>
      <c r="C2828" s="1318">
        <v>293</v>
      </c>
      <c r="D2828" s="1318">
        <v>257</v>
      </c>
      <c r="E2828" s="1318">
        <v>230</v>
      </c>
      <c r="F2828" s="1318">
        <v>208</v>
      </c>
      <c r="G2828" s="1318">
        <v>189</v>
      </c>
      <c r="H2828" s="1318">
        <v>174</v>
      </c>
      <c r="I2828" s="1318">
        <v>155</v>
      </c>
      <c r="J2828" s="1318">
        <v>140</v>
      </c>
    </row>
    <row r="2829" spans="1:10" x14ac:dyDescent="0.25">
      <c r="B2829" s="1318" t="s">
        <v>15718</v>
      </c>
      <c r="C2829" s="1318">
        <v>20</v>
      </c>
      <c r="D2829" s="1318">
        <v>18</v>
      </c>
      <c r="E2829" s="1318">
        <v>16</v>
      </c>
      <c r="F2829" s="1318">
        <v>14</v>
      </c>
      <c r="G2829" s="1318">
        <v>13</v>
      </c>
      <c r="H2829" s="1318">
        <v>12</v>
      </c>
      <c r="I2829" s="1318">
        <v>11</v>
      </c>
      <c r="J2829" s="1318">
        <v>10</v>
      </c>
    </row>
    <row r="2830" spans="1:10" x14ac:dyDescent="0.25">
      <c r="A2830" s="1360" t="s">
        <v>12679</v>
      </c>
    </row>
    <row r="2831" spans="1:10" x14ac:dyDescent="0.25">
      <c r="A2831" s="1360" t="s">
        <v>12638</v>
      </c>
    </row>
    <row r="2832" spans="1:10" x14ac:dyDescent="0.25">
      <c r="A2832" s="1360" t="s">
        <v>22222</v>
      </c>
      <c r="B2832" s="1318" t="s">
        <v>22223</v>
      </c>
      <c r="C2832" s="1318" t="s">
        <v>22266</v>
      </c>
    </row>
    <row r="2833" spans="1:10" x14ac:dyDescent="0.25">
      <c r="A2833" s="1360" t="s">
        <v>22225</v>
      </c>
      <c r="B2833" s="1318" t="s">
        <v>15752</v>
      </c>
      <c r="C2833" s="1318" t="s">
        <v>22226</v>
      </c>
    </row>
    <row r="2835" spans="1:10" x14ac:dyDescent="0.25">
      <c r="A2835" s="1360" t="s">
        <v>22227</v>
      </c>
      <c r="B2835" s="1318" t="s">
        <v>22228</v>
      </c>
      <c r="C2835" s="1318" t="s">
        <v>22229</v>
      </c>
    </row>
    <row r="2836" spans="1:10" x14ac:dyDescent="0.25">
      <c r="C2836" s="1318" t="s">
        <v>22230</v>
      </c>
      <c r="D2836" s="1318" t="s">
        <v>22250</v>
      </c>
      <c r="E2836" s="1318" t="s">
        <v>22255</v>
      </c>
      <c r="F2836" s="1318" t="s">
        <v>22233</v>
      </c>
      <c r="G2836" s="1318" t="s">
        <v>22234</v>
      </c>
      <c r="H2836" s="1318" t="s">
        <v>22235</v>
      </c>
      <c r="I2836" s="1318" t="s">
        <v>22236</v>
      </c>
      <c r="J2836" s="1318" t="s">
        <v>22237</v>
      </c>
    </row>
    <row r="2837" spans="1:10" x14ac:dyDescent="0.25">
      <c r="A2837" s="1360" t="s">
        <v>15753</v>
      </c>
      <c r="B2837" s="1318" t="s">
        <v>15754</v>
      </c>
      <c r="C2837" s="1318" t="s">
        <v>22238</v>
      </c>
      <c r="D2837" s="1318" t="s">
        <v>22239</v>
      </c>
      <c r="E2837" s="1318" t="s">
        <v>22240</v>
      </c>
      <c r="F2837" s="1318" t="s">
        <v>22241</v>
      </c>
      <c r="G2837" s="1318" t="s">
        <v>22242</v>
      </c>
      <c r="H2837" s="1318" t="s">
        <v>22243</v>
      </c>
      <c r="I2837" s="1318" t="s">
        <v>22244</v>
      </c>
      <c r="J2837" s="1318" t="s">
        <v>22245</v>
      </c>
    </row>
    <row r="2838" spans="1:10" x14ac:dyDescent="0.25">
      <c r="A2838" s="1360" t="s">
        <v>22246</v>
      </c>
      <c r="B2838" s="1318" t="s">
        <v>22247</v>
      </c>
      <c r="C2838" s="1318" t="s">
        <v>22248</v>
      </c>
      <c r="D2838" s="1318" t="s">
        <v>22248</v>
      </c>
      <c r="E2838" s="1318" t="s">
        <v>22248</v>
      </c>
      <c r="F2838" s="1318" t="s">
        <v>22248</v>
      </c>
      <c r="G2838" s="1318" t="s">
        <v>22248</v>
      </c>
      <c r="H2838" s="1318" t="s">
        <v>22248</v>
      </c>
      <c r="I2838" s="1318" t="s">
        <v>22248</v>
      </c>
      <c r="J2838" s="1318" t="s">
        <v>22248</v>
      </c>
    </row>
    <row r="2840" spans="1:10" x14ac:dyDescent="0.25">
      <c r="A2840" s="1360">
        <v>20</v>
      </c>
      <c r="B2840" s="1318" t="s">
        <v>12628</v>
      </c>
      <c r="C2840" s="1318">
        <v>480</v>
      </c>
      <c r="D2840" s="1318">
        <v>480</v>
      </c>
      <c r="E2840" s="1318">
        <v>480</v>
      </c>
      <c r="F2840" s="1318">
        <v>448</v>
      </c>
      <c r="G2840" s="1318">
        <v>403</v>
      </c>
      <c r="H2840" s="1318">
        <v>367</v>
      </c>
      <c r="I2840" s="1318">
        <v>286</v>
      </c>
      <c r="J2840" s="1318">
        <v>242</v>
      </c>
    </row>
    <row r="2841" spans="1:10" x14ac:dyDescent="0.25">
      <c r="B2841" s="1318" t="s">
        <v>15718</v>
      </c>
      <c r="C2841" s="1318">
        <v>480</v>
      </c>
      <c r="D2841" s="1318">
        <v>480</v>
      </c>
      <c r="E2841" s="1318">
        <v>480</v>
      </c>
      <c r="F2841" s="1318">
        <v>448</v>
      </c>
      <c r="G2841" s="1318">
        <v>403</v>
      </c>
      <c r="H2841" s="1318">
        <v>367</v>
      </c>
      <c r="I2841" s="1318">
        <v>203</v>
      </c>
      <c r="J2841" s="1318">
        <v>72</v>
      </c>
    </row>
    <row r="2842" spans="1:10" x14ac:dyDescent="0.25">
      <c r="A2842" s="1360">
        <v>21</v>
      </c>
      <c r="B2842" s="1318" t="s">
        <v>12628</v>
      </c>
      <c r="C2842" s="1318">
        <v>480</v>
      </c>
      <c r="D2842" s="1318">
        <v>480</v>
      </c>
      <c r="E2842" s="1318">
        <v>480</v>
      </c>
      <c r="F2842" s="1318">
        <v>448</v>
      </c>
      <c r="G2842" s="1318">
        <v>403</v>
      </c>
      <c r="H2842" s="1318">
        <v>340</v>
      </c>
      <c r="I2842" s="1318">
        <v>275</v>
      </c>
      <c r="J2842" s="1318">
        <v>235</v>
      </c>
    </row>
    <row r="2843" spans="1:10" x14ac:dyDescent="0.25">
      <c r="B2843" s="1318" t="s">
        <v>15718</v>
      </c>
      <c r="C2843" s="1318">
        <v>480</v>
      </c>
      <c r="D2843" s="1318">
        <v>480</v>
      </c>
      <c r="E2843" s="1318">
        <v>480</v>
      </c>
      <c r="F2843" s="1318">
        <v>448</v>
      </c>
      <c r="G2843" s="1318">
        <v>403</v>
      </c>
      <c r="H2843" s="1318">
        <v>340</v>
      </c>
      <c r="I2843" s="1318">
        <v>118</v>
      </c>
      <c r="J2843" s="1318">
        <v>57</v>
      </c>
    </row>
    <row r="2844" spans="1:10" x14ac:dyDescent="0.25">
      <c r="A2844" s="1360">
        <v>22</v>
      </c>
      <c r="B2844" s="1318" t="s">
        <v>12628</v>
      </c>
      <c r="C2844" s="1318">
        <v>480</v>
      </c>
      <c r="D2844" s="1318">
        <v>480</v>
      </c>
      <c r="E2844" s="1318">
        <v>480</v>
      </c>
      <c r="F2844" s="1318">
        <v>448</v>
      </c>
      <c r="G2844" s="1318">
        <v>403</v>
      </c>
      <c r="H2844" s="1318">
        <v>319</v>
      </c>
      <c r="I2844" s="1318">
        <v>266</v>
      </c>
      <c r="J2844" s="1318">
        <v>228</v>
      </c>
    </row>
    <row r="2845" spans="1:10" x14ac:dyDescent="0.25">
      <c r="B2845" s="1318" t="s">
        <v>15718</v>
      </c>
      <c r="C2845" s="1318">
        <v>480</v>
      </c>
      <c r="D2845" s="1318">
        <v>480</v>
      </c>
      <c r="E2845" s="1318">
        <v>480</v>
      </c>
      <c r="F2845" s="1318">
        <v>448</v>
      </c>
      <c r="G2845" s="1318">
        <v>403</v>
      </c>
      <c r="H2845" s="1318">
        <v>319</v>
      </c>
      <c r="I2845" s="1318">
        <v>82</v>
      </c>
      <c r="J2845" s="1318">
        <v>47</v>
      </c>
    </row>
    <row r="2846" spans="1:10" x14ac:dyDescent="0.25">
      <c r="A2846" s="1360">
        <v>23</v>
      </c>
      <c r="B2846" s="1318" t="s">
        <v>12628</v>
      </c>
      <c r="C2846" s="1318">
        <v>480</v>
      </c>
      <c r="D2846" s="1318">
        <v>480</v>
      </c>
      <c r="E2846" s="1318">
        <v>480</v>
      </c>
      <c r="F2846" s="1318">
        <v>448</v>
      </c>
      <c r="G2846" s="1318">
        <v>352</v>
      </c>
      <c r="H2846" s="1318">
        <v>307</v>
      </c>
      <c r="I2846" s="1318">
        <v>257</v>
      </c>
      <c r="J2846" s="1318">
        <v>221</v>
      </c>
    </row>
    <row r="2847" spans="1:10" x14ac:dyDescent="0.25">
      <c r="B2847" s="1318" t="s">
        <v>15718</v>
      </c>
      <c r="C2847" s="1318">
        <v>480</v>
      </c>
      <c r="D2847" s="1318">
        <v>480</v>
      </c>
      <c r="E2847" s="1318">
        <v>480</v>
      </c>
      <c r="F2847" s="1318">
        <v>448</v>
      </c>
      <c r="G2847" s="1318">
        <v>352</v>
      </c>
      <c r="H2847" s="1318">
        <v>146</v>
      </c>
      <c r="I2847" s="1318">
        <v>63</v>
      </c>
      <c r="J2847" s="1318">
        <v>40</v>
      </c>
    </row>
    <row r="2848" spans="1:10" x14ac:dyDescent="0.25">
      <c r="A2848" s="1360">
        <v>24</v>
      </c>
      <c r="B2848" s="1318" t="s">
        <v>12628</v>
      </c>
      <c r="C2848" s="1318">
        <v>480</v>
      </c>
      <c r="D2848" s="1318">
        <v>480</v>
      </c>
      <c r="E2848" s="1318">
        <v>480</v>
      </c>
      <c r="F2848" s="1318">
        <v>406</v>
      </c>
      <c r="G2848" s="1318">
        <v>337</v>
      </c>
      <c r="H2848" s="1318">
        <v>295</v>
      </c>
      <c r="I2848" s="1318">
        <v>249</v>
      </c>
      <c r="J2848" s="1318">
        <v>215</v>
      </c>
    </row>
    <row r="2849" spans="1:10" x14ac:dyDescent="0.25">
      <c r="B2849" s="1318" t="s">
        <v>15718</v>
      </c>
      <c r="C2849" s="1318">
        <v>480</v>
      </c>
      <c r="D2849" s="1318">
        <v>480</v>
      </c>
      <c r="E2849" s="1318">
        <v>480</v>
      </c>
      <c r="F2849" s="1318">
        <v>406</v>
      </c>
      <c r="G2849" s="1318">
        <v>215</v>
      </c>
      <c r="H2849" s="1318">
        <v>93</v>
      </c>
      <c r="I2849" s="1318">
        <v>50</v>
      </c>
      <c r="J2849" s="1318">
        <v>35</v>
      </c>
    </row>
    <row r="2850" spans="1:10" x14ac:dyDescent="0.25">
      <c r="A2850" s="1360">
        <v>25</v>
      </c>
      <c r="B2850" s="1318" t="s">
        <v>12628</v>
      </c>
      <c r="C2850" s="1318">
        <v>480</v>
      </c>
      <c r="D2850" s="1318">
        <v>480</v>
      </c>
      <c r="E2850" s="1318">
        <v>480</v>
      </c>
      <c r="F2850" s="1318">
        <v>373</v>
      </c>
      <c r="G2850" s="1318">
        <v>323</v>
      </c>
      <c r="H2850" s="1318">
        <v>284</v>
      </c>
      <c r="I2850" s="1318">
        <v>241</v>
      </c>
      <c r="J2850" s="1318">
        <v>209</v>
      </c>
    </row>
    <row r="2851" spans="1:10" x14ac:dyDescent="0.25">
      <c r="B2851" s="1318" t="s">
        <v>15718</v>
      </c>
      <c r="C2851" s="1318">
        <v>480</v>
      </c>
      <c r="D2851" s="1318">
        <v>480</v>
      </c>
      <c r="E2851" s="1318">
        <v>480</v>
      </c>
      <c r="F2851" s="1318">
        <v>311</v>
      </c>
      <c r="G2851" s="1318">
        <v>116</v>
      </c>
      <c r="H2851" s="1318">
        <v>68</v>
      </c>
      <c r="I2851" s="1318">
        <v>42</v>
      </c>
      <c r="J2851" s="1318">
        <v>30</v>
      </c>
    </row>
    <row r="2852" spans="1:10" x14ac:dyDescent="0.25">
      <c r="A2852" s="1360">
        <v>26</v>
      </c>
      <c r="B2852" s="1318" t="s">
        <v>12628</v>
      </c>
      <c r="C2852" s="1318">
        <v>480</v>
      </c>
      <c r="D2852" s="1318">
        <v>480</v>
      </c>
      <c r="E2852" s="1318">
        <v>417</v>
      </c>
      <c r="F2852" s="1318">
        <v>356</v>
      </c>
      <c r="G2852" s="1318">
        <v>310</v>
      </c>
      <c r="H2852" s="1318">
        <v>274</v>
      </c>
      <c r="I2852" s="1318">
        <v>233</v>
      </c>
      <c r="J2852" s="1318">
        <v>203</v>
      </c>
    </row>
    <row r="2853" spans="1:10" x14ac:dyDescent="0.25">
      <c r="B2853" s="1318" t="s">
        <v>15718</v>
      </c>
      <c r="C2853" s="1318">
        <v>480</v>
      </c>
      <c r="D2853" s="1318">
        <v>480</v>
      </c>
      <c r="E2853" s="1318">
        <v>417</v>
      </c>
      <c r="F2853" s="1318">
        <v>137</v>
      </c>
      <c r="G2853" s="1318">
        <v>78</v>
      </c>
      <c r="H2853" s="1318">
        <v>53</v>
      </c>
      <c r="I2853" s="1318">
        <v>36</v>
      </c>
      <c r="J2853" s="1318">
        <v>27</v>
      </c>
    </row>
    <row r="2854" spans="1:10" x14ac:dyDescent="0.25">
      <c r="A2854" s="1360">
        <v>27</v>
      </c>
      <c r="B2854" s="1318" t="s">
        <v>12628</v>
      </c>
      <c r="C2854" s="1318">
        <v>480</v>
      </c>
      <c r="D2854" s="1318">
        <v>475</v>
      </c>
      <c r="E2854" s="1318">
        <v>397</v>
      </c>
      <c r="F2854" s="1318">
        <v>341</v>
      </c>
      <c r="G2854" s="1318">
        <v>299</v>
      </c>
      <c r="H2854" s="1318">
        <v>265</v>
      </c>
      <c r="I2854" s="1318">
        <v>226</v>
      </c>
      <c r="J2854" s="1318">
        <v>197</v>
      </c>
    </row>
    <row r="2855" spans="1:10" x14ac:dyDescent="0.25">
      <c r="B2855" s="1318" t="s">
        <v>15718</v>
      </c>
      <c r="C2855" s="1318">
        <v>480</v>
      </c>
      <c r="D2855" s="1318">
        <v>475</v>
      </c>
      <c r="E2855" s="1318">
        <v>158</v>
      </c>
      <c r="F2855" s="1318">
        <v>87</v>
      </c>
      <c r="G2855" s="1318">
        <v>58</v>
      </c>
      <c r="H2855" s="1318">
        <v>43</v>
      </c>
      <c r="I2855" s="1318">
        <v>31</v>
      </c>
      <c r="J2855" s="1318">
        <v>24</v>
      </c>
    </row>
    <row r="2856" spans="1:10" x14ac:dyDescent="0.25">
      <c r="A2856" s="1360">
        <v>28</v>
      </c>
      <c r="B2856" s="1318" t="s">
        <v>12628</v>
      </c>
      <c r="C2856" s="1318">
        <v>480</v>
      </c>
      <c r="D2856" s="1318">
        <v>450</v>
      </c>
      <c r="E2856" s="1318">
        <v>379</v>
      </c>
      <c r="F2856" s="1318">
        <v>327</v>
      </c>
      <c r="G2856" s="1318">
        <v>288</v>
      </c>
      <c r="H2856" s="1318">
        <v>256</v>
      </c>
      <c r="I2856" s="1318">
        <v>220</v>
      </c>
      <c r="J2856" s="1318">
        <v>192</v>
      </c>
    </row>
    <row r="2857" spans="1:10" x14ac:dyDescent="0.25">
      <c r="B2857" s="1318" t="s">
        <v>15718</v>
      </c>
      <c r="C2857" s="1318">
        <v>480</v>
      </c>
      <c r="D2857" s="1318">
        <v>203</v>
      </c>
      <c r="E2857" s="1318">
        <v>98</v>
      </c>
      <c r="F2857" s="1318">
        <v>65</v>
      </c>
      <c r="G2857" s="1318">
        <v>47</v>
      </c>
      <c r="H2857" s="1318">
        <v>37</v>
      </c>
      <c r="I2857" s="1318">
        <v>27</v>
      </c>
      <c r="J2857" s="1318">
        <v>22</v>
      </c>
    </row>
    <row r="2858" spans="1:10" x14ac:dyDescent="0.25">
      <c r="A2858" s="1360">
        <v>29</v>
      </c>
      <c r="B2858" s="1318" t="s">
        <v>12628</v>
      </c>
      <c r="C2858" s="1318">
        <v>480</v>
      </c>
      <c r="D2858" s="1318">
        <v>427</v>
      </c>
      <c r="E2858" s="1318">
        <v>362</v>
      </c>
      <c r="F2858" s="1318">
        <v>314</v>
      </c>
      <c r="G2858" s="1318">
        <v>277</v>
      </c>
      <c r="H2858" s="1318">
        <v>247</v>
      </c>
      <c r="I2858" s="1318">
        <v>213</v>
      </c>
      <c r="J2858" s="1318">
        <v>187</v>
      </c>
    </row>
    <row r="2859" spans="1:10" x14ac:dyDescent="0.25">
      <c r="B2859" s="1318" t="s">
        <v>15718</v>
      </c>
      <c r="C2859" s="1318">
        <v>229</v>
      </c>
      <c r="D2859" s="1318">
        <v>104</v>
      </c>
      <c r="E2859" s="1318">
        <v>67</v>
      </c>
      <c r="F2859" s="1318">
        <v>49</v>
      </c>
      <c r="G2859" s="1318">
        <v>38</v>
      </c>
      <c r="H2859" s="1318">
        <v>31</v>
      </c>
      <c r="I2859" s="1318">
        <v>24</v>
      </c>
      <c r="J2859" s="1318">
        <v>20</v>
      </c>
    </row>
    <row r="2860" spans="1:10" x14ac:dyDescent="0.25">
      <c r="A2860" s="1360">
        <v>30</v>
      </c>
      <c r="B2860" s="1318" t="s">
        <v>12628</v>
      </c>
      <c r="C2860" s="1318">
        <v>480</v>
      </c>
      <c r="D2860" s="1318">
        <v>407</v>
      </c>
      <c r="E2860" s="1318">
        <v>347</v>
      </c>
      <c r="F2860" s="1318">
        <v>302</v>
      </c>
      <c r="G2860" s="1318">
        <v>268</v>
      </c>
      <c r="H2860" s="1318">
        <v>240</v>
      </c>
      <c r="I2860" s="1318">
        <v>207</v>
      </c>
      <c r="J2860" s="1318">
        <v>183</v>
      </c>
    </row>
    <row r="2861" spans="1:10" x14ac:dyDescent="0.25">
      <c r="B2861" s="1318" t="s">
        <v>15718</v>
      </c>
      <c r="C2861" s="1318">
        <v>121</v>
      </c>
      <c r="D2861" s="1318">
        <v>73</v>
      </c>
      <c r="E2861" s="1318">
        <v>52</v>
      </c>
      <c r="F2861" s="1318">
        <v>40</v>
      </c>
      <c r="G2861" s="1318">
        <v>33</v>
      </c>
      <c r="H2861" s="1318">
        <v>27</v>
      </c>
      <c r="I2861" s="1318">
        <v>22</v>
      </c>
      <c r="J2861" s="1318">
        <v>18</v>
      </c>
    </row>
    <row r="2862" spans="1:10" x14ac:dyDescent="0.25">
      <c r="A2862" s="1360">
        <v>31</v>
      </c>
      <c r="B2862" s="1318" t="s">
        <v>12628</v>
      </c>
      <c r="C2862" s="1318">
        <v>466</v>
      </c>
      <c r="D2862" s="1318">
        <v>388</v>
      </c>
      <c r="E2862" s="1318">
        <v>333</v>
      </c>
      <c r="F2862" s="1318">
        <v>291</v>
      </c>
      <c r="G2862" s="1318">
        <v>259</v>
      </c>
      <c r="H2862" s="1318">
        <v>232</v>
      </c>
      <c r="I2862" s="1318">
        <v>202</v>
      </c>
      <c r="J2862" s="1318">
        <v>178</v>
      </c>
    </row>
    <row r="2863" spans="1:10" x14ac:dyDescent="0.25">
      <c r="B2863" s="1318" t="s">
        <v>15718</v>
      </c>
      <c r="C2863" s="1318">
        <v>79</v>
      </c>
      <c r="D2863" s="1318">
        <v>55</v>
      </c>
      <c r="E2863" s="1318">
        <v>42</v>
      </c>
      <c r="F2863" s="1318">
        <v>34</v>
      </c>
      <c r="G2863" s="1318">
        <v>28</v>
      </c>
      <c r="H2863" s="1318">
        <v>24</v>
      </c>
      <c r="I2863" s="1318">
        <v>19</v>
      </c>
      <c r="J2863" s="1318">
        <v>16</v>
      </c>
    </row>
    <row r="2864" spans="1:10" x14ac:dyDescent="0.25">
      <c r="A2864" s="1360">
        <v>32</v>
      </c>
      <c r="B2864" s="1318" t="s">
        <v>12628</v>
      </c>
      <c r="C2864" s="1318">
        <v>442</v>
      </c>
      <c r="D2864" s="1318">
        <v>371</v>
      </c>
      <c r="E2864" s="1318">
        <v>320</v>
      </c>
      <c r="F2864" s="1318">
        <v>281</v>
      </c>
      <c r="G2864" s="1318">
        <v>250</v>
      </c>
      <c r="H2864" s="1318">
        <v>225</v>
      </c>
      <c r="I2864" s="1318">
        <v>196</v>
      </c>
      <c r="J2864" s="1318">
        <v>174</v>
      </c>
    </row>
    <row r="2865" spans="1:10" x14ac:dyDescent="0.25">
      <c r="B2865" s="1318" t="s">
        <v>15718</v>
      </c>
      <c r="C2865" s="1318">
        <v>58</v>
      </c>
      <c r="D2865" s="1318">
        <v>43</v>
      </c>
      <c r="E2865" s="1318">
        <v>35</v>
      </c>
      <c r="F2865" s="1318">
        <v>29</v>
      </c>
      <c r="G2865" s="1318">
        <v>25</v>
      </c>
      <c r="H2865" s="1318">
        <v>21</v>
      </c>
      <c r="I2865" s="1318">
        <v>18</v>
      </c>
      <c r="J2865" s="1318">
        <v>15</v>
      </c>
    </row>
    <row r="2866" spans="1:10" x14ac:dyDescent="0.25">
      <c r="A2866" s="1360">
        <v>33</v>
      </c>
      <c r="B2866" s="1318" t="s">
        <v>12628</v>
      </c>
      <c r="C2866" s="1318">
        <v>421</v>
      </c>
      <c r="D2866" s="1318">
        <v>355</v>
      </c>
      <c r="E2866" s="1318">
        <v>307</v>
      </c>
      <c r="F2866" s="1318">
        <v>271</v>
      </c>
      <c r="G2866" s="1318">
        <v>242</v>
      </c>
      <c r="H2866" s="1318">
        <v>219</v>
      </c>
      <c r="I2866" s="1318">
        <v>191</v>
      </c>
      <c r="J2866" s="1318">
        <v>169</v>
      </c>
    </row>
    <row r="2867" spans="1:10" x14ac:dyDescent="0.25">
      <c r="B2867" s="1318" t="s">
        <v>15718</v>
      </c>
      <c r="C2867" s="1318">
        <v>45</v>
      </c>
      <c r="D2867" s="1318">
        <v>36</v>
      </c>
      <c r="E2867" s="1318">
        <v>29</v>
      </c>
      <c r="F2867" s="1318">
        <v>25</v>
      </c>
      <c r="G2867" s="1318">
        <v>22</v>
      </c>
      <c r="H2867" s="1318">
        <v>19</v>
      </c>
      <c r="I2867" s="1318">
        <v>16</v>
      </c>
      <c r="J2867" s="1318">
        <v>14</v>
      </c>
    </row>
    <row r="2868" spans="1:10" x14ac:dyDescent="0.25">
      <c r="A2868" s="1360">
        <v>34</v>
      </c>
      <c r="B2868" s="1318" t="s">
        <v>12628</v>
      </c>
      <c r="C2868" s="1318">
        <v>401</v>
      </c>
      <c r="D2868" s="1318">
        <v>341</v>
      </c>
      <c r="E2868" s="1318">
        <v>296</v>
      </c>
      <c r="F2868" s="1318">
        <v>262</v>
      </c>
      <c r="G2868" s="1318">
        <v>235</v>
      </c>
      <c r="H2868" s="1318">
        <v>212</v>
      </c>
      <c r="I2868" s="1318">
        <v>186</v>
      </c>
      <c r="J2868" s="1318">
        <v>165</v>
      </c>
    </row>
    <row r="2869" spans="1:10" x14ac:dyDescent="0.25">
      <c r="B2869" s="1318" t="s">
        <v>15718</v>
      </c>
      <c r="C2869" s="1318">
        <v>37</v>
      </c>
      <c r="D2869" s="1318">
        <v>30</v>
      </c>
      <c r="E2869" s="1318">
        <v>25</v>
      </c>
      <c r="F2869" s="1318">
        <v>22</v>
      </c>
      <c r="G2869" s="1318">
        <v>19</v>
      </c>
      <c r="H2869" s="1318">
        <v>17</v>
      </c>
      <c r="I2869" s="1318">
        <v>15</v>
      </c>
      <c r="J2869" s="1318">
        <v>13</v>
      </c>
    </row>
    <row r="2870" spans="1:10" x14ac:dyDescent="0.25">
      <c r="A2870" s="1360">
        <v>35</v>
      </c>
      <c r="B2870" s="1318" t="s">
        <v>12628</v>
      </c>
      <c r="C2870" s="1318">
        <v>384</v>
      </c>
      <c r="D2870" s="1318">
        <v>327</v>
      </c>
      <c r="E2870" s="1318">
        <v>286</v>
      </c>
      <c r="F2870" s="1318">
        <v>253</v>
      </c>
      <c r="G2870" s="1318">
        <v>227</v>
      </c>
      <c r="H2870" s="1318">
        <v>206</v>
      </c>
      <c r="I2870" s="1318">
        <v>181</v>
      </c>
      <c r="J2870" s="1318">
        <v>161</v>
      </c>
    </row>
    <row r="2871" spans="1:10" x14ac:dyDescent="0.25">
      <c r="B2871" s="1318" t="s">
        <v>15718</v>
      </c>
      <c r="C2871" s="1318">
        <v>31</v>
      </c>
      <c r="D2871" s="1318">
        <v>26</v>
      </c>
      <c r="E2871" s="1318">
        <v>22</v>
      </c>
      <c r="F2871" s="1318">
        <v>20</v>
      </c>
      <c r="G2871" s="1318">
        <v>17</v>
      </c>
      <c r="H2871" s="1318">
        <v>16</v>
      </c>
      <c r="I2871" s="1318">
        <v>14</v>
      </c>
      <c r="J2871" s="1318">
        <v>12</v>
      </c>
    </row>
    <row r="2872" spans="1:10" x14ac:dyDescent="0.25">
      <c r="A2872" s="1360">
        <v>36</v>
      </c>
      <c r="B2872" s="1318" t="s">
        <v>12628</v>
      </c>
      <c r="C2872" s="1318">
        <v>367</v>
      </c>
      <c r="D2872" s="1318">
        <v>315</v>
      </c>
      <c r="E2872" s="1318">
        <v>276</v>
      </c>
      <c r="F2872" s="1318">
        <v>245</v>
      </c>
      <c r="G2872" s="1318">
        <v>221</v>
      </c>
      <c r="H2872" s="1318">
        <v>201</v>
      </c>
      <c r="I2872" s="1318">
        <v>177</v>
      </c>
      <c r="J2872" s="1318">
        <v>158</v>
      </c>
    </row>
    <row r="2873" spans="1:10" x14ac:dyDescent="0.25">
      <c r="B2873" s="1318" t="s">
        <v>15718</v>
      </c>
      <c r="C2873" s="1318">
        <v>26</v>
      </c>
      <c r="D2873" s="1318">
        <v>23</v>
      </c>
      <c r="E2873" s="1318">
        <v>20</v>
      </c>
      <c r="F2873" s="1318">
        <v>18</v>
      </c>
      <c r="G2873" s="1318">
        <v>16</v>
      </c>
      <c r="H2873" s="1318">
        <v>14</v>
      </c>
      <c r="I2873" s="1318">
        <v>13</v>
      </c>
      <c r="J2873" s="1318">
        <v>11</v>
      </c>
    </row>
    <row r="2874" spans="1:10" x14ac:dyDescent="0.25">
      <c r="A2874" s="1360">
        <v>37</v>
      </c>
      <c r="B2874" s="1318" t="s">
        <v>12628</v>
      </c>
      <c r="C2874" s="1318">
        <v>352</v>
      </c>
      <c r="D2874" s="1318">
        <v>303</v>
      </c>
      <c r="E2874" s="1318">
        <v>266</v>
      </c>
      <c r="F2874" s="1318">
        <v>237</v>
      </c>
      <c r="G2874" s="1318">
        <v>214</v>
      </c>
      <c r="H2874" s="1318">
        <v>195</v>
      </c>
      <c r="I2874" s="1318">
        <v>172</v>
      </c>
      <c r="J2874" s="1318">
        <v>154</v>
      </c>
    </row>
    <row r="2875" spans="1:10" x14ac:dyDescent="0.25">
      <c r="B2875" s="1318" t="s">
        <v>15718</v>
      </c>
      <c r="C2875" s="1318">
        <v>24</v>
      </c>
      <c r="D2875" s="1318">
        <v>21</v>
      </c>
      <c r="E2875" s="1318">
        <v>18</v>
      </c>
      <c r="F2875" s="1318">
        <v>16</v>
      </c>
      <c r="G2875" s="1318">
        <v>15</v>
      </c>
      <c r="H2875" s="1318">
        <v>13</v>
      </c>
      <c r="I2875" s="1318">
        <v>12</v>
      </c>
      <c r="J2875" s="1318">
        <v>10</v>
      </c>
    </row>
    <row r="2876" spans="1:10" x14ac:dyDescent="0.25">
      <c r="A2876" s="1360">
        <v>38</v>
      </c>
      <c r="B2876" s="1318" t="s">
        <v>12628</v>
      </c>
      <c r="C2876" s="1318">
        <v>338</v>
      </c>
      <c r="D2876" s="1318">
        <v>292</v>
      </c>
      <c r="E2876" s="1318">
        <v>258</v>
      </c>
      <c r="F2876" s="1318">
        <v>230</v>
      </c>
      <c r="G2876" s="1318">
        <v>208</v>
      </c>
      <c r="H2876" s="1318">
        <v>190</v>
      </c>
      <c r="I2876" s="1318">
        <v>168</v>
      </c>
      <c r="J2876" s="1318">
        <v>151</v>
      </c>
    </row>
    <row r="2877" spans="1:10" x14ac:dyDescent="0.25">
      <c r="B2877" s="1318" t="s">
        <v>15718</v>
      </c>
      <c r="C2877" s="1318">
        <v>23</v>
      </c>
      <c r="D2877" s="1318">
        <v>20</v>
      </c>
      <c r="E2877" s="1318">
        <v>18</v>
      </c>
      <c r="F2877" s="1318">
        <v>16</v>
      </c>
      <c r="G2877" s="1318">
        <v>14</v>
      </c>
      <c r="H2877" s="1318">
        <v>13</v>
      </c>
      <c r="I2877" s="1318">
        <v>11</v>
      </c>
      <c r="J2877" s="1318">
        <v>10</v>
      </c>
    </row>
    <row r="2878" spans="1:10" x14ac:dyDescent="0.25">
      <c r="A2878" s="1360">
        <v>39</v>
      </c>
      <c r="B2878" s="1318" t="s">
        <v>12628</v>
      </c>
      <c r="C2878" s="1318">
        <v>325</v>
      </c>
      <c r="D2878" s="1318">
        <v>282</v>
      </c>
      <c r="E2878" s="1318">
        <v>249</v>
      </c>
      <c r="F2878" s="1318">
        <v>223</v>
      </c>
      <c r="G2878" s="1318">
        <v>202</v>
      </c>
      <c r="H2878" s="1318">
        <v>185</v>
      </c>
      <c r="I2878" s="1318">
        <v>164</v>
      </c>
      <c r="J2878" s="1318">
        <v>147</v>
      </c>
    </row>
    <row r="2879" spans="1:10" x14ac:dyDescent="0.25">
      <c r="B2879" s="1318" t="s">
        <v>15718</v>
      </c>
      <c r="C2879" s="1318">
        <v>22</v>
      </c>
      <c r="D2879" s="1318">
        <v>19</v>
      </c>
      <c r="E2879" s="1318">
        <v>17</v>
      </c>
      <c r="F2879" s="1318">
        <v>15</v>
      </c>
      <c r="G2879" s="1318">
        <v>14</v>
      </c>
      <c r="H2879" s="1318">
        <v>13</v>
      </c>
      <c r="I2879" s="1318">
        <v>11</v>
      </c>
      <c r="J2879" s="1318">
        <v>10</v>
      </c>
    </row>
    <row r="2880" spans="1:10" x14ac:dyDescent="0.25">
      <c r="A2880" s="1360">
        <v>40</v>
      </c>
      <c r="B2880" s="1318" t="s">
        <v>12628</v>
      </c>
      <c r="C2880" s="1318">
        <v>313</v>
      </c>
      <c r="D2880" s="1318">
        <v>273</v>
      </c>
      <c r="E2880" s="1318">
        <v>242</v>
      </c>
      <c r="F2880" s="1318">
        <v>217</v>
      </c>
      <c r="G2880" s="1318">
        <v>197</v>
      </c>
      <c r="H2880" s="1318">
        <v>180</v>
      </c>
      <c r="I2880" s="1318">
        <v>160</v>
      </c>
      <c r="J2880" s="1318">
        <v>144</v>
      </c>
    </row>
    <row r="2881" spans="1:10" x14ac:dyDescent="0.25">
      <c r="B2881" s="1318" t="s">
        <v>15718</v>
      </c>
      <c r="C2881" s="1318">
        <v>21</v>
      </c>
      <c r="D2881" s="1318">
        <v>19</v>
      </c>
      <c r="E2881" s="1318">
        <v>16</v>
      </c>
      <c r="F2881" s="1318">
        <v>15</v>
      </c>
      <c r="G2881" s="1318">
        <v>13</v>
      </c>
      <c r="H2881" s="1318">
        <v>12</v>
      </c>
      <c r="I2881" s="1318">
        <v>11</v>
      </c>
      <c r="J2881" s="1318">
        <v>10</v>
      </c>
    </row>
    <row r="2882" spans="1:10" x14ac:dyDescent="0.25">
      <c r="A2882" s="1360" t="s">
        <v>12680</v>
      </c>
    </row>
    <row r="2883" spans="1:10" x14ac:dyDescent="0.25">
      <c r="A2883" s="1360" t="s">
        <v>12638</v>
      </c>
    </row>
    <row r="2884" spans="1:10" x14ac:dyDescent="0.25">
      <c r="A2884" s="1360" t="s">
        <v>22222</v>
      </c>
      <c r="B2884" s="1318" t="s">
        <v>22223</v>
      </c>
      <c r="C2884" s="1318" t="s">
        <v>22266</v>
      </c>
    </row>
    <row r="2885" spans="1:10" x14ac:dyDescent="0.25">
      <c r="A2885" s="1360" t="s">
        <v>22225</v>
      </c>
      <c r="B2885" s="1318" t="s">
        <v>15752</v>
      </c>
      <c r="C2885" s="1318" t="s">
        <v>22249</v>
      </c>
    </row>
    <row r="2887" spans="1:10" x14ac:dyDescent="0.25">
      <c r="A2887" s="1360" t="s">
        <v>22227</v>
      </c>
      <c r="B2887" s="1318" t="s">
        <v>22228</v>
      </c>
      <c r="C2887" s="1318" t="s">
        <v>22229</v>
      </c>
    </row>
    <row r="2888" spans="1:10" x14ac:dyDescent="0.25">
      <c r="C2888" s="1318" t="s">
        <v>22230</v>
      </c>
      <c r="D2888" s="1318" t="s">
        <v>22250</v>
      </c>
      <c r="E2888" s="1318" t="s">
        <v>22232</v>
      </c>
      <c r="F2888" s="1318" t="s">
        <v>22233</v>
      </c>
      <c r="G2888" s="1318" t="s">
        <v>22234</v>
      </c>
      <c r="H2888" s="1318" t="s">
        <v>22257</v>
      </c>
      <c r="I2888" s="1318" t="s">
        <v>22236</v>
      </c>
      <c r="J2888" s="1318" t="s">
        <v>22237</v>
      </c>
    </row>
    <row r="2889" spans="1:10" x14ac:dyDescent="0.25">
      <c r="A2889" s="1360" t="s">
        <v>15753</v>
      </c>
      <c r="B2889" s="1318" t="s">
        <v>15754</v>
      </c>
      <c r="C2889" s="1318" t="s">
        <v>22238</v>
      </c>
      <c r="D2889" s="1318" t="s">
        <v>22239</v>
      </c>
      <c r="E2889" s="1318" t="s">
        <v>22240</v>
      </c>
      <c r="F2889" s="1318" t="s">
        <v>22241</v>
      </c>
      <c r="G2889" s="1318" t="s">
        <v>22242</v>
      </c>
      <c r="H2889" s="1318" t="s">
        <v>22243</v>
      </c>
      <c r="I2889" s="1318" t="s">
        <v>22244</v>
      </c>
      <c r="J2889" s="1318" t="s">
        <v>22245</v>
      </c>
    </row>
    <row r="2890" spans="1:10" x14ac:dyDescent="0.25">
      <c r="A2890" s="1360" t="s">
        <v>22246</v>
      </c>
      <c r="B2890" s="1318" t="s">
        <v>22247</v>
      </c>
      <c r="C2890" s="1318" t="s">
        <v>22248</v>
      </c>
      <c r="D2890" s="1318" t="s">
        <v>22248</v>
      </c>
      <c r="E2890" s="1318" t="s">
        <v>22248</v>
      </c>
      <c r="F2890" s="1318" t="s">
        <v>22248</v>
      </c>
      <c r="G2890" s="1318" t="s">
        <v>22248</v>
      </c>
      <c r="H2890" s="1318" t="s">
        <v>22248</v>
      </c>
      <c r="I2890" s="1318" t="s">
        <v>22248</v>
      </c>
      <c r="J2890" s="1318" t="s">
        <v>22248</v>
      </c>
    </row>
    <row r="2892" spans="1:10" x14ac:dyDescent="0.25">
      <c r="A2892" s="1360">
        <v>20</v>
      </c>
      <c r="B2892" s="1318" t="s">
        <v>12628</v>
      </c>
      <c r="C2892" s="1318">
        <v>480</v>
      </c>
      <c r="D2892" s="1318">
        <v>480</v>
      </c>
      <c r="E2892" s="1318">
        <v>480</v>
      </c>
      <c r="F2892" s="1318">
        <v>448</v>
      </c>
      <c r="G2892" s="1318">
        <v>403</v>
      </c>
      <c r="H2892" s="1318">
        <v>367</v>
      </c>
      <c r="I2892" s="1318">
        <v>290</v>
      </c>
      <c r="J2892" s="1318">
        <v>245</v>
      </c>
    </row>
    <row r="2893" spans="1:10" x14ac:dyDescent="0.25">
      <c r="B2893" s="1318" t="s">
        <v>15718</v>
      </c>
      <c r="C2893" s="1318">
        <v>480</v>
      </c>
      <c r="D2893" s="1318">
        <v>480</v>
      </c>
      <c r="E2893" s="1318">
        <v>480</v>
      </c>
      <c r="F2893" s="1318">
        <v>448</v>
      </c>
      <c r="G2893" s="1318">
        <v>403</v>
      </c>
      <c r="H2893" s="1318">
        <v>367</v>
      </c>
      <c r="I2893" s="1318">
        <v>290</v>
      </c>
      <c r="J2893" s="1318">
        <v>86</v>
      </c>
    </row>
    <row r="2894" spans="1:10" x14ac:dyDescent="0.25">
      <c r="A2894" s="1360">
        <v>21</v>
      </c>
      <c r="B2894" s="1318" t="s">
        <v>12628</v>
      </c>
      <c r="C2894" s="1318">
        <v>480</v>
      </c>
      <c r="D2894" s="1318">
        <v>480</v>
      </c>
      <c r="E2894" s="1318">
        <v>480</v>
      </c>
      <c r="F2894" s="1318">
        <v>448</v>
      </c>
      <c r="G2894" s="1318">
        <v>403</v>
      </c>
      <c r="H2894" s="1318">
        <v>367</v>
      </c>
      <c r="I2894" s="1318">
        <v>279</v>
      </c>
      <c r="J2894" s="1318">
        <v>237</v>
      </c>
    </row>
    <row r="2895" spans="1:10" x14ac:dyDescent="0.25">
      <c r="B2895" s="1318" t="s">
        <v>15718</v>
      </c>
      <c r="C2895" s="1318">
        <v>480</v>
      </c>
      <c r="D2895" s="1318">
        <v>480</v>
      </c>
      <c r="E2895" s="1318">
        <v>480</v>
      </c>
      <c r="F2895" s="1318">
        <v>448</v>
      </c>
      <c r="G2895" s="1318">
        <v>403</v>
      </c>
      <c r="H2895" s="1318">
        <v>367</v>
      </c>
      <c r="I2895" s="1318">
        <v>156</v>
      </c>
      <c r="J2895" s="1318">
        <v>65</v>
      </c>
    </row>
    <row r="2896" spans="1:10" x14ac:dyDescent="0.25">
      <c r="A2896" s="1360">
        <v>22</v>
      </c>
      <c r="B2896" s="1318" t="s">
        <v>12628</v>
      </c>
      <c r="C2896" s="1318">
        <v>480</v>
      </c>
      <c r="D2896" s="1318">
        <v>480</v>
      </c>
      <c r="E2896" s="1318">
        <v>480</v>
      </c>
      <c r="F2896" s="1318">
        <v>448</v>
      </c>
      <c r="G2896" s="1318">
        <v>403</v>
      </c>
      <c r="H2896" s="1318">
        <v>323</v>
      </c>
      <c r="I2896" s="1318">
        <v>269</v>
      </c>
      <c r="J2896" s="1318">
        <v>230</v>
      </c>
    </row>
    <row r="2897" spans="1:10" x14ac:dyDescent="0.25">
      <c r="B2897" s="1318" t="s">
        <v>15718</v>
      </c>
      <c r="C2897" s="1318">
        <v>480</v>
      </c>
      <c r="D2897" s="1318">
        <v>480</v>
      </c>
      <c r="E2897" s="1318">
        <v>480</v>
      </c>
      <c r="F2897" s="1318">
        <v>448</v>
      </c>
      <c r="G2897" s="1318">
        <v>403</v>
      </c>
      <c r="H2897" s="1318">
        <v>323</v>
      </c>
      <c r="I2897" s="1318">
        <v>98</v>
      </c>
      <c r="J2897" s="1318">
        <v>52</v>
      </c>
    </row>
    <row r="2898" spans="1:10" x14ac:dyDescent="0.25">
      <c r="A2898" s="1360">
        <v>23</v>
      </c>
      <c r="B2898" s="1318" t="s">
        <v>12628</v>
      </c>
      <c r="C2898" s="1318">
        <v>480</v>
      </c>
      <c r="D2898" s="1318">
        <v>480</v>
      </c>
      <c r="E2898" s="1318">
        <v>480</v>
      </c>
      <c r="F2898" s="1318">
        <v>448</v>
      </c>
      <c r="G2898" s="1318">
        <v>371</v>
      </c>
      <c r="H2898" s="1318">
        <v>310</v>
      </c>
      <c r="I2898" s="1318">
        <v>259</v>
      </c>
      <c r="J2898" s="1318">
        <v>223</v>
      </c>
    </row>
    <row r="2899" spans="1:10" x14ac:dyDescent="0.25">
      <c r="B2899" s="1318" t="s">
        <v>15718</v>
      </c>
      <c r="C2899" s="1318">
        <v>480</v>
      </c>
      <c r="D2899" s="1318">
        <v>480</v>
      </c>
      <c r="E2899" s="1318">
        <v>480</v>
      </c>
      <c r="F2899" s="1318">
        <v>448</v>
      </c>
      <c r="G2899" s="1318">
        <v>371</v>
      </c>
      <c r="H2899" s="1318">
        <v>195</v>
      </c>
      <c r="I2899" s="1318">
        <v>70</v>
      </c>
      <c r="J2899" s="1318">
        <v>43</v>
      </c>
    </row>
    <row r="2900" spans="1:10" x14ac:dyDescent="0.25">
      <c r="A2900" s="1360">
        <v>24</v>
      </c>
      <c r="B2900" s="1318" t="s">
        <v>12628</v>
      </c>
      <c r="C2900" s="1318">
        <v>480</v>
      </c>
      <c r="D2900" s="1318">
        <v>480</v>
      </c>
      <c r="E2900" s="1318">
        <v>480</v>
      </c>
      <c r="F2900" s="1318">
        <v>443</v>
      </c>
      <c r="G2900" s="1318">
        <v>340</v>
      </c>
      <c r="H2900" s="1318">
        <v>298</v>
      </c>
      <c r="I2900" s="1318">
        <v>250</v>
      </c>
      <c r="J2900" s="1318">
        <v>216</v>
      </c>
    </row>
    <row r="2901" spans="1:10" x14ac:dyDescent="0.25">
      <c r="B2901" s="1318" t="s">
        <v>15718</v>
      </c>
      <c r="C2901" s="1318">
        <v>480</v>
      </c>
      <c r="D2901" s="1318">
        <v>480</v>
      </c>
      <c r="E2901" s="1318">
        <v>480</v>
      </c>
      <c r="F2901" s="1318">
        <v>443</v>
      </c>
      <c r="G2901" s="1318">
        <v>319</v>
      </c>
      <c r="H2901" s="1318">
        <v>109</v>
      </c>
      <c r="I2901" s="1318">
        <v>55</v>
      </c>
      <c r="J2901" s="1318">
        <v>36</v>
      </c>
    </row>
    <row r="2902" spans="1:10" x14ac:dyDescent="0.25">
      <c r="A2902" s="1360">
        <v>25</v>
      </c>
      <c r="B2902" s="1318" t="s">
        <v>12628</v>
      </c>
      <c r="C2902" s="1318">
        <v>480</v>
      </c>
      <c r="D2902" s="1318">
        <v>480</v>
      </c>
      <c r="E2902" s="1318">
        <v>480</v>
      </c>
      <c r="F2902" s="1318">
        <v>377</v>
      </c>
      <c r="G2902" s="1318">
        <v>326</v>
      </c>
      <c r="H2902" s="1318">
        <v>286</v>
      </c>
      <c r="I2902" s="1318">
        <v>242</v>
      </c>
      <c r="J2902" s="1318">
        <v>210</v>
      </c>
    </row>
    <row r="2903" spans="1:10" x14ac:dyDescent="0.25">
      <c r="B2903" s="1318" t="s">
        <v>15718</v>
      </c>
      <c r="C2903" s="1318">
        <v>480</v>
      </c>
      <c r="D2903" s="1318">
        <v>480</v>
      </c>
      <c r="E2903" s="1318">
        <v>480</v>
      </c>
      <c r="F2903" s="1318">
        <v>377</v>
      </c>
      <c r="G2903" s="1318">
        <v>137</v>
      </c>
      <c r="H2903" s="1318">
        <v>75</v>
      </c>
      <c r="I2903" s="1318">
        <v>44</v>
      </c>
      <c r="J2903" s="1318">
        <v>32</v>
      </c>
    </row>
    <row r="2904" spans="1:10" x14ac:dyDescent="0.25">
      <c r="A2904" s="1360">
        <v>26</v>
      </c>
      <c r="B2904" s="1318" t="s">
        <v>12628</v>
      </c>
      <c r="C2904" s="1318">
        <v>480</v>
      </c>
      <c r="D2904" s="1318">
        <v>480</v>
      </c>
      <c r="E2904" s="1318">
        <v>422</v>
      </c>
      <c r="F2904" s="1318">
        <v>359</v>
      </c>
      <c r="G2904" s="1318">
        <v>312</v>
      </c>
      <c r="H2904" s="1318">
        <v>276</v>
      </c>
      <c r="I2904" s="1318">
        <v>234</v>
      </c>
      <c r="J2904" s="1318">
        <v>204</v>
      </c>
    </row>
    <row r="2905" spans="1:10" x14ac:dyDescent="0.25">
      <c r="B2905" s="1318" t="s">
        <v>15718</v>
      </c>
      <c r="C2905" s="1318">
        <v>480</v>
      </c>
      <c r="D2905" s="1318">
        <v>480</v>
      </c>
      <c r="E2905" s="1318">
        <v>422</v>
      </c>
      <c r="F2905" s="1318">
        <v>167</v>
      </c>
      <c r="G2905" s="1318">
        <v>86</v>
      </c>
      <c r="H2905" s="1318">
        <v>56</v>
      </c>
      <c r="I2905" s="1318">
        <v>37</v>
      </c>
      <c r="J2905" s="1318">
        <v>28</v>
      </c>
    </row>
    <row r="2906" spans="1:10" x14ac:dyDescent="0.25">
      <c r="A2906" s="1360">
        <v>27</v>
      </c>
      <c r="B2906" s="1318" t="s">
        <v>12628</v>
      </c>
      <c r="C2906" s="1318">
        <v>480</v>
      </c>
      <c r="D2906" s="1318">
        <v>480</v>
      </c>
      <c r="E2906" s="1318">
        <v>400</v>
      </c>
      <c r="F2906" s="1318">
        <v>343</v>
      </c>
      <c r="G2906" s="1318">
        <v>300</v>
      </c>
      <c r="H2906" s="1318">
        <v>266</v>
      </c>
      <c r="I2906" s="1318">
        <v>227</v>
      </c>
      <c r="J2906" s="1318">
        <v>198</v>
      </c>
    </row>
    <row r="2907" spans="1:10" x14ac:dyDescent="0.25">
      <c r="B2907" s="1318" t="s">
        <v>15718</v>
      </c>
      <c r="C2907" s="1318">
        <v>480</v>
      </c>
      <c r="D2907" s="1318">
        <v>480</v>
      </c>
      <c r="E2907" s="1318">
        <v>201</v>
      </c>
      <c r="F2907" s="1318">
        <v>96</v>
      </c>
      <c r="G2907" s="1318">
        <v>62</v>
      </c>
      <c r="H2907" s="1318">
        <v>45</v>
      </c>
      <c r="I2907" s="1318">
        <v>32</v>
      </c>
      <c r="J2907" s="1318">
        <v>24</v>
      </c>
    </row>
    <row r="2908" spans="1:10" x14ac:dyDescent="0.25">
      <c r="A2908" s="1360">
        <v>28</v>
      </c>
      <c r="B2908" s="1318" t="s">
        <v>12628</v>
      </c>
      <c r="C2908" s="1318">
        <v>480</v>
      </c>
      <c r="D2908" s="1318">
        <v>454</v>
      </c>
      <c r="E2908" s="1318">
        <v>381</v>
      </c>
      <c r="F2908" s="1318">
        <v>329</v>
      </c>
      <c r="G2908" s="1318">
        <v>289</v>
      </c>
      <c r="H2908" s="1318">
        <v>257</v>
      </c>
      <c r="I2908" s="1318">
        <v>220</v>
      </c>
      <c r="J2908" s="1318">
        <v>193</v>
      </c>
    </row>
    <row r="2909" spans="1:10" x14ac:dyDescent="0.25">
      <c r="B2909" s="1318" t="s">
        <v>15718</v>
      </c>
      <c r="C2909" s="1318">
        <v>480</v>
      </c>
      <c r="D2909" s="1318">
        <v>282</v>
      </c>
      <c r="E2909" s="1318">
        <v>111</v>
      </c>
      <c r="F2909" s="1318">
        <v>69</v>
      </c>
      <c r="G2909" s="1318">
        <v>49</v>
      </c>
      <c r="H2909" s="1318">
        <v>38</v>
      </c>
      <c r="I2909" s="1318">
        <v>28</v>
      </c>
      <c r="J2909" s="1318">
        <v>22</v>
      </c>
    </row>
    <row r="2910" spans="1:10" x14ac:dyDescent="0.25">
      <c r="A2910" s="1360">
        <v>29</v>
      </c>
      <c r="B2910" s="1318" t="s">
        <v>12628</v>
      </c>
      <c r="C2910" s="1318">
        <v>480</v>
      </c>
      <c r="D2910" s="1318">
        <v>430</v>
      </c>
      <c r="E2910" s="1318">
        <v>364</v>
      </c>
      <c r="F2910" s="1318">
        <v>315</v>
      </c>
      <c r="G2910" s="1318">
        <v>278</v>
      </c>
      <c r="H2910" s="1318">
        <v>248</v>
      </c>
      <c r="I2910" s="1318">
        <v>214</v>
      </c>
      <c r="J2910" s="1318">
        <v>187</v>
      </c>
    </row>
    <row r="2911" spans="1:10" x14ac:dyDescent="0.25">
      <c r="B2911" s="1318" t="s">
        <v>15718</v>
      </c>
      <c r="C2911" s="1318">
        <v>330</v>
      </c>
      <c r="D2911" s="1318">
        <v>117</v>
      </c>
      <c r="E2911" s="1318">
        <v>71</v>
      </c>
      <c r="F2911" s="1318">
        <v>50</v>
      </c>
      <c r="G2911" s="1318">
        <v>39</v>
      </c>
      <c r="H2911" s="1318">
        <v>31</v>
      </c>
      <c r="I2911" s="1318">
        <v>24</v>
      </c>
      <c r="J2911" s="1318">
        <v>20</v>
      </c>
    </row>
    <row r="2912" spans="1:10" x14ac:dyDescent="0.25">
      <c r="A2912" s="1360">
        <v>30</v>
      </c>
      <c r="B2912" s="1318" t="s">
        <v>12628</v>
      </c>
      <c r="C2912" s="1318">
        <v>480</v>
      </c>
      <c r="D2912" s="1318">
        <v>408</v>
      </c>
      <c r="E2912" s="1318">
        <v>348</v>
      </c>
      <c r="F2912" s="1318">
        <v>303</v>
      </c>
      <c r="G2912" s="1318">
        <v>268</v>
      </c>
      <c r="H2912" s="1318">
        <v>240</v>
      </c>
      <c r="I2912" s="1318">
        <v>207</v>
      </c>
      <c r="J2912" s="1318">
        <v>183</v>
      </c>
    </row>
    <row r="2913" spans="1:10" x14ac:dyDescent="0.25">
      <c r="B2913" s="1318" t="s">
        <v>15718</v>
      </c>
      <c r="C2913" s="1318">
        <v>139</v>
      </c>
      <c r="D2913" s="1318">
        <v>78</v>
      </c>
      <c r="E2913" s="1318">
        <v>54</v>
      </c>
      <c r="F2913" s="1318">
        <v>41</v>
      </c>
      <c r="G2913" s="1318">
        <v>33</v>
      </c>
      <c r="H2913" s="1318">
        <v>27</v>
      </c>
      <c r="I2913" s="1318">
        <v>22</v>
      </c>
      <c r="J2913" s="1318">
        <v>18</v>
      </c>
    </row>
    <row r="2914" spans="1:10" x14ac:dyDescent="0.25">
      <c r="A2914" s="1360">
        <v>31</v>
      </c>
      <c r="B2914" s="1318" t="s">
        <v>12628</v>
      </c>
      <c r="C2914" s="1318">
        <v>467</v>
      </c>
      <c r="D2914" s="1318">
        <v>389</v>
      </c>
      <c r="E2914" s="1318">
        <v>333</v>
      </c>
      <c r="F2914" s="1318">
        <v>291</v>
      </c>
      <c r="G2914" s="1318">
        <v>258</v>
      </c>
      <c r="H2914" s="1318">
        <v>232</v>
      </c>
      <c r="I2914" s="1318">
        <v>201</v>
      </c>
      <c r="J2914" s="1318">
        <v>178</v>
      </c>
    </row>
    <row r="2915" spans="1:10" x14ac:dyDescent="0.25">
      <c r="B2915" s="1318" t="s">
        <v>15718</v>
      </c>
      <c r="C2915" s="1318">
        <v>84</v>
      </c>
      <c r="D2915" s="1318">
        <v>56</v>
      </c>
      <c r="E2915" s="1318">
        <v>42</v>
      </c>
      <c r="F2915" s="1318">
        <v>34</v>
      </c>
      <c r="G2915" s="1318">
        <v>28</v>
      </c>
      <c r="H2915" s="1318">
        <v>24</v>
      </c>
      <c r="I2915" s="1318">
        <v>20</v>
      </c>
      <c r="J2915" s="1318">
        <v>16</v>
      </c>
    </row>
    <row r="2916" spans="1:10" x14ac:dyDescent="0.25">
      <c r="A2916" s="1360">
        <v>32</v>
      </c>
      <c r="B2916" s="1318" t="s">
        <v>12628</v>
      </c>
      <c r="C2916" s="1318">
        <v>442</v>
      </c>
      <c r="D2916" s="1318">
        <v>371</v>
      </c>
      <c r="E2916" s="1318">
        <v>319</v>
      </c>
      <c r="F2916" s="1318">
        <v>280</v>
      </c>
      <c r="G2916" s="1318">
        <v>250</v>
      </c>
      <c r="H2916" s="1318">
        <v>225</v>
      </c>
      <c r="I2916" s="1318">
        <v>196</v>
      </c>
      <c r="J2916" s="1318">
        <v>173</v>
      </c>
    </row>
    <row r="2917" spans="1:10" x14ac:dyDescent="0.25">
      <c r="B2917" s="1318" t="s">
        <v>15718</v>
      </c>
      <c r="C2917" s="1318">
        <v>59</v>
      </c>
      <c r="D2917" s="1318">
        <v>44</v>
      </c>
      <c r="E2917" s="1318">
        <v>35</v>
      </c>
      <c r="F2917" s="1318">
        <v>29</v>
      </c>
      <c r="G2917" s="1318">
        <v>24</v>
      </c>
      <c r="H2917" s="1318">
        <v>21</v>
      </c>
      <c r="I2917" s="1318">
        <v>18</v>
      </c>
      <c r="J2917" s="1318">
        <v>15</v>
      </c>
    </row>
    <row r="2918" spans="1:10" x14ac:dyDescent="0.25">
      <c r="A2918" s="1360">
        <v>33</v>
      </c>
      <c r="B2918" s="1318" t="s">
        <v>12628</v>
      </c>
      <c r="C2918" s="1318">
        <v>420</v>
      </c>
      <c r="D2918" s="1318">
        <v>354</v>
      </c>
      <c r="E2918" s="1318">
        <v>307</v>
      </c>
      <c r="F2918" s="1318">
        <v>270</v>
      </c>
      <c r="G2918" s="1318">
        <v>241</v>
      </c>
      <c r="H2918" s="1318">
        <v>218</v>
      </c>
      <c r="I2918" s="1318">
        <v>190</v>
      </c>
      <c r="J2918" s="1318">
        <v>169</v>
      </c>
    </row>
    <row r="2919" spans="1:10" x14ac:dyDescent="0.25">
      <c r="B2919" s="1318" t="s">
        <v>15718</v>
      </c>
      <c r="C2919" s="1318">
        <v>45</v>
      </c>
      <c r="D2919" s="1318">
        <v>36</v>
      </c>
      <c r="E2919" s="1318">
        <v>29</v>
      </c>
      <c r="F2919" s="1318">
        <v>25</v>
      </c>
      <c r="G2919" s="1318">
        <v>22</v>
      </c>
      <c r="H2919" s="1318">
        <v>19</v>
      </c>
      <c r="I2919" s="1318">
        <v>16</v>
      </c>
      <c r="J2919" s="1318">
        <v>14</v>
      </c>
    </row>
    <row r="2920" spans="1:10" x14ac:dyDescent="0.25">
      <c r="A2920" s="1360">
        <v>34</v>
      </c>
      <c r="B2920" s="1318" t="s">
        <v>12628</v>
      </c>
      <c r="C2920" s="1318">
        <v>399</v>
      </c>
      <c r="D2920" s="1318">
        <v>339</v>
      </c>
      <c r="E2920" s="1318">
        <v>295</v>
      </c>
      <c r="F2920" s="1318">
        <v>261</v>
      </c>
      <c r="G2920" s="1318">
        <v>234</v>
      </c>
      <c r="H2920" s="1318">
        <v>212</v>
      </c>
      <c r="I2920" s="1318">
        <v>185</v>
      </c>
      <c r="J2920" s="1318">
        <v>165</v>
      </c>
    </row>
    <row r="2921" spans="1:10" x14ac:dyDescent="0.25">
      <c r="B2921" s="1318" t="s">
        <v>15718</v>
      </c>
      <c r="C2921" s="1318">
        <v>36</v>
      </c>
      <c r="D2921" s="1318">
        <v>30</v>
      </c>
      <c r="E2921" s="1318">
        <v>25</v>
      </c>
      <c r="F2921" s="1318">
        <v>22</v>
      </c>
      <c r="G2921" s="1318">
        <v>19</v>
      </c>
      <c r="H2921" s="1318">
        <v>17</v>
      </c>
      <c r="I2921" s="1318">
        <v>15</v>
      </c>
      <c r="J2921" s="1318">
        <v>13</v>
      </c>
    </row>
    <row r="2922" spans="1:10" x14ac:dyDescent="0.25">
      <c r="A2922" s="1360">
        <v>35</v>
      </c>
      <c r="B2922" s="1318" t="s">
        <v>12628</v>
      </c>
      <c r="C2922" s="1318">
        <v>381</v>
      </c>
      <c r="D2922" s="1318">
        <v>326</v>
      </c>
      <c r="E2922" s="1318">
        <v>284</v>
      </c>
      <c r="F2922" s="1318">
        <v>252</v>
      </c>
      <c r="G2922" s="1318">
        <v>226</v>
      </c>
      <c r="H2922" s="1318">
        <v>206</v>
      </c>
      <c r="I2922" s="1318">
        <v>181</v>
      </c>
      <c r="J2922" s="1318">
        <v>161</v>
      </c>
    </row>
    <row r="2923" spans="1:10" x14ac:dyDescent="0.25">
      <c r="B2923" s="1318" t="s">
        <v>15718</v>
      </c>
      <c r="C2923" s="1318">
        <v>30</v>
      </c>
      <c r="D2923" s="1318">
        <v>25</v>
      </c>
      <c r="E2923" s="1318">
        <v>22</v>
      </c>
      <c r="F2923" s="1318">
        <v>19</v>
      </c>
      <c r="G2923" s="1318">
        <v>17</v>
      </c>
      <c r="H2923" s="1318">
        <v>15</v>
      </c>
      <c r="I2923" s="1318">
        <v>13</v>
      </c>
      <c r="J2923" s="1318">
        <v>12</v>
      </c>
    </row>
    <row r="2924" spans="1:10" x14ac:dyDescent="0.25">
      <c r="A2924" s="1360">
        <v>36</v>
      </c>
      <c r="B2924" s="1318" t="s">
        <v>12628</v>
      </c>
      <c r="C2924" s="1318">
        <v>364</v>
      </c>
      <c r="D2924" s="1318">
        <v>313</v>
      </c>
      <c r="E2924" s="1318">
        <v>274</v>
      </c>
      <c r="F2924" s="1318">
        <v>244</v>
      </c>
      <c r="G2924" s="1318">
        <v>220</v>
      </c>
      <c r="H2924" s="1318">
        <v>200</v>
      </c>
      <c r="I2924" s="1318">
        <v>176</v>
      </c>
      <c r="J2924" s="1318">
        <v>157</v>
      </c>
    </row>
    <row r="2925" spans="1:10" x14ac:dyDescent="0.25">
      <c r="B2925" s="1318" t="s">
        <v>15718</v>
      </c>
      <c r="C2925" s="1318">
        <v>26</v>
      </c>
      <c r="D2925" s="1318">
        <v>22</v>
      </c>
      <c r="E2925" s="1318">
        <v>19</v>
      </c>
      <c r="F2925" s="1318">
        <v>17</v>
      </c>
      <c r="G2925" s="1318">
        <v>15</v>
      </c>
      <c r="H2925" s="1318">
        <v>14</v>
      </c>
      <c r="I2925" s="1318">
        <v>12</v>
      </c>
      <c r="J2925" s="1318">
        <v>11</v>
      </c>
    </row>
    <row r="2926" spans="1:10" x14ac:dyDescent="0.25">
      <c r="A2926" s="1360">
        <v>37</v>
      </c>
      <c r="B2926" s="1318" t="s">
        <v>12628</v>
      </c>
      <c r="C2926" s="1318">
        <v>349</v>
      </c>
      <c r="D2926" s="1318">
        <v>301</v>
      </c>
      <c r="E2926" s="1318">
        <v>264</v>
      </c>
      <c r="F2926" s="1318">
        <v>236</v>
      </c>
      <c r="G2926" s="1318">
        <v>213</v>
      </c>
      <c r="H2926" s="1318">
        <v>194</v>
      </c>
      <c r="I2926" s="1318">
        <v>171</v>
      </c>
      <c r="J2926" s="1318">
        <v>153</v>
      </c>
    </row>
    <row r="2927" spans="1:10" x14ac:dyDescent="0.25">
      <c r="B2927" s="1318" t="s">
        <v>15718</v>
      </c>
      <c r="C2927" s="1318">
        <v>24</v>
      </c>
      <c r="D2927" s="1318">
        <v>20</v>
      </c>
      <c r="E2927" s="1318">
        <v>18</v>
      </c>
      <c r="F2927" s="1318">
        <v>16</v>
      </c>
      <c r="G2927" s="1318">
        <v>14</v>
      </c>
      <c r="H2927" s="1318">
        <v>13</v>
      </c>
      <c r="I2927" s="1318">
        <v>12</v>
      </c>
      <c r="J2927" s="1318">
        <v>10</v>
      </c>
    </row>
    <row r="2928" spans="1:10" x14ac:dyDescent="0.25">
      <c r="A2928" s="1360">
        <v>38</v>
      </c>
      <c r="B2928" s="1318" t="s">
        <v>12628</v>
      </c>
      <c r="C2928" s="1318">
        <v>335</v>
      </c>
      <c r="D2928" s="1318">
        <v>290</v>
      </c>
      <c r="E2928" s="1318">
        <v>256</v>
      </c>
      <c r="F2928" s="1318">
        <v>229</v>
      </c>
      <c r="G2928" s="1318">
        <v>207</v>
      </c>
      <c r="H2928" s="1318">
        <v>189</v>
      </c>
      <c r="I2928" s="1318">
        <v>167</v>
      </c>
      <c r="J2928" s="1318">
        <v>150</v>
      </c>
    </row>
    <row r="2929" spans="1:10" x14ac:dyDescent="0.25">
      <c r="B2929" s="1318" t="s">
        <v>15718</v>
      </c>
      <c r="C2929" s="1318">
        <v>23</v>
      </c>
      <c r="D2929" s="1318">
        <v>20</v>
      </c>
      <c r="E2929" s="1318">
        <v>17</v>
      </c>
      <c r="F2929" s="1318">
        <v>16</v>
      </c>
      <c r="G2929" s="1318">
        <v>14</v>
      </c>
      <c r="H2929" s="1318">
        <v>13</v>
      </c>
      <c r="I2929" s="1318">
        <v>11</v>
      </c>
      <c r="J2929" s="1318">
        <v>10</v>
      </c>
    </row>
    <row r="2930" spans="1:10" x14ac:dyDescent="0.25">
      <c r="A2930" s="1360">
        <v>39</v>
      </c>
      <c r="B2930" s="1318" t="s">
        <v>12628</v>
      </c>
      <c r="C2930" s="1318">
        <v>321</v>
      </c>
      <c r="D2930" s="1318">
        <v>279</v>
      </c>
      <c r="E2930" s="1318">
        <v>247</v>
      </c>
      <c r="F2930" s="1318">
        <v>222</v>
      </c>
      <c r="G2930" s="1318">
        <v>201</v>
      </c>
      <c r="H2930" s="1318">
        <v>184</v>
      </c>
      <c r="I2930" s="1318">
        <v>163</v>
      </c>
      <c r="J2930" s="1318">
        <v>146</v>
      </c>
    </row>
    <row r="2931" spans="1:10" x14ac:dyDescent="0.25">
      <c r="B2931" s="1318" t="s">
        <v>15718</v>
      </c>
      <c r="C2931" s="1318">
        <v>22</v>
      </c>
      <c r="D2931" s="1318">
        <v>19</v>
      </c>
      <c r="E2931" s="1318">
        <v>17</v>
      </c>
      <c r="F2931" s="1318">
        <v>15</v>
      </c>
      <c r="G2931" s="1318">
        <v>14</v>
      </c>
      <c r="H2931" s="1318">
        <v>13</v>
      </c>
      <c r="I2931" s="1318">
        <v>11</v>
      </c>
      <c r="J2931" s="1318">
        <v>10</v>
      </c>
    </row>
    <row r="2932" spans="1:10" x14ac:dyDescent="0.25">
      <c r="A2932" s="1360">
        <v>40</v>
      </c>
      <c r="B2932" s="1318" t="s">
        <v>12628</v>
      </c>
      <c r="C2932" s="1318">
        <v>309</v>
      </c>
      <c r="D2932" s="1318">
        <v>270</v>
      </c>
      <c r="E2932" s="1318">
        <v>239</v>
      </c>
      <c r="F2932" s="1318">
        <v>215</v>
      </c>
      <c r="G2932" s="1318">
        <v>195</v>
      </c>
      <c r="H2932" s="1318">
        <v>179</v>
      </c>
      <c r="I2932" s="1318">
        <v>159</v>
      </c>
      <c r="J2932" s="1318">
        <v>143</v>
      </c>
    </row>
    <row r="2933" spans="1:10" x14ac:dyDescent="0.25">
      <c r="B2933" s="1318" t="s">
        <v>15718</v>
      </c>
      <c r="C2933" s="1318">
        <v>21</v>
      </c>
      <c r="D2933" s="1318">
        <v>18</v>
      </c>
      <c r="E2933" s="1318">
        <v>16</v>
      </c>
      <c r="F2933" s="1318">
        <v>15</v>
      </c>
      <c r="G2933" s="1318">
        <v>13</v>
      </c>
      <c r="H2933" s="1318">
        <v>12</v>
      </c>
      <c r="I2933" s="1318">
        <v>11</v>
      </c>
      <c r="J2933" s="1318">
        <v>10</v>
      </c>
    </row>
    <row r="2934" spans="1:10" x14ac:dyDescent="0.25">
      <c r="A2934" s="1360" t="s">
        <v>12681</v>
      </c>
    </row>
    <row r="2935" spans="1:10" x14ac:dyDescent="0.25">
      <c r="A2935" s="1360" t="s">
        <v>12638</v>
      </c>
    </row>
    <row r="2936" spans="1:10" x14ac:dyDescent="0.25">
      <c r="A2936" s="1360" t="s">
        <v>22222</v>
      </c>
      <c r="B2936" s="1318" t="s">
        <v>22223</v>
      </c>
      <c r="C2936" s="1318" t="s">
        <v>22266</v>
      </c>
    </row>
    <row r="2937" spans="1:10" x14ac:dyDescent="0.25">
      <c r="A2937" s="1360" t="s">
        <v>22225</v>
      </c>
      <c r="B2937" s="1318" t="s">
        <v>15752</v>
      </c>
      <c r="C2937" s="1318" t="s">
        <v>22253</v>
      </c>
    </row>
    <row r="2939" spans="1:10" x14ac:dyDescent="0.25">
      <c r="A2939" s="1360" t="s">
        <v>22227</v>
      </c>
      <c r="B2939" s="1318" t="s">
        <v>22228</v>
      </c>
      <c r="C2939" s="1318" t="s">
        <v>22229</v>
      </c>
    </row>
    <row r="2940" spans="1:10" x14ac:dyDescent="0.25">
      <c r="C2940" s="1318" t="s">
        <v>22230</v>
      </c>
      <c r="D2940" s="1318" t="s">
        <v>22250</v>
      </c>
      <c r="E2940" s="1318" t="s">
        <v>22232</v>
      </c>
      <c r="F2940" s="1318" t="s">
        <v>22233</v>
      </c>
      <c r="G2940" s="1318" t="s">
        <v>22234</v>
      </c>
      <c r="H2940" s="1318" t="s">
        <v>22235</v>
      </c>
      <c r="I2940" s="1318" t="s">
        <v>22251</v>
      </c>
      <c r="J2940" s="1318" t="s">
        <v>22237</v>
      </c>
    </row>
    <row r="2941" spans="1:10" x14ac:dyDescent="0.25">
      <c r="A2941" s="1360" t="s">
        <v>15753</v>
      </c>
      <c r="B2941" s="1318" t="s">
        <v>15754</v>
      </c>
      <c r="C2941" s="1318" t="s">
        <v>22238</v>
      </c>
      <c r="D2941" s="1318" t="s">
        <v>22239</v>
      </c>
      <c r="E2941" s="1318" t="s">
        <v>22240</v>
      </c>
      <c r="F2941" s="1318" t="s">
        <v>22241</v>
      </c>
      <c r="G2941" s="1318" t="s">
        <v>22242</v>
      </c>
      <c r="H2941" s="1318" t="s">
        <v>22243</v>
      </c>
      <c r="I2941" s="1318" t="s">
        <v>22244</v>
      </c>
      <c r="J2941" s="1318" t="s">
        <v>22245</v>
      </c>
    </row>
    <row r="2942" spans="1:10" x14ac:dyDescent="0.25">
      <c r="A2942" s="1360" t="s">
        <v>22246</v>
      </c>
      <c r="B2942" s="1318" t="s">
        <v>22247</v>
      </c>
      <c r="C2942" s="1318" t="s">
        <v>22248</v>
      </c>
      <c r="D2942" s="1318" t="s">
        <v>22248</v>
      </c>
      <c r="E2942" s="1318" t="s">
        <v>22248</v>
      </c>
      <c r="F2942" s="1318" t="s">
        <v>22248</v>
      </c>
      <c r="G2942" s="1318" t="s">
        <v>22248</v>
      </c>
      <c r="H2942" s="1318" t="s">
        <v>22248</v>
      </c>
      <c r="I2942" s="1318" t="s">
        <v>22248</v>
      </c>
      <c r="J2942" s="1318" t="s">
        <v>22248</v>
      </c>
    </row>
    <row r="2944" spans="1:10" x14ac:dyDescent="0.25">
      <c r="A2944" s="1360">
        <v>20</v>
      </c>
      <c r="B2944" s="1318" t="s">
        <v>12628</v>
      </c>
      <c r="C2944" s="1318">
        <v>480</v>
      </c>
      <c r="D2944" s="1318">
        <v>480</v>
      </c>
      <c r="E2944" s="1318">
        <v>480</v>
      </c>
      <c r="F2944" s="1318">
        <v>448</v>
      </c>
      <c r="G2944" s="1318">
        <v>403</v>
      </c>
      <c r="H2944" s="1318">
        <v>367</v>
      </c>
      <c r="I2944" s="1318">
        <v>294</v>
      </c>
      <c r="J2944" s="1318">
        <v>248</v>
      </c>
    </row>
    <row r="2945" spans="1:10" x14ac:dyDescent="0.25">
      <c r="B2945" s="1318" t="s">
        <v>15718</v>
      </c>
      <c r="C2945" s="1318">
        <v>480</v>
      </c>
      <c r="D2945" s="1318">
        <v>480</v>
      </c>
      <c r="E2945" s="1318">
        <v>480</v>
      </c>
      <c r="F2945" s="1318">
        <v>448</v>
      </c>
      <c r="G2945" s="1318">
        <v>403</v>
      </c>
      <c r="H2945" s="1318">
        <v>367</v>
      </c>
      <c r="I2945" s="1318">
        <v>294</v>
      </c>
      <c r="J2945" s="1318">
        <v>101</v>
      </c>
    </row>
    <row r="2946" spans="1:10" x14ac:dyDescent="0.25">
      <c r="A2946" s="1360">
        <v>21</v>
      </c>
      <c r="B2946" s="1318" t="s">
        <v>12628</v>
      </c>
      <c r="C2946" s="1318">
        <v>480</v>
      </c>
      <c r="D2946" s="1318">
        <v>480</v>
      </c>
      <c r="E2946" s="1318">
        <v>480</v>
      </c>
      <c r="F2946" s="1318">
        <v>448</v>
      </c>
      <c r="G2946" s="1318">
        <v>403</v>
      </c>
      <c r="H2946" s="1318">
        <v>367</v>
      </c>
      <c r="I2946" s="1318">
        <v>282</v>
      </c>
      <c r="J2946" s="1318">
        <v>240</v>
      </c>
    </row>
    <row r="2947" spans="1:10" x14ac:dyDescent="0.25">
      <c r="B2947" s="1318" t="s">
        <v>15718</v>
      </c>
      <c r="C2947" s="1318">
        <v>480</v>
      </c>
      <c r="D2947" s="1318">
        <v>480</v>
      </c>
      <c r="E2947" s="1318">
        <v>480</v>
      </c>
      <c r="F2947" s="1318">
        <v>448</v>
      </c>
      <c r="G2947" s="1318">
        <v>403</v>
      </c>
      <c r="H2947" s="1318">
        <v>367</v>
      </c>
      <c r="I2947" s="1318">
        <v>205</v>
      </c>
      <c r="J2947" s="1318">
        <v>72</v>
      </c>
    </row>
    <row r="2948" spans="1:10" x14ac:dyDescent="0.25">
      <c r="A2948" s="1360">
        <v>22</v>
      </c>
      <c r="B2948" s="1318" t="s">
        <v>12628</v>
      </c>
      <c r="C2948" s="1318">
        <v>480</v>
      </c>
      <c r="D2948" s="1318">
        <v>480</v>
      </c>
      <c r="E2948" s="1318">
        <v>480</v>
      </c>
      <c r="F2948" s="1318">
        <v>448</v>
      </c>
      <c r="G2948" s="1318">
        <v>403</v>
      </c>
      <c r="H2948" s="1318">
        <v>328</v>
      </c>
      <c r="I2948" s="1318">
        <v>271</v>
      </c>
      <c r="J2948" s="1318">
        <v>232</v>
      </c>
    </row>
    <row r="2949" spans="1:10" x14ac:dyDescent="0.25">
      <c r="B2949" s="1318" t="s">
        <v>15718</v>
      </c>
      <c r="C2949" s="1318">
        <v>480</v>
      </c>
      <c r="D2949" s="1318">
        <v>480</v>
      </c>
      <c r="E2949" s="1318">
        <v>480</v>
      </c>
      <c r="F2949" s="1318">
        <v>448</v>
      </c>
      <c r="G2949" s="1318">
        <v>403</v>
      </c>
      <c r="H2949" s="1318">
        <v>328</v>
      </c>
      <c r="I2949" s="1318">
        <v>112</v>
      </c>
      <c r="J2949" s="1318">
        <v>56</v>
      </c>
    </row>
    <row r="2950" spans="1:10" x14ac:dyDescent="0.25">
      <c r="A2950" s="1360">
        <v>23</v>
      </c>
      <c r="B2950" s="1318" t="s">
        <v>12628</v>
      </c>
      <c r="C2950" s="1318">
        <v>480</v>
      </c>
      <c r="D2950" s="1318">
        <v>480</v>
      </c>
      <c r="E2950" s="1318">
        <v>480</v>
      </c>
      <c r="F2950" s="1318">
        <v>448</v>
      </c>
      <c r="G2950" s="1318">
        <v>393</v>
      </c>
      <c r="H2950" s="1318">
        <v>313</v>
      </c>
      <c r="I2950" s="1318">
        <v>261</v>
      </c>
      <c r="J2950" s="1318">
        <v>224</v>
      </c>
    </row>
    <row r="2951" spans="1:10" x14ac:dyDescent="0.25">
      <c r="B2951" s="1318" t="s">
        <v>15718</v>
      </c>
      <c r="C2951" s="1318">
        <v>480</v>
      </c>
      <c r="D2951" s="1318">
        <v>480</v>
      </c>
      <c r="E2951" s="1318">
        <v>480</v>
      </c>
      <c r="F2951" s="1318">
        <v>448</v>
      </c>
      <c r="G2951" s="1318">
        <v>393</v>
      </c>
      <c r="H2951" s="1318">
        <v>250</v>
      </c>
      <c r="I2951" s="1318">
        <v>77</v>
      </c>
      <c r="J2951" s="1318">
        <v>45</v>
      </c>
    </row>
    <row r="2952" spans="1:10" x14ac:dyDescent="0.25">
      <c r="A2952" s="1360">
        <v>24</v>
      </c>
      <c r="B2952" s="1318" t="s">
        <v>12628</v>
      </c>
      <c r="C2952" s="1318">
        <v>480</v>
      </c>
      <c r="D2952" s="1318">
        <v>480</v>
      </c>
      <c r="E2952" s="1318">
        <v>480</v>
      </c>
      <c r="F2952" s="1318">
        <v>448</v>
      </c>
      <c r="G2952" s="1318">
        <v>343</v>
      </c>
      <c r="H2952" s="1318">
        <v>300</v>
      </c>
      <c r="I2952" s="1318">
        <v>252</v>
      </c>
      <c r="J2952" s="1318">
        <v>217</v>
      </c>
    </row>
    <row r="2953" spans="1:10" x14ac:dyDescent="0.25">
      <c r="B2953" s="1318" t="s">
        <v>15718</v>
      </c>
      <c r="C2953" s="1318">
        <v>480</v>
      </c>
      <c r="D2953" s="1318">
        <v>480</v>
      </c>
      <c r="E2953" s="1318">
        <v>480</v>
      </c>
      <c r="F2953" s="1318">
        <v>448</v>
      </c>
      <c r="G2953" s="1318">
        <v>343</v>
      </c>
      <c r="H2953" s="1318">
        <v>121</v>
      </c>
      <c r="I2953" s="1318">
        <v>58</v>
      </c>
      <c r="J2953" s="1318">
        <v>38</v>
      </c>
    </row>
    <row r="2954" spans="1:10" x14ac:dyDescent="0.25">
      <c r="A2954" s="1360">
        <v>25</v>
      </c>
      <c r="B2954" s="1318" t="s">
        <v>12628</v>
      </c>
      <c r="C2954" s="1318">
        <v>480</v>
      </c>
      <c r="D2954" s="1318">
        <v>480</v>
      </c>
      <c r="E2954" s="1318">
        <v>480</v>
      </c>
      <c r="F2954" s="1318">
        <v>380</v>
      </c>
      <c r="G2954" s="1318">
        <v>328</v>
      </c>
      <c r="H2954" s="1318">
        <v>288</v>
      </c>
      <c r="I2954" s="1318">
        <v>243</v>
      </c>
      <c r="J2954" s="1318">
        <v>211</v>
      </c>
    </row>
    <row r="2955" spans="1:10" x14ac:dyDescent="0.25">
      <c r="B2955" s="1318" t="s">
        <v>15718</v>
      </c>
      <c r="C2955" s="1318">
        <v>480</v>
      </c>
      <c r="D2955" s="1318">
        <v>480</v>
      </c>
      <c r="E2955" s="1318">
        <v>480</v>
      </c>
      <c r="F2955" s="1318">
        <v>380</v>
      </c>
      <c r="G2955" s="1318">
        <v>151</v>
      </c>
      <c r="H2955" s="1318">
        <v>79</v>
      </c>
      <c r="I2955" s="1318">
        <v>46</v>
      </c>
      <c r="J2955" s="1318">
        <v>32</v>
      </c>
    </row>
    <row r="2956" spans="1:10" x14ac:dyDescent="0.25">
      <c r="A2956" s="1360">
        <v>26</v>
      </c>
      <c r="B2956" s="1318" t="s">
        <v>12628</v>
      </c>
      <c r="C2956" s="1318">
        <v>480</v>
      </c>
      <c r="D2956" s="1318">
        <v>480</v>
      </c>
      <c r="E2956" s="1318">
        <v>433</v>
      </c>
      <c r="F2956" s="1318">
        <v>361</v>
      </c>
      <c r="G2956" s="1318">
        <v>314</v>
      </c>
      <c r="H2956" s="1318">
        <v>277</v>
      </c>
      <c r="I2956" s="1318">
        <v>235</v>
      </c>
      <c r="J2956" s="1318">
        <v>204</v>
      </c>
    </row>
    <row r="2957" spans="1:10" x14ac:dyDescent="0.25">
      <c r="B2957" s="1318" t="s">
        <v>15718</v>
      </c>
      <c r="C2957" s="1318">
        <v>480</v>
      </c>
      <c r="D2957" s="1318">
        <v>480</v>
      </c>
      <c r="E2957" s="1318">
        <v>433</v>
      </c>
      <c r="F2957" s="1318">
        <v>188</v>
      </c>
      <c r="G2957" s="1318">
        <v>89</v>
      </c>
      <c r="H2957" s="1318">
        <v>58</v>
      </c>
      <c r="I2957" s="1318">
        <v>38</v>
      </c>
      <c r="J2957" s="1318">
        <v>28</v>
      </c>
    </row>
    <row r="2958" spans="1:10" x14ac:dyDescent="0.25">
      <c r="A2958" s="1360">
        <v>27</v>
      </c>
      <c r="B2958" s="1318" t="s">
        <v>12628</v>
      </c>
      <c r="C2958" s="1318">
        <v>480</v>
      </c>
      <c r="D2958" s="1318">
        <v>480</v>
      </c>
      <c r="E2958" s="1318">
        <v>403</v>
      </c>
      <c r="F2958" s="1318">
        <v>344</v>
      </c>
      <c r="G2958" s="1318">
        <v>301</v>
      </c>
      <c r="H2958" s="1318">
        <v>266</v>
      </c>
      <c r="I2958" s="1318">
        <v>227</v>
      </c>
      <c r="J2958" s="1318">
        <v>198</v>
      </c>
    </row>
    <row r="2959" spans="1:10" x14ac:dyDescent="0.25">
      <c r="B2959" s="1318" t="s">
        <v>15718</v>
      </c>
      <c r="C2959" s="1318">
        <v>480</v>
      </c>
      <c r="D2959" s="1318">
        <v>480</v>
      </c>
      <c r="E2959" s="1318">
        <v>234</v>
      </c>
      <c r="F2959" s="1318">
        <v>100</v>
      </c>
      <c r="G2959" s="1318">
        <v>63</v>
      </c>
      <c r="H2959" s="1318">
        <v>45</v>
      </c>
      <c r="I2959" s="1318">
        <v>32</v>
      </c>
      <c r="J2959" s="1318">
        <v>25</v>
      </c>
    </row>
    <row r="2960" spans="1:10" x14ac:dyDescent="0.25">
      <c r="A2960" s="1360">
        <v>28</v>
      </c>
      <c r="B2960" s="1318" t="s">
        <v>12628</v>
      </c>
      <c r="C2960" s="1318">
        <v>480</v>
      </c>
      <c r="D2960" s="1318">
        <v>456</v>
      </c>
      <c r="E2960" s="1318">
        <v>382</v>
      </c>
      <c r="F2960" s="1318">
        <v>329</v>
      </c>
      <c r="G2960" s="1318">
        <v>289</v>
      </c>
      <c r="H2960" s="1318">
        <v>257</v>
      </c>
      <c r="I2960" s="1318">
        <v>220</v>
      </c>
      <c r="J2960" s="1318">
        <v>193</v>
      </c>
    </row>
    <row r="2961" spans="1:10" x14ac:dyDescent="0.25">
      <c r="B2961" s="1318" t="s">
        <v>15718</v>
      </c>
      <c r="C2961" s="1318">
        <v>480</v>
      </c>
      <c r="D2961" s="1318">
        <v>356</v>
      </c>
      <c r="E2961" s="1318">
        <v>117</v>
      </c>
      <c r="F2961" s="1318">
        <v>70</v>
      </c>
      <c r="G2961" s="1318">
        <v>49</v>
      </c>
      <c r="H2961" s="1318">
        <v>38</v>
      </c>
      <c r="I2961" s="1318">
        <v>28</v>
      </c>
      <c r="J2961" s="1318">
        <v>22</v>
      </c>
    </row>
    <row r="2962" spans="1:10" x14ac:dyDescent="0.25">
      <c r="A2962" s="1360">
        <v>29</v>
      </c>
      <c r="B2962" s="1318" t="s">
        <v>12628</v>
      </c>
      <c r="C2962" s="1318">
        <v>480</v>
      </c>
      <c r="D2962" s="1318">
        <v>430</v>
      </c>
      <c r="E2962" s="1318">
        <v>364</v>
      </c>
      <c r="F2962" s="1318">
        <v>315</v>
      </c>
      <c r="G2962" s="1318">
        <v>277</v>
      </c>
      <c r="H2962" s="1318">
        <v>248</v>
      </c>
      <c r="I2962" s="1318">
        <v>213</v>
      </c>
      <c r="J2962" s="1318">
        <v>187</v>
      </c>
    </row>
    <row r="2963" spans="1:10" x14ac:dyDescent="0.25">
      <c r="B2963" s="1318" t="s">
        <v>15718</v>
      </c>
      <c r="C2963" s="1318">
        <v>425</v>
      </c>
      <c r="D2963" s="1318">
        <v>122</v>
      </c>
      <c r="E2963" s="1318">
        <v>71</v>
      </c>
      <c r="F2963" s="1318">
        <v>50</v>
      </c>
      <c r="G2963" s="1318">
        <v>39</v>
      </c>
      <c r="H2963" s="1318">
        <v>31</v>
      </c>
      <c r="I2963" s="1318">
        <v>24</v>
      </c>
      <c r="J2963" s="1318">
        <v>20</v>
      </c>
    </row>
    <row r="2964" spans="1:10" x14ac:dyDescent="0.25">
      <c r="A2964" s="1360">
        <v>30</v>
      </c>
      <c r="B2964" s="1318" t="s">
        <v>12628</v>
      </c>
      <c r="C2964" s="1318">
        <v>480</v>
      </c>
      <c r="D2964" s="1318">
        <v>408</v>
      </c>
      <c r="E2964" s="1318">
        <v>347</v>
      </c>
      <c r="F2964" s="1318">
        <v>302</v>
      </c>
      <c r="G2964" s="1318">
        <v>267</v>
      </c>
      <c r="H2964" s="1318">
        <v>239</v>
      </c>
      <c r="I2964" s="1318">
        <v>207</v>
      </c>
      <c r="J2964" s="1318">
        <v>182</v>
      </c>
    </row>
    <row r="2965" spans="1:10" x14ac:dyDescent="0.25">
      <c r="B2965" s="1318" t="s">
        <v>15718</v>
      </c>
      <c r="C2965" s="1318">
        <v>146</v>
      </c>
      <c r="D2965" s="1318">
        <v>79</v>
      </c>
      <c r="E2965" s="1318">
        <v>54</v>
      </c>
      <c r="F2965" s="1318">
        <v>41</v>
      </c>
      <c r="G2965" s="1318">
        <v>33</v>
      </c>
      <c r="H2965" s="1318">
        <v>27</v>
      </c>
      <c r="I2965" s="1318">
        <v>22</v>
      </c>
      <c r="J2965" s="1318">
        <v>18</v>
      </c>
    </row>
    <row r="2966" spans="1:10" x14ac:dyDescent="0.25">
      <c r="A2966" s="1360">
        <v>31</v>
      </c>
      <c r="B2966" s="1318" t="s">
        <v>12628</v>
      </c>
      <c r="C2966" s="1318">
        <v>465</v>
      </c>
      <c r="D2966" s="1318">
        <v>387</v>
      </c>
      <c r="E2966" s="1318">
        <v>332</v>
      </c>
      <c r="F2966" s="1318">
        <v>290</v>
      </c>
      <c r="G2966" s="1318">
        <v>257</v>
      </c>
      <c r="H2966" s="1318">
        <v>231</v>
      </c>
      <c r="I2966" s="1318">
        <v>201</v>
      </c>
      <c r="J2966" s="1318">
        <v>177</v>
      </c>
    </row>
    <row r="2967" spans="1:10" x14ac:dyDescent="0.25">
      <c r="B2967" s="1318" t="s">
        <v>15718</v>
      </c>
      <c r="C2967" s="1318">
        <v>83</v>
      </c>
      <c r="D2967" s="1318">
        <v>56</v>
      </c>
      <c r="E2967" s="1318">
        <v>42</v>
      </c>
      <c r="F2967" s="1318">
        <v>33</v>
      </c>
      <c r="G2967" s="1318">
        <v>28</v>
      </c>
      <c r="H2967" s="1318">
        <v>24</v>
      </c>
      <c r="I2967" s="1318">
        <v>19</v>
      </c>
      <c r="J2967" s="1318">
        <v>16</v>
      </c>
    </row>
    <row r="2968" spans="1:10" x14ac:dyDescent="0.25">
      <c r="A2968" s="1360">
        <v>32</v>
      </c>
      <c r="B2968" s="1318" t="s">
        <v>12628</v>
      </c>
      <c r="C2968" s="1318">
        <v>439</v>
      </c>
      <c r="D2968" s="1318">
        <v>369</v>
      </c>
      <c r="E2968" s="1318">
        <v>318</v>
      </c>
      <c r="F2968" s="1318">
        <v>279</v>
      </c>
      <c r="G2968" s="1318">
        <v>248</v>
      </c>
      <c r="H2968" s="1318">
        <v>224</v>
      </c>
      <c r="I2968" s="1318">
        <v>195</v>
      </c>
      <c r="J2968" s="1318">
        <v>173</v>
      </c>
    </row>
    <row r="2969" spans="1:10" x14ac:dyDescent="0.25">
      <c r="B2969" s="1318" t="s">
        <v>15718</v>
      </c>
      <c r="C2969" s="1318">
        <v>58</v>
      </c>
      <c r="D2969" s="1318">
        <v>43</v>
      </c>
      <c r="E2969" s="1318">
        <v>34</v>
      </c>
      <c r="F2969" s="1318">
        <v>28</v>
      </c>
      <c r="G2969" s="1318">
        <v>24</v>
      </c>
      <c r="H2969" s="1318">
        <v>21</v>
      </c>
      <c r="I2969" s="1318">
        <v>17</v>
      </c>
      <c r="J2969" s="1318">
        <v>15</v>
      </c>
    </row>
    <row r="2970" spans="1:10" x14ac:dyDescent="0.25">
      <c r="A2970" s="1360">
        <v>33</v>
      </c>
      <c r="B2970" s="1318" t="s">
        <v>12628</v>
      </c>
      <c r="C2970" s="1318">
        <v>416</v>
      </c>
      <c r="D2970" s="1318">
        <v>352</v>
      </c>
      <c r="E2970" s="1318">
        <v>304</v>
      </c>
      <c r="F2970" s="1318">
        <v>268</v>
      </c>
      <c r="G2970" s="1318">
        <v>240</v>
      </c>
      <c r="H2970" s="1318">
        <v>217</v>
      </c>
      <c r="I2970" s="1318">
        <v>190</v>
      </c>
      <c r="J2970" s="1318">
        <v>168</v>
      </c>
    </row>
    <row r="2971" spans="1:10" x14ac:dyDescent="0.25">
      <c r="B2971" s="1318" t="s">
        <v>15718</v>
      </c>
      <c r="C2971" s="1318">
        <v>44</v>
      </c>
      <c r="D2971" s="1318">
        <v>34</v>
      </c>
      <c r="E2971" s="1318">
        <v>28</v>
      </c>
      <c r="F2971" s="1318">
        <v>24</v>
      </c>
      <c r="G2971" s="1318">
        <v>21</v>
      </c>
      <c r="H2971" s="1318">
        <v>18</v>
      </c>
      <c r="I2971" s="1318">
        <v>16</v>
      </c>
      <c r="J2971" s="1318">
        <v>14</v>
      </c>
    </row>
    <row r="2972" spans="1:10" x14ac:dyDescent="0.25">
      <c r="A2972" s="1360">
        <v>34</v>
      </c>
      <c r="B2972" s="1318" t="s">
        <v>12628</v>
      </c>
      <c r="C2972" s="1318">
        <v>395</v>
      </c>
      <c r="D2972" s="1318">
        <v>336</v>
      </c>
      <c r="E2972" s="1318">
        <v>292</v>
      </c>
      <c r="F2972" s="1318">
        <v>259</v>
      </c>
      <c r="G2972" s="1318">
        <v>232</v>
      </c>
      <c r="H2972" s="1318">
        <v>210</v>
      </c>
      <c r="I2972" s="1318">
        <v>184</v>
      </c>
      <c r="J2972" s="1318">
        <v>164</v>
      </c>
    </row>
    <row r="2973" spans="1:10" x14ac:dyDescent="0.25">
      <c r="B2973" s="1318" t="s">
        <v>15718</v>
      </c>
      <c r="C2973" s="1318">
        <v>35</v>
      </c>
      <c r="D2973" s="1318">
        <v>29</v>
      </c>
      <c r="E2973" s="1318">
        <v>24</v>
      </c>
      <c r="F2973" s="1318">
        <v>21</v>
      </c>
      <c r="G2973" s="1318">
        <v>19</v>
      </c>
      <c r="H2973" s="1318">
        <v>17</v>
      </c>
      <c r="I2973" s="1318">
        <v>14</v>
      </c>
      <c r="J2973" s="1318">
        <v>13</v>
      </c>
    </row>
    <row r="2974" spans="1:10" x14ac:dyDescent="0.25">
      <c r="A2974" s="1360">
        <v>35</v>
      </c>
      <c r="B2974" s="1318" t="s">
        <v>12628</v>
      </c>
      <c r="C2974" s="1318">
        <v>376</v>
      </c>
      <c r="D2974" s="1318">
        <v>322</v>
      </c>
      <c r="E2974" s="1318">
        <v>281</v>
      </c>
      <c r="F2974" s="1318">
        <v>250</v>
      </c>
      <c r="G2974" s="1318">
        <v>225</v>
      </c>
      <c r="H2974" s="1318">
        <v>204</v>
      </c>
      <c r="I2974" s="1318">
        <v>179</v>
      </c>
      <c r="J2974" s="1318">
        <v>160</v>
      </c>
    </row>
    <row r="2975" spans="1:10" x14ac:dyDescent="0.25">
      <c r="B2975" s="1318" t="s">
        <v>15718</v>
      </c>
      <c r="C2975" s="1318">
        <v>29</v>
      </c>
      <c r="D2975" s="1318">
        <v>24</v>
      </c>
      <c r="E2975" s="1318">
        <v>21</v>
      </c>
      <c r="F2975" s="1318">
        <v>19</v>
      </c>
      <c r="G2975" s="1318">
        <v>17</v>
      </c>
      <c r="H2975" s="1318">
        <v>15</v>
      </c>
      <c r="I2975" s="1318">
        <v>13</v>
      </c>
      <c r="J2975" s="1318">
        <v>12</v>
      </c>
    </row>
    <row r="2976" spans="1:10" x14ac:dyDescent="0.25">
      <c r="A2976" s="1360">
        <v>36</v>
      </c>
      <c r="B2976" s="1318" t="s">
        <v>12628</v>
      </c>
      <c r="C2976" s="1318">
        <v>359</v>
      </c>
      <c r="D2976" s="1318">
        <v>309</v>
      </c>
      <c r="E2976" s="1318">
        <v>271</v>
      </c>
      <c r="F2976" s="1318">
        <v>241</v>
      </c>
      <c r="G2976" s="1318">
        <v>218</v>
      </c>
      <c r="H2976" s="1318">
        <v>198</v>
      </c>
      <c r="I2976" s="1318">
        <v>175</v>
      </c>
      <c r="J2976" s="1318">
        <v>156</v>
      </c>
    </row>
    <row r="2977" spans="1:10" x14ac:dyDescent="0.25">
      <c r="B2977" s="1318" t="s">
        <v>15718</v>
      </c>
      <c r="C2977" s="1318">
        <v>24</v>
      </c>
      <c r="D2977" s="1318">
        <v>21</v>
      </c>
      <c r="E2977" s="1318">
        <v>19</v>
      </c>
      <c r="F2977" s="1318">
        <v>17</v>
      </c>
      <c r="G2977" s="1318">
        <v>15</v>
      </c>
      <c r="H2977" s="1318">
        <v>14</v>
      </c>
      <c r="I2977" s="1318">
        <v>12</v>
      </c>
      <c r="J2977" s="1318">
        <v>11</v>
      </c>
    </row>
    <row r="2978" spans="1:10" x14ac:dyDescent="0.25">
      <c r="A2978" s="1360">
        <v>37</v>
      </c>
      <c r="B2978" s="1318" t="s">
        <v>12628</v>
      </c>
      <c r="C2978" s="1318">
        <v>343</v>
      </c>
      <c r="D2978" s="1318">
        <v>297</v>
      </c>
      <c r="E2978" s="1318">
        <v>261</v>
      </c>
      <c r="F2978" s="1318">
        <v>233</v>
      </c>
      <c r="G2978" s="1318">
        <v>211</v>
      </c>
      <c r="H2978" s="1318">
        <v>192</v>
      </c>
      <c r="I2978" s="1318">
        <v>170</v>
      </c>
      <c r="J2978" s="1318">
        <v>152</v>
      </c>
    </row>
    <row r="2979" spans="1:10" x14ac:dyDescent="0.25">
      <c r="B2979" s="1318" t="s">
        <v>15718</v>
      </c>
      <c r="C2979" s="1318">
        <v>23</v>
      </c>
      <c r="D2979" s="1318">
        <v>20</v>
      </c>
      <c r="E2979" s="1318">
        <v>18</v>
      </c>
      <c r="F2979" s="1318">
        <v>16</v>
      </c>
      <c r="G2979" s="1318">
        <v>14</v>
      </c>
      <c r="H2979" s="1318">
        <v>13</v>
      </c>
      <c r="I2979" s="1318">
        <v>12</v>
      </c>
      <c r="J2979" s="1318">
        <v>10</v>
      </c>
    </row>
    <row r="2980" spans="1:10" x14ac:dyDescent="0.25">
      <c r="A2980" s="1360">
        <v>38</v>
      </c>
      <c r="B2980" s="1318" t="s">
        <v>12628</v>
      </c>
      <c r="C2980" s="1318">
        <v>329</v>
      </c>
      <c r="D2980" s="1318">
        <v>285</v>
      </c>
      <c r="E2980" s="1318">
        <v>252</v>
      </c>
      <c r="F2980" s="1318">
        <v>226</v>
      </c>
      <c r="G2980" s="1318">
        <v>205</v>
      </c>
      <c r="H2980" s="1318">
        <v>187</v>
      </c>
      <c r="I2980" s="1318">
        <v>166</v>
      </c>
      <c r="J2980" s="1318">
        <v>149</v>
      </c>
    </row>
    <row r="2981" spans="1:10" x14ac:dyDescent="0.25">
      <c r="B2981" s="1318" t="s">
        <v>15718</v>
      </c>
      <c r="C2981" s="1318">
        <v>22</v>
      </c>
      <c r="D2981" s="1318">
        <v>19</v>
      </c>
      <c r="E2981" s="1318">
        <v>17</v>
      </c>
      <c r="F2981" s="1318">
        <v>15</v>
      </c>
      <c r="G2981" s="1318">
        <v>14</v>
      </c>
      <c r="H2981" s="1318">
        <v>13</v>
      </c>
      <c r="I2981" s="1318">
        <v>11</v>
      </c>
      <c r="J2981" s="1318">
        <v>10</v>
      </c>
    </row>
    <row r="2982" spans="1:10" x14ac:dyDescent="0.25">
      <c r="A2982" s="1360">
        <v>39</v>
      </c>
      <c r="B2982" s="1318" t="s">
        <v>12628</v>
      </c>
      <c r="C2982" s="1318">
        <v>315</v>
      </c>
      <c r="D2982" s="1318">
        <v>275</v>
      </c>
      <c r="E2982" s="1318">
        <v>244</v>
      </c>
      <c r="F2982" s="1318">
        <v>219</v>
      </c>
      <c r="G2982" s="1318">
        <v>199</v>
      </c>
      <c r="H2982" s="1318">
        <v>182</v>
      </c>
      <c r="I2982" s="1318">
        <v>162</v>
      </c>
      <c r="J2982" s="1318">
        <v>145</v>
      </c>
    </row>
    <row r="2983" spans="1:10" x14ac:dyDescent="0.25">
      <c r="B2983" s="1318" t="s">
        <v>15718</v>
      </c>
      <c r="C2983" s="1318">
        <v>21</v>
      </c>
      <c r="D2983" s="1318">
        <v>19</v>
      </c>
      <c r="E2983" s="1318">
        <v>17</v>
      </c>
      <c r="F2983" s="1318">
        <v>15</v>
      </c>
      <c r="G2983" s="1318">
        <v>14</v>
      </c>
      <c r="H2983" s="1318">
        <v>12</v>
      </c>
      <c r="I2983" s="1318">
        <v>11</v>
      </c>
      <c r="J2983" s="1318">
        <v>10</v>
      </c>
    </row>
    <row r="2984" spans="1:10" x14ac:dyDescent="0.25">
      <c r="A2984" s="1360">
        <v>40</v>
      </c>
      <c r="B2984" s="1318" t="s">
        <v>12628</v>
      </c>
      <c r="C2984" s="1318">
        <v>303</v>
      </c>
      <c r="D2984" s="1318">
        <v>265</v>
      </c>
      <c r="E2984" s="1318">
        <v>236</v>
      </c>
      <c r="F2984" s="1318">
        <v>212</v>
      </c>
      <c r="G2984" s="1318">
        <v>193</v>
      </c>
      <c r="H2984" s="1318">
        <v>177</v>
      </c>
      <c r="I2984" s="1318">
        <v>158</v>
      </c>
      <c r="J2984" s="1318">
        <v>142</v>
      </c>
    </row>
    <row r="2985" spans="1:10" x14ac:dyDescent="0.25">
      <c r="B2985" s="1318" t="s">
        <v>15718</v>
      </c>
      <c r="C2985" s="1318">
        <v>21</v>
      </c>
      <c r="D2985" s="1318">
        <v>18</v>
      </c>
      <c r="E2985" s="1318">
        <v>16</v>
      </c>
      <c r="F2985" s="1318">
        <v>14</v>
      </c>
      <c r="G2985" s="1318">
        <v>13</v>
      </c>
      <c r="H2985" s="1318">
        <v>12</v>
      </c>
      <c r="I2985" s="1318">
        <v>11</v>
      </c>
      <c r="J2985" s="1318">
        <v>10</v>
      </c>
    </row>
    <row r="2986" spans="1:10" x14ac:dyDescent="0.25">
      <c r="A2986" s="1360" t="s">
        <v>12682</v>
      </c>
    </row>
    <row r="2987" spans="1:10" x14ac:dyDescent="0.25">
      <c r="A2987" s="1360" t="s">
        <v>12638</v>
      </c>
    </row>
    <row r="2988" spans="1:10" x14ac:dyDescent="0.25">
      <c r="A2988" s="1360" t="s">
        <v>22222</v>
      </c>
      <c r="B2988" s="1318" t="s">
        <v>22223</v>
      </c>
      <c r="C2988" s="1318" t="s">
        <v>22266</v>
      </c>
    </row>
    <row r="2989" spans="1:10" x14ac:dyDescent="0.25">
      <c r="A2989" s="1360" t="s">
        <v>22225</v>
      </c>
      <c r="B2989" s="1318" t="s">
        <v>15752</v>
      </c>
      <c r="C2989" s="1318" t="s">
        <v>22254</v>
      </c>
    </row>
    <row r="2991" spans="1:10" x14ac:dyDescent="0.25">
      <c r="A2991" s="1360" t="s">
        <v>22227</v>
      </c>
      <c r="B2991" s="1318" t="s">
        <v>22228</v>
      </c>
      <c r="C2991" s="1318" t="s">
        <v>22229</v>
      </c>
    </row>
    <row r="2992" spans="1:10" x14ac:dyDescent="0.25">
      <c r="C2992" s="1318" t="s">
        <v>22230</v>
      </c>
      <c r="D2992" s="1318" t="s">
        <v>22231</v>
      </c>
      <c r="E2992" s="1318" t="s">
        <v>22232</v>
      </c>
      <c r="F2992" s="1318" t="s">
        <v>22233</v>
      </c>
      <c r="G2992" s="1318" t="s">
        <v>22234</v>
      </c>
      <c r="H2992" s="1318" t="s">
        <v>22235</v>
      </c>
      <c r="I2992" s="1318" t="s">
        <v>22236</v>
      </c>
      <c r="J2992" s="1318" t="s">
        <v>22237</v>
      </c>
    </row>
    <row r="2993" spans="1:10" x14ac:dyDescent="0.25">
      <c r="A2993" s="1360" t="s">
        <v>15753</v>
      </c>
      <c r="B2993" s="1318" t="s">
        <v>15754</v>
      </c>
      <c r="C2993" s="1318" t="s">
        <v>22238</v>
      </c>
      <c r="D2993" s="1318" t="s">
        <v>22239</v>
      </c>
      <c r="E2993" s="1318" t="s">
        <v>22240</v>
      </c>
      <c r="F2993" s="1318" t="s">
        <v>22241</v>
      </c>
      <c r="G2993" s="1318" t="s">
        <v>22242</v>
      </c>
      <c r="H2993" s="1318" t="s">
        <v>22243</v>
      </c>
      <c r="I2993" s="1318" t="s">
        <v>22244</v>
      </c>
      <c r="J2993" s="1318" t="s">
        <v>22245</v>
      </c>
    </row>
    <row r="2994" spans="1:10" x14ac:dyDescent="0.25">
      <c r="A2994" s="1360" t="s">
        <v>22246</v>
      </c>
      <c r="B2994" s="1318" t="s">
        <v>22247</v>
      </c>
      <c r="C2994" s="1318" t="s">
        <v>22248</v>
      </c>
      <c r="D2994" s="1318" t="s">
        <v>22248</v>
      </c>
      <c r="E2994" s="1318" t="s">
        <v>22248</v>
      </c>
      <c r="F2994" s="1318" t="s">
        <v>22248</v>
      </c>
      <c r="G2994" s="1318" t="s">
        <v>22248</v>
      </c>
      <c r="H2994" s="1318" t="s">
        <v>22248</v>
      </c>
      <c r="I2994" s="1318" t="s">
        <v>22248</v>
      </c>
      <c r="J2994" s="1318" t="s">
        <v>22248</v>
      </c>
    </row>
    <row r="2996" spans="1:10" x14ac:dyDescent="0.25">
      <c r="A2996" s="1360">
        <v>20</v>
      </c>
      <c r="B2996" s="1318" t="s">
        <v>12628</v>
      </c>
      <c r="C2996" s="1318">
        <v>480</v>
      </c>
      <c r="D2996" s="1318">
        <v>480</v>
      </c>
      <c r="E2996" s="1318">
        <v>480</v>
      </c>
      <c r="F2996" s="1318">
        <v>448</v>
      </c>
      <c r="G2996" s="1318">
        <v>403</v>
      </c>
      <c r="H2996" s="1318">
        <v>367</v>
      </c>
      <c r="I2996" s="1318">
        <v>295</v>
      </c>
      <c r="J2996" s="1318">
        <v>250</v>
      </c>
    </row>
    <row r="2997" spans="1:10" x14ac:dyDescent="0.25">
      <c r="B2997" s="1318" t="s">
        <v>15718</v>
      </c>
      <c r="C2997" s="1318">
        <v>480</v>
      </c>
      <c r="D2997" s="1318">
        <v>480</v>
      </c>
      <c r="E2997" s="1318">
        <v>480</v>
      </c>
      <c r="F2997" s="1318">
        <v>448</v>
      </c>
      <c r="G2997" s="1318">
        <v>403</v>
      </c>
      <c r="H2997" s="1318">
        <v>367</v>
      </c>
      <c r="I2997" s="1318">
        <v>295</v>
      </c>
      <c r="J2997" s="1318">
        <v>105</v>
      </c>
    </row>
    <row r="2998" spans="1:10" x14ac:dyDescent="0.25">
      <c r="A2998" s="1360">
        <v>21</v>
      </c>
      <c r="B2998" s="1318" t="s">
        <v>12628</v>
      </c>
      <c r="C2998" s="1318">
        <v>480</v>
      </c>
      <c r="D2998" s="1318">
        <v>480</v>
      </c>
      <c r="E2998" s="1318">
        <v>480</v>
      </c>
      <c r="F2998" s="1318">
        <v>448</v>
      </c>
      <c r="G2998" s="1318">
        <v>403</v>
      </c>
      <c r="H2998" s="1318">
        <v>367</v>
      </c>
      <c r="I2998" s="1318">
        <v>283</v>
      </c>
      <c r="J2998" s="1318">
        <v>241</v>
      </c>
    </row>
    <row r="2999" spans="1:10" x14ac:dyDescent="0.25">
      <c r="B2999" s="1318" t="s">
        <v>15718</v>
      </c>
      <c r="C2999" s="1318">
        <v>480</v>
      </c>
      <c r="D2999" s="1318">
        <v>480</v>
      </c>
      <c r="E2999" s="1318">
        <v>480</v>
      </c>
      <c r="F2999" s="1318">
        <v>448</v>
      </c>
      <c r="G2999" s="1318">
        <v>403</v>
      </c>
      <c r="H2999" s="1318">
        <v>367</v>
      </c>
      <c r="I2999" s="1318">
        <v>216</v>
      </c>
      <c r="J2999" s="1318">
        <v>74</v>
      </c>
    </row>
    <row r="3000" spans="1:10" x14ac:dyDescent="0.25">
      <c r="A3000" s="1360">
        <v>22</v>
      </c>
      <c r="B3000" s="1318" t="s">
        <v>12628</v>
      </c>
      <c r="C3000" s="1318">
        <v>480</v>
      </c>
      <c r="D3000" s="1318">
        <v>480</v>
      </c>
      <c r="E3000" s="1318">
        <v>480</v>
      </c>
      <c r="F3000" s="1318">
        <v>448</v>
      </c>
      <c r="G3000" s="1318">
        <v>403</v>
      </c>
      <c r="H3000" s="1318">
        <v>332</v>
      </c>
      <c r="I3000" s="1318">
        <v>272</v>
      </c>
      <c r="J3000" s="1318">
        <v>233</v>
      </c>
    </row>
    <row r="3001" spans="1:10" x14ac:dyDescent="0.25">
      <c r="B3001" s="1318" t="s">
        <v>15718</v>
      </c>
      <c r="C3001" s="1318">
        <v>480</v>
      </c>
      <c r="D3001" s="1318">
        <v>480</v>
      </c>
      <c r="E3001" s="1318">
        <v>480</v>
      </c>
      <c r="F3001" s="1318">
        <v>448</v>
      </c>
      <c r="G3001" s="1318">
        <v>403</v>
      </c>
      <c r="H3001" s="1318">
        <v>332</v>
      </c>
      <c r="I3001" s="1318">
        <v>114</v>
      </c>
      <c r="J3001" s="1318">
        <v>56</v>
      </c>
    </row>
    <row r="3002" spans="1:10" x14ac:dyDescent="0.25">
      <c r="A3002" s="1360">
        <v>23</v>
      </c>
      <c r="B3002" s="1318" t="s">
        <v>12628</v>
      </c>
      <c r="C3002" s="1318">
        <v>480</v>
      </c>
      <c r="D3002" s="1318">
        <v>480</v>
      </c>
      <c r="E3002" s="1318">
        <v>480</v>
      </c>
      <c r="F3002" s="1318">
        <v>448</v>
      </c>
      <c r="G3002" s="1318">
        <v>394</v>
      </c>
      <c r="H3002" s="1318">
        <v>314</v>
      </c>
      <c r="I3002" s="1318">
        <v>262</v>
      </c>
      <c r="J3002" s="1318">
        <v>225</v>
      </c>
    </row>
    <row r="3003" spans="1:10" x14ac:dyDescent="0.25">
      <c r="B3003" s="1318" t="s">
        <v>15718</v>
      </c>
      <c r="C3003" s="1318">
        <v>480</v>
      </c>
      <c r="D3003" s="1318">
        <v>480</v>
      </c>
      <c r="E3003" s="1318">
        <v>480</v>
      </c>
      <c r="F3003" s="1318">
        <v>448</v>
      </c>
      <c r="G3003" s="1318">
        <v>394</v>
      </c>
      <c r="H3003" s="1318">
        <v>248</v>
      </c>
      <c r="I3003" s="1318">
        <v>76</v>
      </c>
      <c r="J3003" s="1318">
        <v>45</v>
      </c>
    </row>
    <row r="3004" spans="1:10" x14ac:dyDescent="0.25">
      <c r="A3004" s="1360">
        <v>24</v>
      </c>
      <c r="B3004" s="1318" t="s">
        <v>12628</v>
      </c>
      <c r="C3004" s="1318">
        <v>480</v>
      </c>
      <c r="D3004" s="1318">
        <v>480</v>
      </c>
      <c r="E3004" s="1318">
        <v>480</v>
      </c>
      <c r="F3004" s="1318">
        <v>448</v>
      </c>
      <c r="G3004" s="1318">
        <v>344</v>
      </c>
      <c r="H3004" s="1318">
        <v>300</v>
      </c>
      <c r="I3004" s="1318">
        <v>252</v>
      </c>
      <c r="J3004" s="1318">
        <v>218</v>
      </c>
    </row>
    <row r="3005" spans="1:10" x14ac:dyDescent="0.25">
      <c r="B3005" s="1318" t="s">
        <v>15718</v>
      </c>
      <c r="C3005" s="1318">
        <v>480</v>
      </c>
      <c r="D3005" s="1318">
        <v>480</v>
      </c>
      <c r="E3005" s="1318">
        <v>480</v>
      </c>
      <c r="F3005" s="1318">
        <v>448</v>
      </c>
      <c r="G3005" s="1318">
        <v>344</v>
      </c>
      <c r="H3005" s="1318">
        <v>118</v>
      </c>
      <c r="I3005" s="1318">
        <v>57</v>
      </c>
      <c r="J3005" s="1318">
        <v>38</v>
      </c>
    </row>
    <row r="3006" spans="1:10" x14ac:dyDescent="0.25">
      <c r="A3006" s="1360">
        <v>25</v>
      </c>
      <c r="B3006" s="1318" t="s">
        <v>12628</v>
      </c>
      <c r="C3006" s="1318">
        <v>480</v>
      </c>
      <c r="D3006" s="1318">
        <v>480</v>
      </c>
      <c r="E3006" s="1318">
        <v>480</v>
      </c>
      <c r="F3006" s="1318">
        <v>380</v>
      </c>
      <c r="G3006" s="1318">
        <v>328</v>
      </c>
      <c r="H3006" s="1318">
        <v>288</v>
      </c>
      <c r="I3006" s="1318">
        <v>243</v>
      </c>
      <c r="J3006" s="1318">
        <v>211</v>
      </c>
    </row>
    <row r="3007" spans="1:10" x14ac:dyDescent="0.25">
      <c r="B3007" s="1318" t="s">
        <v>15718</v>
      </c>
      <c r="C3007" s="1318">
        <v>480</v>
      </c>
      <c r="D3007" s="1318">
        <v>480</v>
      </c>
      <c r="E3007" s="1318">
        <v>480</v>
      </c>
      <c r="F3007" s="1318">
        <v>380</v>
      </c>
      <c r="G3007" s="1318">
        <v>144</v>
      </c>
      <c r="H3007" s="1318">
        <v>77</v>
      </c>
      <c r="I3007" s="1318">
        <v>45</v>
      </c>
      <c r="J3007" s="1318">
        <v>32</v>
      </c>
    </row>
    <row r="3008" spans="1:10" x14ac:dyDescent="0.25">
      <c r="A3008" s="1360">
        <v>26</v>
      </c>
      <c r="B3008" s="1318" t="s">
        <v>12628</v>
      </c>
      <c r="C3008" s="1318">
        <v>480</v>
      </c>
      <c r="D3008" s="1318">
        <v>480</v>
      </c>
      <c r="E3008" s="1318">
        <v>427</v>
      </c>
      <c r="F3008" s="1318">
        <v>361</v>
      </c>
      <c r="G3008" s="1318">
        <v>313</v>
      </c>
      <c r="H3008" s="1318">
        <v>276</v>
      </c>
      <c r="I3008" s="1318">
        <v>235</v>
      </c>
      <c r="J3008" s="1318">
        <v>204</v>
      </c>
    </row>
    <row r="3009" spans="1:10" x14ac:dyDescent="0.25">
      <c r="B3009" s="1318" t="s">
        <v>15718</v>
      </c>
      <c r="C3009" s="1318">
        <v>480</v>
      </c>
      <c r="D3009" s="1318">
        <v>480</v>
      </c>
      <c r="E3009" s="1318">
        <v>427</v>
      </c>
      <c r="F3009" s="1318">
        <v>175</v>
      </c>
      <c r="G3009" s="1318">
        <v>86</v>
      </c>
      <c r="H3009" s="1318">
        <v>56</v>
      </c>
      <c r="I3009" s="1318">
        <v>37</v>
      </c>
      <c r="J3009" s="1318">
        <v>28</v>
      </c>
    </row>
    <row r="3010" spans="1:10" x14ac:dyDescent="0.25">
      <c r="A3010" s="1360">
        <v>27</v>
      </c>
      <c r="B3010" s="1318" t="s">
        <v>12628</v>
      </c>
      <c r="C3010" s="1318">
        <v>480</v>
      </c>
      <c r="D3010" s="1318">
        <v>480</v>
      </c>
      <c r="E3010" s="1318">
        <v>402</v>
      </c>
      <c r="F3010" s="1318">
        <v>344</v>
      </c>
      <c r="G3010" s="1318">
        <v>300</v>
      </c>
      <c r="H3010" s="1318">
        <v>266</v>
      </c>
      <c r="I3010" s="1318">
        <v>227</v>
      </c>
      <c r="J3010" s="1318">
        <v>198</v>
      </c>
    </row>
    <row r="3011" spans="1:10" x14ac:dyDescent="0.25">
      <c r="B3011" s="1318" t="s">
        <v>15718</v>
      </c>
      <c r="C3011" s="1318">
        <v>480</v>
      </c>
      <c r="D3011" s="1318">
        <v>480</v>
      </c>
      <c r="E3011" s="1318">
        <v>212</v>
      </c>
      <c r="F3011" s="1318">
        <v>95</v>
      </c>
      <c r="G3011" s="1318">
        <v>60</v>
      </c>
      <c r="H3011" s="1318">
        <v>44</v>
      </c>
      <c r="I3011" s="1318">
        <v>31</v>
      </c>
      <c r="J3011" s="1318">
        <v>24</v>
      </c>
    </row>
    <row r="3012" spans="1:10" x14ac:dyDescent="0.25">
      <c r="A3012" s="1360">
        <v>28</v>
      </c>
      <c r="B3012" s="1318" t="s">
        <v>12628</v>
      </c>
      <c r="C3012" s="1318">
        <v>480</v>
      </c>
      <c r="D3012" s="1318">
        <v>454</v>
      </c>
      <c r="E3012" s="1318">
        <v>381</v>
      </c>
      <c r="F3012" s="1318">
        <v>328</v>
      </c>
      <c r="G3012" s="1318">
        <v>288</v>
      </c>
      <c r="H3012" s="1318">
        <v>256</v>
      </c>
      <c r="I3012" s="1318">
        <v>220</v>
      </c>
      <c r="J3012" s="1318">
        <v>192</v>
      </c>
    </row>
    <row r="3013" spans="1:10" x14ac:dyDescent="0.25">
      <c r="B3013" s="1318" t="s">
        <v>15718</v>
      </c>
      <c r="C3013" s="1318">
        <v>480</v>
      </c>
      <c r="D3013" s="1318">
        <v>306</v>
      </c>
      <c r="E3013" s="1318">
        <v>109</v>
      </c>
      <c r="F3013" s="1318">
        <v>66</v>
      </c>
      <c r="G3013" s="1318">
        <v>47</v>
      </c>
      <c r="H3013" s="1318">
        <v>37</v>
      </c>
      <c r="I3013" s="1318">
        <v>27</v>
      </c>
      <c r="J3013" s="1318">
        <v>22</v>
      </c>
    </row>
    <row r="3014" spans="1:10" x14ac:dyDescent="0.25">
      <c r="A3014" s="1360">
        <v>29</v>
      </c>
      <c r="B3014" s="1318" t="s">
        <v>12628</v>
      </c>
      <c r="C3014" s="1318">
        <v>480</v>
      </c>
      <c r="D3014" s="1318">
        <v>428</v>
      </c>
      <c r="E3014" s="1318">
        <v>362</v>
      </c>
      <c r="F3014" s="1318">
        <v>313</v>
      </c>
      <c r="G3014" s="1318">
        <v>276</v>
      </c>
      <c r="H3014" s="1318">
        <v>247</v>
      </c>
      <c r="I3014" s="1318">
        <v>213</v>
      </c>
      <c r="J3014" s="1318">
        <v>187</v>
      </c>
    </row>
    <row r="3015" spans="1:10" x14ac:dyDescent="0.25">
      <c r="B3015" s="1318" t="s">
        <v>15718</v>
      </c>
      <c r="C3015" s="1318">
        <v>345</v>
      </c>
      <c r="D3015" s="1318">
        <v>113</v>
      </c>
      <c r="E3015" s="1318">
        <v>67</v>
      </c>
      <c r="F3015" s="1318">
        <v>48</v>
      </c>
      <c r="G3015" s="1318">
        <v>37</v>
      </c>
      <c r="H3015" s="1318">
        <v>30</v>
      </c>
      <c r="I3015" s="1318">
        <v>24</v>
      </c>
      <c r="J3015" s="1318">
        <v>19</v>
      </c>
    </row>
    <row r="3016" spans="1:10" x14ac:dyDescent="0.25">
      <c r="A3016" s="1360">
        <v>30</v>
      </c>
      <c r="B3016" s="1318" t="s">
        <v>12628</v>
      </c>
      <c r="C3016" s="1318">
        <v>480</v>
      </c>
      <c r="D3016" s="1318">
        <v>405</v>
      </c>
      <c r="E3016" s="1318">
        <v>345</v>
      </c>
      <c r="F3016" s="1318">
        <v>300</v>
      </c>
      <c r="G3016" s="1318">
        <v>266</v>
      </c>
      <c r="H3016" s="1318">
        <v>238</v>
      </c>
      <c r="I3016" s="1318">
        <v>206</v>
      </c>
      <c r="J3016" s="1318">
        <v>182</v>
      </c>
    </row>
    <row r="3017" spans="1:10" x14ac:dyDescent="0.25">
      <c r="B3017" s="1318" t="s">
        <v>15718</v>
      </c>
      <c r="C3017" s="1318">
        <v>132</v>
      </c>
      <c r="D3017" s="1318">
        <v>73</v>
      </c>
      <c r="E3017" s="1318">
        <v>51</v>
      </c>
      <c r="F3017" s="1318">
        <v>39</v>
      </c>
      <c r="G3017" s="1318">
        <v>31</v>
      </c>
      <c r="H3017" s="1318">
        <v>26</v>
      </c>
      <c r="I3017" s="1318">
        <v>21</v>
      </c>
      <c r="J3017" s="1318">
        <v>18</v>
      </c>
    </row>
    <row r="3018" spans="1:10" x14ac:dyDescent="0.25">
      <c r="A3018" s="1360">
        <v>31</v>
      </c>
      <c r="B3018" s="1318" t="s">
        <v>12628</v>
      </c>
      <c r="C3018" s="1318">
        <v>461</v>
      </c>
      <c r="D3018" s="1318">
        <v>384</v>
      </c>
      <c r="E3018" s="1318">
        <v>329</v>
      </c>
      <c r="F3018" s="1318">
        <v>288</v>
      </c>
      <c r="G3018" s="1318">
        <v>256</v>
      </c>
      <c r="H3018" s="1318">
        <v>230</v>
      </c>
      <c r="I3018" s="1318">
        <v>200</v>
      </c>
      <c r="J3018" s="1318">
        <v>177</v>
      </c>
    </row>
    <row r="3019" spans="1:10" x14ac:dyDescent="0.25">
      <c r="B3019" s="1318" t="s">
        <v>15718</v>
      </c>
      <c r="C3019" s="1318">
        <v>77</v>
      </c>
      <c r="D3019" s="1318">
        <v>52</v>
      </c>
      <c r="E3019" s="1318">
        <v>40</v>
      </c>
      <c r="F3019" s="1318">
        <v>32</v>
      </c>
      <c r="G3019" s="1318">
        <v>27</v>
      </c>
      <c r="H3019" s="1318">
        <v>23</v>
      </c>
      <c r="I3019" s="1318">
        <v>19</v>
      </c>
      <c r="J3019" s="1318">
        <v>16</v>
      </c>
    </row>
    <row r="3020" spans="1:10" x14ac:dyDescent="0.25">
      <c r="A3020" s="1360">
        <v>32</v>
      </c>
      <c r="B3020" s="1318" t="s">
        <v>12628</v>
      </c>
      <c r="C3020" s="1318">
        <v>435</v>
      </c>
      <c r="D3020" s="1318">
        <v>365</v>
      </c>
      <c r="E3020" s="1318">
        <v>315</v>
      </c>
      <c r="F3020" s="1318">
        <v>277</v>
      </c>
      <c r="G3020" s="1318">
        <v>247</v>
      </c>
      <c r="H3020" s="1318">
        <v>223</v>
      </c>
      <c r="I3020" s="1318">
        <v>194</v>
      </c>
      <c r="J3020" s="1318">
        <v>172</v>
      </c>
    </row>
    <row r="3021" spans="1:10" x14ac:dyDescent="0.25">
      <c r="B3021" s="1318" t="s">
        <v>15718</v>
      </c>
      <c r="C3021" s="1318">
        <v>54</v>
      </c>
      <c r="D3021" s="1318">
        <v>40</v>
      </c>
      <c r="E3021" s="1318">
        <v>32</v>
      </c>
      <c r="F3021" s="1318">
        <v>27</v>
      </c>
      <c r="G3021" s="1318">
        <v>23</v>
      </c>
      <c r="H3021" s="1318">
        <v>20</v>
      </c>
      <c r="I3021" s="1318">
        <v>17</v>
      </c>
      <c r="J3021" s="1318">
        <v>15</v>
      </c>
    </row>
    <row r="3022" spans="1:10" x14ac:dyDescent="0.25">
      <c r="A3022" s="1360">
        <v>33</v>
      </c>
      <c r="B3022" s="1318" t="s">
        <v>12628</v>
      </c>
      <c r="C3022" s="1318">
        <v>411</v>
      </c>
      <c r="D3022" s="1318">
        <v>348</v>
      </c>
      <c r="E3022" s="1318">
        <v>302</v>
      </c>
      <c r="F3022" s="1318">
        <v>266</v>
      </c>
      <c r="G3022" s="1318">
        <v>238</v>
      </c>
      <c r="H3022" s="1318">
        <v>215</v>
      </c>
      <c r="I3022" s="1318">
        <v>188</v>
      </c>
      <c r="J3022" s="1318">
        <v>167</v>
      </c>
    </row>
    <row r="3023" spans="1:10" x14ac:dyDescent="0.25">
      <c r="B3023" s="1318" t="s">
        <v>15718</v>
      </c>
      <c r="C3023" s="1318">
        <v>41</v>
      </c>
      <c r="D3023" s="1318">
        <v>33</v>
      </c>
      <c r="E3023" s="1318">
        <v>27</v>
      </c>
      <c r="F3023" s="1318">
        <v>23</v>
      </c>
      <c r="G3023" s="1318">
        <v>20</v>
      </c>
      <c r="H3023" s="1318">
        <v>18</v>
      </c>
      <c r="I3023" s="1318">
        <v>15</v>
      </c>
      <c r="J3023" s="1318">
        <v>13</v>
      </c>
    </row>
    <row r="3024" spans="1:10" x14ac:dyDescent="0.25">
      <c r="A3024" s="1360">
        <v>34</v>
      </c>
      <c r="B3024" s="1318" t="s">
        <v>12628</v>
      </c>
      <c r="C3024" s="1318">
        <v>390</v>
      </c>
      <c r="D3024" s="1318">
        <v>332</v>
      </c>
      <c r="E3024" s="1318">
        <v>289</v>
      </c>
      <c r="F3024" s="1318">
        <v>256</v>
      </c>
      <c r="G3024" s="1318">
        <v>230</v>
      </c>
      <c r="H3024" s="1318">
        <v>209</v>
      </c>
      <c r="I3024" s="1318">
        <v>183</v>
      </c>
      <c r="J3024" s="1318">
        <v>163</v>
      </c>
    </row>
    <row r="3025" spans="1:10" x14ac:dyDescent="0.25">
      <c r="B3025" s="1318" t="s">
        <v>15718</v>
      </c>
      <c r="C3025" s="1318">
        <v>33</v>
      </c>
      <c r="D3025" s="1318">
        <v>27</v>
      </c>
      <c r="E3025" s="1318">
        <v>23</v>
      </c>
      <c r="F3025" s="1318">
        <v>20</v>
      </c>
      <c r="G3025" s="1318">
        <v>18</v>
      </c>
      <c r="H3025" s="1318">
        <v>16</v>
      </c>
      <c r="I3025" s="1318">
        <v>14</v>
      </c>
      <c r="J3025" s="1318">
        <v>12</v>
      </c>
    </row>
    <row r="3026" spans="1:10" x14ac:dyDescent="0.25">
      <c r="A3026" s="1360">
        <v>35</v>
      </c>
      <c r="B3026" s="1318" t="s">
        <v>12628</v>
      </c>
      <c r="C3026" s="1318">
        <v>371</v>
      </c>
      <c r="D3026" s="1318">
        <v>318</v>
      </c>
      <c r="E3026" s="1318">
        <v>278</v>
      </c>
      <c r="F3026" s="1318">
        <v>247</v>
      </c>
      <c r="G3026" s="1318">
        <v>223</v>
      </c>
      <c r="H3026" s="1318">
        <v>202</v>
      </c>
      <c r="I3026" s="1318">
        <v>178</v>
      </c>
      <c r="J3026" s="1318">
        <v>159</v>
      </c>
    </row>
    <row r="3027" spans="1:10" x14ac:dyDescent="0.25">
      <c r="B3027" s="1318" t="s">
        <v>15718</v>
      </c>
      <c r="C3027" s="1318">
        <v>27</v>
      </c>
      <c r="D3027" s="1318">
        <v>23</v>
      </c>
      <c r="E3027" s="1318">
        <v>20</v>
      </c>
      <c r="F3027" s="1318">
        <v>18</v>
      </c>
      <c r="G3027" s="1318">
        <v>16</v>
      </c>
      <c r="H3027" s="1318">
        <v>15</v>
      </c>
      <c r="I3027" s="1318">
        <v>13</v>
      </c>
      <c r="J3027" s="1318">
        <v>11</v>
      </c>
    </row>
    <row r="3028" spans="1:10" x14ac:dyDescent="0.25">
      <c r="A3028" s="1360">
        <v>36</v>
      </c>
      <c r="B3028" s="1318" t="s">
        <v>12628</v>
      </c>
      <c r="C3028" s="1318">
        <v>353</v>
      </c>
      <c r="D3028" s="1318">
        <v>305</v>
      </c>
      <c r="E3028" s="1318">
        <v>268</v>
      </c>
      <c r="F3028" s="1318">
        <v>239</v>
      </c>
      <c r="G3028" s="1318">
        <v>216</v>
      </c>
      <c r="H3028" s="1318">
        <v>196</v>
      </c>
      <c r="I3028" s="1318">
        <v>173</v>
      </c>
      <c r="J3028" s="1318">
        <v>155</v>
      </c>
    </row>
    <row r="3029" spans="1:10" x14ac:dyDescent="0.25">
      <c r="B3029" s="1318" t="s">
        <v>15718</v>
      </c>
      <c r="C3029" s="1318">
        <v>24</v>
      </c>
      <c r="D3029" s="1318">
        <v>21</v>
      </c>
      <c r="E3029" s="1318">
        <v>18</v>
      </c>
      <c r="F3029" s="1318">
        <v>16</v>
      </c>
      <c r="G3029" s="1318">
        <v>15</v>
      </c>
      <c r="H3029" s="1318">
        <v>13</v>
      </c>
      <c r="I3029" s="1318">
        <v>12</v>
      </c>
      <c r="J3029" s="1318">
        <v>11</v>
      </c>
    </row>
    <row r="3030" spans="1:10" x14ac:dyDescent="0.25">
      <c r="A3030" s="1360">
        <v>37</v>
      </c>
      <c r="B3030" s="1318" t="s">
        <v>12628</v>
      </c>
      <c r="C3030" s="1318">
        <v>338</v>
      </c>
      <c r="D3030" s="1318">
        <v>292</v>
      </c>
      <c r="E3030" s="1318">
        <v>258</v>
      </c>
      <c r="F3030" s="1318">
        <v>231</v>
      </c>
      <c r="G3030" s="1318">
        <v>209</v>
      </c>
      <c r="H3030" s="1318">
        <v>191</v>
      </c>
      <c r="I3030" s="1318">
        <v>169</v>
      </c>
      <c r="J3030" s="1318">
        <v>151</v>
      </c>
    </row>
    <row r="3031" spans="1:10" x14ac:dyDescent="0.25">
      <c r="B3031" s="1318" t="s">
        <v>15718</v>
      </c>
      <c r="C3031" s="1318">
        <v>23</v>
      </c>
      <c r="D3031" s="1318">
        <v>20</v>
      </c>
      <c r="E3031" s="1318">
        <v>18</v>
      </c>
      <c r="F3031" s="1318">
        <v>16</v>
      </c>
      <c r="G3031" s="1318">
        <v>14</v>
      </c>
      <c r="H3031" s="1318">
        <v>13</v>
      </c>
      <c r="I3031" s="1318">
        <v>11</v>
      </c>
      <c r="J3031" s="1318">
        <v>10</v>
      </c>
    </row>
    <row r="3032" spans="1:10" x14ac:dyDescent="0.25">
      <c r="A3032" s="1360">
        <v>38</v>
      </c>
      <c r="B3032" s="1318" t="s">
        <v>12628</v>
      </c>
      <c r="C3032" s="1318">
        <v>323</v>
      </c>
      <c r="D3032" s="1318">
        <v>281</v>
      </c>
      <c r="E3032" s="1318">
        <v>249</v>
      </c>
      <c r="F3032" s="1318">
        <v>223</v>
      </c>
      <c r="G3032" s="1318">
        <v>203</v>
      </c>
      <c r="H3032" s="1318">
        <v>185</v>
      </c>
      <c r="I3032" s="1318">
        <v>164</v>
      </c>
      <c r="J3032" s="1318">
        <v>148</v>
      </c>
    </row>
    <row r="3033" spans="1:10" x14ac:dyDescent="0.25">
      <c r="B3033" s="1318" t="s">
        <v>15718</v>
      </c>
      <c r="C3033" s="1318">
        <v>22</v>
      </c>
      <c r="D3033" s="1318">
        <v>19</v>
      </c>
      <c r="E3033" s="1318">
        <v>17</v>
      </c>
      <c r="F3033" s="1318">
        <v>15</v>
      </c>
      <c r="G3033" s="1318">
        <v>14</v>
      </c>
      <c r="H3033" s="1318">
        <v>13</v>
      </c>
      <c r="I3033" s="1318">
        <v>11</v>
      </c>
      <c r="J3033" s="1318">
        <v>10</v>
      </c>
    </row>
    <row r="3034" spans="1:10" x14ac:dyDescent="0.25">
      <c r="A3034" s="1360">
        <v>39</v>
      </c>
      <c r="B3034" s="1318" t="s">
        <v>12628</v>
      </c>
      <c r="C3034" s="1318">
        <v>310</v>
      </c>
      <c r="D3034" s="1318">
        <v>271</v>
      </c>
      <c r="E3034" s="1318">
        <v>240</v>
      </c>
      <c r="F3034" s="1318">
        <v>216</v>
      </c>
      <c r="G3034" s="1318">
        <v>197</v>
      </c>
      <c r="H3034" s="1318">
        <v>180</v>
      </c>
      <c r="I3034" s="1318">
        <v>160</v>
      </c>
      <c r="J3034" s="1318">
        <v>144</v>
      </c>
    </row>
    <row r="3035" spans="1:10" x14ac:dyDescent="0.25">
      <c r="B3035" s="1318" t="s">
        <v>15718</v>
      </c>
      <c r="C3035" s="1318">
        <v>21</v>
      </c>
      <c r="D3035" s="1318">
        <v>18</v>
      </c>
      <c r="E3035" s="1318">
        <v>16</v>
      </c>
      <c r="F3035" s="1318">
        <v>15</v>
      </c>
      <c r="G3035" s="1318">
        <v>13</v>
      </c>
      <c r="H3035" s="1318">
        <v>12</v>
      </c>
      <c r="I3035" s="1318">
        <v>11</v>
      </c>
      <c r="J3035" s="1318">
        <v>10</v>
      </c>
    </row>
    <row r="3036" spans="1:10" x14ac:dyDescent="0.25">
      <c r="A3036" s="1360">
        <v>40</v>
      </c>
      <c r="B3036" s="1318" t="s">
        <v>12628</v>
      </c>
      <c r="C3036" s="1318">
        <v>297</v>
      </c>
      <c r="D3036" s="1318">
        <v>261</v>
      </c>
      <c r="E3036" s="1318">
        <v>232</v>
      </c>
      <c r="F3036" s="1318">
        <v>210</v>
      </c>
      <c r="G3036" s="1318">
        <v>191</v>
      </c>
      <c r="H3036" s="1318">
        <v>175</v>
      </c>
      <c r="I3036" s="1318">
        <v>156</v>
      </c>
      <c r="J3036" s="1318">
        <v>141</v>
      </c>
    </row>
    <row r="3037" spans="1:10" x14ac:dyDescent="0.25">
      <c r="B3037" s="1318" t="s">
        <v>15718</v>
      </c>
      <c r="C3037" s="1318">
        <v>20</v>
      </c>
      <c r="D3037" s="1318">
        <v>18</v>
      </c>
      <c r="E3037" s="1318">
        <v>16</v>
      </c>
      <c r="F3037" s="1318">
        <v>14</v>
      </c>
      <c r="G3037" s="1318">
        <v>13</v>
      </c>
      <c r="H3037" s="1318">
        <v>12</v>
      </c>
      <c r="I3037" s="1318">
        <v>11</v>
      </c>
      <c r="J3037" s="1318">
        <v>10</v>
      </c>
    </row>
    <row r="3038" spans="1:10" x14ac:dyDescent="0.25">
      <c r="A3038" s="1360" t="s">
        <v>12683</v>
      </c>
    </row>
    <row r="3039" spans="1:10" x14ac:dyDescent="0.25">
      <c r="A3039" s="1360" t="s">
        <v>12638</v>
      </c>
    </row>
    <row r="3040" spans="1:10" x14ac:dyDescent="0.25">
      <c r="A3040" s="1360" t="s">
        <v>22222</v>
      </c>
      <c r="B3040" s="1318" t="s">
        <v>22267</v>
      </c>
      <c r="C3040" s="1318" t="s">
        <v>12684</v>
      </c>
    </row>
    <row r="3041" spans="1:10" x14ac:dyDescent="0.25">
      <c r="A3041" s="1360" t="s">
        <v>22225</v>
      </c>
      <c r="B3041" s="1318" t="s">
        <v>15752</v>
      </c>
      <c r="C3041" s="1318" t="s">
        <v>22256</v>
      </c>
    </row>
    <row r="3043" spans="1:10" x14ac:dyDescent="0.25">
      <c r="A3043" s="1360" t="s">
        <v>22227</v>
      </c>
      <c r="B3043" s="1318" t="s">
        <v>22228</v>
      </c>
      <c r="C3043" s="1318" t="s">
        <v>22229</v>
      </c>
    </row>
    <row r="3044" spans="1:10" x14ac:dyDescent="0.25">
      <c r="C3044" s="1318" t="s">
        <v>22230</v>
      </c>
      <c r="D3044" s="1318" t="s">
        <v>22250</v>
      </c>
      <c r="E3044" s="1318" t="s">
        <v>22232</v>
      </c>
      <c r="F3044" s="1318" t="s">
        <v>22233</v>
      </c>
      <c r="G3044" s="1318" t="s">
        <v>22234</v>
      </c>
      <c r="H3044" s="1318" t="s">
        <v>22257</v>
      </c>
      <c r="I3044" s="1318" t="s">
        <v>22236</v>
      </c>
      <c r="J3044" s="1318" t="s">
        <v>22252</v>
      </c>
    </row>
    <row r="3045" spans="1:10" x14ac:dyDescent="0.25">
      <c r="A3045" s="1360" t="s">
        <v>15753</v>
      </c>
      <c r="B3045" s="1318" t="s">
        <v>15754</v>
      </c>
      <c r="C3045" s="1318" t="s">
        <v>22238</v>
      </c>
      <c r="D3045" s="1318" t="s">
        <v>22239</v>
      </c>
      <c r="E3045" s="1318" t="s">
        <v>22240</v>
      </c>
      <c r="F3045" s="1318" t="s">
        <v>22241</v>
      </c>
      <c r="G3045" s="1318" t="s">
        <v>22242</v>
      </c>
      <c r="H3045" s="1318" t="s">
        <v>22243</v>
      </c>
      <c r="I3045" s="1318" t="s">
        <v>22244</v>
      </c>
      <c r="J3045" s="1318" t="s">
        <v>22245</v>
      </c>
    </row>
    <row r="3046" spans="1:10" x14ac:dyDescent="0.25">
      <c r="A3046" s="1360" t="s">
        <v>22246</v>
      </c>
      <c r="B3046" s="1318" t="s">
        <v>22247</v>
      </c>
      <c r="C3046" s="1318" t="s">
        <v>22248</v>
      </c>
      <c r="D3046" s="1318" t="s">
        <v>22248</v>
      </c>
      <c r="E3046" s="1318" t="s">
        <v>22248</v>
      </c>
      <c r="F3046" s="1318" t="s">
        <v>22248</v>
      </c>
      <c r="G3046" s="1318" t="s">
        <v>22248</v>
      </c>
      <c r="H3046" s="1318" t="s">
        <v>22248</v>
      </c>
      <c r="I3046" s="1318" t="s">
        <v>22248</v>
      </c>
      <c r="J3046" s="1318" t="s">
        <v>22248</v>
      </c>
    </row>
    <row r="3048" spans="1:10" x14ac:dyDescent="0.25">
      <c r="A3048" s="1360">
        <v>20</v>
      </c>
      <c r="B3048" s="1318" t="s">
        <v>12628</v>
      </c>
      <c r="C3048" s="1318">
        <v>480</v>
      </c>
      <c r="D3048" s="1318">
        <v>480</v>
      </c>
      <c r="E3048" s="1318">
        <v>480</v>
      </c>
      <c r="F3048" s="1318">
        <v>448</v>
      </c>
      <c r="G3048" s="1318">
        <v>403</v>
      </c>
      <c r="H3048" s="1318">
        <v>367</v>
      </c>
      <c r="I3048" s="1318">
        <v>296</v>
      </c>
      <c r="J3048" s="1318">
        <v>250</v>
      </c>
    </row>
    <row r="3049" spans="1:10" x14ac:dyDescent="0.25">
      <c r="B3049" s="1318" t="s">
        <v>15718</v>
      </c>
      <c r="C3049" s="1318">
        <v>480</v>
      </c>
      <c r="D3049" s="1318">
        <v>480</v>
      </c>
      <c r="E3049" s="1318">
        <v>480</v>
      </c>
      <c r="F3049" s="1318">
        <v>448</v>
      </c>
      <c r="G3049" s="1318">
        <v>403</v>
      </c>
      <c r="H3049" s="1318">
        <v>367</v>
      </c>
      <c r="I3049" s="1318">
        <v>296</v>
      </c>
      <c r="J3049" s="1318">
        <v>101</v>
      </c>
    </row>
    <row r="3050" spans="1:10" x14ac:dyDescent="0.25">
      <c r="A3050" s="1360">
        <v>21</v>
      </c>
      <c r="B3050" s="1318" t="s">
        <v>12628</v>
      </c>
      <c r="C3050" s="1318">
        <v>480</v>
      </c>
      <c r="D3050" s="1318">
        <v>480</v>
      </c>
      <c r="E3050" s="1318">
        <v>480</v>
      </c>
      <c r="F3050" s="1318">
        <v>448</v>
      </c>
      <c r="G3050" s="1318">
        <v>403</v>
      </c>
      <c r="H3050" s="1318">
        <v>367</v>
      </c>
      <c r="I3050" s="1318">
        <v>284</v>
      </c>
      <c r="J3050" s="1318">
        <v>241</v>
      </c>
    </row>
    <row r="3051" spans="1:10" x14ac:dyDescent="0.25">
      <c r="B3051" s="1318" t="s">
        <v>15718</v>
      </c>
      <c r="C3051" s="1318">
        <v>480</v>
      </c>
      <c r="D3051" s="1318">
        <v>480</v>
      </c>
      <c r="E3051" s="1318">
        <v>480</v>
      </c>
      <c r="F3051" s="1318">
        <v>448</v>
      </c>
      <c r="G3051" s="1318">
        <v>403</v>
      </c>
      <c r="H3051" s="1318">
        <v>367</v>
      </c>
      <c r="I3051" s="1318">
        <v>198</v>
      </c>
      <c r="J3051" s="1318">
        <v>71</v>
      </c>
    </row>
    <row r="3052" spans="1:10" x14ac:dyDescent="0.25">
      <c r="A3052" s="1360">
        <v>22</v>
      </c>
      <c r="B3052" s="1318" t="s">
        <v>12628</v>
      </c>
      <c r="C3052" s="1318">
        <v>480</v>
      </c>
      <c r="D3052" s="1318">
        <v>480</v>
      </c>
      <c r="E3052" s="1318">
        <v>480</v>
      </c>
      <c r="F3052" s="1318">
        <v>448</v>
      </c>
      <c r="G3052" s="1318">
        <v>403</v>
      </c>
      <c r="H3052" s="1318">
        <v>328</v>
      </c>
      <c r="I3052" s="1318">
        <v>272</v>
      </c>
      <c r="J3052" s="1318">
        <v>232</v>
      </c>
    </row>
    <row r="3053" spans="1:10" x14ac:dyDescent="0.25">
      <c r="B3053" s="1318" t="s">
        <v>15718</v>
      </c>
      <c r="C3053" s="1318">
        <v>480</v>
      </c>
      <c r="D3053" s="1318">
        <v>480</v>
      </c>
      <c r="E3053" s="1318">
        <v>480</v>
      </c>
      <c r="F3053" s="1318">
        <v>448</v>
      </c>
      <c r="G3053" s="1318">
        <v>403</v>
      </c>
      <c r="H3053" s="1318">
        <v>328</v>
      </c>
      <c r="I3053" s="1318">
        <v>107</v>
      </c>
      <c r="J3053" s="1318">
        <v>55</v>
      </c>
    </row>
    <row r="3054" spans="1:10" x14ac:dyDescent="0.25">
      <c r="A3054" s="1360">
        <v>23</v>
      </c>
      <c r="B3054" s="1318" t="s">
        <v>12628</v>
      </c>
      <c r="C3054" s="1318">
        <v>480</v>
      </c>
      <c r="D3054" s="1318">
        <v>480</v>
      </c>
      <c r="E3054" s="1318">
        <v>480</v>
      </c>
      <c r="F3054" s="1318">
        <v>448</v>
      </c>
      <c r="G3054" s="1318">
        <v>383</v>
      </c>
      <c r="H3054" s="1318">
        <v>313</v>
      </c>
      <c r="I3054" s="1318">
        <v>262</v>
      </c>
      <c r="J3054" s="1318">
        <v>225</v>
      </c>
    </row>
    <row r="3055" spans="1:10" x14ac:dyDescent="0.25">
      <c r="B3055" s="1318" t="s">
        <v>15718</v>
      </c>
      <c r="C3055" s="1318">
        <v>480</v>
      </c>
      <c r="D3055" s="1318">
        <v>480</v>
      </c>
      <c r="E3055" s="1318">
        <v>480</v>
      </c>
      <c r="F3055" s="1318">
        <v>448</v>
      </c>
      <c r="G3055" s="1318">
        <v>383</v>
      </c>
      <c r="H3055" s="1318">
        <v>213</v>
      </c>
      <c r="I3055" s="1318">
        <v>73</v>
      </c>
      <c r="J3055" s="1318">
        <v>44</v>
      </c>
    </row>
    <row r="3056" spans="1:10" x14ac:dyDescent="0.25">
      <c r="A3056" s="1360">
        <v>24</v>
      </c>
      <c r="B3056" s="1318" t="s">
        <v>12628</v>
      </c>
      <c r="C3056" s="1318">
        <v>480</v>
      </c>
      <c r="D3056" s="1318">
        <v>480</v>
      </c>
      <c r="E3056" s="1318">
        <v>480</v>
      </c>
      <c r="F3056" s="1318">
        <v>448</v>
      </c>
      <c r="G3056" s="1318">
        <v>343</v>
      </c>
      <c r="H3056" s="1318">
        <v>299</v>
      </c>
      <c r="I3056" s="1318">
        <v>252</v>
      </c>
      <c r="J3056" s="1318">
        <v>217</v>
      </c>
    </row>
    <row r="3057" spans="1:10" x14ac:dyDescent="0.25">
      <c r="B3057" s="1318" t="s">
        <v>15718</v>
      </c>
      <c r="C3057" s="1318">
        <v>480</v>
      </c>
      <c r="D3057" s="1318">
        <v>480</v>
      </c>
      <c r="E3057" s="1318">
        <v>480</v>
      </c>
      <c r="F3057" s="1318">
        <v>448</v>
      </c>
      <c r="G3057" s="1318">
        <v>317</v>
      </c>
      <c r="H3057" s="1318">
        <v>109</v>
      </c>
      <c r="I3057" s="1318">
        <v>55</v>
      </c>
      <c r="J3057" s="1318">
        <v>37</v>
      </c>
    </row>
    <row r="3058" spans="1:10" x14ac:dyDescent="0.25">
      <c r="A3058" s="1360">
        <v>25</v>
      </c>
      <c r="B3058" s="1318" t="s">
        <v>12628</v>
      </c>
      <c r="C3058" s="1318">
        <v>480</v>
      </c>
      <c r="D3058" s="1318">
        <v>480</v>
      </c>
      <c r="E3058" s="1318">
        <v>480</v>
      </c>
      <c r="F3058" s="1318">
        <v>378</v>
      </c>
      <c r="G3058" s="1318">
        <v>327</v>
      </c>
      <c r="H3058" s="1318">
        <v>287</v>
      </c>
      <c r="I3058" s="1318">
        <v>243</v>
      </c>
      <c r="J3058" s="1318">
        <v>210</v>
      </c>
    </row>
    <row r="3059" spans="1:10" x14ac:dyDescent="0.25">
      <c r="B3059" s="1318" t="s">
        <v>15718</v>
      </c>
      <c r="C3059" s="1318">
        <v>480</v>
      </c>
      <c r="D3059" s="1318">
        <v>480</v>
      </c>
      <c r="E3059" s="1318">
        <v>480</v>
      </c>
      <c r="F3059" s="1318">
        <v>378</v>
      </c>
      <c r="G3059" s="1318">
        <v>128</v>
      </c>
      <c r="H3059" s="1318">
        <v>72</v>
      </c>
      <c r="I3059" s="1318">
        <v>43</v>
      </c>
      <c r="J3059" s="1318">
        <v>31</v>
      </c>
    </row>
    <row r="3060" spans="1:10" x14ac:dyDescent="0.25">
      <c r="A3060" s="1360">
        <v>26</v>
      </c>
      <c r="B3060" s="1318" t="s">
        <v>12628</v>
      </c>
      <c r="C3060" s="1318">
        <v>480</v>
      </c>
      <c r="D3060" s="1318">
        <v>480</v>
      </c>
      <c r="E3060" s="1318">
        <v>423</v>
      </c>
      <c r="F3060" s="1318">
        <v>359</v>
      </c>
      <c r="G3060" s="1318">
        <v>312</v>
      </c>
      <c r="H3060" s="1318">
        <v>275</v>
      </c>
      <c r="I3060" s="1318">
        <v>234</v>
      </c>
      <c r="J3060" s="1318">
        <v>204</v>
      </c>
    </row>
    <row r="3061" spans="1:10" x14ac:dyDescent="0.25">
      <c r="B3061" s="1318" t="s">
        <v>15718</v>
      </c>
      <c r="C3061" s="1318">
        <v>480</v>
      </c>
      <c r="D3061" s="1318">
        <v>480</v>
      </c>
      <c r="E3061" s="1318">
        <v>423</v>
      </c>
      <c r="F3061" s="1318">
        <v>149</v>
      </c>
      <c r="G3061" s="1318">
        <v>79</v>
      </c>
      <c r="H3061" s="1318">
        <v>53</v>
      </c>
      <c r="I3061" s="1318">
        <v>36</v>
      </c>
      <c r="J3061" s="1318">
        <v>27</v>
      </c>
    </row>
    <row r="3062" spans="1:10" x14ac:dyDescent="0.25">
      <c r="A3062" s="1360">
        <v>27</v>
      </c>
      <c r="B3062" s="1318" t="s">
        <v>12628</v>
      </c>
      <c r="C3062" s="1318">
        <v>480</v>
      </c>
      <c r="D3062" s="1318">
        <v>480</v>
      </c>
      <c r="E3062" s="1318">
        <v>399</v>
      </c>
      <c r="F3062" s="1318">
        <v>342</v>
      </c>
      <c r="G3062" s="1318">
        <v>298</v>
      </c>
      <c r="H3062" s="1318">
        <v>265</v>
      </c>
      <c r="I3062" s="1318">
        <v>226</v>
      </c>
      <c r="J3062" s="1318">
        <v>197</v>
      </c>
    </row>
    <row r="3063" spans="1:10" x14ac:dyDescent="0.25">
      <c r="B3063" s="1318" t="s">
        <v>15718</v>
      </c>
      <c r="C3063" s="1318">
        <v>480</v>
      </c>
      <c r="D3063" s="1318">
        <v>480</v>
      </c>
      <c r="E3063" s="1318">
        <v>175</v>
      </c>
      <c r="F3063" s="1318">
        <v>86</v>
      </c>
      <c r="G3063" s="1318">
        <v>57</v>
      </c>
      <c r="H3063" s="1318">
        <v>42</v>
      </c>
      <c r="I3063" s="1318">
        <v>30</v>
      </c>
      <c r="J3063" s="1318">
        <v>24</v>
      </c>
    </row>
    <row r="3064" spans="1:10" x14ac:dyDescent="0.25">
      <c r="A3064" s="1360">
        <v>28</v>
      </c>
      <c r="B3064" s="1318" t="s">
        <v>12628</v>
      </c>
      <c r="C3064" s="1318">
        <v>480</v>
      </c>
      <c r="D3064" s="1318">
        <v>451</v>
      </c>
      <c r="E3064" s="1318">
        <v>378</v>
      </c>
      <c r="F3064" s="1318">
        <v>326</v>
      </c>
      <c r="G3064" s="1318">
        <v>286</v>
      </c>
      <c r="H3064" s="1318">
        <v>255</v>
      </c>
      <c r="I3064" s="1318">
        <v>219</v>
      </c>
      <c r="J3064" s="1318">
        <v>192</v>
      </c>
    </row>
    <row r="3065" spans="1:10" x14ac:dyDescent="0.25">
      <c r="B3065" s="1318" t="s">
        <v>15718</v>
      </c>
      <c r="C3065" s="1318">
        <v>480</v>
      </c>
      <c r="D3065" s="1318">
        <v>231</v>
      </c>
      <c r="E3065" s="1318">
        <v>97</v>
      </c>
      <c r="F3065" s="1318">
        <v>61</v>
      </c>
      <c r="G3065" s="1318">
        <v>45</v>
      </c>
      <c r="H3065" s="1318">
        <v>35</v>
      </c>
      <c r="I3065" s="1318">
        <v>26</v>
      </c>
      <c r="J3065" s="1318">
        <v>21</v>
      </c>
    </row>
    <row r="3066" spans="1:10" x14ac:dyDescent="0.25">
      <c r="A3066" s="1360">
        <v>29</v>
      </c>
      <c r="B3066" s="1318" t="s">
        <v>12628</v>
      </c>
      <c r="C3066" s="1318">
        <v>480</v>
      </c>
      <c r="D3066" s="1318">
        <v>424</v>
      </c>
      <c r="E3066" s="1318">
        <v>359</v>
      </c>
      <c r="F3066" s="1318">
        <v>311</v>
      </c>
      <c r="G3066" s="1318">
        <v>274</v>
      </c>
      <c r="H3066" s="1318">
        <v>245</v>
      </c>
      <c r="I3066" s="1318">
        <v>212</v>
      </c>
      <c r="J3066" s="1318">
        <v>186</v>
      </c>
    </row>
    <row r="3067" spans="1:10" x14ac:dyDescent="0.25">
      <c r="B3067" s="1318" t="s">
        <v>15718</v>
      </c>
      <c r="C3067" s="1318">
        <v>247</v>
      </c>
      <c r="D3067" s="1318">
        <v>99</v>
      </c>
      <c r="E3067" s="1318">
        <v>62</v>
      </c>
      <c r="F3067" s="1318">
        <v>45</v>
      </c>
      <c r="G3067" s="1318">
        <v>35</v>
      </c>
      <c r="H3067" s="1318">
        <v>29</v>
      </c>
      <c r="I3067" s="1318">
        <v>23</v>
      </c>
      <c r="J3067" s="1318">
        <v>19</v>
      </c>
    </row>
    <row r="3068" spans="1:10" x14ac:dyDescent="0.25">
      <c r="A3068" s="1360">
        <v>30</v>
      </c>
      <c r="B3068" s="1318" t="s">
        <v>12628</v>
      </c>
      <c r="C3068" s="1318">
        <v>480</v>
      </c>
      <c r="D3068" s="1318">
        <v>401</v>
      </c>
      <c r="E3068" s="1318">
        <v>342</v>
      </c>
      <c r="F3068" s="1318">
        <v>298</v>
      </c>
      <c r="G3068" s="1318">
        <v>264</v>
      </c>
      <c r="H3068" s="1318">
        <v>237</v>
      </c>
      <c r="I3068" s="1318">
        <v>205</v>
      </c>
      <c r="J3068" s="1318">
        <v>181</v>
      </c>
    </row>
    <row r="3069" spans="1:10" x14ac:dyDescent="0.25">
      <c r="B3069" s="1318" t="s">
        <v>15718</v>
      </c>
      <c r="C3069" s="1318">
        <v>112</v>
      </c>
      <c r="D3069" s="1318">
        <v>67</v>
      </c>
      <c r="E3069" s="1318">
        <v>47</v>
      </c>
      <c r="F3069" s="1318">
        <v>37</v>
      </c>
      <c r="G3069" s="1318">
        <v>30</v>
      </c>
      <c r="H3069" s="1318">
        <v>25</v>
      </c>
      <c r="I3069" s="1318">
        <v>20</v>
      </c>
      <c r="J3069" s="1318">
        <v>17</v>
      </c>
    </row>
    <row r="3070" spans="1:10" x14ac:dyDescent="0.25">
      <c r="A3070" s="1360">
        <v>31</v>
      </c>
      <c r="B3070" s="1318" t="s">
        <v>12628</v>
      </c>
      <c r="C3070" s="1318">
        <v>455</v>
      </c>
      <c r="D3070" s="1318">
        <v>380</v>
      </c>
      <c r="E3070" s="1318">
        <v>326</v>
      </c>
      <c r="F3070" s="1318">
        <v>286</v>
      </c>
      <c r="G3070" s="1318">
        <v>254</v>
      </c>
      <c r="H3070" s="1318">
        <v>229</v>
      </c>
      <c r="I3070" s="1318">
        <v>199</v>
      </c>
      <c r="J3070" s="1318">
        <v>176</v>
      </c>
    </row>
    <row r="3071" spans="1:10" x14ac:dyDescent="0.25">
      <c r="B3071" s="1318" t="s">
        <v>15718</v>
      </c>
      <c r="C3071" s="1318">
        <v>69</v>
      </c>
      <c r="D3071" s="1318">
        <v>48</v>
      </c>
      <c r="E3071" s="1318">
        <v>37</v>
      </c>
      <c r="F3071" s="1318">
        <v>30</v>
      </c>
      <c r="G3071" s="1318">
        <v>26</v>
      </c>
      <c r="H3071" s="1318">
        <v>22</v>
      </c>
      <c r="I3071" s="1318">
        <v>18</v>
      </c>
      <c r="J3071" s="1318">
        <v>16</v>
      </c>
    </row>
    <row r="3072" spans="1:10" x14ac:dyDescent="0.25">
      <c r="A3072" s="1360">
        <v>32</v>
      </c>
      <c r="B3072" s="1318" t="s">
        <v>12628</v>
      </c>
      <c r="C3072" s="1318">
        <v>429</v>
      </c>
      <c r="D3072" s="1318">
        <v>361</v>
      </c>
      <c r="E3072" s="1318">
        <v>312</v>
      </c>
      <c r="F3072" s="1318">
        <v>274</v>
      </c>
      <c r="G3072" s="1318">
        <v>245</v>
      </c>
      <c r="H3072" s="1318">
        <v>221</v>
      </c>
      <c r="I3072" s="1318">
        <v>193</v>
      </c>
      <c r="J3072" s="1318">
        <v>171</v>
      </c>
    </row>
    <row r="3073" spans="1:10" x14ac:dyDescent="0.25">
      <c r="B3073" s="1318" t="s">
        <v>15718</v>
      </c>
      <c r="C3073" s="1318">
        <v>49</v>
      </c>
      <c r="D3073" s="1318">
        <v>38</v>
      </c>
      <c r="E3073" s="1318">
        <v>31</v>
      </c>
      <c r="F3073" s="1318">
        <v>26</v>
      </c>
      <c r="G3073" s="1318">
        <v>22</v>
      </c>
      <c r="H3073" s="1318">
        <v>19</v>
      </c>
      <c r="I3073" s="1318">
        <v>16</v>
      </c>
      <c r="J3073" s="1318">
        <v>14</v>
      </c>
    </row>
    <row r="3074" spans="1:10" x14ac:dyDescent="0.25">
      <c r="A3074" s="1360">
        <v>33</v>
      </c>
      <c r="B3074" s="1318" t="s">
        <v>12628</v>
      </c>
      <c r="C3074" s="1318">
        <v>405</v>
      </c>
      <c r="D3074" s="1318">
        <v>344</v>
      </c>
      <c r="E3074" s="1318">
        <v>298</v>
      </c>
      <c r="F3074" s="1318">
        <v>264</v>
      </c>
      <c r="G3074" s="1318">
        <v>236</v>
      </c>
      <c r="H3074" s="1318">
        <v>214</v>
      </c>
      <c r="I3074" s="1318">
        <v>187</v>
      </c>
      <c r="J3074" s="1318">
        <v>166</v>
      </c>
    </row>
    <row r="3075" spans="1:10" x14ac:dyDescent="0.25">
      <c r="B3075" s="1318" t="s">
        <v>15718</v>
      </c>
      <c r="C3075" s="1318">
        <v>38</v>
      </c>
      <c r="D3075" s="1318">
        <v>31</v>
      </c>
      <c r="E3075" s="1318">
        <v>26</v>
      </c>
      <c r="F3075" s="1318">
        <v>22</v>
      </c>
      <c r="G3075" s="1318">
        <v>19</v>
      </c>
      <c r="H3075" s="1318">
        <v>17</v>
      </c>
      <c r="I3075" s="1318">
        <v>15</v>
      </c>
      <c r="J3075" s="1318">
        <v>13</v>
      </c>
    </row>
    <row r="3076" spans="1:10" x14ac:dyDescent="0.25">
      <c r="A3076" s="1360">
        <v>34</v>
      </c>
      <c r="B3076" s="1318" t="s">
        <v>12628</v>
      </c>
      <c r="C3076" s="1318">
        <v>384</v>
      </c>
      <c r="D3076" s="1318">
        <v>328</v>
      </c>
      <c r="E3076" s="1318">
        <v>286</v>
      </c>
      <c r="F3076" s="1318">
        <v>254</v>
      </c>
      <c r="G3076" s="1318">
        <v>228</v>
      </c>
      <c r="H3076" s="1318">
        <v>207</v>
      </c>
      <c r="I3076" s="1318">
        <v>182</v>
      </c>
      <c r="J3076" s="1318">
        <v>162</v>
      </c>
    </row>
    <row r="3077" spans="1:10" x14ac:dyDescent="0.25">
      <c r="B3077" s="1318" t="s">
        <v>15718</v>
      </c>
      <c r="C3077" s="1318">
        <v>31</v>
      </c>
      <c r="D3077" s="1318">
        <v>26</v>
      </c>
      <c r="E3077" s="1318">
        <v>22</v>
      </c>
      <c r="F3077" s="1318">
        <v>19</v>
      </c>
      <c r="G3077" s="1318">
        <v>17</v>
      </c>
      <c r="H3077" s="1318">
        <v>16</v>
      </c>
      <c r="I3077" s="1318">
        <v>14</v>
      </c>
      <c r="J3077" s="1318">
        <v>12</v>
      </c>
    </row>
    <row r="3078" spans="1:10" x14ac:dyDescent="0.25">
      <c r="A3078" s="1360">
        <v>35</v>
      </c>
      <c r="B3078" s="1318" t="s">
        <v>12628</v>
      </c>
      <c r="C3078" s="1318">
        <v>365</v>
      </c>
      <c r="D3078" s="1318">
        <v>314</v>
      </c>
      <c r="E3078" s="1318">
        <v>275</v>
      </c>
      <c r="F3078" s="1318">
        <v>245</v>
      </c>
      <c r="G3078" s="1318">
        <v>221</v>
      </c>
      <c r="H3078" s="1318">
        <v>201</v>
      </c>
      <c r="I3078" s="1318">
        <v>177</v>
      </c>
      <c r="J3078" s="1318">
        <v>158</v>
      </c>
    </row>
    <row r="3079" spans="1:10" x14ac:dyDescent="0.25">
      <c r="B3079" s="1318" t="s">
        <v>15718</v>
      </c>
      <c r="C3079" s="1318">
        <v>26</v>
      </c>
      <c r="D3079" s="1318">
        <v>22</v>
      </c>
      <c r="E3079" s="1318">
        <v>19</v>
      </c>
      <c r="F3079" s="1318">
        <v>17</v>
      </c>
      <c r="G3079" s="1318">
        <v>15</v>
      </c>
      <c r="H3079" s="1318">
        <v>14</v>
      </c>
      <c r="I3079" s="1318">
        <v>12</v>
      </c>
      <c r="J3079" s="1318">
        <v>11</v>
      </c>
    </row>
    <row r="3080" spans="1:10" x14ac:dyDescent="0.25">
      <c r="A3080" s="1360">
        <v>36</v>
      </c>
      <c r="B3080" s="1318" t="s">
        <v>12628</v>
      </c>
      <c r="C3080" s="1318">
        <v>348</v>
      </c>
      <c r="D3080" s="1318">
        <v>300</v>
      </c>
      <c r="E3080" s="1318">
        <v>265</v>
      </c>
      <c r="F3080" s="1318">
        <v>236</v>
      </c>
      <c r="G3080" s="1318">
        <v>213</v>
      </c>
      <c r="H3080" s="1318">
        <v>195</v>
      </c>
      <c r="I3080" s="1318">
        <v>172</v>
      </c>
      <c r="J3080" s="1318">
        <v>154</v>
      </c>
    </row>
    <row r="3081" spans="1:10" x14ac:dyDescent="0.25">
      <c r="B3081" s="1318" t="s">
        <v>15718</v>
      </c>
      <c r="C3081" s="1318">
        <v>24</v>
      </c>
      <c r="D3081" s="1318">
        <v>20</v>
      </c>
      <c r="E3081" s="1318">
        <v>18</v>
      </c>
      <c r="F3081" s="1318">
        <v>16</v>
      </c>
      <c r="G3081" s="1318">
        <v>15</v>
      </c>
      <c r="H3081" s="1318">
        <v>13</v>
      </c>
      <c r="I3081" s="1318">
        <v>12</v>
      </c>
      <c r="J3081" s="1318">
        <v>10</v>
      </c>
    </row>
    <row r="3082" spans="1:10" x14ac:dyDescent="0.25">
      <c r="A3082" s="1360">
        <v>37</v>
      </c>
      <c r="B3082" s="1318" t="s">
        <v>12628</v>
      </c>
      <c r="C3082" s="1318">
        <v>332</v>
      </c>
      <c r="D3082" s="1318">
        <v>288</v>
      </c>
      <c r="E3082" s="1318">
        <v>255</v>
      </c>
      <c r="F3082" s="1318">
        <v>228</v>
      </c>
      <c r="G3082" s="1318">
        <v>207</v>
      </c>
      <c r="H3082" s="1318">
        <v>189</v>
      </c>
      <c r="I3082" s="1318">
        <v>167</v>
      </c>
      <c r="J3082" s="1318">
        <v>150</v>
      </c>
    </row>
    <row r="3083" spans="1:10" x14ac:dyDescent="0.25">
      <c r="B3083" s="1318" t="s">
        <v>15718</v>
      </c>
      <c r="C3083" s="1318">
        <v>23</v>
      </c>
      <c r="D3083" s="1318">
        <v>20</v>
      </c>
      <c r="E3083" s="1318">
        <v>17</v>
      </c>
      <c r="F3083" s="1318">
        <v>16</v>
      </c>
      <c r="G3083" s="1318">
        <v>14</v>
      </c>
      <c r="H3083" s="1318">
        <v>13</v>
      </c>
      <c r="I3083" s="1318">
        <v>11</v>
      </c>
      <c r="J3083" s="1318">
        <v>10</v>
      </c>
    </row>
    <row r="3084" spans="1:10" x14ac:dyDescent="0.25">
      <c r="A3084" s="1360">
        <v>38</v>
      </c>
      <c r="B3084" s="1318" t="s">
        <v>12628</v>
      </c>
      <c r="C3084" s="1318">
        <v>318</v>
      </c>
      <c r="D3084" s="1318">
        <v>277</v>
      </c>
      <c r="E3084" s="1318">
        <v>246</v>
      </c>
      <c r="F3084" s="1318">
        <v>221</v>
      </c>
      <c r="G3084" s="1318">
        <v>200</v>
      </c>
      <c r="H3084" s="1318">
        <v>184</v>
      </c>
      <c r="I3084" s="1318">
        <v>163</v>
      </c>
      <c r="J3084" s="1318">
        <v>147</v>
      </c>
    </row>
    <row r="3085" spans="1:10" x14ac:dyDescent="0.25">
      <c r="B3085" s="1318" t="s">
        <v>15718</v>
      </c>
      <c r="C3085" s="1318">
        <v>22</v>
      </c>
      <c r="D3085" s="1318">
        <v>19</v>
      </c>
      <c r="E3085" s="1318">
        <v>17</v>
      </c>
      <c r="F3085" s="1318">
        <v>15</v>
      </c>
      <c r="G3085" s="1318">
        <v>14</v>
      </c>
      <c r="H3085" s="1318">
        <v>12</v>
      </c>
      <c r="I3085" s="1318">
        <v>11</v>
      </c>
      <c r="J3085" s="1318">
        <v>10</v>
      </c>
    </row>
    <row r="3086" spans="1:10" x14ac:dyDescent="0.25">
      <c r="A3086" s="1360">
        <v>39</v>
      </c>
      <c r="B3086" s="1318" t="s">
        <v>12628</v>
      </c>
      <c r="C3086" s="1318">
        <v>304</v>
      </c>
      <c r="D3086" s="1318">
        <v>267</v>
      </c>
      <c r="E3086" s="1318">
        <v>237</v>
      </c>
      <c r="F3086" s="1318">
        <v>214</v>
      </c>
      <c r="G3086" s="1318">
        <v>194</v>
      </c>
      <c r="H3086" s="1318">
        <v>178</v>
      </c>
      <c r="I3086" s="1318">
        <v>159</v>
      </c>
      <c r="J3086" s="1318">
        <v>143</v>
      </c>
    </row>
    <row r="3087" spans="1:10" x14ac:dyDescent="0.25">
      <c r="B3087" s="1318" t="s">
        <v>15718</v>
      </c>
      <c r="C3087" s="1318">
        <v>21</v>
      </c>
      <c r="D3087" s="1318">
        <v>18</v>
      </c>
      <c r="E3087" s="1318">
        <v>16</v>
      </c>
      <c r="F3087" s="1318">
        <v>15</v>
      </c>
      <c r="G3087" s="1318">
        <v>13</v>
      </c>
      <c r="H3087" s="1318">
        <v>12</v>
      </c>
      <c r="I3087" s="1318">
        <v>11</v>
      </c>
      <c r="J3087" s="1318">
        <v>10</v>
      </c>
    </row>
    <row r="3088" spans="1:10" x14ac:dyDescent="0.25">
      <c r="A3088" s="1360">
        <v>40</v>
      </c>
      <c r="B3088" s="1318" t="s">
        <v>12628</v>
      </c>
      <c r="C3088" s="1318">
        <v>292</v>
      </c>
      <c r="D3088" s="1318">
        <v>257</v>
      </c>
      <c r="E3088" s="1318">
        <v>229</v>
      </c>
      <c r="F3088" s="1318">
        <v>207</v>
      </c>
      <c r="G3088" s="1318">
        <v>189</v>
      </c>
      <c r="H3088" s="1318">
        <v>174</v>
      </c>
      <c r="I3088" s="1318">
        <v>155</v>
      </c>
      <c r="J3088" s="1318">
        <v>140</v>
      </c>
    </row>
    <row r="3089" spans="1:10" x14ac:dyDescent="0.25">
      <c r="B3089" s="1318" t="s">
        <v>15718</v>
      </c>
      <c r="C3089" s="1318">
        <v>20</v>
      </c>
      <c r="D3089" s="1318">
        <v>17</v>
      </c>
      <c r="E3089" s="1318">
        <v>16</v>
      </c>
      <c r="F3089" s="1318">
        <v>14</v>
      </c>
      <c r="G3089" s="1318">
        <v>13</v>
      </c>
      <c r="H3089" s="1318">
        <v>12</v>
      </c>
      <c r="I3089" s="1318">
        <v>11</v>
      </c>
      <c r="J3089" s="1318">
        <v>10</v>
      </c>
    </row>
    <row r="3090" spans="1:10" x14ac:dyDescent="0.25">
      <c r="A3090" s="1360" t="s">
        <v>12685</v>
      </c>
    </row>
    <row r="3091" spans="1:10" x14ac:dyDescent="0.25">
      <c r="A3091" s="1360" t="s">
        <v>15758</v>
      </c>
    </row>
    <row r="3092" spans="1:10" x14ac:dyDescent="0.25">
      <c r="A3092" s="1360" t="s">
        <v>22268</v>
      </c>
    </row>
    <row r="3093" spans="1:10" x14ac:dyDescent="0.25">
      <c r="A3093" s="1360" t="s">
        <v>22269</v>
      </c>
    </row>
    <row r="3094" spans="1:10" x14ac:dyDescent="0.25">
      <c r="A3094" s="1360" t="s">
        <v>22270</v>
      </c>
      <c r="B3094" s="1318" t="s">
        <v>22271</v>
      </c>
    </row>
    <row r="3095" spans="1:10" x14ac:dyDescent="0.25">
      <c r="B3095" s="1318">
        <v>4</v>
      </c>
      <c r="C3095" s="1318">
        <v>-1</v>
      </c>
      <c r="D3095" s="1318">
        <v>-7</v>
      </c>
      <c r="E3095" s="1318">
        <v>-12</v>
      </c>
      <c r="F3095" s="1318">
        <v>-16</v>
      </c>
      <c r="G3095" s="1318">
        <v>-23</v>
      </c>
      <c r="H3095" s="1318">
        <v>-29</v>
      </c>
    </row>
    <row r="3096" spans="1:10" x14ac:dyDescent="0.25">
      <c r="A3096" s="1360">
        <v>1.8</v>
      </c>
      <c r="B3096" s="1318">
        <v>4</v>
      </c>
      <c r="C3096" s="1318">
        <v>-1</v>
      </c>
      <c r="D3096" s="1318">
        <v>-7</v>
      </c>
      <c r="E3096" s="1318">
        <v>-12</v>
      </c>
      <c r="F3096" s="1318">
        <v>-16</v>
      </c>
      <c r="G3096" s="1318">
        <v>-23</v>
      </c>
      <c r="H3096" s="1318">
        <v>-29</v>
      </c>
    </row>
    <row r="3097" spans="1:10" x14ac:dyDescent="0.25">
      <c r="A3097" s="1360">
        <v>2.2000000000000002</v>
      </c>
      <c r="B3097" s="1318">
        <v>3</v>
      </c>
      <c r="C3097" s="1318">
        <v>-3</v>
      </c>
      <c r="D3097" s="1318">
        <v>-9</v>
      </c>
      <c r="E3097" s="1318">
        <v>-15</v>
      </c>
      <c r="F3097" s="1318">
        <v>-21</v>
      </c>
      <c r="G3097" s="1318">
        <v>-26</v>
      </c>
      <c r="H3097" s="1318">
        <v>-32</v>
      </c>
    </row>
    <row r="3098" spans="1:10" x14ac:dyDescent="0.25">
      <c r="A3098" s="1360">
        <v>4.5</v>
      </c>
      <c r="B3098" s="1318">
        <v>-2</v>
      </c>
      <c r="C3098" s="1318">
        <v>-9</v>
      </c>
      <c r="D3098" s="1318">
        <v>-15</v>
      </c>
      <c r="E3098" s="1318">
        <v>-23</v>
      </c>
      <c r="F3098" s="1318">
        <v>-30</v>
      </c>
      <c r="G3098" s="1318">
        <v>-36</v>
      </c>
      <c r="H3098" s="1318">
        <v>-43</v>
      </c>
    </row>
    <row r="3099" spans="1:10" x14ac:dyDescent="0.25">
      <c r="A3099" s="1360">
        <v>6.7</v>
      </c>
      <c r="B3099" s="1318">
        <v>-6</v>
      </c>
      <c r="C3099" s="1318">
        <v>-13</v>
      </c>
      <c r="D3099" s="1318">
        <v>-21</v>
      </c>
      <c r="E3099" s="1318">
        <v>-28</v>
      </c>
      <c r="F3099" s="1318">
        <v>-38</v>
      </c>
      <c r="G3099" s="1318">
        <v>-43</v>
      </c>
      <c r="H3099" s="1318">
        <v>-50</v>
      </c>
    </row>
    <row r="3100" spans="1:10" x14ac:dyDescent="0.25">
      <c r="A3100" s="1360" t="s">
        <v>12687</v>
      </c>
    </row>
    <row r="3101" spans="1:10" ht="31" x14ac:dyDescent="0.25">
      <c r="A3101" s="1360" t="s">
        <v>12688</v>
      </c>
    </row>
    <row r="3102" spans="1:10" x14ac:dyDescent="0.25">
      <c r="A3102" s="1360" t="s">
        <v>12689</v>
      </c>
      <c r="B3102" s="1318" t="s">
        <v>12690</v>
      </c>
    </row>
    <row r="3103" spans="1:10" x14ac:dyDescent="0.25">
      <c r="B3103" s="1318" t="s">
        <v>12691</v>
      </c>
      <c r="C3103" s="1318" t="s">
        <v>12692</v>
      </c>
      <c r="D3103" s="1318" t="s">
        <v>12693</v>
      </c>
      <c r="E3103" s="1318" t="s">
        <v>12694</v>
      </c>
    </row>
    <row r="3104" spans="1:10" x14ac:dyDescent="0.25">
      <c r="B3104" s="1318" t="s">
        <v>12695</v>
      </c>
      <c r="C3104" s="1318" t="s">
        <v>12695</v>
      </c>
      <c r="D3104" s="1318" t="s">
        <v>12695</v>
      </c>
      <c r="E3104" s="1318" t="s">
        <v>12695</v>
      </c>
    </row>
    <row r="3105" spans="1:5" x14ac:dyDescent="0.25">
      <c r="A3105" s="1360" t="s">
        <v>12696</v>
      </c>
      <c r="B3105" s="1318">
        <v>55</v>
      </c>
      <c r="C3105" s="1318">
        <v>51</v>
      </c>
      <c r="D3105" s="1318">
        <v>48</v>
      </c>
      <c r="E3105" s="1318">
        <v>43</v>
      </c>
    </row>
    <row r="3106" spans="1:5" x14ac:dyDescent="0.25">
      <c r="A3106" s="1360" t="s">
        <v>12697</v>
      </c>
      <c r="B3106" s="1318">
        <v>66</v>
      </c>
      <c r="C3106" s="1318">
        <v>56</v>
      </c>
      <c r="D3106" s="1318">
        <v>48</v>
      </c>
      <c r="E3106" s="1318">
        <v>43</v>
      </c>
    </row>
    <row r="3107" spans="1:5" x14ac:dyDescent="0.25">
      <c r="A3107" s="1360" t="s">
        <v>12698</v>
      </c>
      <c r="B3107" s="1318">
        <v>71</v>
      </c>
      <c r="C3107" s="1318">
        <v>60</v>
      </c>
      <c r="D3107" s="1318">
        <v>48</v>
      </c>
      <c r="E3107" s="1318">
        <v>43</v>
      </c>
    </row>
    <row r="3108" spans="1:5" x14ac:dyDescent="0.25">
      <c r="A3108" s="1360" t="s">
        <v>12699</v>
      </c>
      <c r="B3108" s="1318">
        <v>89</v>
      </c>
      <c r="C3108" s="1318">
        <v>60</v>
      </c>
      <c r="D3108" s="1318">
        <v>48</v>
      </c>
      <c r="E3108" s="1318">
        <v>43</v>
      </c>
    </row>
    <row r="3109" spans="1:5" x14ac:dyDescent="0.25">
      <c r="A3109" s="1360" t="s">
        <v>12700</v>
      </c>
    </row>
    <row r="3110" spans="1:5" ht="62" x14ac:dyDescent="0.25">
      <c r="A3110" s="1360" t="s">
        <v>12701</v>
      </c>
    </row>
    <row r="3111" spans="1:5" x14ac:dyDescent="0.25">
      <c r="A3111" s="1360" t="s">
        <v>12702</v>
      </c>
    </row>
    <row r="3112" spans="1:5" x14ac:dyDescent="0.25">
      <c r="A3112" s="1360" t="s">
        <v>12703</v>
      </c>
    </row>
    <row r="3113" spans="1:5" x14ac:dyDescent="0.25">
      <c r="A3113" s="1360" t="s">
        <v>12704</v>
      </c>
    </row>
    <row r="3114" spans="1:5" x14ac:dyDescent="0.25">
      <c r="A3114" s="1360" t="s">
        <v>12705</v>
      </c>
    </row>
    <row r="3115" spans="1:5" x14ac:dyDescent="0.25">
      <c r="A3115" s="1360" t="s">
        <v>21758</v>
      </c>
    </row>
    <row r="3116" spans="1:5" x14ac:dyDescent="0.25">
      <c r="A3116" s="1360" t="s">
        <v>15848</v>
      </c>
      <c r="B3116" s="1318" t="s">
        <v>13631</v>
      </c>
    </row>
    <row r="3117" spans="1:5" x14ac:dyDescent="0.25">
      <c r="A3117" s="1360" t="s">
        <v>22272</v>
      </c>
      <c r="B3117" s="1318" t="s">
        <v>12706</v>
      </c>
    </row>
    <row r="3118" spans="1:5" x14ac:dyDescent="0.25">
      <c r="A3118" s="1360" t="s">
        <v>22273</v>
      </c>
    </row>
    <row r="3119" spans="1:5" x14ac:dyDescent="0.25">
      <c r="A3119" s="1360" t="s">
        <v>22274</v>
      </c>
      <c r="B3119" s="1318" t="s">
        <v>12706</v>
      </c>
    </row>
    <row r="3120" spans="1:5" x14ac:dyDescent="0.25">
      <c r="A3120" s="1360" t="s">
        <v>22275</v>
      </c>
    </row>
    <row r="3121" spans="1:7" x14ac:dyDescent="0.25">
      <c r="A3121" s="1360" t="s">
        <v>22274</v>
      </c>
      <c r="B3121" s="1318" t="s">
        <v>12707</v>
      </c>
    </row>
    <row r="3122" spans="1:7" x14ac:dyDescent="0.25">
      <c r="A3122" s="1360" t="s">
        <v>22273</v>
      </c>
    </row>
    <row r="3123" spans="1:7" x14ac:dyDescent="0.25">
      <c r="A3123" s="1360" t="s">
        <v>22276</v>
      </c>
      <c r="B3123" s="1318" t="s">
        <v>12707</v>
      </c>
    </row>
    <row r="3124" spans="1:7" x14ac:dyDescent="0.25">
      <c r="A3124" s="1360" t="s">
        <v>22275</v>
      </c>
    </row>
    <row r="3125" spans="1:7" x14ac:dyDescent="0.25">
      <c r="A3125" s="1360" t="s">
        <v>22276</v>
      </c>
      <c r="B3125" s="1318" t="s">
        <v>13632</v>
      </c>
      <c r="C3125" s="1318" t="s">
        <v>22277</v>
      </c>
    </row>
    <row r="3126" spans="1:7" x14ac:dyDescent="0.25">
      <c r="A3126" s="1360" t="s">
        <v>13633</v>
      </c>
      <c r="B3126" s="1318" t="s">
        <v>12708</v>
      </c>
      <c r="C3126" s="1318">
        <v>50</v>
      </c>
      <c r="D3126" s="1318">
        <v>27.3</v>
      </c>
      <c r="E3126" s="1318">
        <v>100</v>
      </c>
      <c r="F3126" s="1318">
        <v>54.6</v>
      </c>
      <c r="G3126" s="1318" t="s">
        <v>14052</v>
      </c>
    </row>
    <row r="3127" spans="1:7" x14ac:dyDescent="0.25">
      <c r="A3127" s="1360" t="s">
        <v>13634</v>
      </c>
      <c r="B3127" s="1318" t="s">
        <v>12709</v>
      </c>
      <c r="C3127" s="1318">
        <v>4</v>
      </c>
      <c r="D3127" s="1318">
        <v>0.9</v>
      </c>
      <c r="E3127" s="1318">
        <v>20</v>
      </c>
      <c r="F3127" s="1318">
        <v>4.7</v>
      </c>
      <c r="G3127" s="1318" t="s">
        <v>6548</v>
      </c>
    </row>
    <row r="3128" spans="1:7" x14ac:dyDescent="0.25">
      <c r="A3128" s="1360" t="s">
        <v>13635</v>
      </c>
      <c r="B3128" s="1318" t="s">
        <v>21760</v>
      </c>
      <c r="C3128" s="1318">
        <v>800</v>
      </c>
      <c r="D3128" s="1318">
        <v>331.4</v>
      </c>
      <c r="E3128" s="1318">
        <v>1500</v>
      </c>
      <c r="F3128" s="1318">
        <v>621.4</v>
      </c>
      <c r="G3128" s="1318" t="s">
        <v>6548</v>
      </c>
    </row>
    <row r="3129" spans="1:7" x14ac:dyDescent="0.25">
      <c r="A3129" s="1360" t="s">
        <v>13636</v>
      </c>
      <c r="B3129" s="1318" t="s">
        <v>12710</v>
      </c>
      <c r="C3129" s="1318">
        <v>70</v>
      </c>
      <c r="D3129" s="1318">
        <v>40</v>
      </c>
      <c r="E3129" s="1318">
        <v>100</v>
      </c>
      <c r="F3129" s="1318">
        <v>58.6</v>
      </c>
      <c r="G3129" s="1318" t="s">
        <v>12716</v>
      </c>
    </row>
    <row r="3130" spans="1:7" x14ac:dyDescent="0.25">
      <c r="A3130" s="1360" t="s">
        <v>13637</v>
      </c>
      <c r="B3130" s="1318" t="s">
        <v>13638</v>
      </c>
    </row>
    <row r="3131" spans="1:7" x14ac:dyDescent="0.25">
      <c r="A3131" s="1360" t="s">
        <v>13639</v>
      </c>
      <c r="B3131" s="1318" t="s">
        <v>13638</v>
      </c>
    </row>
    <row r="3132" spans="1:7" x14ac:dyDescent="0.25">
      <c r="A3132" s="1360" t="s">
        <v>13640</v>
      </c>
      <c r="B3132" s="1318" t="s">
        <v>13641</v>
      </c>
      <c r="C3132" s="1318">
        <v>0.1</v>
      </c>
      <c r="G3132" s="1318" t="s">
        <v>21761</v>
      </c>
    </row>
    <row r="3133" spans="1:7" x14ac:dyDescent="0.25">
      <c r="A3133" s="1360" t="s">
        <v>17549</v>
      </c>
      <c r="B3133" s="1318" t="s">
        <v>13642</v>
      </c>
    </row>
    <row r="3134" spans="1:7" x14ac:dyDescent="0.25">
      <c r="A3134" s="1360" t="s">
        <v>13643</v>
      </c>
      <c r="B3134" s="1318" t="s">
        <v>13644</v>
      </c>
    </row>
    <row r="3135" spans="1:7" x14ac:dyDescent="0.25">
      <c r="A3135" s="1360" t="s">
        <v>13645</v>
      </c>
      <c r="B3135" s="1318" t="s">
        <v>12712</v>
      </c>
      <c r="C3135" s="1318">
        <v>25</v>
      </c>
      <c r="D3135" s="1318">
        <v>5.3</v>
      </c>
      <c r="E3135" s="1318">
        <v>50</v>
      </c>
      <c r="F3135" s="1318">
        <v>10.5</v>
      </c>
      <c r="G3135" s="1318" t="s">
        <v>12713</v>
      </c>
    </row>
    <row r="3136" spans="1:7" x14ac:dyDescent="0.25">
      <c r="A3136" s="1360" t="s">
        <v>13646</v>
      </c>
      <c r="B3136" s="1318" t="s">
        <v>13647</v>
      </c>
    </row>
    <row r="3137" spans="1:7" x14ac:dyDescent="0.25">
      <c r="A3137" s="1360" t="s">
        <v>13648</v>
      </c>
      <c r="B3137" s="1318" t="s">
        <v>13649</v>
      </c>
    </row>
    <row r="3138" spans="1:7" x14ac:dyDescent="0.25">
      <c r="A3138" s="1360" t="s">
        <v>13650</v>
      </c>
      <c r="B3138" s="1318" t="s">
        <v>13651</v>
      </c>
    </row>
    <row r="3139" spans="1:7" x14ac:dyDescent="0.25">
      <c r="A3139" s="1360" t="s">
        <v>13652</v>
      </c>
      <c r="B3139" s="1318" t="s">
        <v>12714</v>
      </c>
      <c r="C3139" s="1318">
        <v>2.5</v>
      </c>
      <c r="D3139" s="1318">
        <v>1</v>
      </c>
      <c r="E3139" s="1318">
        <v>7.6</v>
      </c>
      <c r="F3139" s="1318">
        <v>3</v>
      </c>
      <c r="G3139" s="1318" t="s">
        <v>6548</v>
      </c>
    </row>
    <row r="3140" spans="1:7" x14ac:dyDescent="0.25">
      <c r="A3140" s="1360" t="s">
        <v>13653</v>
      </c>
      <c r="B3140" s="1318" t="s">
        <v>12715</v>
      </c>
      <c r="C3140" s="1318">
        <v>2</v>
      </c>
      <c r="E3140" s="1318">
        <v>4</v>
      </c>
      <c r="G3140" s="1318" t="s">
        <v>12711</v>
      </c>
    </row>
    <row r="3141" spans="1:7" x14ac:dyDescent="0.25">
      <c r="A3141" s="1360" t="s">
        <v>13654</v>
      </c>
      <c r="B3141" s="1318" t="s">
        <v>12717</v>
      </c>
      <c r="C3141" s="1318">
        <v>0.2</v>
      </c>
      <c r="E3141" s="1318">
        <v>0.4</v>
      </c>
      <c r="G3141" s="1318" t="s">
        <v>6548</v>
      </c>
    </row>
    <row r="3142" spans="1:7" x14ac:dyDescent="0.25">
      <c r="A3142" s="1360" t="s">
        <v>13655</v>
      </c>
      <c r="B3142" s="1318" t="s">
        <v>12718</v>
      </c>
      <c r="C3142" s="1318">
        <v>14</v>
      </c>
      <c r="D3142" s="1318">
        <v>20</v>
      </c>
      <c r="E3142" s="1318">
        <v>36</v>
      </c>
      <c r="F3142" s="1318">
        <v>50</v>
      </c>
      <c r="G3142" s="1318" t="s">
        <v>6548</v>
      </c>
    </row>
    <row r="3143" spans="1:7" x14ac:dyDescent="0.25">
      <c r="A3143" s="1360" t="s">
        <v>13656</v>
      </c>
      <c r="B3143" s="1318" t="s">
        <v>13657</v>
      </c>
    </row>
    <row r="3144" spans="1:7" x14ac:dyDescent="0.25">
      <c r="A3144" s="1360" t="s">
        <v>13658</v>
      </c>
      <c r="B3144" s="1318" t="s">
        <v>13659</v>
      </c>
    </row>
    <row r="3145" spans="1:7" x14ac:dyDescent="0.25">
      <c r="A3145" s="1360" t="s">
        <v>13660</v>
      </c>
      <c r="B3145" s="1318" t="s">
        <v>13661</v>
      </c>
    </row>
    <row r="3146" spans="1:7" x14ac:dyDescent="0.25">
      <c r="A3146" s="1360" t="s">
        <v>13662</v>
      </c>
      <c r="B3146" s="1318" t="s">
        <v>12719</v>
      </c>
      <c r="C3146" s="1318">
        <v>5</v>
      </c>
      <c r="D3146" s="1318">
        <v>1.3</v>
      </c>
      <c r="E3146" s="1318">
        <v>10</v>
      </c>
      <c r="F3146" s="1318">
        <v>2.6</v>
      </c>
      <c r="G3146" s="1318" t="s">
        <v>13663</v>
      </c>
    </row>
    <row r="3147" spans="1:7" x14ac:dyDescent="0.25">
      <c r="A3147" s="1360" t="s">
        <v>13664</v>
      </c>
      <c r="B3147" s="1318" t="s">
        <v>12720</v>
      </c>
      <c r="C3147" s="1318">
        <v>0.5</v>
      </c>
      <c r="E3147" s="1318">
        <v>1.5</v>
      </c>
    </row>
    <row r="3148" spans="1:7" x14ac:dyDescent="0.25">
      <c r="A3148" s="1360" t="s">
        <v>13665</v>
      </c>
      <c r="C3148" s="1318">
        <v>0.5</v>
      </c>
      <c r="E3148" s="1318">
        <v>1.5</v>
      </c>
      <c r="G3148" s="1318" t="s">
        <v>6548</v>
      </c>
    </row>
    <row r="3149" spans="1:7" x14ac:dyDescent="0.25">
      <c r="A3149" s="1360" t="s">
        <v>21762</v>
      </c>
      <c r="C3149" s="1318" t="s">
        <v>21763</v>
      </c>
      <c r="E3149" s="1318" t="s">
        <v>21814</v>
      </c>
      <c r="G3149" s="1318" t="s">
        <v>21765</v>
      </c>
    </row>
    <row r="3150" spans="1:7" x14ac:dyDescent="0.25">
      <c r="A3150" s="1360" t="s">
        <v>13670</v>
      </c>
      <c r="B3150" s="1318" t="s">
        <v>13671</v>
      </c>
    </row>
    <row r="3151" spans="1:7" x14ac:dyDescent="0.25">
      <c r="A3151" s="1360" t="s">
        <v>21766</v>
      </c>
      <c r="B3151" s="1318" t="s">
        <v>12723</v>
      </c>
      <c r="C3151" s="1318">
        <v>0.2</v>
      </c>
      <c r="D3151" s="1318">
        <v>0.11</v>
      </c>
      <c r="E3151" s="1318">
        <v>0.3</v>
      </c>
      <c r="F3151" s="1318">
        <v>0.17</v>
      </c>
    </row>
    <row r="3152" spans="1:7" x14ac:dyDescent="0.25">
      <c r="A3152" s="1360" t="s">
        <v>13672</v>
      </c>
      <c r="B3152" s="1318" t="s">
        <v>12724</v>
      </c>
      <c r="C3152" s="1318">
        <v>0.1</v>
      </c>
      <c r="E3152" s="1318">
        <v>0.3</v>
      </c>
      <c r="G3152" s="1318" t="s">
        <v>12711</v>
      </c>
    </row>
    <row r="3153" spans="1:8" x14ac:dyDescent="0.25">
      <c r="A3153" s="1360" t="s">
        <v>13673</v>
      </c>
      <c r="B3153" s="1318" t="s">
        <v>13674</v>
      </c>
    </row>
    <row r="3154" spans="1:8" x14ac:dyDescent="0.25">
      <c r="A3154" s="1360" t="s">
        <v>13675</v>
      </c>
      <c r="C3154" s="1318">
        <v>0.5</v>
      </c>
      <c r="E3154" s="1318">
        <v>2.5</v>
      </c>
    </row>
    <row r="3155" spans="1:8" x14ac:dyDescent="0.25">
      <c r="A3155" s="1360" t="s">
        <v>13676</v>
      </c>
      <c r="B3155" s="1318" t="s">
        <v>12725</v>
      </c>
      <c r="C3155" s="1318">
        <v>0.66</v>
      </c>
      <c r="D3155" s="1318">
        <v>0.2</v>
      </c>
      <c r="G3155" s="1318" t="s">
        <v>13677</v>
      </c>
      <c r="H3155" s="1318" t="s">
        <v>21767</v>
      </c>
    </row>
    <row r="3156" spans="1:8" x14ac:dyDescent="0.25">
      <c r="A3156" s="1360" t="s">
        <v>13676</v>
      </c>
      <c r="B3156" s="1318" t="s">
        <v>12725</v>
      </c>
      <c r="C3156" s="1318">
        <v>1.65</v>
      </c>
      <c r="D3156" s="1318">
        <v>0.5</v>
      </c>
      <c r="G3156" s="1318" t="s">
        <v>13677</v>
      </c>
      <c r="H3156" s="1318" t="s">
        <v>21858</v>
      </c>
    </row>
    <row r="3157" spans="1:8" x14ac:dyDescent="0.25">
      <c r="A3157" s="1360" t="s">
        <v>13678</v>
      </c>
      <c r="C3157" s="1318">
        <v>400</v>
      </c>
      <c r="E3157" s="1318">
        <v>1000</v>
      </c>
      <c r="G3157" s="1318" t="s">
        <v>13679</v>
      </c>
    </row>
    <row r="3158" spans="1:8" x14ac:dyDescent="0.25">
      <c r="A3158" s="1360" t="s">
        <v>13680</v>
      </c>
      <c r="B3158" s="1318" t="s">
        <v>12726</v>
      </c>
      <c r="C3158" s="1318">
        <v>5.0000000000000001E-3</v>
      </c>
      <c r="E3158" s="1318">
        <v>2.5000000000000001E-2</v>
      </c>
      <c r="G3158" s="1318" t="s">
        <v>21768</v>
      </c>
    </row>
    <row r="3159" spans="1:8" x14ac:dyDescent="0.25">
      <c r="A3159" s="1360" t="s">
        <v>13682</v>
      </c>
      <c r="B3159" s="1318" t="s">
        <v>12727</v>
      </c>
      <c r="C3159" s="1318">
        <v>0.4</v>
      </c>
      <c r="E3159" s="1318">
        <v>0.8</v>
      </c>
      <c r="G3159" s="1318" t="s">
        <v>6548</v>
      </c>
    </row>
    <row r="3160" spans="1:8" x14ac:dyDescent="0.25">
      <c r="A3160" s="1360" t="s">
        <v>13683</v>
      </c>
      <c r="B3160" s="1318" t="s">
        <v>13684</v>
      </c>
    </row>
    <row r="3161" spans="1:8" x14ac:dyDescent="0.25">
      <c r="A3161" s="1360" t="s">
        <v>13685</v>
      </c>
      <c r="B3161" s="1318" t="s">
        <v>12728</v>
      </c>
      <c r="C3161" s="1318">
        <v>5</v>
      </c>
      <c r="E3161" s="1318">
        <v>10</v>
      </c>
      <c r="G3161" s="1318" t="s">
        <v>12729</v>
      </c>
    </row>
    <row r="3162" spans="1:8" x14ac:dyDescent="0.25">
      <c r="A3162" s="1360" t="s">
        <v>13686</v>
      </c>
      <c r="B3162" s="1318" t="s">
        <v>12730</v>
      </c>
      <c r="C3162" s="1318">
        <v>40</v>
      </c>
      <c r="D3162" s="1318">
        <v>9</v>
      </c>
      <c r="E3162" s="1318" t="s">
        <v>21769</v>
      </c>
      <c r="F3162" s="1318">
        <v>18</v>
      </c>
    </row>
    <row r="3163" spans="1:8" x14ac:dyDescent="0.25">
      <c r="A3163" s="1360" t="s">
        <v>13687</v>
      </c>
      <c r="B3163" s="1318" t="s">
        <v>13688</v>
      </c>
    </row>
    <row r="3164" spans="1:8" x14ac:dyDescent="0.25">
      <c r="A3164" s="1360" t="s">
        <v>21770</v>
      </c>
      <c r="C3164" s="1318" t="s">
        <v>21771</v>
      </c>
      <c r="E3164" s="1318" t="s">
        <v>6047</v>
      </c>
      <c r="G3164" s="1318" t="s">
        <v>21772</v>
      </c>
      <c r="H3164" s="1318" t="s">
        <v>21773</v>
      </c>
    </row>
    <row r="3165" spans="1:8" x14ac:dyDescent="0.25">
      <c r="A3165" s="1360" t="s">
        <v>21770</v>
      </c>
      <c r="C3165" s="1318" t="s">
        <v>21774</v>
      </c>
      <c r="E3165" s="1318">
        <v>2E-3</v>
      </c>
    </row>
    <row r="3166" spans="1:8" x14ac:dyDescent="0.25">
      <c r="A3166" s="1360" t="s">
        <v>22278</v>
      </c>
      <c r="C3166" s="1318" t="s">
        <v>21772</v>
      </c>
      <c r="D3166" s="1318" t="s">
        <v>22279</v>
      </c>
    </row>
    <row r="3167" spans="1:8" x14ac:dyDescent="0.25">
      <c r="A3167" s="1360" t="s">
        <v>13689</v>
      </c>
      <c r="B3167" s="1318" t="s">
        <v>12732</v>
      </c>
      <c r="C3167" s="1318">
        <v>1</v>
      </c>
      <c r="E3167" s="1318">
        <v>3</v>
      </c>
      <c r="G3167" s="1318" t="s">
        <v>12711</v>
      </c>
    </row>
    <row r="3168" spans="1:8" x14ac:dyDescent="0.25">
      <c r="A3168" s="1360" t="s">
        <v>21775</v>
      </c>
      <c r="B3168" s="1318" t="s">
        <v>13690</v>
      </c>
    </row>
    <row r="3169" spans="1:7" x14ac:dyDescent="0.25">
      <c r="A3169" s="1360" t="s">
        <v>21776</v>
      </c>
      <c r="B3169" s="1318" t="s">
        <v>21777</v>
      </c>
    </row>
    <row r="3170" spans="1:7" x14ac:dyDescent="0.25">
      <c r="A3170" s="1360" t="s">
        <v>13692</v>
      </c>
      <c r="B3170" s="1318" t="s">
        <v>13693</v>
      </c>
    </row>
    <row r="3171" spans="1:7" x14ac:dyDescent="0.25">
      <c r="A3171" s="1360" t="s">
        <v>13694</v>
      </c>
      <c r="B3171" s="1318" t="s">
        <v>12733</v>
      </c>
      <c r="C3171" s="1318">
        <v>30</v>
      </c>
      <c r="D3171" s="1318">
        <v>5</v>
      </c>
      <c r="E3171" s="1318">
        <v>60</v>
      </c>
      <c r="F3171" s="1318">
        <v>10</v>
      </c>
      <c r="G3171" s="1318" t="s">
        <v>12716</v>
      </c>
    </row>
    <row r="3172" spans="1:7" x14ac:dyDescent="0.25">
      <c r="A3172" s="1360" t="s">
        <v>13695</v>
      </c>
      <c r="B3172" s="1318" t="s">
        <v>12734</v>
      </c>
      <c r="C3172" s="1318" t="s">
        <v>21778</v>
      </c>
      <c r="E3172" s="1318" t="s">
        <v>21779</v>
      </c>
      <c r="G3172" s="1318" t="s">
        <v>22280</v>
      </c>
    </row>
    <row r="3173" spans="1:7" x14ac:dyDescent="0.25">
      <c r="A3173" s="1360" t="s">
        <v>13697</v>
      </c>
      <c r="B3173" s="1318" t="s">
        <v>12735</v>
      </c>
      <c r="C3173" s="1318">
        <v>0.7</v>
      </c>
      <c r="D3173" s="1318">
        <v>0.1</v>
      </c>
      <c r="E3173" s="1318">
        <v>1.4</v>
      </c>
      <c r="F3173" s="1318">
        <v>0.2</v>
      </c>
      <c r="G3173" s="1318" t="s">
        <v>6548</v>
      </c>
    </row>
    <row r="3174" spans="1:7" x14ac:dyDescent="0.25">
      <c r="A3174" s="1360" t="s">
        <v>13698</v>
      </c>
      <c r="B3174" s="1318" t="s">
        <v>12736</v>
      </c>
      <c r="C3174" s="1318">
        <v>20</v>
      </c>
      <c r="D3174" s="1318">
        <v>4.4000000000000004</v>
      </c>
      <c r="E3174" s="1318">
        <v>40</v>
      </c>
      <c r="F3174" s="1318">
        <v>8.8000000000000007</v>
      </c>
      <c r="G3174" s="1318" t="s">
        <v>12716</v>
      </c>
    </row>
    <row r="3175" spans="1:7" x14ac:dyDescent="0.25">
      <c r="A3175" s="1360" t="s">
        <v>13699</v>
      </c>
      <c r="B3175" s="1318" t="s">
        <v>13700</v>
      </c>
      <c r="C3175" s="1318">
        <v>4.4000000000000004</v>
      </c>
      <c r="D3175" s="1318">
        <v>1</v>
      </c>
      <c r="E3175" s="1318">
        <v>8.8000000000000007</v>
      </c>
      <c r="F3175" s="1318">
        <v>2</v>
      </c>
      <c r="G3175" s="1318" t="s">
        <v>13701</v>
      </c>
    </row>
    <row r="3176" spans="1:7" x14ac:dyDescent="0.25">
      <c r="A3176" s="1360" t="s">
        <v>17558</v>
      </c>
      <c r="B3176" s="1318" t="s">
        <v>12737</v>
      </c>
      <c r="C3176" s="1318">
        <v>15</v>
      </c>
      <c r="D3176" s="1318">
        <v>1.8</v>
      </c>
      <c r="E3176" s="1318">
        <v>30</v>
      </c>
      <c r="F3176" s="1318">
        <v>3.6</v>
      </c>
      <c r="G3176" s="1318" t="s">
        <v>14022</v>
      </c>
    </row>
    <row r="3177" spans="1:7" x14ac:dyDescent="0.25">
      <c r="A3177" s="1360" t="s">
        <v>13702</v>
      </c>
      <c r="B3177" s="1318" t="s">
        <v>12738</v>
      </c>
      <c r="C3177" s="1318">
        <v>20</v>
      </c>
      <c r="D3177" s="1318">
        <v>5</v>
      </c>
      <c r="E3177" s="1318">
        <v>40</v>
      </c>
      <c r="F3177" s="1318">
        <v>10</v>
      </c>
      <c r="G3177" s="1318" t="s">
        <v>21780</v>
      </c>
    </row>
    <row r="3178" spans="1:7" x14ac:dyDescent="0.25">
      <c r="A3178" s="1360" t="s">
        <v>13703</v>
      </c>
      <c r="B3178" s="1318" t="s">
        <v>12739</v>
      </c>
      <c r="C3178" s="1318">
        <v>1</v>
      </c>
      <c r="D3178" s="1318">
        <v>0.3</v>
      </c>
      <c r="E3178" s="1318">
        <v>6</v>
      </c>
      <c r="F3178" s="1318">
        <v>1.8</v>
      </c>
      <c r="G3178" s="1318" t="s">
        <v>6548</v>
      </c>
    </row>
    <row r="3179" spans="1:7" x14ac:dyDescent="0.25">
      <c r="A3179" s="1360" t="s">
        <v>13704</v>
      </c>
      <c r="B3179" s="1318" t="s">
        <v>13954</v>
      </c>
    </row>
    <row r="3180" spans="1:7" x14ac:dyDescent="0.25">
      <c r="A3180" s="1360" t="s">
        <v>13705</v>
      </c>
      <c r="B3180" s="1318" t="s">
        <v>12740</v>
      </c>
      <c r="C3180" s="1318">
        <v>2.2000000000000002</v>
      </c>
      <c r="D3180" s="1318">
        <v>1</v>
      </c>
      <c r="E3180" s="1318">
        <v>4</v>
      </c>
      <c r="F3180" s="1318">
        <v>1.8</v>
      </c>
      <c r="G3180" s="1318" t="s">
        <v>13706</v>
      </c>
    </row>
    <row r="3181" spans="1:7" x14ac:dyDescent="0.25">
      <c r="A3181" s="1360" t="s">
        <v>13707</v>
      </c>
      <c r="B3181" s="1318" t="s">
        <v>13708</v>
      </c>
    </row>
    <row r="3182" spans="1:7" x14ac:dyDescent="0.25">
      <c r="A3182" s="1360" t="s">
        <v>13709</v>
      </c>
      <c r="B3182" s="1318" t="s">
        <v>12741</v>
      </c>
      <c r="C3182" s="1318">
        <v>7.0000000000000007E-2</v>
      </c>
      <c r="D3182" s="1318">
        <v>0.02</v>
      </c>
      <c r="E3182" s="1318">
        <v>0.36</v>
      </c>
      <c r="F3182" s="1318">
        <v>0.1</v>
      </c>
    </row>
    <row r="3183" spans="1:7" x14ac:dyDescent="0.25">
      <c r="A3183" s="1360" t="s">
        <v>13710</v>
      </c>
    </row>
    <row r="3184" spans="1:7" x14ac:dyDescent="0.25">
      <c r="A3184" s="1360" t="s">
        <v>22281</v>
      </c>
    </row>
    <row r="3185" spans="1:7" x14ac:dyDescent="0.25">
      <c r="A3185" s="1360" t="s">
        <v>22282</v>
      </c>
    </row>
    <row r="3186" spans="1:7" x14ac:dyDescent="0.25">
      <c r="A3186" s="1360" t="s">
        <v>22283</v>
      </c>
    </row>
    <row r="3187" spans="1:7" x14ac:dyDescent="0.25">
      <c r="A3187" s="1360" t="s">
        <v>22284</v>
      </c>
    </row>
    <row r="3188" spans="1:7" x14ac:dyDescent="0.25">
      <c r="A3188" s="1360" t="s">
        <v>22285</v>
      </c>
    </row>
    <row r="3189" spans="1:7" x14ac:dyDescent="0.25">
      <c r="A3189" s="1360" t="s">
        <v>22286</v>
      </c>
      <c r="B3189" s="1318" t="s">
        <v>12742</v>
      </c>
    </row>
    <row r="3190" spans="1:7" x14ac:dyDescent="0.25">
      <c r="A3190" s="1360" t="s">
        <v>22287</v>
      </c>
    </row>
    <row r="3191" spans="1:7" x14ac:dyDescent="0.25">
      <c r="A3191" s="1360" t="s">
        <v>3805</v>
      </c>
    </row>
    <row r="3192" spans="1:7" x14ac:dyDescent="0.25">
      <c r="A3192" s="1360" t="s">
        <v>22288</v>
      </c>
    </row>
    <row r="3193" spans="1:7" x14ac:dyDescent="0.25">
      <c r="A3193" s="1360" t="s">
        <v>22289</v>
      </c>
      <c r="B3193" s="1318">
        <v>300</v>
      </c>
      <c r="C3193" s="1318">
        <v>97</v>
      </c>
      <c r="D3193" s="1318">
        <v>600</v>
      </c>
      <c r="E3193" s="1318">
        <v>194</v>
      </c>
      <c r="F3193" s="1318" t="s">
        <v>6548</v>
      </c>
    </row>
    <row r="3194" spans="1:7" x14ac:dyDescent="0.25">
      <c r="A3194" s="1360" t="s">
        <v>13714</v>
      </c>
      <c r="B3194" s="1318" t="s">
        <v>12746</v>
      </c>
      <c r="C3194" s="1318">
        <v>600</v>
      </c>
      <c r="D3194" s="1318">
        <v>200</v>
      </c>
      <c r="E3194" s="1318">
        <v>900</v>
      </c>
      <c r="F3194" s="1318">
        <v>300</v>
      </c>
      <c r="G3194" s="1318" t="s">
        <v>6548</v>
      </c>
    </row>
    <row r="3195" spans="1:7" x14ac:dyDescent="0.25">
      <c r="A3195" s="1360" t="s">
        <v>13715</v>
      </c>
      <c r="B3195" s="1318" t="s">
        <v>12747</v>
      </c>
      <c r="C3195" s="1318">
        <v>1.5</v>
      </c>
      <c r="D3195" s="1318">
        <v>0.4</v>
      </c>
      <c r="E3195" s="1318">
        <v>3</v>
      </c>
      <c r="F3195" s="1318">
        <v>0.8</v>
      </c>
    </row>
    <row r="3196" spans="1:7" x14ac:dyDescent="0.25">
      <c r="A3196" s="1360" t="s">
        <v>21781</v>
      </c>
      <c r="B3196" s="1318" t="s">
        <v>12748</v>
      </c>
    </row>
    <row r="3197" spans="1:7" x14ac:dyDescent="0.25">
      <c r="A3197" s="1360" t="s">
        <v>22290</v>
      </c>
      <c r="B3197" s="1318">
        <v>1</v>
      </c>
      <c r="C3197" s="1318">
        <v>0.34</v>
      </c>
      <c r="D3197" s="1318">
        <v>4</v>
      </c>
      <c r="E3197" s="1318">
        <v>1.36</v>
      </c>
      <c r="F3197" s="1318" t="s">
        <v>21780</v>
      </c>
    </row>
    <row r="3198" spans="1:7" x14ac:dyDescent="0.25">
      <c r="A3198" s="1360" t="s">
        <v>13718</v>
      </c>
      <c r="B3198" s="1318" t="s">
        <v>12750</v>
      </c>
      <c r="C3198" s="1318">
        <v>98</v>
      </c>
      <c r="D3198" s="1318">
        <v>20</v>
      </c>
      <c r="E3198" s="1318">
        <v>200</v>
      </c>
      <c r="F3198" s="1318">
        <v>40.700000000000003</v>
      </c>
      <c r="G3198" s="1318" t="s">
        <v>13967</v>
      </c>
    </row>
    <row r="3199" spans="1:7" x14ac:dyDescent="0.25">
      <c r="A3199" s="1360" t="s">
        <v>21782</v>
      </c>
      <c r="B3199" s="1318" t="s">
        <v>13720</v>
      </c>
    </row>
    <row r="3200" spans="1:7" x14ac:dyDescent="0.25">
      <c r="A3200" s="1360" t="s">
        <v>21783</v>
      </c>
      <c r="B3200" s="1318" t="s">
        <v>12752</v>
      </c>
      <c r="C3200" s="1318">
        <v>67.5</v>
      </c>
      <c r="D3200" s="1318">
        <v>10</v>
      </c>
      <c r="E3200" s="1318">
        <v>101.2</v>
      </c>
      <c r="F3200" s="1318">
        <v>15</v>
      </c>
      <c r="G3200" s="1318" t="s">
        <v>6548</v>
      </c>
    </row>
    <row r="3201" spans="1:7" x14ac:dyDescent="0.25">
      <c r="A3201" s="1360" t="s">
        <v>13722</v>
      </c>
      <c r="B3201" s="1318" t="s">
        <v>12753</v>
      </c>
      <c r="C3201" s="1318">
        <v>130</v>
      </c>
      <c r="D3201" s="1318">
        <v>19.5</v>
      </c>
      <c r="E3201" s="1318">
        <v>300</v>
      </c>
      <c r="F3201" s="1318">
        <v>45</v>
      </c>
      <c r="G3201" s="1318" t="s">
        <v>14278</v>
      </c>
    </row>
    <row r="3202" spans="1:7" x14ac:dyDescent="0.25">
      <c r="A3202" s="1360" t="s">
        <v>21784</v>
      </c>
      <c r="B3202" s="1318" t="s">
        <v>12755</v>
      </c>
      <c r="C3202" s="1318">
        <v>270</v>
      </c>
      <c r="D3202" s="1318">
        <v>49</v>
      </c>
      <c r="E3202" s="1318">
        <v>550</v>
      </c>
      <c r="F3202" s="1318">
        <v>100</v>
      </c>
      <c r="G3202" s="1318" t="s">
        <v>12711</v>
      </c>
    </row>
    <row r="3203" spans="1:7" x14ac:dyDescent="0.25">
      <c r="A3203" s="1360" t="s">
        <v>17563</v>
      </c>
      <c r="C3203" s="1318">
        <v>950</v>
      </c>
      <c r="D3203" s="1318">
        <v>196.8</v>
      </c>
      <c r="E3203" s="1318">
        <v>1200</v>
      </c>
      <c r="F3203" s="1318">
        <v>248.6</v>
      </c>
    </row>
    <row r="3204" spans="1:7" x14ac:dyDescent="0.25">
      <c r="A3204" s="1360" t="s">
        <v>17564</v>
      </c>
      <c r="B3204" s="1318" t="s">
        <v>12756</v>
      </c>
      <c r="C3204" s="1318">
        <v>241</v>
      </c>
      <c r="D3204" s="1318">
        <v>50</v>
      </c>
      <c r="E3204" s="1318">
        <v>723</v>
      </c>
      <c r="F3204" s="1318">
        <v>150</v>
      </c>
    </row>
    <row r="3205" spans="1:7" x14ac:dyDescent="0.25">
      <c r="A3205" s="1360" t="s">
        <v>13723</v>
      </c>
      <c r="B3205" s="1318" t="s">
        <v>12757</v>
      </c>
      <c r="C3205" s="1318">
        <v>241</v>
      </c>
      <c r="D3205" s="1318">
        <v>50</v>
      </c>
      <c r="E3205" s="1318">
        <v>723</v>
      </c>
      <c r="F3205" s="1318">
        <v>150</v>
      </c>
    </row>
    <row r="3206" spans="1:7" x14ac:dyDescent="0.25">
      <c r="A3206" s="1360" t="s">
        <v>13724</v>
      </c>
      <c r="B3206" s="1318" t="s">
        <v>12758</v>
      </c>
      <c r="C3206" s="1318">
        <v>950</v>
      </c>
      <c r="D3206" s="1318">
        <v>196.8</v>
      </c>
      <c r="E3206" s="1318">
        <v>1200</v>
      </c>
      <c r="F3206" s="1318">
        <v>248.6</v>
      </c>
    </row>
    <row r="3207" spans="1:7" x14ac:dyDescent="0.25">
      <c r="A3207" s="1360" t="s">
        <v>13725</v>
      </c>
      <c r="B3207" s="1318" t="s">
        <v>12759</v>
      </c>
      <c r="C3207" s="1318">
        <v>241</v>
      </c>
      <c r="D3207" s="1318">
        <v>50</v>
      </c>
      <c r="E3207" s="1318">
        <v>723</v>
      </c>
      <c r="F3207" s="1318">
        <v>150</v>
      </c>
    </row>
    <row r="3208" spans="1:7" x14ac:dyDescent="0.25">
      <c r="A3208" s="1360" t="s">
        <v>13726</v>
      </c>
      <c r="B3208" s="1318" t="s">
        <v>12760</v>
      </c>
      <c r="C3208" s="1318">
        <v>10</v>
      </c>
      <c r="D3208" s="1318">
        <v>1.9</v>
      </c>
      <c r="E3208" s="1318">
        <v>20</v>
      </c>
      <c r="F3208" s="1318">
        <v>3.8</v>
      </c>
      <c r="G3208" s="1318" t="s">
        <v>12729</v>
      </c>
    </row>
    <row r="3209" spans="1:7" x14ac:dyDescent="0.25">
      <c r="A3209" s="1360" t="s">
        <v>13727</v>
      </c>
      <c r="B3209" s="1318" t="s">
        <v>13728</v>
      </c>
    </row>
    <row r="3210" spans="1:7" x14ac:dyDescent="0.25">
      <c r="A3210" s="1360" t="s">
        <v>13729</v>
      </c>
      <c r="B3210" s="1318" t="s">
        <v>13730</v>
      </c>
    </row>
    <row r="3211" spans="1:7" x14ac:dyDescent="0.25">
      <c r="A3211" s="1360" t="s">
        <v>13731</v>
      </c>
      <c r="B3211" s="1318" t="s">
        <v>13720</v>
      </c>
    </row>
    <row r="3212" spans="1:7" x14ac:dyDescent="0.25">
      <c r="A3212" s="1360" t="s">
        <v>13732</v>
      </c>
      <c r="B3212" s="1318" t="s">
        <v>13733</v>
      </c>
    </row>
    <row r="3213" spans="1:7" x14ac:dyDescent="0.25">
      <c r="A3213" s="1360" t="s">
        <v>13734</v>
      </c>
      <c r="B3213" s="1318" t="s">
        <v>13735</v>
      </c>
    </row>
    <row r="3214" spans="1:7" x14ac:dyDescent="0.25">
      <c r="A3214" s="1360" t="s">
        <v>13736</v>
      </c>
      <c r="B3214" s="1318" t="s">
        <v>13737</v>
      </c>
    </row>
    <row r="3215" spans="1:7" x14ac:dyDescent="0.25">
      <c r="A3215" s="1360" t="s">
        <v>13738</v>
      </c>
      <c r="B3215" s="1318" t="s">
        <v>12761</v>
      </c>
      <c r="C3215" s="1318">
        <v>100</v>
      </c>
      <c r="D3215" s="1318">
        <v>27.3</v>
      </c>
      <c r="E3215" s="1318">
        <v>200</v>
      </c>
      <c r="F3215" s="1318">
        <v>54.6</v>
      </c>
      <c r="G3215" s="1318" t="s">
        <v>6548</v>
      </c>
    </row>
    <row r="3216" spans="1:7" x14ac:dyDescent="0.25">
      <c r="A3216" s="1360" t="s">
        <v>13739</v>
      </c>
      <c r="B3216" s="1318" t="s">
        <v>13740</v>
      </c>
    </row>
    <row r="3217" spans="1:7" x14ac:dyDescent="0.25">
      <c r="A3217" s="1360" t="s">
        <v>13741</v>
      </c>
      <c r="B3217" s="1318" t="s">
        <v>13742</v>
      </c>
    </row>
    <row r="3218" spans="1:7" x14ac:dyDescent="0.25">
      <c r="A3218" s="1360" t="s">
        <v>13743</v>
      </c>
      <c r="B3218" s="1318" t="s">
        <v>13735</v>
      </c>
    </row>
    <row r="3219" spans="1:7" x14ac:dyDescent="0.25">
      <c r="A3219" s="1360" t="s">
        <v>17565</v>
      </c>
      <c r="B3219" s="1318" t="s">
        <v>12762</v>
      </c>
      <c r="C3219" s="1318">
        <v>0.5</v>
      </c>
      <c r="E3219" s="1318">
        <v>1</v>
      </c>
      <c r="G3219" s="1318" t="s">
        <v>12713</v>
      </c>
    </row>
    <row r="3220" spans="1:7" x14ac:dyDescent="0.25">
      <c r="A3220" s="1360" t="s">
        <v>13744</v>
      </c>
      <c r="B3220" s="1318" t="s">
        <v>13745</v>
      </c>
    </row>
    <row r="3221" spans="1:7" x14ac:dyDescent="0.25">
      <c r="A3221" s="1360" t="s">
        <v>21785</v>
      </c>
      <c r="C3221" s="1318">
        <v>2</v>
      </c>
      <c r="E3221" s="1318">
        <v>4</v>
      </c>
      <c r="G3221" s="1318" t="s">
        <v>6548</v>
      </c>
    </row>
    <row r="3222" spans="1:7" x14ac:dyDescent="0.25">
      <c r="A3222" s="1360" t="s">
        <v>21786</v>
      </c>
      <c r="C3222" s="1318">
        <v>0.1</v>
      </c>
      <c r="E3222" s="1318">
        <v>0.2</v>
      </c>
      <c r="G3222" s="1318" t="s">
        <v>12711</v>
      </c>
    </row>
    <row r="3223" spans="1:7" x14ac:dyDescent="0.25">
      <c r="A3223" s="1360" t="s">
        <v>13748</v>
      </c>
      <c r="B3223" s="1318" t="s">
        <v>12763</v>
      </c>
      <c r="C3223" s="1318">
        <v>700</v>
      </c>
      <c r="D3223" s="1318">
        <v>200</v>
      </c>
      <c r="E3223" s="1318">
        <v>2000</v>
      </c>
      <c r="F3223" s="1318">
        <v>572</v>
      </c>
      <c r="G3223" s="1318" t="s">
        <v>6548</v>
      </c>
    </row>
    <row r="3224" spans="1:7" x14ac:dyDescent="0.25">
      <c r="A3224" s="1360" t="s">
        <v>13749</v>
      </c>
      <c r="B3224" s="1318" t="s">
        <v>13750</v>
      </c>
    </row>
    <row r="3225" spans="1:7" x14ac:dyDescent="0.25">
      <c r="A3225" s="1360" t="s">
        <v>13751</v>
      </c>
      <c r="B3225" s="1318" t="s">
        <v>12764</v>
      </c>
      <c r="C3225" s="1318">
        <v>200</v>
      </c>
      <c r="D3225" s="1318">
        <v>48</v>
      </c>
      <c r="E3225" s="1318">
        <v>400</v>
      </c>
      <c r="F3225" s="1318">
        <v>96</v>
      </c>
      <c r="G3225" s="1318" t="s">
        <v>12711</v>
      </c>
    </row>
    <row r="3226" spans="1:7" x14ac:dyDescent="0.25">
      <c r="A3226" s="1360" t="s">
        <v>13752</v>
      </c>
      <c r="B3226" s="1318" t="s">
        <v>12765</v>
      </c>
      <c r="C3226" s="1318">
        <v>40</v>
      </c>
      <c r="D3226" s="1318">
        <v>9.8000000000000007</v>
      </c>
      <c r="E3226" s="1318">
        <v>80</v>
      </c>
      <c r="F3226" s="1318">
        <v>19.600000000000001</v>
      </c>
      <c r="G3226" s="1318" t="s">
        <v>14278</v>
      </c>
    </row>
    <row r="3227" spans="1:7" x14ac:dyDescent="0.25">
      <c r="A3227" s="1360" t="s">
        <v>13753</v>
      </c>
      <c r="B3227" s="1318" t="s">
        <v>12766</v>
      </c>
      <c r="C3227" s="1318">
        <v>1000</v>
      </c>
      <c r="D3227" s="1318">
        <v>293</v>
      </c>
      <c r="E3227" s="1318">
        <v>1300</v>
      </c>
      <c r="F3227" s="1318">
        <v>381</v>
      </c>
    </row>
    <row r="3228" spans="1:7" x14ac:dyDescent="0.25">
      <c r="A3228" s="1360" t="s">
        <v>13754</v>
      </c>
      <c r="B3228" s="1318" t="s">
        <v>12767</v>
      </c>
      <c r="C3228" s="1318">
        <v>20</v>
      </c>
      <c r="D3228" s="1318">
        <v>4.8499999999999996</v>
      </c>
      <c r="E3228" s="1318">
        <v>40</v>
      </c>
      <c r="F3228" s="1318">
        <v>9.6999999999999993</v>
      </c>
      <c r="G3228" s="1318" t="s">
        <v>6548</v>
      </c>
    </row>
    <row r="3229" spans="1:7" x14ac:dyDescent="0.25">
      <c r="A3229" s="1360" t="s">
        <v>13755</v>
      </c>
      <c r="B3229" s="1318" t="s">
        <v>12768</v>
      </c>
      <c r="C3229" s="1318">
        <v>50</v>
      </c>
      <c r="D3229" s="1318">
        <v>8.6999999999999993</v>
      </c>
      <c r="E3229" s="1318">
        <v>100</v>
      </c>
      <c r="F3229" s="1318">
        <v>17.399999999999999</v>
      </c>
    </row>
    <row r="3230" spans="1:7" x14ac:dyDescent="0.25">
      <c r="A3230" s="1360" t="s">
        <v>13756</v>
      </c>
      <c r="B3230" s="1318" t="s">
        <v>12769</v>
      </c>
      <c r="C3230" s="1318">
        <v>15</v>
      </c>
      <c r="D3230" s="1318">
        <v>2.15</v>
      </c>
      <c r="E3230" s="1318">
        <v>30</v>
      </c>
      <c r="F3230" s="1318">
        <v>4.3</v>
      </c>
      <c r="G3230" s="1318" t="s">
        <v>13757</v>
      </c>
    </row>
    <row r="3231" spans="1:7" x14ac:dyDescent="0.25">
      <c r="A3231" s="1360" t="s">
        <v>13758</v>
      </c>
      <c r="B3231" s="1318" t="s">
        <v>12770</v>
      </c>
      <c r="C3231" s="1318">
        <v>200</v>
      </c>
      <c r="D3231" s="1318">
        <v>41.4</v>
      </c>
      <c r="E3231" s="1318">
        <v>300</v>
      </c>
      <c r="F3231" s="1318">
        <v>62.1</v>
      </c>
      <c r="G3231" s="1318" t="s">
        <v>6548</v>
      </c>
    </row>
    <row r="3232" spans="1:7" x14ac:dyDescent="0.25">
      <c r="A3232" s="1360" t="s">
        <v>13759</v>
      </c>
      <c r="B3232" s="1318" t="s">
        <v>13760</v>
      </c>
    </row>
    <row r="3233" spans="1:7" x14ac:dyDescent="0.25">
      <c r="A3233" s="1360" t="s">
        <v>21787</v>
      </c>
      <c r="B3233" s="1318" t="s">
        <v>12771</v>
      </c>
      <c r="C3233" s="1318">
        <v>0.08</v>
      </c>
      <c r="E3233" s="1318">
        <v>0.2</v>
      </c>
      <c r="G3233" s="1318" t="s">
        <v>21788</v>
      </c>
    </row>
    <row r="3234" spans="1:7" x14ac:dyDescent="0.25">
      <c r="A3234" s="1360" t="s">
        <v>13761</v>
      </c>
      <c r="B3234" s="1318" t="s">
        <v>12772</v>
      </c>
      <c r="C3234" s="1318">
        <v>25</v>
      </c>
      <c r="D3234" s="1318">
        <v>10</v>
      </c>
      <c r="E3234" s="1318">
        <v>50</v>
      </c>
      <c r="F3234" s="1318">
        <v>20</v>
      </c>
      <c r="G3234" s="1318" t="s">
        <v>12729</v>
      </c>
    </row>
    <row r="3235" spans="1:7" x14ac:dyDescent="0.25">
      <c r="A3235" s="1360" t="s">
        <v>13762</v>
      </c>
      <c r="B3235" s="1318" t="s">
        <v>12773</v>
      </c>
      <c r="C3235" s="1318">
        <v>0.3</v>
      </c>
      <c r="D3235" s="1318">
        <v>0.17</v>
      </c>
      <c r="E3235" s="1318">
        <v>0.6</v>
      </c>
      <c r="F3235" s="1318">
        <v>0.34</v>
      </c>
      <c r="G3235" s="1318" t="s">
        <v>13701</v>
      </c>
    </row>
    <row r="3236" spans="1:7" x14ac:dyDescent="0.25">
      <c r="A3236" s="1360" t="s">
        <v>13763</v>
      </c>
      <c r="B3236" s="1318" t="s">
        <v>13764</v>
      </c>
    </row>
    <row r="3237" spans="1:7" x14ac:dyDescent="0.25">
      <c r="A3237" s="1360" t="s">
        <v>13765</v>
      </c>
      <c r="B3237" s="1318" t="s">
        <v>12774</v>
      </c>
      <c r="C3237" s="1318">
        <v>0.1</v>
      </c>
      <c r="D3237" s="1318">
        <v>8.6999999999999994E-2</v>
      </c>
      <c r="E3237" s="1318">
        <v>0.2</v>
      </c>
      <c r="F3237" s="1318">
        <v>0.17399999999999999</v>
      </c>
    </row>
    <row r="3238" spans="1:7" x14ac:dyDescent="0.25">
      <c r="A3238" s="1360" t="s">
        <v>13766</v>
      </c>
      <c r="B3238" s="1318" t="s">
        <v>12775</v>
      </c>
      <c r="C3238" s="1318">
        <v>800</v>
      </c>
      <c r="D3238" s="1318">
        <v>91.7</v>
      </c>
      <c r="E3238" s="1318">
        <v>1300</v>
      </c>
      <c r="F3238" s="1318">
        <v>149</v>
      </c>
    </row>
    <row r="3239" spans="1:7" x14ac:dyDescent="0.25">
      <c r="A3239" s="1360" t="s">
        <v>13767</v>
      </c>
      <c r="B3239" s="1318" t="s">
        <v>12776</v>
      </c>
      <c r="C3239" s="1318">
        <v>0.8</v>
      </c>
      <c r="D3239" s="1318">
        <v>0.1</v>
      </c>
      <c r="E3239" s="1318">
        <v>2</v>
      </c>
      <c r="F3239" s="1318">
        <v>0.26</v>
      </c>
      <c r="G3239" s="1318" t="s">
        <v>13768</v>
      </c>
    </row>
    <row r="3240" spans="1:7" x14ac:dyDescent="0.25">
      <c r="A3240" s="1360" t="s">
        <v>13769</v>
      </c>
      <c r="B3240" s="1318" t="s">
        <v>13770</v>
      </c>
    </row>
    <row r="3241" spans="1:7" x14ac:dyDescent="0.25">
      <c r="A3241" s="1360" t="s">
        <v>13771</v>
      </c>
      <c r="B3241" s="1318" t="s">
        <v>12777</v>
      </c>
      <c r="C3241" s="1318">
        <v>5</v>
      </c>
      <c r="D3241" s="1318">
        <v>0.43</v>
      </c>
      <c r="E3241" s="1318">
        <v>10</v>
      </c>
      <c r="F3241" s="1318">
        <v>0.86</v>
      </c>
      <c r="G3241" s="1318" t="s">
        <v>13772</v>
      </c>
    </row>
    <row r="3242" spans="1:7" x14ac:dyDescent="0.25">
      <c r="A3242" s="1360" t="s">
        <v>13773</v>
      </c>
      <c r="B3242" s="1318" t="s">
        <v>12779</v>
      </c>
      <c r="C3242" s="1318">
        <v>3</v>
      </c>
      <c r="D3242" s="1318">
        <v>0.55000000000000004</v>
      </c>
      <c r="E3242" s="1318">
        <v>6</v>
      </c>
      <c r="F3242" s="1318">
        <v>1.1000000000000001</v>
      </c>
      <c r="G3242" s="1318" t="s">
        <v>6548</v>
      </c>
    </row>
    <row r="3243" spans="1:7" x14ac:dyDescent="0.25">
      <c r="A3243" s="1360" t="s">
        <v>13774</v>
      </c>
      <c r="B3243" s="1318" t="s">
        <v>12780</v>
      </c>
      <c r="C3243" s="1318">
        <v>5</v>
      </c>
      <c r="E3243" s="1318">
        <v>10</v>
      </c>
      <c r="G3243" s="1318" t="s">
        <v>6548</v>
      </c>
    </row>
    <row r="3244" spans="1:7" x14ac:dyDescent="0.25">
      <c r="A3244" s="1360" t="s">
        <v>13775</v>
      </c>
      <c r="B3244" s="1318" t="s">
        <v>12781</v>
      </c>
      <c r="C3244" s="1318">
        <v>15</v>
      </c>
      <c r="D3244" s="1318">
        <v>5</v>
      </c>
      <c r="E3244" s="1318">
        <v>30</v>
      </c>
      <c r="F3244" s="1318">
        <v>10</v>
      </c>
      <c r="G3244" s="1318" t="s">
        <v>6548</v>
      </c>
    </row>
    <row r="3245" spans="1:7" x14ac:dyDescent="0.25">
      <c r="A3245" s="1360" t="s">
        <v>21789</v>
      </c>
      <c r="B3245" s="1318" t="s">
        <v>12782</v>
      </c>
      <c r="C3245" s="1318">
        <v>50</v>
      </c>
      <c r="D3245" s="1318">
        <v>10.27</v>
      </c>
      <c r="E3245" s="1318">
        <v>100</v>
      </c>
      <c r="F3245" s="1318">
        <v>20.54</v>
      </c>
      <c r="G3245" s="1318" t="s">
        <v>12711</v>
      </c>
    </row>
    <row r="3246" spans="1:7" x14ac:dyDescent="0.25">
      <c r="A3246" s="1360" t="s">
        <v>13777</v>
      </c>
      <c r="B3246" s="1318" t="s">
        <v>21790</v>
      </c>
    </row>
    <row r="3247" spans="1:7" x14ac:dyDescent="0.25">
      <c r="A3247" s="1360" t="s">
        <v>13778</v>
      </c>
      <c r="B3247" s="1318" t="s">
        <v>12783</v>
      </c>
      <c r="C3247" s="1318">
        <v>4</v>
      </c>
      <c r="D3247" s="1318">
        <v>0.93</v>
      </c>
      <c r="E3247" s="1318">
        <v>8</v>
      </c>
      <c r="F3247" s="1318">
        <v>1.86</v>
      </c>
      <c r="G3247" s="1318" t="s">
        <v>12729</v>
      </c>
    </row>
    <row r="3248" spans="1:7" x14ac:dyDescent="0.25">
      <c r="A3248" s="1360" t="s">
        <v>13779</v>
      </c>
      <c r="B3248" s="1318" t="s">
        <v>13780</v>
      </c>
    </row>
    <row r="3249" spans="1:7" x14ac:dyDescent="0.25">
      <c r="A3249" s="1360" t="s">
        <v>13781</v>
      </c>
      <c r="B3249" s="1318" t="s">
        <v>12784</v>
      </c>
      <c r="C3249" s="1318">
        <v>300</v>
      </c>
      <c r="D3249" s="1318">
        <v>97.4</v>
      </c>
      <c r="E3249" s="1318">
        <v>600</v>
      </c>
      <c r="F3249" s="1318">
        <v>194.8</v>
      </c>
    </row>
    <row r="3250" spans="1:7" x14ac:dyDescent="0.25">
      <c r="A3250" s="1360" t="s">
        <v>13782</v>
      </c>
      <c r="B3250" s="1318" t="s">
        <v>12785</v>
      </c>
      <c r="C3250" s="1318">
        <v>5</v>
      </c>
      <c r="E3250" s="1318">
        <v>10</v>
      </c>
      <c r="G3250" s="1318" t="s">
        <v>13040</v>
      </c>
    </row>
    <row r="3251" spans="1:7" x14ac:dyDescent="0.25">
      <c r="A3251" s="1360" t="s">
        <v>13783</v>
      </c>
      <c r="B3251" s="1318" t="s">
        <v>12786</v>
      </c>
      <c r="C3251" s="1318">
        <v>10</v>
      </c>
      <c r="E3251" s="1318">
        <v>20</v>
      </c>
      <c r="G3251" s="1318" t="s">
        <v>12716</v>
      </c>
    </row>
    <row r="3252" spans="1:7" x14ac:dyDescent="0.25">
      <c r="A3252" s="1360" t="s">
        <v>21791</v>
      </c>
      <c r="B3252" s="1318" t="s">
        <v>12788</v>
      </c>
      <c r="C3252" s="1318">
        <v>19</v>
      </c>
      <c r="D3252" s="1318">
        <v>1.92</v>
      </c>
      <c r="E3252" s="1318">
        <v>48</v>
      </c>
      <c r="F3252" s="1318">
        <v>4.8499999999999996</v>
      </c>
    </row>
    <row r="3253" spans="1:7" x14ac:dyDescent="0.25">
      <c r="A3253" s="1360" t="s">
        <v>13784</v>
      </c>
      <c r="B3253" s="1318" t="s">
        <v>12789</v>
      </c>
      <c r="C3253" s="1318">
        <v>5</v>
      </c>
      <c r="D3253" s="1318">
        <v>0.7</v>
      </c>
      <c r="E3253" s="1318">
        <v>10</v>
      </c>
      <c r="F3253" s="1318">
        <v>1.4</v>
      </c>
      <c r="G3253" s="1318" t="s">
        <v>6548</v>
      </c>
    </row>
    <row r="3254" spans="1:7" x14ac:dyDescent="0.25">
      <c r="A3254" s="1360" t="s">
        <v>17569</v>
      </c>
      <c r="B3254" s="1318" t="s">
        <v>12790</v>
      </c>
      <c r="C3254" s="1318">
        <v>0.05</v>
      </c>
      <c r="E3254" s="1318">
        <v>0.1</v>
      </c>
      <c r="G3254" s="1318" t="s">
        <v>21792</v>
      </c>
    </row>
    <row r="3255" spans="1:7" x14ac:dyDescent="0.25">
      <c r="A3255" s="1360" t="s">
        <v>13785</v>
      </c>
      <c r="B3255" s="1318" t="s">
        <v>13786</v>
      </c>
    </row>
    <row r="3256" spans="1:7" x14ac:dyDescent="0.25">
      <c r="A3256" s="1360" t="s">
        <v>13787</v>
      </c>
      <c r="B3256" s="1318" t="s">
        <v>12791</v>
      </c>
      <c r="C3256" s="1318">
        <v>2000</v>
      </c>
      <c r="D3256" s="1318">
        <v>925</v>
      </c>
      <c r="E3256" s="1318">
        <v>5000</v>
      </c>
      <c r="F3256" s="1318">
        <v>2312.5</v>
      </c>
    </row>
    <row r="3257" spans="1:7" x14ac:dyDescent="0.25">
      <c r="A3257" s="1360" t="s">
        <v>21793</v>
      </c>
      <c r="B3257" s="1318" t="s">
        <v>14302</v>
      </c>
    </row>
    <row r="3258" spans="1:7" x14ac:dyDescent="0.25">
      <c r="A3258" s="1360" t="s">
        <v>13788</v>
      </c>
      <c r="B3258" s="1318" t="s">
        <v>12792</v>
      </c>
      <c r="C3258" s="1318">
        <v>45</v>
      </c>
      <c r="D3258" s="1318">
        <v>10</v>
      </c>
      <c r="E3258" s="1318">
        <v>90</v>
      </c>
      <c r="F3258" s="1318">
        <v>20</v>
      </c>
      <c r="G3258" s="1318" t="s">
        <v>12711</v>
      </c>
    </row>
    <row r="3259" spans="1:7" x14ac:dyDescent="0.25">
      <c r="A3259" s="1360" t="s">
        <v>13789</v>
      </c>
      <c r="B3259" s="1318" t="s">
        <v>12793</v>
      </c>
      <c r="C3259" s="1318">
        <v>2</v>
      </c>
      <c r="D3259" s="1318">
        <v>0.44</v>
      </c>
      <c r="E3259" s="1318">
        <v>4</v>
      </c>
      <c r="F3259" s="1318">
        <v>0.88</v>
      </c>
      <c r="G3259" s="1318" t="s">
        <v>12713</v>
      </c>
    </row>
    <row r="3260" spans="1:7" x14ac:dyDescent="0.25">
      <c r="A3260" s="1360" t="s">
        <v>13790</v>
      </c>
      <c r="B3260" s="1318" t="s">
        <v>12794</v>
      </c>
      <c r="C3260" s="1318">
        <v>12</v>
      </c>
      <c r="D3260" s="1318">
        <v>2</v>
      </c>
      <c r="E3260" s="1318">
        <v>60</v>
      </c>
      <c r="F3260" s="1318">
        <v>10</v>
      </c>
      <c r="G3260" s="1318" t="s">
        <v>12711</v>
      </c>
    </row>
    <row r="3261" spans="1:7" x14ac:dyDescent="0.25">
      <c r="A3261" s="1360" t="s">
        <v>13791</v>
      </c>
      <c r="B3261" s="1318" t="s">
        <v>12795</v>
      </c>
      <c r="C3261" s="1318">
        <v>12</v>
      </c>
      <c r="D3261" s="1318">
        <v>2</v>
      </c>
      <c r="E3261" s="1318">
        <v>60</v>
      </c>
      <c r="F3261" s="1318">
        <v>10</v>
      </c>
      <c r="G3261" s="1318" t="s">
        <v>12711</v>
      </c>
    </row>
    <row r="3262" spans="1:7" x14ac:dyDescent="0.25">
      <c r="A3262" s="1360" t="s">
        <v>17570</v>
      </c>
      <c r="B3262" s="1318" t="s">
        <v>12961</v>
      </c>
    </row>
    <row r="3263" spans="1:7" x14ac:dyDescent="0.25">
      <c r="A3263" s="1360" t="s">
        <v>13792</v>
      </c>
      <c r="B3263" s="1318" t="s">
        <v>12796</v>
      </c>
      <c r="C3263" s="1318">
        <v>3000</v>
      </c>
      <c r="D3263" s="1318">
        <v>597</v>
      </c>
      <c r="E3263" s="1318">
        <v>5000</v>
      </c>
      <c r="F3263" s="1318">
        <v>995</v>
      </c>
    </row>
    <row r="3264" spans="1:7" x14ac:dyDescent="0.25">
      <c r="A3264" s="1360" t="s">
        <v>13793</v>
      </c>
      <c r="B3264" s="1318" t="s">
        <v>12797</v>
      </c>
      <c r="C3264" s="1318">
        <v>400</v>
      </c>
      <c r="D3264" s="1318">
        <v>97</v>
      </c>
      <c r="E3264" s="1318">
        <v>800</v>
      </c>
      <c r="F3264" s="1318">
        <v>194</v>
      </c>
      <c r="G3264" s="1318" t="s">
        <v>12711</v>
      </c>
    </row>
    <row r="3265" spans="1:7" x14ac:dyDescent="0.25">
      <c r="A3265" s="1360" t="s">
        <v>13794</v>
      </c>
      <c r="B3265" s="1318" t="s">
        <v>12798</v>
      </c>
      <c r="C3265" s="1318">
        <v>8.1999999999999993</v>
      </c>
      <c r="D3265" s="1318">
        <v>2</v>
      </c>
      <c r="E3265" s="1318">
        <v>16.399999999999999</v>
      </c>
      <c r="F3265" s="1318">
        <v>4</v>
      </c>
      <c r="G3265" s="1318" t="s">
        <v>13768</v>
      </c>
    </row>
    <row r="3266" spans="1:7" x14ac:dyDescent="0.25">
      <c r="A3266" s="1360" t="s">
        <v>13795</v>
      </c>
      <c r="B3266" s="1318" t="s">
        <v>12799</v>
      </c>
      <c r="C3266" s="1318">
        <v>8</v>
      </c>
      <c r="D3266" s="1318">
        <v>2</v>
      </c>
      <c r="E3266" s="1318">
        <v>16</v>
      </c>
      <c r="F3266" s="1318">
        <v>4</v>
      </c>
    </row>
    <row r="3267" spans="1:7" x14ac:dyDescent="0.25">
      <c r="A3267" s="1360" t="s">
        <v>13796</v>
      </c>
      <c r="B3267" s="1318" t="s">
        <v>12800</v>
      </c>
      <c r="C3267" s="1318">
        <v>800</v>
      </c>
      <c r="D3267" s="1318">
        <v>198</v>
      </c>
      <c r="E3267" s="1318">
        <v>1600</v>
      </c>
      <c r="F3267" s="1318">
        <v>396</v>
      </c>
    </row>
    <row r="3268" spans="1:7" x14ac:dyDescent="0.25">
      <c r="A3268" s="1360" t="s">
        <v>13797</v>
      </c>
      <c r="B3268" s="1318" t="s">
        <v>13798</v>
      </c>
    </row>
    <row r="3269" spans="1:7" x14ac:dyDescent="0.25">
      <c r="A3269" s="1360" t="s">
        <v>13799</v>
      </c>
      <c r="B3269" s="1318" t="s">
        <v>13800</v>
      </c>
    </row>
    <row r="3270" spans="1:7" x14ac:dyDescent="0.25">
      <c r="A3270" s="1360" t="s">
        <v>13801</v>
      </c>
      <c r="B3270" s="1318" t="s">
        <v>12801</v>
      </c>
      <c r="C3270" s="1318">
        <v>40</v>
      </c>
      <c r="D3270" s="1318">
        <v>9.4</v>
      </c>
      <c r="E3270" s="1318">
        <v>80</v>
      </c>
      <c r="F3270" s="1318">
        <v>18.8</v>
      </c>
    </row>
    <row r="3271" spans="1:7" x14ac:dyDescent="0.25">
      <c r="A3271" s="1360" t="s">
        <v>13802</v>
      </c>
      <c r="B3271" s="1318" t="s">
        <v>12802</v>
      </c>
      <c r="C3271" s="1318">
        <v>200</v>
      </c>
      <c r="D3271" s="1318">
        <v>57</v>
      </c>
      <c r="E3271" s="1318">
        <v>500</v>
      </c>
      <c r="F3271" s="1318">
        <v>142</v>
      </c>
      <c r="G3271" s="1318" t="s">
        <v>12716</v>
      </c>
    </row>
    <row r="3272" spans="1:7" x14ac:dyDescent="0.25">
      <c r="A3272" s="1360" t="s">
        <v>13803</v>
      </c>
      <c r="B3272" s="1318" t="s">
        <v>12803</v>
      </c>
      <c r="C3272" s="1318">
        <v>3000</v>
      </c>
      <c r="D3272" s="1318">
        <v>422</v>
      </c>
      <c r="E3272" s="1318">
        <v>5000</v>
      </c>
      <c r="F3272" s="1318">
        <v>704</v>
      </c>
    </row>
    <row r="3273" spans="1:7" x14ac:dyDescent="0.25">
      <c r="A3273" s="1360" t="s">
        <v>22291</v>
      </c>
      <c r="B3273" s="1318" t="s">
        <v>17572</v>
      </c>
      <c r="C3273" s="1318">
        <v>0.01</v>
      </c>
      <c r="G3273" s="1318" t="s">
        <v>14052</v>
      </c>
    </row>
    <row r="3274" spans="1:7" x14ac:dyDescent="0.25">
      <c r="A3274" s="1360" t="s">
        <v>13804</v>
      </c>
      <c r="B3274" s="1318" t="s">
        <v>21794</v>
      </c>
    </row>
    <row r="3275" spans="1:7" x14ac:dyDescent="0.25">
      <c r="A3275" s="1360" t="s">
        <v>13806</v>
      </c>
      <c r="B3275" s="1318" t="s">
        <v>21795</v>
      </c>
    </row>
    <row r="3276" spans="1:7" x14ac:dyDescent="0.25">
      <c r="A3276" s="1360" t="s">
        <v>13808</v>
      </c>
      <c r="B3276" s="1318" t="s">
        <v>21796</v>
      </c>
    </row>
    <row r="3277" spans="1:7" x14ac:dyDescent="0.25">
      <c r="A3277" s="1360" t="s">
        <v>13810</v>
      </c>
      <c r="B3277" s="1318" t="s">
        <v>12806</v>
      </c>
      <c r="C3277" s="1318">
        <v>3</v>
      </c>
      <c r="D3277" s="1318">
        <v>0.17</v>
      </c>
      <c r="E3277" s="1318">
        <v>10</v>
      </c>
      <c r="F3277" s="1318">
        <v>0.56999999999999995</v>
      </c>
    </row>
    <row r="3278" spans="1:7" x14ac:dyDescent="0.25">
      <c r="A3278" s="1360" t="s">
        <v>13811</v>
      </c>
      <c r="B3278" s="1318" t="s">
        <v>12807</v>
      </c>
      <c r="C3278" s="1318">
        <v>30</v>
      </c>
      <c r="D3278" s="1318">
        <v>8.3000000000000007</v>
      </c>
      <c r="E3278" s="1318">
        <v>60</v>
      </c>
      <c r="F3278" s="1318">
        <v>16.600000000000001</v>
      </c>
      <c r="G3278" s="1318" t="s">
        <v>13772</v>
      </c>
    </row>
    <row r="3279" spans="1:7" x14ac:dyDescent="0.25">
      <c r="A3279" s="1360" t="s">
        <v>13812</v>
      </c>
      <c r="B3279" s="1318" t="s">
        <v>12808</v>
      </c>
      <c r="C3279" s="1318">
        <v>3.8</v>
      </c>
      <c r="D3279" s="1318">
        <v>2</v>
      </c>
      <c r="E3279" s="1318">
        <v>9</v>
      </c>
      <c r="F3279" s="1318">
        <v>4.8</v>
      </c>
      <c r="G3279" s="1318" t="s">
        <v>6548</v>
      </c>
    </row>
    <row r="3280" spans="1:7" x14ac:dyDescent="0.25">
      <c r="A3280" s="1360" t="s">
        <v>13813</v>
      </c>
      <c r="B3280" s="1318" t="s">
        <v>12809</v>
      </c>
      <c r="C3280" s="1318">
        <v>25</v>
      </c>
      <c r="D3280" s="1318">
        <v>5</v>
      </c>
      <c r="E3280" s="1318">
        <v>50</v>
      </c>
      <c r="F3280" s="1318">
        <v>10</v>
      </c>
      <c r="G3280" s="1318" t="s">
        <v>12716</v>
      </c>
    </row>
    <row r="3281" spans="1:7" x14ac:dyDescent="0.25">
      <c r="A3281" s="1360" t="s">
        <v>13814</v>
      </c>
      <c r="B3281" s="1318" t="s">
        <v>13815</v>
      </c>
    </row>
    <row r="3282" spans="1:7" x14ac:dyDescent="0.25">
      <c r="A3282" s="1360" t="s">
        <v>13816</v>
      </c>
      <c r="B3282" s="1318" t="s">
        <v>12810</v>
      </c>
      <c r="C3282" s="1318">
        <v>5</v>
      </c>
      <c r="D3282" s="1318">
        <v>0.95</v>
      </c>
      <c r="E3282" s="1318">
        <v>10</v>
      </c>
      <c r="F3282" s="1318">
        <v>1.89</v>
      </c>
      <c r="G3282" s="1318" t="s">
        <v>12711</v>
      </c>
    </row>
    <row r="3283" spans="1:7" x14ac:dyDescent="0.25">
      <c r="A3283" s="1360" t="s">
        <v>13817</v>
      </c>
      <c r="B3283" s="1318" t="s">
        <v>12811</v>
      </c>
      <c r="C3283" s="1318">
        <v>1000</v>
      </c>
      <c r="D3283" s="1318">
        <v>522</v>
      </c>
      <c r="E3283" s="1318">
        <v>2000</v>
      </c>
      <c r="F3283" s="1318">
        <v>1045</v>
      </c>
    </row>
    <row r="3284" spans="1:7" x14ac:dyDescent="0.25">
      <c r="A3284" s="1360" t="s">
        <v>13818</v>
      </c>
      <c r="B3284" s="1318" t="s">
        <v>12812</v>
      </c>
      <c r="C3284" s="1318">
        <v>10</v>
      </c>
      <c r="D3284" s="1318">
        <v>3.3</v>
      </c>
      <c r="E3284" s="1318">
        <v>20</v>
      </c>
      <c r="F3284" s="1318">
        <v>6.6</v>
      </c>
      <c r="G3284" s="1318" t="s">
        <v>6548</v>
      </c>
    </row>
    <row r="3285" spans="1:7" x14ac:dyDescent="0.25">
      <c r="A3285" s="1360" t="s">
        <v>13819</v>
      </c>
      <c r="B3285" s="1318" t="s">
        <v>12813</v>
      </c>
      <c r="C3285" s="1318">
        <v>15</v>
      </c>
      <c r="D3285" s="1318">
        <v>5</v>
      </c>
      <c r="E3285" s="1318">
        <v>30</v>
      </c>
      <c r="F3285" s="1318">
        <v>10</v>
      </c>
      <c r="G3285" s="1318" t="s">
        <v>13820</v>
      </c>
    </row>
    <row r="3286" spans="1:7" x14ac:dyDescent="0.25">
      <c r="A3286" s="1360" t="s">
        <v>17574</v>
      </c>
      <c r="B3286" s="1318" t="s">
        <v>12814</v>
      </c>
      <c r="C3286" s="1318">
        <v>2.5000000000000001E-2</v>
      </c>
      <c r="D3286" s="1318">
        <v>0.01</v>
      </c>
      <c r="E3286" s="1318">
        <v>0.05</v>
      </c>
      <c r="F3286" s="1318">
        <v>0.02</v>
      </c>
      <c r="G3286" s="1318" t="s">
        <v>13768</v>
      </c>
    </row>
    <row r="3287" spans="1:7" x14ac:dyDescent="0.25">
      <c r="A3287" s="1360" t="s">
        <v>13821</v>
      </c>
      <c r="B3287" s="1318" t="s">
        <v>12815</v>
      </c>
      <c r="C3287" s="1318">
        <v>2.5000000000000001E-2</v>
      </c>
      <c r="D3287" s="1318">
        <v>0.01</v>
      </c>
      <c r="E3287" s="1318">
        <v>0.05</v>
      </c>
      <c r="F3287" s="1318">
        <v>0.02</v>
      </c>
      <c r="G3287" s="1318" t="s">
        <v>13822</v>
      </c>
    </row>
    <row r="3288" spans="1:7" x14ac:dyDescent="0.25">
      <c r="A3288" s="1360" t="s">
        <v>21797</v>
      </c>
      <c r="B3288" s="1318" t="s">
        <v>12816</v>
      </c>
      <c r="C3288" s="1318">
        <v>10</v>
      </c>
      <c r="D3288" s="1318">
        <v>2.76</v>
      </c>
      <c r="E3288" s="1318">
        <v>20</v>
      </c>
      <c r="F3288" s="1318">
        <v>5.52</v>
      </c>
      <c r="G3288" s="1318" t="s">
        <v>6548</v>
      </c>
    </row>
    <row r="3289" spans="1:7" x14ac:dyDescent="0.25">
      <c r="A3289" s="1360" t="s">
        <v>13823</v>
      </c>
      <c r="B3289" s="1318" t="s">
        <v>12817</v>
      </c>
      <c r="C3289" s="1318">
        <v>3000</v>
      </c>
      <c r="D3289" s="1318">
        <v>1000</v>
      </c>
      <c r="E3289" s="1318" t="s">
        <v>22292</v>
      </c>
      <c r="F3289" s="1318">
        <v>1500</v>
      </c>
    </row>
    <row r="3290" spans="1:7" x14ac:dyDescent="0.25">
      <c r="A3290" s="1360" t="s">
        <v>13824</v>
      </c>
      <c r="B3290" s="1318" t="s">
        <v>12818</v>
      </c>
      <c r="C3290" s="1318">
        <v>0.1</v>
      </c>
      <c r="D3290" s="1318">
        <v>0.02</v>
      </c>
      <c r="E3290" s="1318">
        <v>0.2</v>
      </c>
      <c r="F3290" s="1318">
        <v>0.04</v>
      </c>
      <c r="G3290" s="1318" t="s">
        <v>13825</v>
      </c>
    </row>
    <row r="3291" spans="1:7" x14ac:dyDescent="0.25">
      <c r="A3291" s="1360" t="s">
        <v>13826</v>
      </c>
      <c r="B3291" s="1318" t="s">
        <v>12820</v>
      </c>
      <c r="C3291" s="1318">
        <v>5</v>
      </c>
      <c r="D3291" s="1318">
        <v>0.89</v>
      </c>
      <c r="E3291" s="1318">
        <v>10</v>
      </c>
      <c r="F3291" s="1318">
        <v>1.78</v>
      </c>
      <c r="G3291" s="1318" t="s">
        <v>20701</v>
      </c>
    </row>
    <row r="3292" spans="1:7" x14ac:dyDescent="0.25">
      <c r="A3292" s="1360" t="s">
        <v>13827</v>
      </c>
    </row>
    <row r="3293" spans="1:7" x14ac:dyDescent="0.25">
      <c r="A3293" s="1360" t="s">
        <v>22293</v>
      </c>
    </row>
    <row r="3294" spans="1:7" x14ac:dyDescent="0.25">
      <c r="A3294" s="1360" t="s">
        <v>22294</v>
      </c>
    </row>
    <row r="3295" spans="1:7" x14ac:dyDescent="0.25">
      <c r="A3295" s="1360" t="s">
        <v>22295</v>
      </c>
      <c r="B3295" s="1318" t="s">
        <v>12821</v>
      </c>
    </row>
    <row r="3296" spans="1:7" x14ac:dyDescent="0.25">
      <c r="A3296" s="1360" t="s">
        <v>22296</v>
      </c>
    </row>
    <row r="3297" spans="1:7" x14ac:dyDescent="0.25">
      <c r="A3297" s="1360" t="s">
        <v>22297</v>
      </c>
    </row>
    <row r="3298" spans="1:7" x14ac:dyDescent="0.25">
      <c r="A3298" s="1360" t="s">
        <v>22298</v>
      </c>
      <c r="B3298" s="1318">
        <v>1</v>
      </c>
      <c r="C3298" s="1318">
        <v>0.14000000000000001</v>
      </c>
      <c r="D3298" s="1318">
        <v>2</v>
      </c>
      <c r="E3298" s="1318">
        <v>0.28999999999999998</v>
      </c>
      <c r="F3298" s="1318" t="s">
        <v>12787</v>
      </c>
    </row>
    <row r="3299" spans="1:7" x14ac:dyDescent="0.25">
      <c r="A3299" s="1360" t="s">
        <v>13834</v>
      </c>
      <c r="B3299" s="1318" t="s">
        <v>13835</v>
      </c>
    </row>
    <row r="3300" spans="1:7" x14ac:dyDescent="0.25">
      <c r="A3300" s="1360" t="s">
        <v>13836</v>
      </c>
      <c r="B3300" s="1318" t="s">
        <v>17576</v>
      </c>
    </row>
    <row r="3301" spans="1:7" x14ac:dyDescent="0.25">
      <c r="A3301" s="1360" t="s">
        <v>13837</v>
      </c>
      <c r="B3301" s="1318" t="s">
        <v>12822</v>
      </c>
      <c r="C3301" s="1318">
        <v>0.2</v>
      </c>
      <c r="E3301" s="1318">
        <v>0.4</v>
      </c>
      <c r="G3301" s="1318" t="s">
        <v>12713</v>
      </c>
    </row>
    <row r="3302" spans="1:7" x14ac:dyDescent="0.25">
      <c r="A3302" s="1360" t="s">
        <v>13838</v>
      </c>
    </row>
    <row r="3303" spans="1:7" x14ac:dyDescent="0.25">
      <c r="A3303" s="1360" t="s">
        <v>22299</v>
      </c>
    </row>
    <row r="3304" spans="1:7" x14ac:dyDescent="0.25">
      <c r="A3304" s="1360" t="s">
        <v>22300</v>
      </c>
    </row>
    <row r="3305" spans="1:7" x14ac:dyDescent="0.25">
      <c r="A3305" s="1360" t="s">
        <v>22301</v>
      </c>
    </row>
    <row r="3306" spans="1:7" x14ac:dyDescent="0.25">
      <c r="A3306" s="1360" t="s">
        <v>22302</v>
      </c>
    </row>
    <row r="3307" spans="1:7" x14ac:dyDescent="0.25">
      <c r="A3307" s="1360" t="s">
        <v>22303</v>
      </c>
    </row>
    <row r="3308" spans="1:7" x14ac:dyDescent="0.25">
      <c r="A3308" s="1360" t="s">
        <v>22304</v>
      </c>
      <c r="B3308" s="1318" t="s">
        <v>13839</v>
      </c>
    </row>
    <row r="3309" spans="1:7" x14ac:dyDescent="0.25">
      <c r="A3309" s="1360" t="s">
        <v>22305</v>
      </c>
    </row>
    <row r="3310" spans="1:7" x14ac:dyDescent="0.25">
      <c r="A3310" s="1360" t="s">
        <v>22306</v>
      </c>
    </row>
    <row r="3311" spans="1:7" x14ac:dyDescent="0.25">
      <c r="A3311" s="1360" t="s">
        <v>22307</v>
      </c>
    </row>
    <row r="3312" spans="1:7" x14ac:dyDescent="0.25">
      <c r="A3312" s="1360" t="s">
        <v>22308</v>
      </c>
    </row>
    <row r="3313" spans="1:7" x14ac:dyDescent="0.25">
      <c r="A3313" s="1360" t="s">
        <v>22309</v>
      </c>
    </row>
    <row r="3314" spans="1:7" x14ac:dyDescent="0.25">
      <c r="A3314" s="1360" t="s">
        <v>22310</v>
      </c>
      <c r="B3314" s="1318">
        <v>0.75</v>
      </c>
      <c r="C3314" s="1318">
        <v>0.1</v>
      </c>
      <c r="D3314" s="1318">
        <v>1.5</v>
      </c>
      <c r="E3314" s="1318">
        <v>0.2</v>
      </c>
      <c r="F3314" s="1318" t="s">
        <v>21798</v>
      </c>
    </row>
    <row r="3315" spans="1:7" x14ac:dyDescent="0.25">
      <c r="A3315" s="1360" t="s">
        <v>13852</v>
      </c>
      <c r="B3315" s="1318" t="s">
        <v>13853</v>
      </c>
      <c r="C3315" s="1318">
        <v>70</v>
      </c>
      <c r="D3315" s="1318">
        <v>19</v>
      </c>
      <c r="E3315" s="1318">
        <v>140</v>
      </c>
      <c r="F3315" s="1318">
        <v>38</v>
      </c>
      <c r="G3315" s="1318" t="s">
        <v>13768</v>
      </c>
    </row>
    <row r="3316" spans="1:7" x14ac:dyDescent="0.25">
      <c r="A3316" s="1360" t="s">
        <v>13854</v>
      </c>
      <c r="B3316" s="1318" t="s">
        <v>13855</v>
      </c>
      <c r="C3316" s="1318">
        <v>15</v>
      </c>
      <c r="D3316" s="1318">
        <v>2</v>
      </c>
      <c r="E3316" s="1318">
        <v>30</v>
      </c>
      <c r="F3316" s="1318">
        <v>4</v>
      </c>
      <c r="G3316" s="1318" t="s">
        <v>6548</v>
      </c>
    </row>
    <row r="3317" spans="1:7" x14ac:dyDescent="0.25">
      <c r="A3317" s="1360" t="s">
        <v>13856</v>
      </c>
      <c r="B3317" s="1318" t="s">
        <v>17577</v>
      </c>
    </row>
    <row r="3318" spans="1:7" x14ac:dyDescent="0.25">
      <c r="A3318" s="1360" t="s">
        <v>13857</v>
      </c>
      <c r="B3318" s="1318" t="s">
        <v>13858</v>
      </c>
    </row>
    <row r="3319" spans="1:7" x14ac:dyDescent="0.25">
      <c r="A3319" s="1360" t="s">
        <v>13859</v>
      </c>
      <c r="B3319" s="1318" t="s">
        <v>13860</v>
      </c>
    </row>
    <row r="3320" spans="1:7" x14ac:dyDescent="0.25">
      <c r="A3320" s="1360" t="s">
        <v>13861</v>
      </c>
      <c r="B3320" s="1318" t="s">
        <v>13862</v>
      </c>
    </row>
    <row r="3321" spans="1:7" x14ac:dyDescent="0.25">
      <c r="A3321" s="1360" t="s">
        <v>13863</v>
      </c>
      <c r="B3321" s="1318" t="s">
        <v>17578</v>
      </c>
    </row>
    <row r="3322" spans="1:7" x14ac:dyDescent="0.25">
      <c r="A3322" s="1360" t="s">
        <v>13864</v>
      </c>
      <c r="B3322" s="1318" t="s">
        <v>13865</v>
      </c>
    </row>
    <row r="3323" spans="1:7" x14ac:dyDescent="0.25">
      <c r="A3323" s="1360" t="s">
        <v>13866</v>
      </c>
      <c r="B3323" s="1318" t="s">
        <v>13835</v>
      </c>
    </row>
    <row r="3324" spans="1:7" x14ac:dyDescent="0.25">
      <c r="A3324" s="1360" t="s">
        <v>13867</v>
      </c>
      <c r="B3324" s="1318" t="s">
        <v>12823</v>
      </c>
      <c r="C3324" s="1318">
        <v>1000</v>
      </c>
      <c r="D3324" s="1318">
        <v>522</v>
      </c>
      <c r="E3324" s="1318">
        <v>3000</v>
      </c>
      <c r="F3324" s="1318">
        <v>1566</v>
      </c>
    </row>
    <row r="3325" spans="1:7" x14ac:dyDescent="0.25">
      <c r="A3325" s="1360" t="s">
        <v>13868</v>
      </c>
      <c r="B3325" s="1318" t="s">
        <v>13869</v>
      </c>
    </row>
    <row r="3326" spans="1:7" x14ac:dyDescent="0.25">
      <c r="A3326" s="1360" t="s">
        <v>13870</v>
      </c>
      <c r="B3326" s="1318" t="s">
        <v>13871</v>
      </c>
    </row>
    <row r="3327" spans="1:7" x14ac:dyDescent="0.25">
      <c r="A3327" s="1360" t="s">
        <v>13872</v>
      </c>
      <c r="B3327" s="1318" t="s">
        <v>13873</v>
      </c>
    </row>
    <row r="3328" spans="1:7" x14ac:dyDescent="0.25">
      <c r="A3328" s="1360" t="s">
        <v>13874</v>
      </c>
      <c r="B3328" s="1318" t="s">
        <v>13875</v>
      </c>
    </row>
    <row r="3329" spans="1:7" x14ac:dyDescent="0.25">
      <c r="A3329" s="1360" t="s">
        <v>13876</v>
      </c>
      <c r="B3329" s="1318" t="s">
        <v>12824</v>
      </c>
      <c r="C3329" s="1318">
        <v>7.5</v>
      </c>
      <c r="D3329" s="1318">
        <v>2</v>
      </c>
      <c r="E3329" s="1318">
        <v>16</v>
      </c>
      <c r="F3329" s="1318">
        <v>4.2699999999999996</v>
      </c>
      <c r="G3329" s="1318" t="s">
        <v>21799</v>
      </c>
    </row>
    <row r="3330" spans="1:7" x14ac:dyDescent="0.25">
      <c r="A3330" s="1360" t="s">
        <v>13878</v>
      </c>
      <c r="B3330" s="1318" t="s">
        <v>12825</v>
      </c>
      <c r="C3330" s="1318">
        <v>11</v>
      </c>
      <c r="D3330" s="1318">
        <v>2</v>
      </c>
      <c r="E3330" s="1318">
        <v>22</v>
      </c>
      <c r="F3330" s="1318">
        <v>4</v>
      </c>
      <c r="G3330" s="1318" t="s">
        <v>21799</v>
      </c>
    </row>
    <row r="3331" spans="1:7" x14ac:dyDescent="0.25">
      <c r="A3331" s="1360" t="s">
        <v>21800</v>
      </c>
      <c r="B3331" s="1318" t="s">
        <v>12826</v>
      </c>
      <c r="C3331" s="1318">
        <v>270</v>
      </c>
      <c r="D3331" s="1318">
        <v>62.4</v>
      </c>
      <c r="E3331" s="1318">
        <v>550</v>
      </c>
      <c r="F3331" s="1318">
        <v>127.1</v>
      </c>
    </row>
    <row r="3332" spans="1:7" x14ac:dyDescent="0.25">
      <c r="A3332" s="1360" t="s">
        <v>13880</v>
      </c>
      <c r="B3332" s="1318" t="s">
        <v>12827</v>
      </c>
      <c r="C3332" s="1318">
        <v>700</v>
      </c>
      <c r="D3332" s="1318">
        <v>191.1</v>
      </c>
      <c r="E3332" s="1318">
        <v>900</v>
      </c>
      <c r="F3332" s="1318">
        <v>245.7</v>
      </c>
      <c r="G3332" s="1318" t="s">
        <v>6548</v>
      </c>
    </row>
    <row r="3333" spans="1:7" x14ac:dyDescent="0.25">
      <c r="A3333" s="1360" t="s">
        <v>13881</v>
      </c>
      <c r="B3333" s="1318" t="s">
        <v>12828</v>
      </c>
      <c r="C3333" s="1318">
        <v>20</v>
      </c>
      <c r="D3333" s="1318">
        <v>4.8</v>
      </c>
      <c r="E3333" s="1318">
        <v>40</v>
      </c>
      <c r="F3333" s="1318">
        <v>9.6</v>
      </c>
      <c r="G3333" s="1318" t="s">
        <v>12729</v>
      </c>
    </row>
    <row r="3334" spans="1:7" x14ac:dyDescent="0.25">
      <c r="A3334" s="1360" t="s">
        <v>13882</v>
      </c>
      <c r="B3334" s="1318" t="s">
        <v>13883</v>
      </c>
    </row>
    <row r="3335" spans="1:7" x14ac:dyDescent="0.25">
      <c r="A3335" s="1360" t="s">
        <v>13884</v>
      </c>
      <c r="B3335" s="1318" t="s">
        <v>12829</v>
      </c>
      <c r="C3335" s="1318">
        <v>9</v>
      </c>
      <c r="D3335" s="1318">
        <v>4.8</v>
      </c>
      <c r="E3335" s="1318">
        <v>20</v>
      </c>
      <c r="F3335" s="1318">
        <v>10.67</v>
      </c>
      <c r="G3335" s="1318" t="s">
        <v>6548</v>
      </c>
    </row>
    <row r="3336" spans="1:7" x14ac:dyDescent="0.25">
      <c r="A3336" s="1360" t="s">
        <v>13885</v>
      </c>
      <c r="B3336" s="1318" t="s">
        <v>12830</v>
      </c>
      <c r="C3336" s="1318">
        <v>200</v>
      </c>
      <c r="D3336" s="1318">
        <v>45.33</v>
      </c>
      <c r="E3336" s="1318">
        <v>500</v>
      </c>
      <c r="F3336" s="1318">
        <v>113.32</v>
      </c>
      <c r="G3336" s="1318" t="s">
        <v>21801</v>
      </c>
    </row>
    <row r="3337" spans="1:7" x14ac:dyDescent="0.25">
      <c r="A3337" s="1360" t="s">
        <v>13886</v>
      </c>
      <c r="B3337" s="1318" t="s">
        <v>13887</v>
      </c>
    </row>
    <row r="3338" spans="1:7" x14ac:dyDescent="0.25">
      <c r="A3338" s="1360" t="s">
        <v>13888</v>
      </c>
      <c r="B3338" s="1318" t="s">
        <v>13889</v>
      </c>
    </row>
    <row r="3339" spans="1:7" x14ac:dyDescent="0.25">
      <c r="A3339" s="1360" t="s">
        <v>13890</v>
      </c>
      <c r="B3339" s="1318" t="s">
        <v>13862</v>
      </c>
    </row>
    <row r="3340" spans="1:7" x14ac:dyDescent="0.25">
      <c r="A3340" s="1360" t="s">
        <v>13891</v>
      </c>
      <c r="B3340" s="1318" t="s">
        <v>13892</v>
      </c>
    </row>
    <row r="3341" spans="1:7" x14ac:dyDescent="0.25">
      <c r="A3341" s="1360" t="s">
        <v>13893</v>
      </c>
      <c r="B3341" s="1318" t="s">
        <v>13894</v>
      </c>
    </row>
    <row r="3342" spans="1:7" x14ac:dyDescent="0.25">
      <c r="A3342" s="1360" t="s">
        <v>13895</v>
      </c>
      <c r="B3342" s="1318" t="s">
        <v>13835</v>
      </c>
    </row>
    <row r="3343" spans="1:7" x14ac:dyDescent="0.25">
      <c r="A3343" s="1360" t="s">
        <v>13896</v>
      </c>
      <c r="B3343" s="1318" t="s">
        <v>12831</v>
      </c>
      <c r="C3343" s="1318">
        <v>50</v>
      </c>
      <c r="D3343" s="1318">
        <v>19.38</v>
      </c>
      <c r="E3343" s="1318">
        <v>100</v>
      </c>
      <c r="F3343" s="1318">
        <v>38.770000000000003</v>
      </c>
      <c r="G3343" s="1318" t="s">
        <v>12716</v>
      </c>
    </row>
    <row r="3344" spans="1:7" x14ac:dyDescent="0.25">
      <c r="A3344" s="1360" t="s">
        <v>13897</v>
      </c>
      <c r="B3344" s="1318" t="s">
        <v>12832</v>
      </c>
      <c r="C3344" s="1318">
        <v>0.5</v>
      </c>
      <c r="D3344" s="1318">
        <v>0.08</v>
      </c>
      <c r="E3344" s="1318">
        <v>1</v>
      </c>
      <c r="F3344" s="1318">
        <v>0.16</v>
      </c>
      <c r="G3344" s="1318" t="s">
        <v>12787</v>
      </c>
    </row>
    <row r="3345" spans="1:7" x14ac:dyDescent="0.25">
      <c r="A3345" s="1360" t="s">
        <v>21802</v>
      </c>
      <c r="B3345" s="1318" t="s">
        <v>13730</v>
      </c>
    </row>
    <row r="3346" spans="1:7" x14ac:dyDescent="0.25">
      <c r="A3346" s="1360" t="s">
        <v>21803</v>
      </c>
      <c r="B3346" s="1318" t="s">
        <v>13720</v>
      </c>
    </row>
    <row r="3347" spans="1:7" x14ac:dyDescent="0.25">
      <c r="A3347" s="1360" t="s">
        <v>21804</v>
      </c>
      <c r="B3347" s="1318" t="s">
        <v>13889</v>
      </c>
    </row>
    <row r="3348" spans="1:7" x14ac:dyDescent="0.25">
      <c r="A3348" s="1360" t="s">
        <v>21805</v>
      </c>
      <c r="B3348" s="1318" t="s">
        <v>13745</v>
      </c>
    </row>
    <row r="3349" spans="1:7" x14ac:dyDescent="0.25">
      <c r="A3349" s="1360" t="s">
        <v>21806</v>
      </c>
      <c r="B3349" s="1318" t="s">
        <v>13898</v>
      </c>
    </row>
    <row r="3350" spans="1:7" x14ac:dyDescent="0.25">
      <c r="A3350" s="1360" t="s">
        <v>21807</v>
      </c>
      <c r="B3350" s="1318" t="s">
        <v>13899</v>
      </c>
    </row>
    <row r="3351" spans="1:7" x14ac:dyDescent="0.25">
      <c r="A3351" s="1360" t="s">
        <v>13900</v>
      </c>
      <c r="B3351" s="1318" t="s">
        <v>13901</v>
      </c>
    </row>
    <row r="3352" spans="1:7" x14ac:dyDescent="0.25">
      <c r="A3352" s="1360" t="s">
        <v>13902</v>
      </c>
      <c r="B3352" s="1318" t="s">
        <v>12833</v>
      </c>
      <c r="C3352" s="1318">
        <v>1</v>
      </c>
      <c r="D3352" s="1318">
        <v>0.56000000000000005</v>
      </c>
      <c r="E3352" s="1318">
        <v>2</v>
      </c>
      <c r="F3352" s="1318">
        <v>1.1200000000000001</v>
      </c>
      <c r="G3352" s="1318" t="s">
        <v>13903</v>
      </c>
    </row>
    <row r="3353" spans="1:7" x14ac:dyDescent="0.25">
      <c r="A3353" s="1360" t="s">
        <v>13904</v>
      </c>
      <c r="B3353" s="1318" t="s">
        <v>12834</v>
      </c>
      <c r="C3353" s="1318">
        <v>1</v>
      </c>
      <c r="D3353" s="1318">
        <v>0.55000000000000004</v>
      </c>
      <c r="E3353" s="1318">
        <v>3</v>
      </c>
      <c r="F3353" s="1318">
        <v>1.64</v>
      </c>
      <c r="G3353" s="1318" t="s">
        <v>21808</v>
      </c>
    </row>
    <row r="3354" spans="1:7" x14ac:dyDescent="0.25">
      <c r="A3354" s="1360" t="s">
        <v>13905</v>
      </c>
      <c r="B3354" s="1318" t="s">
        <v>13906</v>
      </c>
    </row>
    <row r="3355" spans="1:7" x14ac:dyDescent="0.25">
      <c r="A3355" s="1360" t="s">
        <v>13907</v>
      </c>
      <c r="B3355" s="1318" t="s">
        <v>13908</v>
      </c>
    </row>
    <row r="3356" spans="1:7" x14ac:dyDescent="0.25">
      <c r="A3356" s="1360" t="s">
        <v>13909</v>
      </c>
      <c r="B3356" s="1318" t="s">
        <v>13910</v>
      </c>
    </row>
    <row r="3357" spans="1:7" x14ac:dyDescent="0.25">
      <c r="A3357" s="1360" t="s">
        <v>13911</v>
      </c>
      <c r="B3357" s="1318" t="s">
        <v>12835</v>
      </c>
      <c r="C3357" s="1318">
        <v>150</v>
      </c>
      <c r="D3357" s="1318">
        <v>24.7</v>
      </c>
      <c r="E3357" s="1318">
        <v>500</v>
      </c>
      <c r="F3357" s="1318">
        <v>82.3</v>
      </c>
    </row>
    <row r="3358" spans="1:7" x14ac:dyDescent="0.25">
      <c r="A3358" s="1360" t="s">
        <v>13912</v>
      </c>
      <c r="B3358" s="1318" t="s">
        <v>12836</v>
      </c>
      <c r="C3358" s="1318">
        <v>300</v>
      </c>
      <c r="D3358" s="1318">
        <v>97</v>
      </c>
      <c r="E3358" s="1318">
        <v>450</v>
      </c>
      <c r="F3358" s="1318">
        <v>146</v>
      </c>
      <c r="G3358" s="1318" t="s">
        <v>6548</v>
      </c>
    </row>
    <row r="3359" spans="1:7" x14ac:dyDescent="0.25">
      <c r="A3359" s="1360" t="s">
        <v>13913</v>
      </c>
      <c r="B3359" s="1318" t="s">
        <v>12837</v>
      </c>
      <c r="C3359" s="1318">
        <v>5.4</v>
      </c>
      <c r="D3359" s="1318">
        <v>1</v>
      </c>
      <c r="E3359" s="1318">
        <v>11</v>
      </c>
      <c r="F3359" s="1318">
        <v>2.0299999999999998</v>
      </c>
      <c r="G3359" s="1318" t="s">
        <v>6548</v>
      </c>
    </row>
    <row r="3360" spans="1:7" x14ac:dyDescent="0.25">
      <c r="A3360" s="1360" t="s">
        <v>13914</v>
      </c>
      <c r="B3360" s="1318" t="s">
        <v>13915</v>
      </c>
    </row>
    <row r="3361" spans="1:7" x14ac:dyDescent="0.25">
      <c r="A3361" s="1360" t="s">
        <v>13916</v>
      </c>
      <c r="B3361" s="1318" t="s">
        <v>12838</v>
      </c>
      <c r="C3361" s="1318">
        <v>1</v>
      </c>
      <c r="D3361" s="1318">
        <v>0.19</v>
      </c>
      <c r="E3361" s="1318">
        <v>2</v>
      </c>
      <c r="F3361" s="1318">
        <v>0.38</v>
      </c>
      <c r="G3361" s="1318" t="s">
        <v>6548</v>
      </c>
    </row>
    <row r="3362" spans="1:7" x14ac:dyDescent="0.25">
      <c r="A3362" s="1360" t="s">
        <v>13917</v>
      </c>
      <c r="B3362" s="1318" t="s">
        <v>13918</v>
      </c>
    </row>
    <row r="3363" spans="1:7" x14ac:dyDescent="0.25">
      <c r="A3363" s="1360" t="s">
        <v>13919</v>
      </c>
      <c r="B3363" s="1318" t="s">
        <v>13906</v>
      </c>
    </row>
    <row r="3364" spans="1:7" x14ac:dyDescent="0.25">
      <c r="A3364" s="1360" t="s">
        <v>13920</v>
      </c>
      <c r="B3364" s="1318" t="s">
        <v>12839</v>
      </c>
      <c r="C3364" s="1318">
        <v>7.5</v>
      </c>
      <c r="D3364" s="1318">
        <v>1.92</v>
      </c>
      <c r="E3364" s="1318">
        <v>15</v>
      </c>
      <c r="F3364" s="1318">
        <v>3.83</v>
      </c>
      <c r="G3364" s="1318" t="s">
        <v>21809</v>
      </c>
    </row>
    <row r="3365" spans="1:7" x14ac:dyDescent="0.25">
      <c r="A3365" s="1360" t="s">
        <v>13921</v>
      </c>
      <c r="B3365" s="1318" t="s">
        <v>13922</v>
      </c>
    </row>
    <row r="3366" spans="1:7" x14ac:dyDescent="0.25">
      <c r="A3366" s="1360" t="s">
        <v>13923</v>
      </c>
      <c r="B3366" s="1318" t="s">
        <v>13873</v>
      </c>
    </row>
    <row r="3367" spans="1:7" x14ac:dyDescent="0.25">
      <c r="A3367" s="1360" t="s">
        <v>13924</v>
      </c>
      <c r="B3367" s="1318" t="s">
        <v>12840</v>
      </c>
      <c r="C3367" s="1318">
        <v>1</v>
      </c>
      <c r="D3367" s="1318">
        <v>0.22</v>
      </c>
      <c r="E3367" s="1318">
        <v>2</v>
      </c>
      <c r="F3367" s="1318">
        <v>0.44</v>
      </c>
      <c r="G3367" s="1318" t="s">
        <v>13925</v>
      </c>
    </row>
    <row r="3368" spans="1:7" x14ac:dyDescent="0.25">
      <c r="A3368" s="1360" t="s">
        <v>17587</v>
      </c>
      <c r="B3368" s="1318" t="s">
        <v>14073</v>
      </c>
    </row>
    <row r="3369" spans="1:7" x14ac:dyDescent="0.25">
      <c r="A3369" s="1360" t="s">
        <v>13926</v>
      </c>
      <c r="B3369" s="1318" t="s">
        <v>12841</v>
      </c>
      <c r="C3369" s="1318">
        <v>246</v>
      </c>
      <c r="D3369" s="1318">
        <v>50</v>
      </c>
      <c r="E3369" s="1318">
        <v>492</v>
      </c>
      <c r="F3369" s="1318">
        <v>100</v>
      </c>
      <c r="G3369" s="1318" t="s">
        <v>6548</v>
      </c>
    </row>
    <row r="3370" spans="1:7" x14ac:dyDescent="0.25">
      <c r="A3370" s="1360" t="s">
        <v>13927</v>
      </c>
      <c r="B3370" s="1318" t="s">
        <v>12842</v>
      </c>
      <c r="C3370" s="1318">
        <v>1.5</v>
      </c>
      <c r="D3370" s="1318">
        <v>0.95</v>
      </c>
      <c r="E3370" s="1318">
        <v>3</v>
      </c>
      <c r="F3370" s="1318">
        <v>1.9</v>
      </c>
      <c r="G3370" s="1318" t="s">
        <v>6548</v>
      </c>
    </row>
    <row r="3371" spans="1:7" x14ac:dyDescent="0.25">
      <c r="A3371" s="1360" t="s">
        <v>13928</v>
      </c>
      <c r="C3371" s="1318">
        <v>2.5</v>
      </c>
      <c r="E3371" s="1318">
        <v>5</v>
      </c>
      <c r="G3371" s="1318" t="s">
        <v>21810</v>
      </c>
    </row>
    <row r="3372" spans="1:7" x14ac:dyDescent="0.25">
      <c r="A3372" s="1360" t="s">
        <v>13929</v>
      </c>
      <c r="B3372" s="1318" t="s">
        <v>12844</v>
      </c>
      <c r="C3372" s="1318">
        <v>1.5</v>
      </c>
      <c r="D3372" s="1318">
        <v>1.8</v>
      </c>
      <c r="E3372" s="1318">
        <v>2.5</v>
      </c>
      <c r="F3372" s="1318">
        <v>3</v>
      </c>
      <c r="G3372" s="1318" t="s">
        <v>6548</v>
      </c>
    </row>
    <row r="3373" spans="1:7" x14ac:dyDescent="0.25">
      <c r="A3373" s="1360" t="s">
        <v>21811</v>
      </c>
      <c r="B3373" s="1318" t="s">
        <v>12845</v>
      </c>
      <c r="C3373" s="1318">
        <v>0.37</v>
      </c>
      <c r="D3373" s="1318">
        <v>0.3</v>
      </c>
      <c r="E3373" s="1318">
        <v>0.74</v>
      </c>
      <c r="F3373" s="1318">
        <v>0.6</v>
      </c>
      <c r="G3373" s="1318" t="s">
        <v>13930</v>
      </c>
    </row>
    <row r="3374" spans="1:7" x14ac:dyDescent="0.25">
      <c r="A3374" s="1360" t="s">
        <v>13931</v>
      </c>
      <c r="B3374" s="1318" t="s">
        <v>13932</v>
      </c>
    </row>
    <row r="3375" spans="1:7" x14ac:dyDescent="0.25">
      <c r="A3375" s="1360" t="s">
        <v>13933</v>
      </c>
      <c r="B3375" s="1318" t="s">
        <v>13932</v>
      </c>
    </row>
    <row r="3376" spans="1:7" x14ac:dyDescent="0.25">
      <c r="A3376" s="1360" t="s">
        <v>13934</v>
      </c>
      <c r="B3376" s="1318" t="s">
        <v>13935</v>
      </c>
      <c r="C3376" s="1318">
        <v>0.1</v>
      </c>
      <c r="E3376" s="1318">
        <v>0.3</v>
      </c>
      <c r="G3376" s="1318" t="s">
        <v>6548</v>
      </c>
    </row>
    <row r="3377" spans="1:7" x14ac:dyDescent="0.25">
      <c r="A3377" s="1360" t="s">
        <v>13936</v>
      </c>
      <c r="B3377" s="1318" t="s">
        <v>12846</v>
      </c>
      <c r="C3377" s="1318">
        <v>0.1</v>
      </c>
      <c r="D3377" s="1318">
        <v>7.0000000000000007E-2</v>
      </c>
      <c r="E3377" s="1318">
        <v>0.2</v>
      </c>
      <c r="F3377" s="1318">
        <v>0.14000000000000001</v>
      </c>
      <c r="G3377" s="1318" t="s">
        <v>6548</v>
      </c>
    </row>
    <row r="3378" spans="1:7" x14ac:dyDescent="0.25">
      <c r="A3378" s="1360" t="s">
        <v>13937</v>
      </c>
      <c r="B3378" s="1318" t="s">
        <v>13938</v>
      </c>
    </row>
    <row r="3379" spans="1:7" x14ac:dyDescent="0.25">
      <c r="A3379" s="1360" t="s">
        <v>13939</v>
      </c>
      <c r="B3379" s="1318" t="s">
        <v>13940</v>
      </c>
    </row>
    <row r="3380" spans="1:7" x14ac:dyDescent="0.25">
      <c r="A3380" s="1360" t="s">
        <v>13941</v>
      </c>
      <c r="B3380" s="1318" t="s">
        <v>21812</v>
      </c>
    </row>
    <row r="3381" spans="1:7" x14ac:dyDescent="0.25">
      <c r="A3381" s="1360" t="s">
        <v>13943</v>
      </c>
      <c r="B3381" s="1318" t="s">
        <v>13944</v>
      </c>
    </row>
    <row r="3382" spans="1:7" x14ac:dyDescent="0.25">
      <c r="A3382" s="1360" t="s">
        <v>13945</v>
      </c>
      <c r="B3382" s="1318" t="s">
        <v>13946</v>
      </c>
    </row>
    <row r="3383" spans="1:7" x14ac:dyDescent="0.25">
      <c r="A3383" s="1360" t="s">
        <v>13947</v>
      </c>
      <c r="B3383" s="1318" t="s">
        <v>13948</v>
      </c>
    </row>
    <row r="3384" spans="1:7" x14ac:dyDescent="0.25">
      <c r="A3384" s="1360" t="s">
        <v>13949</v>
      </c>
      <c r="B3384" s="1318" t="s">
        <v>13950</v>
      </c>
    </row>
    <row r="3385" spans="1:7" x14ac:dyDescent="0.25">
      <c r="A3385" s="1360" t="s">
        <v>13951</v>
      </c>
      <c r="B3385" s="1318" t="s">
        <v>13952</v>
      </c>
    </row>
    <row r="3386" spans="1:7" x14ac:dyDescent="0.25">
      <c r="A3386" s="1360" t="s">
        <v>13953</v>
      </c>
      <c r="B3386" s="1318" t="s">
        <v>13954</v>
      </c>
    </row>
    <row r="3387" spans="1:7" x14ac:dyDescent="0.25">
      <c r="A3387" s="1360" t="s">
        <v>13955</v>
      </c>
      <c r="B3387" s="1318" t="s">
        <v>13956</v>
      </c>
    </row>
    <row r="3388" spans="1:7" x14ac:dyDescent="0.25">
      <c r="A3388" s="1360" t="s">
        <v>13957</v>
      </c>
      <c r="B3388" s="1318" t="s">
        <v>13958</v>
      </c>
    </row>
    <row r="3389" spans="1:7" x14ac:dyDescent="0.25">
      <c r="A3389" s="1360" t="s">
        <v>13959</v>
      </c>
      <c r="B3389" s="1318" t="s">
        <v>17591</v>
      </c>
      <c r="C3389" s="1318">
        <v>5</v>
      </c>
      <c r="D3389" s="1318">
        <v>0.81</v>
      </c>
      <c r="E3389" s="1318">
        <v>10</v>
      </c>
      <c r="F3389" s="1318">
        <v>1.62</v>
      </c>
      <c r="G3389" s="1318" t="s">
        <v>12729</v>
      </c>
    </row>
    <row r="3390" spans="1:7" x14ac:dyDescent="0.25">
      <c r="A3390" s="1360" t="s">
        <v>13960</v>
      </c>
      <c r="B3390" s="1318" t="s">
        <v>13961</v>
      </c>
    </row>
    <row r="3391" spans="1:7" x14ac:dyDescent="0.25">
      <c r="A3391" s="1360" t="s">
        <v>13962</v>
      </c>
      <c r="B3391" s="1318" t="s">
        <v>13963</v>
      </c>
    </row>
    <row r="3392" spans="1:7" x14ac:dyDescent="0.25">
      <c r="A3392" s="1360" t="s">
        <v>13964</v>
      </c>
      <c r="B3392" s="1318" t="s">
        <v>13965</v>
      </c>
    </row>
    <row r="3393" spans="1:7" x14ac:dyDescent="0.25">
      <c r="A3393" s="1360" t="s">
        <v>13966</v>
      </c>
      <c r="B3393" s="1318" t="s">
        <v>17592</v>
      </c>
      <c r="C3393" s="1318">
        <v>10</v>
      </c>
      <c r="D3393" s="1318">
        <v>2.5</v>
      </c>
      <c r="E3393" s="1318">
        <v>20</v>
      </c>
      <c r="F3393" s="1318">
        <v>5</v>
      </c>
      <c r="G3393" s="1318" t="s">
        <v>13967</v>
      </c>
    </row>
    <row r="3394" spans="1:7" x14ac:dyDescent="0.25">
      <c r="A3394" s="1360" t="s">
        <v>13968</v>
      </c>
      <c r="B3394" s="1318" t="s">
        <v>13965</v>
      </c>
    </row>
    <row r="3395" spans="1:7" x14ac:dyDescent="0.25">
      <c r="A3395" s="1360" t="s">
        <v>13969</v>
      </c>
      <c r="B3395" s="1318" t="s">
        <v>13963</v>
      </c>
    </row>
    <row r="3396" spans="1:7" x14ac:dyDescent="0.25">
      <c r="A3396" s="1360" t="s">
        <v>13970</v>
      </c>
      <c r="B3396" s="1318" t="s">
        <v>17594</v>
      </c>
      <c r="C3396" s="1318">
        <v>20</v>
      </c>
      <c r="D3396" s="1318">
        <v>4.9000000000000004</v>
      </c>
      <c r="E3396" s="1318">
        <v>40</v>
      </c>
      <c r="F3396" s="1318">
        <v>9.8000000000000007</v>
      </c>
      <c r="G3396" s="1318" t="s">
        <v>21780</v>
      </c>
    </row>
    <row r="3397" spans="1:7" x14ac:dyDescent="0.25">
      <c r="A3397" s="1360" t="s">
        <v>13971</v>
      </c>
      <c r="B3397" s="1318" t="s">
        <v>13972</v>
      </c>
    </row>
    <row r="3398" spans="1:7" x14ac:dyDescent="0.25">
      <c r="A3398" s="1360" t="s">
        <v>13973</v>
      </c>
      <c r="B3398" s="1318" t="s">
        <v>12847</v>
      </c>
      <c r="C3398" s="1318">
        <v>10</v>
      </c>
      <c r="D3398" s="1318">
        <v>2.6</v>
      </c>
      <c r="E3398" s="1318">
        <v>15</v>
      </c>
      <c r="F3398" s="1318">
        <v>3.9</v>
      </c>
    </row>
    <row r="3399" spans="1:7" x14ac:dyDescent="0.25">
      <c r="A3399" s="1360" t="s">
        <v>13974</v>
      </c>
      <c r="B3399" s="1318" t="s">
        <v>12848</v>
      </c>
      <c r="C3399" s="1318">
        <v>9.5000000000000001E-2</v>
      </c>
      <c r="D3399" s="1318">
        <v>0.01</v>
      </c>
      <c r="E3399" s="1318">
        <v>0.19</v>
      </c>
      <c r="F3399" s="1318">
        <v>0.02</v>
      </c>
      <c r="G3399" s="1318" t="s">
        <v>12787</v>
      </c>
    </row>
    <row r="3400" spans="1:7" x14ac:dyDescent="0.25">
      <c r="A3400" s="1360" t="s">
        <v>13975</v>
      </c>
      <c r="B3400" s="1318" t="s">
        <v>17595</v>
      </c>
    </row>
    <row r="3401" spans="1:7" x14ac:dyDescent="0.25">
      <c r="A3401" s="1360" t="s">
        <v>13976</v>
      </c>
      <c r="B3401" s="1318" t="s">
        <v>12849</v>
      </c>
      <c r="C3401" s="1318">
        <v>1000</v>
      </c>
      <c r="D3401" s="1318">
        <v>240</v>
      </c>
      <c r="E3401" s="1318">
        <v>2000</v>
      </c>
      <c r="F3401" s="1318">
        <v>480</v>
      </c>
      <c r="G3401" s="1318" t="s">
        <v>6548</v>
      </c>
    </row>
    <row r="3402" spans="1:7" x14ac:dyDescent="0.25">
      <c r="A3402" s="1360" t="s">
        <v>13977</v>
      </c>
    </row>
    <row r="3403" spans="1:7" x14ac:dyDescent="0.25">
      <c r="A3403" s="1360" t="s">
        <v>22311</v>
      </c>
    </row>
    <row r="3404" spans="1:7" x14ac:dyDescent="0.25">
      <c r="A3404" s="1360" t="s">
        <v>22312</v>
      </c>
    </row>
    <row r="3405" spans="1:7" x14ac:dyDescent="0.25">
      <c r="A3405" s="1360" t="s">
        <v>22313</v>
      </c>
    </row>
    <row r="3406" spans="1:7" x14ac:dyDescent="0.25">
      <c r="A3406" s="1360" t="s">
        <v>22314</v>
      </c>
    </row>
    <row r="3407" spans="1:7" x14ac:dyDescent="0.25">
      <c r="A3407" s="1360" t="s">
        <v>22315</v>
      </c>
    </row>
    <row r="3408" spans="1:7" x14ac:dyDescent="0.25">
      <c r="A3408" s="1360" t="s">
        <v>22316</v>
      </c>
    </row>
    <row r="3409" spans="1:7" x14ac:dyDescent="0.25">
      <c r="A3409" s="1360" t="s">
        <v>22317</v>
      </c>
    </row>
    <row r="3410" spans="1:7" x14ac:dyDescent="0.25">
      <c r="A3410" s="1360" t="s">
        <v>22318</v>
      </c>
      <c r="B3410" s="1318" t="s">
        <v>12850</v>
      </c>
    </row>
    <row r="3411" spans="1:7" x14ac:dyDescent="0.25">
      <c r="A3411" s="1360" t="s">
        <v>22319</v>
      </c>
    </row>
    <row r="3412" spans="1:7" x14ac:dyDescent="0.25">
      <c r="A3412" s="1360" t="s">
        <v>22320</v>
      </c>
    </row>
    <row r="3413" spans="1:7" x14ac:dyDescent="0.25">
      <c r="A3413" s="1360" t="s">
        <v>22321</v>
      </c>
    </row>
    <row r="3414" spans="1:7" x14ac:dyDescent="0.25">
      <c r="A3414" s="1360" t="s">
        <v>22322</v>
      </c>
    </row>
    <row r="3415" spans="1:7" x14ac:dyDescent="0.25">
      <c r="A3415" s="1360" t="s">
        <v>22323</v>
      </c>
    </row>
    <row r="3416" spans="1:7" x14ac:dyDescent="0.25">
      <c r="A3416" s="1360" t="s">
        <v>22324</v>
      </c>
    </row>
    <row r="3417" spans="1:7" x14ac:dyDescent="0.25">
      <c r="A3417" s="1360" t="s">
        <v>22325</v>
      </c>
    </row>
    <row r="3418" spans="1:7" x14ac:dyDescent="0.25">
      <c r="A3418" s="1360" t="s">
        <v>22326</v>
      </c>
    </row>
    <row r="3419" spans="1:7" x14ac:dyDescent="0.25">
      <c r="A3419" s="1360" t="s">
        <v>22327</v>
      </c>
      <c r="B3419" s="1318">
        <v>1000</v>
      </c>
      <c r="D3419" s="1318">
        <v>2000</v>
      </c>
      <c r="F3419" s="1318" t="s">
        <v>6548</v>
      </c>
    </row>
    <row r="3420" spans="1:7" x14ac:dyDescent="0.25">
      <c r="A3420" s="1360" t="s">
        <v>13995</v>
      </c>
      <c r="B3420" s="1318" t="s">
        <v>12851</v>
      </c>
      <c r="C3420" s="1318">
        <v>150</v>
      </c>
      <c r="D3420" s="1318">
        <v>31.6</v>
      </c>
      <c r="E3420" s="1318">
        <v>300</v>
      </c>
      <c r="F3420" s="1318">
        <v>63.2</v>
      </c>
      <c r="G3420" s="1318" t="s">
        <v>12716</v>
      </c>
    </row>
    <row r="3421" spans="1:7" x14ac:dyDescent="0.25">
      <c r="A3421" s="1360" t="s">
        <v>13996</v>
      </c>
      <c r="B3421" s="1318" t="s">
        <v>12852</v>
      </c>
      <c r="C3421" s="1318">
        <v>95</v>
      </c>
      <c r="D3421" s="1318">
        <v>20</v>
      </c>
      <c r="E3421" s="1318">
        <v>300</v>
      </c>
      <c r="F3421" s="1318">
        <v>63.2</v>
      </c>
      <c r="G3421" s="1318" t="s">
        <v>6548</v>
      </c>
    </row>
    <row r="3422" spans="1:7" x14ac:dyDescent="0.25">
      <c r="A3422" s="1360" t="s">
        <v>13997</v>
      </c>
      <c r="B3422" s="1318" t="s">
        <v>12853</v>
      </c>
      <c r="C3422" s="1318">
        <v>0.02</v>
      </c>
      <c r="E3422" s="1318">
        <v>0.1</v>
      </c>
      <c r="G3422" s="1318" t="s">
        <v>21798</v>
      </c>
    </row>
    <row r="3423" spans="1:7" x14ac:dyDescent="0.25">
      <c r="A3423" s="1360" t="s">
        <v>13998</v>
      </c>
      <c r="B3423" s="1318" t="s">
        <v>12854</v>
      </c>
      <c r="C3423" s="1318">
        <v>0.25</v>
      </c>
      <c r="D3423" s="1318">
        <v>0.02</v>
      </c>
      <c r="E3423" s="1318">
        <v>0.5</v>
      </c>
      <c r="F3423" s="1318">
        <v>0.05</v>
      </c>
      <c r="G3423" s="1318" t="s">
        <v>12711</v>
      </c>
    </row>
    <row r="3424" spans="1:7" x14ac:dyDescent="0.25">
      <c r="A3424" s="1360" t="s">
        <v>13999</v>
      </c>
      <c r="B3424" s="1318" t="s">
        <v>12855</v>
      </c>
      <c r="C3424" s="1318">
        <v>10</v>
      </c>
      <c r="E3424" s="1318">
        <v>20</v>
      </c>
      <c r="G3424" s="1318" t="s">
        <v>12711</v>
      </c>
    </row>
    <row r="3425" spans="1:7" x14ac:dyDescent="0.25">
      <c r="A3425" s="1360" t="s">
        <v>14000</v>
      </c>
      <c r="B3425" s="1318" t="s">
        <v>12856</v>
      </c>
      <c r="C3425" s="1318">
        <v>0.2</v>
      </c>
      <c r="E3425" s="1318">
        <v>0.6</v>
      </c>
      <c r="G3425" s="1318" t="s">
        <v>12716</v>
      </c>
    </row>
    <row r="3426" spans="1:7" x14ac:dyDescent="0.25">
      <c r="A3426" s="1360" t="s">
        <v>13805</v>
      </c>
      <c r="B3426" s="1318" t="s">
        <v>12857</v>
      </c>
      <c r="C3426" s="1318">
        <v>3.5000000000000003E-2</v>
      </c>
      <c r="D3426" s="1318">
        <v>5.0000000000000001E-3</v>
      </c>
      <c r="E3426" s="1318">
        <v>7.0000000000000007E-2</v>
      </c>
      <c r="F3426" s="1318">
        <v>0.01</v>
      </c>
      <c r="G3426" s="1318" t="s">
        <v>12729</v>
      </c>
    </row>
    <row r="3427" spans="1:7" x14ac:dyDescent="0.25">
      <c r="A3427" s="1360" t="s">
        <v>14001</v>
      </c>
      <c r="B3427" s="1318" t="s">
        <v>12858</v>
      </c>
      <c r="C3427" s="1318">
        <v>70</v>
      </c>
      <c r="D3427" s="1318">
        <v>19.5</v>
      </c>
      <c r="E3427" s="1318">
        <v>200</v>
      </c>
      <c r="F3427" s="1318">
        <v>55.8</v>
      </c>
      <c r="G3427" s="1318" t="s">
        <v>21813</v>
      </c>
    </row>
    <row r="3428" spans="1:7" x14ac:dyDescent="0.25">
      <c r="A3428" s="1360" t="s">
        <v>22328</v>
      </c>
    </row>
    <row r="3429" spans="1:7" x14ac:dyDescent="0.25">
      <c r="A3429" s="1360" t="s">
        <v>22329</v>
      </c>
    </row>
    <row r="3430" spans="1:7" x14ac:dyDescent="0.25">
      <c r="A3430" s="1360" t="s">
        <v>22330</v>
      </c>
    </row>
    <row r="3431" spans="1:7" x14ac:dyDescent="0.25">
      <c r="A3431" s="1360" t="s">
        <v>22331</v>
      </c>
    </row>
    <row r="3432" spans="1:7" x14ac:dyDescent="0.25">
      <c r="A3432" s="1360" t="s">
        <v>22332</v>
      </c>
    </row>
    <row r="3433" spans="1:7" x14ac:dyDescent="0.25">
      <c r="A3433" s="1360" t="s">
        <v>22333</v>
      </c>
    </row>
    <row r="3434" spans="1:7" x14ac:dyDescent="0.25">
      <c r="A3434" s="1360" t="s">
        <v>22334</v>
      </c>
      <c r="B3434" s="1318" t="s">
        <v>14003</v>
      </c>
    </row>
    <row r="3435" spans="1:7" x14ac:dyDescent="0.25">
      <c r="A3435" s="1360" t="s">
        <v>22335</v>
      </c>
    </row>
    <row r="3436" spans="1:7" x14ac:dyDescent="0.25">
      <c r="A3436" s="1360" t="s">
        <v>22336</v>
      </c>
    </row>
    <row r="3437" spans="1:7" x14ac:dyDescent="0.25">
      <c r="A3437" s="1360" t="s">
        <v>22337</v>
      </c>
    </row>
    <row r="3438" spans="1:7" x14ac:dyDescent="0.25">
      <c r="A3438" s="1360" t="s">
        <v>22338</v>
      </c>
      <c r="B3438" s="1318">
        <v>1000</v>
      </c>
      <c r="C3438" s="1318">
        <v>279</v>
      </c>
      <c r="D3438" s="1318">
        <v>2000</v>
      </c>
      <c r="E3438" s="1318">
        <v>558</v>
      </c>
      <c r="F3438" s="1318" t="s">
        <v>6548</v>
      </c>
    </row>
    <row r="3439" spans="1:7" x14ac:dyDescent="0.25">
      <c r="A3439" s="1360" t="s">
        <v>14012</v>
      </c>
      <c r="B3439" s="1318" t="s">
        <v>12859</v>
      </c>
      <c r="C3439" s="1318">
        <v>20</v>
      </c>
      <c r="D3439" s="1318">
        <v>4.8</v>
      </c>
      <c r="E3439" s="1318">
        <v>40</v>
      </c>
      <c r="F3439" s="1318">
        <v>9.6</v>
      </c>
      <c r="G3439" s="1318" t="s">
        <v>12787</v>
      </c>
    </row>
    <row r="3440" spans="1:7" x14ac:dyDescent="0.25">
      <c r="A3440" s="1360" t="s">
        <v>14013</v>
      </c>
      <c r="B3440" s="1318" t="s">
        <v>14014</v>
      </c>
      <c r="C3440" s="1318">
        <v>0.5</v>
      </c>
      <c r="E3440" s="1318">
        <v>1.5</v>
      </c>
      <c r="G3440" s="1318" t="s">
        <v>20701</v>
      </c>
    </row>
    <row r="3441" spans="1:7" x14ac:dyDescent="0.25">
      <c r="A3441" s="1360" t="s">
        <v>14015</v>
      </c>
      <c r="B3441" s="1318" t="s">
        <v>12860</v>
      </c>
      <c r="C3441" s="1318">
        <v>1.2999999999999999E-2</v>
      </c>
      <c r="D3441" s="1318">
        <v>0.01</v>
      </c>
      <c r="E3441" s="1318">
        <v>0.1</v>
      </c>
      <c r="F3441" s="1318">
        <v>0.08</v>
      </c>
      <c r="G3441" s="1318" t="s">
        <v>13825</v>
      </c>
    </row>
    <row r="3442" spans="1:7" x14ac:dyDescent="0.25">
      <c r="A3442" s="1360" t="s">
        <v>14016</v>
      </c>
      <c r="B3442" s="1318" t="s">
        <v>12861</v>
      </c>
      <c r="C3442" s="1318" t="s">
        <v>21763</v>
      </c>
      <c r="E3442" s="1318" t="s">
        <v>21814</v>
      </c>
      <c r="G3442" s="1318" t="s">
        <v>6548</v>
      </c>
    </row>
    <row r="3443" spans="1:7" x14ac:dyDescent="0.25">
      <c r="A3443" s="1360" t="s">
        <v>14017</v>
      </c>
      <c r="B3443" s="1318" t="s">
        <v>14018</v>
      </c>
    </row>
    <row r="3444" spans="1:7" x14ac:dyDescent="0.25">
      <c r="A3444" s="1360" t="s">
        <v>14019</v>
      </c>
      <c r="B3444" s="1318" t="s">
        <v>12862</v>
      </c>
      <c r="C3444" s="1318">
        <v>1</v>
      </c>
      <c r="E3444" s="1318">
        <v>2</v>
      </c>
      <c r="G3444" s="1318" t="s">
        <v>6548</v>
      </c>
    </row>
    <row r="3445" spans="1:7" x14ac:dyDescent="0.25">
      <c r="A3445" s="1360" t="s">
        <v>14020</v>
      </c>
      <c r="B3445" s="1318" t="s">
        <v>12863</v>
      </c>
      <c r="C3445" s="1318">
        <v>1</v>
      </c>
      <c r="E3445" s="1318">
        <v>2</v>
      </c>
      <c r="G3445" s="1318" t="s">
        <v>6548</v>
      </c>
    </row>
    <row r="3446" spans="1:7" x14ac:dyDescent="0.25">
      <c r="A3446" s="1360" t="s">
        <v>14021</v>
      </c>
      <c r="B3446" s="1318" t="s">
        <v>12864</v>
      </c>
      <c r="C3446" s="1318" t="s">
        <v>21852</v>
      </c>
      <c r="E3446" s="1318" t="s">
        <v>21853</v>
      </c>
      <c r="G3446" s="1318" t="s">
        <v>6548</v>
      </c>
    </row>
    <row r="3447" spans="1:7" x14ac:dyDescent="0.25">
      <c r="A3447" s="1360" t="s">
        <v>14023</v>
      </c>
      <c r="B3447" s="1318" t="s">
        <v>13965</v>
      </c>
    </row>
    <row r="3448" spans="1:7" x14ac:dyDescent="0.25">
      <c r="A3448" s="1360" t="s">
        <v>14024</v>
      </c>
      <c r="B3448" s="1318" t="s">
        <v>12866</v>
      </c>
      <c r="C3448" s="1318">
        <v>0.5</v>
      </c>
      <c r="D3448" s="1318">
        <v>0.17</v>
      </c>
      <c r="E3448" s="1318">
        <v>1.5</v>
      </c>
      <c r="F3448" s="1318">
        <v>0.51</v>
      </c>
      <c r="G3448" s="1318" t="s">
        <v>6548</v>
      </c>
    </row>
    <row r="3449" spans="1:7" x14ac:dyDescent="0.25">
      <c r="A3449" s="1360" t="s">
        <v>14025</v>
      </c>
      <c r="B3449" s="1318" t="s">
        <v>12867</v>
      </c>
      <c r="C3449" s="1318">
        <v>1</v>
      </c>
      <c r="D3449" s="1318">
        <v>0.3</v>
      </c>
      <c r="E3449" s="1318">
        <v>3</v>
      </c>
      <c r="F3449" s="1318">
        <v>0.9</v>
      </c>
      <c r="G3449" s="1318" t="s">
        <v>6548</v>
      </c>
    </row>
    <row r="3450" spans="1:7" x14ac:dyDescent="0.25">
      <c r="A3450" s="1360" t="s">
        <v>14026</v>
      </c>
      <c r="B3450" s="1318" t="s">
        <v>12868</v>
      </c>
      <c r="C3450" s="1318">
        <v>23</v>
      </c>
      <c r="D3450" s="1318">
        <v>5</v>
      </c>
      <c r="E3450" s="1318">
        <v>70</v>
      </c>
      <c r="F3450" s="1318">
        <v>15</v>
      </c>
      <c r="G3450" s="1318" t="s">
        <v>6548</v>
      </c>
    </row>
    <row r="3451" spans="1:7" x14ac:dyDescent="0.25">
      <c r="A3451" s="1360" t="s">
        <v>21815</v>
      </c>
      <c r="B3451" s="1318" t="s">
        <v>12869</v>
      </c>
      <c r="C3451" s="1318">
        <v>10</v>
      </c>
      <c r="D3451" s="1318">
        <v>2.72</v>
      </c>
      <c r="E3451" s="1318">
        <v>20</v>
      </c>
      <c r="F3451" s="1318">
        <v>5.44</v>
      </c>
      <c r="G3451" s="1318" t="s">
        <v>13768</v>
      </c>
    </row>
    <row r="3452" spans="1:7" x14ac:dyDescent="0.25">
      <c r="A3452" s="1360" t="s">
        <v>14027</v>
      </c>
      <c r="B3452" s="1318" t="s">
        <v>12870</v>
      </c>
      <c r="C3452" s="1318">
        <v>3600</v>
      </c>
      <c r="D3452" s="1318">
        <v>1000</v>
      </c>
    </row>
    <row r="3453" spans="1:7" x14ac:dyDescent="0.25">
      <c r="A3453" s="1360" t="s">
        <v>14028</v>
      </c>
      <c r="B3453" s="1318" t="s">
        <v>12871</v>
      </c>
      <c r="C3453" s="1318">
        <v>0.5</v>
      </c>
      <c r="E3453" s="1318">
        <v>1</v>
      </c>
      <c r="G3453" s="1318" t="s">
        <v>12819</v>
      </c>
    </row>
    <row r="3454" spans="1:7" x14ac:dyDescent="0.25">
      <c r="A3454" s="1360" t="s">
        <v>14029</v>
      </c>
      <c r="B3454" s="1318" t="s">
        <v>12872</v>
      </c>
      <c r="C3454" s="1318">
        <v>1</v>
      </c>
      <c r="E3454" s="1318">
        <v>2</v>
      </c>
      <c r="G3454" s="1318" t="s">
        <v>13825</v>
      </c>
    </row>
    <row r="3455" spans="1:7" x14ac:dyDescent="0.25">
      <c r="A3455" s="1360" t="s">
        <v>14030</v>
      </c>
      <c r="B3455" s="1318" t="s">
        <v>12873</v>
      </c>
      <c r="C3455" s="1318">
        <v>260</v>
      </c>
      <c r="D3455" s="1318">
        <v>97</v>
      </c>
      <c r="E3455" s="1318">
        <v>540</v>
      </c>
      <c r="F3455" s="1318">
        <v>201</v>
      </c>
    </row>
    <row r="3456" spans="1:7" x14ac:dyDescent="0.25">
      <c r="A3456" s="1360" t="s">
        <v>14031</v>
      </c>
      <c r="B3456" s="1318" t="s">
        <v>12874</v>
      </c>
      <c r="C3456" s="1318">
        <v>1</v>
      </c>
      <c r="D3456" s="1318">
        <v>0.3</v>
      </c>
      <c r="E3456" s="1318">
        <v>3</v>
      </c>
      <c r="F3456" s="1318">
        <v>0.9</v>
      </c>
      <c r="G3456" s="1318" t="s">
        <v>12716</v>
      </c>
    </row>
    <row r="3457" spans="1:7" x14ac:dyDescent="0.25">
      <c r="A3457" s="1360" t="s">
        <v>14032</v>
      </c>
      <c r="B3457" s="1318" t="s">
        <v>14033</v>
      </c>
    </row>
    <row r="3458" spans="1:7" x14ac:dyDescent="0.25">
      <c r="A3458" s="1360" t="s">
        <v>14034</v>
      </c>
      <c r="B3458" s="1318" t="s">
        <v>12875</v>
      </c>
      <c r="C3458" s="1318">
        <v>5</v>
      </c>
      <c r="E3458" s="1318">
        <v>10</v>
      </c>
      <c r="G3458" s="1318" t="s">
        <v>6548</v>
      </c>
    </row>
    <row r="3459" spans="1:7" x14ac:dyDescent="0.25">
      <c r="A3459" s="1360" t="s">
        <v>14035</v>
      </c>
      <c r="B3459" s="1318" t="s">
        <v>12876</v>
      </c>
      <c r="C3459" s="1318">
        <v>1</v>
      </c>
      <c r="E3459" s="1318">
        <v>2</v>
      </c>
      <c r="G3459" s="1318" t="s">
        <v>12885</v>
      </c>
    </row>
    <row r="3460" spans="1:7" x14ac:dyDescent="0.25">
      <c r="A3460" s="1360" t="s">
        <v>21816</v>
      </c>
      <c r="B3460" s="1373">
        <v>2125683</v>
      </c>
      <c r="C3460" s="1318">
        <v>1</v>
      </c>
      <c r="D3460" s="1318">
        <v>0.18</v>
      </c>
      <c r="E3460" s="1318">
        <v>3</v>
      </c>
      <c r="F3460" s="1318">
        <v>0.53</v>
      </c>
      <c r="G3460" s="1318" t="s">
        <v>12885</v>
      </c>
    </row>
    <row r="3461" spans="1:7" x14ac:dyDescent="0.25">
      <c r="A3461" s="1360" t="s">
        <v>14037</v>
      </c>
      <c r="B3461" s="1318" t="s">
        <v>12877</v>
      </c>
      <c r="C3461" s="1318">
        <v>2</v>
      </c>
      <c r="E3461" s="1318">
        <v>4</v>
      </c>
      <c r="G3461" s="1318" t="s">
        <v>6548</v>
      </c>
    </row>
    <row r="3462" spans="1:7" x14ac:dyDescent="0.25">
      <c r="A3462" s="1360" t="s">
        <v>14038</v>
      </c>
      <c r="B3462" s="1318" t="s">
        <v>12878</v>
      </c>
      <c r="C3462" s="1318">
        <v>1</v>
      </c>
      <c r="E3462" s="1318">
        <v>2</v>
      </c>
      <c r="G3462" s="1318" t="s">
        <v>6548</v>
      </c>
    </row>
    <row r="3463" spans="1:7" x14ac:dyDescent="0.25">
      <c r="A3463" s="1360" t="s">
        <v>14039</v>
      </c>
      <c r="B3463" s="1318" t="s">
        <v>12879</v>
      </c>
      <c r="C3463" s="1318">
        <v>42</v>
      </c>
      <c r="D3463" s="1318">
        <v>20</v>
      </c>
      <c r="E3463" s="1318">
        <v>84</v>
      </c>
      <c r="F3463" s="1318">
        <v>40</v>
      </c>
      <c r="G3463" s="1318" t="s">
        <v>12787</v>
      </c>
    </row>
    <row r="3464" spans="1:7" x14ac:dyDescent="0.25">
      <c r="A3464" s="1360" t="s">
        <v>14040</v>
      </c>
      <c r="B3464" s="1318" t="s">
        <v>14041</v>
      </c>
    </row>
    <row r="3465" spans="1:7" x14ac:dyDescent="0.25">
      <c r="A3465" s="1360" t="s">
        <v>14042</v>
      </c>
      <c r="B3465" s="1318" t="s">
        <v>22339</v>
      </c>
    </row>
    <row r="3466" spans="1:7" x14ac:dyDescent="0.25">
      <c r="A3466" s="1360" t="s">
        <v>21817</v>
      </c>
      <c r="B3466" s="1318" t="s">
        <v>12880</v>
      </c>
      <c r="C3466" s="1318">
        <v>3.0000000000000001E-3</v>
      </c>
      <c r="D3466" s="1318">
        <v>1E-3</v>
      </c>
      <c r="E3466" s="1318">
        <v>6.0000000000000001E-3</v>
      </c>
      <c r="F3466" s="1318">
        <v>2E-3</v>
      </c>
      <c r="G3466" s="1318" t="s">
        <v>13822</v>
      </c>
    </row>
    <row r="3467" spans="1:7" x14ac:dyDescent="0.25">
      <c r="A3467" s="1360" t="s">
        <v>14043</v>
      </c>
      <c r="B3467" s="1318" t="s">
        <v>12881</v>
      </c>
      <c r="C3467" s="1318">
        <v>1</v>
      </c>
      <c r="E3467" s="1318">
        <v>2</v>
      </c>
      <c r="G3467" s="1318" t="s">
        <v>12787</v>
      </c>
    </row>
    <row r="3468" spans="1:7" x14ac:dyDescent="0.25">
      <c r="A3468" s="1360" t="s">
        <v>14044</v>
      </c>
      <c r="B3468" s="1318" t="s">
        <v>14045</v>
      </c>
    </row>
    <row r="3469" spans="1:7" x14ac:dyDescent="0.25">
      <c r="A3469" s="1360" t="s">
        <v>14046</v>
      </c>
      <c r="B3469" s="1318" t="s">
        <v>17603</v>
      </c>
    </row>
    <row r="3470" spans="1:7" x14ac:dyDescent="0.25">
      <c r="A3470" s="1360" t="s">
        <v>14047</v>
      </c>
      <c r="B3470" s="1318" t="s">
        <v>14048</v>
      </c>
    </row>
    <row r="3471" spans="1:7" x14ac:dyDescent="0.25">
      <c r="A3471" s="1360" t="s">
        <v>14049</v>
      </c>
      <c r="B3471" s="1318" t="s">
        <v>12882</v>
      </c>
      <c r="C3471" s="1318">
        <v>8</v>
      </c>
      <c r="D3471" s="1318">
        <v>5</v>
      </c>
      <c r="E3471" s="1318">
        <v>15</v>
      </c>
      <c r="F3471" s="1318">
        <v>10</v>
      </c>
      <c r="G3471" s="1318" t="s">
        <v>6548</v>
      </c>
    </row>
    <row r="3472" spans="1:7" x14ac:dyDescent="0.25">
      <c r="A3472" s="1360" t="s">
        <v>14050</v>
      </c>
      <c r="B3472" s="1318" t="s">
        <v>12883</v>
      </c>
      <c r="C3472" s="1318">
        <v>3</v>
      </c>
      <c r="D3472" s="1318">
        <v>0.94</v>
      </c>
      <c r="E3472" s="1318">
        <v>6</v>
      </c>
      <c r="F3472" s="1318">
        <v>1.89</v>
      </c>
      <c r="G3472" s="1318" t="s">
        <v>6548</v>
      </c>
    </row>
    <row r="3473" spans="1:7" x14ac:dyDescent="0.25">
      <c r="A3473" s="1360" t="s">
        <v>21818</v>
      </c>
      <c r="B3473" s="1318" t="s">
        <v>12884</v>
      </c>
      <c r="C3473" s="1318">
        <v>5</v>
      </c>
      <c r="D3473" s="1318">
        <v>0.95</v>
      </c>
      <c r="E3473" s="1318">
        <v>10</v>
      </c>
      <c r="F3473" s="1318">
        <v>1.9</v>
      </c>
      <c r="G3473" s="1318" t="s">
        <v>14052</v>
      </c>
    </row>
    <row r="3474" spans="1:7" x14ac:dyDescent="0.25">
      <c r="A3474" s="1360" t="s">
        <v>14053</v>
      </c>
      <c r="B3474" s="1318" t="s">
        <v>12886</v>
      </c>
      <c r="C3474" s="1318">
        <v>4000</v>
      </c>
      <c r="D3474" s="1318">
        <v>921</v>
      </c>
      <c r="E3474" s="1318">
        <v>6000</v>
      </c>
      <c r="F3474" s="1318">
        <v>1382</v>
      </c>
    </row>
    <row r="3475" spans="1:7" x14ac:dyDescent="0.25">
      <c r="A3475" s="1360" t="s">
        <v>21819</v>
      </c>
      <c r="C3475" s="1318" t="s">
        <v>21820</v>
      </c>
      <c r="E3475" s="1318" t="s">
        <v>21821</v>
      </c>
      <c r="G3475" s="1318" t="s">
        <v>6548</v>
      </c>
    </row>
    <row r="3476" spans="1:7" x14ac:dyDescent="0.25">
      <c r="A3476" s="1360" t="s">
        <v>21822</v>
      </c>
      <c r="C3476" s="1318" t="s">
        <v>21823</v>
      </c>
      <c r="E3476" s="1318" t="s">
        <v>21763</v>
      </c>
      <c r="G3476" s="1318" t="s">
        <v>21824</v>
      </c>
    </row>
    <row r="3477" spans="1:7" x14ac:dyDescent="0.25">
      <c r="A3477" s="1360" t="s">
        <v>14056</v>
      </c>
      <c r="B3477" s="1318" t="s">
        <v>14057</v>
      </c>
    </row>
    <row r="3478" spans="1:7" x14ac:dyDescent="0.25">
      <c r="A3478" s="1360" t="s">
        <v>17605</v>
      </c>
      <c r="B3478" s="1318" t="s">
        <v>17606</v>
      </c>
    </row>
    <row r="3479" spans="1:7" x14ac:dyDescent="0.25">
      <c r="A3479" s="1360" t="s">
        <v>17607</v>
      </c>
      <c r="B3479" s="1318" t="s">
        <v>14058</v>
      </c>
    </row>
    <row r="3480" spans="1:7" x14ac:dyDescent="0.25">
      <c r="A3480" s="1360" t="s">
        <v>14059</v>
      </c>
      <c r="B3480" s="1318" t="s">
        <v>12888</v>
      </c>
      <c r="C3480" s="1318">
        <v>15</v>
      </c>
      <c r="D3480" s="1318">
        <v>1.96</v>
      </c>
      <c r="E3480" s="1318">
        <v>30</v>
      </c>
      <c r="F3480" s="1318">
        <v>3.91</v>
      </c>
      <c r="G3480" s="1318" t="s">
        <v>20701</v>
      </c>
    </row>
    <row r="3481" spans="1:7" x14ac:dyDescent="0.25">
      <c r="A3481" s="1360" t="s">
        <v>14060</v>
      </c>
      <c r="B3481" s="1318" t="s">
        <v>14061</v>
      </c>
    </row>
    <row r="3482" spans="1:7" x14ac:dyDescent="0.25">
      <c r="A3482" s="1360" t="s">
        <v>14062</v>
      </c>
      <c r="B3482" s="1318" t="s">
        <v>14063</v>
      </c>
    </row>
    <row r="3483" spans="1:7" x14ac:dyDescent="0.25">
      <c r="A3483" s="1360" t="s">
        <v>14064</v>
      </c>
      <c r="B3483" s="1318" t="s">
        <v>12889</v>
      </c>
      <c r="C3483" s="1318">
        <v>5</v>
      </c>
      <c r="D3483" s="1318">
        <v>0.87</v>
      </c>
      <c r="E3483" s="1318">
        <v>10</v>
      </c>
      <c r="F3483" s="1318">
        <v>1.74</v>
      </c>
      <c r="G3483" s="1318" t="s">
        <v>6548</v>
      </c>
    </row>
    <row r="3484" spans="1:7" x14ac:dyDescent="0.25">
      <c r="A3484" s="1360" t="s">
        <v>14065</v>
      </c>
      <c r="B3484" s="1318" t="s">
        <v>14066</v>
      </c>
    </row>
    <row r="3485" spans="1:7" x14ac:dyDescent="0.25">
      <c r="A3485" s="1360" t="s">
        <v>14067</v>
      </c>
      <c r="B3485" s="1318" t="s">
        <v>12981</v>
      </c>
      <c r="C3485" s="1318">
        <v>50</v>
      </c>
      <c r="D3485" s="1318">
        <v>11.55</v>
      </c>
      <c r="E3485" s="1318">
        <v>100</v>
      </c>
      <c r="F3485" s="1318">
        <v>23.1</v>
      </c>
      <c r="G3485" s="1318" t="s">
        <v>6548</v>
      </c>
    </row>
    <row r="3486" spans="1:7" x14ac:dyDescent="0.25">
      <c r="A3486" s="1360" t="s">
        <v>14068</v>
      </c>
      <c r="B3486" s="1318" t="s">
        <v>12982</v>
      </c>
      <c r="C3486" s="1318">
        <v>65</v>
      </c>
      <c r="D3486" s="1318">
        <v>10.7</v>
      </c>
      <c r="E3486" s="1318">
        <v>130</v>
      </c>
      <c r="F3486" s="1318">
        <v>21.4</v>
      </c>
      <c r="G3486" s="1318" t="s">
        <v>12885</v>
      </c>
    </row>
    <row r="3487" spans="1:7" x14ac:dyDescent="0.25">
      <c r="A3487" s="1360" t="s">
        <v>14069</v>
      </c>
      <c r="B3487" s="1318" t="s">
        <v>12984</v>
      </c>
      <c r="C3487" s="1318">
        <v>800</v>
      </c>
      <c r="D3487" s="1318">
        <v>188</v>
      </c>
      <c r="E3487" s="1318">
        <v>1000</v>
      </c>
      <c r="F3487" s="1318">
        <v>236</v>
      </c>
      <c r="G3487" s="1318" t="s">
        <v>6548</v>
      </c>
    </row>
    <row r="3488" spans="1:7" x14ac:dyDescent="0.25">
      <c r="A3488" s="1360" t="s">
        <v>14070</v>
      </c>
      <c r="B3488" s="1318" t="s">
        <v>12985</v>
      </c>
      <c r="C3488" s="1318">
        <v>10</v>
      </c>
      <c r="D3488" s="1318">
        <v>4.07</v>
      </c>
      <c r="E3488" s="1318">
        <v>20</v>
      </c>
      <c r="F3488" s="1318">
        <v>8.14</v>
      </c>
      <c r="G3488" s="1318" t="s">
        <v>6548</v>
      </c>
    </row>
    <row r="3489" spans="1:8" x14ac:dyDescent="0.25">
      <c r="A3489" s="1360" t="s">
        <v>21825</v>
      </c>
      <c r="B3489" s="1318" t="s">
        <v>14066</v>
      </c>
    </row>
    <row r="3490" spans="1:8" x14ac:dyDescent="0.25">
      <c r="A3490" s="1360" t="s">
        <v>14072</v>
      </c>
      <c r="B3490" s="1318" t="s">
        <v>14073</v>
      </c>
    </row>
    <row r="3491" spans="1:8" x14ac:dyDescent="0.25">
      <c r="A3491" s="1360" t="s">
        <v>14074</v>
      </c>
      <c r="B3491" s="1318" t="s">
        <v>14075</v>
      </c>
    </row>
    <row r="3492" spans="1:8" x14ac:dyDescent="0.25">
      <c r="A3492" s="1360" t="s">
        <v>14076</v>
      </c>
      <c r="B3492" s="1318" t="s">
        <v>12890</v>
      </c>
      <c r="C3492" s="1318">
        <v>0.1</v>
      </c>
      <c r="D3492" s="1318">
        <v>8.9999999999999993E-3</v>
      </c>
      <c r="E3492" s="1318">
        <v>1</v>
      </c>
      <c r="F3492" s="1318">
        <v>0.09</v>
      </c>
    </row>
    <row r="3493" spans="1:8" x14ac:dyDescent="0.25">
      <c r="A3493" s="1360" t="s">
        <v>14077</v>
      </c>
      <c r="B3493" s="1318" t="s">
        <v>12891</v>
      </c>
      <c r="C3493" s="1318">
        <v>2</v>
      </c>
      <c r="D3493" s="1318">
        <v>0.34</v>
      </c>
      <c r="E3493" s="1318">
        <v>8</v>
      </c>
      <c r="F3493" s="1318">
        <v>1.36</v>
      </c>
      <c r="G3493" s="1318" t="s">
        <v>12711</v>
      </c>
    </row>
    <row r="3494" spans="1:8" x14ac:dyDescent="0.25">
      <c r="A3494" s="1360" t="s">
        <v>17608</v>
      </c>
      <c r="C3494" s="1318" t="s">
        <v>21826</v>
      </c>
      <c r="G3494" s="1318" t="s">
        <v>22340</v>
      </c>
      <c r="H3494" s="1318" t="s">
        <v>21827</v>
      </c>
    </row>
    <row r="3495" spans="1:8" x14ac:dyDescent="0.25">
      <c r="A3495" s="1360" t="s">
        <v>17608</v>
      </c>
      <c r="B3495" s="1318" t="s">
        <v>21828</v>
      </c>
      <c r="C3495" s="1318" t="s">
        <v>21829</v>
      </c>
    </row>
    <row r="3496" spans="1:8" x14ac:dyDescent="0.25">
      <c r="A3496" s="1360" t="s">
        <v>3805</v>
      </c>
    </row>
    <row r="3497" spans="1:8" x14ac:dyDescent="0.25">
      <c r="A3497" s="1360" t="s">
        <v>22341</v>
      </c>
      <c r="C3497" s="1318" t="s">
        <v>21830</v>
      </c>
      <c r="E3497" s="1318" t="s">
        <v>22340</v>
      </c>
      <c r="F3497" s="1318" t="s">
        <v>22342</v>
      </c>
    </row>
    <row r="3498" spans="1:8" x14ac:dyDescent="0.25">
      <c r="A3498" s="1360" t="s">
        <v>14078</v>
      </c>
      <c r="B3498" s="1373">
        <v>2246493</v>
      </c>
      <c r="C3498" s="1318" t="s">
        <v>21831</v>
      </c>
      <c r="G3498" s="1318" t="s">
        <v>20697</v>
      </c>
    </row>
    <row r="3499" spans="1:8" x14ac:dyDescent="0.25">
      <c r="A3499" s="1360" t="s">
        <v>14079</v>
      </c>
      <c r="B3499" s="1318" t="s">
        <v>12893</v>
      </c>
      <c r="C3499" s="1318">
        <v>1</v>
      </c>
      <c r="E3499" s="1318">
        <v>3</v>
      </c>
      <c r="G3499" s="1318" t="s">
        <v>6548</v>
      </c>
    </row>
    <row r="3500" spans="1:8" x14ac:dyDescent="0.25">
      <c r="A3500" s="1360" t="s">
        <v>14080</v>
      </c>
      <c r="B3500" s="1318" t="s">
        <v>12893</v>
      </c>
      <c r="C3500" s="1318">
        <v>10</v>
      </c>
      <c r="D3500" s="1318">
        <v>2.13</v>
      </c>
      <c r="E3500" s="1318">
        <v>40</v>
      </c>
      <c r="F3500" s="1318">
        <v>8.51</v>
      </c>
      <c r="G3500" s="1318" t="s">
        <v>6548</v>
      </c>
    </row>
    <row r="3501" spans="1:8" x14ac:dyDescent="0.25">
      <c r="A3501" s="1360" t="s">
        <v>14081</v>
      </c>
      <c r="B3501" s="1318" t="s">
        <v>14082</v>
      </c>
    </row>
    <row r="3502" spans="1:8" x14ac:dyDescent="0.25">
      <c r="A3502" s="1360" t="s">
        <v>14083</v>
      </c>
      <c r="B3502" s="1318" t="s">
        <v>12894</v>
      </c>
      <c r="C3502" s="1318">
        <v>0.08</v>
      </c>
      <c r="D3502" s="1318">
        <v>0.02</v>
      </c>
      <c r="E3502" s="1318">
        <v>0.4</v>
      </c>
      <c r="F3502" s="1318">
        <v>0.1</v>
      </c>
      <c r="G3502" s="1318" t="s">
        <v>6548</v>
      </c>
    </row>
    <row r="3503" spans="1:8" x14ac:dyDescent="0.25">
      <c r="A3503" s="1360" t="s">
        <v>14084</v>
      </c>
      <c r="B3503" s="1318" t="s">
        <v>12895</v>
      </c>
      <c r="C3503" s="1318">
        <v>1</v>
      </c>
      <c r="D3503" s="1318">
        <v>0.56999999999999995</v>
      </c>
      <c r="E3503" s="1318">
        <v>2</v>
      </c>
      <c r="F3503" s="1318">
        <v>1.1399999999999999</v>
      </c>
      <c r="G3503" s="1318" t="s">
        <v>6548</v>
      </c>
    </row>
    <row r="3504" spans="1:8" x14ac:dyDescent="0.25">
      <c r="A3504" s="1360" t="s">
        <v>14085</v>
      </c>
      <c r="C3504" s="1318" t="s">
        <v>21832</v>
      </c>
      <c r="E3504" s="1318" t="s">
        <v>22343</v>
      </c>
      <c r="G3504" s="1318" t="s">
        <v>21834</v>
      </c>
    </row>
    <row r="3505" spans="1:7" x14ac:dyDescent="0.25">
      <c r="A3505" s="1360" t="s">
        <v>14086</v>
      </c>
    </row>
    <row r="3506" spans="1:7" x14ac:dyDescent="0.25">
      <c r="A3506" s="1360" t="s">
        <v>22344</v>
      </c>
    </row>
    <row r="3507" spans="1:7" x14ac:dyDescent="0.25">
      <c r="A3507" s="1360" t="s">
        <v>22345</v>
      </c>
    </row>
    <row r="3508" spans="1:7" x14ac:dyDescent="0.25">
      <c r="A3508" s="1360" t="s">
        <v>22346</v>
      </c>
      <c r="B3508" s="1318" t="s">
        <v>12896</v>
      </c>
    </row>
    <row r="3509" spans="1:7" x14ac:dyDescent="0.25">
      <c r="A3509" s="1360" t="s">
        <v>3805</v>
      </c>
    </row>
    <row r="3510" spans="1:7" x14ac:dyDescent="0.25">
      <c r="A3510" s="1360" t="s">
        <v>22347</v>
      </c>
    </row>
    <row r="3511" spans="1:7" x14ac:dyDescent="0.25">
      <c r="A3511" s="1360" t="s">
        <v>22348</v>
      </c>
    </row>
    <row r="3512" spans="1:7" x14ac:dyDescent="0.25">
      <c r="A3512" s="1360" t="s">
        <v>22349</v>
      </c>
      <c r="B3512" s="1318">
        <v>20</v>
      </c>
      <c r="C3512" s="1318">
        <v>4.45</v>
      </c>
      <c r="D3512" s="1318">
        <v>40</v>
      </c>
      <c r="E3512" s="1318">
        <v>8.9</v>
      </c>
      <c r="F3512" s="1318" t="s">
        <v>12711</v>
      </c>
    </row>
    <row r="3513" spans="1:7" x14ac:dyDescent="0.25">
      <c r="A3513" s="1360" t="s">
        <v>14093</v>
      </c>
      <c r="B3513" s="1318" t="s">
        <v>14094</v>
      </c>
    </row>
    <row r="3514" spans="1:7" x14ac:dyDescent="0.25">
      <c r="A3514" s="1360" t="s">
        <v>14095</v>
      </c>
      <c r="B3514" s="1318" t="s">
        <v>12897</v>
      </c>
      <c r="C3514" s="1318">
        <v>50</v>
      </c>
      <c r="D3514" s="1318">
        <v>10</v>
      </c>
      <c r="E3514" s="1318">
        <v>250</v>
      </c>
      <c r="F3514" s="1318">
        <v>50</v>
      </c>
      <c r="G3514" s="1318" t="s">
        <v>12716</v>
      </c>
    </row>
    <row r="3515" spans="1:7" x14ac:dyDescent="0.25">
      <c r="A3515" s="1360" t="s">
        <v>14096</v>
      </c>
      <c r="B3515" s="1318" t="s">
        <v>12898</v>
      </c>
      <c r="C3515" s="1318">
        <v>1</v>
      </c>
      <c r="D3515" s="1318">
        <v>0.56999999999999995</v>
      </c>
      <c r="E3515" s="1318">
        <v>5</v>
      </c>
      <c r="F3515" s="1318">
        <v>2.86</v>
      </c>
      <c r="G3515" s="1318" t="s">
        <v>21835</v>
      </c>
    </row>
    <row r="3516" spans="1:7" x14ac:dyDescent="0.25">
      <c r="A3516" s="1360" t="s">
        <v>22350</v>
      </c>
      <c r="C3516" s="1318">
        <v>1</v>
      </c>
      <c r="E3516" s="1318">
        <v>5</v>
      </c>
      <c r="G3516" s="1318" t="s">
        <v>12716</v>
      </c>
    </row>
    <row r="3517" spans="1:7" x14ac:dyDescent="0.25">
      <c r="A3517" s="1360" t="s">
        <v>22351</v>
      </c>
      <c r="B3517" s="1318" t="s">
        <v>12900</v>
      </c>
      <c r="C3517" s="1318">
        <v>1</v>
      </c>
      <c r="D3517" s="1318">
        <v>0.9</v>
      </c>
      <c r="E3517" s="1318">
        <v>5</v>
      </c>
      <c r="F3517" s="1318">
        <v>4.5</v>
      </c>
      <c r="G3517" s="1318" t="s">
        <v>12716</v>
      </c>
    </row>
    <row r="3518" spans="1:7" x14ac:dyDescent="0.25">
      <c r="A3518" s="1360" t="s">
        <v>14097</v>
      </c>
      <c r="B3518" s="1318" t="s">
        <v>12901</v>
      </c>
      <c r="C3518" s="1318">
        <v>29</v>
      </c>
      <c r="D3518" s="1318">
        <v>9.6999999999999993</v>
      </c>
      <c r="E3518" s="1318" t="s">
        <v>22352</v>
      </c>
    </row>
    <row r="3519" spans="1:7" x14ac:dyDescent="0.25">
      <c r="A3519" s="1360" t="s">
        <v>22353</v>
      </c>
      <c r="B3519" s="1318">
        <v>19.7</v>
      </c>
      <c r="C3519" s="1318" t="s">
        <v>6548</v>
      </c>
    </row>
    <row r="3520" spans="1:7" x14ac:dyDescent="0.25">
      <c r="A3520" s="1360" t="s">
        <v>14098</v>
      </c>
      <c r="B3520" s="1318" t="s">
        <v>12903</v>
      </c>
      <c r="C3520" s="1318">
        <v>1</v>
      </c>
      <c r="D3520" s="1318">
        <v>0.38</v>
      </c>
      <c r="E3520" s="1318">
        <v>2.5</v>
      </c>
      <c r="F3520" s="1318">
        <v>0.95</v>
      </c>
      <c r="G3520" s="1318" t="s">
        <v>6548</v>
      </c>
    </row>
    <row r="3521" spans="1:7" x14ac:dyDescent="0.25">
      <c r="A3521" s="1360" t="s">
        <v>14099</v>
      </c>
      <c r="B3521" s="1318" t="s">
        <v>14100</v>
      </c>
    </row>
    <row r="3522" spans="1:7" x14ac:dyDescent="0.25">
      <c r="A3522" s="1360" t="s">
        <v>14101</v>
      </c>
      <c r="B3522" s="1318" t="s">
        <v>14102</v>
      </c>
    </row>
    <row r="3523" spans="1:7" x14ac:dyDescent="0.25">
      <c r="A3523" s="1360" t="s">
        <v>14103</v>
      </c>
      <c r="B3523" s="1318" t="s">
        <v>12904</v>
      </c>
      <c r="C3523" s="1318">
        <v>1</v>
      </c>
      <c r="D3523" s="1318">
        <v>0.25</v>
      </c>
      <c r="E3523" s="1318">
        <v>2</v>
      </c>
      <c r="F3523" s="1318">
        <v>0.49</v>
      </c>
      <c r="G3523" s="1318" t="s">
        <v>6548</v>
      </c>
    </row>
    <row r="3524" spans="1:7" x14ac:dyDescent="0.25">
      <c r="A3524" s="1360" t="s">
        <v>14104</v>
      </c>
      <c r="B3524" s="1318" t="s">
        <v>12905</v>
      </c>
      <c r="C3524" s="1318">
        <v>1</v>
      </c>
      <c r="D3524" s="1318">
        <v>0.24</v>
      </c>
      <c r="E3524" s="1318">
        <v>2</v>
      </c>
      <c r="F3524" s="1318">
        <v>0.48</v>
      </c>
      <c r="G3524" s="1318" t="s">
        <v>6548</v>
      </c>
    </row>
    <row r="3525" spans="1:7" x14ac:dyDescent="0.25">
      <c r="A3525" s="1360" t="s">
        <v>14105</v>
      </c>
      <c r="B3525" s="1318" t="s">
        <v>14106</v>
      </c>
    </row>
    <row r="3526" spans="1:7" x14ac:dyDescent="0.25">
      <c r="A3526" s="1360" t="s">
        <v>14107</v>
      </c>
      <c r="B3526" s="1318" t="s">
        <v>12906</v>
      </c>
      <c r="C3526" s="1318">
        <v>9</v>
      </c>
      <c r="D3526" s="1318">
        <v>4.7</v>
      </c>
      <c r="E3526" s="1318">
        <v>18</v>
      </c>
      <c r="F3526" s="1318">
        <v>9.4</v>
      </c>
      <c r="G3526" s="1318" t="s">
        <v>6548</v>
      </c>
    </row>
    <row r="3527" spans="1:7" x14ac:dyDescent="0.25">
      <c r="A3527" s="1360" t="s">
        <v>14108</v>
      </c>
      <c r="B3527" s="1318" t="s">
        <v>12907</v>
      </c>
      <c r="C3527" s="1318">
        <v>25</v>
      </c>
      <c r="D3527" s="1318">
        <v>10</v>
      </c>
      <c r="E3527" s="1318">
        <v>50</v>
      </c>
      <c r="F3527" s="1318">
        <v>20</v>
      </c>
      <c r="G3527" s="1318" t="s">
        <v>6548</v>
      </c>
    </row>
    <row r="3528" spans="1:7" x14ac:dyDescent="0.25">
      <c r="A3528" s="1360" t="s">
        <v>14109</v>
      </c>
      <c r="B3528" s="1318" t="s">
        <v>12908</v>
      </c>
      <c r="C3528" s="1318">
        <v>0.6</v>
      </c>
      <c r="D3528" s="1318">
        <v>0.19</v>
      </c>
      <c r="E3528" s="1318">
        <v>1.2</v>
      </c>
      <c r="F3528" s="1318">
        <v>0.38</v>
      </c>
      <c r="G3528" s="1318" t="s">
        <v>6548</v>
      </c>
    </row>
    <row r="3529" spans="1:7" x14ac:dyDescent="0.25">
      <c r="A3529" s="1360" t="s">
        <v>14110</v>
      </c>
      <c r="B3529" s="1318" t="s">
        <v>12909</v>
      </c>
      <c r="C3529" s="1318">
        <v>0.1</v>
      </c>
      <c r="E3529" s="1318">
        <v>0.5</v>
      </c>
      <c r="G3529" s="1318" t="s">
        <v>12713</v>
      </c>
    </row>
    <row r="3530" spans="1:7" x14ac:dyDescent="0.25">
      <c r="A3530" s="1360" t="s">
        <v>14111</v>
      </c>
      <c r="B3530" s="1318" t="s">
        <v>14112</v>
      </c>
    </row>
    <row r="3531" spans="1:7" x14ac:dyDescent="0.25">
      <c r="A3531" s="1360" t="s">
        <v>14113</v>
      </c>
      <c r="B3531" s="1318" t="s">
        <v>12910</v>
      </c>
      <c r="C3531" s="1318">
        <v>30</v>
      </c>
      <c r="D3531" s="1318">
        <v>9.74</v>
      </c>
      <c r="E3531" s="1318">
        <v>60</v>
      </c>
      <c r="F3531" s="1318">
        <v>19.489999999999998</v>
      </c>
      <c r="G3531" s="1318" t="s">
        <v>6548</v>
      </c>
    </row>
    <row r="3532" spans="1:7" x14ac:dyDescent="0.25">
      <c r="A3532" s="1360" t="s">
        <v>21836</v>
      </c>
    </row>
    <row r="3533" spans="1:7" x14ac:dyDescent="0.25">
      <c r="A3533" s="1360" t="s">
        <v>22354</v>
      </c>
      <c r="B3533" s="1318" t="s">
        <v>12911</v>
      </c>
      <c r="C3533" s="1318">
        <v>0.05</v>
      </c>
      <c r="E3533" s="1318" t="s">
        <v>12209</v>
      </c>
      <c r="G3533" s="1318" t="s">
        <v>6548</v>
      </c>
    </row>
    <row r="3534" spans="1:7" x14ac:dyDescent="0.25">
      <c r="A3534" s="1360" t="s">
        <v>21837</v>
      </c>
      <c r="B3534" s="1318" t="s">
        <v>12911</v>
      </c>
      <c r="C3534" s="1318">
        <v>1</v>
      </c>
      <c r="E3534" s="1318">
        <v>2</v>
      </c>
      <c r="G3534" s="1318" t="s">
        <v>6548</v>
      </c>
    </row>
    <row r="3535" spans="1:7" x14ac:dyDescent="0.25">
      <c r="A3535" s="1360" t="s">
        <v>14114</v>
      </c>
      <c r="B3535" s="1318" t="s">
        <v>12912</v>
      </c>
      <c r="C3535" s="1318">
        <v>1</v>
      </c>
      <c r="E3535" s="1318">
        <v>5</v>
      </c>
    </row>
    <row r="3536" spans="1:7" x14ac:dyDescent="0.25">
      <c r="A3536" s="1360" t="s">
        <v>14115</v>
      </c>
      <c r="B3536" s="1318" t="s">
        <v>12913</v>
      </c>
      <c r="C3536" s="1318">
        <v>1</v>
      </c>
      <c r="E3536" s="1318">
        <v>2</v>
      </c>
      <c r="G3536" s="1318" t="s">
        <v>21792</v>
      </c>
    </row>
    <row r="3537" spans="1:7" x14ac:dyDescent="0.25">
      <c r="A3537" s="1360" t="s">
        <v>14116</v>
      </c>
      <c r="C3537" s="1318" t="s">
        <v>21764</v>
      </c>
    </row>
    <row r="3538" spans="1:7" x14ac:dyDescent="0.25">
      <c r="A3538" s="1360" t="s">
        <v>22355</v>
      </c>
      <c r="C3538" s="1318" t="s">
        <v>21838</v>
      </c>
    </row>
    <row r="3539" spans="1:7" x14ac:dyDescent="0.25">
      <c r="A3539" s="1360" t="s">
        <v>22356</v>
      </c>
    </row>
    <row r="3540" spans="1:7" x14ac:dyDescent="0.25">
      <c r="A3540" s="1360" t="s">
        <v>14117</v>
      </c>
      <c r="B3540" s="1318" t="s">
        <v>12914</v>
      </c>
      <c r="C3540" s="1318" t="s">
        <v>21831</v>
      </c>
      <c r="E3540" s="1318" t="s">
        <v>21778</v>
      </c>
    </row>
    <row r="3541" spans="1:7" x14ac:dyDescent="0.25">
      <c r="A3541" s="1360" t="s">
        <v>14118</v>
      </c>
      <c r="B3541" s="1318" t="s">
        <v>12914</v>
      </c>
      <c r="C3541" s="1318" t="s">
        <v>21839</v>
      </c>
      <c r="E3541" s="1318" t="s">
        <v>21840</v>
      </c>
    </row>
    <row r="3542" spans="1:7" x14ac:dyDescent="0.25">
      <c r="A3542" s="1360" t="s">
        <v>14119</v>
      </c>
      <c r="B3542" s="1318" t="s">
        <v>14120</v>
      </c>
    </row>
    <row r="3543" spans="1:7" x14ac:dyDescent="0.25">
      <c r="A3543" s="1360" t="s">
        <v>14121</v>
      </c>
      <c r="B3543" s="1318" t="s">
        <v>14122</v>
      </c>
    </row>
    <row r="3544" spans="1:7" x14ac:dyDescent="0.25">
      <c r="A3544" s="1360" t="s">
        <v>14123</v>
      </c>
      <c r="B3544" s="1318" t="s">
        <v>14124</v>
      </c>
    </row>
    <row r="3545" spans="1:7" x14ac:dyDescent="0.25">
      <c r="A3545" s="1360" t="s">
        <v>14125</v>
      </c>
      <c r="B3545" s="1318" t="s">
        <v>12915</v>
      </c>
      <c r="C3545" s="1318">
        <v>250</v>
      </c>
      <c r="D3545" s="1318">
        <v>188</v>
      </c>
      <c r="E3545" s="1318">
        <v>1000</v>
      </c>
      <c r="F3545" s="1318">
        <v>751</v>
      </c>
      <c r="G3545" s="1318" t="s">
        <v>14278</v>
      </c>
    </row>
    <row r="3546" spans="1:7" x14ac:dyDescent="0.25">
      <c r="A3546" s="1360" t="s">
        <v>14126</v>
      </c>
      <c r="B3546" s="1318" t="s">
        <v>12916</v>
      </c>
      <c r="C3546" s="1318">
        <v>100</v>
      </c>
      <c r="D3546" s="1318">
        <v>16.46</v>
      </c>
      <c r="E3546" s="1318">
        <v>200</v>
      </c>
      <c r="F3546" s="1318">
        <v>32.92</v>
      </c>
    </row>
    <row r="3547" spans="1:7" x14ac:dyDescent="0.25">
      <c r="A3547" s="1360" t="s">
        <v>14127</v>
      </c>
      <c r="B3547" s="1318" t="s">
        <v>12917</v>
      </c>
      <c r="C3547" s="1318">
        <v>3</v>
      </c>
      <c r="D3547" s="1318">
        <v>0.95</v>
      </c>
      <c r="E3547" s="1318">
        <v>6</v>
      </c>
      <c r="F3547" s="1318">
        <v>1.9</v>
      </c>
      <c r="G3547" s="1318" t="s">
        <v>13772</v>
      </c>
    </row>
    <row r="3548" spans="1:7" x14ac:dyDescent="0.25">
      <c r="A3548" s="1360" t="s">
        <v>14128</v>
      </c>
      <c r="B3548" s="1318" t="s">
        <v>12918</v>
      </c>
      <c r="C3548" s="1318">
        <v>50</v>
      </c>
      <c r="D3548" s="1318">
        <v>10</v>
      </c>
      <c r="E3548" s="1318">
        <v>100</v>
      </c>
      <c r="F3548" s="1318">
        <v>20</v>
      </c>
      <c r="G3548" s="1318" t="s">
        <v>12716</v>
      </c>
    </row>
    <row r="3549" spans="1:7" x14ac:dyDescent="0.25">
      <c r="A3549" s="1360" t="s">
        <v>14129</v>
      </c>
      <c r="B3549" s="1318" t="s">
        <v>12919</v>
      </c>
      <c r="C3549" s="1318">
        <v>5</v>
      </c>
      <c r="D3549" s="1318">
        <v>1</v>
      </c>
      <c r="E3549" s="1318">
        <v>10</v>
      </c>
      <c r="F3549" s="1318">
        <v>2</v>
      </c>
      <c r="G3549" s="1318" t="s">
        <v>13772</v>
      </c>
    </row>
    <row r="3550" spans="1:7" x14ac:dyDescent="0.25">
      <c r="A3550" s="1360" t="s">
        <v>14130</v>
      </c>
      <c r="B3550" s="1318" t="s">
        <v>12920</v>
      </c>
      <c r="C3550" s="1318">
        <v>100</v>
      </c>
      <c r="D3550" s="1318">
        <v>20.36</v>
      </c>
      <c r="E3550" s="1318">
        <v>200</v>
      </c>
      <c r="F3550" s="1318">
        <v>40.72</v>
      </c>
      <c r="G3550" s="1318" t="s">
        <v>6548</v>
      </c>
    </row>
    <row r="3551" spans="1:7" x14ac:dyDescent="0.25">
      <c r="A3551" s="1360" t="s">
        <v>14131</v>
      </c>
      <c r="B3551" s="1318" t="s">
        <v>12921</v>
      </c>
      <c r="C3551" s="1318">
        <v>275</v>
      </c>
      <c r="D3551" s="1318">
        <v>50</v>
      </c>
      <c r="E3551" s="1318">
        <v>550</v>
      </c>
      <c r="F3551" s="1318">
        <v>100</v>
      </c>
      <c r="G3551" s="1318" t="s">
        <v>12716</v>
      </c>
    </row>
    <row r="3552" spans="1:7" x14ac:dyDescent="0.25">
      <c r="A3552" s="1360" t="s">
        <v>14132</v>
      </c>
      <c r="B3552" s="1318" t="s">
        <v>14133</v>
      </c>
    </row>
    <row r="3553" spans="1:7" x14ac:dyDescent="0.25">
      <c r="A3553" s="1360" t="s">
        <v>14134</v>
      </c>
      <c r="B3553" s="1318" t="s">
        <v>12922</v>
      </c>
      <c r="C3553" s="1318">
        <v>270</v>
      </c>
      <c r="D3553" s="1318">
        <v>72.09</v>
      </c>
      <c r="E3553" s="1318">
        <v>550</v>
      </c>
      <c r="F3553" s="1318">
        <v>146.84</v>
      </c>
      <c r="G3553" s="1318" t="s">
        <v>12716</v>
      </c>
    </row>
    <row r="3554" spans="1:7" x14ac:dyDescent="0.25">
      <c r="A3554" s="1360" t="s">
        <v>14135</v>
      </c>
      <c r="B3554" s="1318" t="s">
        <v>12923</v>
      </c>
      <c r="C3554" s="1318">
        <v>270</v>
      </c>
      <c r="D3554" s="1318">
        <v>49.2</v>
      </c>
      <c r="E3554" s="1318">
        <v>550</v>
      </c>
      <c r="F3554" s="1318">
        <v>100.1</v>
      </c>
      <c r="G3554" s="1318" t="s">
        <v>13772</v>
      </c>
    </row>
    <row r="3555" spans="1:7" x14ac:dyDescent="0.25">
      <c r="A3555" s="1360" t="s">
        <v>14136</v>
      </c>
      <c r="B3555" s="1318" t="s">
        <v>12924</v>
      </c>
    </row>
    <row r="3556" spans="1:7" x14ac:dyDescent="0.25">
      <c r="A3556" s="1360" t="s">
        <v>22357</v>
      </c>
      <c r="B3556" s="1318">
        <v>270</v>
      </c>
      <c r="C3556" s="1318">
        <v>43.8</v>
      </c>
      <c r="D3556" s="1318">
        <v>550</v>
      </c>
      <c r="E3556" s="1318">
        <v>89.3</v>
      </c>
      <c r="F3556" s="1318" t="s">
        <v>12716</v>
      </c>
    </row>
    <row r="3557" spans="1:7" x14ac:dyDescent="0.25">
      <c r="A3557" s="1360" t="s">
        <v>14138</v>
      </c>
      <c r="B3557" s="1318" t="s">
        <v>12925</v>
      </c>
      <c r="C3557" s="1318">
        <v>600</v>
      </c>
      <c r="D3557" s="1318">
        <v>195</v>
      </c>
      <c r="E3557" s="1318">
        <v>800</v>
      </c>
      <c r="F3557" s="1318">
        <v>260</v>
      </c>
      <c r="G3557" s="1318" t="s">
        <v>6548</v>
      </c>
    </row>
    <row r="3558" spans="1:7" x14ac:dyDescent="0.25">
      <c r="A3558" s="1360" t="s">
        <v>14139</v>
      </c>
      <c r="B3558" s="1318" t="s">
        <v>12926</v>
      </c>
      <c r="C3558" s="1318">
        <v>18</v>
      </c>
      <c r="D3558" s="1318">
        <v>5</v>
      </c>
      <c r="E3558" s="1318">
        <v>36</v>
      </c>
      <c r="F3558" s="1318">
        <v>10</v>
      </c>
      <c r="G3558" s="1318" t="s">
        <v>12729</v>
      </c>
    </row>
    <row r="3559" spans="1:7" x14ac:dyDescent="0.25">
      <c r="A3559" s="1360" t="s">
        <v>14140</v>
      </c>
      <c r="B3559" s="1318" t="s">
        <v>14141</v>
      </c>
    </row>
    <row r="3560" spans="1:7" x14ac:dyDescent="0.25">
      <c r="A3560" s="1360" t="s">
        <v>14142</v>
      </c>
      <c r="B3560" s="1318" t="s">
        <v>12927</v>
      </c>
      <c r="C3560" s="1318">
        <v>10</v>
      </c>
      <c r="D3560" s="1318">
        <v>7.75</v>
      </c>
      <c r="E3560" s="1318">
        <v>20</v>
      </c>
      <c r="F3560" s="1318">
        <v>15.49</v>
      </c>
      <c r="G3560" s="1318" t="s">
        <v>6548</v>
      </c>
    </row>
    <row r="3561" spans="1:7" x14ac:dyDescent="0.25">
      <c r="A3561" s="1360" t="s">
        <v>14143</v>
      </c>
      <c r="B3561" s="1318" t="s">
        <v>14144</v>
      </c>
    </row>
    <row r="3562" spans="1:7" x14ac:dyDescent="0.25">
      <c r="A3562" s="1360" t="s">
        <v>14145</v>
      </c>
      <c r="B3562" s="1318" t="s">
        <v>12928</v>
      </c>
      <c r="C3562" s="1318">
        <v>2</v>
      </c>
      <c r="D3562" s="1318">
        <v>0.45</v>
      </c>
      <c r="E3562" s="1318">
        <v>4</v>
      </c>
      <c r="F3562" s="1318">
        <v>0.9</v>
      </c>
      <c r="G3562" s="1318" t="s">
        <v>12787</v>
      </c>
    </row>
    <row r="3563" spans="1:7" x14ac:dyDescent="0.25">
      <c r="A3563" s="1360" t="s">
        <v>14146</v>
      </c>
      <c r="B3563" s="1318" t="s">
        <v>14147</v>
      </c>
    </row>
    <row r="3564" spans="1:7" x14ac:dyDescent="0.25">
      <c r="A3564" s="1360" t="s">
        <v>14148</v>
      </c>
      <c r="B3564" s="1318" t="s">
        <v>14149</v>
      </c>
    </row>
    <row r="3565" spans="1:7" x14ac:dyDescent="0.25">
      <c r="A3565" s="1360" t="s">
        <v>14150</v>
      </c>
      <c r="B3565" s="1318" t="s">
        <v>14151</v>
      </c>
    </row>
    <row r="3566" spans="1:7" x14ac:dyDescent="0.25">
      <c r="A3566" s="1360" t="s">
        <v>14152</v>
      </c>
      <c r="B3566" s="1318" t="s">
        <v>13659</v>
      </c>
    </row>
    <row r="3567" spans="1:7" x14ac:dyDescent="0.25">
      <c r="A3567" s="1360" t="s">
        <v>14153</v>
      </c>
      <c r="B3567" s="1318" t="s">
        <v>13657</v>
      </c>
    </row>
    <row r="3568" spans="1:7" x14ac:dyDescent="0.25">
      <c r="A3568" s="1360" t="s">
        <v>14154</v>
      </c>
      <c r="B3568" s="1318" t="s">
        <v>13898</v>
      </c>
    </row>
    <row r="3569" spans="1:7" x14ac:dyDescent="0.25">
      <c r="A3569" s="1360" t="s">
        <v>14155</v>
      </c>
      <c r="B3569" s="1318" t="s">
        <v>13899</v>
      </c>
    </row>
    <row r="3570" spans="1:7" x14ac:dyDescent="0.25">
      <c r="A3570" s="1360" t="s">
        <v>14156</v>
      </c>
      <c r="B3570" s="1318" t="s">
        <v>12929</v>
      </c>
      <c r="C3570" s="1318">
        <v>1500</v>
      </c>
      <c r="D3570" s="1318">
        <v>368</v>
      </c>
      <c r="E3570" s="1318">
        <v>2000</v>
      </c>
      <c r="F3570" s="1318">
        <v>490</v>
      </c>
      <c r="G3570" s="1318" t="s">
        <v>6548</v>
      </c>
    </row>
    <row r="3571" spans="1:7" x14ac:dyDescent="0.25">
      <c r="A3571" s="1360" t="s">
        <v>21841</v>
      </c>
    </row>
    <row r="3572" spans="1:7" x14ac:dyDescent="0.25">
      <c r="A3572" s="1360" t="s">
        <v>22358</v>
      </c>
    </row>
    <row r="3573" spans="1:7" x14ac:dyDescent="0.25">
      <c r="A3573" s="1360" t="s">
        <v>22359</v>
      </c>
    </row>
    <row r="3574" spans="1:7" x14ac:dyDescent="0.25">
      <c r="A3574" s="1360" t="s">
        <v>22360</v>
      </c>
    </row>
    <row r="3575" spans="1:7" x14ac:dyDescent="0.25">
      <c r="A3575" s="1360" t="s">
        <v>22361</v>
      </c>
    </row>
    <row r="3576" spans="1:7" x14ac:dyDescent="0.25">
      <c r="A3576" s="1360" t="s">
        <v>22360</v>
      </c>
    </row>
    <row r="3577" spans="1:7" x14ac:dyDescent="0.25">
      <c r="A3577" s="1360" t="s">
        <v>22362</v>
      </c>
    </row>
    <row r="3578" spans="1:7" x14ac:dyDescent="0.25">
      <c r="A3578" s="1360" t="s">
        <v>22360</v>
      </c>
      <c r="B3578" s="1318" t="s">
        <v>12930</v>
      </c>
    </row>
    <row r="3579" spans="1:7" x14ac:dyDescent="0.25">
      <c r="A3579" s="1360" t="s">
        <v>3805</v>
      </c>
    </row>
    <row r="3580" spans="1:7" x14ac:dyDescent="0.25">
      <c r="A3580" s="1360" t="s">
        <v>22363</v>
      </c>
    </row>
    <row r="3581" spans="1:7" x14ac:dyDescent="0.25">
      <c r="A3581" s="1360" t="s">
        <v>22364</v>
      </c>
    </row>
    <row r="3582" spans="1:7" x14ac:dyDescent="0.25">
      <c r="A3582" s="1360" t="s">
        <v>3805</v>
      </c>
    </row>
    <row r="3583" spans="1:7" x14ac:dyDescent="0.25">
      <c r="A3583" s="1360" t="s">
        <v>22365</v>
      </c>
    </row>
    <row r="3584" spans="1:7" x14ac:dyDescent="0.25">
      <c r="A3584" s="1360" t="s">
        <v>3805</v>
      </c>
    </row>
    <row r="3585" spans="1:7" x14ac:dyDescent="0.25">
      <c r="A3585" s="1360" t="s">
        <v>22366</v>
      </c>
      <c r="B3585" s="1318">
        <v>200</v>
      </c>
      <c r="C3585" s="1318">
        <v>42</v>
      </c>
      <c r="D3585" s="1318">
        <v>400</v>
      </c>
      <c r="E3585" s="1318">
        <v>84</v>
      </c>
      <c r="F3585" s="1318" t="s">
        <v>6548</v>
      </c>
    </row>
    <row r="3586" spans="1:7" x14ac:dyDescent="0.25">
      <c r="A3586" s="1360" t="s">
        <v>14163</v>
      </c>
      <c r="B3586" s="1318" t="s">
        <v>12931</v>
      </c>
      <c r="C3586" s="1318">
        <v>150</v>
      </c>
      <c r="D3586" s="1318">
        <v>32</v>
      </c>
      <c r="E3586" s="1318">
        <v>300</v>
      </c>
      <c r="F3586" s="1318">
        <v>64</v>
      </c>
      <c r="G3586" s="1318" t="s">
        <v>12716</v>
      </c>
    </row>
    <row r="3587" spans="1:7" x14ac:dyDescent="0.25">
      <c r="A3587" s="1360" t="s">
        <v>14164</v>
      </c>
      <c r="B3587" s="1318" t="s">
        <v>14165</v>
      </c>
    </row>
    <row r="3588" spans="1:7" x14ac:dyDescent="0.25">
      <c r="A3588" s="1360" t="s">
        <v>14166</v>
      </c>
      <c r="B3588" s="1318" t="s">
        <v>14167</v>
      </c>
    </row>
    <row r="3589" spans="1:7" x14ac:dyDescent="0.25">
      <c r="A3589" s="1360" t="s">
        <v>17622</v>
      </c>
      <c r="B3589" s="1318" t="s">
        <v>17623</v>
      </c>
    </row>
    <row r="3590" spans="1:7" x14ac:dyDescent="0.25">
      <c r="A3590" s="1360" t="s">
        <v>22367</v>
      </c>
      <c r="B3590" s="1318" t="s">
        <v>22368</v>
      </c>
    </row>
    <row r="3591" spans="1:7" x14ac:dyDescent="0.25">
      <c r="A3591" s="1360" t="s">
        <v>17626</v>
      </c>
      <c r="B3591" s="1318" t="s">
        <v>17627</v>
      </c>
    </row>
    <row r="3592" spans="1:7" x14ac:dyDescent="0.25">
      <c r="A3592" s="1360" t="s">
        <v>14168</v>
      </c>
      <c r="B3592" s="1318" t="s">
        <v>14169</v>
      </c>
    </row>
    <row r="3593" spans="1:7" x14ac:dyDescent="0.25">
      <c r="A3593" s="1360" t="s">
        <v>14170</v>
      </c>
      <c r="B3593" s="1318" t="s">
        <v>14171</v>
      </c>
    </row>
    <row r="3594" spans="1:7" x14ac:dyDescent="0.25">
      <c r="A3594" s="1360" t="s">
        <v>14172</v>
      </c>
      <c r="B3594" s="1318" t="s">
        <v>14173</v>
      </c>
    </row>
    <row r="3595" spans="1:7" x14ac:dyDescent="0.25">
      <c r="A3595" s="1360" t="s">
        <v>14174</v>
      </c>
      <c r="B3595" s="1318" t="s">
        <v>12932</v>
      </c>
      <c r="C3595" s="1318">
        <v>125</v>
      </c>
      <c r="D3595" s="1318">
        <v>50</v>
      </c>
      <c r="E3595" s="1318">
        <v>250</v>
      </c>
      <c r="F3595" s="1318">
        <v>100</v>
      </c>
      <c r="G3595" s="1318" t="s">
        <v>12711</v>
      </c>
    </row>
    <row r="3596" spans="1:7" x14ac:dyDescent="0.25">
      <c r="A3596" s="1360" t="s">
        <v>14175</v>
      </c>
      <c r="B3596" s="1318" t="s">
        <v>12933</v>
      </c>
      <c r="C3596" s="1318">
        <v>53</v>
      </c>
      <c r="D3596" s="1318">
        <v>10</v>
      </c>
      <c r="E3596" s="1318">
        <v>107</v>
      </c>
      <c r="F3596" s="1318">
        <v>20</v>
      </c>
      <c r="G3596" s="1318" t="s">
        <v>6548</v>
      </c>
    </row>
    <row r="3597" spans="1:7" x14ac:dyDescent="0.25">
      <c r="A3597" s="1360" t="s">
        <v>21842</v>
      </c>
      <c r="B3597" s="1318" t="s">
        <v>12934</v>
      </c>
      <c r="C3597" s="1318">
        <v>95</v>
      </c>
      <c r="D3597" s="1318">
        <v>20</v>
      </c>
      <c r="E3597" s="1318">
        <v>200</v>
      </c>
      <c r="F3597" s="1318">
        <v>42.1</v>
      </c>
    </row>
    <row r="3598" spans="1:7" x14ac:dyDescent="0.25">
      <c r="A3598" s="1360" t="s">
        <v>14176</v>
      </c>
      <c r="B3598" s="1318" t="s">
        <v>12935</v>
      </c>
      <c r="C3598" s="1318">
        <v>0.02</v>
      </c>
      <c r="D3598" s="1318">
        <v>0.01</v>
      </c>
      <c r="E3598" s="1318">
        <v>0.04</v>
      </c>
      <c r="F3598" s="1318">
        <v>0.02</v>
      </c>
      <c r="G3598" s="1318" t="s">
        <v>13701</v>
      </c>
    </row>
    <row r="3599" spans="1:7" x14ac:dyDescent="0.25">
      <c r="A3599" s="1360" t="s">
        <v>14177</v>
      </c>
      <c r="B3599" s="1318" t="s">
        <v>14178</v>
      </c>
    </row>
    <row r="3600" spans="1:7" x14ac:dyDescent="0.25">
      <c r="A3600" s="1360" t="s">
        <v>14179</v>
      </c>
      <c r="B3600" s="1318" t="s">
        <v>12936</v>
      </c>
      <c r="C3600" s="1318">
        <v>2.5000000000000001E-2</v>
      </c>
      <c r="D3600" s="1318">
        <v>0.01</v>
      </c>
      <c r="E3600" s="1318">
        <v>0.05</v>
      </c>
      <c r="F3600" s="1318">
        <v>0.02</v>
      </c>
      <c r="G3600" s="1318" t="s">
        <v>12713</v>
      </c>
    </row>
    <row r="3601" spans="1:7" x14ac:dyDescent="0.25">
      <c r="A3601" s="1360" t="s">
        <v>21843</v>
      </c>
      <c r="B3601" s="1318" t="s">
        <v>14180</v>
      </c>
    </row>
    <row r="3602" spans="1:7" x14ac:dyDescent="0.25">
      <c r="A3602" s="1360" t="s">
        <v>14181</v>
      </c>
      <c r="B3602" s="1318" t="s">
        <v>14182</v>
      </c>
    </row>
    <row r="3603" spans="1:7" x14ac:dyDescent="0.25">
      <c r="A3603" s="1360" t="s">
        <v>14183</v>
      </c>
      <c r="B3603" s="1318" t="s">
        <v>12937</v>
      </c>
      <c r="C3603" s="1318">
        <v>50</v>
      </c>
      <c r="D3603" s="1318">
        <v>12</v>
      </c>
      <c r="E3603" s="1318">
        <v>150</v>
      </c>
      <c r="F3603" s="1318">
        <v>36</v>
      </c>
      <c r="G3603" s="1318" t="s">
        <v>12729</v>
      </c>
    </row>
    <row r="3604" spans="1:7" x14ac:dyDescent="0.25">
      <c r="A3604" s="1360" t="s">
        <v>14184</v>
      </c>
      <c r="B3604" s="1318" t="s">
        <v>14185</v>
      </c>
    </row>
    <row r="3605" spans="1:7" x14ac:dyDescent="0.25">
      <c r="A3605" s="1360" t="s">
        <v>14186</v>
      </c>
      <c r="B3605" s="1318" t="s">
        <v>12938</v>
      </c>
      <c r="C3605" s="1318">
        <v>83</v>
      </c>
      <c r="D3605" s="1318">
        <v>20</v>
      </c>
      <c r="E3605" s="1318">
        <v>208</v>
      </c>
      <c r="F3605" s="1318">
        <v>50</v>
      </c>
      <c r="G3605" s="1318" t="s">
        <v>12711</v>
      </c>
    </row>
    <row r="3606" spans="1:7" x14ac:dyDescent="0.25">
      <c r="A3606" s="1360" t="s">
        <v>14187</v>
      </c>
      <c r="B3606" s="1318" t="s">
        <v>12939</v>
      </c>
      <c r="C3606" s="1318">
        <v>40</v>
      </c>
      <c r="D3606" s="1318">
        <v>9.6999999999999993</v>
      </c>
      <c r="E3606" s="1318">
        <v>80</v>
      </c>
      <c r="F3606" s="1318">
        <v>19.399999999999999</v>
      </c>
      <c r="G3606" s="1318" t="s">
        <v>14188</v>
      </c>
    </row>
    <row r="3607" spans="1:7" x14ac:dyDescent="0.25">
      <c r="A3607" s="1360" t="s">
        <v>14189</v>
      </c>
      <c r="B3607" s="1318" t="s">
        <v>14190</v>
      </c>
    </row>
    <row r="3608" spans="1:7" x14ac:dyDescent="0.25">
      <c r="A3608" s="1360" t="s">
        <v>14191</v>
      </c>
      <c r="B3608" s="1318" t="s">
        <v>12940</v>
      </c>
      <c r="C3608" s="1318">
        <v>5</v>
      </c>
      <c r="E3608" s="1318">
        <v>25</v>
      </c>
    </row>
    <row r="3609" spans="1:7" x14ac:dyDescent="0.25">
      <c r="A3609" s="1360" t="s">
        <v>14192</v>
      </c>
      <c r="C3609" s="1318">
        <v>5</v>
      </c>
      <c r="E3609" s="1318">
        <v>25</v>
      </c>
      <c r="G3609" s="1318" t="s">
        <v>6548</v>
      </c>
    </row>
    <row r="3610" spans="1:7" x14ac:dyDescent="0.25">
      <c r="A3610" s="1360" t="s">
        <v>21844</v>
      </c>
      <c r="B3610" s="1318" t="s">
        <v>14041</v>
      </c>
    </row>
    <row r="3611" spans="1:7" x14ac:dyDescent="0.25">
      <c r="A3611" s="1360" t="s">
        <v>14193</v>
      </c>
      <c r="B3611" s="1318" t="s">
        <v>12941</v>
      </c>
      <c r="C3611" s="1318">
        <v>36</v>
      </c>
      <c r="D3611" s="1318">
        <v>10</v>
      </c>
      <c r="E3611" s="1318">
        <v>72</v>
      </c>
      <c r="F3611" s="1318">
        <v>20</v>
      </c>
      <c r="G3611" s="1318" t="s">
        <v>6548</v>
      </c>
    </row>
    <row r="3612" spans="1:7" x14ac:dyDescent="0.25">
      <c r="A3612" s="1360" t="s">
        <v>14194</v>
      </c>
      <c r="C3612" s="1318">
        <v>200</v>
      </c>
      <c r="E3612" s="1318">
        <v>1000</v>
      </c>
    </row>
    <row r="3613" spans="1:7" x14ac:dyDescent="0.25">
      <c r="A3613" s="1360" t="s">
        <v>14195</v>
      </c>
      <c r="B3613" s="1318" t="s">
        <v>12942</v>
      </c>
      <c r="C3613" s="1318">
        <v>50</v>
      </c>
      <c r="D3613" s="1318">
        <v>9.4</v>
      </c>
      <c r="E3613" s="1318">
        <v>100</v>
      </c>
      <c r="F3613" s="1318">
        <v>18.8</v>
      </c>
    </row>
    <row r="3614" spans="1:7" x14ac:dyDescent="0.25">
      <c r="A3614" s="1360" t="s">
        <v>21845</v>
      </c>
      <c r="B3614" s="1318" t="s">
        <v>21846</v>
      </c>
      <c r="C3614" s="1318">
        <v>0.04</v>
      </c>
      <c r="E3614" s="1318">
        <v>0.08</v>
      </c>
      <c r="G3614" s="1318" t="s">
        <v>12729</v>
      </c>
    </row>
    <row r="3615" spans="1:7" x14ac:dyDescent="0.25">
      <c r="A3615" s="1360" t="s">
        <v>14196</v>
      </c>
      <c r="B3615" s="1318" t="s">
        <v>14197</v>
      </c>
    </row>
    <row r="3616" spans="1:7" x14ac:dyDescent="0.25">
      <c r="A3616" s="1360" t="s">
        <v>14198</v>
      </c>
      <c r="B3616" s="1318" t="s">
        <v>12943</v>
      </c>
      <c r="C3616" s="1318" t="s">
        <v>21847</v>
      </c>
      <c r="G3616" s="1318" t="s">
        <v>21848</v>
      </c>
    </row>
    <row r="3617" spans="1:7" x14ac:dyDescent="0.25">
      <c r="A3617" s="1360" t="s">
        <v>21849</v>
      </c>
      <c r="C3617" s="1318" t="s">
        <v>22369</v>
      </c>
      <c r="G3617" s="1318" t="s">
        <v>21848</v>
      </c>
    </row>
    <row r="3618" spans="1:7" x14ac:dyDescent="0.25">
      <c r="A3618" s="1360" t="s">
        <v>21849</v>
      </c>
      <c r="C3618" s="1318" t="s">
        <v>21847</v>
      </c>
      <c r="G3618" s="1318" t="s">
        <v>21848</v>
      </c>
    </row>
    <row r="3619" spans="1:7" x14ac:dyDescent="0.25">
      <c r="A3619" s="1360" t="s">
        <v>14202</v>
      </c>
      <c r="B3619" s="1318" t="s">
        <v>12945</v>
      </c>
      <c r="C3619" s="1318">
        <v>0.5</v>
      </c>
      <c r="D3619" s="1318">
        <v>7.0000000000000007E-2</v>
      </c>
      <c r="E3619" s="1318">
        <v>2.5</v>
      </c>
      <c r="F3619" s="1318">
        <v>0.37</v>
      </c>
      <c r="G3619" s="1318" t="s">
        <v>12716</v>
      </c>
    </row>
    <row r="3620" spans="1:7" x14ac:dyDescent="0.25">
      <c r="A3620" s="1360" t="s">
        <v>14203</v>
      </c>
      <c r="B3620" s="1318" t="s">
        <v>12946</v>
      </c>
      <c r="C3620" s="1318">
        <v>1</v>
      </c>
      <c r="D3620" s="1318">
        <v>0.2</v>
      </c>
      <c r="E3620" s="1318">
        <v>2</v>
      </c>
      <c r="F3620" s="1318">
        <v>0.39</v>
      </c>
      <c r="G3620" s="1318" t="s">
        <v>14204</v>
      </c>
    </row>
    <row r="3621" spans="1:7" x14ac:dyDescent="0.25">
      <c r="A3621" s="1360" t="s">
        <v>14205</v>
      </c>
      <c r="B3621" s="1318" t="s">
        <v>12947</v>
      </c>
      <c r="C3621" s="1318">
        <v>62</v>
      </c>
      <c r="D3621" s="1318">
        <v>20</v>
      </c>
      <c r="E3621" s="1318">
        <v>312</v>
      </c>
      <c r="F3621" s="1318">
        <v>100</v>
      </c>
      <c r="G3621" s="1318" t="s">
        <v>12716</v>
      </c>
    </row>
    <row r="3622" spans="1:7" x14ac:dyDescent="0.25">
      <c r="A3622" s="1360" t="s">
        <v>14206</v>
      </c>
      <c r="B3622" s="1318" t="s">
        <v>14207</v>
      </c>
    </row>
    <row r="3623" spans="1:7" x14ac:dyDescent="0.25">
      <c r="A3623" s="1360" t="s">
        <v>14208</v>
      </c>
      <c r="B3623" s="1318" t="s">
        <v>13835</v>
      </c>
    </row>
    <row r="3624" spans="1:7" x14ac:dyDescent="0.25">
      <c r="A3624" s="1360" t="s">
        <v>14209</v>
      </c>
      <c r="B3624" s="1318" t="s">
        <v>14210</v>
      </c>
    </row>
    <row r="3625" spans="1:7" x14ac:dyDescent="0.25">
      <c r="A3625" s="1360" t="s">
        <v>14211</v>
      </c>
      <c r="B3625" s="1318" t="s">
        <v>14212</v>
      </c>
      <c r="C3625" s="1318">
        <v>18</v>
      </c>
      <c r="D3625" s="1318">
        <v>4.8600000000000003</v>
      </c>
      <c r="G3625" s="1318" t="s">
        <v>13701</v>
      </c>
    </row>
    <row r="3626" spans="1:7" x14ac:dyDescent="0.25">
      <c r="A3626" s="1360" t="s">
        <v>17632</v>
      </c>
    </row>
    <row r="3627" spans="1:7" x14ac:dyDescent="0.25">
      <c r="A3627" s="1360" t="s">
        <v>22370</v>
      </c>
    </row>
    <row r="3628" spans="1:7" x14ac:dyDescent="0.25">
      <c r="A3628" s="1360" t="s">
        <v>22371</v>
      </c>
    </row>
    <row r="3629" spans="1:7" x14ac:dyDescent="0.25">
      <c r="A3629" s="1360" t="s">
        <v>22372</v>
      </c>
      <c r="B3629" s="1318" t="s">
        <v>21850</v>
      </c>
    </row>
    <row r="3630" spans="1:7" x14ac:dyDescent="0.25">
      <c r="A3630" s="1360" t="s">
        <v>22373</v>
      </c>
    </row>
    <row r="3631" spans="1:7" x14ac:dyDescent="0.25">
      <c r="A3631" s="1360" t="s">
        <v>22374</v>
      </c>
    </row>
    <row r="3632" spans="1:7" x14ac:dyDescent="0.25">
      <c r="A3632" s="1360" t="s">
        <v>22375</v>
      </c>
      <c r="B3632" s="1318">
        <v>10</v>
      </c>
      <c r="C3632" s="1318">
        <v>1.75</v>
      </c>
      <c r="D3632" s="1318">
        <v>20</v>
      </c>
      <c r="E3632" s="1318">
        <v>3.51</v>
      </c>
      <c r="F3632" s="1318" t="s">
        <v>13706</v>
      </c>
    </row>
    <row r="3633" spans="1:7" x14ac:dyDescent="0.25">
      <c r="A3633" s="1360" t="s">
        <v>14219</v>
      </c>
      <c r="C3633" s="1318">
        <v>5</v>
      </c>
      <c r="E3633" s="1318">
        <v>10</v>
      </c>
    </row>
    <row r="3634" spans="1:7" x14ac:dyDescent="0.25">
      <c r="A3634" s="1360" t="s">
        <v>14220</v>
      </c>
      <c r="B3634" s="1318" t="s">
        <v>12948</v>
      </c>
      <c r="C3634" s="1318">
        <v>0.05</v>
      </c>
      <c r="E3634" s="1318">
        <v>0.2</v>
      </c>
      <c r="G3634" s="1318" t="s">
        <v>21851</v>
      </c>
    </row>
    <row r="3635" spans="1:7" x14ac:dyDescent="0.25">
      <c r="A3635" s="1360" t="s">
        <v>22376</v>
      </c>
    </row>
    <row r="3636" spans="1:7" x14ac:dyDescent="0.25">
      <c r="A3636" s="1360" t="s">
        <v>22377</v>
      </c>
      <c r="C3636" s="1318">
        <v>0.05</v>
      </c>
      <c r="E3636" s="1318">
        <v>0.2</v>
      </c>
      <c r="G3636" s="1318" t="s">
        <v>22378</v>
      </c>
    </row>
    <row r="3637" spans="1:7" x14ac:dyDescent="0.25">
      <c r="A3637" s="1360" t="s">
        <v>14223</v>
      </c>
      <c r="B3637" s="1318" t="s">
        <v>14224</v>
      </c>
      <c r="C3637" s="1318">
        <v>2</v>
      </c>
      <c r="E3637" s="1318">
        <v>6</v>
      </c>
    </row>
    <row r="3638" spans="1:7" x14ac:dyDescent="0.25">
      <c r="A3638" s="1360" t="s">
        <v>17634</v>
      </c>
      <c r="B3638" s="1318" t="s">
        <v>13786</v>
      </c>
    </row>
    <row r="3639" spans="1:7" x14ac:dyDescent="0.25">
      <c r="A3639" s="1360" t="s">
        <v>14222</v>
      </c>
      <c r="B3639" s="1318" t="s">
        <v>13910</v>
      </c>
    </row>
    <row r="3640" spans="1:7" x14ac:dyDescent="0.25">
      <c r="A3640" s="1360" t="s">
        <v>14225</v>
      </c>
      <c r="B3640" s="1318" t="s">
        <v>12949</v>
      </c>
      <c r="C3640" s="1318">
        <v>0.1</v>
      </c>
      <c r="E3640" s="1318">
        <v>0.2</v>
      </c>
    </row>
    <row r="3641" spans="1:7" x14ac:dyDescent="0.25">
      <c r="A3641" s="1360" t="s">
        <v>20810</v>
      </c>
      <c r="B3641" s="1318" t="s">
        <v>12950</v>
      </c>
      <c r="C3641" s="1318">
        <v>0.96</v>
      </c>
      <c r="D3641" s="1318">
        <v>0.5</v>
      </c>
      <c r="E3641" s="1318">
        <v>1.91</v>
      </c>
      <c r="F3641" s="1318">
        <v>1</v>
      </c>
      <c r="G3641" s="1318" t="s">
        <v>6548</v>
      </c>
    </row>
    <row r="3642" spans="1:7" x14ac:dyDescent="0.25">
      <c r="A3642" s="1360" t="s">
        <v>20811</v>
      </c>
      <c r="B3642" s="1318" t="s">
        <v>12951</v>
      </c>
      <c r="C3642" s="1318">
        <v>2.5</v>
      </c>
      <c r="D3642" s="1318">
        <v>2</v>
      </c>
      <c r="E3642" s="1318">
        <v>5</v>
      </c>
      <c r="F3642" s="1318">
        <v>4</v>
      </c>
      <c r="G3642" s="1318" t="s">
        <v>6548</v>
      </c>
    </row>
    <row r="3643" spans="1:7" x14ac:dyDescent="0.25">
      <c r="A3643" s="1360" t="s">
        <v>14226</v>
      </c>
      <c r="B3643" s="1318" t="s">
        <v>12952</v>
      </c>
      <c r="C3643" s="1318">
        <v>180</v>
      </c>
      <c r="D3643" s="1318">
        <v>98.4</v>
      </c>
      <c r="E3643" s="1318">
        <v>360</v>
      </c>
      <c r="F3643" s="1318">
        <v>196.8</v>
      </c>
    </row>
    <row r="3644" spans="1:7" x14ac:dyDescent="0.25">
      <c r="A3644" s="1360" t="s">
        <v>14227</v>
      </c>
      <c r="B3644" s="1318" t="s">
        <v>12953</v>
      </c>
      <c r="C3644" s="1318">
        <v>1</v>
      </c>
      <c r="E3644" s="1318">
        <v>2</v>
      </c>
      <c r="G3644" s="1318" t="s">
        <v>6548</v>
      </c>
    </row>
    <row r="3645" spans="1:7" x14ac:dyDescent="0.25">
      <c r="A3645" s="1360" t="s">
        <v>22379</v>
      </c>
      <c r="B3645" s="1318" t="s">
        <v>12954</v>
      </c>
      <c r="C3645" s="1318">
        <v>5</v>
      </c>
      <c r="E3645" s="1318">
        <v>10</v>
      </c>
    </row>
    <row r="3646" spans="1:7" x14ac:dyDescent="0.25">
      <c r="A3646" s="1360" t="s">
        <v>14229</v>
      </c>
      <c r="B3646" s="1318" t="s">
        <v>12955</v>
      </c>
      <c r="C3646" s="1318">
        <v>2E-3</v>
      </c>
      <c r="E3646" s="1318">
        <v>4.0000000000000001E-3</v>
      </c>
      <c r="G3646" s="1318" t="s">
        <v>6548</v>
      </c>
    </row>
    <row r="3647" spans="1:7" x14ac:dyDescent="0.25">
      <c r="A3647" s="1360" t="s">
        <v>14230</v>
      </c>
      <c r="B3647" s="1373">
        <v>2025949</v>
      </c>
      <c r="C3647" s="1318">
        <v>1</v>
      </c>
      <c r="D3647" s="1318">
        <v>0.3</v>
      </c>
      <c r="E3647" s="1318">
        <v>2</v>
      </c>
      <c r="F3647" s="1318">
        <v>0.6</v>
      </c>
      <c r="G3647" s="1318" t="s">
        <v>6548</v>
      </c>
    </row>
    <row r="3648" spans="1:7" x14ac:dyDescent="0.25">
      <c r="A3648" s="1360" t="s">
        <v>14231</v>
      </c>
      <c r="B3648" s="1373">
        <v>2025884</v>
      </c>
      <c r="C3648" s="1318">
        <v>1.3</v>
      </c>
      <c r="D3648" s="1318">
        <v>0.5</v>
      </c>
      <c r="E3648" s="1318">
        <v>2.7</v>
      </c>
      <c r="F3648" s="1318">
        <v>1</v>
      </c>
      <c r="G3648" s="1318" t="s">
        <v>6548</v>
      </c>
    </row>
    <row r="3649" spans="1:7" x14ac:dyDescent="0.25">
      <c r="A3649" s="1360" t="s">
        <v>20812</v>
      </c>
      <c r="B3649" s="1318" t="s">
        <v>12956</v>
      </c>
      <c r="C3649" s="1318">
        <v>23</v>
      </c>
      <c r="D3649" s="1318">
        <v>20</v>
      </c>
      <c r="E3649" s="1318">
        <v>117</v>
      </c>
      <c r="F3649" s="1318">
        <v>100</v>
      </c>
      <c r="G3649" s="1318" t="s">
        <v>14232</v>
      </c>
    </row>
    <row r="3650" spans="1:7" x14ac:dyDescent="0.25">
      <c r="A3650" s="1360" t="s">
        <v>14233</v>
      </c>
      <c r="B3650" s="1318" t="s">
        <v>12957</v>
      </c>
      <c r="C3650" s="1318">
        <v>9000</v>
      </c>
      <c r="D3650" s="1318">
        <v>4921</v>
      </c>
      <c r="E3650" s="1318">
        <v>45000</v>
      </c>
      <c r="F3650" s="1318">
        <v>24603</v>
      </c>
    </row>
    <row r="3651" spans="1:7" x14ac:dyDescent="0.25">
      <c r="A3651" s="1360" t="s">
        <v>14234</v>
      </c>
      <c r="B3651" s="1318" t="s">
        <v>12958</v>
      </c>
      <c r="C3651" s="1318">
        <v>0.05</v>
      </c>
      <c r="E3651" s="1318">
        <v>0.1</v>
      </c>
      <c r="G3651" s="1318" t="s">
        <v>12885</v>
      </c>
    </row>
    <row r="3652" spans="1:7" x14ac:dyDescent="0.25">
      <c r="A3652" s="1360" t="s">
        <v>14235</v>
      </c>
      <c r="B3652" s="1318" t="s">
        <v>12959</v>
      </c>
      <c r="C3652" s="1318" t="s">
        <v>21852</v>
      </c>
      <c r="E3652" s="1318" t="s">
        <v>21853</v>
      </c>
      <c r="G3652" s="1318" t="s">
        <v>6548</v>
      </c>
    </row>
    <row r="3653" spans="1:7" x14ac:dyDescent="0.25">
      <c r="A3653" s="1360" t="s">
        <v>14236</v>
      </c>
      <c r="B3653" s="1318" t="s">
        <v>12960</v>
      </c>
      <c r="C3653" s="1318">
        <v>2</v>
      </c>
      <c r="E3653" s="1318">
        <v>5</v>
      </c>
    </row>
    <row r="3654" spans="1:7" x14ac:dyDescent="0.25">
      <c r="A3654" s="1360" t="s">
        <v>14237</v>
      </c>
      <c r="B3654" s="1318" t="s">
        <v>14238</v>
      </c>
    </row>
    <row r="3655" spans="1:7" x14ac:dyDescent="0.25">
      <c r="A3655" s="1360" t="s">
        <v>17641</v>
      </c>
      <c r="B3655" s="1318" t="s">
        <v>12961</v>
      </c>
    </row>
    <row r="3656" spans="1:7" x14ac:dyDescent="0.25">
      <c r="A3656" s="1360" t="s">
        <v>14239</v>
      </c>
      <c r="B3656" s="1318" t="s">
        <v>12962</v>
      </c>
      <c r="C3656" s="1318">
        <v>0.06</v>
      </c>
      <c r="D3656" s="1318">
        <v>0.01</v>
      </c>
      <c r="E3656" s="1318">
        <v>0.12</v>
      </c>
      <c r="F3656" s="1318">
        <v>0.02</v>
      </c>
      <c r="G3656" s="1318" t="s">
        <v>12885</v>
      </c>
    </row>
    <row r="3657" spans="1:7" x14ac:dyDescent="0.25">
      <c r="A3657" s="1360" t="s">
        <v>14240</v>
      </c>
      <c r="B3657" s="1318" t="s">
        <v>12963</v>
      </c>
      <c r="C3657" s="1318">
        <v>0.1</v>
      </c>
      <c r="D3657" s="1318">
        <v>0.05</v>
      </c>
      <c r="E3657" s="1318">
        <v>0.2</v>
      </c>
      <c r="F3657" s="1318">
        <v>0.1</v>
      </c>
    </row>
    <row r="3658" spans="1:7" x14ac:dyDescent="0.25">
      <c r="A3658" s="1360" t="s">
        <v>14241</v>
      </c>
      <c r="B3658" s="1318" t="s">
        <v>12964</v>
      </c>
      <c r="C3658" s="1318">
        <v>5000</v>
      </c>
      <c r="D3658" s="1318">
        <v>1002</v>
      </c>
    </row>
    <row r="3659" spans="1:7" x14ac:dyDescent="0.25">
      <c r="A3659" s="1360" t="s">
        <v>14242</v>
      </c>
      <c r="B3659" s="1318" t="s">
        <v>12965</v>
      </c>
      <c r="C3659" s="1318">
        <v>0.5</v>
      </c>
      <c r="E3659" s="1318">
        <v>1.5</v>
      </c>
      <c r="G3659" s="1318" t="s">
        <v>13967</v>
      </c>
    </row>
    <row r="3660" spans="1:7" x14ac:dyDescent="0.25">
      <c r="A3660" s="1360" t="s">
        <v>14243</v>
      </c>
      <c r="B3660" s="1318" t="s">
        <v>12966</v>
      </c>
      <c r="C3660" s="1318">
        <v>0.2</v>
      </c>
      <c r="E3660" s="1318">
        <v>0.5</v>
      </c>
      <c r="G3660" s="1318" t="s">
        <v>20701</v>
      </c>
    </row>
    <row r="3661" spans="1:7" x14ac:dyDescent="0.25">
      <c r="A3661" s="1360" t="s">
        <v>21854</v>
      </c>
      <c r="B3661" s="1318" t="s">
        <v>17643</v>
      </c>
    </row>
    <row r="3662" spans="1:7" x14ac:dyDescent="0.25">
      <c r="A3662" s="1360" t="s">
        <v>22380</v>
      </c>
      <c r="B3662" s="1318">
        <v>3000</v>
      </c>
      <c r="C3662" s="1318">
        <v>1000</v>
      </c>
      <c r="D3662" s="1318" t="s">
        <v>22292</v>
      </c>
      <c r="E3662" s="1318">
        <v>1500</v>
      </c>
    </row>
    <row r="3663" spans="1:7" x14ac:dyDescent="0.25">
      <c r="A3663" s="1360" t="s">
        <v>14244</v>
      </c>
      <c r="B3663" s="1318" t="s">
        <v>12967</v>
      </c>
      <c r="C3663" s="1318">
        <v>0.2</v>
      </c>
      <c r="D3663" s="1318">
        <v>0.05</v>
      </c>
      <c r="E3663" s="1318">
        <v>0.4</v>
      </c>
      <c r="F3663" s="1318">
        <v>0.1</v>
      </c>
      <c r="G3663" s="1318" t="s">
        <v>12729</v>
      </c>
    </row>
    <row r="3664" spans="1:7" x14ac:dyDescent="0.25">
      <c r="A3664" s="1360" t="s">
        <v>14245</v>
      </c>
    </row>
    <row r="3665" spans="1:6" x14ac:dyDescent="0.25">
      <c r="A3665" s="1360" t="s">
        <v>22381</v>
      </c>
    </row>
    <row r="3666" spans="1:6" x14ac:dyDescent="0.25">
      <c r="A3666" s="1360" t="s">
        <v>22382</v>
      </c>
    </row>
    <row r="3667" spans="1:6" x14ac:dyDescent="0.25">
      <c r="A3667" s="1360" t="s">
        <v>22383</v>
      </c>
    </row>
    <row r="3668" spans="1:6" x14ac:dyDescent="0.25">
      <c r="A3668" s="1360" t="s">
        <v>22384</v>
      </c>
    </row>
    <row r="3669" spans="1:6" x14ac:dyDescent="0.25">
      <c r="A3669" s="1360" t="s">
        <v>22385</v>
      </c>
    </row>
    <row r="3670" spans="1:6" x14ac:dyDescent="0.25">
      <c r="A3670" s="1360" t="s">
        <v>22386</v>
      </c>
    </row>
    <row r="3671" spans="1:6" x14ac:dyDescent="0.25">
      <c r="A3671" s="1360" t="s">
        <v>22387</v>
      </c>
    </row>
    <row r="3672" spans="1:6" x14ac:dyDescent="0.25">
      <c r="A3672" s="1360" t="s">
        <v>22388</v>
      </c>
      <c r="B3672" s="1318" t="s">
        <v>12968</v>
      </c>
    </row>
    <row r="3673" spans="1:6" x14ac:dyDescent="0.25">
      <c r="A3673" s="1360" t="s">
        <v>22389</v>
      </c>
    </row>
    <row r="3674" spans="1:6" x14ac:dyDescent="0.25">
      <c r="A3674" s="1360" t="s">
        <v>22390</v>
      </c>
    </row>
    <row r="3675" spans="1:6" x14ac:dyDescent="0.25">
      <c r="A3675" s="1360" t="s">
        <v>22391</v>
      </c>
    </row>
    <row r="3676" spans="1:6" x14ac:dyDescent="0.25">
      <c r="A3676" s="1360" t="s">
        <v>22392</v>
      </c>
    </row>
    <row r="3677" spans="1:6" x14ac:dyDescent="0.25">
      <c r="A3677" s="1360" t="s">
        <v>22393</v>
      </c>
    </row>
    <row r="3678" spans="1:6" x14ac:dyDescent="0.25">
      <c r="A3678" s="1360" t="s">
        <v>22394</v>
      </c>
    </row>
    <row r="3679" spans="1:6" x14ac:dyDescent="0.25">
      <c r="A3679" s="1360" t="s">
        <v>22395</v>
      </c>
    </row>
    <row r="3680" spans="1:6" x14ac:dyDescent="0.25">
      <c r="A3680" s="1360" t="s">
        <v>22396</v>
      </c>
      <c r="B3680" s="1318">
        <v>300</v>
      </c>
      <c r="C3680" s="1318">
        <v>82</v>
      </c>
      <c r="D3680" s="1318">
        <v>600</v>
      </c>
      <c r="E3680" s="1318">
        <v>164</v>
      </c>
      <c r="F3680" s="1318" t="s">
        <v>6548</v>
      </c>
    </row>
    <row r="3681" spans="1:7" x14ac:dyDescent="0.25">
      <c r="A3681" s="1360" t="s">
        <v>22397</v>
      </c>
      <c r="B3681" s="1318" t="s">
        <v>14256</v>
      </c>
      <c r="C3681" s="1318">
        <v>18</v>
      </c>
      <c r="D3681" s="1318">
        <v>5</v>
      </c>
      <c r="E3681" s="1318">
        <v>37</v>
      </c>
      <c r="F3681" s="1318">
        <v>10</v>
      </c>
      <c r="G3681" s="1318" t="s">
        <v>6548</v>
      </c>
    </row>
    <row r="3682" spans="1:7" x14ac:dyDescent="0.25">
      <c r="A3682" s="1360" t="s">
        <v>22398</v>
      </c>
    </row>
    <row r="3683" spans="1:7" x14ac:dyDescent="0.25">
      <c r="A3683" s="1360" t="s">
        <v>22399</v>
      </c>
    </row>
    <row r="3684" spans="1:7" x14ac:dyDescent="0.25">
      <c r="A3684" s="1360" t="s">
        <v>22400</v>
      </c>
    </row>
    <row r="3685" spans="1:7" x14ac:dyDescent="0.25">
      <c r="A3685" s="1360" t="s">
        <v>22401</v>
      </c>
    </row>
    <row r="3686" spans="1:7" x14ac:dyDescent="0.25">
      <c r="A3686" s="1360" t="s">
        <v>22402</v>
      </c>
    </row>
    <row r="3687" spans="1:7" x14ac:dyDescent="0.25">
      <c r="A3687" s="1360" t="s">
        <v>22403</v>
      </c>
    </row>
    <row r="3688" spans="1:7" x14ac:dyDescent="0.25">
      <c r="A3688" s="1360" t="s">
        <v>22404</v>
      </c>
      <c r="B3688" s="1318" t="s">
        <v>12969</v>
      </c>
    </row>
    <row r="3689" spans="1:7" x14ac:dyDescent="0.25">
      <c r="A3689" s="1360" t="s">
        <v>22405</v>
      </c>
    </row>
    <row r="3690" spans="1:7" x14ac:dyDescent="0.25">
      <c r="A3690" s="1360" t="s">
        <v>22406</v>
      </c>
    </row>
    <row r="3691" spans="1:7" x14ac:dyDescent="0.25">
      <c r="A3691" s="1360" t="s">
        <v>22407</v>
      </c>
    </row>
    <row r="3692" spans="1:7" x14ac:dyDescent="0.25">
      <c r="A3692" s="1360" t="s">
        <v>22408</v>
      </c>
    </row>
    <row r="3693" spans="1:7" x14ac:dyDescent="0.25">
      <c r="A3693" s="1360" t="s">
        <v>22409</v>
      </c>
    </row>
    <row r="3694" spans="1:7" x14ac:dyDescent="0.25">
      <c r="A3694" s="1360" t="s">
        <v>22410</v>
      </c>
      <c r="B3694" s="1318">
        <v>270</v>
      </c>
      <c r="C3694" s="1318">
        <v>50</v>
      </c>
      <c r="D3694" s="1318">
        <v>540</v>
      </c>
      <c r="E3694" s="1318">
        <v>100</v>
      </c>
    </row>
    <row r="3695" spans="1:7" x14ac:dyDescent="0.25">
      <c r="A3695" s="1360" t="s">
        <v>14270</v>
      </c>
      <c r="B3695" s="1318" t="s">
        <v>13657</v>
      </c>
    </row>
    <row r="3696" spans="1:7" x14ac:dyDescent="0.25">
      <c r="A3696" s="1360" t="s">
        <v>14271</v>
      </c>
      <c r="B3696" s="1318" t="s">
        <v>22411</v>
      </c>
    </row>
    <row r="3697" spans="1:8" x14ac:dyDescent="0.25">
      <c r="A3697" s="1360" t="s">
        <v>14273</v>
      </c>
      <c r="B3697" s="1318" t="s">
        <v>12972</v>
      </c>
      <c r="C3697" s="1318">
        <v>1</v>
      </c>
      <c r="D3697" s="1318">
        <v>0.7</v>
      </c>
      <c r="E3697" s="1318">
        <v>2</v>
      </c>
      <c r="F3697" s="1318">
        <v>1.4</v>
      </c>
      <c r="G3697" s="1318" t="s">
        <v>6548</v>
      </c>
    </row>
    <row r="3698" spans="1:8" x14ac:dyDescent="0.25">
      <c r="A3698" s="1360" t="s">
        <v>14274</v>
      </c>
      <c r="B3698" s="1318" t="s">
        <v>12973</v>
      </c>
      <c r="C3698" s="1318">
        <v>0.1</v>
      </c>
      <c r="E3698" s="1318">
        <v>0.3</v>
      </c>
      <c r="G3698" s="1318" t="s">
        <v>12729</v>
      </c>
    </row>
    <row r="3699" spans="1:8" x14ac:dyDescent="0.25">
      <c r="A3699" s="1360" t="s">
        <v>14275</v>
      </c>
      <c r="B3699" s="1373">
        <v>2023600</v>
      </c>
      <c r="C3699" s="1318">
        <v>0.5</v>
      </c>
      <c r="E3699" s="1318">
        <v>1</v>
      </c>
    </row>
    <row r="3700" spans="1:8" x14ac:dyDescent="0.25">
      <c r="A3700" s="1360" t="s">
        <v>14276</v>
      </c>
      <c r="C3700" s="1318">
        <v>1E-3</v>
      </c>
      <c r="E3700" s="1318">
        <v>2E-3</v>
      </c>
      <c r="G3700" s="1318" t="s">
        <v>12729</v>
      </c>
    </row>
    <row r="3701" spans="1:8" x14ac:dyDescent="0.25">
      <c r="A3701" s="1360" t="s">
        <v>14277</v>
      </c>
      <c r="B3701" s="1318" t="s">
        <v>12974</v>
      </c>
      <c r="C3701" s="1318">
        <v>0.5</v>
      </c>
      <c r="E3701" s="1318">
        <v>1</v>
      </c>
      <c r="G3701" s="1318" t="s">
        <v>14278</v>
      </c>
    </row>
    <row r="3702" spans="1:8" x14ac:dyDescent="0.25">
      <c r="A3702" s="1360" t="s">
        <v>14279</v>
      </c>
      <c r="B3702" s="1318" t="s">
        <v>21855</v>
      </c>
    </row>
    <row r="3703" spans="1:8" x14ac:dyDescent="0.25">
      <c r="A3703" s="1360" t="s">
        <v>14281</v>
      </c>
      <c r="B3703" s="1318" t="s">
        <v>12975</v>
      </c>
      <c r="C3703" s="1318">
        <v>1800</v>
      </c>
      <c r="E3703" s="1318" t="s">
        <v>21856</v>
      </c>
    </row>
    <row r="3704" spans="1:8" x14ac:dyDescent="0.25">
      <c r="A3704" s="1360" t="s">
        <v>14282</v>
      </c>
      <c r="B3704" s="1318" t="s">
        <v>12976</v>
      </c>
      <c r="C3704" s="1318">
        <v>500</v>
      </c>
      <c r="D3704" s="1318">
        <v>200</v>
      </c>
      <c r="E3704" s="1318">
        <v>1000</v>
      </c>
      <c r="F3704" s="1318">
        <v>400</v>
      </c>
      <c r="G3704" s="1318" t="s">
        <v>6548</v>
      </c>
    </row>
    <row r="3705" spans="1:8" x14ac:dyDescent="0.25">
      <c r="A3705" s="1360" t="s">
        <v>14283</v>
      </c>
      <c r="B3705" s="1318" t="s">
        <v>14284</v>
      </c>
    </row>
    <row r="3706" spans="1:8" x14ac:dyDescent="0.25">
      <c r="A3706" s="1360" t="s">
        <v>14285</v>
      </c>
      <c r="B3706" s="1318" t="s">
        <v>17649</v>
      </c>
      <c r="C3706" s="1318">
        <v>500</v>
      </c>
      <c r="D3706" s="1318">
        <v>200</v>
      </c>
      <c r="E3706" s="1318">
        <v>1000</v>
      </c>
      <c r="F3706" s="1318">
        <v>400</v>
      </c>
      <c r="G3706" s="1318" t="s">
        <v>6548</v>
      </c>
    </row>
    <row r="3707" spans="1:8" x14ac:dyDescent="0.25">
      <c r="A3707" s="1360" t="s">
        <v>14286</v>
      </c>
      <c r="B3707" s="1318" t="s">
        <v>14287</v>
      </c>
    </row>
    <row r="3708" spans="1:8" x14ac:dyDescent="0.25">
      <c r="A3708" s="1360" t="s">
        <v>14288</v>
      </c>
      <c r="B3708" s="1318" t="s">
        <v>14207</v>
      </c>
    </row>
    <row r="3709" spans="1:8" x14ac:dyDescent="0.25">
      <c r="A3709" s="1360" t="s">
        <v>14289</v>
      </c>
      <c r="B3709" s="1318" t="s">
        <v>12977</v>
      </c>
      <c r="C3709" s="1318">
        <v>0.05</v>
      </c>
      <c r="D3709" s="1318">
        <v>0.02</v>
      </c>
      <c r="E3709" s="1318">
        <v>0.12</v>
      </c>
      <c r="F3709" s="1318">
        <v>0.05</v>
      </c>
      <c r="G3709" s="1318" t="s">
        <v>6548</v>
      </c>
    </row>
    <row r="3710" spans="1:8" x14ac:dyDescent="0.25">
      <c r="A3710" s="1360" t="s">
        <v>21857</v>
      </c>
      <c r="B3710" s="1318" t="s">
        <v>12978</v>
      </c>
      <c r="C3710" s="1318">
        <v>4</v>
      </c>
      <c r="D3710" s="1318">
        <v>1.66</v>
      </c>
      <c r="E3710" s="1318">
        <v>10</v>
      </c>
      <c r="F3710" s="1318">
        <v>4.1399999999999997</v>
      </c>
      <c r="G3710" s="1318" t="s">
        <v>12711</v>
      </c>
    </row>
    <row r="3711" spans="1:8" x14ac:dyDescent="0.25">
      <c r="A3711" s="1360" t="s">
        <v>14290</v>
      </c>
      <c r="B3711" s="1318" t="s">
        <v>12979</v>
      </c>
      <c r="C3711" s="1318">
        <v>1</v>
      </c>
      <c r="D3711" s="1318">
        <v>0.45</v>
      </c>
      <c r="E3711" s="1318">
        <v>4</v>
      </c>
      <c r="F3711" s="1318">
        <v>1.8</v>
      </c>
      <c r="G3711" s="1318" t="s">
        <v>13825</v>
      </c>
      <c r="H3711" s="1318" t="s">
        <v>21767</v>
      </c>
    </row>
    <row r="3712" spans="1:8" x14ac:dyDescent="0.25">
      <c r="A3712" s="1360" t="s">
        <v>14290</v>
      </c>
      <c r="B3712" s="1318" t="s">
        <v>12979</v>
      </c>
      <c r="C3712" s="1318">
        <v>2</v>
      </c>
      <c r="D3712" s="1318">
        <v>0.91</v>
      </c>
      <c r="E3712" s="1318">
        <v>6</v>
      </c>
      <c r="F3712" s="1318">
        <v>2.72</v>
      </c>
      <c r="G3712" s="1318" t="s">
        <v>13825</v>
      </c>
      <c r="H3712" s="1318" t="s">
        <v>21858</v>
      </c>
    </row>
    <row r="3713" spans="1:7" x14ac:dyDescent="0.25">
      <c r="A3713" s="1360" t="s">
        <v>22412</v>
      </c>
      <c r="B3713" s="1318" t="s">
        <v>12980</v>
      </c>
      <c r="C3713" s="1318">
        <v>1</v>
      </c>
      <c r="D3713" s="1318">
        <v>0.33</v>
      </c>
      <c r="E3713" s="1318">
        <v>2</v>
      </c>
      <c r="F3713" s="1318">
        <v>0.67</v>
      </c>
      <c r="G3713" s="1318" t="s">
        <v>14052</v>
      </c>
    </row>
    <row r="3714" spans="1:7" x14ac:dyDescent="0.25">
      <c r="A3714" s="1360" t="s">
        <v>14291</v>
      </c>
      <c r="B3714" s="1318" t="s">
        <v>12983</v>
      </c>
      <c r="C3714" s="1318">
        <v>800</v>
      </c>
      <c r="D3714" s="1318">
        <v>188</v>
      </c>
      <c r="E3714" s="1318">
        <v>1000</v>
      </c>
      <c r="F3714" s="1318">
        <v>236</v>
      </c>
      <c r="G3714" s="1318" t="s">
        <v>6548</v>
      </c>
    </row>
    <row r="3715" spans="1:7" x14ac:dyDescent="0.25">
      <c r="A3715" s="1360" t="s">
        <v>14292</v>
      </c>
      <c r="B3715" s="1318" t="s">
        <v>14284</v>
      </c>
    </row>
    <row r="3716" spans="1:7" x14ac:dyDescent="0.25">
      <c r="A3716" s="1360" t="s">
        <v>17652</v>
      </c>
      <c r="B3716" s="1318" t="s">
        <v>14293</v>
      </c>
      <c r="C3716" s="1318">
        <v>2.4</v>
      </c>
      <c r="D3716" s="1318">
        <v>1</v>
      </c>
      <c r="E3716" s="1318">
        <v>4.8</v>
      </c>
      <c r="F3716" s="1318">
        <v>2.0699999999999998</v>
      </c>
      <c r="G3716" s="1318" t="s">
        <v>13903</v>
      </c>
    </row>
    <row r="3717" spans="1:7" x14ac:dyDescent="0.25">
      <c r="A3717" s="1360" t="s">
        <v>14294</v>
      </c>
      <c r="B3717" s="1318" t="s">
        <v>14295</v>
      </c>
    </row>
    <row r="3718" spans="1:7" x14ac:dyDescent="0.25">
      <c r="A3718" s="1360" t="s">
        <v>14296</v>
      </c>
      <c r="B3718" s="1318" t="s">
        <v>12986</v>
      </c>
      <c r="C3718" s="1318">
        <v>1</v>
      </c>
      <c r="E3718" s="1318">
        <v>2</v>
      </c>
      <c r="G3718" s="1318" t="s">
        <v>12711</v>
      </c>
    </row>
    <row r="3719" spans="1:7" x14ac:dyDescent="0.25">
      <c r="A3719" s="1360" t="s">
        <v>14297</v>
      </c>
      <c r="B3719" s="1318" t="s">
        <v>12987</v>
      </c>
      <c r="C3719" s="1318">
        <v>5</v>
      </c>
      <c r="D3719" s="1318">
        <v>1.5</v>
      </c>
      <c r="E3719" s="1318">
        <v>10</v>
      </c>
      <c r="F3719" s="1318">
        <v>3</v>
      </c>
      <c r="G3719" s="1318" t="s">
        <v>12716</v>
      </c>
    </row>
    <row r="3720" spans="1:7" x14ac:dyDescent="0.25">
      <c r="A3720" s="1360" t="s">
        <v>14298</v>
      </c>
      <c r="B3720" s="1318" t="s">
        <v>21859</v>
      </c>
    </row>
    <row r="3721" spans="1:7" x14ac:dyDescent="0.25">
      <c r="A3721" s="1360" t="s">
        <v>14299</v>
      </c>
      <c r="B3721" s="1318" t="s">
        <v>12988</v>
      </c>
      <c r="C3721" s="1318">
        <v>0.02</v>
      </c>
      <c r="D3721" s="1318">
        <v>2E-3</v>
      </c>
      <c r="E3721" s="1318">
        <v>0.15</v>
      </c>
      <c r="F3721" s="1318">
        <v>1.7999999999999999E-2</v>
      </c>
      <c r="G3721" s="1318" t="s">
        <v>21860</v>
      </c>
    </row>
    <row r="3722" spans="1:7" x14ac:dyDescent="0.25">
      <c r="A3722" s="1360" t="s">
        <v>21861</v>
      </c>
      <c r="C3722" s="1318">
        <v>0.02</v>
      </c>
      <c r="E3722" s="1318">
        <v>0.15</v>
      </c>
      <c r="G3722" s="1318" t="s">
        <v>21862</v>
      </c>
    </row>
    <row r="3723" spans="1:7" x14ac:dyDescent="0.25">
      <c r="A3723" s="1360" t="s">
        <v>14300</v>
      </c>
      <c r="C3723" s="1318">
        <v>0.01</v>
      </c>
      <c r="E3723" s="1318">
        <v>0.03</v>
      </c>
      <c r="G3723" s="1318" t="s">
        <v>21862</v>
      </c>
    </row>
    <row r="3724" spans="1:7" x14ac:dyDescent="0.25">
      <c r="A3724" s="1360" t="s">
        <v>14301</v>
      </c>
      <c r="B3724" s="1318" t="s">
        <v>14302</v>
      </c>
    </row>
    <row r="3725" spans="1:7" x14ac:dyDescent="0.25">
      <c r="A3725" s="1360" t="s">
        <v>14303</v>
      </c>
      <c r="B3725" s="1318" t="s">
        <v>12989</v>
      </c>
      <c r="C3725" s="1318">
        <v>0.1</v>
      </c>
      <c r="E3725" s="1318">
        <v>0.2</v>
      </c>
      <c r="G3725" s="1318" t="s">
        <v>12787</v>
      </c>
    </row>
    <row r="3726" spans="1:7" x14ac:dyDescent="0.25">
      <c r="A3726" s="1360" t="s">
        <v>22413</v>
      </c>
    </row>
    <row r="3727" spans="1:7" x14ac:dyDescent="0.25">
      <c r="A3727" s="1360" t="s">
        <v>22414</v>
      </c>
      <c r="C3727" s="1318">
        <v>0.1</v>
      </c>
      <c r="E3727" s="1318">
        <v>0.2</v>
      </c>
      <c r="G3727" s="1318" t="s">
        <v>20701</v>
      </c>
    </row>
    <row r="3728" spans="1:7" x14ac:dyDescent="0.25">
      <c r="A3728" s="1360" t="s">
        <v>14305</v>
      </c>
      <c r="B3728" s="1373">
        <v>2148909</v>
      </c>
      <c r="C3728" s="1318">
        <v>7.0000000000000007E-2</v>
      </c>
      <c r="D3728" s="1318">
        <v>0.02</v>
      </c>
      <c r="E3728" s="1318">
        <v>0.17</v>
      </c>
      <c r="F3728" s="1318">
        <v>0.05</v>
      </c>
      <c r="G3728" s="1318" t="s">
        <v>21863</v>
      </c>
    </row>
    <row r="3729" spans="1:7" x14ac:dyDescent="0.25">
      <c r="A3729" s="1360" t="s">
        <v>14306</v>
      </c>
      <c r="B3729" s="1318" t="s">
        <v>12990</v>
      </c>
      <c r="C3729" s="1318">
        <v>15</v>
      </c>
      <c r="D3729" s="1318">
        <v>1.8</v>
      </c>
      <c r="E3729" s="1318">
        <v>30</v>
      </c>
      <c r="F3729" s="1318">
        <v>3.6</v>
      </c>
    </row>
    <row r="3730" spans="1:7" x14ac:dyDescent="0.25">
      <c r="A3730" s="1360" t="s">
        <v>14307</v>
      </c>
      <c r="B3730" s="1318" t="s">
        <v>14308</v>
      </c>
    </row>
    <row r="3731" spans="1:7" x14ac:dyDescent="0.25">
      <c r="A3731" s="1360" t="s">
        <v>14309</v>
      </c>
      <c r="B3731" s="1318" t="s">
        <v>12991</v>
      </c>
      <c r="C3731" s="1318">
        <v>10</v>
      </c>
      <c r="D3731" s="1318">
        <v>3.16</v>
      </c>
      <c r="E3731" s="1318">
        <v>20</v>
      </c>
      <c r="F3731" s="1318">
        <v>6.32</v>
      </c>
      <c r="G3731" s="1318" t="s">
        <v>13967</v>
      </c>
    </row>
    <row r="3732" spans="1:7" x14ac:dyDescent="0.25">
      <c r="A3732" s="1360" t="s">
        <v>14310</v>
      </c>
      <c r="B3732" s="1373">
        <v>2148878</v>
      </c>
      <c r="C3732" s="1318">
        <v>7</v>
      </c>
      <c r="D3732" s="1318">
        <v>5</v>
      </c>
      <c r="E3732" s="1318">
        <v>14</v>
      </c>
      <c r="F3732" s="1318">
        <v>10</v>
      </c>
    </row>
    <row r="3733" spans="1:7" x14ac:dyDescent="0.25">
      <c r="A3733" s="1360" t="s">
        <v>14311</v>
      </c>
      <c r="B3733" s="1318" t="s">
        <v>14312</v>
      </c>
    </row>
    <row r="3734" spans="1:7" x14ac:dyDescent="0.25">
      <c r="A3734" s="1360" t="s">
        <v>14313</v>
      </c>
      <c r="B3734" s="1318" t="s">
        <v>12992</v>
      </c>
      <c r="C3734" s="1318">
        <v>0.1</v>
      </c>
      <c r="E3734" s="1318">
        <v>0.3</v>
      </c>
      <c r="G3734" s="1318" t="s">
        <v>21864</v>
      </c>
    </row>
    <row r="3735" spans="1:7" x14ac:dyDescent="0.25">
      <c r="A3735" s="1360" t="s">
        <v>14314</v>
      </c>
      <c r="C3735" s="1318" t="s">
        <v>21763</v>
      </c>
      <c r="E3735" s="1318" t="s">
        <v>21865</v>
      </c>
    </row>
    <row r="3736" spans="1:7" x14ac:dyDescent="0.25">
      <c r="A3736" s="1360" t="s">
        <v>14315</v>
      </c>
      <c r="B3736" s="1318" t="s">
        <v>12993</v>
      </c>
      <c r="C3736" s="1318">
        <v>100</v>
      </c>
      <c r="D3736" s="1318">
        <v>23</v>
      </c>
      <c r="E3736" s="1318">
        <v>400</v>
      </c>
      <c r="F3736" s="1318">
        <v>92</v>
      </c>
      <c r="G3736" s="1318" t="s">
        <v>14316</v>
      </c>
    </row>
    <row r="3737" spans="1:7" x14ac:dyDescent="0.25">
      <c r="A3737" s="1360" t="s">
        <v>14317</v>
      </c>
      <c r="B3737" s="1318" t="s">
        <v>14318</v>
      </c>
    </row>
    <row r="3738" spans="1:7" x14ac:dyDescent="0.25">
      <c r="A3738" s="1360" t="s">
        <v>14319</v>
      </c>
      <c r="B3738" s="1318" t="s">
        <v>12994</v>
      </c>
      <c r="C3738" s="1318">
        <v>1</v>
      </c>
      <c r="E3738" s="1318">
        <v>2</v>
      </c>
    </row>
    <row r="3739" spans="1:7" x14ac:dyDescent="0.25">
      <c r="A3739" s="1360" t="s">
        <v>14320</v>
      </c>
      <c r="B3739" s="1318" t="s">
        <v>12995</v>
      </c>
      <c r="C3739" s="1318">
        <v>0.1</v>
      </c>
      <c r="E3739" s="1318">
        <v>0.2</v>
      </c>
      <c r="G3739" s="1318" t="s">
        <v>12716</v>
      </c>
    </row>
    <row r="3740" spans="1:7" x14ac:dyDescent="0.25">
      <c r="A3740" s="1360" t="s">
        <v>14321</v>
      </c>
      <c r="C3740" s="1318" t="s">
        <v>21833</v>
      </c>
      <c r="E3740" s="1318" t="s">
        <v>21866</v>
      </c>
    </row>
    <row r="3741" spans="1:7" x14ac:dyDescent="0.25">
      <c r="A3741" s="1360" t="s">
        <v>14322</v>
      </c>
      <c r="B3741" s="1318" t="s">
        <v>21867</v>
      </c>
    </row>
    <row r="3742" spans="1:7" x14ac:dyDescent="0.25">
      <c r="A3742" s="1360" t="s">
        <v>14323</v>
      </c>
      <c r="B3742" s="1318" t="s">
        <v>12997</v>
      </c>
      <c r="C3742" s="1318">
        <v>300</v>
      </c>
      <c r="E3742" s="1318">
        <v>800</v>
      </c>
      <c r="G3742" s="1318" t="s">
        <v>12729</v>
      </c>
    </row>
    <row r="3743" spans="1:7" x14ac:dyDescent="0.25">
      <c r="A3743" s="1360" t="s">
        <v>14324</v>
      </c>
      <c r="B3743" s="1318" t="s">
        <v>14325</v>
      </c>
    </row>
    <row r="3744" spans="1:7" x14ac:dyDescent="0.25">
      <c r="A3744" s="1360" t="s">
        <v>14326</v>
      </c>
      <c r="B3744" s="1318" t="s">
        <v>12998</v>
      </c>
      <c r="C3744" s="1318">
        <v>0.05</v>
      </c>
      <c r="E3744" s="1318">
        <v>0.1</v>
      </c>
      <c r="G3744" s="1318" t="s">
        <v>22415</v>
      </c>
    </row>
    <row r="3745" spans="1:7" x14ac:dyDescent="0.25">
      <c r="A3745" s="1360" t="s">
        <v>14327</v>
      </c>
      <c r="B3745" s="1318" t="s">
        <v>12999</v>
      </c>
      <c r="C3745" s="1318">
        <v>44</v>
      </c>
      <c r="D3745" s="1318">
        <v>5</v>
      </c>
      <c r="E3745" s="1318">
        <v>176</v>
      </c>
      <c r="F3745" s="1318">
        <v>20.329999999999998</v>
      </c>
      <c r="G3745" s="1318" t="s">
        <v>6548</v>
      </c>
    </row>
    <row r="3746" spans="1:7" x14ac:dyDescent="0.25">
      <c r="A3746" s="1360" t="s">
        <v>14328</v>
      </c>
      <c r="B3746" s="1318" t="s">
        <v>14325</v>
      </c>
    </row>
    <row r="3747" spans="1:7" x14ac:dyDescent="0.25">
      <c r="A3747" s="1360" t="s">
        <v>14329</v>
      </c>
      <c r="B3747" s="1318" t="s">
        <v>14330</v>
      </c>
    </row>
    <row r="3748" spans="1:7" x14ac:dyDescent="0.25">
      <c r="A3748" s="1360" t="s">
        <v>22416</v>
      </c>
    </row>
    <row r="3749" spans="1:7" x14ac:dyDescent="0.25">
      <c r="A3749" s="1360" t="s">
        <v>14331</v>
      </c>
      <c r="B3749" s="1318" t="s">
        <v>14332</v>
      </c>
    </row>
    <row r="3750" spans="1:7" x14ac:dyDescent="0.25">
      <c r="A3750" s="1360" t="s">
        <v>14333</v>
      </c>
      <c r="B3750" s="1318" t="s">
        <v>13000</v>
      </c>
      <c r="C3750" s="1318">
        <v>150</v>
      </c>
      <c r="D3750" s="1318">
        <v>50</v>
      </c>
      <c r="E3750" s="1318">
        <v>300</v>
      </c>
      <c r="F3750" s="1318">
        <v>100</v>
      </c>
      <c r="G3750" s="1318" t="s">
        <v>12711</v>
      </c>
    </row>
    <row r="3751" spans="1:7" x14ac:dyDescent="0.25">
      <c r="A3751" s="1360" t="s">
        <v>14334</v>
      </c>
      <c r="B3751" s="1318" t="s">
        <v>14335</v>
      </c>
    </row>
    <row r="3752" spans="1:7" x14ac:dyDescent="0.25">
      <c r="A3752" s="1360" t="s">
        <v>14336</v>
      </c>
      <c r="B3752" s="1318" t="s">
        <v>13001</v>
      </c>
      <c r="C3752" s="1318">
        <v>138</v>
      </c>
      <c r="D3752" s="1318">
        <v>20</v>
      </c>
      <c r="E3752" s="1318">
        <v>275</v>
      </c>
      <c r="F3752" s="1318">
        <v>40</v>
      </c>
      <c r="G3752" s="1318" t="s">
        <v>12716</v>
      </c>
    </row>
    <row r="3753" spans="1:7" x14ac:dyDescent="0.25">
      <c r="A3753" s="1360" t="s">
        <v>14337</v>
      </c>
      <c r="B3753" s="1318" t="s">
        <v>14338</v>
      </c>
    </row>
    <row r="3754" spans="1:7" x14ac:dyDescent="0.25">
      <c r="A3754" s="1360" t="s">
        <v>14339</v>
      </c>
      <c r="B3754" s="1318" t="s">
        <v>13002</v>
      </c>
      <c r="C3754" s="1318">
        <v>6.4</v>
      </c>
      <c r="D3754" s="1318">
        <v>1</v>
      </c>
      <c r="E3754" s="1318">
        <v>32</v>
      </c>
      <c r="F3754" s="1318">
        <v>5</v>
      </c>
      <c r="G3754" s="1318" t="s">
        <v>12787</v>
      </c>
    </row>
    <row r="3755" spans="1:7" x14ac:dyDescent="0.25">
      <c r="A3755" s="1360" t="s">
        <v>14340</v>
      </c>
      <c r="B3755" s="1318" t="s">
        <v>14341</v>
      </c>
    </row>
    <row r="3756" spans="1:7" x14ac:dyDescent="0.25">
      <c r="A3756" s="1360" t="s">
        <v>14342</v>
      </c>
      <c r="B3756" s="1318" t="s">
        <v>13003</v>
      </c>
      <c r="C3756" s="1318">
        <v>0.05</v>
      </c>
      <c r="E3756" s="1318">
        <v>0.1</v>
      </c>
      <c r="G3756" s="1318" t="s">
        <v>21868</v>
      </c>
    </row>
    <row r="3757" spans="1:7" x14ac:dyDescent="0.25">
      <c r="A3757" s="1360" t="s">
        <v>14343</v>
      </c>
      <c r="B3757" s="1318" t="s">
        <v>13004</v>
      </c>
      <c r="C3757" s="1318">
        <v>0.1</v>
      </c>
      <c r="E3757" s="1318">
        <v>0.5</v>
      </c>
    </row>
    <row r="3758" spans="1:7" x14ac:dyDescent="0.25">
      <c r="A3758" s="1360" t="s">
        <v>21869</v>
      </c>
      <c r="C3758" s="1318">
        <v>0.1</v>
      </c>
      <c r="E3758" s="1318">
        <v>0.5</v>
      </c>
      <c r="G3758" s="1318" t="s">
        <v>12716</v>
      </c>
    </row>
    <row r="3759" spans="1:7" x14ac:dyDescent="0.25">
      <c r="A3759" s="1360" t="s">
        <v>14344</v>
      </c>
      <c r="B3759" s="1318" t="s">
        <v>13005</v>
      </c>
      <c r="C3759" s="1318">
        <v>192</v>
      </c>
      <c r="D3759" s="1318">
        <v>50</v>
      </c>
      <c r="E3759" s="1318">
        <v>384</v>
      </c>
      <c r="F3759" s="1318">
        <v>100</v>
      </c>
      <c r="G3759" s="1318" t="s">
        <v>21809</v>
      </c>
    </row>
    <row r="3760" spans="1:7" x14ac:dyDescent="0.25">
      <c r="A3760" s="1360" t="s">
        <v>14345</v>
      </c>
      <c r="B3760" s="1318" t="s">
        <v>13006</v>
      </c>
      <c r="C3760" s="1318">
        <v>4.46</v>
      </c>
      <c r="D3760" s="1318">
        <v>1</v>
      </c>
      <c r="E3760" s="1318">
        <v>8.92</v>
      </c>
      <c r="F3760" s="1318">
        <v>2</v>
      </c>
      <c r="G3760" s="1318" t="s">
        <v>12819</v>
      </c>
    </row>
    <row r="3761" spans="1:7" x14ac:dyDescent="0.25">
      <c r="A3761" s="1360" t="s">
        <v>14346</v>
      </c>
      <c r="B3761" s="1318" t="s">
        <v>13007</v>
      </c>
      <c r="C3761" s="1318">
        <v>0.5</v>
      </c>
      <c r="D3761" s="1318">
        <v>0.1</v>
      </c>
      <c r="G3761" s="1318" t="s">
        <v>13768</v>
      </c>
    </row>
    <row r="3762" spans="1:7" x14ac:dyDescent="0.25">
      <c r="A3762" s="1360" t="s">
        <v>14347</v>
      </c>
      <c r="B3762" s="1318" t="s">
        <v>13008</v>
      </c>
      <c r="C3762" s="1318">
        <v>4.46</v>
      </c>
      <c r="D3762" s="1318">
        <v>1</v>
      </c>
      <c r="E3762" s="1318">
        <v>8.92</v>
      </c>
      <c r="F3762" s="1318">
        <v>2</v>
      </c>
      <c r="G3762" s="1318" t="s">
        <v>12713</v>
      </c>
    </row>
    <row r="3763" spans="1:7" x14ac:dyDescent="0.25">
      <c r="A3763" s="1360" t="s">
        <v>14348</v>
      </c>
      <c r="B3763" s="1318" t="s">
        <v>12804</v>
      </c>
      <c r="C3763" s="1318">
        <v>0.05</v>
      </c>
      <c r="D3763" s="1318">
        <v>7.0000000000000001E-3</v>
      </c>
      <c r="E3763" s="1318">
        <v>0.1</v>
      </c>
      <c r="F3763" s="1318">
        <v>1.4E-2</v>
      </c>
      <c r="G3763" s="1318" t="s">
        <v>12729</v>
      </c>
    </row>
    <row r="3764" spans="1:7" x14ac:dyDescent="0.25">
      <c r="A3764" s="1360" t="s">
        <v>14349</v>
      </c>
      <c r="B3764" s="1318" t="s">
        <v>12805</v>
      </c>
      <c r="C3764" s="1318">
        <v>0.05</v>
      </c>
      <c r="D3764" s="1318">
        <v>7.0000000000000001E-3</v>
      </c>
      <c r="E3764" s="1318">
        <v>0.1</v>
      </c>
      <c r="F3764" s="1318">
        <v>1.4E-2</v>
      </c>
      <c r="G3764" s="1318" t="s">
        <v>12729</v>
      </c>
    </row>
    <row r="3765" spans="1:7" x14ac:dyDescent="0.25">
      <c r="A3765" s="1360" t="s">
        <v>14350</v>
      </c>
      <c r="B3765" s="1318" t="s">
        <v>13009</v>
      </c>
      <c r="C3765" s="1318">
        <v>5</v>
      </c>
      <c r="D3765" s="1318">
        <v>0.81</v>
      </c>
      <c r="E3765" s="1318">
        <v>10</v>
      </c>
      <c r="F3765" s="1318">
        <v>1.61</v>
      </c>
      <c r="G3765" s="1318" t="s">
        <v>12711</v>
      </c>
    </row>
    <row r="3766" spans="1:7" x14ac:dyDescent="0.25">
      <c r="A3766" s="1360" t="s">
        <v>14351</v>
      </c>
      <c r="B3766" s="1318" t="s">
        <v>13010</v>
      </c>
      <c r="C3766" s="1318">
        <v>8</v>
      </c>
      <c r="D3766" s="1318">
        <v>1.9</v>
      </c>
      <c r="E3766" s="1318">
        <v>12</v>
      </c>
      <c r="F3766" s="1318">
        <v>2.85</v>
      </c>
      <c r="G3766" s="1318" t="s">
        <v>12711</v>
      </c>
    </row>
    <row r="3767" spans="1:7" x14ac:dyDescent="0.25">
      <c r="A3767" s="1360" t="s">
        <v>14352</v>
      </c>
      <c r="B3767" s="1318" t="s">
        <v>13011</v>
      </c>
      <c r="C3767" s="1318">
        <v>4000</v>
      </c>
      <c r="D3767" s="1318">
        <v>646</v>
      </c>
      <c r="E3767" s="1318">
        <v>6000</v>
      </c>
      <c r="F3767" s="1318">
        <v>969</v>
      </c>
    </row>
    <row r="3768" spans="1:7" x14ac:dyDescent="0.25">
      <c r="A3768" s="1360" t="s">
        <v>14353</v>
      </c>
      <c r="B3768" s="1318" t="s">
        <v>13012</v>
      </c>
      <c r="C3768" s="1318">
        <v>15</v>
      </c>
      <c r="D3768" s="1318">
        <v>1.99</v>
      </c>
      <c r="E3768" s="1318">
        <v>35</v>
      </c>
      <c r="F3768" s="1318">
        <v>4.6399999999999997</v>
      </c>
      <c r="G3768" s="1318" t="s">
        <v>12711</v>
      </c>
    </row>
    <row r="3769" spans="1:7" x14ac:dyDescent="0.25">
      <c r="A3769" s="1360" t="s">
        <v>14354</v>
      </c>
      <c r="B3769" s="1318" t="s">
        <v>13013</v>
      </c>
      <c r="C3769" s="1318">
        <v>500</v>
      </c>
      <c r="D3769" s="1318">
        <v>90.18</v>
      </c>
      <c r="E3769" s="1318">
        <v>1000</v>
      </c>
      <c r="F3769" s="1318">
        <v>180.36</v>
      </c>
    </row>
    <row r="3770" spans="1:7" x14ac:dyDescent="0.25">
      <c r="A3770" s="1360" t="s">
        <v>14355</v>
      </c>
      <c r="B3770" s="1318" t="s">
        <v>13014</v>
      </c>
      <c r="C3770" s="1318">
        <v>50</v>
      </c>
      <c r="D3770" s="1318">
        <v>9</v>
      </c>
      <c r="E3770" s="1318">
        <v>100</v>
      </c>
      <c r="F3770" s="1318">
        <v>18</v>
      </c>
      <c r="G3770" s="1318" t="s">
        <v>12716</v>
      </c>
    </row>
    <row r="3771" spans="1:7" x14ac:dyDescent="0.25">
      <c r="A3771" s="1360" t="s">
        <v>14356</v>
      </c>
      <c r="B3771" s="1318" t="s">
        <v>13015</v>
      </c>
      <c r="C3771" s="1318">
        <v>54.7</v>
      </c>
      <c r="D3771" s="1318">
        <v>10</v>
      </c>
      <c r="E3771" s="1318">
        <v>164.1</v>
      </c>
      <c r="F3771" s="1318">
        <v>30</v>
      </c>
      <c r="G3771" s="1318" t="s">
        <v>14357</v>
      </c>
    </row>
    <row r="3772" spans="1:7" x14ac:dyDescent="0.25">
      <c r="A3772" s="1360" t="s">
        <v>14358</v>
      </c>
      <c r="B3772" s="1318" t="s">
        <v>14359</v>
      </c>
    </row>
    <row r="3773" spans="1:7" x14ac:dyDescent="0.25">
      <c r="A3773" s="1360" t="s">
        <v>14360</v>
      </c>
      <c r="B3773" s="1318" t="s">
        <v>13016</v>
      </c>
      <c r="C3773" s="1318">
        <v>3000</v>
      </c>
      <c r="D3773" s="1318">
        <v>525</v>
      </c>
      <c r="E3773" s="1318">
        <v>4500</v>
      </c>
      <c r="F3773" s="1318">
        <v>788</v>
      </c>
    </row>
    <row r="3774" spans="1:7" x14ac:dyDescent="0.25">
      <c r="A3774" s="1360" t="s">
        <v>14361</v>
      </c>
      <c r="B3774" s="1318" t="s">
        <v>13938</v>
      </c>
    </row>
    <row r="3775" spans="1:7" x14ac:dyDescent="0.25">
      <c r="A3775" s="1360" t="s">
        <v>17660</v>
      </c>
      <c r="B3775" s="1318" t="s">
        <v>13938</v>
      </c>
    </row>
    <row r="3776" spans="1:7" x14ac:dyDescent="0.25">
      <c r="A3776" s="1360" t="s">
        <v>14362</v>
      </c>
      <c r="B3776" s="1318" t="s">
        <v>13017</v>
      </c>
      <c r="C3776" s="1318">
        <v>10</v>
      </c>
      <c r="D3776" s="1318">
        <v>2</v>
      </c>
      <c r="E3776" s="1318">
        <v>20</v>
      </c>
      <c r="F3776" s="1318">
        <v>4</v>
      </c>
      <c r="G3776" s="1318" t="s">
        <v>21780</v>
      </c>
    </row>
    <row r="3777" spans="1:7" x14ac:dyDescent="0.25">
      <c r="A3777" s="1360" t="s">
        <v>14363</v>
      </c>
      <c r="B3777" s="1318" t="s">
        <v>13018</v>
      </c>
      <c r="C3777" s="1318">
        <v>4.9000000000000004</v>
      </c>
      <c r="D3777" s="1318">
        <v>2</v>
      </c>
      <c r="E3777" s="1318">
        <v>12.5</v>
      </c>
      <c r="F3777" s="1318">
        <v>5</v>
      </c>
      <c r="G3777" s="1318" t="s">
        <v>6548</v>
      </c>
    </row>
    <row r="3778" spans="1:7" x14ac:dyDescent="0.25">
      <c r="A3778" s="1360" t="s">
        <v>14364</v>
      </c>
      <c r="B3778" s="1318" t="s">
        <v>13019</v>
      </c>
      <c r="C3778" s="1318">
        <v>100</v>
      </c>
      <c r="D3778" s="1318">
        <v>20</v>
      </c>
      <c r="E3778" s="1318">
        <v>250</v>
      </c>
      <c r="F3778" s="1318">
        <v>50</v>
      </c>
      <c r="G3778" s="1318" t="s">
        <v>6548</v>
      </c>
    </row>
    <row r="3779" spans="1:7" x14ac:dyDescent="0.25">
      <c r="A3779" s="1360" t="s">
        <v>14365</v>
      </c>
      <c r="B3779" s="1318" t="s">
        <v>13020</v>
      </c>
      <c r="C3779" s="1318">
        <v>100</v>
      </c>
      <c r="D3779" s="1318">
        <v>20</v>
      </c>
      <c r="E3779" s="1318">
        <v>250</v>
      </c>
      <c r="F3779" s="1318">
        <v>50</v>
      </c>
      <c r="G3779" s="1318" t="s">
        <v>6548</v>
      </c>
    </row>
    <row r="3780" spans="1:7" x14ac:dyDescent="0.25">
      <c r="A3780" s="1360" t="s">
        <v>14366</v>
      </c>
      <c r="B3780" s="1318" t="s">
        <v>13021</v>
      </c>
      <c r="C3780" s="1318">
        <v>100</v>
      </c>
      <c r="D3780" s="1318">
        <v>20</v>
      </c>
      <c r="E3780" s="1318">
        <v>250</v>
      </c>
      <c r="F3780" s="1318">
        <v>50</v>
      </c>
      <c r="G3780" s="1318" t="s">
        <v>6548</v>
      </c>
    </row>
    <row r="3781" spans="1:7" x14ac:dyDescent="0.25">
      <c r="A3781" s="1360" t="s">
        <v>14367</v>
      </c>
      <c r="B3781" s="1318" t="s">
        <v>14368</v>
      </c>
    </row>
    <row r="3782" spans="1:7" x14ac:dyDescent="0.25">
      <c r="A3782" s="1360" t="s">
        <v>14369</v>
      </c>
      <c r="B3782" s="1318" t="s">
        <v>13022</v>
      </c>
      <c r="C3782" s="1318">
        <v>0.3</v>
      </c>
      <c r="E3782" s="1318">
        <v>0.5</v>
      </c>
      <c r="G3782" s="1318" t="s">
        <v>12787</v>
      </c>
    </row>
    <row r="3783" spans="1:7" x14ac:dyDescent="0.25">
      <c r="A3783" s="1360" t="s">
        <v>14370</v>
      </c>
      <c r="C3783" s="1318" t="s">
        <v>21779</v>
      </c>
      <c r="E3783" s="1318" t="s">
        <v>21870</v>
      </c>
      <c r="G3783" s="1318" t="s">
        <v>6548</v>
      </c>
    </row>
    <row r="3784" spans="1:7" x14ac:dyDescent="0.25">
      <c r="A3784" s="1360" t="s">
        <v>14371</v>
      </c>
      <c r="C3784" s="1318" t="s">
        <v>21832</v>
      </c>
      <c r="E3784" s="1318" t="s">
        <v>21871</v>
      </c>
    </row>
    <row r="3785" spans="1:7" x14ac:dyDescent="0.25">
      <c r="A3785" s="1360" t="s">
        <v>14372</v>
      </c>
      <c r="B3785" s="1318" t="s">
        <v>13024</v>
      </c>
      <c r="C3785" s="1318">
        <v>17.600000000000001</v>
      </c>
      <c r="D3785" s="1318">
        <v>5</v>
      </c>
      <c r="E3785" s="1318">
        <v>35.200000000000003</v>
      </c>
      <c r="F3785" s="1318">
        <v>10</v>
      </c>
    </row>
    <row r="3786" spans="1:7" x14ac:dyDescent="0.25">
      <c r="A3786" s="1360" t="s">
        <v>14373</v>
      </c>
      <c r="B3786" s="1318" t="s">
        <v>13873</v>
      </c>
    </row>
    <row r="3787" spans="1:7" x14ac:dyDescent="0.25">
      <c r="A3787" s="1360" t="s">
        <v>14374</v>
      </c>
      <c r="B3787" s="1318" t="s">
        <v>13025</v>
      </c>
      <c r="C3787" s="1318">
        <v>2.6</v>
      </c>
      <c r="D3787" s="1318">
        <v>1</v>
      </c>
      <c r="E3787" s="1318">
        <v>5</v>
      </c>
      <c r="F3787" s="1318">
        <v>1.92</v>
      </c>
      <c r="G3787" s="1318" t="s">
        <v>13701</v>
      </c>
    </row>
    <row r="3788" spans="1:7" x14ac:dyDescent="0.25">
      <c r="A3788" s="1360" t="s">
        <v>14375</v>
      </c>
      <c r="B3788" s="1318" t="s">
        <v>13798</v>
      </c>
    </row>
    <row r="3789" spans="1:7" x14ac:dyDescent="0.25">
      <c r="A3789" s="1360" t="s">
        <v>14376</v>
      </c>
    </row>
    <row r="3790" spans="1:7" x14ac:dyDescent="0.25">
      <c r="A3790" s="1360" t="s">
        <v>22417</v>
      </c>
    </row>
    <row r="3791" spans="1:7" x14ac:dyDescent="0.25">
      <c r="A3791" s="1360" t="s">
        <v>22418</v>
      </c>
    </row>
    <row r="3792" spans="1:7" x14ac:dyDescent="0.25">
      <c r="A3792" s="1360" t="s">
        <v>22419</v>
      </c>
      <c r="B3792" s="1318" t="s">
        <v>13026</v>
      </c>
    </row>
    <row r="3793" spans="1:8" x14ac:dyDescent="0.25">
      <c r="A3793" s="1360" t="s">
        <v>22420</v>
      </c>
    </row>
    <row r="3794" spans="1:8" x14ac:dyDescent="0.25">
      <c r="A3794" s="1360" t="s">
        <v>22421</v>
      </c>
    </row>
    <row r="3795" spans="1:8" x14ac:dyDescent="0.25">
      <c r="A3795" s="1360" t="s">
        <v>22422</v>
      </c>
      <c r="B3795" s="1318">
        <v>200</v>
      </c>
      <c r="C3795" s="1318">
        <v>45.33</v>
      </c>
      <c r="D3795" s="1318">
        <v>400</v>
      </c>
      <c r="E3795" s="1318">
        <v>90.66</v>
      </c>
      <c r="F3795" s="1318" t="s">
        <v>13967</v>
      </c>
    </row>
    <row r="3796" spans="1:8" x14ac:dyDescent="0.25">
      <c r="A3796" s="1360" t="s">
        <v>14379</v>
      </c>
      <c r="B3796" s="1318" t="s">
        <v>13030</v>
      </c>
      <c r="C3796" s="1318">
        <v>5</v>
      </c>
      <c r="D3796" s="1318">
        <v>1</v>
      </c>
      <c r="E3796" s="1318">
        <v>10</v>
      </c>
      <c r="F3796" s="1318">
        <v>2</v>
      </c>
      <c r="G3796" s="1318" t="s">
        <v>21780</v>
      </c>
    </row>
    <row r="3797" spans="1:8" x14ac:dyDescent="0.25">
      <c r="A3797" s="1360" t="s">
        <v>14380</v>
      </c>
      <c r="B3797" s="1318" t="s">
        <v>13031</v>
      </c>
      <c r="C3797" s="1318">
        <v>10</v>
      </c>
      <c r="D3797" s="1318">
        <v>2</v>
      </c>
      <c r="E3797" s="1318">
        <v>20</v>
      </c>
      <c r="F3797" s="1318">
        <v>4</v>
      </c>
      <c r="G3797" s="1318" t="s">
        <v>12787</v>
      </c>
    </row>
    <row r="3798" spans="1:8" x14ac:dyDescent="0.25">
      <c r="A3798" s="1360" t="s">
        <v>14381</v>
      </c>
      <c r="G3798" s="1318" t="s">
        <v>12716</v>
      </c>
    </row>
    <row r="3799" spans="1:8" ht="31" x14ac:dyDescent="0.25">
      <c r="A3799" s="1360" t="s">
        <v>14382</v>
      </c>
      <c r="G3799" s="1318" t="s">
        <v>12716</v>
      </c>
    </row>
    <row r="3800" spans="1:8" x14ac:dyDescent="0.25">
      <c r="A3800" s="1360" t="s">
        <v>17662</v>
      </c>
      <c r="C3800" s="1318" t="s">
        <v>21872</v>
      </c>
    </row>
    <row r="3801" spans="1:8" x14ac:dyDescent="0.25">
      <c r="A3801" s="1360" t="s">
        <v>21873</v>
      </c>
      <c r="C3801" s="1318" t="s">
        <v>21872</v>
      </c>
      <c r="H3801" s="1318" t="s">
        <v>21874</v>
      </c>
    </row>
    <row r="3802" spans="1:8" x14ac:dyDescent="0.25">
      <c r="A3802" s="1360" t="s">
        <v>12700</v>
      </c>
    </row>
    <row r="3803" spans="1:8" x14ac:dyDescent="0.25">
      <c r="A3803" s="1360" t="s">
        <v>13032</v>
      </c>
    </row>
    <row r="3804" spans="1:8" x14ac:dyDescent="0.25">
      <c r="A3804" s="1360" t="s">
        <v>13033</v>
      </c>
    </row>
    <row r="3805" spans="1:8" x14ac:dyDescent="0.25">
      <c r="A3805" s="1360" t="s">
        <v>14383</v>
      </c>
    </row>
    <row r="3806" spans="1:8" x14ac:dyDescent="0.25">
      <c r="A3806" s="1360" t="s">
        <v>21875</v>
      </c>
    </row>
    <row r="3807" spans="1:8" x14ac:dyDescent="0.25">
      <c r="A3807" s="1360" t="s">
        <v>21876</v>
      </c>
    </row>
    <row r="3808" spans="1:8" ht="31" x14ac:dyDescent="0.25">
      <c r="A3808" s="1360" t="s">
        <v>21877</v>
      </c>
    </row>
    <row r="3809" spans="1:1" x14ac:dyDescent="0.25">
      <c r="A3809" s="1360" t="s">
        <v>21878</v>
      </c>
    </row>
    <row r="3810" spans="1:1" x14ac:dyDescent="0.25">
      <c r="A3810" s="1360" t="s">
        <v>21879</v>
      </c>
    </row>
    <row r="3811" spans="1:1" x14ac:dyDescent="0.25">
      <c r="A3811" s="1360" t="s">
        <v>13034</v>
      </c>
    </row>
    <row r="3812" spans="1:1" x14ac:dyDescent="0.25">
      <c r="A3812" s="1360" t="s">
        <v>13035</v>
      </c>
    </row>
    <row r="3813" spans="1:1" x14ac:dyDescent="0.25">
      <c r="A3813" s="1360" t="s">
        <v>14384</v>
      </c>
    </row>
    <row r="3814" spans="1:1" x14ac:dyDescent="0.25">
      <c r="A3814" s="1360" t="s">
        <v>14385</v>
      </c>
    </row>
    <row r="3815" spans="1:1" x14ac:dyDescent="0.25">
      <c r="A3815" s="1360" t="s">
        <v>14386</v>
      </c>
    </row>
    <row r="3816" spans="1:1" x14ac:dyDescent="0.25">
      <c r="A3816" s="1360" t="s">
        <v>22423</v>
      </c>
    </row>
    <row r="3817" spans="1:1" x14ac:dyDescent="0.25">
      <c r="A3817" s="1360" t="s">
        <v>14387</v>
      </c>
    </row>
    <row r="3818" spans="1:1" x14ac:dyDescent="0.25">
      <c r="A3818" s="1360" t="s">
        <v>14388</v>
      </c>
    </row>
    <row r="3819" spans="1:1" x14ac:dyDescent="0.25">
      <c r="A3819" s="1360" t="s">
        <v>14389</v>
      </c>
    </row>
    <row r="3820" spans="1:1" x14ac:dyDescent="0.25">
      <c r="A3820" s="1360" t="s">
        <v>14390</v>
      </c>
    </row>
    <row r="3821" spans="1:1" x14ac:dyDescent="0.25">
      <c r="A3821" s="1360" t="s">
        <v>21880</v>
      </c>
    </row>
    <row r="3822" spans="1:1" ht="31" x14ac:dyDescent="0.25">
      <c r="A3822" s="1360" t="s">
        <v>21881</v>
      </c>
    </row>
    <row r="3823" spans="1:1" x14ac:dyDescent="0.25">
      <c r="A3823" s="1360" t="s">
        <v>21882</v>
      </c>
    </row>
    <row r="3824" spans="1:1" x14ac:dyDescent="0.25">
      <c r="A3824" s="1360" t="s">
        <v>12625</v>
      </c>
    </row>
    <row r="3825" spans="1:6" x14ac:dyDescent="0.25">
      <c r="A3825" s="1360" t="s">
        <v>13036</v>
      </c>
    </row>
    <row r="3826" spans="1:6" ht="31" x14ac:dyDescent="0.25">
      <c r="A3826" s="1360" t="s">
        <v>13037</v>
      </c>
    </row>
    <row r="3827" spans="1:6" ht="46.5" x14ac:dyDescent="0.25">
      <c r="A3827" s="1360" t="s">
        <v>15775</v>
      </c>
    </row>
    <row r="3828" spans="1:6" x14ac:dyDescent="0.25">
      <c r="A3828" s="1360" t="s">
        <v>15776</v>
      </c>
      <c r="B3828" s="1318" t="s">
        <v>22424</v>
      </c>
      <c r="C3828" s="1318" t="s">
        <v>15778</v>
      </c>
      <c r="D3828" s="1318" t="s">
        <v>22425</v>
      </c>
      <c r="E3828" s="1318" t="s">
        <v>15780</v>
      </c>
      <c r="F3828" s="1318" t="s">
        <v>22426</v>
      </c>
    </row>
    <row r="3829" spans="1:6" x14ac:dyDescent="0.25">
      <c r="A3829" s="1360" t="s">
        <v>22427</v>
      </c>
      <c r="C3829" s="1318" t="s">
        <v>22427</v>
      </c>
      <c r="E3829" s="1318" t="s">
        <v>22427</v>
      </c>
    </row>
    <row r="3830" spans="1:6" x14ac:dyDescent="0.25">
      <c r="A3830" s="1360" t="s">
        <v>15783</v>
      </c>
      <c r="C3830" s="1318" t="s">
        <v>15784</v>
      </c>
      <c r="E3830" s="1318" t="s">
        <v>15785</v>
      </c>
    </row>
    <row r="3832" spans="1:6" x14ac:dyDescent="0.25">
      <c r="A3832" s="1360" t="s">
        <v>15776</v>
      </c>
      <c r="B3832" s="1318" t="s">
        <v>22424</v>
      </c>
      <c r="C3832" s="1318" t="s">
        <v>15778</v>
      </c>
      <c r="D3832" s="1318" t="s">
        <v>22425</v>
      </c>
      <c r="E3832" s="1318" t="s">
        <v>15780</v>
      </c>
      <c r="F3832" s="1318" t="s">
        <v>22426</v>
      </c>
    </row>
    <row r="3833" spans="1:6" x14ac:dyDescent="0.25">
      <c r="A3833" s="1360" t="s">
        <v>22428</v>
      </c>
      <c r="C3833" s="1318" t="s">
        <v>22428</v>
      </c>
      <c r="E3833" s="1318" t="s">
        <v>22428</v>
      </c>
    </row>
    <row r="3834" spans="1:6" x14ac:dyDescent="0.25">
      <c r="A3834" s="1360" t="s">
        <v>15787</v>
      </c>
      <c r="C3834" s="1318" t="s">
        <v>15788</v>
      </c>
      <c r="E3834" s="1318" t="s">
        <v>15789</v>
      </c>
    </row>
    <row r="3835" spans="1:6" x14ac:dyDescent="0.25">
      <c r="A3835" s="1360" t="s">
        <v>3980</v>
      </c>
    </row>
    <row r="3836" spans="1:6" x14ac:dyDescent="0.25">
      <c r="A3836" s="1360" t="s">
        <v>15790</v>
      </c>
    </row>
    <row r="3837" spans="1:6" x14ac:dyDescent="0.25">
      <c r="A3837" s="1360" t="s">
        <v>15791</v>
      </c>
    </row>
    <row r="3838" spans="1:6" x14ac:dyDescent="0.25">
      <c r="A3838" s="1360" t="s">
        <v>15792</v>
      </c>
    </row>
    <row r="3839" spans="1:6" ht="31" x14ac:dyDescent="0.25">
      <c r="A3839" s="1360" t="s">
        <v>15793</v>
      </c>
    </row>
    <row r="3840" spans="1:6" ht="31" x14ac:dyDescent="0.25">
      <c r="A3840" s="1360" t="s">
        <v>15794</v>
      </c>
    </row>
    <row r="3841" spans="1:1" x14ac:dyDescent="0.25">
      <c r="A3841" s="1360" t="s">
        <v>13038</v>
      </c>
    </row>
    <row r="3842" spans="1:1" x14ac:dyDescent="0.25">
      <c r="A3842" s="1360" t="s">
        <v>15795</v>
      </c>
    </row>
    <row r="3843" spans="1:1" x14ac:dyDescent="0.25">
      <c r="A3843" s="1360" t="s">
        <v>15796</v>
      </c>
    </row>
    <row r="3844" spans="1:1" x14ac:dyDescent="0.25">
      <c r="A3844" s="1360" t="s">
        <v>15797</v>
      </c>
    </row>
    <row r="3845" spans="1:1" x14ac:dyDescent="0.25">
      <c r="A3845" s="1360" t="s">
        <v>15798</v>
      </c>
    </row>
    <row r="3846" spans="1:1" x14ac:dyDescent="0.25">
      <c r="A3846" s="1360" t="s">
        <v>15799</v>
      </c>
    </row>
    <row r="3847" spans="1:1" x14ac:dyDescent="0.25">
      <c r="A3847" s="1360" t="s">
        <v>15800</v>
      </c>
    </row>
    <row r="3848" spans="1:1" ht="46.5" x14ac:dyDescent="0.25">
      <c r="A3848" s="1360" t="s">
        <v>15801</v>
      </c>
    </row>
    <row r="3849" spans="1:1" ht="46.5" x14ac:dyDescent="0.25">
      <c r="A3849" s="1360" t="s">
        <v>15802</v>
      </c>
    </row>
    <row r="3850" spans="1:1" x14ac:dyDescent="0.25">
      <c r="A3850" s="1360" t="s">
        <v>13039</v>
      </c>
    </row>
    <row r="3851" spans="1:1" x14ac:dyDescent="0.25">
      <c r="A3851" s="1360" t="s">
        <v>15803</v>
      </c>
    </row>
    <row r="3852" spans="1:1" x14ac:dyDescent="0.25">
      <c r="A3852" s="1360" t="s">
        <v>15804</v>
      </c>
    </row>
    <row r="3853" spans="1:1" x14ac:dyDescent="0.25">
      <c r="A3853" s="1360" t="s">
        <v>15805</v>
      </c>
    </row>
    <row r="3854" spans="1:1" x14ac:dyDescent="0.25">
      <c r="A3854" s="1360" t="s">
        <v>15806</v>
      </c>
    </row>
    <row r="3855" spans="1:1" ht="31" x14ac:dyDescent="0.25">
      <c r="A3855" s="1360" t="s">
        <v>15807</v>
      </c>
    </row>
    <row r="3856" spans="1:1" x14ac:dyDescent="0.25">
      <c r="A3856" s="1360" t="s">
        <v>15808</v>
      </c>
    </row>
    <row r="3857" spans="1:2" x14ac:dyDescent="0.25">
      <c r="A3857" s="1360" t="s">
        <v>15809</v>
      </c>
    </row>
    <row r="3858" spans="1:2" x14ac:dyDescent="0.25">
      <c r="B3858" s="1318" t="s">
        <v>15810</v>
      </c>
    </row>
    <row r="3859" spans="1:2" x14ac:dyDescent="0.25">
      <c r="A3859" s="1360" t="s">
        <v>22429</v>
      </c>
      <c r="B3859" s="1318" t="s">
        <v>22430</v>
      </c>
    </row>
    <row r="3860" spans="1:2" x14ac:dyDescent="0.25">
      <c r="B3860" s="1318" t="s">
        <v>15813</v>
      </c>
    </row>
    <row r="3861" spans="1:2" x14ac:dyDescent="0.25">
      <c r="A3861" s="1360" t="s">
        <v>15814</v>
      </c>
    </row>
    <row r="3862" spans="1:2" x14ac:dyDescent="0.25">
      <c r="B3862" s="1318" t="s">
        <v>15815</v>
      </c>
    </row>
    <row r="3863" spans="1:2" x14ac:dyDescent="0.25">
      <c r="A3863" s="1360" t="s">
        <v>22429</v>
      </c>
      <c r="B3863" s="1318" t="s">
        <v>22430</v>
      </c>
    </row>
    <row r="3864" spans="1:2" x14ac:dyDescent="0.25">
      <c r="B3864" s="1318" t="s">
        <v>13040</v>
      </c>
    </row>
    <row r="3865" spans="1:2" x14ac:dyDescent="0.25">
      <c r="A3865" s="1360" t="s">
        <v>15816</v>
      </c>
    </row>
    <row r="3866" spans="1:2" x14ac:dyDescent="0.25">
      <c r="B3866" s="1318" t="s">
        <v>15817</v>
      </c>
    </row>
    <row r="3867" spans="1:2" x14ac:dyDescent="0.25">
      <c r="A3867" s="1360" t="s">
        <v>22429</v>
      </c>
      <c r="B3867" s="1318" t="s">
        <v>22431</v>
      </c>
    </row>
    <row r="3868" spans="1:2" x14ac:dyDescent="0.25">
      <c r="B3868" s="1318" t="s">
        <v>15819</v>
      </c>
    </row>
    <row r="3869" spans="1:2" x14ac:dyDescent="0.25">
      <c r="A3869" s="1360" t="s">
        <v>20549</v>
      </c>
    </row>
    <row r="3870" spans="1:2" x14ac:dyDescent="0.25">
      <c r="A3870" s="1360" t="s">
        <v>15821</v>
      </c>
    </row>
    <row r="3871" spans="1:2" x14ac:dyDescent="0.25">
      <c r="A3871" s="1360" t="s">
        <v>15822</v>
      </c>
    </row>
    <row r="3872" spans="1:2" ht="46.5" x14ac:dyDescent="0.25">
      <c r="A3872" s="1360" t="s">
        <v>15823</v>
      </c>
    </row>
    <row r="3873" spans="1:1" x14ac:dyDescent="0.25">
      <c r="A3873" s="1360" t="s">
        <v>12635</v>
      </c>
    </row>
    <row r="3874" spans="1:1" x14ac:dyDescent="0.25">
      <c r="A3874" s="1360" t="s">
        <v>21883</v>
      </c>
    </row>
    <row r="3875" spans="1:1" x14ac:dyDescent="0.25">
      <c r="A3875" s="1360" t="s">
        <v>21884</v>
      </c>
    </row>
    <row r="3876" spans="1:1" ht="31" x14ac:dyDescent="0.25">
      <c r="A3876" s="1360" t="s">
        <v>21885</v>
      </c>
    </row>
    <row r="3877" spans="1:1" ht="31" x14ac:dyDescent="0.25">
      <c r="A3877" s="1360" t="s">
        <v>21886</v>
      </c>
    </row>
    <row r="3878" spans="1:1" x14ac:dyDescent="0.25">
      <c r="A3878" s="1360" t="s">
        <v>21887</v>
      </c>
    </row>
    <row r="3879" spans="1:1" x14ac:dyDescent="0.25">
      <c r="A3879" s="1360" t="s">
        <v>21888</v>
      </c>
    </row>
    <row r="3880" spans="1:1" ht="31" x14ac:dyDescent="0.25">
      <c r="A3880" s="1360" t="s">
        <v>21889</v>
      </c>
    </row>
    <row r="3881" spans="1:1" ht="31" x14ac:dyDescent="0.25">
      <c r="A3881" s="1360" t="s">
        <v>21890</v>
      </c>
    </row>
    <row r="3882" spans="1:1" ht="31" x14ac:dyDescent="0.25">
      <c r="A3882" s="1360" t="s">
        <v>21891</v>
      </c>
    </row>
    <row r="3883" spans="1:1" x14ac:dyDescent="0.25">
      <c r="A3883" s="1360" t="s">
        <v>21892</v>
      </c>
    </row>
    <row r="3884" spans="1:1" ht="46.5" x14ac:dyDescent="0.25">
      <c r="A3884" s="1360" t="s">
        <v>21893</v>
      </c>
    </row>
    <row r="3885" spans="1:1" ht="62" x14ac:dyDescent="0.25">
      <c r="A3885" s="1360" t="s">
        <v>21894</v>
      </c>
    </row>
    <row r="3886" spans="1:1" x14ac:dyDescent="0.25">
      <c r="A3886" s="1360" t="s">
        <v>15824</v>
      </c>
    </row>
    <row r="3887" spans="1:1" x14ac:dyDescent="0.25">
      <c r="A3887" s="1360" t="s">
        <v>15825</v>
      </c>
    </row>
    <row r="3888" spans="1:1" x14ac:dyDescent="0.25">
      <c r="A3888" s="1360" t="s">
        <v>12704</v>
      </c>
    </row>
    <row r="3889" spans="1:9" x14ac:dyDescent="0.25">
      <c r="A3889" s="1360" t="s">
        <v>15826</v>
      </c>
    </row>
    <row r="3890" spans="1:9" ht="77.5" x14ac:dyDescent="0.25">
      <c r="A3890" s="1360" t="s">
        <v>15827</v>
      </c>
    </row>
    <row r="3891" spans="1:9" ht="31" x14ac:dyDescent="0.25">
      <c r="A3891" s="1360" t="s">
        <v>15828</v>
      </c>
    </row>
    <row r="3892" spans="1:9" x14ac:dyDescent="0.25">
      <c r="B3892" s="1318" t="s">
        <v>10356</v>
      </c>
      <c r="C3892" s="1318" t="s">
        <v>15829</v>
      </c>
      <c r="D3892" s="1318" t="s">
        <v>15777</v>
      </c>
      <c r="E3892" s="1318" t="s">
        <v>15830</v>
      </c>
      <c r="F3892" s="1318" t="s">
        <v>15831</v>
      </c>
      <c r="G3892" s="1318" t="s">
        <v>15832</v>
      </c>
      <c r="H3892" s="1318" t="s">
        <v>10358</v>
      </c>
      <c r="I3892" s="1318">
        <v>-1</v>
      </c>
    </row>
    <row r="3893" spans="1:9" x14ac:dyDescent="0.25">
      <c r="A3893" s="1360" t="s">
        <v>22432</v>
      </c>
      <c r="C3893" s="1318" t="s">
        <v>15834</v>
      </c>
      <c r="E3893" s="1318" t="s">
        <v>15834</v>
      </c>
      <c r="G3893" s="1318" t="s">
        <v>15834</v>
      </c>
    </row>
    <row r="3894" spans="1:9" x14ac:dyDescent="0.25">
      <c r="C3894" s="1318" t="s">
        <v>15835</v>
      </c>
      <c r="E3894" s="1318" t="s">
        <v>15836</v>
      </c>
      <c r="G3894" s="1318" t="s">
        <v>15837</v>
      </c>
    </row>
    <row r="3895" spans="1:9" x14ac:dyDescent="0.25">
      <c r="A3895" s="1360" t="s">
        <v>3980</v>
      </c>
    </row>
    <row r="3896" spans="1:9" x14ac:dyDescent="0.25">
      <c r="A3896" s="1360" t="s">
        <v>15838</v>
      </c>
    </row>
    <row r="3897" spans="1:9" x14ac:dyDescent="0.25">
      <c r="A3897" s="1360" t="s">
        <v>15839</v>
      </c>
    </row>
    <row r="3898" spans="1:9" x14ac:dyDescent="0.25">
      <c r="A3898" s="1360" t="s">
        <v>15840</v>
      </c>
    </row>
    <row r="3899" spans="1:9" ht="31" x14ac:dyDescent="0.25">
      <c r="A3899" s="1360" t="s">
        <v>15841</v>
      </c>
    </row>
    <row r="3900" spans="1:9" ht="31" x14ac:dyDescent="0.25">
      <c r="A3900" s="1360" t="s">
        <v>15842</v>
      </c>
    </row>
    <row r="3901" spans="1:9" ht="62" x14ac:dyDescent="0.25">
      <c r="A3901" s="1360" t="s">
        <v>15843</v>
      </c>
    </row>
    <row r="3902" spans="1:9" ht="31" x14ac:dyDescent="0.25">
      <c r="A3902" s="1360" t="s">
        <v>15844</v>
      </c>
    </row>
    <row r="3903" spans="1:9" x14ac:dyDescent="0.25">
      <c r="A3903" s="1360" t="s">
        <v>15845</v>
      </c>
    </row>
    <row r="3904" spans="1:9" ht="31" x14ac:dyDescent="0.25">
      <c r="A3904" s="1360" t="s">
        <v>15846</v>
      </c>
    </row>
    <row r="3905" spans="1:4" x14ac:dyDescent="0.25">
      <c r="A3905" s="1360" t="s">
        <v>15847</v>
      </c>
    </row>
    <row r="3906" spans="1:4" x14ac:dyDescent="0.25">
      <c r="A3906" s="1360" t="s">
        <v>21759</v>
      </c>
      <c r="B3906" s="1318" t="s">
        <v>21895</v>
      </c>
      <c r="C3906" s="1318" t="s">
        <v>21896</v>
      </c>
    </row>
    <row r="3907" spans="1:4" x14ac:dyDescent="0.25">
      <c r="B3907" s="1318" t="s">
        <v>15851</v>
      </c>
    </row>
    <row r="3909" spans="1:4" x14ac:dyDescent="0.25">
      <c r="A3909" s="1360" t="s">
        <v>21897</v>
      </c>
      <c r="B3909" s="1318">
        <v>0.1</v>
      </c>
      <c r="C3909" s="1318" t="s">
        <v>6047</v>
      </c>
    </row>
    <row r="3910" spans="1:4" x14ac:dyDescent="0.25">
      <c r="A3910" s="1360" t="s">
        <v>15856</v>
      </c>
      <c r="B3910" s="1318">
        <v>0.1</v>
      </c>
      <c r="C3910" s="1318" t="s">
        <v>6047</v>
      </c>
    </row>
    <row r="3911" spans="1:4" x14ac:dyDescent="0.25">
      <c r="B3911" s="1318" t="s">
        <v>21898</v>
      </c>
      <c r="C3911" s="1318" t="s">
        <v>21899</v>
      </c>
    </row>
    <row r="3912" spans="1:4" x14ac:dyDescent="0.25">
      <c r="A3912" s="1360" t="s">
        <v>15859</v>
      </c>
      <c r="B3912" s="1318">
        <v>2</v>
      </c>
      <c r="C3912" s="1318" t="s">
        <v>21900</v>
      </c>
      <c r="D3912" s="1318">
        <v>10</v>
      </c>
    </row>
    <row r="3913" spans="1:4" x14ac:dyDescent="0.25">
      <c r="A3913" s="1360" t="s">
        <v>15861</v>
      </c>
      <c r="B3913" s="1318">
        <v>2</v>
      </c>
      <c r="C3913" s="1318" t="s">
        <v>21900</v>
      </c>
      <c r="D3913" s="1318">
        <v>10</v>
      </c>
    </row>
    <row r="3914" spans="1:4" x14ac:dyDescent="0.25">
      <c r="A3914" s="1360" t="s">
        <v>21901</v>
      </c>
      <c r="B3914" s="1318">
        <v>2</v>
      </c>
      <c r="C3914" s="1318" t="s">
        <v>21900</v>
      </c>
      <c r="D3914" s="1318">
        <v>10</v>
      </c>
    </row>
    <row r="3915" spans="1:4" x14ac:dyDescent="0.25">
      <c r="A3915" s="1360" t="s">
        <v>15863</v>
      </c>
      <c r="B3915" s="1318">
        <v>2</v>
      </c>
      <c r="C3915" s="1318" t="s">
        <v>21900</v>
      </c>
      <c r="D3915" s="1318">
        <v>10</v>
      </c>
    </row>
    <row r="3916" spans="1:4" x14ac:dyDescent="0.25">
      <c r="A3916" s="1360" t="s">
        <v>15864</v>
      </c>
      <c r="B3916" s="1318">
        <v>2</v>
      </c>
      <c r="C3916" s="1318" t="s">
        <v>21900</v>
      </c>
      <c r="D3916" s="1318">
        <v>10</v>
      </c>
    </row>
    <row r="3917" spans="1:4" x14ac:dyDescent="0.25">
      <c r="A3917" s="1360" t="s">
        <v>21902</v>
      </c>
      <c r="B3917" s="1318">
        <v>2</v>
      </c>
      <c r="C3917" s="1318" t="s">
        <v>21900</v>
      </c>
      <c r="D3917" s="1318">
        <v>10</v>
      </c>
    </row>
    <row r="3918" spans="1:4" x14ac:dyDescent="0.25">
      <c r="A3918" s="1360" t="s">
        <v>15866</v>
      </c>
      <c r="B3918" s="1318">
        <v>2</v>
      </c>
      <c r="C3918" s="1318" t="s">
        <v>21900</v>
      </c>
      <c r="D3918" s="1318">
        <v>10</v>
      </c>
    </row>
    <row r="3919" spans="1:4" x14ac:dyDescent="0.25">
      <c r="A3919" s="1360" t="s">
        <v>15867</v>
      </c>
      <c r="B3919" s="1318">
        <v>2</v>
      </c>
      <c r="C3919" s="1318" t="s">
        <v>21900</v>
      </c>
      <c r="D3919" s="1318">
        <v>10</v>
      </c>
    </row>
    <row r="3920" spans="1:4" x14ac:dyDescent="0.25">
      <c r="A3920" s="1360" t="s">
        <v>21903</v>
      </c>
      <c r="B3920" s="1318">
        <v>2</v>
      </c>
      <c r="C3920" s="1318" t="s">
        <v>21900</v>
      </c>
      <c r="D3920" s="1318">
        <v>10</v>
      </c>
    </row>
    <row r="3921" spans="1:4" x14ac:dyDescent="0.25">
      <c r="A3921" s="1360" t="s">
        <v>15869</v>
      </c>
      <c r="B3921" s="1318">
        <v>2</v>
      </c>
      <c r="C3921" s="1318" t="s">
        <v>21900</v>
      </c>
      <c r="D3921" s="1318">
        <v>10</v>
      </c>
    </row>
    <row r="3922" spans="1:4" x14ac:dyDescent="0.25">
      <c r="A3922" s="1360" t="s">
        <v>13204</v>
      </c>
    </row>
    <row r="3923" spans="1:4" ht="31" x14ac:dyDescent="0.25">
      <c r="A3923" s="1360" t="s">
        <v>21904</v>
      </c>
    </row>
    <row r="3924" spans="1:4" ht="31" x14ac:dyDescent="0.25">
      <c r="A3924" s="1360" t="s">
        <v>21905</v>
      </c>
    </row>
    <row r="3925" spans="1:4" x14ac:dyDescent="0.25">
      <c r="A3925" s="1360" t="s">
        <v>21906</v>
      </c>
    </row>
    <row r="3926" spans="1:4" x14ac:dyDescent="0.25">
      <c r="A3926" s="1360" t="s">
        <v>21907</v>
      </c>
    </row>
    <row r="3927" spans="1:4" x14ac:dyDescent="0.25">
      <c r="A3927" s="1360" t="s">
        <v>15871</v>
      </c>
    </row>
    <row r="3928" spans="1:4" x14ac:dyDescent="0.25">
      <c r="B3928" s="1318" t="s">
        <v>13630</v>
      </c>
      <c r="C3928" s="1318" t="s">
        <v>15872</v>
      </c>
    </row>
    <row r="3929" spans="1:4" x14ac:dyDescent="0.25">
      <c r="A3929" s="1360">
        <v>1</v>
      </c>
      <c r="B3929" s="1318" t="s">
        <v>15873</v>
      </c>
      <c r="C3929" s="1318">
        <v>4</v>
      </c>
    </row>
    <row r="3930" spans="1:4" x14ac:dyDescent="0.25">
      <c r="A3930" s="1360">
        <v>2</v>
      </c>
      <c r="B3930" s="1318" t="s">
        <v>21908</v>
      </c>
      <c r="C3930" s="1318">
        <v>5</v>
      </c>
    </row>
    <row r="3931" spans="1:4" x14ac:dyDescent="0.25">
      <c r="A3931" s="1360">
        <v>3</v>
      </c>
      <c r="B3931" s="1318" t="s">
        <v>15876</v>
      </c>
      <c r="C3931" s="1318">
        <v>6</v>
      </c>
    </row>
    <row r="3932" spans="1:4" x14ac:dyDescent="0.25">
      <c r="A3932" s="1360" t="s">
        <v>18029</v>
      </c>
    </row>
    <row r="3933" spans="1:4" ht="46.5" x14ac:dyDescent="0.25">
      <c r="A3933" s="1360" t="s">
        <v>16252</v>
      </c>
    </row>
    <row r="3934" spans="1:4" ht="46.5" x14ac:dyDescent="0.25">
      <c r="A3934" s="1360" t="s">
        <v>21909</v>
      </c>
    </row>
    <row r="3935" spans="1:4" x14ac:dyDescent="0.25">
      <c r="A3935" s="1360" t="s">
        <v>15877</v>
      </c>
    </row>
    <row r="3936" spans="1:4" x14ac:dyDescent="0.25">
      <c r="A3936" s="1360" t="s">
        <v>13630</v>
      </c>
      <c r="B3936" s="1318" t="s">
        <v>15872</v>
      </c>
    </row>
    <row r="3937" spans="1:2" x14ac:dyDescent="0.25">
      <c r="A3937" s="1360" t="s">
        <v>21910</v>
      </c>
      <c r="B3937" s="1318">
        <v>10</v>
      </c>
    </row>
    <row r="3938" spans="1:2" x14ac:dyDescent="0.25">
      <c r="A3938" s="1360" t="s">
        <v>15879</v>
      </c>
      <c r="B3938" s="1318">
        <v>10</v>
      </c>
    </row>
    <row r="3939" spans="1:2" x14ac:dyDescent="0.25">
      <c r="A3939" s="1360" t="s">
        <v>15880</v>
      </c>
      <c r="B3939" s="1318">
        <v>10</v>
      </c>
    </row>
    <row r="3940" spans="1:2" x14ac:dyDescent="0.25">
      <c r="A3940" s="1360" t="s">
        <v>15881</v>
      </c>
      <c r="B3940" s="1318">
        <v>10</v>
      </c>
    </row>
    <row r="3941" spans="1:2" x14ac:dyDescent="0.25">
      <c r="A3941" s="1360" t="s">
        <v>15882</v>
      </c>
      <c r="B3941" s="1318">
        <v>10</v>
      </c>
    </row>
    <row r="3942" spans="1:2" x14ac:dyDescent="0.25">
      <c r="A3942" s="1360" t="s">
        <v>15883</v>
      </c>
      <c r="B3942" s="1318">
        <v>10</v>
      </c>
    </row>
    <row r="3943" spans="1:2" x14ac:dyDescent="0.25">
      <c r="A3943" s="1360" t="s">
        <v>15884</v>
      </c>
      <c r="B3943" s="1318">
        <v>10</v>
      </c>
    </row>
    <row r="3944" spans="1:2" x14ac:dyDescent="0.25">
      <c r="A3944" s="1360" t="s">
        <v>15885</v>
      </c>
      <c r="B3944" s="1318">
        <v>10</v>
      </c>
    </row>
    <row r="3945" spans="1:2" x14ac:dyDescent="0.25">
      <c r="A3945" s="1360" t="s">
        <v>15886</v>
      </c>
      <c r="B3945" s="1318">
        <v>10</v>
      </c>
    </row>
    <row r="3946" spans="1:2" x14ac:dyDescent="0.25">
      <c r="A3946" s="1360" t="s">
        <v>15887</v>
      </c>
      <c r="B3946" s="1318">
        <v>10</v>
      </c>
    </row>
    <row r="3947" spans="1:2" x14ac:dyDescent="0.25">
      <c r="A3947" s="1360" t="s">
        <v>15888</v>
      </c>
      <c r="B3947" s="1318">
        <v>10</v>
      </c>
    </row>
    <row r="3948" spans="1:2" x14ac:dyDescent="0.25">
      <c r="A3948" s="1360" t="s">
        <v>15889</v>
      </c>
      <c r="B3948" s="1318">
        <v>10</v>
      </c>
    </row>
    <row r="3949" spans="1:2" x14ac:dyDescent="0.25">
      <c r="A3949" s="1360" t="s">
        <v>15890</v>
      </c>
      <c r="B3949" s="1318">
        <v>10</v>
      </c>
    </row>
    <row r="3950" spans="1:2" x14ac:dyDescent="0.25">
      <c r="A3950" s="1360" t="s">
        <v>21911</v>
      </c>
      <c r="B3950" s="1318">
        <v>10</v>
      </c>
    </row>
    <row r="3951" spans="1:2" x14ac:dyDescent="0.25">
      <c r="A3951" s="1360" t="s">
        <v>15892</v>
      </c>
      <c r="B3951" s="1318">
        <v>10</v>
      </c>
    </row>
    <row r="3952" spans="1:2" x14ac:dyDescent="0.25">
      <c r="A3952" s="1360" t="s">
        <v>15893</v>
      </c>
      <c r="B3952" s="1318">
        <v>10</v>
      </c>
    </row>
    <row r="3953" spans="1:3" x14ac:dyDescent="0.25">
      <c r="A3953" s="1360" t="s">
        <v>15894</v>
      </c>
      <c r="B3953" s="1318">
        <v>2</v>
      </c>
    </row>
    <row r="3954" spans="1:3" x14ac:dyDescent="0.25">
      <c r="A3954" s="1360" t="s">
        <v>15895</v>
      </c>
      <c r="B3954" s="1318">
        <v>10</v>
      </c>
    </row>
    <row r="3955" spans="1:3" x14ac:dyDescent="0.25">
      <c r="A3955" s="1360" t="s">
        <v>15896</v>
      </c>
      <c r="B3955" s="1318">
        <v>10</v>
      </c>
    </row>
    <row r="3956" spans="1:3" x14ac:dyDescent="0.25">
      <c r="A3956" s="1360" t="s">
        <v>15897</v>
      </c>
      <c r="B3956" s="1318">
        <v>10</v>
      </c>
    </row>
    <row r="3957" spans="1:3" x14ac:dyDescent="0.25">
      <c r="A3957" s="1360" t="s">
        <v>15898</v>
      </c>
      <c r="B3957" s="1318">
        <v>10</v>
      </c>
    </row>
    <row r="3958" spans="1:3" x14ac:dyDescent="0.25">
      <c r="A3958" s="1360" t="s">
        <v>15899</v>
      </c>
      <c r="B3958" s="1318">
        <v>10</v>
      </c>
    </row>
    <row r="3959" spans="1:3" x14ac:dyDescent="0.25">
      <c r="A3959" s="1360" t="s">
        <v>12607</v>
      </c>
    </row>
    <row r="3960" spans="1:3" ht="93" x14ac:dyDescent="0.25">
      <c r="A3960" s="1360" t="s">
        <v>21912</v>
      </c>
    </row>
    <row r="3961" spans="1:3" x14ac:dyDescent="0.25">
      <c r="A3961" s="1360" t="s">
        <v>15901</v>
      </c>
    </row>
    <row r="3962" spans="1:3" x14ac:dyDescent="0.25">
      <c r="B3962" s="1318" t="s">
        <v>13630</v>
      </c>
      <c r="C3962" s="1318" t="s">
        <v>15872</v>
      </c>
    </row>
    <row r="3963" spans="1:3" x14ac:dyDescent="0.25">
      <c r="A3963" s="1360">
        <v>1</v>
      </c>
      <c r="B3963" s="1318" t="s">
        <v>15902</v>
      </c>
    </row>
    <row r="3964" spans="1:3" x14ac:dyDescent="0.25">
      <c r="A3964" s="1360">
        <v>2</v>
      </c>
      <c r="B3964" s="1318" t="s">
        <v>15903</v>
      </c>
      <c r="C3964" s="1318">
        <v>2</v>
      </c>
    </row>
    <row r="3965" spans="1:3" x14ac:dyDescent="0.25">
      <c r="A3965" s="1360">
        <v>3</v>
      </c>
      <c r="B3965" s="1318" t="s">
        <v>15904</v>
      </c>
      <c r="C3965" s="1318">
        <v>2</v>
      </c>
    </row>
    <row r="3966" spans="1:3" x14ac:dyDescent="0.25">
      <c r="A3966" s="1360">
        <v>4</v>
      </c>
      <c r="B3966" s="1318" t="s">
        <v>15905</v>
      </c>
      <c r="C3966" s="1318">
        <v>2</v>
      </c>
    </row>
    <row r="3967" spans="1:3" x14ac:dyDescent="0.25">
      <c r="A3967" s="1360">
        <v>5</v>
      </c>
      <c r="B3967" s="1318" t="s">
        <v>15906</v>
      </c>
      <c r="C3967" s="1318">
        <v>2</v>
      </c>
    </row>
    <row r="3968" spans="1:3" x14ac:dyDescent="0.25">
      <c r="A3968" s="1360">
        <v>6</v>
      </c>
      <c r="B3968" s="1318" t="s">
        <v>15907</v>
      </c>
      <c r="C3968" s="1318">
        <v>4</v>
      </c>
    </row>
    <row r="3969" spans="1:3" x14ac:dyDescent="0.25">
      <c r="A3969" s="1360">
        <v>7</v>
      </c>
      <c r="B3969" s="1318" t="s">
        <v>15908</v>
      </c>
      <c r="C3969" s="1318">
        <v>6</v>
      </c>
    </row>
    <row r="3970" spans="1:3" x14ac:dyDescent="0.25">
      <c r="A3970" s="1360">
        <v>8</v>
      </c>
      <c r="B3970" s="1318" t="s">
        <v>15909</v>
      </c>
      <c r="C3970" s="1318">
        <v>6</v>
      </c>
    </row>
    <row r="3971" spans="1:3" x14ac:dyDescent="0.25">
      <c r="A3971" s="1360">
        <v>9</v>
      </c>
      <c r="B3971" s="1318" t="s">
        <v>15910</v>
      </c>
    </row>
    <row r="3972" spans="1:3" x14ac:dyDescent="0.25">
      <c r="A3972" s="1360">
        <v>10</v>
      </c>
      <c r="B3972" s="1318" t="s">
        <v>15911</v>
      </c>
      <c r="C3972" s="1318">
        <v>4</v>
      </c>
    </row>
    <row r="3973" spans="1:3" x14ac:dyDescent="0.25">
      <c r="A3973" s="1360">
        <v>11</v>
      </c>
      <c r="B3973" s="1318" t="s">
        <v>15912</v>
      </c>
      <c r="C3973" s="1318">
        <v>6</v>
      </c>
    </row>
    <row r="3974" spans="1:3" x14ac:dyDescent="0.25">
      <c r="A3974" s="1360">
        <v>12</v>
      </c>
      <c r="B3974" s="1318" t="s">
        <v>15913</v>
      </c>
      <c r="C3974" s="1318">
        <v>6</v>
      </c>
    </row>
    <row r="3975" spans="1:3" x14ac:dyDescent="0.25">
      <c r="A3975" s="1360">
        <v>13</v>
      </c>
      <c r="B3975" s="1318" t="s">
        <v>15914</v>
      </c>
      <c r="C3975" s="1318">
        <v>6</v>
      </c>
    </row>
    <row r="3976" spans="1:3" x14ac:dyDescent="0.25">
      <c r="A3976" s="1360">
        <v>14</v>
      </c>
      <c r="B3976" s="1318" t="s">
        <v>15915</v>
      </c>
    </row>
    <row r="3977" spans="1:3" x14ac:dyDescent="0.25">
      <c r="A3977" s="1360">
        <v>15</v>
      </c>
      <c r="B3977" s="1318" t="s">
        <v>15916</v>
      </c>
      <c r="C3977" s="1318">
        <v>4</v>
      </c>
    </row>
    <row r="3978" spans="1:3" x14ac:dyDescent="0.25">
      <c r="A3978" s="1360">
        <v>16</v>
      </c>
      <c r="B3978" s="1318" t="s">
        <v>15917</v>
      </c>
      <c r="C3978" s="1318">
        <v>4</v>
      </c>
    </row>
    <row r="3979" spans="1:3" x14ac:dyDescent="0.25">
      <c r="A3979" s="1360">
        <v>17</v>
      </c>
      <c r="B3979" s="1318" t="s">
        <v>15918</v>
      </c>
      <c r="C3979" s="1318">
        <v>4</v>
      </c>
    </row>
    <row r="3980" spans="1:3" x14ac:dyDescent="0.25">
      <c r="A3980" s="1360">
        <v>18</v>
      </c>
      <c r="B3980" s="1318" t="s">
        <v>15919</v>
      </c>
      <c r="C3980" s="1318">
        <v>2</v>
      </c>
    </row>
    <row r="3981" spans="1:3" x14ac:dyDescent="0.25">
      <c r="A3981" s="1360">
        <v>19</v>
      </c>
      <c r="B3981" s="1318" t="s">
        <v>15920</v>
      </c>
      <c r="C3981" s="1318">
        <v>2</v>
      </c>
    </row>
    <row r="3982" spans="1:3" x14ac:dyDescent="0.25">
      <c r="A3982" s="1360">
        <v>20</v>
      </c>
      <c r="B3982" s="1318" t="s">
        <v>15921</v>
      </c>
      <c r="C3982" s="1318">
        <v>6</v>
      </c>
    </row>
    <row r="3983" spans="1:3" x14ac:dyDescent="0.25">
      <c r="A3983" s="1360">
        <v>21</v>
      </c>
      <c r="B3983" s="1318" t="s">
        <v>21913</v>
      </c>
    </row>
    <row r="3984" spans="1:3" x14ac:dyDescent="0.25">
      <c r="A3984" s="1360">
        <v>22</v>
      </c>
      <c r="B3984" s="1318" t="s">
        <v>15923</v>
      </c>
    </row>
    <row r="3985" spans="1:3" x14ac:dyDescent="0.25">
      <c r="A3985" s="1360">
        <v>1</v>
      </c>
    </row>
    <row r="3986" spans="1:3" x14ac:dyDescent="0.25">
      <c r="A3986" s="1360">
        <v>23</v>
      </c>
      <c r="B3986" s="1318" t="s">
        <v>15924</v>
      </c>
    </row>
    <row r="3987" spans="1:3" x14ac:dyDescent="0.25">
      <c r="A3987" s="1360">
        <v>2</v>
      </c>
    </row>
    <row r="3988" spans="1:3" x14ac:dyDescent="0.25">
      <c r="A3988" s="1360">
        <v>24</v>
      </c>
      <c r="B3988" s="1318" t="e">
        <f>- ostatních (nesenzibilizujících a nekarcinogenních) dřevin</f>
        <v>#NAME?</v>
      </c>
      <c r="C3988" s="1318">
        <v>5</v>
      </c>
    </row>
    <row r="3989" spans="1:3" x14ac:dyDescent="0.25">
      <c r="A3989" s="1360">
        <v>25</v>
      </c>
      <c r="B3989" s="1318" t="s">
        <v>15925</v>
      </c>
      <c r="C3989" s="1318">
        <v>6</v>
      </c>
    </row>
    <row r="3990" spans="1:3" x14ac:dyDescent="0.25">
      <c r="A3990" s="1360">
        <v>26</v>
      </c>
      <c r="B3990" s="1318" t="s">
        <v>15926</v>
      </c>
    </row>
    <row r="3991" spans="1:3" x14ac:dyDescent="0.25">
      <c r="A3991" s="1360">
        <v>27</v>
      </c>
      <c r="B3991" s="1318" t="s">
        <v>15927</v>
      </c>
      <c r="C3991" s="1318">
        <v>6</v>
      </c>
    </row>
    <row r="3992" spans="1:3" x14ac:dyDescent="0.25">
      <c r="A3992" s="1360">
        <v>28</v>
      </c>
      <c r="B3992" s="1318" t="s">
        <v>15928</v>
      </c>
      <c r="C3992" s="1318">
        <v>0.5</v>
      </c>
    </row>
    <row r="3993" spans="1:3" x14ac:dyDescent="0.25">
      <c r="A3993" s="1360">
        <v>29</v>
      </c>
      <c r="B3993" s="1318" t="s">
        <v>15929</v>
      </c>
      <c r="C3993" s="1318">
        <v>5</v>
      </c>
    </row>
    <row r="3994" spans="1:3" x14ac:dyDescent="0.25">
      <c r="A3994" s="1360">
        <v>30</v>
      </c>
      <c r="B3994" s="1318" t="s">
        <v>15930</v>
      </c>
      <c r="C3994" s="1318">
        <v>5</v>
      </c>
    </row>
    <row r="3995" spans="1:3" x14ac:dyDescent="0.25">
      <c r="A3995" s="1360">
        <v>31</v>
      </c>
      <c r="B3995" s="1318" t="s">
        <v>15931</v>
      </c>
      <c r="C3995" s="1318">
        <v>3</v>
      </c>
    </row>
    <row r="3996" spans="1:3" x14ac:dyDescent="0.25">
      <c r="A3996" s="1360">
        <v>32</v>
      </c>
      <c r="B3996" s="1318" t="s">
        <v>15932</v>
      </c>
      <c r="C3996" s="1318">
        <v>2</v>
      </c>
    </row>
    <row r="3997" spans="1:3" x14ac:dyDescent="0.25">
      <c r="A3997" s="1360">
        <v>33</v>
      </c>
      <c r="B3997" s="1318" t="s">
        <v>15933</v>
      </c>
      <c r="C3997" s="1318">
        <v>6</v>
      </c>
    </row>
    <row r="3998" spans="1:3" x14ac:dyDescent="0.25">
      <c r="A3998" s="1360">
        <v>34</v>
      </c>
      <c r="B3998" s="1318" t="s">
        <v>15934</v>
      </c>
      <c r="C3998" s="1318">
        <v>5</v>
      </c>
    </row>
    <row r="3999" spans="1:3" x14ac:dyDescent="0.25">
      <c r="A3999" s="1360">
        <v>35</v>
      </c>
      <c r="B3999" s="1318" t="s">
        <v>15935</v>
      </c>
      <c r="C3999" s="1318">
        <v>5</v>
      </c>
    </row>
    <row r="4000" spans="1:3" x14ac:dyDescent="0.25">
      <c r="A4000" s="1360">
        <v>36</v>
      </c>
      <c r="B4000" s="1318" t="s">
        <v>15936</v>
      </c>
      <c r="C4000" s="1318">
        <v>5</v>
      </c>
    </row>
    <row r="4001" spans="1:3" x14ac:dyDescent="0.25">
      <c r="A4001" s="1360">
        <v>37</v>
      </c>
      <c r="B4001" s="1318" t="s">
        <v>15937</v>
      </c>
      <c r="C4001" s="1318">
        <v>5</v>
      </c>
    </row>
    <row r="4002" spans="1:3" x14ac:dyDescent="0.25">
      <c r="A4002" s="1360">
        <v>38</v>
      </c>
      <c r="B4002" s="1318" t="s">
        <v>15938</v>
      </c>
      <c r="C4002" s="1318">
        <v>5</v>
      </c>
    </row>
    <row r="4003" spans="1:3" x14ac:dyDescent="0.25">
      <c r="A4003" s="1360">
        <v>39</v>
      </c>
      <c r="B4003" s="1318" t="s">
        <v>15939</v>
      </c>
      <c r="C4003" s="1318">
        <v>5</v>
      </c>
    </row>
    <row r="4004" spans="1:3" x14ac:dyDescent="0.25">
      <c r="A4004" s="1360">
        <v>40</v>
      </c>
      <c r="B4004" s="1318" t="s">
        <v>15940</v>
      </c>
      <c r="C4004" s="1318">
        <v>5</v>
      </c>
    </row>
    <row r="4005" spans="1:3" x14ac:dyDescent="0.25">
      <c r="A4005" s="1360">
        <v>41</v>
      </c>
      <c r="B4005" s="1318" t="s">
        <v>15941</v>
      </c>
      <c r="C4005" s="1318">
        <v>5</v>
      </c>
    </row>
    <row r="4006" spans="1:3" x14ac:dyDescent="0.25">
      <c r="A4006" s="1360">
        <v>42</v>
      </c>
      <c r="B4006" s="1318" t="s">
        <v>15942</v>
      </c>
      <c r="C4006" s="1318">
        <v>4</v>
      </c>
    </row>
    <row r="4007" spans="1:3" x14ac:dyDescent="0.25">
      <c r="A4007" s="1360">
        <v>43</v>
      </c>
      <c r="B4007" s="1318" t="s">
        <v>15943</v>
      </c>
      <c r="C4007" s="1318">
        <v>4</v>
      </c>
    </row>
    <row r="4008" spans="1:3" x14ac:dyDescent="0.25">
      <c r="A4008" s="1360">
        <v>44</v>
      </c>
      <c r="B4008" s="1318" t="s">
        <v>15944</v>
      </c>
      <c r="C4008" s="1318">
        <v>5</v>
      </c>
    </row>
    <row r="4009" spans="1:3" x14ac:dyDescent="0.25">
      <c r="A4009" s="1360">
        <v>45</v>
      </c>
      <c r="B4009" s="1318" t="s">
        <v>15945</v>
      </c>
      <c r="C4009" s="1318">
        <v>5</v>
      </c>
    </row>
    <row r="4010" spans="1:3" x14ac:dyDescent="0.25">
      <c r="A4010" s="1360" t="s">
        <v>13041</v>
      </c>
    </row>
    <row r="4011" spans="1:3" ht="62" x14ac:dyDescent="0.25">
      <c r="A4011" s="1360" t="s">
        <v>21914</v>
      </c>
    </row>
    <row r="4012" spans="1:3" ht="108.5" x14ac:dyDescent="0.25">
      <c r="A4012" s="1360" t="s">
        <v>21915</v>
      </c>
    </row>
    <row r="4013" spans="1:3" ht="31" x14ac:dyDescent="0.25">
      <c r="A4013" s="1360" t="s">
        <v>21916</v>
      </c>
    </row>
    <row r="4014" spans="1:3" x14ac:dyDescent="0.25">
      <c r="A4014" s="1360" t="s">
        <v>15946</v>
      </c>
    </row>
    <row r="4015" spans="1:3" x14ac:dyDescent="0.25">
      <c r="A4015" s="1360" t="s">
        <v>13630</v>
      </c>
      <c r="B4015" s="1318" t="s">
        <v>12706</v>
      </c>
    </row>
    <row r="4016" spans="1:3" x14ac:dyDescent="0.25">
      <c r="B4016" s="1318" t="s">
        <v>15947</v>
      </c>
    </row>
    <row r="4017" spans="1:2" x14ac:dyDescent="0.25">
      <c r="A4017" s="1360" t="s">
        <v>15948</v>
      </c>
      <c r="B4017" s="1318">
        <v>0.1</v>
      </c>
    </row>
    <row r="4018" spans="1:2" x14ac:dyDescent="0.25">
      <c r="A4018" s="1360" t="s">
        <v>15949</v>
      </c>
    </row>
    <row r="4019" spans="1:2" x14ac:dyDescent="0.25">
      <c r="A4019" s="1360">
        <v>0.3</v>
      </c>
    </row>
    <row r="4020" spans="1:2" x14ac:dyDescent="0.25">
      <c r="A4020" s="1360" t="s">
        <v>15950</v>
      </c>
    </row>
    <row r="4021" spans="1:2" x14ac:dyDescent="0.25">
      <c r="A4021" s="1360" t="s">
        <v>22433</v>
      </c>
      <c r="B4021" s="1318">
        <v>1</v>
      </c>
    </row>
    <row r="4022" spans="1:2" x14ac:dyDescent="0.25">
      <c r="B4022" s="1318" t="s">
        <v>15952</v>
      </c>
    </row>
    <row r="4023" spans="1:2" x14ac:dyDescent="0.25">
      <c r="A4023" s="1360" t="s">
        <v>22434</v>
      </c>
    </row>
    <row r="4024" spans="1:2" x14ac:dyDescent="0.25">
      <c r="A4024" s="1360" t="s">
        <v>22435</v>
      </c>
      <c r="B4024" s="1318">
        <v>4</v>
      </c>
    </row>
    <row r="4025" spans="1:2" x14ac:dyDescent="0.25">
      <c r="A4025" s="1360" t="s">
        <v>13125</v>
      </c>
    </row>
    <row r="4026" spans="1:2" x14ac:dyDescent="0.25">
      <c r="A4026" s="1360" t="s">
        <v>16254</v>
      </c>
    </row>
    <row r="4027" spans="1:2" ht="31" x14ac:dyDescent="0.25">
      <c r="A4027" s="1360" t="s">
        <v>16256</v>
      </c>
    </row>
    <row r="4028" spans="1:2" x14ac:dyDescent="0.25">
      <c r="A4028" s="1360" t="s">
        <v>12625</v>
      </c>
    </row>
    <row r="4029" spans="1:2" x14ac:dyDescent="0.25">
      <c r="A4029" s="1360" t="s">
        <v>13042</v>
      </c>
    </row>
    <row r="4030" spans="1:2" ht="31" x14ac:dyDescent="0.25">
      <c r="A4030" s="1360" t="s">
        <v>15955</v>
      </c>
    </row>
    <row r="4031" spans="1:2" ht="62" x14ac:dyDescent="0.25">
      <c r="A4031" s="1360" t="s">
        <v>15956</v>
      </c>
    </row>
    <row r="4032" spans="1:2" ht="46.5" x14ac:dyDescent="0.25">
      <c r="A4032" s="1360" t="s">
        <v>15957</v>
      </c>
    </row>
    <row r="4033" spans="1:1" x14ac:dyDescent="0.25">
      <c r="A4033" s="1360" t="s">
        <v>15958</v>
      </c>
    </row>
    <row r="4034" spans="1:1" ht="31" x14ac:dyDescent="0.25">
      <c r="A4034" s="1360" t="s">
        <v>15959</v>
      </c>
    </row>
    <row r="4035" spans="1:1" x14ac:dyDescent="0.25">
      <c r="A4035" s="1360" t="s">
        <v>15960</v>
      </c>
    </row>
    <row r="4036" spans="1:1" x14ac:dyDescent="0.25">
      <c r="A4036" s="1360" t="s">
        <v>15961</v>
      </c>
    </row>
    <row r="4037" spans="1:1" ht="31" x14ac:dyDescent="0.25">
      <c r="A4037" s="1360" t="s">
        <v>15962</v>
      </c>
    </row>
    <row r="4038" spans="1:1" ht="46.5" x14ac:dyDescent="0.25">
      <c r="A4038" s="1360" t="s">
        <v>15963</v>
      </c>
    </row>
    <row r="4039" spans="1:1" ht="31" x14ac:dyDescent="0.25">
      <c r="A4039" s="1360" t="s">
        <v>15964</v>
      </c>
    </row>
    <row r="4040" spans="1:1" ht="31" x14ac:dyDescent="0.25">
      <c r="A4040" s="1360" t="s">
        <v>15965</v>
      </c>
    </row>
    <row r="4041" spans="1:1" ht="31" x14ac:dyDescent="0.25">
      <c r="A4041" s="1360" t="s">
        <v>15966</v>
      </c>
    </row>
    <row r="4042" spans="1:1" x14ac:dyDescent="0.25">
      <c r="A4042" s="1360" t="s">
        <v>15967</v>
      </c>
    </row>
    <row r="4043" spans="1:1" ht="31" x14ac:dyDescent="0.25">
      <c r="A4043" s="1360" t="s">
        <v>15968</v>
      </c>
    </row>
    <row r="4044" spans="1:1" ht="31" x14ac:dyDescent="0.25">
      <c r="A4044" s="1360" t="s">
        <v>15969</v>
      </c>
    </row>
    <row r="4045" spans="1:1" x14ac:dyDescent="0.25">
      <c r="A4045" s="1360" t="s">
        <v>15970</v>
      </c>
    </row>
    <row r="4046" spans="1:1" ht="46.5" x14ac:dyDescent="0.25">
      <c r="A4046" s="1360" t="s">
        <v>15971</v>
      </c>
    </row>
    <row r="4047" spans="1:1" ht="62" x14ac:dyDescent="0.25">
      <c r="A4047" s="1360" t="s">
        <v>15972</v>
      </c>
    </row>
    <row r="4048" spans="1:1" ht="31" x14ac:dyDescent="0.25">
      <c r="A4048" s="1360" t="s">
        <v>15973</v>
      </c>
    </row>
    <row r="4049" spans="1:2" ht="31" x14ac:dyDescent="0.25">
      <c r="A4049" s="1360" t="s">
        <v>15974</v>
      </c>
    </row>
    <row r="4050" spans="1:2" ht="46.5" x14ac:dyDescent="0.25">
      <c r="A4050" s="1360" t="s">
        <v>15975</v>
      </c>
    </row>
    <row r="4051" spans="1:2" x14ac:dyDescent="0.25">
      <c r="A4051" s="1360" t="s">
        <v>12635</v>
      </c>
    </row>
    <row r="4052" spans="1:2" x14ac:dyDescent="0.25">
      <c r="A4052" s="1360" t="s">
        <v>13043</v>
      </c>
    </row>
    <row r="4053" spans="1:2" ht="62" x14ac:dyDescent="0.25">
      <c r="A4053" s="1360" t="s">
        <v>15976</v>
      </c>
    </row>
    <row r="4054" spans="1:2" ht="77.5" x14ac:dyDescent="0.25">
      <c r="A4054" s="1360" t="s">
        <v>15977</v>
      </c>
    </row>
    <row r="4055" spans="1:2" x14ac:dyDescent="0.25">
      <c r="B4055" s="1318" t="s">
        <v>15978</v>
      </c>
    </row>
    <row r="4056" spans="1:2" x14ac:dyDescent="0.25">
      <c r="A4056" s="1360" t="s">
        <v>22436</v>
      </c>
      <c r="B4056" s="1318" t="s">
        <v>15980</v>
      </c>
    </row>
    <row r="4057" spans="1:2" x14ac:dyDescent="0.25">
      <c r="B4057" s="1318" t="s">
        <v>15981</v>
      </c>
    </row>
    <row r="4058" spans="1:2" x14ac:dyDescent="0.25">
      <c r="A4058" s="1360" t="s">
        <v>3980</v>
      </c>
    </row>
    <row r="4059" spans="1:2" x14ac:dyDescent="0.25">
      <c r="A4059" s="1360" t="s">
        <v>15982</v>
      </c>
    </row>
    <row r="4060" spans="1:2" x14ac:dyDescent="0.25">
      <c r="A4060" s="1360" t="s">
        <v>15983</v>
      </c>
    </row>
    <row r="4061" spans="1:2" ht="46.5" x14ac:dyDescent="0.25">
      <c r="A4061" s="1360" t="s">
        <v>15984</v>
      </c>
    </row>
    <row r="4062" spans="1:2" ht="31" x14ac:dyDescent="0.25">
      <c r="A4062" s="1360" t="s">
        <v>15985</v>
      </c>
    </row>
    <row r="4063" spans="1:2" x14ac:dyDescent="0.25">
      <c r="A4063" s="1360" t="s">
        <v>15986</v>
      </c>
    </row>
    <row r="4064" spans="1:2" ht="31" x14ac:dyDescent="0.25">
      <c r="A4064" s="1360" t="s">
        <v>15987</v>
      </c>
    </row>
    <row r="4065" spans="1:1" x14ac:dyDescent="0.25">
      <c r="A4065" s="1360" t="s">
        <v>15988</v>
      </c>
    </row>
    <row r="4066" spans="1:1" ht="31" x14ac:dyDescent="0.25">
      <c r="A4066" s="1360" t="s">
        <v>15989</v>
      </c>
    </row>
    <row r="4067" spans="1:1" x14ac:dyDescent="0.25">
      <c r="A4067" s="1360" t="s">
        <v>15990</v>
      </c>
    </row>
    <row r="4068" spans="1:1" x14ac:dyDescent="0.25">
      <c r="A4068" s="1360" t="s">
        <v>13044</v>
      </c>
    </row>
    <row r="4069" spans="1:1" ht="46.5" x14ac:dyDescent="0.25">
      <c r="A4069" s="1360" t="s">
        <v>15991</v>
      </c>
    </row>
    <row r="4070" spans="1:1" x14ac:dyDescent="0.25">
      <c r="A4070" s="1360" t="s">
        <v>15992</v>
      </c>
    </row>
    <row r="4071" spans="1:1" x14ac:dyDescent="0.25">
      <c r="A4071" s="1360" t="s">
        <v>15993</v>
      </c>
    </row>
    <row r="4072" spans="1:1" x14ac:dyDescent="0.25">
      <c r="A4072" s="1360" t="s">
        <v>15994</v>
      </c>
    </row>
    <row r="4073" spans="1:1" ht="46.5" x14ac:dyDescent="0.25">
      <c r="A4073" s="1360" t="s">
        <v>15995</v>
      </c>
    </row>
    <row r="4074" spans="1:1" x14ac:dyDescent="0.25">
      <c r="A4074" s="1360" t="s">
        <v>15996</v>
      </c>
    </row>
    <row r="4075" spans="1:1" ht="31" x14ac:dyDescent="0.25">
      <c r="A4075" s="1360" t="s">
        <v>15997</v>
      </c>
    </row>
    <row r="4076" spans="1:1" ht="46.5" x14ac:dyDescent="0.25">
      <c r="A4076" s="1360" t="s">
        <v>15998</v>
      </c>
    </row>
    <row r="4077" spans="1:1" ht="62" x14ac:dyDescent="0.25">
      <c r="A4077" s="1360" t="s">
        <v>15999</v>
      </c>
    </row>
    <row r="4078" spans="1:1" ht="31" x14ac:dyDescent="0.25">
      <c r="A4078" s="1360" t="s">
        <v>16000</v>
      </c>
    </row>
    <row r="4079" spans="1:1" x14ac:dyDescent="0.25">
      <c r="A4079" s="1360" t="s">
        <v>12685</v>
      </c>
    </row>
    <row r="4080" spans="1:1" x14ac:dyDescent="0.25">
      <c r="A4080" s="1360" t="s">
        <v>13045</v>
      </c>
    </row>
    <row r="4081" spans="1:1" x14ac:dyDescent="0.25">
      <c r="A4081" s="1360" t="s">
        <v>13046</v>
      </c>
    </row>
    <row r="4082" spans="1:1" ht="46.5" x14ac:dyDescent="0.25">
      <c r="A4082" s="1360" t="s">
        <v>13047</v>
      </c>
    </row>
    <row r="4083" spans="1:1" x14ac:dyDescent="0.25">
      <c r="A4083" s="1360" t="s">
        <v>13048</v>
      </c>
    </row>
    <row r="4084" spans="1:1" ht="31" x14ac:dyDescent="0.25">
      <c r="A4084" s="1360" t="s">
        <v>13049</v>
      </c>
    </row>
    <row r="4085" spans="1:1" ht="31" x14ac:dyDescent="0.25">
      <c r="A4085" s="1360" t="s">
        <v>13050</v>
      </c>
    </row>
    <row r="4086" spans="1:1" ht="46.5" x14ac:dyDescent="0.25">
      <c r="A4086" s="1360" t="s">
        <v>13051</v>
      </c>
    </row>
    <row r="4087" spans="1:1" x14ac:dyDescent="0.25">
      <c r="A4087" s="1360" t="s">
        <v>13052</v>
      </c>
    </row>
    <row r="4088" spans="1:1" ht="31" x14ac:dyDescent="0.25">
      <c r="A4088" s="1360" t="s">
        <v>13053</v>
      </c>
    </row>
    <row r="4089" spans="1:1" ht="46.5" x14ac:dyDescent="0.25">
      <c r="A4089" s="1360" t="s">
        <v>13054</v>
      </c>
    </row>
    <row r="4090" spans="1:1" x14ac:dyDescent="0.25">
      <c r="A4090" s="1360" t="s">
        <v>16001</v>
      </c>
    </row>
    <row r="4091" spans="1:1" x14ac:dyDescent="0.25">
      <c r="A4091" s="1360" t="s">
        <v>13055</v>
      </c>
    </row>
    <row r="4092" spans="1:1" x14ac:dyDescent="0.25">
      <c r="A4092" s="1360" t="s">
        <v>16002</v>
      </c>
    </row>
    <row r="4093" spans="1:1" ht="46.5" x14ac:dyDescent="0.25">
      <c r="A4093" s="1360" t="s">
        <v>13056</v>
      </c>
    </row>
    <row r="4094" spans="1:1" x14ac:dyDescent="0.25">
      <c r="A4094" s="1360" t="s">
        <v>13057</v>
      </c>
    </row>
    <row r="4095" spans="1:1" ht="139.5" x14ac:dyDescent="0.25">
      <c r="A4095" s="1360" t="s">
        <v>13058</v>
      </c>
    </row>
    <row r="4096" spans="1:1" ht="93" x14ac:dyDescent="0.25">
      <c r="A4096" s="1360" t="s">
        <v>13059</v>
      </c>
    </row>
    <row r="4097" spans="1:1" x14ac:dyDescent="0.25">
      <c r="A4097" s="1360" t="s">
        <v>13060</v>
      </c>
    </row>
    <row r="4098" spans="1:1" x14ac:dyDescent="0.25">
      <c r="A4098" s="1360" t="s">
        <v>13061</v>
      </c>
    </row>
    <row r="4099" spans="1:1" x14ac:dyDescent="0.25">
      <c r="A4099" s="1360" t="s">
        <v>13062</v>
      </c>
    </row>
    <row r="4100" spans="1:1" ht="46.5" x14ac:dyDescent="0.25">
      <c r="A4100" s="1360" t="s">
        <v>16003</v>
      </c>
    </row>
    <row r="4101" spans="1:1" ht="139.5" x14ac:dyDescent="0.25">
      <c r="A4101" s="1360" t="s">
        <v>16004</v>
      </c>
    </row>
    <row r="4102" spans="1:1" x14ac:dyDescent="0.25">
      <c r="A4102" s="1360" t="s">
        <v>16005</v>
      </c>
    </row>
    <row r="4103" spans="1:1" ht="46.5" x14ac:dyDescent="0.25">
      <c r="A4103" s="1360" t="s">
        <v>16006</v>
      </c>
    </row>
    <row r="4104" spans="1:1" x14ac:dyDescent="0.25">
      <c r="A4104" s="1360" t="s">
        <v>16007</v>
      </c>
    </row>
    <row r="4105" spans="1:1" x14ac:dyDescent="0.25">
      <c r="A4105" s="1360" t="s">
        <v>16008</v>
      </c>
    </row>
    <row r="4106" spans="1:1" ht="46.5" x14ac:dyDescent="0.25">
      <c r="A4106" s="1360" t="s">
        <v>16009</v>
      </c>
    </row>
    <row r="4107" spans="1:1" ht="31" x14ac:dyDescent="0.25">
      <c r="A4107" s="1360" t="s">
        <v>16010</v>
      </c>
    </row>
    <row r="4108" spans="1:1" x14ac:dyDescent="0.25">
      <c r="A4108" s="1360" t="s">
        <v>16011</v>
      </c>
    </row>
    <row r="4109" spans="1:1" x14ac:dyDescent="0.25">
      <c r="A4109" s="1360" t="s">
        <v>16012</v>
      </c>
    </row>
    <row r="4110" spans="1:1" x14ac:dyDescent="0.25">
      <c r="A4110" s="1360" t="s">
        <v>16013</v>
      </c>
    </row>
    <row r="4111" spans="1:1" x14ac:dyDescent="0.25">
      <c r="A4111" s="1360" t="s">
        <v>20550</v>
      </c>
    </row>
    <row r="4112" spans="1:1" x14ac:dyDescent="0.25">
      <c r="A4112" s="1360" t="s">
        <v>16015</v>
      </c>
    </row>
    <row r="4113" spans="1:1" x14ac:dyDescent="0.25">
      <c r="A4113" s="1360" t="s">
        <v>16016</v>
      </c>
    </row>
    <row r="4114" spans="1:1" ht="31" x14ac:dyDescent="0.25">
      <c r="A4114" s="1360" t="s">
        <v>16017</v>
      </c>
    </row>
    <row r="4115" spans="1:1" x14ac:dyDescent="0.25">
      <c r="A4115" s="1360" t="s">
        <v>13063</v>
      </c>
    </row>
    <row r="4116" spans="1:1" ht="77.5" x14ac:dyDescent="0.25">
      <c r="A4116" s="1360" t="s">
        <v>13064</v>
      </c>
    </row>
    <row r="4117" spans="1:1" ht="77.5" x14ac:dyDescent="0.25">
      <c r="A4117" s="1360" t="s">
        <v>21917</v>
      </c>
    </row>
    <row r="4118" spans="1:1" ht="62" x14ac:dyDescent="0.25">
      <c r="A4118" s="1360" t="s">
        <v>21918</v>
      </c>
    </row>
    <row r="4119" spans="1:1" ht="46.5" x14ac:dyDescent="0.25">
      <c r="A4119" s="1360" t="s">
        <v>13065</v>
      </c>
    </row>
    <row r="4120" spans="1:1" x14ac:dyDescent="0.25">
      <c r="A4120" s="1360" t="s">
        <v>13066</v>
      </c>
    </row>
    <row r="4121" spans="1:1" ht="46.5" x14ac:dyDescent="0.25">
      <c r="A4121" s="1360" t="s">
        <v>13067</v>
      </c>
    </row>
    <row r="4122" spans="1:1" x14ac:dyDescent="0.25">
      <c r="A4122" s="1360" t="s">
        <v>13068</v>
      </c>
    </row>
    <row r="4123" spans="1:1" x14ac:dyDescent="0.25">
      <c r="A4123" s="1360" t="s">
        <v>13069</v>
      </c>
    </row>
    <row r="4124" spans="1:1" x14ac:dyDescent="0.25">
      <c r="A4124" s="1360" t="s">
        <v>3980</v>
      </c>
    </row>
    <row r="4125" spans="1:1" x14ac:dyDescent="0.25">
      <c r="A4125" s="1360" t="s">
        <v>16019</v>
      </c>
    </row>
    <row r="4126" spans="1:1" x14ac:dyDescent="0.25">
      <c r="A4126" s="1360" t="s">
        <v>13070</v>
      </c>
    </row>
    <row r="4127" spans="1:1" x14ac:dyDescent="0.25">
      <c r="A4127" s="1360" t="s">
        <v>16020</v>
      </c>
    </row>
    <row r="4128" spans="1:1" x14ac:dyDescent="0.25">
      <c r="A4128" s="1360" t="s">
        <v>13071</v>
      </c>
    </row>
    <row r="4129" spans="1:1" x14ac:dyDescent="0.25">
      <c r="A4129" s="1360" t="s">
        <v>16021</v>
      </c>
    </row>
    <row r="4130" spans="1:1" x14ac:dyDescent="0.25">
      <c r="A4130" s="1360" t="s">
        <v>3980</v>
      </c>
    </row>
    <row r="4131" spans="1:1" x14ac:dyDescent="0.25">
      <c r="A4131" s="1360" t="s">
        <v>16022</v>
      </c>
    </row>
    <row r="4132" spans="1:1" x14ac:dyDescent="0.25">
      <c r="A4132" s="1360" t="s">
        <v>16023</v>
      </c>
    </row>
    <row r="4133" spans="1:1" x14ac:dyDescent="0.25">
      <c r="A4133" s="1360" t="s">
        <v>13072</v>
      </c>
    </row>
    <row r="4134" spans="1:1" ht="31" x14ac:dyDescent="0.25">
      <c r="A4134" s="1360" t="s">
        <v>13073</v>
      </c>
    </row>
    <row r="4135" spans="1:1" x14ac:dyDescent="0.25">
      <c r="A4135" s="1360" t="s">
        <v>13074</v>
      </c>
    </row>
    <row r="4136" spans="1:1" x14ac:dyDescent="0.25">
      <c r="A4136" s="1360" t="s">
        <v>3980</v>
      </c>
    </row>
    <row r="4137" spans="1:1" x14ac:dyDescent="0.25">
      <c r="A4137" s="1360" t="s">
        <v>16024</v>
      </c>
    </row>
    <row r="4138" spans="1:1" x14ac:dyDescent="0.25">
      <c r="A4138" s="1360" t="s">
        <v>13075</v>
      </c>
    </row>
    <row r="4139" spans="1:1" ht="31" x14ac:dyDescent="0.25">
      <c r="A4139" s="1360" t="s">
        <v>13076</v>
      </c>
    </row>
    <row r="4140" spans="1:1" ht="31" x14ac:dyDescent="0.25">
      <c r="A4140" s="1360" t="s">
        <v>13077</v>
      </c>
    </row>
    <row r="4141" spans="1:1" ht="62" x14ac:dyDescent="0.25">
      <c r="A4141" s="1360" t="s">
        <v>13078</v>
      </c>
    </row>
    <row r="4142" spans="1:1" x14ac:dyDescent="0.25">
      <c r="A4142" s="1360" t="s">
        <v>16025</v>
      </c>
    </row>
    <row r="4143" spans="1:1" x14ac:dyDescent="0.25">
      <c r="A4143" s="1360" t="s">
        <v>3980</v>
      </c>
    </row>
    <row r="4144" spans="1:1" x14ac:dyDescent="0.25">
      <c r="A4144" s="1360" t="s">
        <v>16026</v>
      </c>
    </row>
    <row r="4145" spans="1:1" x14ac:dyDescent="0.25">
      <c r="A4145" s="1360" t="s">
        <v>13079</v>
      </c>
    </row>
    <row r="4146" spans="1:1" x14ac:dyDescent="0.25">
      <c r="A4146" s="1360" t="s">
        <v>16027</v>
      </c>
    </row>
    <row r="4147" spans="1:1" x14ac:dyDescent="0.25">
      <c r="A4147" s="1360" t="s">
        <v>16028</v>
      </c>
    </row>
    <row r="4148" spans="1:1" x14ac:dyDescent="0.25">
      <c r="A4148" s="1360" t="s">
        <v>16029</v>
      </c>
    </row>
    <row r="4149" spans="1:1" x14ac:dyDescent="0.25">
      <c r="A4149" s="1360" t="s">
        <v>16030</v>
      </c>
    </row>
    <row r="4150" spans="1:1" x14ac:dyDescent="0.25">
      <c r="A4150" s="1360" t="s">
        <v>16031</v>
      </c>
    </row>
    <row r="4151" spans="1:1" x14ac:dyDescent="0.25">
      <c r="A4151" s="1360" t="s">
        <v>13080</v>
      </c>
    </row>
    <row r="4152" spans="1:1" x14ac:dyDescent="0.25">
      <c r="A4152" s="1360" t="s">
        <v>13081</v>
      </c>
    </row>
    <row r="4153" spans="1:1" x14ac:dyDescent="0.25">
      <c r="A4153" s="1360" t="s">
        <v>13082</v>
      </c>
    </row>
    <row r="4154" spans="1:1" x14ac:dyDescent="0.25">
      <c r="A4154" s="1360" t="s">
        <v>13083</v>
      </c>
    </row>
    <row r="4155" spans="1:1" ht="139.5" x14ac:dyDescent="0.25">
      <c r="A4155" s="1360" t="s">
        <v>16032</v>
      </c>
    </row>
    <row r="4156" spans="1:1" ht="77.5" x14ac:dyDescent="0.25">
      <c r="A4156" s="1360" t="s">
        <v>21919</v>
      </c>
    </row>
    <row r="4157" spans="1:1" x14ac:dyDescent="0.25">
      <c r="A4157" s="1360" t="s">
        <v>13085</v>
      </c>
    </row>
    <row r="4158" spans="1:1" ht="77.5" x14ac:dyDescent="0.25">
      <c r="A4158" s="1360" t="s">
        <v>13086</v>
      </c>
    </row>
    <row r="4159" spans="1:1" x14ac:dyDescent="0.25">
      <c r="A4159" s="1360" t="s">
        <v>13087</v>
      </c>
    </row>
    <row r="4160" spans="1:1" ht="31" x14ac:dyDescent="0.25">
      <c r="A4160" s="1360" t="s">
        <v>13088</v>
      </c>
    </row>
    <row r="4161" spans="1:1" x14ac:dyDescent="0.25">
      <c r="A4161" s="1360" t="s">
        <v>13089</v>
      </c>
    </row>
    <row r="4162" spans="1:1" ht="46.5" x14ac:dyDescent="0.25">
      <c r="A4162" s="1360" t="s">
        <v>16033</v>
      </c>
    </row>
    <row r="4163" spans="1:1" x14ac:dyDescent="0.25">
      <c r="A4163" s="1360" t="s">
        <v>16034</v>
      </c>
    </row>
    <row r="4164" spans="1:1" ht="31" x14ac:dyDescent="0.25">
      <c r="A4164" s="1360" t="s">
        <v>16035</v>
      </c>
    </row>
    <row r="4165" spans="1:1" ht="31" x14ac:dyDescent="0.25">
      <c r="A4165" s="1360" t="s">
        <v>16036</v>
      </c>
    </row>
    <row r="4166" spans="1:1" x14ac:dyDescent="0.25">
      <c r="A4166" s="1360" t="s">
        <v>13090</v>
      </c>
    </row>
    <row r="4167" spans="1:1" ht="31" x14ac:dyDescent="0.25">
      <c r="A4167" s="1360" t="s">
        <v>16037</v>
      </c>
    </row>
    <row r="4168" spans="1:1" x14ac:dyDescent="0.25">
      <c r="A4168" s="1360" t="s">
        <v>16038</v>
      </c>
    </row>
    <row r="4169" spans="1:1" x14ac:dyDescent="0.25">
      <c r="A4169" s="1360" t="s">
        <v>16039</v>
      </c>
    </row>
    <row r="4170" spans="1:1" ht="31" x14ac:dyDescent="0.25">
      <c r="A4170" s="1360" t="s">
        <v>16040</v>
      </c>
    </row>
    <row r="4171" spans="1:1" ht="31" x14ac:dyDescent="0.25">
      <c r="A4171" s="1360" t="s">
        <v>13091</v>
      </c>
    </row>
    <row r="4172" spans="1:1" ht="31" x14ac:dyDescent="0.25">
      <c r="A4172" s="1360" t="s">
        <v>13092</v>
      </c>
    </row>
    <row r="4173" spans="1:1" ht="62" x14ac:dyDescent="0.25">
      <c r="A4173" s="1360" t="s">
        <v>13093</v>
      </c>
    </row>
    <row r="4174" spans="1:1" ht="31" x14ac:dyDescent="0.25">
      <c r="A4174" s="1360" t="s">
        <v>16041</v>
      </c>
    </row>
    <row r="4175" spans="1:1" ht="62" x14ac:dyDescent="0.25">
      <c r="A4175" s="1360" t="s">
        <v>13094</v>
      </c>
    </row>
    <row r="4176" spans="1:1" x14ac:dyDescent="0.25">
      <c r="A4176" s="1360" t="s">
        <v>16042</v>
      </c>
    </row>
    <row r="4177" spans="1:1" x14ac:dyDescent="0.25">
      <c r="A4177" s="1360" t="s">
        <v>13095</v>
      </c>
    </row>
    <row r="4178" spans="1:1" ht="31" x14ac:dyDescent="0.25">
      <c r="A4178" s="1360" t="s">
        <v>13096</v>
      </c>
    </row>
    <row r="4179" spans="1:1" ht="46.5" x14ac:dyDescent="0.25">
      <c r="A4179" s="1360" t="s">
        <v>13097</v>
      </c>
    </row>
    <row r="4180" spans="1:1" x14ac:dyDescent="0.25">
      <c r="A4180" s="1360" t="s">
        <v>3805</v>
      </c>
    </row>
    <row r="4181" spans="1:1" x14ac:dyDescent="0.25">
      <c r="A4181" s="1360" t="s">
        <v>12629</v>
      </c>
    </row>
    <row r="4182" spans="1:1" ht="62" x14ac:dyDescent="0.25">
      <c r="A4182" s="1360" t="s">
        <v>13098</v>
      </c>
    </row>
    <row r="4183" spans="1:1" x14ac:dyDescent="0.25">
      <c r="A4183" s="1360" t="s">
        <v>13099</v>
      </c>
    </row>
    <row r="4184" spans="1:1" ht="31" x14ac:dyDescent="0.25">
      <c r="A4184" s="1360" t="s">
        <v>16043</v>
      </c>
    </row>
    <row r="4185" spans="1:1" x14ac:dyDescent="0.25">
      <c r="A4185" s="1360" t="s">
        <v>13100</v>
      </c>
    </row>
    <row r="4186" spans="1:1" x14ac:dyDescent="0.25">
      <c r="A4186" s="1360" t="s">
        <v>13101</v>
      </c>
    </row>
    <row r="4187" spans="1:1" x14ac:dyDescent="0.25">
      <c r="A4187" s="1360" t="s">
        <v>13102</v>
      </c>
    </row>
    <row r="4188" spans="1:1" x14ac:dyDescent="0.25">
      <c r="A4188" s="1360" t="s">
        <v>13103</v>
      </c>
    </row>
    <row r="4189" spans="1:1" ht="31" x14ac:dyDescent="0.25">
      <c r="A4189" s="1360" t="s">
        <v>13104</v>
      </c>
    </row>
    <row r="4190" spans="1:1" ht="62" x14ac:dyDescent="0.25">
      <c r="A4190" s="1360" t="s">
        <v>13105</v>
      </c>
    </row>
    <row r="4191" spans="1:1" ht="62" x14ac:dyDescent="0.25">
      <c r="A4191" s="1360" t="s">
        <v>13106</v>
      </c>
    </row>
    <row r="4192" spans="1:1" ht="62" x14ac:dyDescent="0.25">
      <c r="A4192" s="1360" t="s">
        <v>13107</v>
      </c>
    </row>
    <row r="4193" spans="1:1" ht="31" x14ac:dyDescent="0.25">
      <c r="A4193" s="1360" t="s">
        <v>13108</v>
      </c>
    </row>
    <row r="4194" spans="1:1" ht="62" x14ac:dyDescent="0.25">
      <c r="A4194" s="1360" t="s">
        <v>16044</v>
      </c>
    </row>
    <row r="4195" spans="1:1" ht="46.5" x14ac:dyDescent="0.25">
      <c r="A4195" s="1360" t="s">
        <v>13109</v>
      </c>
    </row>
    <row r="4196" spans="1:1" ht="31" x14ac:dyDescent="0.25">
      <c r="A4196" s="1360" t="s">
        <v>13110</v>
      </c>
    </row>
    <row r="4197" spans="1:1" ht="62" x14ac:dyDescent="0.25">
      <c r="A4197" s="1360" t="s">
        <v>13111</v>
      </c>
    </row>
    <row r="4198" spans="1:1" ht="62" x14ac:dyDescent="0.25">
      <c r="A4198" s="1360" t="s">
        <v>13112</v>
      </c>
    </row>
    <row r="4199" spans="1:1" x14ac:dyDescent="0.25">
      <c r="A4199" s="1360" t="s">
        <v>13113</v>
      </c>
    </row>
    <row r="4200" spans="1:1" x14ac:dyDescent="0.25">
      <c r="A4200" s="1360" t="s">
        <v>16045</v>
      </c>
    </row>
    <row r="4201" spans="1:1" ht="31" x14ac:dyDescent="0.25">
      <c r="A4201" s="1360" t="s">
        <v>16046</v>
      </c>
    </row>
    <row r="4202" spans="1:1" x14ac:dyDescent="0.25">
      <c r="A4202" s="1360" t="s">
        <v>16047</v>
      </c>
    </row>
    <row r="4203" spans="1:1" ht="31" x14ac:dyDescent="0.25">
      <c r="A4203" s="1360" t="s">
        <v>16048</v>
      </c>
    </row>
    <row r="4204" spans="1:1" x14ac:dyDescent="0.25">
      <c r="A4204" s="1360" t="s">
        <v>16049</v>
      </c>
    </row>
    <row r="4205" spans="1:1" x14ac:dyDescent="0.25">
      <c r="A4205" s="1360" t="s">
        <v>13114</v>
      </c>
    </row>
    <row r="4206" spans="1:1" x14ac:dyDescent="0.25">
      <c r="A4206" s="1360" t="s">
        <v>16050</v>
      </c>
    </row>
    <row r="4207" spans="1:1" x14ac:dyDescent="0.25">
      <c r="A4207" s="1360" t="s">
        <v>3980</v>
      </c>
    </row>
    <row r="4208" spans="1:1" x14ac:dyDescent="0.25">
      <c r="A4208" s="1360" t="s">
        <v>13115</v>
      </c>
    </row>
    <row r="4209" spans="1:1" x14ac:dyDescent="0.25">
      <c r="A4209" s="1360" t="s">
        <v>16051</v>
      </c>
    </row>
    <row r="4210" spans="1:1" x14ac:dyDescent="0.25">
      <c r="A4210" s="1360" t="s">
        <v>16052</v>
      </c>
    </row>
    <row r="4211" spans="1:1" x14ac:dyDescent="0.25">
      <c r="A4211" s="1360" t="s">
        <v>16053</v>
      </c>
    </row>
    <row r="4212" spans="1:1" x14ac:dyDescent="0.25">
      <c r="A4212" s="1360" t="s">
        <v>13116</v>
      </c>
    </row>
    <row r="4213" spans="1:1" x14ac:dyDescent="0.25">
      <c r="A4213" s="1360" t="s">
        <v>13117</v>
      </c>
    </row>
    <row r="4214" spans="1:1" x14ac:dyDescent="0.25">
      <c r="A4214" s="1360" t="s">
        <v>16054</v>
      </c>
    </row>
    <row r="4215" spans="1:1" x14ac:dyDescent="0.25">
      <c r="A4215" s="1360" t="s">
        <v>16055</v>
      </c>
    </row>
    <row r="4216" spans="1:1" x14ac:dyDescent="0.25">
      <c r="A4216" s="1360" t="s">
        <v>16056</v>
      </c>
    </row>
    <row r="4217" spans="1:1" x14ac:dyDescent="0.25">
      <c r="A4217" s="1360" t="s">
        <v>16057</v>
      </c>
    </row>
    <row r="4218" spans="1:1" ht="31" x14ac:dyDescent="0.25">
      <c r="A4218" s="1360" t="s">
        <v>16058</v>
      </c>
    </row>
    <row r="4219" spans="1:1" x14ac:dyDescent="0.25">
      <c r="A4219" s="1360" t="s">
        <v>16059</v>
      </c>
    </row>
    <row r="4220" spans="1:1" x14ac:dyDescent="0.25">
      <c r="A4220" s="1360" t="s">
        <v>16060</v>
      </c>
    </row>
    <row r="4221" spans="1:1" x14ac:dyDescent="0.25">
      <c r="A4221" s="1360" t="s">
        <v>16061</v>
      </c>
    </row>
    <row r="4222" spans="1:1" x14ac:dyDescent="0.25">
      <c r="A4222" s="1360" t="s">
        <v>16062</v>
      </c>
    </row>
    <row r="4223" spans="1:1" x14ac:dyDescent="0.25">
      <c r="A4223" s="1360" t="s">
        <v>16063</v>
      </c>
    </row>
    <row r="4224" spans="1:1" x14ac:dyDescent="0.25">
      <c r="A4224" s="1360" t="s">
        <v>16064</v>
      </c>
    </row>
    <row r="4225" spans="1:1" x14ac:dyDescent="0.25">
      <c r="A4225" s="1360" t="s">
        <v>16065</v>
      </c>
    </row>
    <row r="4226" spans="1:1" x14ac:dyDescent="0.25">
      <c r="A4226" s="1360" t="s">
        <v>16066</v>
      </c>
    </row>
    <row r="4227" spans="1:1" x14ac:dyDescent="0.25">
      <c r="A4227" s="1360" t="s">
        <v>16067</v>
      </c>
    </row>
    <row r="4228" spans="1:1" x14ac:dyDescent="0.25">
      <c r="A4228" s="1360" t="s">
        <v>16068</v>
      </c>
    </row>
    <row r="4229" spans="1:1" x14ac:dyDescent="0.25">
      <c r="A4229" s="1360" t="s">
        <v>16069</v>
      </c>
    </row>
    <row r="4230" spans="1:1" x14ac:dyDescent="0.25">
      <c r="A4230" s="1360" t="s">
        <v>16070</v>
      </c>
    </row>
    <row r="4231" spans="1:1" ht="46.5" x14ac:dyDescent="0.25">
      <c r="A4231" s="1360" t="s">
        <v>16071</v>
      </c>
    </row>
    <row r="4232" spans="1:1" x14ac:dyDescent="0.25">
      <c r="A4232" s="1360" t="s">
        <v>16072</v>
      </c>
    </row>
    <row r="4233" spans="1:1" x14ac:dyDescent="0.25">
      <c r="A4233" s="1360" t="s">
        <v>16073</v>
      </c>
    </row>
    <row r="4234" spans="1:1" x14ac:dyDescent="0.25">
      <c r="A4234" s="1360" t="s">
        <v>16074</v>
      </c>
    </row>
    <row r="4235" spans="1:1" x14ac:dyDescent="0.25">
      <c r="A4235" s="1360" t="s">
        <v>16075</v>
      </c>
    </row>
    <row r="4236" spans="1:1" x14ac:dyDescent="0.25">
      <c r="A4236" s="1360" t="s">
        <v>16076</v>
      </c>
    </row>
    <row r="4237" spans="1:1" x14ac:dyDescent="0.25">
      <c r="A4237" s="1360" t="s">
        <v>16077</v>
      </c>
    </row>
    <row r="4238" spans="1:1" x14ac:dyDescent="0.25">
      <c r="A4238" s="1360" t="s">
        <v>13118</v>
      </c>
    </row>
    <row r="4239" spans="1:1" x14ac:dyDescent="0.25">
      <c r="A4239" s="1360" t="s">
        <v>16078</v>
      </c>
    </row>
    <row r="4240" spans="1:1" x14ac:dyDescent="0.25">
      <c r="A4240" s="1360" t="s">
        <v>12704</v>
      </c>
    </row>
    <row r="4241" spans="1:5" x14ac:dyDescent="0.25">
      <c r="A4241" s="1360" t="s">
        <v>16079</v>
      </c>
    </row>
    <row r="4242" spans="1:5" x14ac:dyDescent="0.25">
      <c r="A4242" s="1360" t="s">
        <v>3981</v>
      </c>
    </row>
    <row r="4243" spans="1:5" x14ac:dyDescent="0.25">
      <c r="A4243" s="1360" t="s">
        <v>22437</v>
      </c>
    </row>
    <row r="4244" spans="1:5" x14ac:dyDescent="0.25">
      <c r="A4244" s="1360" t="s">
        <v>22438</v>
      </c>
      <c r="B4244" s="1318" t="s">
        <v>16082</v>
      </c>
      <c r="C4244" s="1318" t="s">
        <v>16083</v>
      </c>
      <c r="D4244" s="1318" t="s">
        <v>16084</v>
      </c>
    </row>
    <row r="4245" spans="1:5" x14ac:dyDescent="0.25">
      <c r="A4245" s="1360" t="s">
        <v>16085</v>
      </c>
      <c r="B4245" s="1318" t="s">
        <v>16086</v>
      </c>
      <c r="C4245" s="1318">
        <v>6.8</v>
      </c>
      <c r="D4245" s="1318">
        <v>4.5</v>
      </c>
    </row>
    <row r="4246" spans="1:5" x14ac:dyDescent="0.25">
      <c r="A4246" s="1360" t="s">
        <v>16087</v>
      </c>
      <c r="B4246" s="1318" t="s">
        <v>16086</v>
      </c>
      <c r="C4246" s="1318">
        <v>8</v>
      </c>
      <c r="D4246" s="1318">
        <v>5.4</v>
      </c>
    </row>
    <row r="4247" spans="1:5" x14ac:dyDescent="0.25">
      <c r="A4247" s="1360" t="s">
        <v>16088</v>
      </c>
      <c r="B4247" s="1318" t="s">
        <v>16086</v>
      </c>
      <c r="C4247" s="1318">
        <v>1600</v>
      </c>
      <c r="D4247" s="1318">
        <v>1060</v>
      </c>
    </row>
    <row r="4248" spans="1:5" x14ac:dyDescent="0.25">
      <c r="A4248" s="1360" t="s">
        <v>16089</v>
      </c>
      <c r="B4248" s="1318" t="s">
        <v>16090</v>
      </c>
    </row>
    <row r="4249" spans="1:5" x14ac:dyDescent="0.25">
      <c r="A4249" s="1360" t="s">
        <v>22439</v>
      </c>
      <c r="B4249" s="1318">
        <v>34.5</v>
      </c>
    </row>
    <row r="4250" spans="1:5" x14ac:dyDescent="0.25">
      <c r="A4250" s="1360">
        <v>575</v>
      </c>
      <c r="B4250" s="1318">
        <v>23.7</v>
      </c>
    </row>
    <row r="4251" spans="1:5" x14ac:dyDescent="0.25">
      <c r="A4251" s="1360">
        <v>395</v>
      </c>
    </row>
    <row r="4252" spans="1:5" x14ac:dyDescent="0.25">
      <c r="A4252" s="1360" t="s">
        <v>3870</v>
      </c>
    </row>
    <row r="4253" spans="1:5" x14ac:dyDescent="0.25">
      <c r="A4253" s="1360" t="s">
        <v>16092</v>
      </c>
    </row>
    <row r="4254" spans="1:5" x14ac:dyDescent="0.25">
      <c r="A4254" s="1360" t="s">
        <v>16080</v>
      </c>
    </row>
    <row r="4255" spans="1:5" x14ac:dyDescent="0.25">
      <c r="A4255" s="1360" t="s">
        <v>22438</v>
      </c>
      <c r="B4255" s="1318" t="s">
        <v>16082</v>
      </c>
      <c r="C4255" s="1318" t="s">
        <v>16093</v>
      </c>
    </row>
    <row r="4256" spans="1:5" x14ac:dyDescent="0.25">
      <c r="C4256" s="1318" t="s">
        <v>16094</v>
      </c>
      <c r="D4256" s="1318" t="s">
        <v>16095</v>
      </c>
      <c r="E4256" s="1318" t="s">
        <v>16096</v>
      </c>
    </row>
    <row r="4257" spans="1:5" x14ac:dyDescent="0.25">
      <c r="A4257" s="1360" t="s">
        <v>16085</v>
      </c>
      <c r="B4257" s="1318" t="s">
        <v>16086</v>
      </c>
      <c r="C4257" s="1318">
        <v>5.9</v>
      </c>
      <c r="D4257" s="1318">
        <v>6.9</v>
      </c>
      <c r="E4257" s="1318">
        <v>7.9</v>
      </c>
    </row>
    <row r="4258" spans="1:5" x14ac:dyDescent="0.25">
      <c r="A4258" s="1360" t="s">
        <v>16087</v>
      </c>
      <c r="B4258" s="1318" t="s">
        <v>16086</v>
      </c>
      <c r="C4258" s="1318">
        <v>6.2</v>
      </c>
      <c r="D4258" s="1318">
        <v>7.3</v>
      </c>
      <c r="E4258" s="1318">
        <v>8.5</v>
      </c>
    </row>
    <row r="4259" spans="1:5" x14ac:dyDescent="0.25">
      <c r="A4259" s="1360" t="s">
        <v>16088</v>
      </c>
      <c r="B4259" s="1318" t="s">
        <v>16086</v>
      </c>
      <c r="C4259" s="1318">
        <v>1390</v>
      </c>
      <c r="D4259" s="1318">
        <v>1620</v>
      </c>
      <c r="E4259" s="1318">
        <v>1860</v>
      </c>
    </row>
    <row r="4260" spans="1:5" x14ac:dyDescent="0.25">
      <c r="A4260" s="1360" t="s">
        <v>16089</v>
      </c>
      <c r="B4260" s="1318" t="s">
        <v>16090</v>
      </c>
    </row>
    <row r="4261" spans="1:5" x14ac:dyDescent="0.25">
      <c r="A4261" s="1360" t="s">
        <v>22440</v>
      </c>
      <c r="B4261" s="1318">
        <v>26.4</v>
      </c>
    </row>
    <row r="4262" spans="1:5" x14ac:dyDescent="0.25">
      <c r="A4262" s="1360">
        <v>440</v>
      </c>
      <c r="B4262" s="1318">
        <v>30</v>
      </c>
    </row>
    <row r="4263" spans="1:5" x14ac:dyDescent="0.25">
      <c r="A4263" s="1360">
        <v>500</v>
      </c>
      <c r="B4263" s="1318">
        <v>32.4</v>
      </c>
    </row>
    <row r="4264" spans="1:5" x14ac:dyDescent="0.25">
      <c r="A4264" s="1360">
        <v>540</v>
      </c>
    </row>
    <row r="4266" spans="1:5" x14ac:dyDescent="0.25">
      <c r="A4266" s="1360" t="s">
        <v>15622</v>
      </c>
    </row>
    <row r="4267" spans="1:5" x14ac:dyDescent="0.25">
      <c r="A4267" s="1360" t="s">
        <v>16098</v>
      </c>
    </row>
    <row r="4268" spans="1:5" x14ac:dyDescent="0.25">
      <c r="A4268" s="1360" t="s">
        <v>22437</v>
      </c>
    </row>
    <row r="4269" spans="1:5" x14ac:dyDescent="0.25">
      <c r="A4269" s="1360" t="s">
        <v>22438</v>
      </c>
      <c r="B4269" s="1318" t="s">
        <v>16082</v>
      </c>
      <c r="C4269" s="1318" t="s">
        <v>16093</v>
      </c>
    </row>
    <row r="4270" spans="1:5" x14ac:dyDescent="0.25">
      <c r="C4270" s="1318" t="s">
        <v>16094</v>
      </c>
      <c r="D4270" s="1318" t="s">
        <v>16095</v>
      </c>
      <c r="E4270" s="1318" t="s">
        <v>16096</v>
      </c>
    </row>
    <row r="4271" spans="1:5" x14ac:dyDescent="0.25">
      <c r="A4271" s="1360" t="s">
        <v>16085</v>
      </c>
      <c r="B4271" s="1318" t="s">
        <v>16086</v>
      </c>
      <c r="C4271" s="1318">
        <v>3.7</v>
      </c>
      <c r="D4271" s="1318">
        <v>3.8</v>
      </c>
      <c r="E4271" s="1318">
        <v>4.8</v>
      </c>
    </row>
    <row r="4272" spans="1:5" x14ac:dyDescent="0.25">
      <c r="A4272" s="1360" t="s">
        <v>16087</v>
      </c>
      <c r="B4272" s="1318" t="s">
        <v>16086</v>
      </c>
      <c r="C4272" s="1318">
        <v>4.4000000000000004</v>
      </c>
      <c r="D4272" s="1318">
        <v>4.5999999999999996</v>
      </c>
      <c r="E4272" s="1318">
        <v>5</v>
      </c>
    </row>
    <row r="4273" spans="1:5" x14ac:dyDescent="0.25">
      <c r="A4273" s="1360" t="s">
        <v>16088</v>
      </c>
      <c r="B4273" s="1318" t="s">
        <v>16086</v>
      </c>
      <c r="C4273" s="1318">
        <v>870</v>
      </c>
      <c r="D4273" s="1318">
        <v>890</v>
      </c>
      <c r="E4273" s="1318">
        <v>1130</v>
      </c>
    </row>
    <row r="4274" spans="1:5" x14ac:dyDescent="0.25">
      <c r="A4274" s="1360" t="s">
        <v>16089</v>
      </c>
      <c r="B4274" s="1318" t="s">
        <v>22441</v>
      </c>
    </row>
    <row r="4275" spans="1:5" x14ac:dyDescent="0.25">
      <c r="A4275" s="1360" t="s">
        <v>22439</v>
      </c>
      <c r="B4275" s="1318">
        <v>20.9</v>
      </c>
    </row>
    <row r="4276" spans="1:5" x14ac:dyDescent="0.25">
      <c r="A4276" s="1360">
        <v>350</v>
      </c>
      <c r="B4276" s="1318">
        <v>22.2</v>
      </c>
    </row>
    <row r="4277" spans="1:5" x14ac:dyDescent="0.25">
      <c r="A4277" s="1360">
        <v>370</v>
      </c>
      <c r="B4277" s="1318">
        <v>22.5</v>
      </c>
    </row>
    <row r="4278" spans="1:5" x14ac:dyDescent="0.25">
      <c r="A4278" s="1360">
        <v>375</v>
      </c>
    </row>
    <row r="4279" spans="1:5" x14ac:dyDescent="0.25">
      <c r="A4279" s="1360" t="s">
        <v>13119</v>
      </c>
    </row>
    <row r="4280" spans="1:5" x14ac:dyDescent="0.25">
      <c r="A4280" s="1360" t="s">
        <v>12611</v>
      </c>
    </row>
    <row r="4281" spans="1:5" x14ac:dyDescent="0.25">
      <c r="A4281" s="1360" t="s">
        <v>16099</v>
      </c>
    </row>
    <row r="4282" spans="1:5" x14ac:dyDescent="0.25">
      <c r="A4282" s="1360">
        <v>102</v>
      </c>
    </row>
    <row r="4283" spans="1:5" x14ac:dyDescent="0.25">
      <c r="A4283" s="1360" t="s">
        <v>16100</v>
      </c>
    </row>
    <row r="4284" spans="1:5" x14ac:dyDescent="0.25">
      <c r="A4284" s="1360">
        <v>110</v>
      </c>
    </row>
    <row r="4285" spans="1:5" x14ac:dyDescent="0.25">
      <c r="A4285" s="1360" t="s">
        <v>16101</v>
      </c>
    </row>
    <row r="4286" spans="1:5" x14ac:dyDescent="0.25">
      <c r="A4286" s="1360">
        <v>28</v>
      </c>
    </row>
    <row r="4287" spans="1:5" x14ac:dyDescent="0.25">
      <c r="A4287" s="1360" t="s">
        <v>13041</v>
      </c>
    </row>
    <row r="4288" spans="1:5" ht="31" x14ac:dyDescent="0.25">
      <c r="A4288" s="1360" t="s">
        <v>16102</v>
      </c>
    </row>
    <row r="4289" spans="1:2" ht="31" x14ac:dyDescent="0.25">
      <c r="A4289" s="1360" t="s">
        <v>16103</v>
      </c>
    </row>
    <row r="4290" spans="1:2" ht="31" x14ac:dyDescent="0.25">
      <c r="A4290" s="1360" t="s">
        <v>16104</v>
      </c>
    </row>
    <row r="4291" spans="1:2" x14ac:dyDescent="0.25">
      <c r="A4291" s="1360" t="s">
        <v>13120</v>
      </c>
    </row>
    <row r="4292" spans="1:2" x14ac:dyDescent="0.25">
      <c r="A4292" s="1360" t="s">
        <v>12614</v>
      </c>
    </row>
    <row r="4293" spans="1:2" x14ac:dyDescent="0.25">
      <c r="A4293" s="1360" t="s">
        <v>13121</v>
      </c>
    </row>
    <row r="4294" spans="1:2" x14ac:dyDescent="0.25">
      <c r="A4294" s="1360" t="s">
        <v>13122</v>
      </c>
      <c r="B4294" s="1318" t="s">
        <v>13123</v>
      </c>
    </row>
    <row r="4295" spans="1:2" x14ac:dyDescent="0.25">
      <c r="A4295" s="1360" t="s">
        <v>13124</v>
      </c>
      <c r="B4295" s="1318" t="s">
        <v>13124</v>
      </c>
    </row>
    <row r="4296" spans="1:2" x14ac:dyDescent="0.25">
      <c r="A4296" s="1360">
        <v>30</v>
      </c>
      <c r="B4296" s="1318">
        <v>10</v>
      </c>
    </row>
    <row r="4297" spans="1:2" x14ac:dyDescent="0.25">
      <c r="A4297" s="1360" t="s">
        <v>13125</v>
      </c>
    </row>
    <row r="4298" spans="1:2" ht="31" x14ac:dyDescent="0.25">
      <c r="A4298" s="1360" t="s">
        <v>13126</v>
      </c>
    </row>
    <row r="4299" spans="1:2" ht="31" x14ac:dyDescent="0.25">
      <c r="A4299" s="1360" t="s">
        <v>13127</v>
      </c>
    </row>
    <row r="4300" spans="1:2" ht="31" x14ac:dyDescent="0.25">
      <c r="A4300" s="1360" t="s">
        <v>13128</v>
      </c>
    </row>
    <row r="4301" spans="1:2" ht="31" x14ac:dyDescent="0.25">
      <c r="A4301" s="1360" t="s">
        <v>13129</v>
      </c>
    </row>
    <row r="4302" spans="1:2" x14ac:dyDescent="0.25">
      <c r="A4302" s="1360" t="s">
        <v>12639</v>
      </c>
    </row>
    <row r="4303" spans="1:2" x14ac:dyDescent="0.25">
      <c r="A4303" s="1360" t="s">
        <v>13130</v>
      </c>
      <c r="B4303" s="1318" t="s">
        <v>22442</v>
      </c>
    </row>
    <row r="4304" spans="1:2" x14ac:dyDescent="0.25">
      <c r="A4304" s="1360" t="s">
        <v>22443</v>
      </c>
      <c r="B4304" s="1318" t="s">
        <v>22444</v>
      </c>
    </row>
    <row r="4305" spans="1:3" x14ac:dyDescent="0.25">
      <c r="A4305" s="1360" t="s">
        <v>22445</v>
      </c>
    </row>
    <row r="4306" spans="1:3" x14ac:dyDescent="0.25">
      <c r="A4306" s="1360">
        <v>7</v>
      </c>
      <c r="B4306" s="1318">
        <v>27600</v>
      </c>
      <c r="C4306" s="1318">
        <v>58</v>
      </c>
    </row>
    <row r="4307" spans="1:3" x14ac:dyDescent="0.25">
      <c r="A4307" s="1360">
        <v>8</v>
      </c>
      <c r="B4307" s="1318">
        <v>24300</v>
      </c>
      <c r="C4307" s="1318">
        <v>51</v>
      </c>
    </row>
    <row r="4308" spans="1:3" x14ac:dyDescent="0.25">
      <c r="A4308" s="1360">
        <v>9</v>
      </c>
      <c r="B4308" s="1318">
        <v>21800</v>
      </c>
      <c r="C4308" s="1318">
        <v>44</v>
      </c>
    </row>
    <row r="4309" spans="1:3" x14ac:dyDescent="0.25">
      <c r="A4309" s="1360">
        <v>10</v>
      </c>
      <c r="B4309" s="1318">
        <v>19800</v>
      </c>
      <c r="C4309" s="1318">
        <v>41</v>
      </c>
    </row>
    <row r="4310" spans="1:3" x14ac:dyDescent="0.25">
      <c r="A4310" s="1360">
        <v>11</v>
      </c>
      <c r="B4310" s="1318">
        <v>18100</v>
      </c>
      <c r="C4310" s="1318">
        <v>37</v>
      </c>
    </row>
    <row r="4311" spans="1:3" x14ac:dyDescent="0.25">
      <c r="A4311" s="1360">
        <v>12</v>
      </c>
      <c r="B4311" s="1318">
        <v>16700</v>
      </c>
      <c r="C4311" s="1318">
        <v>34</v>
      </c>
    </row>
    <row r="4312" spans="1:3" x14ac:dyDescent="0.25">
      <c r="A4312" s="1360">
        <v>13</v>
      </c>
      <c r="B4312" s="1318">
        <v>15500</v>
      </c>
      <c r="C4312" s="1318">
        <v>32</v>
      </c>
    </row>
    <row r="4313" spans="1:3" x14ac:dyDescent="0.25">
      <c r="A4313" s="1360">
        <v>14</v>
      </c>
      <c r="B4313" s="1318">
        <v>14400</v>
      </c>
      <c r="C4313" s="1318">
        <v>29</v>
      </c>
    </row>
    <row r="4314" spans="1:3" x14ac:dyDescent="0.25">
      <c r="A4314" s="1360">
        <v>15</v>
      </c>
      <c r="B4314" s="1318">
        <v>13500</v>
      </c>
      <c r="C4314" s="1318">
        <v>29</v>
      </c>
    </row>
    <row r="4315" spans="1:3" x14ac:dyDescent="0.25">
      <c r="A4315" s="1360">
        <v>16</v>
      </c>
      <c r="B4315" s="1318">
        <v>12700</v>
      </c>
      <c r="C4315" s="1318">
        <v>26</v>
      </c>
    </row>
    <row r="4316" spans="1:3" x14ac:dyDescent="0.25">
      <c r="A4316" s="1360">
        <v>17</v>
      </c>
      <c r="B4316" s="1318">
        <v>12000</v>
      </c>
      <c r="C4316" s="1318">
        <v>25</v>
      </c>
    </row>
    <row r="4317" spans="1:3" x14ac:dyDescent="0.25">
      <c r="A4317" s="1360">
        <v>18</v>
      </c>
      <c r="B4317" s="1318">
        <v>11400</v>
      </c>
      <c r="C4317" s="1318">
        <v>24</v>
      </c>
    </row>
    <row r="4318" spans="1:3" x14ac:dyDescent="0.25">
      <c r="A4318" s="1360">
        <v>19</v>
      </c>
      <c r="B4318" s="1318">
        <v>10900</v>
      </c>
      <c r="C4318" s="1318">
        <v>23</v>
      </c>
    </row>
    <row r="4319" spans="1:3" x14ac:dyDescent="0.25">
      <c r="A4319" s="1360">
        <v>20</v>
      </c>
      <c r="B4319" s="1318">
        <v>10400</v>
      </c>
      <c r="C4319" s="1318">
        <v>22</v>
      </c>
    </row>
    <row r="4320" spans="1:3" x14ac:dyDescent="0.25">
      <c r="A4320" s="1360">
        <v>21</v>
      </c>
      <c r="B4320" s="1318">
        <v>10000</v>
      </c>
      <c r="C4320" s="1318">
        <v>21</v>
      </c>
    </row>
    <row r="4321" spans="1:3" x14ac:dyDescent="0.25">
      <c r="A4321" s="1360">
        <v>22</v>
      </c>
      <c r="B4321" s="1318">
        <v>9600</v>
      </c>
      <c r="C4321" s="1318">
        <v>20</v>
      </c>
    </row>
    <row r="4322" spans="1:3" x14ac:dyDescent="0.25">
      <c r="A4322" s="1360">
        <v>23</v>
      </c>
      <c r="B4322" s="1318">
        <v>9300</v>
      </c>
      <c r="C4322" s="1318">
        <v>19</v>
      </c>
    </row>
    <row r="4323" spans="1:3" x14ac:dyDescent="0.25">
      <c r="A4323" s="1360">
        <v>24</v>
      </c>
      <c r="B4323" s="1318">
        <v>9000</v>
      </c>
      <c r="C4323" s="1318">
        <v>19</v>
      </c>
    </row>
    <row r="4324" spans="1:3" x14ac:dyDescent="0.25">
      <c r="A4324" s="1360">
        <v>25</v>
      </c>
      <c r="B4324" s="1318">
        <v>8700</v>
      </c>
      <c r="C4324" s="1318">
        <v>18</v>
      </c>
    </row>
    <row r="4325" spans="1:3" x14ac:dyDescent="0.25">
      <c r="A4325" s="1360">
        <v>26</v>
      </c>
      <c r="B4325" s="1318">
        <v>8400</v>
      </c>
      <c r="C4325" s="1318">
        <v>18</v>
      </c>
    </row>
    <row r="4326" spans="1:3" x14ac:dyDescent="0.25">
      <c r="A4326" s="1360">
        <v>27</v>
      </c>
      <c r="B4326" s="1318">
        <v>8100</v>
      </c>
      <c r="C4326" s="1318">
        <v>17</v>
      </c>
    </row>
    <row r="4327" spans="1:3" x14ac:dyDescent="0.25">
      <c r="A4327" s="1360">
        <v>28</v>
      </c>
      <c r="B4327" s="1318">
        <v>7800</v>
      </c>
      <c r="C4327" s="1318">
        <v>17</v>
      </c>
    </row>
    <row r="4328" spans="1:3" x14ac:dyDescent="0.25">
      <c r="A4328" s="1360">
        <v>29</v>
      </c>
      <c r="B4328" s="1318">
        <v>7500</v>
      </c>
      <c r="C4328" s="1318">
        <v>16</v>
      </c>
    </row>
    <row r="4329" spans="1:3" x14ac:dyDescent="0.25">
      <c r="A4329" s="1360">
        <v>30</v>
      </c>
      <c r="B4329" s="1318">
        <v>7200</v>
      </c>
      <c r="C4329" s="1318">
        <v>15</v>
      </c>
    </row>
    <row r="4330" spans="1:3" x14ac:dyDescent="0.25">
      <c r="A4330" s="1360">
        <v>31</v>
      </c>
      <c r="B4330" s="1318">
        <v>6900</v>
      </c>
      <c r="C4330" s="1318">
        <v>15</v>
      </c>
    </row>
    <row r="4331" spans="1:3" x14ac:dyDescent="0.25">
      <c r="A4331" s="1360">
        <v>32</v>
      </c>
      <c r="B4331" s="1318">
        <v>6600</v>
      </c>
      <c r="C4331" s="1318">
        <v>14</v>
      </c>
    </row>
    <row r="4332" spans="1:3" x14ac:dyDescent="0.25">
      <c r="A4332" s="1360">
        <v>33</v>
      </c>
      <c r="B4332" s="1318">
        <v>6300</v>
      </c>
      <c r="C4332" s="1318">
        <v>14</v>
      </c>
    </row>
    <row r="4333" spans="1:3" x14ac:dyDescent="0.25">
      <c r="A4333" s="1360">
        <v>34</v>
      </c>
      <c r="B4333" s="1318">
        <v>6000</v>
      </c>
      <c r="C4333" s="1318">
        <v>13</v>
      </c>
    </row>
    <row r="4334" spans="1:3" x14ac:dyDescent="0.25">
      <c r="A4334" s="1360">
        <v>35</v>
      </c>
      <c r="B4334" s="1318">
        <v>5800</v>
      </c>
      <c r="C4334" s="1318">
        <v>12</v>
      </c>
    </row>
    <row r="4335" spans="1:3" x14ac:dyDescent="0.25">
      <c r="A4335" s="1360">
        <v>36</v>
      </c>
      <c r="B4335" s="1318">
        <v>5600</v>
      </c>
      <c r="C4335" s="1318">
        <v>12</v>
      </c>
    </row>
    <row r="4336" spans="1:3" x14ac:dyDescent="0.25">
      <c r="A4336" s="1360">
        <v>37</v>
      </c>
      <c r="B4336" s="1318">
        <v>5400</v>
      </c>
      <c r="C4336" s="1318">
        <v>11</v>
      </c>
    </row>
    <row r="4337" spans="1:3" x14ac:dyDescent="0.25">
      <c r="A4337" s="1360">
        <v>38</v>
      </c>
      <c r="B4337" s="1318">
        <v>5200</v>
      </c>
      <c r="C4337" s="1318">
        <v>11</v>
      </c>
    </row>
    <row r="4338" spans="1:3" x14ac:dyDescent="0.25">
      <c r="A4338" s="1360">
        <v>39</v>
      </c>
      <c r="B4338" s="1318">
        <v>5000</v>
      </c>
      <c r="C4338" s="1318">
        <v>10</v>
      </c>
    </row>
    <row r="4339" spans="1:3" x14ac:dyDescent="0.25">
      <c r="A4339" s="1360">
        <v>40</v>
      </c>
      <c r="B4339" s="1318">
        <v>4800</v>
      </c>
      <c r="C4339" s="1318">
        <v>10</v>
      </c>
    </row>
    <row r="4340" spans="1:3" x14ac:dyDescent="0.25">
      <c r="A4340" s="1360">
        <v>41</v>
      </c>
      <c r="B4340" s="1318">
        <v>4600</v>
      </c>
      <c r="C4340" s="1318">
        <v>10</v>
      </c>
    </row>
    <row r="4341" spans="1:3" x14ac:dyDescent="0.25">
      <c r="A4341" s="1360">
        <v>42</v>
      </c>
      <c r="B4341" s="1318">
        <v>4400</v>
      </c>
      <c r="C4341" s="1318">
        <v>9</v>
      </c>
    </row>
    <row r="4342" spans="1:3" x14ac:dyDescent="0.25">
      <c r="A4342" s="1360">
        <v>43</v>
      </c>
      <c r="B4342" s="1318">
        <v>4200</v>
      </c>
      <c r="C4342" s="1318">
        <v>9</v>
      </c>
    </row>
    <row r="4343" spans="1:3" x14ac:dyDescent="0.25">
      <c r="A4343" s="1360">
        <v>44</v>
      </c>
      <c r="B4343" s="1318">
        <v>4000</v>
      </c>
      <c r="C4343" s="1318">
        <v>9</v>
      </c>
    </row>
    <row r="4344" spans="1:3" x14ac:dyDescent="0.25">
      <c r="A4344" s="1360">
        <v>45</v>
      </c>
      <c r="B4344" s="1318">
        <v>3800</v>
      </c>
      <c r="C4344" s="1318">
        <v>8</v>
      </c>
    </row>
    <row r="4345" spans="1:3" x14ac:dyDescent="0.25">
      <c r="A4345" s="1360">
        <v>46</v>
      </c>
      <c r="B4345" s="1318">
        <v>3600</v>
      </c>
      <c r="C4345" s="1318">
        <v>8</v>
      </c>
    </row>
    <row r="4346" spans="1:3" x14ac:dyDescent="0.25">
      <c r="A4346" s="1360">
        <v>47</v>
      </c>
      <c r="B4346" s="1318">
        <v>3400</v>
      </c>
      <c r="C4346" s="1318">
        <v>7</v>
      </c>
    </row>
    <row r="4347" spans="1:3" x14ac:dyDescent="0.25">
      <c r="A4347" s="1360">
        <v>48</v>
      </c>
      <c r="B4347" s="1318">
        <v>3200</v>
      </c>
      <c r="C4347" s="1318">
        <v>7</v>
      </c>
    </row>
    <row r="4348" spans="1:3" x14ac:dyDescent="0.25">
      <c r="A4348" s="1360">
        <v>49</v>
      </c>
      <c r="B4348" s="1318">
        <v>3000</v>
      </c>
      <c r="C4348" s="1318">
        <v>7</v>
      </c>
    </row>
    <row r="4349" spans="1:3" x14ac:dyDescent="0.25">
      <c r="A4349" s="1360">
        <v>50</v>
      </c>
      <c r="B4349" s="1318">
        <v>2700</v>
      </c>
      <c r="C4349" s="1318">
        <v>7</v>
      </c>
    </row>
    <row r="4350" spans="1:3" x14ac:dyDescent="0.25">
      <c r="A4350" s="1360">
        <v>51</v>
      </c>
      <c r="B4350" s="1318">
        <v>2400</v>
      </c>
      <c r="C4350" s="1318">
        <v>7</v>
      </c>
    </row>
    <row r="4351" spans="1:3" x14ac:dyDescent="0.25">
      <c r="A4351" s="1360">
        <v>52</v>
      </c>
      <c r="B4351" s="1318">
        <v>2100</v>
      </c>
      <c r="C4351" s="1318">
        <v>7</v>
      </c>
    </row>
    <row r="4352" spans="1:3" x14ac:dyDescent="0.25">
      <c r="A4352" s="1360">
        <v>53</v>
      </c>
      <c r="B4352" s="1318">
        <v>1800</v>
      </c>
      <c r="C4352" s="1318">
        <v>7</v>
      </c>
    </row>
    <row r="4353" spans="1:1" x14ac:dyDescent="0.25">
      <c r="A4353" s="1360" t="s">
        <v>12625</v>
      </c>
    </row>
    <row r="4354" spans="1:1" x14ac:dyDescent="0.25">
      <c r="A4354" s="1360" t="s">
        <v>13133</v>
      </c>
    </row>
    <row r="4355" spans="1:1" x14ac:dyDescent="0.25">
      <c r="A4355" s="1360" t="s">
        <v>13134</v>
      </c>
    </row>
    <row r="4356" spans="1:1" ht="46.5" x14ac:dyDescent="0.25">
      <c r="A4356" s="1360" t="s">
        <v>16105</v>
      </c>
    </row>
    <row r="4357" spans="1:1" ht="31" x14ac:dyDescent="0.25">
      <c r="A4357" s="1360" t="s">
        <v>16106</v>
      </c>
    </row>
    <row r="4358" spans="1:1" ht="46.5" x14ac:dyDescent="0.25">
      <c r="A4358" s="1360" t="s">
        <v>16107</v>
      </c>
    </row>
    <row r="4359" spans="1:1" ht="31" x14ac:dyDescent="0.25">
      <c r="A4359" s="1360" t="s">
        <v>16108</v>
      </c>
    </row>
    <row r="4360" spans="1:1" ht="77.5" x14ac:dyDescent="0.25">
      <c r="A4360" s="1360" t="s">
        <v>16109</v>
      </c>
    </row>
    <row r="4361" spans="1:1" x14ac:dyDescent="0.25">
      <c r="A4361" s="1360" t="s">
        <v>16110</v>
      </c>
    </row>
    <row r="4362" spans="1:1" x14ac:dyDescent="0.25">
      <c r="A4362" s="1360" t="s">
        <v>16111</v>
      </c>
    </row>
    <row r="4363" spans="1:1" x14ac:dyDescent="0.25">
      <c r="A4363" s="1360" t="s">
        <v>16112</v>
      </c>
    </row>
    <row r="4364" spans="1:1" x14ac:dyDescent="0.25">
      <c r="A4364" s="1360" t="s">
        <v>16113</v>
      </c>
    </row>
    <row r="4365" spans="1:1" ht="31" x14ac:dyDescent="0.25">
      <c r="A4365" s="1360" t="s">
        <v>16114</v>
      </c>
    </row>
    <row r="4366" spans="1:1" x14ac:dyDescent="0.25">
      <c r="A4366" s="1360" t="s">
        <v>16115</v>
      </c>
    </row>
    <row r="4367" spans="1:1" ht="31" x14ac:dyDescent="0.25">
      <c r="A4367" s="1360" t="s">
        <v>16116</v>
      </c>
    </row>
    <row r="4368" spans="1:1" x14ac:dyDescent="0.25">
      <c r="A4368" s="1360" t="s">
        <v>13135</v>
      </c>
    </row>
    <row r="4369" spans="1:1" x14ac:dyDescent="0.25">
      <c r="A4369" s="1360" t="s">
        <v>16117</v>
      </c>
    </row>
    <row r="4370" spans="1:1" x14ac:dyDescent="0.25">
      <c r="A4370" s="1360" t="s">
        <v>16118</v>
      </c>
    </row>
    <row r="4371" spans="1:1" x14ac:dyDescent="0.25">
      <c r="A4371" s="1360" t="s">
        <v>16119</v>
      </c>
    </row>
    <row r="4372" spans="1:1" x14ac:dyDescent="0.25">
      <c r="A4372" s="1360" t="s">
        <v>16120</v>
      </c>
    </row>
    <row r="4373" spans="1:1" x14ac:dyDescent="0.25">
      <c r="A4373" s="1360" t="s">
        <v>16121</v>
      </c>
    </row>
    <row r="4374" spans="1:1" x14ac:dyDescent="0.25">
      <c r="A4374" s="1360" t="s">
        <v>16122</v>
      </c>
    </row>
    <row r="4375" spans="1:1" x14ac:dyDescent="0.25">
      <c r="A4375" s="1360" t="s">
        <v>16123</v>
      </c>
    </row>
    <row r="4376" spans="1:1" x14ac:dyDescent="0.25">
      <c r="A4376" s="1360" t="s">
        <v>16124</v>
      </c>
    </row>
    <row r="4377" spans="1:1" x14ac:dyDescent="0.25">
      <c r="A4377" s="1360" t="s">
        <v>16125</v>
      </c>
    </row>
    <row r="4378" spans="1:1" x14ac:dyDescent="0.25">
      <c r="A4378" s="1360" t="s">
        <v>16126</v>
      </c>
    </row>
    <row r="4379" spans="1:1" x14ac:dyDescent="0.25">
      <c r="A4379" s="1360" t="s">
        <v>16127</v>
      </c>
    </row>
    <row r="4380" spans="1:1" x14ac:dyDescent="0.25">
      <c r="A4380" s="1360" t="s">
        <v>16128</v>
      </c>
    </row>
    <row r="4381" spans="1:1" x14ac:dyDescent="0.25">
      <c r="A4381" s="1360" t="s">
        <v>16129</v>
      </c>
    </row>
    <row r="4382" spans="1:1" ht="31" x14ac:dyDescent="0.25">
      <c r="A4382" s="1360" t="s">
        <v>16130</v>
      </c>
    </row>
    <row r="4383" spans="1:1" ht="31" x14ac:dyDescent="0.25">
      <c r="A4383" s="1360" t="s">
        <v>16131</v>
      </c>
    </row>
    <row r="4384" spans="1:1" ht="31" x14ac:dyDescent="0.25">
      <c r="A4384" s="1360" t="s">
        <v>16132</v>
      </c>
    </row>
    <row r="4385" spans="1:2" x14ac:dyDescent="0.25">
      <c r="A4385" s="1360" t="s">
        <v>12635</v>
      </c>
    </row>
    <row r="4386" spans="1:2" x14ac:dyDescent="0.25">
      <c r="A4386" s="1360" t="s">
        <v>13137</v>
      </c>
    </row>
    <row r="4387" spans="1:2" ht="46.5" x14ac:dyDescent="0.25">
      <c r="A4387" s="1360" t="s">
        <v>16135</v>
      </c>
    </row>
    <row r="4388" spans="1:2" ht="31" x14ac:dyDescent="0.25">
      <c r="A4388" s="1360" t="s">
        <v>16136</v>
      </c>
    </row>
    <row r="4389" spans="1:2" ht="46.5" x14ac:dyDescent="0.25">
      <c r="A4389" s="1360" t="s">
        <v>16137</v>
      </c>
    </row>
    <row r="4390" spans="1:2" x14ac:dyDescent="0.25">
      <c r="A4390" s="1360" t="s">
        <v>10977</v>
      </c>
    </row>
    <row r="4391" spans="1:2" x14ac:dyDescent="0.25">
      <c r="A4391" s="1360" t="s">
        <v>16138</v>
      </c>
    </row>
    <row r="4392" spans="1:2" x14ac:dyDescent="0.25">
      <c r="A4392" s="1360" t="s">
        <v>3805</v>
      </c>
    </row>
    <row r="4393" spans="1:2" x14ac:dyDescent="0.25">
      <c r="A4393" s="1360" t="s">
        <v>22446</v>
      </c>
    </row>
    <row r="4394" spans="1:2" x14ac:dyDescent="0.25">
      <c r="A4394" s="1360" t="s">
        <v>22447</v>
      </c>
    </row>
    <row r="4395" spans="1:2" x14ac:dyDescent="0.25">
      <c r="A4395" s="1360" t="s">
        <v>16141</v>
      </c>
      <c r="B4395" s="1318" t="s">
        <v>16142</v>
      </c>
    </row>
    <row r="4396" spans="1:2" x14ac:dyDescent="0.25">
      <c r="B4396" s="1318" t="s">
        <v>21920</v>
      </c>
    </row>
    <row r="4397" spans="1:2" x14ac:dyDescent="0.25">
      <c r="B4397" s="1318" t="s">
        <v>16144</v>
      </c>
    </row>
    <row r="4398" spans="1:2" x14ac:dyDescent="0.25">
      <c r="A4398" s="1360" t="s">
        <v>16145</v>
      </c>
      <c r="B4398" s="1318" t="s">
        <v>16146</v>
      </c>
    </row>
    <row r="4399" spans="1:2" x14ac:dyDescent="0.25">
      <c r="B4399" s="1318" t="s">
        <v>16147</v>
      </c>
    </row>
    <row r="4400" spans="1:2" x14ac:dyDescent="0.25">
      <c r="B4400" s="1318" t="s">
        <v>16148</v>
      </c>
    </row>
    <row r="4401" spans="1:2" x14ac:dyDescent="0.25">
      <c r="A4401" s="1360" t="s">
        <v>22448</v>
      </c>
    </row>
    <row r="4402" spans="1:2" x14ac:dyDescent="0.25">
      <c r="A4402" s="1360" t="s">
        <v>16150</v>
      </c>
      <c r="B4402" s="1318" t="s">
        <v>16151</v>
      </c>
    </row>
    <row r="4403" spans="1:2" x14ac:dyDescent="0.25">
      <c r="B4403" s="1318" t="s">
        <v>16152</v>
      </c>
    </row>
    <row r="4404" spans="1:2" x14ac:dyDescent="0.25">
      <c r="B4404" s="1318" t="s">
        <v>16153</v>
      </c>
    </row>
    <row r="4405" spans="1:2" x14ac:dyDescent="0.25">
      <c r="A4405" s="1360" t="s">
        <v>16154</v>
      </c>
      <c r="B4405" s="1318" t="s">
        <v>16155</v>
      </c>
    </row>
    <row r="4406" spans="1:2" x14ac:dyDescent="0.25">
      <c r="B4406" s="1318" t="s">
        <v>16156</v>
      </c>
    </row>
    <row r="4407" spans="1:2" x14ac:dyDescent="0.25">
      <c r="B4407" s="1318" t="s">
        <v>16157</v>
      </c>
    </row>
    <row r="4408" spans="1:2" x14ac:dyDescent="0.25">
      <c r="A4408" s="1360" t="s">
        <v>16158</v>
      </c>
      <c r="B4408" s="1318" t="s">
        <v>16159</v>
      </c>
    </row>
    <row r="4409" spans="1:2" x14ac:dyDescent="0.25">
      <c r="B4409" s="1318" t="s">
        <v>21921</v>
      </c>
    </row>
    <row r="4410" spans="1:2" x14ac:dyDescent="0.25">
      <c r="B4410" s="1318" t="s">
        <v>16161</v>
      </c>
    </row>
    <row r="4411" spans="1:2" x14ac:dyDescent="0.25">
      <c r="A4411" s="1360" t="s">
        <v>10978</v>
      </c>
    </row>
    <row r="4412" spans="1:2" x14ac:dyDescent="0.25">
      <c r="A4412" s="1360" t="s">
        <v>16162</v>
      </c>
    </row>
    <row r="4413" spans="1:2" x14ac:dyDescent="0.25">
      <c r="A4413" s="1360" t="s">
        <v>3805</v>
      </c>
    </row>
    <row r="4414" spans="1:2" x14ac:dyDescent="0.25">
      <c r="A4414" s="1360" t="s">
        <v>16139</v>
      </c>
    </row>
    <row r="4415" spans="1:2" x14ac:dyDescent="0.25">
      <c r="A4415" s="1360" t="s">
        <v>22447</v>
      </c>
    </row>
    <row r="4416" spans="1:2" x14ac:dyDescent="0.25">
      <c r="A4416" s="1360" t="s">
        <v>16150</v>
      </c>
      <c r="B4416" s="1318" t="s">
        <v>16163</v>
      </c>
    </row>
    <row r="4417" spans="1:2" x14ac:dyDescent="0.25">
      <c r="A4417" s="1360" t="s">
        <v>22449</v>
      </c>
    </row>
    <row r="4418" spans="1:2" x14ac:dyDescent="0.25">
      <c r="A4418" s="1360" t="s">
        <v>22450</v>
      </c>
    </row>
    <row r="4419" spans="1:2" x14ac:dyDescent="0.25">
      <c r="A4419" s="1360" t="s">
        <v>16154</v>
      </c>
      <c r="B4419" s="1318" t="s">
        <v>21922</v>
      </c>
    </row>
    <row r="4420" spans="1:2" x14ac:dyDescent="0.25">
      <c r="A4420" s="1360" t="s">
        <v>22451</v>
      </c>
    </row>
    <row r="4421" spans="1:2" x14ac:dyDescent="0.25">
      <c r="A4421" s="1360" t="s">
        <v>22452</v>
      </c>
    </row>
    <row r="4422" spans="1:2" x14ac:dyDescent="0.25">
      <c r="A4422" s="1360" t="s">
        <v>16149</v>
      </c>
    </row>
    <row r="4423" spans="1:2" x14ac:dyDescent="0.25">
      <c r="A4423" s="1360" t="s">
        <v>16150</v>
      </c>
      <c r="B4423" s="1318" t="s">
        <v>16169</v>
      </c>
    </row>
    <row r="4424" spans="1:2" x14ac:dyDescent="0.25">
      <c r="A4424" s="1360" t="s">
        <v>16154</v>
      </c>
      <c r="B4424" s="1318" t="s">
        <v>16170</v>
      </c>
    </row>
    <row r="4425" spans="1:2" x14ac:dyDescent="0.25">
      <c r="A4425" s="1360" t="s">
        <v>22453</v>
      </c>
    </row>
    <row r="4426" spans="1:2" x14ac:dyDescent="0.25">
      <c r="A4426" s="1360" t="s">
        <v>22454</v>
      </c>
    </row>
    <row r="4427" spans="1:2" x14ac:dyDescent="0.25">
      <c r="A4427" s="1360" t="s">
        <v>16158</v>
      </c>
      <c r="B4427" s="1318" t="s">
        <v>16173</v>
      </c>
    </row>
    <row r="4428" spans="1:2" x14ac:dyDescent="0.25">
      <c r="A4428" s="1360" t="s">
        <v>22455</v>
      </c>
    </row>
    <row r="4429" spans="1:2" x14ac:dyDescent="0.25">
      <c r="A4429" s="1360" t="s">
        <v>13138</v>
      </c>
    </row>
    <row r="4430" spans="1:2" x14ac:dyDescent="0.25">
      <c r="A4430" s="1360" t="s">
        <v>16175</v>
      </c>
    </row>
    <row r="4431" spans="1:2" x14ac:dyDescent="0.25">
      <c r="A4431" s="1360" t="s">
        <v>3805</v>
      </c>
    </row>
    <row r="4432" spans="1:2" x14ac:dyDescent="0.25">
      <c r="A4432" s="1360" t="s">
        <v>22446</v>
      </c>
    </row>
    <row r="4433" spans="1:2" x14ac:dyDescent="0.25">
      <c r="A4433" s="1360" t="s">
        <v>22447</v>
      </c>
    </row>
    <row r="4434" spans="1:2" x14ac:dyDescent="0.25">
      <c r="A4434" s="1360" t="s">
        <v>16150</v>
      </c>
      <c r="B4434" s="1318" t="s">
        <v>16176</v>
      </c>
    </row>
    <row r="4435" spans="1:2" x14ac:dyDescent="0.25">
      <c r="A4435" s="1360" t="s">
        <v>22456</v>
      </c>
    </row>
    <row r="4436" spans="1:2" x14ac:dyDescent="0.25">
      <c r="A4436" s="1360" t="s">
        <v>22457</v>
      </c>
    </row>
    <row r="4437" spans="1:2" x14ac:dyDescent="0.25">
      <c r="A4437" s="1360" t="s">
        <v>16154</v>
      </c>
      <c r="B4437" s="1318" t="s">
        <v>16179</v>
      </c>
    </row>
    <row r="4438" spans="1:2" x14ac:dyDescent="0.25">
      <c r="A4438" s="1360" t="s">
        <v>22458</v>
      </c>
    </row>
    <row r="4439" spans="1:2" x14ac:dyDescent="0.25">
      <c r="A4439" s="1360" t="s">
        <v>22459</v>
      </c>
    </row>
    <row r="4440" spans="1:2" x14ac:dyDescent="0.25">
      <c r="A4440" s="1360" t="s">
        <v>22448</v>
      </c>
    </row>
    <row r="4441" spans="1:2" x14ac:dyDescent="0.25">
      <c r="A4441" s="1360" t="s">
        <v>16150</v>
      </c>
      <c r="B4441" s="1318" t="s">
        <v>16182</v>
      </c>
    </row>
    <row r="4442" spans="1:2" x14ac:dyDescent="0.25">
      <c r="A4442" s="1360" t="s">
        <v>16154</v>
      </c>
      <c r="B4442" s="1318" t="s">
        <v>16183</v>
      </c>
    </row>
    <row r="4443" spans="1:2" x14ac:dyDescent="0.25">
      <c r="A4443" s="1360" t="s">
        <v>22460</v>
      </c>
    </row>
    <row r="4444" spans="1:2" x14ac:dyDescent="0.25">
      <c r="A4444" s="1360" t="s">
        <v>22461</v>
      </c>
    </row>
    <row r="4445" spans="1:2" x14ac:dyDescent="0.25">
      <c r="A4445" s="1360" t="s">
        <v>16158</v>
      </c>
      <c r="B4445" s="1318" t="s">
        <v>16173</v>
      </c>
    </row>
    <row r="4446" spans="1:2" x14ac:dyDescent="0.25">
      <c r="A4446" s="1360" t="s">
        <v>22455</v>
      </c>
    </row>
    <row r="4447" spans="1:2" x14ac:dyDescent="0.25">
      <c r="A4447" s="1360" t="s">
        <v>16186</v>
      </c>
    </row>
    <row r="4448" spans="1:2" x14ac:dyDescent="0.25">
      <c r="A4448" s="1360" t="s">
        <v>16187</v>
      </c>
    </row>
    <row r="4449" spans="1:2" x14ac:dyDescent="0.25">
      <c r="A4449" s="1360" t="s">
        <v>3805</v>
      </c>
    </row>
    <row r="4450" spans="1:2" x14ac:dyDescent="0.25">
      <c r="A4450" s="1360" t="s">
        <v>22446</v>
      </c>
    </row>
    <row r="4451" spans="1:2" x14ac:dyDescent="0.25">
      <c r="A4451" s="1360" t="s">
        <v>22462</v>
      </c>
    </row>
    <row r="4452" spans="1:2" x14ac:dyDescent="0.25">
      <c r="A4452" s="1360" t="s">
        <v>16189</v>
      </c>
      <c r="B4452" s="1318" t="s">
        <v>16190</v>
      </c>
    </row>
    <row r="4453" spans="1:2" ht="31" x14ac:dyDescent="0.25">
      <c r="A4453" s="1360" t="s">
        <v>22463</v>
      </c>
    </row>
    <row r="4454" spans="1:2" x14ac:dyDescent="0.25">
      <c r="A4454" s="1360" t="s">
        <v>22464</v>
      </c>
    </row>
    <row r="4455" spans="1:2" ht="31" x14ac:dyDescent="0.25">
      <c r="A4455" s="1360" t="s">
        <v>22465</v>
      </c>
    </row>
    <row r="4456" spans="1:2" x14ac:dyDescent="0.25">
      <c r="A4456" s="1360" t="s">
        <v>16194</v>
      </c>
      <c r="B4456" s="1318" t="s">
        <v>16181</v>
      </c>
    </row>
    <row r="4457" spans="1:2" x14ac:dyDescent="0.25">
      <c r="A4457" s="1360" t="s">
        <v>22466</v>
      </c>
    </row>
    <row r="4458" spans="1:2" x14ac:dyDescent="0.25">
      <c r="A4458" s="1360" t="s">
        <v>22467</v>
      </c>
    </row>
    <row r="4459" spans="1:2" x14ac:dyDescent="0.25">
      <c r="A4459" s="1360" t="s">
        <v>22468</v>
      </c>
    </row>
    <row r="4460" spans="1:2" x14ac:dyDescent="0.25">
      <c r="A4460" s="1360" t="s">
        <v>16194</v>
      </c>
      <c r="B4460" s="1318" t="s">
        <v>16198</v>
      </c>
    </row>
    <row r="4461" spans="1:2" x14ac:dyDescent="0.25">
      <c r="A4461" s="1360" t="s">
        <v>22469</v>
      </c>
    </row>
    <row r="4462" spans="1:2" x14ac:dyDescent="0.25">
      <c r="A4462" s="1360" t="s">
        <v>16158</v>
      </c>
      <c r="B4462" s="1318" t="s">
        <v>16200</v>
      </c>
    </row>
    <row r="4463" spans="1:2" x14ac:dyDescent="0.25">
      <c r="A4463" s="1360" t="s">
        <v>16201</v>
      </c>
    </row>
    <row r="4464" spans="1:2" x14ac:dyDescent="0.25">
      <c r="A4464" s="1360" t="s">
        <v>22446</v>
      </c>
    </row>
    <row r="4465" spans="1:3" x14ac:dyDescent="0.25">
      <c r="A4465" s="1360" t="s">
        <v>22462</v>
      </c>
    </row>
    <row r="4466" spans="1:3" x14ac:dyDescent="0.25">
      <c r="A4466" s="1360" t="s">
        <v>16189</v>
      </c>
      <c r="B4466" s="1318" t="s">
        <v>16202</v>
      </c>
    </row>
    <row r="4467" spans="1:3" x14ac:dyDescent="0.25">
      <c r="A4467" s="1360" t="s">
        <v>16194</v>
      </c>
      <c r="B4467" s="1318" t="s">
        <v>16181</v>
      </c>
    </row>
    <row r="4468" spans="1:3" x14ac:dyDescent="0.25">
      <c r="A4468" s="1360" t="s">
        <v>22468</v>
      </c>
    </row>
    <row r="4469" spans="1:3" x14ac:dyDescent="0.25">
      <c r="A4469" s="1360" t="s">
        <v>16189</v>
      </c>
      <c r="B4469" s="1318" t="s">
        <v>16203</v>
      </c>
    </row>
    <row r="4470" spans="1:3" x14ac:dyDescent="0.25">
      <c r="A4470" s="1360" t="s">
        <v>16194</v>
      </c>
      <c r="B4470" s="1318" t="s">
        <v>16198</v>
      </c>
    </row>
    <row r="4471" spans="1:3" x14ac:dyDescent="0.25">
      <c r="A4471" s="1360" t="s">
        <v>16158</v>
      </c>
      <c r="B4471" s="1318" t="s">
        <v>16200</v>
      </c>
    </row>
    <row r="4472" spans="1:3" x14ac:dyDescent="0.25">
      <c r="A4472" s="1360" t="s">
        <v>12629</v>
      </c>
    </row>
    <row r="4473" spans="1:3" x14ac:dyDescent="0.25">
      <c r="A4473" s="1360" t="s">
        <v>16204</v>
      </c>
    </row>
    <row r="4474" spans="1:3" x14ac:dyDescent="0.25">
      <c r="A4474" s="1360" t="s">
        <v>21923</v>
      </c>
    </row>
    <row r="4475" spans="1:3" x14ac:dyDescent="0.25">
      <c r="A4475" s="1360" t="s">
        <v>21924</v>
      </c>
    </row>
    <row r="4476" spans="1:3" ht="62" x14ac:dyDescent="0.25">
      <c r="A4476" s="1360" t="s">
        <v>21925</v>
      </c>
    </row>
    <row r="4477" spans="1:3" x14ac:dyDescent="0.25">
      <c r="A4477" s="1360" t="s">
        <v>15755</v>
      </c>
    </row>
    <row r="4478" spans="1:3" x14ac:dyDescent="0.25">
      <c r="A4478" s="1360" t="s">
        <v>21926</v>
      </c>
      <c r="B4478" s="1318" t="s">
        <v>21927</v>
      </c>
      <c r="C4478" s="1318" t="s">
        <v>21928</v>
      </c>
    </row>
    <row r="4479" spans="1:3" x14ac:dyDescent="0.25">
      <c r="A4479" s="1360">
        <v>6400</v>
      </c>
      <c r="B4479" s="1318">
        <v>0</v>
      </c>
      <c r="C4479" s="1318">
        <v>0</v>
      </c>
    </row>
    <row r="4480" spans="1:3" x14ac:dyDescent="0.25">
      <c r="A4480" s="1360">
        <v>6105</v>
      </c>
      <c r="B4480" s="1318">
        <v>10</v>
      </c>
      <c r="C4480" s="1318">
        <v>1.2</v>
      </c>
    </row>
    <row r="4481" spans="1:3" x14ac:dyDescent="0.25">
      <c r="A4481" s="1360">
        <v>5844</v>
      </c>
      <c r="B4481" s="1318">
        <v>20</v>
      </c>
      <c r="C4481" s="1318">
        <v>2.4</v>
      </c>
    </row>
    <row r="4482" spans="1:3" x14ac:dyDescent="0.25">
      <c r="A4482" s="1360">
        <v>5611</v>
      </c>
      <c r="B4482" s="1318">
        <v>30</v>
      </c>
      <c r="C4482" s="1318">
        <v>3.6</v>
      </c>
    </row>
    <row r="4483" spans="1:3" x14ac:dyDescent="0.25">
      <c r="A4483" s="1360">
        <v>5402</v>
      </c>
      <c r="B4483" s="1318">
        <v>40</v>
      </c>
      <c r="C4483" s="1318">
        <v>4.8</v>
      </c>
    </row>
    <row r="4484" spans="1:3" x14ac:dyDescent="0.25">
      <c r="A4484" s="1360">
        <v>5213</v>
      </c>
      <c r="B4484" s="1318">
        <v>50</v>
      </c>
      <c r="C4484" s="1318">
        <v>6</v>
      </c>
    </row>
    <row r="4485" spans="1:3" x14ac:dyDescent="0.25">
      <c r="A4485" s="1360">
        <v>5042</v>
      </c>
      <c r="B4485" s="1318">
        <v>60</v>
      </c>
      <c r="C4485" s="1318">
        <v>7.2</v>
      </c>
    </row>
    <row r="4486" spans="1:3" x14ac:dyDescent="0.25">
      <c r="A4486" s="1360">
        <v>4887</v>
      </c>
      <c r="B4486" s="1318">
        <v>70</v>
      </c>
      <c r="C4486" s="1318">
        <v>8.4</v>
      </c>
    </row>
    <row r="4487" spans="1:3" x14ac:dyDescent="0.25">
      <c r="A4487" s="1360">
        <v>4744</v>
      </c>
      <c r="B4487" s="1318">
        <v>80</v>
      </c>
      <c r="C4487" s="1318">
        <v>9.6</v>
      </c>
    </row>
    <row r="4488" spans="1:3" x14ac:dyDescent="0.25">
      <c r="A4488" s="1360">
        <v>4613</v>
      </c>
      <c r="B4488" s="1318">
        <v>90</v>
      </c>
      <c r="C4488" s="1318">
        <v>10.8</v>
      </c>
    </row>
    <row r="4489" spans="1:3" x14ac:dyDescent="0.25">
      <c r="A4489" s="1360">
        <v>4493</v>
      </c>
      <c r="B4489" s="1318">
        <v>100</v>
      </c>
      <c r="C4489" s="1318">
        <v>12</v>
      </c>
    </row>
    <row r="4490" spans="1:3" x14ac:dyDescent="0.25">
      <c r="A4490" s="1360">
        <v>4381</v>
      </c>
      <c r="B4490" s="1318">
        <v>110</v>
      </c>
      <c r="C4490" s="1318">
        <v>13.2</v>
      </c>
    </row>
    <row r="4491" spans="1:3" x14ac:dyDescent="0.25">
      <c r="A4491" s="1360">
        <v>4278</v>
      </c>
      <c r="B4491" s="1318">
        <v>120</v>
      </c>
      <c r="C4491" s="1318">
        <v>14.4</v>
      </c>
    </row>
    <row r="4492" spans="1:3" x14ac:dyDescent="0.25">
      <c r="A4492" s="1360">
        <v>4182</v>
      </c>
      <c r="B4492" s="1318">
        <v>130</v>
      </c>
      <c r="C4492" s="1318">
        <v>15.6</v>
      </c>
    </row>
    <row r="4493" spans="1:3" x14ac:dyDescent="0.25">
      <c r="A4493" s="1360">
        <v>4093</v>
      </c>
      <c r="B4493" s="1318">
        <v>140</v>
      </c>
      <c r="C4493" s="1318">
        <v>16.8</v>
      </c>
    </row>
    <row r="4494" spans="1:3" x14ac:dyDescent="0.25">
      <c r="A4494" s="1360">
        <v>4009</v>
      </c>
      <c r="B4494" s="1318">
        <v>150</v>
      </c>
      <c r="C4494" s="1318">
        <v>18</v>
      </c>
    </row>
    <row r="4495" spans="1:3" x14ac:dyDescent="0.25">
      <c r="A4495" s="1360">
        <v>3931</v>
      </c>
      <c r="B4495" s="1318">
        <v>160</v>
      </c>
      <c r="C4495" s="1318">
        <v>19.2</v>
      </c>
    </row>
    <row r="4496" spans="1:3" x14ac:dyDescent="0.25">
      <c r="A4496" s="1360">
        <v>3857</v>
      </c>
      <c r="B4496" s="1318">
        <v>170</v>
      </c>
      <c r="C4496" s="1318">
        <v>20.399999999999999</v>
      </c>
    </row>
    <row r="4497" spans="1:6" x14ac:dyDescent="0.25">
      <c r="A4497" s="1360">
        <v>3788</v>
      </c>
      <c r="B4497" s="1318">
        <v>180</v>
      </c>
      <c r="C4497" s="1318">
        <v>21.6</v>
      </c>
    </row>
    <row r="4498" spans="1:6" x14ac:dyDescent="0.25">
      <c r="A4498" s="1360">
        <v>3723</v>
      </c>
      <c r="B4498" s="1318">
        <v>190</v>
      </c>
      <c r="C4498" s="1318">
        <v>22.8</v>
      </c>
    </row>
    <row r="4499" spans="1:6" x14ac:dyDescent="0.25">
      <c r="A4499" s="1360">
        <v>3662</v>
      </c>
      <c r="B4499" s="1318">
        <v>200</v>
      </c>
      <c r="C4499" s="1318">
        <v>24</v>
      </c>
    </row>
    <row r="4500" spans="1:6" x14ac:dyDescent="0.25">
      <c r="A4500" s="1360">
        <v>3603</v>
      </c>
      <c r="B4500" s="1318">
        <v>210</v>
      </c>
      <c r="C4500" s="1318">
        <v>25.2</v>
      </c>
    </row>
    <row r="4501" spans="1:6" x14ac:dyDescent="0.25">
      <c r="A4501" s="1360">
        <v>3549</v>
      </c>
      <c r="B4501" s="1318">
        <v>220</v>
      </c>
      <c r="C4501" s="1318">
        <v>26.4</v>
      </c>
    </row>
    <row r="4502" spans="1:6" x14ac:dyDescent="0.25">
      <c r="A4502" s="1360">
        <v>3496</v>
      </c>
      <c r="B4502" s="1318">
        <v>230</v>
      </c>
      <c r="C4502" s="1318">
        <v>27.6</v>
      </c>
    </row>
    <row r="4503" spans="1:6" x14ac:dyDescent="0.25">
      <c r="A4503" s="1360">
        <v>3447</v>
      </c>
      <c r="B4503" s="1318">
        <v>240</v>
      </c>
      <c r="C4503" s="1318">
        <v>28.8</v>
      </c>
    </row>
    <row r="4504" spans="1:6" x14ac:dyDescent="0.25">
      <c r="A4504" s="1360">
        <v>3400</v>
      </c>
      <c r="B4504" s="1318">
        <v>250</v>
      </c>
      <c r="C4504" s="1318">
        <v>30</v>
      </c>
    </row>
    <row r="4506" spans="1:6" x14ac:dyDescent="0.25">
      <c r="A4506" s="1360" t="s">
        <v>12642</v>
      </c>
    </row>
    <row r="4507" spans="1:6" x14ac:dyDescent="0.25">
      <c r="A4507" s="1360" t="s">
        <v>21929</v>
      </c>
    </row>
    <row r="4508" spans="1:6" x14ac:dyDescent="0.25">
      <c r="A4508" s="1360" t="s">
        <v>22470</v>
      </c>
      <c r="B4508" s="1318" t="e">
        <f>+ Limitní hodnota</f>
        <v>#NAME?</v>
      </c>
    </row>
    <row r="4509" spans="1:6" x14ac:dyDescent="0.25">
      <c r="A4509" s="1360" t="s">
        <v>22218</v>
      </c>
      <c r="B4509" s="1318" t="s">
        <v>21930</v>
      </c>
      <c r="C4509" s="1318" t="s">
        <v>21929</v>
      </c>
    </row>
    <row r="4510" spans="1:6" x14ac:dyDescent="0.25">
      <c r="A4510" s="1360" t="s">
        <v>22470</v>
      </c>
      <c r="B4510" s="1318" t="e">
        <f>- Limitní hodnota</f>
        <v>#NAME?</v>
      </c>
    </row>
    <row r="4511" spans="1:6" x14ac:dyDescent="0.25">
      <c r="A4511" s="1360" t="s">
        <v>22218</v>
      </c>
      <c r="B4511" s="1318" t="s">
        <v>21930</v>
      </c>
    </row>
    <row r="4512" spans="1:6" x14ac:dyDescent="0.25">
      <c r="A4512" s="1360" t="s">
        <v>21931</v>
      </c>
      <c r="B4512" s="1318">
        <v>2.5</v>
      </c>
      <c r="C4512" s="1318">
        <v>1.0249999999999999</v>
      </c>
      <c r="D4512" s="1318" t="s">
        <v>21932</v>
      </c>
      <c r="E4512" s="1318">
        <v>2.5</v>
      </c>
      <c r="F4512" s="1318">
        <v>0.97499999999999998</v>
      </c>
    </row>
    <row r="4513" spans="1:6" x14ac:dyDescent="0.25">
      <c r="A4513" s="1360" t="s">
        <v>21933</v>
      </c>
      <c r="B4513" s="1318">
        <v>5</v>
      </c>
      <c r="C4513" s="1318">
        <v>1.05</v>
      </c>
      <c r="D4513" s="1318" t="s">
        <v>21934</v>
      </c>
      <c r="E4513" s="1318">
        <v>5</v>
      </c>
      <c r="F4513" s="1318">
        <v>0.95</v>
      </c>
    </row>
    <row r="4514" spans="1:6" x14ac:dyDescent="0.25">
      <c r="A4514" s="1360" t="s">
        <v>21935</v>
      </c>
      <c r="B4514" s="1318">
        <v>7.5</v>
      </c>
      <c r="C4514" s="1318">
        <v>1.075</v>
      </c>
      <c r="D4514" s="1318" t="s">
        <v>21936</v>
      </c>
      <c r="E4514" s="1318">
        <v>7.5</v>
      </c>
      <c r="F4514" s="1318">
        <v>0.92500000000000004</v>
      </c>
    </row>
    <row r="4515" spans="1:6" x14ac:dyDescent="0.25">
      <c r="A4515" s="1360" t="s">
        <v>21937</v>
      </c>
      <c r="B4515" s="1318">
        <v>10</v>
      </c>
      <c r="C4515" s="1318">
        <v>1.1000000000000001</v>
      </c>
      <c r="D4515" s="1318" t="s">
        <v>21938</v>
      </c>
      <c r="E4515" s="1318">
        <v>10</v>
      </c>
      <c r="F4515" s="1318">
        <v>0.9</v>
      </c>
    </row>
    <row r="4516" spans="1:6" x14ac:dyDescent="0.25">
      <c r="A4516" s="1360" t="s">
        <v>21939</v>
      </c>
      <c r="B4516" s="1318">
        <v>12.5</v>
      </c>
      <c r="C4516" s="1318">
        <v>1.125</v>
      </c>
      <c r="D4516" s="1318" t="s">
        <v>21940</v>
      </c>
      <c r="E4516" s="1318">
        <v>12.5</v>
      </c>
      <c r="F4516" s="1318">
        <v>0.875</v>
      </c>
    </row>
    <row r="4517" spans="1:6" x14ac:dyDescent="0.25">
      <c r="A4517" s="1360" t="s">
        <v>21941</v>
      </c>
      <c r="B4517" s="1318">
        <v>15</v>
      </c>
      <c r="C4517" s="1318">
        <v>1.1499999999999999</v>
      </c>
      <c r="D4517" s="1318" t="s">
        <v>21942</v>
      </c>
      <c r="E4517" s="1318">
        <v>15</v>
      </c>
      <c r="F4517" s="1318">
        <v>0.85</v>
      </c>
    </row>
    <row r="4518" spans="1:6" x14ac:dyDescent="0.25">
      <c r="A4518" s="1360" t="s">
        <v>21943</v>
      </c>
      <c r="B4518" s="1318">
        <v>17.5</v>
      </c>
      <c r="C4518" s="1318">
        <v>1.175</v>
      </c>
      <c r="D4518" s="1318" t="s">
        <v>21944</v>
      </c>
      <c r="E4518" s="1318">
        <v>17.5</v>
      </c>
      <c r="F4518" s="1318">
        <v>0.82499999999999996</v>
      </c>
    </row>
    <row r="4519" spans="1:6" x14ac:dyDescent="0.25">
      <c r="A4519" s="1360" t="s">
        <v>21945</v>
      </c>
      <c r="B4519" s="1318">
        <v>20</v>
      </c>
      <c r="C4519" s="1318">
        <v>1.2</v>
      </c>
      <c r="D4519" s="1318" t="s">
        <v>21946</v>
      </c>
      <c r="E4519" s="1318">
        <v>20</v>
      </c>
      <c r="F4519" s="1318">
        <v>0.8</v>
      </c>
    </row>
    <row r="4520" spans="1:6" x14ac:dyDescent="0.25">
      <c r="A4520" s="1360" t="s">
        <v>16205</v>
      </c>
    </row>
    <row r="4521" spans="1:6" x14ac:dyDescent="0.25">
      <c r="A4521" s="1360" t="s">
        <v>13139</v>
      </c>
    </row>
    <row r="4522" spans="1:6" x14ac:dyDescent="0.25">
      <c r="A4522" s="1360" t="s">
        <v>12704</v>
      </c>
    </row>
    <row r="4523" spans="1:6" x14ac:dyDescent="0.25">
      <c r="A4523" s="1360" t="s">
        <v>17679</v>
      </c>
    </row>
    <row r="4524" spans="1:6" x14ac:dyDescent="0.25">
      <c r="A4524" s="1360" t="s">
        <v>17680</v>
      </c>
    </row>
    <row r="4525" spans="1:6" ht="124" x14ac:dyDescent="0.25">
      <c r="A4525" s="1360" t="s">
        <v>17681</v>
      </c>
    </row>
    <row r="4526" spans="1:6" x14ac:dyDescent="0.25">
      <c r="A4526" s="1360" t="s">
        <v>14396</v>
      </c>
      <c r="B4526" s="1318" t="s">
        <v>14397</v>
      </c>
      <c r="C4526" s="1318" t="s">
        <v>14398</v>
      </c>
    </row>
    <row r="4527" spans="1:6" x14ac:dyDescent="0.25">
      <c r="A4527" s="1360" t="s">
        <v>17682</v>
      </c>
      <c r="B4527" s="1318">
        <v>2</v>
      </c>
    </row>
    <row r="4528" spans="1:6" x14ac:dyDescent="0.25">
      <c r="A4528" s="1360" t="s">
        <v>17683</v>
      </c>
      <c r="B4528" s="1318">
        <v>2</v>
      </c>
    </row>
    <row r="4529" spans="1:3" x14ac:dyDescent="0.25">
      <c r="A4529" s="1360" t="s">
        <v>17684</v>
      </c>
      <c r="B4529" s="1318">
        <v>2</v>
      </c>
    </row>
    <row r="4530" spans="1:3" x14ac:dyDescent="0.25">
      <c r="A4530" s="1360" t="s">
        <v>17685</v>
      </c>
      <c r="B4530" s="1318">
        <v>2</v>
      </c>
    </row>
    <row r="4531" spans="1:3" x14ac:dyDescent="0.25">
      <c r="A4531" s="1360" t="s">
        <v>17686</v>
      </c>
      <c r="B4531" s="1318">
        <v>2</v>
      </c>
    </row>
    <row r="4532" spans="1:3" x14ac:dyDescent="0.25">
      <c r="A4532" s="1360" t="s">
        <v>14399</v>
      </c>
      <c r="B4532" s="1318">
        <v>2</v>
      </c>
    </row>
    <row r="4533" spans="1:3" x14ac:dyDescent="0.25">
      <c r="A4533" s="1360" t="s">
        <v>14400</v>
      </c>
      <c r="B4533" s="1318">
        <v>2</v>
      </c>
    </row>
    <row r="4534" spans="1:3" x14ac:dyDescent="0.25">
      <c r="A4534" s="1360" t="s">
        <v>14401</v>
      </c>
      <c r="B4534" s="1318">
        <v>2</v>
      </c>
    </row>
    <row r="4535" spans="1:3" x14ac:dyDescent="0.25">
      <c r="A4535" s="1360" t="s">
        <v>14402</v>
      </c>
      <c r="B4535" s="1318">
        <v>2</v>
      </c>
    </row>
    <row r="4536" spans="1:3" x14ac:dyDescent="0.25">
      <c r="A4536" s="1360" t="s">
        <v>14403</v>
      </c>
      <c r="B4536" s="1318">
        <v>2</v>
      </c>
    </row>
    <row r="4537" spans="1:3" x14ac:dyDescent="0.25">
      <c r="A4537" s="1360" t="s">
        <v>17687</v>
      </c>
      <c r="B4537" s="1318">
        <v>2</v>
      </c>
    </row>
    <row r="4538" spans="1:3" x14ac:dyDescent="0.25">
      <c r="A4538" s="1360" t="s">
        <v>17688</v>
      </c>
      <c r="B4538" s="1318">
        <v>2</v>
      </c>
    </row>
    <row r="4539" spans="1:3" x14ac:dyDescent="0.25">
      <c r="A4539" s="1360" t="s">
        <v>17689</v>
      </c>
      <c r="B4539" s="1318">
        <v>2</v>
      </c>
    </row>
    <row r="4540" spans="1:3" x14ac:dyDescent="0.25">
      <c r="A4540" s="1360" t="s">
        <v>17690</v>
      </c>
      <c r="B4540" s="1318">
        <v>2</v>
      </c>
    </row>
    <row r="4541" spans="1:3" x14ac:dyDescent="0.25">
      <c r="A4541" s="1360" t="s">
        <v>14481</v>
      </c>
      <c r="B4541" s="1318">
        <v>3</v>
      </c>
      <c r="C4541" s="1318" t="s">
        <v>13040</v>
      </c>
    </row>
    <row r="4542" spans="1:3" x14ac:dyDescent="0.25">
      <c r="A4542" s="1360" t="s">
        <v>17691</v>
      </c>
      <c r="B4542" s="1318">
        <v>2</v>
      </c>
    </row>
    <row r="4543" spans="1:3" x14ac:dyDescent="0.25">
      <c r="A4543" s="1360" t="s">
        <v>17692</v>
      </c>
      <c r="B4543" s="1318">
        <v>2</v>
      </c>
    </row>
    <row r="4544" spans="1:3" x14ac:dyDescent="0.25">
      <c r="A4544" s="1360" t="s">
        <v>14404</v>
      </c>
      <c r="B4544" s="1318">
        <v>2</v>
      </c>
    </row>
    <row r="4545" spans="1:3" x14ac:dyDescent="0.25">
      <c r="A4545" s="1360" t="s">
        <v>17693</v>
      </c>
      <c r="B4545" s="1318">
        <v>2</v>
      </c>
    </row>
    <row r="4546" spans="1:3" x14ac:dyDescent="0.25">
      <c r="A4546" s="1360" t="s">
        <v>17694</v>
      </c>
      <c r="B4546" s="1318">
        <v>2</v>
      </c>
    </row>
    <row r="4547" spans="1:3" x14ac:dyDescent="0.25">
      <c r="A4547" s="1360" t="s">
        <v>14405</v>
      </c>
      <c r="B4547" s="1318">
        <v>2</v>
      </c>
    </row>
    <row r="4548" spans="1:3" x14ac:dyDescent="0.25">
      <c r="A4548" s="1360" t="s">
        <v>17695</v>
      </c>
      <c r="B4548" s="1318">
        <v>2</v>
      </c>
    </row>
    <row r="4549" spans="1:3" x14ac:dyDescent="0.25">
      <c r="A4549" s="1360" t="s">
        <v>14406</v>
      </c>
      <c r="B4549" s="1318">
        <v>2</v>
      </c>
    </row>
    <row r="4550" spans="1:3" x14ac:dyDescent="0.25">
      <c r="A4550" s="1360" t="s">
        <v>14407</v>
      </c>
      <c r="B4550" s="1318">
        <v>2</v>
      </c>
      <c r="C4550" s="1318" t="s">
        <v>17696</v>
      </c>
    </row>
    <row r="4551" spans="1:3" x14ac:dyDescent="0.25">
      <c r="A4551" s="1360" t="s">
        <v>17697</v>
      </c>
      <c r="B4551" s="1318">
        <v>2</v>
      </c>
    </row>
    <row r="4552" spans="1:3" x14ac:dyDescent="0.25">
      <c r="A4552" s="1360" t="s">
        <v>14408</v>
      </c>
      <c r="B4552" s="1318">
        <v>2</v>
      </c>
    </row>
    <row r="4553" spans="1:3" x14ac:dyDescent="0.25">
      <c r="A4553" s="1360" t="s">
        <v>17698</v>
      </c>
      <c r="B4553" s="1318">
        <v>2</v>
      </c>
    </row>
    <row r="4554" spans="1:3" x14ac:dyDescent="0.25">
      <c r="A4554" s="1360" t="s">
        <v>14409</v>
      </c>
      <c r="B4554" s="1318">
        <v>2</v>
      </c>
    </row>
    <row r="4555" spans="1:3" x14ac:dyDescent="0.25">
      <c r="A4555" s="1360" t="s">
        <v>14410</v>
      </c>
      <c r="B4555" s="1318">
        <v>2</v>
      </c>
    </row>
    <row r="4556" spans="1:3" x14ac:dyDescent="0.25">
      <c r="A4556" s="1360" t="s">
        <v>17699</v>
      </c>
      <c r="B4556" s="1318">
        <v>2</v>
      </c>
    </row>
    <row r="4557" spans="1:3" x14ac:dyDescent="0.25">
      <c r="A4557" s="1360" t="s">
        <v>14482</v>
      </c>
      <c r="B4557" s="1318">
        <v>3</v>
      </c>
    </row>
    <row r="4558" spans="1:3" x14ac:dyDescent="0.25">
      <c r="A4558" s="1360" t="s">
        <v>14483</v>
      </c>
      <c r="B4558" s="1318">
        <v>3</v>
      </c>
    </row>
    <row r="4559" spans="1:3" x14ac:dyDescent="0.25">
      <c r="A4559" s="1360" t="s">
        <v>17700</v>
      </c>
      <c r="B4559" s="1318">
        <v>3</v>
      </c>
    </row>
    <row r="4560" spans="1:3" x14ac:dyDescent="0.25">
      <c r="A4560" s="1360" t="s">
        <v>14484</v>
      </c>
      <c r="B4560" s="1318">
        <v>3</v>
      </c>
    </row>
    <row r="4561" spans="1:3" x14ac:dyDescent="0.25">
      <c r="A4561" s="1360" t="s">
        <v>14485</v>
      </c>
      <c r="B4561" s="1318">
        <v>3</v>
      </c>
    </row>
    <row r="4562" spans="1:3" x14ac:dyDescent="0.25">
      <c r="A4562" s="1360" t="s">
        <v>17701</v>
      </c>
      <c r="B4562" s="1318">
        <v>2</v>
      </c>
    </row>
    <row r="4563" spans="1:3" x14ac:dyDescent="0.25">
      <c r="A4563" s="1360" t="s">
        <v>14490</v>
      </c>
      <c r="B4563" s="1318">
        <v>3</v>
      </c>
    </row>
    <row r="4564" spans="1:3" x14ac:dyDescent="0.25">
      <c r="A4564" s="1360" t="s">
        <v>21947</v>
      </c>
      <c r="B4564" s="1318">
        <v>3</v>
      </c>
      <c r="C4564" s="1318" t="s">
        <v>12716</v>
      </c>
    </row>
    <row r="4565" spans="1:3" x14ac:dyDescent="0.25">
      <c r="A4565" s="1360" t="s">
        <v>17703</v>
      </c>
      <c r="B4565" s="1318">
        <v>2</v>
      </c>
    </row>
    <row r="4566" spans="1:3" x14ac:dyDescent="0.25">
      <c r="A4566" s="1360" t="s">
        <v>17704</v>
      </c>
      <c r="B4566" s="1318">
        <v>2</v>
      </c>
    </row>
    <row r="4567" spans="1:3" x14ac:dyDescent="0.25">
      <c r="A4567" s="1360" t="s">
        <v>21948</v>
      </c>
      <c r="B4567" s="1318">
        <v>2</v>
      </c>
    </row>
    <row r="4568" spans="1:3" x14ac:dyDescent="0.25">
      <c r="A4568" s="1360" t="s">
        <v>21949</v>
      </c>
      <c r="B4568" s="1318">
        <v>2</v>
      </c>
    </row>
    <row r="4569" spans="1:3" x14ac:dyDescent="0.25">
      <c r="A4569" s="1360" t="s">
        <v>14411</v>
      </c>
      <c r="B4569" s="1318">
        <v>2</v>
      </c>
    </row>
    <row r="4570" spans="1:3" x14ac:dyDescent="0.25">
      <c r="A4570" s="1360" t="s">
        <v>14412</v>
      </c>
      <c r="B4570" s="1318">
        <v>2</v>
      </c>
    </row>
    <row r="4571" spans="1:3" x14ac:dyDescent="0.25">
      <c r="A4571" s="1360" t="s">
        <v>17707</v>
      </c>
      <c r="B4571" s="1318">
        <v>2</v>
      </c>
    </row>
    <row r="4572" spans="1:3" x14ac:dyDescent="0.25">
      <c r="A4572" s="1360" t="s">
        <v>17708</v>
      </c>
      <c r="B4572" s="1318">
        <v>2</v>
      </c>
    </row>
    <row r="4573" spans="1:3" x14ac:dyDescent="0.25">
      <c r="A4573" s="1360" t="s">
        <v>17709</v>
      </c>
      <c r="B4573" s="1318">
        <v>2</v>
      </c>
    </row>
    <row r="4574" spans="1:3" x14ac:dyDescent="0.25">
      <c r="A4574" s="1360" t="s">
        <v>17710</v>
      </c>
      <c r="B4574" s="1318">
        <v>2</v>
      </c>
    </row>
    <row r="4575" spans="1:3" x14ac:dyDescent="0.25">
      <c r="A4575" s="1360" t="s">
        <v>17711</v>
      </c>
      <c r="B4575" s="1318">
        <v>2</v>
      </c>
    </row>
    <row r="4576" spans="1:3" x14ac:dyDescent="0.25">
      <c r="A4576" s="1360" t="s">
        <v>17712</v>
      </c>
      <c r="B4576" s="1318">
        <v>3</v>
      </c>
    </row>
    <row r="4577" spans="1:3" x14ac:dyDescent="0.25">
      <c r="A4577" s="1360" t="s">
        <v>17713</v>
      </c>
      <c r="B4577" s="1318">
        <v>2</v>
      </c>
    </row>
    <row r="4578" spans="1:3" x14ac:dyDescent="0.25">
      <c r="A4578" s="1360" t="s">
        <v>17714</v>
      </c>
      <c r="B4578" s="1318">
        <v>2</v>
      </c>
    </row>
    <row r="4579" spans="1:3" x14ac:dyDescent="0.25">
      <c r="A4579" s="1360" t="s">
        <v>14413</v>
      </c>
      <c r="B4579" s="1318">
        <v>2</v>
      </c>
      <c r="C4579" s="1318" t="s">
        <v>13040</v>
      </c>
    </row>
    <row r="4580" spans="1:3" x14ac:dyDescent="0.25">
      <c r="A4580" s="1360" t="s">
        <v>17715</v>
      </c>
      <c r="B4580" s="1318">
        <v>2</v>
      </c>
      <c r="C4580" s="1318" t="s">
        <v>13040</v>
      </c>
    </row>
    <row r="4581" spans="1:3" x14ac:dyDescent="0.25">
      <c r="A4581" s="1360" t="s">
        <v>14414</v>
      </c>
      <c r="B4581" s="1318">
        <v>2</v>
      </c>
      <c r="C4581" s="1318" t="s">
        <v>13040</v>
      </c>
    </row>
    <row r="4582" spans="1:3" x14ac:dyDescent="0.25">
      <c r="A4582" s="1360" t="s">
        <v>14416</v>
      </c>
      <c r="B4582" s="1318">
        <v>2</v>
      </c>
      <c r="C4582" s="1318" t="s">
        <v>17696</v>
      </c>
    </row>
    <row r="4583" spans="1:3" x14ac:dyDescent="0.25">
      <c r="A4583" s="1360" t="s">
        <v>14415</v>
      </c>
      <c r="B4583" s="1318">
        <v>2</v>
      </c>
    </row>
    <row r="4584" spans="1:3" x14ac:dyDescent="0.25">
      <c r="A4584" s="1360" t="s">
        <v>14417</v>
      </c>
      <c r="B4584" s="1318">
        <v>2</v>
      </c>
      <c r="C4584" s="1318" t="s">
        <v>17696</v>
      </c>
    </row>
    <row r="4585" spans="1:3" x14ac:dyDescent="0.25">
      <c r="A4585" s="1360" t="s">
        <v>14418</v>
      </c>
      <c r="B4585" s="1318">
        <v>2</v>
      </c>
    </row>
    <row r="4586" spans="1:3" x14ac:dyDescent="0.25">
      <c r="A4586" s="1360" t="s">
        <v>14419</v>
      </c>
      <c r="B4586" s="1318">
        <v>2</v>
      </c>
      <c r="C4586" s="1318" t="s">
        <v>13040</v>
      </c>
    </row>
    <row r="4587" spans="1:3" x14ac:dyDescent="0.25">
      <c r="A4587" s="1360" t="s">
        <v>17716</v>
      </c>
      <c r="B4587" s="1318">
        <v>2</v>
      </c>
      <c r="C4587" s="1318" t="s">
        <v>13040</v>
      </c>
    </row>
    <row r="4588" spans="1:3" x14ac:dyDescent="0.25">
      <c r="A4588" s="1360" t="s">
        <v>14420</v>
      </c>
      <c r="B4588" s="1318">
        <v>2</v>
      </c>
    </row>
    <row r="4589" spans="1:3" x14ac:dyDescent="0.25">
      <c r="A4589" s="1360" t="s">
        <v>14486</v>
      </c>
      <c r="B4589" s="1318">
        <v>3</v>
      </c>
    </row>
    <row r="4590" spans="1:3" x14ac:dyDescent="0.25">
      <c r="A4590" s="1360" t="s">
        <v>14421</v>
      </c>
      <c r="B4590" s="1318">
        <v>2</v>
      </c>
    </row>
    <row r="4591" spans="1:3" x14ac:dyDescent="0.25">
      <c r="A4591" s="1360" t="s">
        <v>14422</v>
      </c>
      <c r="B4591" s="1318">
        <v>2</v>
      </c>
    </row>
    <row r="4592" spans="1:3" x14ac:dyDescent="0.25">
      <c r="A4592" s="1360" t="s">
        <v>14423</v>
      </c>
      <c r="B4592" s="1318">
        <v>2</v>
      </c>
    </row>
    <row r="4593" spans="1:2" x14ac:dyDescent="0.25">
      <c r="A4593" s="1360" t="s">
        <v>17717</v>
      </c>
      <c r="B4593" s="1318">
        <v>2</v>
      </c>
    </row>
    <row r="4594" spans="1:2" x14ac:dyDescent="0.25">
      <c r="A4594" s="1360" t="s">
        <v>17718</v>
      </c>
      <c r="B4594" s="1318">
        <v>2</v>
      </c>
    </row>
    <row r="4595" spans="1:2" x14ac:dyDescent="0.25">
      <c r="A4595" s="1360" t="s">
        <v>17719</v>
      </c>
      <c r="B4595" s="1318">
        <v>2</v>
      </c>
    </row>
    <row r="4596" spans="1:2" x14ac:dyDescent="0.25">
      <c r="A4596" s="1360" t="s">
        <v>14424</v>
      </c>
      <c r="B4596" s="1318">
        <v>2</v>
      </c>
    </row>
    <row r="4597" spans="1:2" x14ac:dyDescent="0.25">
      <c r="A4597" s="1360" t="s">
        <v>14425</v>
      </c>
      <c r="B4597" s="1318">
        <v>2</v>
      </c>
    </row>
    <row r="4598" spans="1:2" x14ac:dyDescent="0.25">
      <c r="A4598" s="1360" t="s">
        <v>14426</v>
      </c>
      <c r="B4598" s="1318">
        <v>2</v>
      </c>
    </row>
    <row r="4599" spans="1:2" x14ac:dyDescent="0.25">
      <c r="A4599" s="1360" t="s">
        <v>14427</v>
      </c>
      <c r="B4599" s="1318">
        <v>2</v>
      </c>
    </row>
    <row r="4600" spans="1:2" x14ac:dyDescent="0.25">
      <c r="A4600" s="1360" t="s">
        <v>21950</v>
      </c>
      <c r="B4600" s="1318" t="s">
        <v>17721</v>
      </c>
    </row>
    <row r="4601" spans="1:2" x14ac:dyDescent="0.25">
      <c r="A4601" s="1360" t="s">
        <v>13040</v>
      </c>
    </row>
    <row r="4602" spans="1:2" x14ac:dyDescent="0.25">
      <c r="A4602" s="1360" t="s">
        <v>17722</v>
      </c>
      <c r="B4602" s="1318">
        <v>2</v>
      </c>
    </row>
    <row r="4603" spans="1:2" x14ac:dyDescent="0.25">
      <c r="A4603" s="1360" t="s">
        <v>17723</v>
      </c>
      <c r="B4603" s="1318">
        <v>2</v>
      </c>
    </row>
    <row r="4604" spans="1:2" x14ac:dyDescent="0.25">
      <c r="A4604" s="1360" t="s">
        <v>17724</v>
      </c>
      <c r="B4604" s="1318">
        <v>2</v>
      </c>
    </row>
    <row r="4605" spans="1:2" x14ac:dyDescent="0.25">
      <c r="A4605" s="1360" t="s">
        <v>17725</v>
      </c>
      <c r="B4605" s="1318">
        <v>2</v>
      </c>
    </row>
    <row r="4606" spans="1:2" x14ac:dyDescent="0.25">
      <c r="A4606" s="1360" t="s">
        <v>17726</v>
      </c>
      <c r="B4606" s="1318">
        <v>2</v>
      </c>
    </row>
    <row r="4607" spans="1:2" x14ac:dyDescent="0.25">
      <c r="A4607" s="1360" t="s">
        <v>17727</v>
      </c>
      <c r="B4607" s="1318">
        <v>3</v>
      </c>
    </row>
    <row r="4608" spans="1:2" x14ac:dyDescent="0.25">
      <c r="A4608" s="1360" t="s">
        <v>17728</v>
      </c>
      <c r="B4608" s="1318">
        <v>2</v>
      </c>
    </row>
    <row r="4609" spans="1:3" x14ac:dyDescent="0.25">
      <c r="A4609" s="1360" t="s">
        <v>17729</v>
      </c>
      <c r="B4609" s="1318">
        <v>2</v>
      </c>
    </row>
    <row r="4610" spans="1:3" x14ac:dyDescent="0.25">
      <c r="A4610" s="1360" t="s">
        <v>14428</v>
      </c>
      <c r="B4610" s="1318">
        <v>2</v>
      </c>
    </row>
    <row r="4611" spans="1:3" x14ac:dyDescent="0.25">
      <c r="A4611" s="1360" t="s">
        <v>14429</v>
      </c>
      <c r="B4611" s="1318">
        <v>2</v>
      </c>
    </row>
    <row r="4612" spans="1:3" x14ac:dyDescent="0.25">
      <c r="A4612" s="1360" t="s">
        <v>14430</v>
      </c>
      <c r="B4612" s="1318">
        <v>2</v>
      </c>
      <c r="C4612" s="1318" t="s">
        <v>12606</v>
      </c>
    </row>
    <row r="4613" spans="1:3" x14ac:dyDescent="0.25">
      <c r="A4613" s="1360" t="s">
        <v>14431</v>
      </c>
      <c r="B4613" s="1318">
        <v>2</v>
      </c>
    </row>
    <row r="4614" spans="1:3" x14ac:dyDescent="0.25">
      <c r="A4614" s="1360" t="s">
        <v>14432</v>
      </c>
      <c r="B4614" s="1318">
        <v>2</v>
      </c>
    </row>
    <row r="4615" spans="1:3" x14ac:dyDescent="0.25">
      <c r="A4615" s="1360" t="s">
        <v>17730</v>
      </c>
      <c r="B4615" s="1318">
        <v>2</v>
      </c>
    </row>
    <row r="4616" spans="1:3" x14ac:dyDescent="0.25">
      <c r="A4616" s="1360" t="s">
        <v>14433</v>
      </c>
      <c r="B4616" s="1318">
        <v>2</v>
      </c>
    </row>
    <row r="4617" spans="1:3" x14ac:dyDescent="0.25">
      <c r="A4617" s="1360" t="s">
        <v>17731</v>
      </c>
      <c r="B4617" s="1318">
        <v>2</v>
      </c>
    </row>
    <row r="4618" spans="1:3" x14ac:dyDescent="0.25">
      <c r="A4618" s="1360" t="s">
        <v>17732</v>
      </c>
      <c r="B4618" s="1318">
        <v>2</v>
      </c>
    </row>
    <row r="4619" spans="1:3" x14ac:dyDescent="0.25">
      <c r="A4619" s="1360" t="s">
        <v>17733</v>
      </c>
      <c r="B4619" s="1318">
        <v>2</v>
      </c>
    </row>
    <row r="4620" spans="1:3" x14ac:dyDescent="0.25">
      <c r="A4620" s="1360" t="s">
        <v>14434</v>
      </c>
      <c r="B4620" s="1318">
        <v>2</v>
      </c>
    </row>
    <row r="4621" spans="1:3" x14ac:dyDescent="0.25">
      <c r="A4621" s="1360" t="s">
        <v>17734</v>
      </c>
      <c r="B4621" s="1318">
        <v>2</v>
      </c>
    </row>
    <row r="4622" spans="1:3" x14ac:dyDescent="0.25">
      <c r="A4622" s="1360" t="s">
        <v>21951</v>
      </c>
      <c r="B4622" s="1318">
        <v>2</v>
      </c>
    </row>
    <row r="4623" spans="1:3" x14ac:dyDescent="0.25">
      <c r="A4623" s="1360" t="s">
        <v>21952</v>
      </c>
      <c r="B4623" s="1318">
        <v>2</v>
      </c>
    </row>
    <row r="4624" spans="1:3" x14ac:dyDescent="0.25">
      <c r="A4624" s="1360" t="s">
        <v>14435</v>
      </c>
      <c r="B4624" s="1318">
        <v>2</v>
      </c>
    </row>
    <row r="4625" spans="1:3" x14ac:dyDescent="0.25">
      <c r="A4625" s="1360" t="s">
        <v>17737</v>
      </c>
      <c r="B4625" s="1318">
        <v>2</v>
      </c>
    </row>
    <row r="4626" spans="1:3" x14ac:dyDescent="0.25">
      <c r="A4626" s="1360" t="s">
        <v>17738</v>
      </c>
      <c r="B4626" s="1318">
        <v>2</v>
      </c>
    </row>
    <row r="4627" spans="1:3" x14ac:dyDescent="0.25">
      <c r="A4627" s="1360" t="s">
        <v>14436</v>
      </c>
      <c r="B4627" s="1318">
        <v>2</v>
      </c>
    </row>
    <row r="4628" spans="1:3" x14ac:dyDescent="0.25">
      <c r="A4628" s="1360" t="s">
        <v>17739</v>
      </c>
      <c r="B4628" s="1318">
        <v>2</v>
      </c>
    </row>
    <row r="4629" spans="1:3" x14ac:dyDescent="0.25">
      <c r="A4629" s="1360" t="s">
        <v>17740</v>
      </c>
      <c r="B4629" s="1318">
        <v>2</v>
      </c>
    </row>
    <row r="4630" spans="1:3" x14ac:dyDescent="0.25">
      <c r="A4630" s="1360" t="s">
        <v>17741</v>
      </c>
      <c r="B4630" s="1318">
        <v>2</v>
      </c>
    </row>
    <row r="4631" spans="1:3" x14ac:dyDescent="0.25">
      <c r="A4631" s="1360" t="s">
        <v>17742</v>
      </c>
      <c r="B4631" s="1318">
        <v>2</v>
      </c>
    </row>
    <row r="4632" spans="1:3" x14ac:dyDescent="0.25">
      <c r="A4632" s="1360" t="s">
        <v>17743</v>
      </c>
      <c r="B4632" s="1318">
        <v>2</v>
      </c>
    </row>
    <row r="4633" spans="1:3" x14ac:dyDescent="0.25">
      <c r="A4633" s="1360" t="s">
        <v>14487</v>
      </c>
      <c r="B4633" s="1318">
        <v>3</v>
      </c>
      <c r="C4633" s="1318" t="s">
        <v>12606</v>
      </c>
    </row>
    <row r="4634" spans="1:3" x14ac:dyDescent="0.25">
      <c r="A4634" s="1360" t="s">
        <v>17744</v>
      </c>
      <c r="B4634" s="1318">
        <v>2</v>
      </c>
    </row>
    <row r="4635" spans="1:3" x14ac:dyDescent="0.25">
      <c r="A4635" s="1360" t="s">
        <v>17745</v>
      </c>
      <c r="B4635" s="1318">
        <v>2</v>
      </c>
    </row>
    <row r="4636" spans="1:3" x14ac:dyDescent="0.25">
      <c r="A4636" s="1360" t="s">
        <v>17746</v>
      </c>
      <c r="B4636" s="1318">
        <v>2</v>
      </c>
    </row>
    <row r="4637" spans="1:3" x14ac:dyDescent="0.25">
      <c r="A4637" s="1360" t="s">
        <v>17747</v>
      </c>
      <c r="B4637" s="1318">
        <v>3</v>
      </c>
      <c r="C4637" s="1318" t="s">
        <v>12606</v>
      </c>
    </row>
    <row r="4638" spans="1:3" x14ac:dyDescent="0.25">
      <c r="A4638" s="1360" t="s">
        <v>17748</v>
      </c>
      <c r="B4638" s="1318">
        <v>3</v>
      </c>
    </row>
    <row r="4639" spans="1:3" x14ac:dyDescent="0.25">
      <c r="A4639" s="1360" t="s">
        <v>14438</v>
      </c>
      <c r="B4639" s="1318">
        <v>2</v>
      </c>
    </row>
    <row r="4640" spans="1:3" x14ac:dyDescent="0.25">
      <c r="A4640" s="1360" t="s">
        <v>17749</v>
      </c>
      <c r="B4640" s="1318">
        <v>2</v>
      </c>
    </row>
    <row r="4641" spans="1:3" x14ac:dyDescent="0.25">
      <c r="A4641" s="1360" t="s">
        <v>14437</v>
      </c>
      <c r="B4641" s="1318">
        <v>2</v>
      </c>
    </row>
    <row r="4642" spans="1:3" x14ac:dyDescent="0.25">
      <c r="A4642" s="1360" t="s">
        <v>17750</v>
      </c>
      <c r="B4642" s="1318">
        <v>2</v>
      </c>
    </row>
    <row r="4643" spans="1:3" x14ac:dyDescent="0.25">
      <c r="A4643" s="1360" t="s">
        <v>14439</v>
      </c>
      <c r="B4643" s="1318">
        <v>2</v>
      </c>
    </row>
    <row r="4644" spans="1:3" x14ac:dyDescent="0.25">
      <c r="A4644" s="1360" t="s">
        <v>14488</v>
      </c>
      <c r="B4644" s="1318">
        <v>3</v>
      </c>
    </row>
    <row r="4645" spans="1:3" x14ac:dyDescent="0.25">
      <c r="A4645" s="1360" t="s">
        <v>14440</v>
      </c>
      <c r="B4645" s="1318">
        <v>2</v>
      </c>
    </row>
    <row r="4646" spans="1:3" x14ac:dyDescent="0.25">
      <c r="A4646" s="1360" t="s">
        <v>14441</v>
      </c>
      <c r="B4646" s="1318">
        <v>2</v>
      </c>
    </row>
    <row r="4647" spans="1:3" x14ac:dyDescent="0.25">
      <c r="A4647" s="1360" t="s">
        <v>14494</v>
      </c>
      <c r="B4647" s="1318" t="s">
        <v>17721</v>
      </c>
    </row>
    <row r="4649" spans="1:3" x14ac:dyDescent="0.25">
      <c r="A4649" s="1360" t="s">
        <v>17751</v>
      </c>
      <c r="B4649" s="1318">
        <v>3</v>
      </c>
    </row>
    <row r="4650" spans="1:3" x14ac:dyDescent="0.25">
      <c r="A4650" s="1360" t="s">
        <v>14442</v>
      </c>
      <c r="B4650" s="1318">
        <v>2</v>
      </c>
    </row>
    <row r="4651" spans="1:3" x14ac:dyDescent="0.25">
      <c r="A4651" s="1360" t="s">
        <v>14443</v>
      </c>
      <c r="B4651" s="1318">
        <v>2</v>
      </c>
    </row>
    <row r="4652" spans="1:3" x14ac:dyDescent="0.25">
      <c r="A4652" s="1360" t="s">
        <v>14444</v>
      </c>
      <c r="B4652" s="1318">
        <v>2</v>
      </c>
    </row>
    <row r="4653" spans="1:3" x14ac:dyDescent="0.25">
      <c r="A4653" s="1360" t="s">
        <v>14489</v>
      </c>
      <c r="B4653" s="1318">
        <v>3</v>
      </c>
      <c r="C4653" s="1318" t="s">
        <v>12606</v>
      </c>
    </row>
    <row r="4654" spans="1:3" x14ac:dyDescent="0.25">
      <c r="A4654" s="1360" t="s">
        <v>14495</v>
      </c>
      <c r="B4654" s="1318" t="s">
        <v>17721</v>
      </c>
    </row>
    <row r="4656" spans="1:3" x14ac:dyDescent="0.25">
      <c r="A4656" s="1360" t="s">
        <v>14445</v>
      </c>
      <c r="B4656" s="1318">
        <v>2</v>
      </c>
    </row>
    <row r="4657" spans="1:3" x14ac:dyDescent="0.25">
      <c r="A4657" s="1360" t="s">
        <v>14446</v>
      </c>
      <c r="B4657" s="1318">
        <v>2</v>
      </c>
    </row>
    <row r="4658" spans="1:3" x14ac:dyDescent="0.25">
      <c r="A4658" s="1360" t="s">
        <v>14447</v>
      </c>
      <c r="B4658" s="1318">
        <v>2</v>
      </c>
    </row>
    <row r="4659" spans="1:3" x14ac:dyDescent="0.25">
      <c r="A4659" s="1360" t="s">
        <v>17752</v>
      </c>
      <c r="B4659" s="1318">
        <v>2</v>
      </c>
    </row>
    <row r="4660" spans="1:3" x14ac:dyDescent="0.25">
      <c r="A4660" s="1360" t="s">
        <v>14448</v>
      </c>
      <c r="B4660" s="1318">
        <v>2</v>
      </c>
    </row>
    <row r="4661" spans="1:3" x14ac:dyDescent="0.25">
      <c r="A4661" s="1360" t="s">
        <v>14449</v>
      </c>
      <c r="B4661" s="1318">
        <v>2</v>
      </c>
      <c r="C4661" s="1318" t="s">
        <v>12606</v>
      </c>
    </row>
    <row r="4662" spans="1:3" x14ac:dyDescent="0.25">
      <c r="A4662" s="1360" t="s">
        <v>17753</v>
      </c>
      <c r="B4662" s="1318">
        <v>2</v>
      </c>
    </row>
    <row r="4663" spans="1:3" x14ac:dyDescent="0.25">
      <c r="A4663" s="1360" t="s">
        <v>14450</v>
      </c>
      <c r="B4663" s="1318">
        <v>2</v>
      </c>
    </row>
    <row r="4664" spans="1:3" x14ac:dyDescent="0.25">
      <c r="A4664" s="1360" t="s">
        <v>14451</v>
      </c>
      <c r="B4664" s="1318">
        <v>2</v>
      </c>
    </row>
    <row r="4665" spans="1:3" x14ac:dyDescent="0.25">
      <c r="A4665" s="1360" t="s">
        <v>14452</v>
      </c>
      <c r="B4665" s="1318">
        <v>2</v>
      </c>
    </row>
    <row r="4666" spans="1:3" x14ac:dyDescent="0.25">
      <c r="A4666" s="1360" t="s">
        <v>14453</v>
      </c>
      <c r="B4666" s="1318">
        <v>2</v>
      </c>
    </row>
    <row r="4667" spans="1:3" x14ac:dyDescent="0.25">
      <c r="A4667" s="1360" t="s">
        <v>14454</v>
      </c>
      <c r="B4667" s="1318">
        <v>2</v>
      </c>
    </row>
    <row r="4668" spans="1:3" x14ac:dyDescent="0.25">
      <c r="A4668" s="1360" t="s">
        <v>17754</v>
      </c>
      <c r="B4668" s="1318">
        <v>2</v>
      </c>
    </row>
    <row r="4669" spans="1:3" x14ac:dyDescent="0.25">
      <c r="A4669" s="1360" t="s">
        <v>17755</v>
      </c>
      <c r="B4669" s="1318">
        <v>3</v>
      </c>
    </row>
    <row r="4670" spans="1:3" x14ac:dyDescent="0.25">
      <c r="A4670" s="1360" t="s">
        <v>17756</v>
      </c>
      <c r="B4670" s="1318">
        <v>2</v>
      </c>
    </row>
    <row r="4671" spans="1:3" x14ac:dyDescent="0.25">
      <c r="A4671" s="1360" t="s">
        <v>17757</v>
      </c>
      <c r="B4671" s="1318">
        <v>2</v>
      </c>
    </row>
    <row r="4672" spans="1:3" x14ac:dyDescent="0.25">
      <c r="A4672" s="1360" t="s">
        <v>17758</v>
      </c>
      <c r="B4672" s="1318">
        <v>2</v>
      </c>
    </row>
    <row r="4673" spans="1:3" x14ac:dyDescent="0.25">
      <c r="A4673" s="1360" t="s">
        <v>14455</v>
      </c>
      <c r="B4673" s="1318">
        <v>2</v>
      </c>
    </row>
    <row r="4674" spans="1:3" x14ac:dyDescent="0.25">
      <c r="A4674" s="1360" t="s">
        <v>14456</v>
      </c>
      <c r="B4674" s="1318">
        <v>2</v>
      </c>
    </row>
    <row r="4675" spans="1:3" x14ac:dyDescent="0.25">
      <c r="A4675" s="1360" t="s">
        <v>14457</v>
      </c>
      <c r="B4675" s="1318">
        <v>2</v>
      </c>
    </row>
    <row r="4676" spans="1:3" x14ac:dyDescent="0.25">
      <c r="A4676" s="1360" t="s">
        <v>14458</v>
      </c>
      <c r="B4676" s="1318">
        <v>2</v>
      </c>
    </row>
    <row r="4677" spans="1:3" x14ac:dyDescent="0.25">
      <c r="A4677" s="1360" t="s">
        <v>14459</v>
      </c>
      <c r="B4677" s="1318">
        <v>2</v>
      </c>
    </row>
    <row r="4678" spans="1:3" x14ac:dyDescent="0.25">
      <c r="A4678" s="1360" t="s">
        <v>17759</v>
      </c>
      <c r="B4678" s="1318">
        <v>2</v>
      </c>
    </row>
    <row r="4679" spans="1:3" x14ac:dyDescent="0.25">
      <c r="A4679" s="1360" t="s">
        <v>17760</v>
      </c>
      <c r="B4679" s="1318">
        <v>2</v>
      </c>
    </row>
    <row r="4680" spans="1:3" x14ac:dyDescent="0.25">
      <c r="A4680" s="1360" t="s">
        <v>14460</v>
      </c>
      <c r="B4680" s="1318">
        <v>2</v>
      </c>
    </row>
    <row r="4681" spans="1:3" x14ac:dyDescent="0.25">
      <c r="A4681" s="1360" t="s">
        <v>17761</v>
      </c>
      <c r="B4681" s="1318">
        <v>2</v>
      </c>
    </row>
    <row r="4682" spans="1:3" x14ac:dyDescent="0.25">
      <c r="A4682" s="1360" t="s">
        <v>17762</v>
      </c>
      <c r="B4682" s="1318">
        <v>2</v>
      </c>
    </row>
    <row r="4683" spans="1:3" x14ac:dyDescent="0.25">
      <c r="A4683" s="1360" t="s">
        <v>17763</v>
      </c>
      <c r="B4683" s="1318">
        <v>2</v>
      </c>
    </row>
    <row r="4684" spans="1:3" x14ac:dyDescent="0.25">
      <c r="A4684" s="1360" t="s">
        <v>14461</v>
      </c>
      <c r="B4684" s="1318">
        <v>2</v>
      </c>
      <c r="C4684" s="1318" t="s">
        <v>13040</v>
      </c>
    </row>
    <row r="4685" spans="1:3" x14ac:dyDescent="0.25">
      <c r="A4685" s="1360" t="s">
        <v>17764</v>
      </c>
      <c r="B4685" s="1318">
        <v>2</v>
      </c>
    </row>
    <row r="4686" spans="1:3" x14ac:dyDescent="0.25">
      <c r="A4686" s="1360" t="s">
        <v>17765</v>
      </c>
      <c r="B4686" s="1318">
        <v>3</v>
      </c>
    </row>
    <row r="4687" spans="1:3" x14ac:dyDescent="0.25">
      <c r="A4687" s="1360" t="s">
        <v>14496</v>
      </c>
      <c r="B4687" s="1318" t="s">
        <v>17721</v>
      </c>
    </row>
    <row r="4689" spans="1:3" x14ac:dyDescent="0.25">
      <c r="A4689" s="1360" t="s">
        <v>17766</v>
      </c>
      <c r="B4689" s="1318">
        <v>3</v>
      </c>
    </row>
    <row r="4690" spans="1:3" x14ac:dyDescent="0.25">
      <c r="A4690" s="1360" t="s">
        <v>17767</v>
      </c>
      <c r="B4690" s="1318">
        <v>2</v>
      </c>
    </row>
    <row r="4691" spans="1:3" x14ac:dyDescent="0.25">
      <c r="A4691" s="1360" t="s">
        <v>17768</v>
      </c>
      <c r="B4691" s="1318">
        <v>3</v>
      </c>
    </row>
    <row r="4692" spans="1:3" x14ac:dyDescent="0.25">
      <c r="A4692" s="1360" t="s">
        <v>17769</v>
      </c>
      <c r="B4692" s="1318" t="s">
        <v>17721</v>
      </c>
    </row>
    <row r="4694" spans="1:3" x14ac:dyDescent="0.25">
      <c r="A4694" s="1360" t="s">
        <v>17770</v>
      </c>
      <c r="B4694" s="1318">
        <v>3</v>
      </c>
    </row>
    <row r="4695" spans="1:3" x14ac:dyDescent="0.25">
      <c r="A4695" s="1360" t="s">
        <v>17771</v>
      </c>
      <c r="B4695" s="1318">
        <v>2</v>
      </c>
    </row>
    <row r="4696" spans="1:3" x14ac:dyDescent="0.25">
      <c r="A4696" s="1360" t="s">
        <v>17772</v>
      </c>
      <c r="B4696" s="1318">
        <v>3</v>
      </c>
    </row>
    <row r="4697" spans="1:3" x14ac:dyDescent="0.25">
      <c r="A4697" s="1360" t="s">
        <v>14491</v>
      </c>
      <c r="B4697" s="1318">
        <v>3</v>
      </c>
    </row>
    <row r="4698" spans="1:3" x14ac:dyDescent="0.25">
      <c r="A4698" s="1360" t="s">
        <v>14492</v>
      </c>
      <c r="B4698" s="1318">
        <v>3</v>
      </c>
    </row>
    <row r="4699" spans="1:3" x14ac:dyDescent="0.25">
      <c r="A4699" s="1360" t="s">
        <v>17773</v>
      </c>
      <c r="B4699" s="1318">
        <v>3</v>
      </c>
    </row>
    <row r="4700" spans="1:3" x14ac:dyDescent="0.25">
      <c r="A4700" s="1360" t="s">
        <v>14462</v>
      </c>
      <c r="B4700" s="1318">
        <v>2</v>
      </c>
    </row>
    <row r="4701" spans="1:3" x14ac:dyDescent="0.25">
      <c r="A4701" s="1360" t="s">
        <v>17774</v>
      </c>
      <c r="B4701" s="1318">
        <v>2</v>
      </c>
    </row>
    <row r="4702" spans="1:3" x14ac:dyDescent="0.25">
      <c r="A4702" s="1360" t="s">
        <v>17775</v>
      </c>
      <c r="B4702" s="1318">
        <v>2</v>
      </c>
    </row>
    <row r="4703" spans="1:3" x14ac:dyDescent="0.25">
      <c r="A4703" s="1360" t="s">
        <v>17776</v>
      </c>
      <c r="B4703" s="1318">
        <v>2</v>
      </c>
      <c r="C4703" s="1318" t="s">
        <v>12606</v>
      </c>
    </row>
    <row r="4704" spans="1:3" x14ac:dyDescent="0.25">
      <c r="A4704" s="1360" t="s">
        <v>14497</v>
      </c>
      <c r="B4704" s="1318" t="s">
        <v>17721</v>
      </c>
    </row>
    <row r="4705" spans="1:3" x14ac:dyDescent="0.25">
      <c r="A4705" s="1360" t="s">
        <v>12606</v>
      </c>
    </row>
    <row r="4706" spans="1:3" x14ac:dyDescent="0.25">
      <c r="A4706" s="1360" t="s">
        <v>14463</v>
      </c>
      <c r="B4706" s="1318">
        <v>2</v>
      </c>
    </row>
    <row r="4707" spans="1:3" x14ac:dyDescent="0.25">
      <c r="A4707" s="1360" t="s">
        <v>17777</v>
      </c>
      <c r="B4707" s="1318">
        <v>2</v>
      </c>
    </row>
    <row r="4708" spans="1:3" x14ac:dyDescent="0.25">
      <c r="A4708" s="1360" t="s">
        <v>14464</v>
      </c>
      <c r="B4708" s="1318">
        <v>2</v>
      </c>
    </row>
    <row r="4709" spans="1:3" x14ac:dyDescent="0.25">
      <c r="A4709" s="1360" t="s">
        <v>14498</v>
      </c>
      <c r="B4709" s="1318" t="s">
        <v>17721</v>
      </c>
    </row>
    <row r="4710" spans="1:3" x14ac:dyDescent="0.25">
      <c r="A4710" s="1360" t="s">
        <v>13040</v>
      </c>
    </row>
    <row r="4711" spans="1:3" x14ac:dyDescent="0.25">
      <c r="A4711" s="1360" t="s">
        <v>17778</v>
      </c>
      <c r="B4711" s="1318">
        <v>2</v>
      </c>
    </row>
    <row r="4712" spans="1:3" x14ac:dyDescent="0.25">
      <c r="A4712" s="1360" t="s">
        <v>14465</v>
      </c>
      <c r="B4712" s="1318">
        <v>2</v>
      </c>
    </row>
    <row r="4713" spans="1:3" x14ac:dyDescent="0.25">
      <c r="A4713" s="1360" t="s">
        <v>14466</v>
      </c>
      <c r="B4713" s="1318">
        <v>2</v>
      </c>
    </row>
    <row r="4714" spans="1:3" x14ac:dyDescent="0.25">
      <c r="A4714" s="1360" t="s">
        <v>14467</v>
      </c>
      <c r="B4714" s="1318">
        <v>2</v>
      </c>
      <c r="C4714" s="1318" t="s">
        <v>13040</v>
      </c>
    </row>
    <row r="4715" spans="1:3" x14ac:dyDescent="0.25">
      <c r="A4715" s="1360" t="s">
        <v>17779</v>
      </c>
      <c r="B4715" s="1318">
        <v>2</v>
      </c>
    </row>
    <row r="4716" spans="1:3" x14ac:dyDescent="0.25">
      <c r="A4716" s="1360" t="s">
        <v>14468</v>
      </c>
      <c r="B4716" s="1318">
        <v>2</v>
      </c>
    </row>
    <row r="4717" spans="1:3" x14ac:dyDescent="0.25">
      <c r="A4717" s="1360" t="s">
        <v>17780</v>
      </c>
      <c r="B4717" s="1318">
        <v>2</v>
      </c>
    </row>
    <row r="4718" spans="1:3" x14ac:dyDescent="0.25">
      <c r="A4718" s="1360" t="s">
        <v>17781</v>
      </c>
      <c r="B4718" s="1318">
        <v>2</v>
      </c>
    </row>
    <row r="4719" spans="1:3" x14ac:dyDescent="0.25">
      <c r="A4719" s="1360" t="s">
        <v>14469</v>
      </c>
      <c r="B4719" s="1318">
        <v>2</v>
      </c>
      <c r="C4719" s="1318" t="s">
        <v>17696</v>
      </c>
    </row>
    <row r="4720" spans="1:3" x14ac:dyDescent="0.25">
      <c r="A4720" s="1360" t="s">
        <v>14470</v>
      </c>
      <c r="B4720" s="1318">
        <v>2</v>
      </c>
      <c r="C4720" s="1318" t="s">
        <v>13040</v>
      </c>
    </row>
    <row r="4721" spans="1:3" x14ac:dyDescent="0.25">
      <c r="A4721" s="1360" t="s">
        <v>14472</v>
      </c>
      <c r="B4721" s="1318">
        <v>2</v>
      </c>
    </row>
    <row r="4722" spans="1:3" x14ac:dyDescent="0.25">
      <c r="A4722" s="1360" t="s">
        <v>14471</v>
      </c>
      <c r="B4722" s="1318">
        <v>2</v>
      </c>
    </row>
    <row r="4723" spans="1:3" x14ac:dyDescent="0.25">
      <c r="A4723" s="1360" t="s">
        <v>14473</v>
      </c>
      <c r="B4723" s="1318">
        <v>2</v>
      </c>
    </row>
    <row r="4724" spans="1:3" x14ac:dyDescent="0.25">
      <c r="A4724" s="1360" t="s">
        <v>14474</v>
      </c>
      <c r="B4724" s="1318">
        <v>2</v>
      </c>
    </row>
    <row r="4725" spans="1:3" x14ac:dyDescent="0.25">
      <c r="A4725" s="1360" t="s">
        <v>14475</v>
      </c>
      <c r="B4725" s="1318">
        <v>2</v>
      </c>
    </row>
    <row r="4726" spans="1:3" x14ac:dyDescent="0.25">
      <c r="A4726" s="1360" t="s">
        <v>14476</v>
      </c>
      <c r="B4726" s="1318">
        <v>2</v>
      </c>
    </row>
    <row r="4727" spans="1:3" x14ac:dyDescent="0.25">
      <c r="A4727" s="1360" t="s">
        <v>17782</v>
      </c>
      <c r="B4727" s="1318">
        <v>2</v>
      </c>
    </row>
    <row r="4728" spans="1:3" x14ac:dyDescent="0.25">
      <c r="A4728" s="1360" t="s">
        <v>17783</v>
      </c>
      <c r="B4728" s="1318">
        <v>2</v>
      </c>
    </row>
    <row r="4729" spans="1:3" x14ac:dyDescent="0.25">
      <c r="A4729" s="1360" t="s">
        <v>17784</v>
      </c>
      <c r="B4729" s="1318">
        <v>2</v>
      </c>
    </row>
    <row r="4730" spans="1:3" x14ac:dyDescent="0.25">
      <c r="A4730" s="1360" t="s">
        <v>14477</v>
      </c>
      <c r="B4730" s="1318">
        <v>2</v>
      </c>
      <c r="C4730" s="1318" t="s">
        <v>17696</v>
      </c>
    </row>
    <row r="4731" spans="1:3" x14ac:dyDescent="0.25">
      <c r="A4731" s="1360" t="s">
        <v>17785</v>
      </c>
      <c r="B4731" s="1318">
        <v>2</v>
      </c>
    </row>
    <row r="4732" spans="1:3" x14ac:dyDescent="0.25">
      <c r="A4732" s="1360" t="s">
        <v>14478</v>
      </c>
      <c r="B4732" s="1318">
        <v>2</v>
      </c>
    </row>
    <row r="4733" spans="1:3" x14ac:dyDescent="0.25">
      <c r="A4733" s="1360" t="s">
        <v>17786</v>
      </c>
      <c r="B4733" s="1318">
        <v>2</v>
      </c>
    </row>
    <row r="4734" spans="1:3" x14ac:dyDescent="0.25">
      <c r="A4734" s="1360" t="s">
        <v>17787</v>
      </c>
      <c r="B4734" s="1318">
        <v>2</v>
      </c>
    </row>
    <row r="4735" spans="1:3" x14ac:dyDescent="0.25">
      <c r="A4735" s="1360" t="s">
        <v>14493</v>
      </c>
      <c r="B4735" s="1318">
        <v>3</v>
      </c>
    </row>
    <row r="4736" spans="1:3" x14ac:dyDescent="0.25">
      <c r="A4736" s="1360" t="s">
        <v>14479</v>
      </c>
      <c r="B4736" s="1318">
        <v>2</v>
      </c>
    </row>
    <row r="4737" spans="1:3" x14ac:dyDescent="0.25">
      <c r="A4737" s="1360" t="s">
        <v>14480</v>
      </c>
      <c r="B4737" s="1318">
        <v>2</v>
      </c>
    </row>
    <row r="4738" spans="1:3" x14ac:dyDescent="0.25">
      <c r="A4738" s="1360" t="s">
        <v>16225</v>
      </c>
    </row>
    <row r="4739" spans="1:3" ht="77.5" x14ac:dyDescent="0.25">
      <c r="A4739" s="1360" t="s">
        <v>22471</v>
      </c>
    </row>
    <row r="4740" spans="1:3" x14ac:dyDescent="0.25">
      <c r="A4740" s="1360" t="s">
        <v>17789</v>
      </c>
    </row>
    <row r="4741" spans="1:3" x14ac:dyDescent="0.25">
      <c r="A4741" s="1360" t="s">
        <v>17790</v>
      </c>
    </row>
    <row r="4742" spans="1:3" x14ac:dyDescent="0.25">
      <c r="A4742" s="1360" t="s">
        <v>14396</v>
      </c>
      <c r="B4742" s="1318" t="s">
        <v>14397</v>
      </c>
      <c r="C4742" s="1318" t="s">
        <v>14398</v>
      </c>
    </row>
    <row r="4743" spans="1:3" x14ac:dyDescent="0.25">
      <c r="A4743" s="1360" t="s">
        <v>17791</v>
      </c>
    </row>
    <row r="4744" spans="1:3" x14ac:dyDescent="0.25">
      <c r="A4744" s="1360" t="s">
        <v>17792</v>
      </c>
    </row>
    <row r="4745" spans="1:3" x14ac:dyDescent="0.25">
      <c r="A4745" s="1360" t="s">
        <v>17793</v>
      </c>
    </row>
    <row r="4746" spans="1:3" x14ac:dyDescent="0.25">
      <c r="A4746" s="1360" t="s">
        <v>17794</v>
      </c>
      <c r="B4746" s="1318">
        <v>3</v>
      </c>
    </row>
    <row r="4747" spans="1:3" x14ac:dyDescent="0.25">
      <c r="A4747" s="1360" t="s">
        <v>17795</v>
      </c>
      <c r="B4747" s="1318">
        <v>3</v>
      </c>
    </row>
    <row r="4748" spans="1:3" x14ac:dyDescent="0.25">
      <c r="A4748" s="1360" t="s">
        <v>17796</v>
      </c>
      <c r="B4748" s="1318">
        <v>3</v>
      </c>
    </row>
    <row r="4749" spans="1:3" x14ac:dyDescent="0.25">
      <c r="A4749" s="1360" t="s">
        <v>17797</v>
      </c>
      <c r="B4749" s="1318">
        <v>3</v>
      </c>
    </row>
    <row r="4750" spans="1:3" x14ac:dyDescent="0.25">
      <c r="A4750" s="1360" t="s">
        <v>17798</v>
      </c>
      <c r="B4750" s="1318">
        <v>3</v>
      </c>
    </row>
    <row r="4751" spans="1:3" ht="31" x14ac:dyDescent="0.25">
      <c r="A4751" s="1360" t="s">
        <v>17799</v>
      </c>
      <c r="B4751" s="1318">
        <v>3</v>
      </c>
    </row>
    <row r="4752" spans="1:3" x14ac:dyDescent="0.25">
      <c r="A4752" s="1360" t="s">
        <v>17800</v>
      </c>
      <c r="B4752" s="1318">
        <v>3</v>
      </c>
    </row>
    <row r="4753" spans="1:2" x14ac:dyDescent="0.25">
      <c r="A4753" s="1360" t="s">
        <v>17801</v>
      </c>
      <c r="B4753" s="1318">
        <v>3</v>
      </c>
    </row>
    <row r="4754" spans="1:2" x14ac:dyDescent="0.25">
      <c r="A4754" s="1360" t="s">
        <v>17802</v>
      </c>
      <c r="B4754" s="1318">
        <v>3</v>
      </c>
    </row>
    <row r="4755" spans="1:2" x14ac:dyDescent="0.25">
      <c r="A4755" s="1360" t="s">
        <v>17803</v>
      </c>
      <c r="B4755" s="1318">
        <v>2</v>
      </c>
    </row>
    <row r="4756" spans="1:2" x14ac:dyDescent="0.25">
      <c r="A4756" s="1360" t="s">
        <v>17804</v>
      </c>
      <c r="B4756" s="1318">
        <v>2</v>
      </c>
    </row>
    <row r="4757" spans="1:2" x14ac:dyDescent="0.25">
      <c r="A4757" s="1360" t="s">
        <v>17805</v>
      </c>
      <c r="B4757" s="1318">
        <v>3</v>
      </c>
    </row>
    <row r="4758" spans="1:2" x14ac:dyDescent="0.25">
      <c r="A4758" s="1360" t="s">
        <v>17806</v>
      </c>
      <c r="B4758" s="1318">
        <v>3</v>
      </c>
    </row>
    <row r="4759" spans="1:2" x14ac:dyDescent="0.25">
      <c r="A4759" s="1360" t="s">
        <v>17807</v>
      </c>
      <c r="B4759" s="1318">
        <v>2</v>
      </c>
    </row>
    <row r="4760" spans="1:2" x14ac:dyDescent="0.25">
      <c r="A4760" s="1360" t="s">
        <v>17808</v>
      </c>
    </row>
    <row r="4761" spans="1:2" x14ac:dyDescent="0.25">
      <c r="A4761" s="1360" t="s">
        <v>17809</v>
      </c>
    </row>
    <row r="4762" spans="1:2" x14ac:dyDescent="0.25">
      <c r="A4762" s="1360" t="s">
        <v>17810</v>
      </c>
      <c r="B4762" s="1318">
        <v>4</v>
      </c>
    </row>
    <row r="4763" spans="1:2" x14ac:dyDescent="0.25">
      <c r="A4763" s="1360" t="s">
        <v>17811</v>
      </c>
      <c r="B4763" s="1318">
        <v>2</v>
      </c>
    </row>
    <row r="4764" spans="1:2" x14ac:dyDescent="0.25">
      <c r="A4764" s="1360" t="s">
        <v>17812</v>
      </c>
      <c r="B4764" s="1318">
        <v>2</v>
      </c>
    </row>
    <row r="4765" spans="1:2" x14ac:dyDescent="0.25">
      <c r="A4765" s="1360" t="s">
        <v>17813</v>
      </c>
      <c r="B4765" s="1318">
        <v>2</v>
      </c>
    </row>
    <row r="4766" spans="1:2" x14ac:dyDescent="0.25">
      <c r="A4766" s="1360" t="s">
        <v>17814</v>
      </c>
      <c r="B4766" s="1318">
        <v>2</v>
      </c>
    </row>
    <row r="4767" spans="1:2" x14ac:dyDescent="0.25">
      <c r="A4767" s="1360" t="s">
        <v>17815</v>
      </c>
    </row>
    <row r="4768" spans="1:2" x14ac:dyDescent="0.25">
      <c r="A4768" s="1360" t="s">
        <v>17816</v>
      </c>
    </row>
    <row r="4769" spans="1:2" x14ac:dyDescent="0.25">
      <c r="A4769" s="1360" t="s">
        <v>17817</v>
      </c>
      <c r="B4769" s="1318">
        <v>2</v>
      </c>
    </row>
    <row r="4770" spans="1:2" x14ac:dyDescent="0.25">
      <c r="A4770" s="1360" t="s">
        <v>17818</v>
      </c>
      <c r="B4770" s="1318">
        <v>2</v>
      </c>
    </row>
    <row r="4771" spans="1:2" x14ac:dyDescent="0.25">
      <c r="A4771" s="1360" t="s">
        <v>17819</v>
      </c>
      <c r="B4771" s="1318">
        <v>3</v>
      </c>
    </row>
    <row r="4772" spans="1:2" x14ac:dyDescent="0.25">
      <c r="A4772" s="1360" t="s">
        <v>17820</v>
      </c>
      <c r="B4772" s="1318">
        <v>2</v>
      </c>
    </row>
    <row r="4773" spans="1:2" x14ac:dyDescent="0.25">
      <c r="A4773" s="1360" t="s">
        <v>17821</v>
      </c>
    </row>
    <row r="4774" spans="1:2" x14ac:dyDescent="0.25">
      <c r="A4774" s="1360" t="s">
        <v>17822</v>
      </c>
    </row>
    <row r="4775" spans="1:2" x14ac:dyDescent="0.25">
      <c r="A4775" s="1360" t="s">
        <v>17823</v>
      </c>
      <c r="B4775" s="1318">
        <v>2</v>
      </c>
    </row>
    <row r="4776" spans="1:2" x14ac:dyDescent="0.25">
      <c r="A4776" s="1360" t="s">
        <v>17824</v>
      </c>
      <c r="B4776" s="1318">
        <v>2</v>
      </c>
    </row>
    <row r="4777" spans="1:2" x14ac:dyDescent="0.25">
      <c r="A4777" s="1360" t="s">
        <v>17825</v>
      </c>
      <c r="B4777" s="1318">
        <v>3</v>
      </c>
    </row>
    <row r="4778" spans="1:2" x14ac:dyDescent="0.25">
      <c r="A4778" s="1360" t="s">
        <v>17826</v>
      </c>
      <c r="B4778" s="1318">
        <v>2</v>
      </c>
    </row>
    <row r="4779" spans="1:2" x14ac:dyDescent="0.25">
      <c r="A4779" s="1360" t="s">
        <v>17827</v>
      </c>
      <c r="B4779" s="1318">
        <v>3</v>
      </c>
    </row>
    <row r="4780" spans="1:2" x14ac:dyDescent="0.25">
      <c r="A4780" s="1360" t="s">
        <v>17828</v>
      </c>
      <c r="B4780" s="1318">
        <v>2</v>
      </c>
    </row>
    <row r="4781" spans="1:2" x14ac:dyDescent="0.25">
      <c r="A4781" s="1360" t="s">
        <v>17829</v>
      </c>
    </row>
    <row r="4782" spans="1:2" x14ac:dyDescent="0.25">
      <c r="A4782" s="1360" t="s">
        <v>17830</v>
      </c>
    </row>
    <row r="4783" spans="1:2" x14ac:dyDescent="0.25">
      <c r="A4783" s="1360" t="s">
        <v>17831</v>
      </c>
    </row>
    <row r="4784" spans="1:2" x14ac:dyDescent="0.25">
      <c r="A4784" s="1360" t="s">
        <v>17832</v>
      </c>
      <c r="B4784" s="1318">
        <v>2</v>
      </c>
    </row>
    <row r="4785" spans="1:3" x14ac:dyDescent="0.25">
      <c r="A4785" s="1360" t="s">
        <v>17833</v>
      </c>
    </row>
    <row r="4786" spans="1:3" x14ac:dyDescent="0.25">
      <c r="A4786" s="1360" t="s">
        <v>17834</v>
      </c>
      <c r="B4786" s="1318">
        <v>2</v>
      </c>
    </row>
    <row r="4787" spans="1:3" x14ac:dyDescent="0.25">
      <c r="A4787" s="1360" t="s">
        <v>17835</v>
      </c>
    </row>
    <row r="4788" spans="1:3" x14ac:dyDescent="0.25">
      <c r="A4788" s="1360" t="s">
        <v>17836</v>
      </c>
      <c r="B4788" s="1318">
        <v>2</v>
      </c>
      <c r="C4788" s="1318" t="s">
        <v>12716</v>
      </c>
    </row>
    <row r="4789" spans="1:3" x14ac:dyDescent="0.25">
      <c r="A4789" s="1360" t="s">
        <v>17837</v>
      </c>
    </row>
    <row r="4790" spans="1:3" x14ac:dyDescent="0.25">
      <c r="A4790" s="1360" t="s">
        <v>17838</v>
      </c>
      <c r="B4790" s="1318">
        <v>2</v>
      </c>
    </row>
    <row r="4791" spans="1:3" x14ac:dyDescent="0.25">
      <c r="A4791" s="1360" t="s">
        <v>17839</v>
      </c>
      <c r="B4791" s="1318">
        <v>2</v>
      </c>
    </row>
    <row r="4792" spans="1:3" x14ac:dyDescent="0.25">
      <c r="A4792" s="1360" t="s">
        <v>17840</v>
      </c>
      <c r="B4792" s="1318">
        <v>2</v>
      </c>
    </row>
    <row r="4793" spans="1:3" x14ac:dyDescent="0.25">
      <c r="A4793" s="1360" t="s">
        <v>17841</v>
      </c>
    </row>
    <row r="4794" spans="1:3" x14ac:dyDescent="0.25">
      <c r="A4794" s="1360" t="s">
        <v>17842</v>
      </c>
      <c r="B4794" s="1318">
        <v>3</v>
      </c>
    </row>
    <row r="4795" spans="1:3" x14ac:dyDescent="0.25">
      <c r="A4795" s="1360" t="s">
        <v>17843</v>
      </c>
      <c r="B4795" s="1318">
        <v>2</v>
      </c>
    </row>
    <row r="4796" spans="1:3" x14ac:dyDescent="0.25">
      <c r="A4796" s="1360" t="s">
        <v>17844</v>
      </c>
      <c r="B4796" s="1318">
        <v>2</v>
      </c>
    </row>
    <row r="4797" spans="1:3" x14ac:dyDescent="0.25">
      <c r="A4797" s="1360" t="s">
        <v>17845</v>
      </c>
    </row>
    <row r="4798" spans="1:3" x14ac:dyDescent="0.25">
      <c r="A4798" s="1360" t="s">
        <v>17846</v>
      </c>
      <c r="B4798" s="1318">
        <v>2</v>
      </c>
      <c r="C4798" s="1318" t="s">
        <v>12606</v>
      </c>
    </row>
    <row r="4799" spans="1:3" x14ac:dyDescent="0.25">
      <c r="A4799" s="1360" t="s">
        <v>17847</v>
      </c>
    </row>
    <row r="4800" spans="1:3" x14ac:dyDescent="0.25">
      <c r="A4800" s="1360" t="s">
        <v>17848</v>
      </c>
    </row>
    <row r="4801" spans="1:3" x14ac:dyDescent="0.25">
      <c r="A4801" s="1360" t="s">
        <v>17849</v>
      </c>
      <c r="B4801" s="1318">
        <v>4</v>
      </c>
    </row>
    <row r="4802" spans="1:3" x14ac:dyDescent="0.25">
      <c r="A4802" s="1360" t="s">
        <v>17850</v>
      </c>
    </row>
    <row r="4803" spans="1:3" x14ac:dyDescent="0.25">
      <c r="A4803" s="1360" t="s">
        <v>17851</v>
      </c>
      <c r="B4803" s="1318">
        <v>4</v>
      </c>
    </row>
    <row r="4804" spans="1:3" x14ac:dyDescent="0.25">
      <c r="A4804" s="1360" t="s">
        <v>17852</v>
      </c>
    </row>
    <row r="4805" spans="1:3" x14ac:dyDescent="0.25">
      <c r="A4805" s="1360" t="s">
        <v>17853</v>
      </c>
    </row>
    <row r="4806" spans="1:3" x14ac:dyDescent="0.25">
      <c r="A4806" s="1360" t="s">
        <v>17854</v>
      </c>
      <c r="B4806" s="1318">
        <v>2</v>
      </c>
    </row>
    <row r="4807" spans="1:3" x14ac:dyDescent="0.25">
      <c r="A4807" s="1360" t="s">
        <v>17855</v>
      </c>
    </row>
    <row r="4808" spans="1:3" x14ac:dyDescent="0.25">
      <c r="A4808" s="1360" t="s">
        <v>17856</v>
      </c>
      <c r="B4808" s="1318">
        <v>4</v>
      </c>
    </row>
    <row r="4809" spans="1:3" x14ac:dyDescent="0.25">
      <c r="A4809" s="1360" t="s">
        <v>17857</v>
      </c>
      <c r="B4809" s="1318">
        <v>4</v>
      </c>
    </row>
    <row r="4810" spans="1:3" x14ac:dyDescent="0.25">
      <c r="A4810" s="1360" t="s">
        <v>17858</v>
      </c>
    </row>
    <row r="4811" spans="1:3" x14ac:dyDescent="0.25">
      <c r="A4811" s="1360" t="s">
        <v>17859</v>
      </c>
      <c r="B4811" s="1318">
        <v>2</v>
      </c>
      <c r="C4811" s="1318" t="s">
        <v>12606</v>
      </c>
    </row>
    <row r="4812" spans="1:3" x14ac:dyDescent="0.25">
      <c r="A4812" s="1360" t="s">
        <v>17860</v>
      </c>
    </row>
    <row r="4813" spans="1:3" x14ac:dyDescent="0.25">
      <c r="A4813" s="1360" t="s">
        <v>17861</v>
      </c>
      <c r="B4813" s="1318">
        <v>2</v>
      </c>
    </row>
    <row r="4814" spans="1:3" x14ac:dyDescent="0.25">
      <c r="A4814" s="1360" t="s">
        <v>17862</v>
      </c>
      <c r="B4814" s="1318">
        <v>2</v>
      </c>
    </row>
    <row r="4815" spans="1:3" x14ac:dyDescent="0.25">
      <c r="A4815" s="1360" t="s">
        <v>17863</v>
      </c>
    </row>
    <row r="4816" spans="1:3" x14ac:dyDescent="0.25">
      <c r="A4816" s="1360" t="s">
        <v>17864</v>
      </c>
      <c r="B4816" s="1318">
        <v>2</v>
      </c>
      <c r="C4816" s="1318" t="s">
        <v>12606</v>
      </c>
    </row>
    <row r="4817" spans="1:2" x14ac:dyDescent="0.25">
      <c r="A4817" s="1360" t="s">
        <v>17865</v>
      </c>
      <c r="B4817" s="1318">
        <v>2</v>
      </c>
    </row>
    <row r="4818" spans="1:2" x14ac:dyDescent="0.25">
      <c r="A4818" s="1360" t="s">
        <v>17866</v>
      </c>
      <c r="B4818" s="1318">
        <v>2</v>
      </c>
    </row>
    <row r="4819" spans="1:2" x14ac:dyDescent="0.25">
      <c r="A4819" s="1360" t="s">
        <v>17867</v>
      </c>
    </row>
    <row r="4820" spans="1:2" x14ac:dyDescent="0.25">
      <c r="A4820" s="1360" t="s">
        <v>17868</v>
      </c>
    </row>
    <row r="4821" spans="1:2" x14ac:dyDescent="0.25">
      <c r="A4821" s="1360" t="s">
        <v>17869</v>
      </c>
    </row>
    <row r="4822" spans="1:2" x14ac:dyDescent="0.25">
      <c r="A4822" s="1360" t="s">
        <v>17870</v>
      </c>
      <c r="B4822" s="1318">
        <v>2</v>
      </c>
    </row>
    <row r="4823" spans="1:2" x14ac:dyDescent="0.25">
      <c r="A4823" s="1360" t="s">
        <v>17871</v>
      </c>
    </row>
    <row r="4824" spans="1:2" x14ac:dyDescent="0.25">
      <c r="A4824" s="1360" t="s">
        <v>17872</v>
      </c>
    </row>
    <row r="4825" spans="1:2" x14ac:dyDescent="0.25">
      <c r="A4825" s="1360" t="s">
        <v>17873</v>
      </c>
      <c r="B4825" s="1318" t="s">
        <v>17874</v>
      </c>
    </row>
    <row r="4826" spans="1:2" x14ac:dyDescent="0.25">
      <c r="A4826" s="1360" t="s">
        <v>12606</v>
      </c>
    </row>
    <row r="4827" spans="1:2" x14ac:dyDescent="0.25">
      <c r="A4827" s="1360" t="s">
        <v>17875</v>
      </c>
      <c r="B4827" s="1318" t="s">
        <v>17874</v>
      </c>
    </row>
    <row r="4828" spans="1:2" x14ac:dyDescent="0.25">
      <c r="A4828" s="1360" t="s">
        <v>12606</v>
      </c>
    </row>
    <row r="4829" spans="1:2" x14ac:dyDescent="0.25">
      <c r="A4829" s="1360" t="s">
        <v>17876</v>
      </c>
      <c r="B4829" s="1318" t="s">
        <v>17874</v>
      </c>
    </row>
    <row r="4830" spans="1:2" x14ac:dyDescent="0.25">
      <c r="A4830" s="1360" t="s">
        <v>12606</v>
      </c>
    </row>
    <row r="4831" spans="1:2" x14ac:dyDescent="0.25">
      <c r="A4831" s="1360" t="s">
        <v>17877</v>
      </c>
      <c r="B4831" s="1318" t="s">
        <v>17874</v>
      </c>
    </row>
    <row r="4832" spans="1:2" x14ac:dyDescent="0.25">
      <c r="A4832" s="1360" t="s">
        <v>12606</v>
      </c>
    </row>
    <row r="4833" spans="1:2" x14ac:dyDescent="0.25">
      <c r="A4833" s="1360" t="s">
        <v>17878</v>
      </c>
      <c r="B4833" s="1318" t="s">
        <v>17874</v>
      </c>
    </row>
    <row r="4835" spans="1:2" x14ac:dyDescent="0.25">
      <c r="A4835" s="1360" t="s">
        <v>17879</v>
      </c>
      <c r="B4835" s="1318">
        <v>3</v>
      </c>
    </row>
    <row r="4836" spans="1:2" x14ac:dyDescent="0.25">
      <c r="A4836" s="1360" t="s">
        <v>17880</v>
      </c>
      <c r="B4836" s="1318" t="s">
        <v>17874</v>
      </c>
    </row>
    <row r="4837" spans="1:2" x14ac:dyDescent="0.25">
      <c r="A4837" s="1360" t="s">
        <v>12606</v>
      </c>
    </row>
    <row r="4838" spans="1:2" x14ac:dyDescent="0.25">
      <c r="A4838" s="1360" t="s">
        <v>17881</v>
      </c>
    </row>
    <row r="4839" spans="1:2" x14ac:dyDescent="0.25">
      <c r="A4839" s="1360" t="s">
        <v>17882</v>
      </c>
      <c r="B4839" s="1318">
        <v>2</v>
      </c>
    </row>
    <row r="4840" spans="1:2" x14ac:dyDescent="0.25">
      <c r="A4840" s="1360" t="s">
        <v>17883</v>
      </c>
      <c r="B4840" s="1318">
        <v>2</v>
      </c>
    </row>
    <row r="4841" spans="1:2" x14ac:dyDescent="0.25">
      <c r="A4841" s="1360" t="s">
        <v>17884</v>
      </c>
      <c r="B4841" s="1318">
        <v>2</v>
      </c>
    </row>
    <row r="4842" spans="1:2" x14ac:dyDescent="0.25">
      <c r="A4842" s="1360" t="s">
        <v>17885</v>
      </c>
      <c r="B4842" s="1318">
        <v>2</v>
      </c>
    </row>
    <row r="4843" spans="1:2" x14ac:dyDescent="0.25">
      <c r="A4843" s="1360" t="s">
        <v>17886</v>
      </c>
    </row>
    <row r="4844" spans="1:2" x14ac:dyDescent="0.25">
      <c r="A4844" s="1360" t="s">
        <v>17887</v>
      </c>
    </row>
    <row r="4845" spans="1:2" x14ac:dyDescent="0.25">
      <c r="A4845" s="1360" t="s">
        <v>17888</v>
      </c>
    </row>
    <row r="4846" spans="1:2" x14ac:dyDescent="0.25">
      <c r="A4846" s="1360" t="s">
        <v>16206</v>
      </c>
      <c r="B4846" s="1318">
        <v>3</v>
      </c>
    </row>
    <row r="4847" spans="1:2" x14ac:dyDescent="0.25">
      <c r="A4847" s="1360" t="s">
        <v>17889</v>
      </c>
    </row>
    <row r="4848" spans="1:2" x14ac:dyDescent="0.25">
      <c r="A4848" s="1360">
        <v>3</v>
      </c>
    </row>
    <row r="4849" spans="1:3" x14ac:dyDescent="0.25">
      <c r="A4849" s="1360" t="s">
        <v>16207</v>
      </c>
      <c r="B4849" s="1318">
        <v>3</v>
      </c>
    </row>
    <row r="4850" spans="1:3" x14ac:dyDescent="0.25">
      <c r="A4850" s="1360" t="s">
        <v>17890</v>
      </c>
      <c r="B4850" s="1318">
        <v>2</v>
      </c>
    </row>
    <row r="4851" spans="1:3" x14ac:dyDescent="0.25">
      <c r="A4851" s="1360" t="s">
        <v>17891</v>
      </c>
    </row>
    <row r="4852" spans="1:3" x14ac:dyDescent="0.25">
      <c r="A4852" s="1360" t="s">
        <v>17892</v>
      </c>
    </row>
    <row r="4853" spans="1:3" x14ac:dyDescent="0.25">
      <c r="A4853" s="1360" t="s">
        <v>17893</v>
      </c>
    </row>
    <row r="4854" spans="1:3" x14ac:dyDescent="0.25">
      <c r="A4854" s="1360" t="s">
        <v>17894</v>
      </c>
      <c r="B4854" s="1318">
        <v>2</v>
      </c>
    </row>
    <row r="4855" spans="1:3" x14ac:dyDescent="0.25">
      <c r="A4855" s="1360" t="s">
        <v>17895</v>
      </c>
    </row>
    <row r="4856" spans="1:3" x14ac:dyDescent="0.25">
      <c r="A4856" s="1360" t="s">
        <v>17896</v>
      </c>
      <c r="B4856" s="1318">
        <v>2</v>
      </c>
    </row>
    <row r="4857" spans="1:3" x14ac:dyDescent="0.25">
      <c r="A4857" s="1360" t="s">
        <v>17897</v>
      </c>
    </row>
    <row r="4858" spans="1:3" x14ac:dyDescent="0.25">
      <c r="A4858" s="1360" t="s">
        <v>17898</v>
      </c>
      <c r="B4858" s="1318">
        <v>2</v>
      </c>
    </row>
    <row r="4859" spans="1:3" x14ac:dyDescent="0.25">
      <c r="A4859" s="1360" t="s">
        <v>17899</v>
      </c>
      <c r="B4859" s="1318">
        <v>2</v>
      </c>
    </row>
    <row r="4860" spans="1:3" x14ac:dyDescent="0.25">
      <c r="A4860" s="1360" t="s">
        <v>17900</v>
      </c>
      <c r="B4860" s="1318">
        <v>2</v>
      </c>
    </row>
    <row r="4861" spans="1:3" x14ac:dyDescent="0.25">
      <c r="A4861" s="1360" t="s">
        <v>17901</v>
      </c>
      <c r="B4861" s="1318">
        <v>2</v>
      </c>
    </row>
    <row r="4862" spans="1:3" x14ac:dyDescent="0.25">
      <c r="A4862" s="1360" t="s">
        <v>17902</v>
      </c>
      <c r="B4862" s="1318">
        <v>2</v>
      </c>
    </row>
    <row r="4863" spans="1:3" x14ac:dyDescent="0.25">
      <c r="A4863" s="1360" t="s">
        <v>17903</v>
      </c>
      <c r="B4863" s="1318">
        <v>2</v>
      </c>
      <c r="C4863" s="1318" t="s">
        <v>12606</v>
      </c>
    </row>
    <row r="4864" spans="1:3" x14ac:dyDescent="0.25">
      <c r="A4864" s="1360" t="s">
        <v>17904</v>
      </c>
    </row>
    <row r="4865" spans="1:3" x14ac:dyDescent="0.25">
      <c r="A4865" s="1360">
        <v>3</v>
      </c>
      <c r="B4865" s="1318" t="s">
        <v>12606</v>
      </c>
    </row>
    <row r="4866" spans="1:3" x14ac:dyDescent="0.25">
      <c r="A4866" s="1360" t="s">
        <v>17905</v>
      </c>
    </row>
    <row r="4867" spans="1:3" x14ac:dyDescent="0.25">
      <c r="A4867" s="1360" t="s">
        <v>17906</v>
      </c>
      <c r="B4867" s="1318">
        <v>2</v>
      </c>
      <c r="C4867" s="1318" t="s">
        <v>12606</v>
      </c>
    </row>
    <row r="4868" spans="1:3" x14ac:dyDescent="0.25">
      <c r="A4868" s="1360" t="s">
        <v>17907</v>
      </c>
    </row>
    <row r="4869" spans="1:3" x14ac:dyDescent="0.25">
      <c r="A4869" s="1360" t="s">
        <v>17908</v>
      </c>
      <c r="B4869" s="1318">
        <v>2</v>
      </c>
    </row>
    <row r="4870" spans="1:3" x14ac:dyDescent="0.25">
      <c r="A4870" s="1360" t="s">
        <v>17909</v>
      </c>
    </row>
    <row r="4871" spans="1:3" x14ac:dyDescent="0.25">
      <c r="A4871" s="1360" t="s">
        <v>17910</v>
      </c>
      <c r="B4871" s="1318">
        <v>2</v>
      </c>
    </row>
    <row r="4872" spans="1:3" x14ac:dyDescent="0.25">
      <c r="A4872" s="1360" t="s">
        <v>17911</v>
      </c>
      <c r="B4872" s="1318">
        <v>2</v>
      </c>
    </row>
    <row r="4873" spans="1:3" x14ac:dyDescent="0.25">
      <c r="A4873" s="1360" t="s">
        <v>17912</v>
      </c>
      <c r="B4873" s="1318">
        <v>2</v>
      </c>
    </row>
    <row r="4874" spans="1:3" x14ac:dyDescent="0.25">
      <c r="A4874" s="1360" t="s">
        <v>17913</v>
      </c>
    </row>
    <row r="4875" spans="1:3" x14ac:dyDescent="0.25">
      <c r="A4875" s="1360" t="s">
        <v>17914</v>
      </c>
      <c r="B4875" s="1318">
        <v>2</v>
      </c>
    </row>
    <row r="4876" spans="1:3" x14ac:dyDescent="0.25">
      <c r="A4876" s="1360" t="s">
        <v>17915</v>
      </c>
      <c r="B4876" s="1318">
        <v>2</v>
      </c>
    </row>
    <row r="4877" spans="1:3" x14ac:dyDescent="0.25">
      <c r="A4877" s="1360" t="s">
        <v>17916</v>
      </c>
    </row>
    <row r="4878" spans="1:3" x14ac:dyDescent="0.25">
      <c r="A4878" s="1360" t="s">
        <v>17917</v>
      </c>
    </row>
    <row r="4879" spans="1:3" x14ac:dyDescent="0.25">
      <c r="A4879" s="1360" t="s">
        <v>17918</v>
      </c>
      <c r="B4879" s="1318">
        <v>4</v>
      </c>
    </row>
    <row r="4880" spans="1:3" x14ac:dyDescent="0.25">
      <c r="A4880" s="1360" t="s">
        <v>17919</v>
      </c>
      <c r="B4880" s="1318">
        <v>4</v>
      </c>
    </row>
    <row r="4881" spans="1:2" x14ac:dyDescent="0.25">
      <c r="A4881" s="1360" t="s">
        <v>17920</v>
      </c>
      <c r="B4881" s="1318">
        <v>3</v>
      </c>
    </row>
    <row r="4882" spans="1:2" x14ac:dyDescent="0.25">
      <c r="A4882" s="1360" t="s">
        <v>17921</v>
      </c>
      <c r="B4882" s="1318">
        <v>4</v>
      </c>
    </row>
    <row r="4883" spans="1:2" x14ac:dyDescent="0.25">
      <c r="A4883" s="1360" t="s">
        <v>17922</v>
      </c>
      <c r="B4883" s="1318">
        <v>4</v>
      </c>
    </row>
    <row r="4884" spans="1:2" x14ac:dyDescent="0.25">
      <c r="A4884" s="1360" t="s">
        <v>17923</v>
      </c>
      <c r="B4884" s="1318">
        <v>4</v>
      </c>
    </row>
    <row r="4885" spans="1:2" x14ac:dyDescent="0.25">
      <c r="A4885" s="1360" t="s">
        <v>17924</v>
      </c>
      <c r="B4885" s="1318">
        <v>4</v>
      </c>
    </row>
    <row r="4886" spans="1:2" x14ac:dyDescent="0.25">
      <c r="A4886" s="1360" t="s">
        <v>17925</v>
      </c>
      <c r="B4886" s="1318">
        <v>2</v>
      </c>
    </row>
    <row r="4887" spans="1:2" x14ac:dyDescent="0.25">
      <c r="A4887" s="1360" t="s">
        <v>17926</v>
      </c>
      <c r="B4887" s="1318">
        <v>2</v>
      </c>
    </row>
    <row r="4888" spans="1:2" x14ac:dyDescent="0.25">
      <c r="A4888" s="1360" t="s">
        <v>17927</v>
      </c>
      <c r="B4888" s="1318">
        <v>4</v>
      </c>
    </row>
    <row r="4889" spans="1:2" x14ac:dyDescent="0.25">
      <c r="A4889" s="1360" t="s">
        <v>17928</v>
      </c>
      <c r="B4889" s="1318">
        <v>2</v>
      </c>
    </row>
    <row r="4890" spans="1:2" x14ac:dyDescent="0.25">
      <c r="A4890" s="1360" t="s">
        <v>17929</v>
      </c>
      <c r="B4890" s="1318">
        <v>2</v>
      </c>
    </row>
    <row r="4891" spans="1:2" x14ac:dyDescent="0.25">
      <c r="A4891" s="1360" t="s">
        <v>17930</v>
      </c>
      <c r="B4891" s="1318">
        <v>2</v>
      </c>
    </row>
    <row r="4892" spans="1:2" x14ac:dyDescent="0.25">
      <c r="A4892" s="1360" t="s">
        <v>17931</v>
      </c>
      <c r="B4892" s="1318">
        <v>3</v>
      </c>
    </row>
    <row r="4893" spans="1:2" x14ac:dyDescent="0.25">
      <c r="A4893" s="1360" t="s">
        <v>17932</v>
      </c>
    </row>
    <row r="4894" spans="1:2" x14ac:dyDescent="0.25">
      <c r="A4894" s="1360" t="s">
        <v>17933</v>
      </c>
    </row>
    <row r="4895" spans="1:2" x14ac:dyDescent="0.25">
      <c r="A4895" s="1360" t="s">
        <v>17934</v>
      </c>
      <c r="B4895" s="1318">
        <v>2</v>
      </c>
    </row>
    <row r="4896" spans="1:2" x14ac:dyDescent="0.25">
      <c r="A4896" s="1360" t="s">
        <v>17935</v>
      </c>
      <c r="B4896" s="1318">
        <v>2</v>
      </c>
    </row>
    <row r="4897" spans="1:3" x14ac:dyDescent="0.25">
      <c r="A4897" s="1360" t="s">
        <v>17936</v>
      </c>
    </row>
    <row r="4898" spans="1:3" x14ac:dyDescent="0.25">
      <c r="A4898" s="1360" t="s">
        <v>17937</v>
      </c>
    </row>
    <row r="4899" spans="1:3" x14ac:dyDescent="0.25">
      <c r="A4899" s="1360" t="s">
        <v>14505</v>
      </c>
      <c r="B4899" s="1318" t="s">
        <v>17874</v>
      </c>
    </row>
    <row r="4900" spans="1:3" x14ac:dyDescent="0.25">
      <c r="A4900" s="1360" t="s">
        <v>17938</v>
      </c>
    </row>
    <row r="4901" spans="1:3" x14ac:dyDescent="0.25">
      <c r="A4901" s="1360" t="s">
        <v>17939</v>
      </c>
    </row>
    <row r="4902" spans="1:3" x14ac:dyDescent="0.25">
      <c r="A4902" s="1360" t="s">
        <v>17940</v>
      </c>
    </row>
    <row r="4903" spans="1:3" x14ac:dyDescent="0.25">
      <c r="A4903" s="1360" t="s">
        <v>17941</v>
      </c>
      <c r="B4903" s="1318">
        <v>2</v>
      </c>
    </row>
    <row r="4904" spans="1:3" x14ac:dyDescent="0.25">
      <c r="A4904" s="1360" t="s">
        <v>17942</v>
      </c>
    </row>
    <row r="4905" spans="1:3" x14ac:dyDescent="0.25">
      <c r="A4905" s="1360" t="s">
        <v>17943</v>
      </c>
    </row>
    <row r="4906" spans="1:3" x14ac:dyDescent="0.25">
      <c r="A4906" s="1360" t="s">
        <v>17944</v>
      </c>
      <c r="B4906" s="1318">
        <v>3</v>
      </c>
    </row>
    <row r="4907" spans="1:3" x14ac:dyDescent="0.25">
      <c r="A4907" s="1360" t="s">
        <v>17945</v>
      </c>
      <c r="B4907" s="1318">
        <v>3</v>
      </c>
      <c r="C4907" s="1318" t="s">
        <v>12606</v>
      </c>
    </row>
    <row r="4908" spans="1:3" x14ac:dyDescent="0.25">
      <c r="A4908" s="1360" t="s">
        <v>17946</v>
      </c>
      <c r="B4908" s="1318">
        <v>3</v>
      </c>
      <c r="C4908" s="1318" t="s">
        <v>12606</v>
      </c>
    </row>
    <row r="4909" spans="1:3" x14ac:dyDescent="0.25">
      <c r="A4909" s="1360" t="s">
        <v>14503</v>
      </c>
      <c r="B4909" s="1318" t="s">
        <v>17874</v>
      </c>
    </row>
    <row r="4911" spans="1:3" x14ac:dyDescent="0.25">
      <c r="A4911" s="1360" t="s">
        <v>17947</v>
      </c>
      <c r="B4911" s="1318">
        <v>3</v>
      </c>
    </row>
    <row r="4912" spans="1:3" x14ac:dyDescent="0.25">
      <c r="A4912" s="1360" t="s">
        <v>17948</v>
      </c>
      <c r="B4912" s="1318">
        <v>3</v>
      </c>
    </row>
    <row r="4913" spans="1:3" x14ac:dyDescent="0.25">
      <c r="A4913" s="1360" t="s">
        <v>14500</v>
      </c>
      <c r="B4913" s="1318">
        <v>3</v>
      </c>
    </row>
    <row r="4914" spans="1:3" x14ac:dyDescent="0.25">
      <c r="A4914" s="1360" t="s">
        <v>14501</v>
      </c>
      <c r="B4914" s="1318">
        <v>3</v>
      </c>
    </row>
    <row r="4915" spans="1:3" x14ac:dyDescent="0.25">
      <c r="A4915" s="1360" t="s">
        <v>14499</v>
      </c>
      <c r="B4915" s="1318">
        <v>3</v>
      </c>
    </row>
    <row r="4916" spans="1:3" x14ac:dyDescent="0.25">
      <c r="A4916" s="1360" t="s">
        <v>17949</v>
      </c>
    </row>
    <row r="4917" spans="1:3" x14ac:dyDescent="0.25">
      <c r="A4917" s="1360" t="s">
        <v>17950</v>
      </c>
      <c r="B4917" s="1318">
        <v>3</v>
      </c>
    </row>
    <row r="4918" spans="1:3" x14ac:dyDescent="0.25">
      <c r="A4918" s="1360" t="s">
        <v>17951</v>
      </c>
      <c r="B4918" s="1318">
        <v>3</v>
      </c>
    </row>
    <row r="4919" spans="1:3" x14ac:dyDescent="0.25">
      <c r="A4919" s="1360" t="s">
        <v>17952</v>
      </c>
      <c r="B4919" s="1318">
        <v>3</v>
      </c>
    </row>
    <row r="4920" spans="1:3" x14ac:dyDescent="0.25">
      <c r="A4920" s="1360" t="s">
        <v>17953</v>
      </c>
      <c r="B4920" s="1318">
        <v>3</v>
      </c>
    </row>
    <row r="4921" spans="1:3" x14ac:dyDescent="0.25">
      <c r="A4921" s="1360" t="s">
        <v>17954</v>
      </c>
      <c r="B4921" s="1318">
        <v>3</v>
      </c>
    </row>
    <row r="4922" spans="1:3" x14ac:dyDescent="0.25">
      <c r="A4922" s="1360" t="s">
        <v>17955</v>
      </c>
      <c r="B4922" s="1318">
        <v>3</v>
      </c>
      <c r="C4922" s="1318" t="s">
        <v>12606</v>
      </c>
    </row>
    <row r="4923" spans="1:3" x14ac:dyDescent="0.25">
      <c r="A4923" s="1360" t="s">
        <v>17956</v>
      </c>
      <c r="B4923" s="1318" t="s">
        <v>17874</v>
      </c>
    </row>
    <row r="4924" spans="1:3" x14ac:dyDescent="0.25">
      <c r="A4924" s="1360" t="s">
        <v>12606</v>
      </c>
    </row>
    <row r="4925" spans="1:3" x14ac:dyDescent="0.25">
      <c r="A4925" s="1360" t="s">
        <v>17957</v>
      </c>
      <c r="B4925" s="1318">
        <v>3</v>
      </c>
    </row>
    <row r="4926" spans="1:3" x14ac:dyDescent="0.25">
      <c r="A4926" s="1360" t="s">
        <v>17958</v>
      </c>
      <c r="B4926" s="1318">
        <v>3</v>
      </c>
      <c r="C4926" s="1318" t="s">
        <v>12606</v>
      </c>
    </row>
    <row r="4927" spans="1:3" x14ac:dyDescent="0.25">
      <c r="A4927" s="1360" t="s">
        <v>14504</v>
      </c>
      <c r="B4927" s="1318" t="s">
        <v>17874</v>
      </c>
    </row>
    <row r="4929" spans="1:3" x14ac:dyDescent="0.25">
      <c r="A4929" s="1360" t="s">
        <v>17959</v>
      </c>
      <c r="B4929" s="1318">
        <v>3</v>
      </c>
    </row>
    <row r="4930" spans="1:3" x14ac:dyDescent="0.25">
      <c r="A4930" s="1360" t="s">
        <v>14502</v>
      </c>
      <c r="B4930" s="1318">
        <v>3</v>
      </c>
      <c r="C4930" s="1318" t="s">
        <v>12606</v>
      </c>
    </row>
    <row r="4931" spans="1:3" x14ac:dyDescent="0.25">
      <c r="A4931" s="1360" t="s">
        <v>17960</v>
      </c>
      <c r="B4931" s="1318">
        <v>2</v>
      </c>
    </row>
    <row r="4932" spans="1:3" x14ac:dyDescent="0.25">
      <c r="A4932" s="1360" t="s">
        <v>17961</v>
      </c>
      <c r="B4932" s="1318" t="s">
        <v>17874</v>
      </c>
    </row>
    <row r="4933" spans="1:3" x14ac:dyDescent="0.25">
      <c r="A4933" s="1360" t="s">
        <v>12716</v>
      </c>
    </row>
    <row r="4934" spans="1:3" x14ac:dyDescent="0.25">
      <c r="A4934" s="1360" t="s">
        <v>17962</v>
      </c>
      <c r="B4934" s="1318">
        <v>2</v>
      </c>
    </row>
    <row r="4935" spans="1:3" x14ac:dyDescent="0.25">
      <c r="A4935" s="1360" t="s">
        <v>17963</v>
      </c>
    </row>
    <row r="4936" spans="1:3" x14ac:dyDescent="0.25">
      <c r="A4936" s="1360" t="s">
        <v>17964</v>
      </c>
      <c r="B4936" s="1318" t="s">
        <v>17874</v>
      </c>
    </row>
    <row r="4937" spans="1:3" x14ac:dyDescent="0.25">
      <c r="A4937" s="1360" t="s">
        <v>12716</v>
      </c>
    </row>
    <row r="4938" spans="1:3" x14ac:dyDescent="0.25">
      <c r="A4938" s="1360" t="s">
        <v>17965</v>
      </c>
    </row>
    <row r="4939" spans="1:3" x14ac:dyDescent="0.25">
      <c r="A4939" s="1360" t="s">
        <v>17966</v>
      </c>
    </row>
    <row r="4940" spans="1:3" x14ac:dyDescent="0.25">
      <c r="A4940" s="1360" t="s">
        <v>17967</v>
      </c>
      <c r="B4940" s="1318">
        <v>2</v>
      </c>
      <c r="C4940" s="1318" t="s">
        <v>17968</v>
      </c>
    </row>
    <row r="4942" spans="1:3" x14ac:dyDescent="0.25">
      <c r="A4942" s="1360" t="s">
        <v>17969</v>
      </c>
    </row>
    <row r="4943" spans="1:3" x14ac:dyDescent="0.25">
      <c r="A4943" s="1360" t="s">
        <v>17970</v>
      </c>
      <c r="B4943" s="1318">
        <v>3</v>
      </c>
    </row>
    <row r="4944" spans="1:3" x14ac:dyDescent="0.25">
      <c r="A4944" s="1360" t="s">
        <v>17971</v>
      </c>
      <c r="B4944" s="1318">
        <v>3</v>
      </c>
    </row>
    <row r="4945" spans="1:3" x14ac:dyDescent="0.25">
      <c r="A4945" s="1360" t="s">
        <v>17972</v>
      </c>
      <c r="B4945" s="1318">
        <v>2</v>
      </c>
      <c r="C4945" s="1318" t="s">
        <v>17968</v>
      </c>
    </row>
    <row r="4947" spans="1:3" x14ac:dyDescent="0.25">
      <c r="A4947" s="1360" t="s">
        <v>17973</v>
      </c>
      <c r="B4947" s="1318">
        <v>3</v>
      </c>
    </row>
    <row r="4948" spans="1:3" x14ac:dyDescent="0.25">
      <c r="A4948" s="1360" t="s">
        <v>17974</v>
      </c>
      <c r="B4948" s="1318">
        <v>3</v>
      </c>
    </row>
    <row r="4949" spans="1:3" x14ac:dyDescent="0.25">
      <c r="A4949" s="1360" t="s">
        <v>17975</v>
      </c>
      <c r="B4949" s="1318">
        <v>3</v>
      </c>
    </row>
    <row r="4950" spans="1:3" x14ac:dyDescent="0.25">
      <c r="A4950" s="1360" t="s">
        <v>17976</v>
      </c>
    </row>
    <row r="4951" spans="1:3" x14ac:dyDescent="0.25">
      <c r="A4951" s="1360" t="s">
        <v>17977</v>
      </c>
      <c r="B4951" s="1318">
        <v>2</v>
      </c>
      <c r="C4951" s="1318" t="s">
        <v>17968</v>
      </c>
    </row>
    <row r="4953" spans="1:3" x14ac:dyDescent="0.25">
      <c r="A4953" s="1360" t="s">
        <v>17978</v>
      </c>
    </row>
    <row r="4954" spans="1:3" x14ac:dyDescent="0.25">
      <c r="A4954" s="1360" t="s">
        <v>17979</v>
      </c>
      <c r="B4954" s="1318">
        <v>2</v>
      </c>
    </row>
    <row r="4955" spans="1:3" x14ac:dyDescent="0.25">
      <c r="A4955" s="1360" t="s">
        <v>17980</v>
      </c>
      <c r="B4955" s="1318">
        <v>2</v>
      </c>
    </row>
    <row r="4956" spans="1:3" x14ac:dyDescent="0.25">
      <c r="A4956" s="1360" t="s">
        <v>17981</v>
      </c>
      <c r="B4956" s="1318">
        <v>2</v>
      </c>
      <c r="C4956" s="1318" t="s">
        <v>17982</v>
      </c>
    </row>
    <row r="4958" spans="1:3" x14ac:dyDescent="0.25">
      <c r="A4958" s="1360" t="s">
        <v>17983</v>
      </c>
    </row>
    <row r="4959" spans="1:3" x14ac:dyDescent="0.25">
      <c r="A4959" s="1360" t="s">
        <v>17984</v>
      </c>
    </row>
    <row r="4960" spans="1:3" x14ac:dyDescent="0.25">
      <c r="A4960" s="1360" t="s">
        <v>17985</v>
      </c>
      <c r="B4960" s="1318">
        <v>2</v>
      </c>
    </row>
    <row r="4961" spans="1:3" x14ac:dyDescent="0.25">
      <c r="A4961" s="1360" t="s">
        <v>17986</v>
      </c>
    </row>
    <row r="4962" spans="1:3" x14ac:dyDescent="0.25">
      <c r="A4962" s="1360" t="s">
        <v>17987</v>
      </c>
    </row>
    <row r="4963" spans="1:3" x14ac:dyDescent="0.25">
      <c r="A4963" s="1360" t="s">
        <v>17988</v>
      </c>
      <c r="B4963" s="1318">
        <v>2</v>
      </c>
      <c r="C4963" s="1318" t="s">
        <v>17982</v>
      </c>
    </row>
    <row r="4965" spans="1:3" x14ac:dyDescent="0.25">
      <c r="A4965" s="1360" t="s">
        <v>17989</v>
      </c>
      <c r="B4965" s="1318">
        <v>2</v>
      </c>
      <c r="C4965" s="1318" t="s">
        <v>17982</v>
      </c>
    </row>
    <row r="4967" spans="1:3" x14ac:dyDescent="0.25">
      <c r="A4967" s="1360" t="s">
        <v>17990</v>
      </c>
    </row>
    <row r="4968" spans="1:3" x14ac:dyDescent="0.25">
      <c r="A4968" s="1360" t="s">
        <v>17991</v>
      </c>
    </row>
    <row r="4969" spans="1:3" x14ac:dyDescent="0.25">
      <c r="A4969" s="1360" t="s">
        <v>17992</v>
      </c>
      <c r="B4969" s="1318">
        <v>2</v>
      </c>
    </row>
    <row r="4970" spans="1:3" x14ac:dyDescent="0.25">
      <c r="A4970" s="1360" t="s">
        <v>17993</v>
      </c>
    </row>
    <row r="4971" spans="1:3" x14ac:dyDescent="0.25">
      <c r="A4971" s="1360" t="s">
        <v>14506</v>
      </c>
      <c r="B4971" s="1318">
        <v>2</v>
      </c>
    </row>
    <row r="4972" spans="1:3" x14ac:dyDescent="0.25">
      <c r="A4972" s="1360" t="s">
        <v>17994</v>
      </c>
      <c r="B4972" s="1318">
        <v>3</v>
      </c>
      <c r="C4972" s="1318" t="s">
        <v>12606</v>
      </c>
    </row>
    <row r="4973" spans="1:3" x14ac:dyDescent="0.25">
      <c r="A4973" s="1360" t="s">
        <v>17995</v>
      </c>
    </row>
    <row r="4974" spans="1:3" x14ac:dyDescent="0.25">
      <c r="A4974" s="1360">
        <v>2</v>
      </c>
    </row>
    <row r="4975" spans="1:3" x14ac:dyDescent="0.25">
      <c r="A4975" s="1360" t="s">
        <v>17996</v>
      </c>
      <c r="B4975" s="1318">
        <v>4</v>
      </c>
      <c r="C4975" s="1318" t="s">
        <v>12606</v>
      </c>
    </row>
    <row r="4976" spans="1:3" x14ac:dyDescent="0.25">
      <c r="A4976" s="1360" t="s">
        <v>17997</v>
      </c>
    </row>
    <row r="4977" spans="1:2" x14ac:dyDescent="0.25">
      <c r="A4977" s="1360" t="s">
        <v>14507</v>
      </c>
      <c r="B4977" s="1318">
        <v>2</v>
      </c>
    </row>
    <row r="4978" spans="1:2" x14ac:dyDescent="0.25">
      <c r="A4978" s="1360" t="s">
        <v>17998</v>
      </c>
      <c r="B4978" s="1318">
        <v>2</v>
      </c>
    </row>
    <row r="4979" spans="1:2" x14ac:dyDescent="0.25">
      <c r="A4979" s="1360" t="s">
        <v>17999</v>
      </c>
    </row>
    <row r="4980" spans="1:2" x14ac:dyDescent="0.25">
      <c r="A4980" s="1360" t="s">
        <v>18000</v>
      </c>
      <c r="B4980" s="1318">
        <v>2</v>
      </c>
    </row>
    <row r="4981" spans="1:2" x14ac:dyDescent="0.25">
      <c r="A4981" s="1360" t="s">
        <v>18001</v>
      </c>
      <c r="B4981" s="1318">
        <v>2</v>
      </c>
    </row>
    <row r="4982" spans="1:2" x14ac:dyDescent="0.25">
      <c r="A4982" s="1360" t="s">
        <v>18002</v>
      </c>
    </row>
    <row r="4983" spans="1:2" x14ac:dyDescent="0.25">
      <c r="A4983" s="1360" t="s">
        <v>18003</v>
      </c>
    </row>
    <row r="4984" spans="1:2" x14ac:dyDescent="0.25">
      <c r="A4984" s="1360" t="s">
        <v>18004</v>
      </c>
      <c r="B4984" s="1318">
        <v>2</v>
      </c>
    </row>
    <row r="4985" spans="1:2" x14ac:dyDescent="0.25">
      <c r="A4985" s="1360" t="s">
        <v>18005</v>
      </c>
      <c r="B4985" s="1318">
        <v>2</v>
      </c>
    </row>
    <row r="4986" spans="1:2" x14ac:dyDescent="0.25">
      <c r="A4986" s="1360" t="s">
        <v>18006</v>
      </c>
      <c r="B4986" s="1318">
        <v>2</v>
      </c>
    </row>
    <row r="4987" spans="1:2" x14ac:dyDescent="0.25">
      <c r="A4987" s="1360" t="s">
        <v>18007</v>
      </c>
      <c r="B4987" s="1318">
        <v>2</v>
      </c>
    </row>
    <row r="4988" spans="1:2" x14ac:dyDescent="0.25">
      <c r="A4988" s="1360" t="s">
        <v>18008</v>
      </c>
    </row>
    <row r="4989" spans="1:2" x14ac:dyDescent="0.25">
      <c r="A4989" s="1360" t="s">
        <v>18009</v>
      </c>
    </row>
    <row r="4990" spans="1:2" x14ac:dyDescent="0.25">
      <c r="A4990" s="1360" t="s">
        <v>18010</v>
      </c>
      <c r="B4990" s="1318" t="s">
        <v>17874</v>
      </c>
    </row>
    <row r="4991" spans="1:2" x14ac:dyDescent="0.25">
      <c r="A4991" s="1360" t="s">
        <v>12716</v>
      </c>
    </row>
    <row r="4992" spans="1:2" x14ac:dyDescent="0.25">
      <c r="A4992" s="1360" t="s">
        <v>18011</v>
      </c>
      <c r="B4992" s="1318" t="s">
        <v>17874</v>
      </c>
    </row>
    <row r="4993" spans="1:3" x14ac:dyDescent="0.25">
      <c r="A4993" s="1360" t="s">
        <v>12716</v>
      </c>
    </row>
    <row r="4994" spans="1:3" x14ac:dyDescent="0.25">
      <c r="A4994" s="1360" t="s">
        <v>18013</v>
      </c>
    </row>
    <row r="4995" spans="1:3" x14ac:dyDescent="0.25">
      <c r="A4995" s="1360" t="s">
        <v>18014</v>
      </c>
      <c r="B4995" s="1318" t="s">
        <v>17874</v>
      </c>
    </row>
    <row r="4996" spans="1:3" x14ac:dyDescent="0.25">
      <c r="A4996" s="1360" t="s">
        <v>12716</v>
      </c>
    </row>
    <row r="4997" spans="1:3" x14ac:dyDescent="0.25">
      <c r="A4997" s="1360" t="s">
        <v>18015</v>
      </c>
      <c r="B4997" s="1318" t="s">
        <v>17874</v>
      </c>
    </row>
    <row r="4998" spans="1:3" x14ac:dyDescent="0.25">
      <c r="A4998" s="1360" t="s">
        <v>12716</v>
      </c>
    </row>
    <row r="4999" spans="1:3" x14ac:dyDescent="0.25">
      <c r="A4999" s="1360" t="s">
        <v>18016</v>
      </c>
    </row>
    <row r="5000" spans="1:3" x14ac:dyDescent="0.25">
      <c r="A5000" s="1360">
        <v>2</v>
      </c>
    </row>
    <row r="5001" spans="1:3" x14ac:dyDescent="0.25">
      <c r="A5001" s="1360" t="s">
        <v>18017</v>
      </c>
    </row>
    <row r="5002" spans="1:3" x14ac:dyDescent="0.25">
      <c r="A5002" s="1360" t="s">
        <v>18018</v>
      </c>
    </row>
    <row r="5003" spans="1:3" x14ac:dyDescent="0.25">
      <c r="A5003" s="1360" t="s">
        <v>18019</v>
      </c>
      <c r="B5003" s="1318">
        <v>3</v>
      </c>
    </row>
    <row r="5004" spans="1:3" x14ac:dyDescent="0.25">
      <c r="A5004" s="1360" t="s">
        <v>18020</v>
      </c>
      <c r="B5004" s="1318">
        <v>3</v>
      </c>
      <c r="C5004" s="1318" t="s">
        <v>12606</v>
      </c>
    </row>
    <row r="5005" spans="1:3" x14ac:dyDescent="0.25">
      <c r="A5005" s="1360" t="s">
        <v>18021</v>
      </c>
      <c r="B5005" s="1318">
        <v>2</v>
      </c>
    </row>
    <row r="5006" spans="1:3" x14ac:dyDescent="0.25">
      <c r="A5006" s="1360" t="s">
        <v>14515</v>
      </c>
      <c r="B5006" s="1318" t="s">
        <v>17874</v>
      </c>
    </row>
    <row r="5008" spans="1:3" x14ac:dyDescent="0.25">
      <c r="A5008" s="1360" t="s">
        <v>14514</v>
      </c>
      <c r="B5008" s="1318" t="s">
        <v>17874</v>
      </c>
    </row>
    <row r="5010" spans="1:3" x14ac:dyDescent="0.25">
      <c r="A5010" s="1360" t="s">
        <v>14511</v>
      </c>
      <c r="B5010" s="1318">
        <v>3</v>
      </c>
    </row>
    <row r="5011" spans="1:3" x14ac:dyDescent="0.25">
      <c r="A5011" s="1360" t="s">
        <v>14516</v>
      </c>
      <c r="B5011" s="1318" t="s">
        <v>17874</v>
      </c>
    </row>
    <row r="5013" spans="1:3" x14ac:dyDescent="0.25">
      <c r="A5013" s="1360" t="s">
        <v>18022</v>
      </c>
      <c r="B5013" s="1318" t="s">
        <v>17874</v>
      </c>
    </row>
    <row r="5015" spans="1:3" x14ac:dyDescent="0.25">
      <c r="A5015" s="1360" t="s">
        <v>18023</v>
      </c>
      <c r="B5015" s="1318">
        <v>2</v>
      </c>
    </row>
    <row r="5016" spans="1:3" x14ac:dyDescent="0.25">
      <c r="A5016" s="1360" t="s">
        <v>14508</v>
      </c>
      <c r="B5016" s="1318">
        <v>2</v>
      </c>
    </row>
    <row r="5017" spans="1:3" x14ac:dyDescent="0.25">
      <c r="A5017" s="1360" t="s">
        <v>14509</v>
      </c>
      <c r="B5017" s="1318">
        <v>2</v>
      </c>
    </row>
    <row r="5018" spans="1:3" x14ac:dyDescent="0.25">
      <c r="A5018" s="1360" t="s">
        <v>14510</v>
      </c>
      <c r="B5018" s="1318">
        <v>2</v>
      </c>
    </row>
    <row r="5019" spans="1:3" x14ac:dyDescent="0.25">
      <c r="A5019" s="1360" t="s">
        <v>14517</v>
      </c>
      <c r="B5019" s="1318" t="s">
        <v>17874</v>
      </c>
    </row>
    <row r="5021" spans="1:3" x14ac:dyDescent="0.25">
      <c r="A5021" s="1360" t="s">
        <v>14512</v>
      </c>
      <c r="B5021" s="1318">
        <v>3</v>
      </c>
      <c r="C5021" s="1318" t="s">
        <v>12606</v>
      </c>
    </row>
    <row r="5022" spans="1:3" x14ac:dyDescent="0.25">
      <c r="A5022" s="1360" t="s">
        <v>14513</v>
      </c>
      <c r="B5022" s="1318">
        <v>3</v>
      </c>
      <c r="C5022" s="1318" t="s">
        <v>12606</v>
      </c>
    </row>
    <row r="5023" spans="1:3" x14ac:dyDescent="0.25">
      <c r="A5023" s="1360" t="s">
        <v>18024</v>
      </c>
      <c r="B5023" s="1318">
        <v>2</v>
      </c>
    </row>
    <row r="5024" spans="1:3" x14ac:dyDescent="0.25">
      <c r="A5024" s="1360" t="s">
        <v>18025</v>
      </c>
    </row>
    <row r="5025" spans="1:3" x14ac:dyDescent="0.25">
      <c r="A5025" s="1360" t="s">
        <v>14518</v>
      </c>
      <c r="B5025" s="1318">
        <v>2</v>
      </c>
      <c r="C5025" s="1318" t="s">
        <v>12606</v>
      </c>
    </row>
    <row r="5026" spans="1:3" x14ac:dyDescent="0.25">
      <c r="A5026" s="1360" t="s">
        <v>18026</v>
      </c>
    </row>
    <row r="5027" spans="1:3" x14ac:dyDescent="0.25">
      <c r="A5027" s="1360" t="s">
        <v>18027</v>
      </c>
    </row>
    <row r="5028" spans="1:3" x14ac:dyDescent="0.25">
      <c r="A5028" s="1360" t="s">
        <v>18028</v>
      </c>
    </row>
    <row r="5029" spans="1:3" x14ac:dyDescent="0.25">
      <c r="A5029" s="1360">
        <v>2</v>
      </c>
      <c r="B5029" s="1318" t="s">
        <v>17938</v>
      </c>
    </row>
    <row r="5030" spans="1:3" x14ac:dyDescent="0.25">
      <c r="A5030" s="1360" t="s">
        <v>18029</v>
      </c>
    </row>
    <row r="5031" spans="1:3" ht="46.5" x14ac:dyDescent="0.25">
      <c r="A5031" s="1360" t="s">
        <v>18030</v>
      </c>
    </row>
    <row r="5032" spans="1:3" ht="77.5" x14ac:dyDescent="0.25">
      <c r="A5032" s="1360" t="s">
        <v>22472</v>
      </c>
    </row>
    <row r="5033" spans="1:3" ht="77.5" x14ac:dyDescent="0.25">
      <c r="A5033" s="1360" t="s">
        <v>18032</v>
      </c>
    </row>
    <row r="5034" spans="1:3" ht="46.5" x14ac:dyDescent="0.25">
      <c r="A5034" s="1360" t="s">
        <v>18033</v>
      </c>
    </row>
    <row r="5035" spans="1:3" x14ac:dyDescent="0.25">
      <c r="A5035" s="1360" t="s">
        <v>18034</v>
      </c>
    </row>
    <row r="5036" spans="1:3" x14ac:dyDescent="0.25">
      <c r="A5036" s="1360" t="s">
        <v>18035</v>
      </c>
    </row>
    <row r="5037" spans="1:3" x14ac:dyDescent="0.25">
      <c r="A5037" s="1360" t="s">
        <v>18036</v>
      </c>
    </row>
    <row r="5038" spans="1:3" x14ac:dyDescent="0.25">
      <c r="A5038" s="1360" t="s">
        <v>18037</v>
      </c>
    </row>
    <row r="5039" spans="1:3" x14ac:dyDescent="0.25">
      <c r="A5039" s="1360" t="s">
        <v>18038</v>
      </c>
    </row>
    <row r="5040" spans="1:3" ht="46.5" x14ac:dyDescent="0.25">
      <c r="A5040" s="1360" t="s">
        <v>18039</v>
      </c>
    </row>
    <row r="5041" spans="1:3" x14ac:dyDescent="0.25">
      <c r="A5041" s="1360" t="s">
        <v>18040</v>
      </c>
    </row>
    <row r="5042" spans="1:3" x14ac:dyDescent="0.25">
      <c r="A5042" s="1360" t="s">
        <v>14396</v>
      </c>
      <c r="B5042" s="1318" t="s">
        <v>14397</v>
      </c>
      <c r="C5042" s="1318" t="s">
        <v>14398</v>
      </c>
    </row>
    <row r="5043" spans="1:3" x14ac:dyDescent="0.25">
      <c r="A5043" s="1360" t="s">
        <v>18041</v>
      </c>
      <c r="B5043" s="1318" t="s">
        <v>18042</v>
      </c>
    </row>
    <row r="5044" spans="1:3" x14ac:dyDescent="0.25">
      <c r="A5044" s="1360" t="s">
        <v>18043</v>
      </c>
    </row>
    <row r="5046" spans="1:3" x14ac:dyDescent="0.25">
      <c r="A5046" s="1360" t="s">
        <v>18044</v>
      </c>
      <c r="B5046" s="1318" t="s">
        <v>18042</v>
      </c>
    </row>
    <row r="5047" spans="1:3" x14ac:dyDescent="0.25">
      <c r="A5047" s="1360" t="s">
        <v>18043</v>
      </c>
    </row>
    <row r="5049" spans="1:3" ht="31" x14ac:dyDescent="0.25">
      <c r="A5049" s="1360" t="s">
        <v>18045</v>
      </c>
      <c r="B5049" s="1318" t="s">
        <v>18042</v>
      </c>
    </row>
    <row r="5050" spans="1:3" x14ac:dyDescent="0.25">
      <c r="A5050" s="1360" t="s">
        <v>18043</v>
      </c>
    </row>
    <row r="5052" spans="1:3" x14ac:dyDescent="0.25">
      <c r="A5052" s="1360" t="s">
        <v>18046</v>
      </c>
      <c r="B5052" s="1318" t="s">
        <v>18042</v>
      </c>
    </row>
    <row r="5053" spans="1:3" x14ac:dyDescent="0.25">
      <c r="A5053" s="1360" t="s">
        <v>18043</v>
      </c>
    </row>
    <row r="5055" spans="1:3" x14ac:dyDescent="0.25">
      <c r="A5055" s="1360" t="s">
        <v>18047</v>
      </c>
      <c r="B5055" s="1318" t="s">
        <v>18042</v>
      </c>
    </row>
    <row r="5056" spans="1:3" x14ac:dyDescent="0.25">
      <c r="A5056" s="1360" t="s">
        <v>18043</v>
      </c>
    </row>
    <row r="5058" spans="1:3" x14ac:dyDescent="0.25">
      <c r="A5058" s="1360" t="s">
        <v>18048</v>
      </c>
      <c r="B5058" s="1318">
        <v>2</v>
      </c>
    </row>
    <row r="5059" spans="1:3" x14ac:dyDescent="0.25">
      <c r="A5059" s="1360" t="s">
        <v>12607</v>
      </c>
    </row>
    <row r="5060" spans="1:3" ht="77.5" x14ac:dyDescent="0.25">
      <c r="A5060" s="1360" t="s">
        <v>22471</v>
      </c>
    </row>
    <row r="5061" spans="1:3" x14ac:dyDescent="0.25">
      <c r="A5061" s="1360" t="s">
        <v>18049</v>
      </c>
    </row>
    <row r="5062" spans="1:3" x14ac:dyDescent="0.25">
      <c r="A5062" s="1360" t="s">
        <v>18050</v>
      </c>
    </row>
    <row r="5063" spans="1:3" ht="124" x14ac:dyDescent="0.25">
      <c r="A5063" s="1360" t="s">
        <v>18051</v>
      </c>
    </row>
    <row r="5064" spans="1:3" x14ac:dyDescent="0.25">
      <c r="A5064" s="1360" t="s">
        <v>14396</v>
      </c>
      <c r="B5064" s="1318" t="s">
        <v>14397</v>
      </c>
      <c r="C5064" s="1318" t="s">
        <v>14398</v>
      </c>
    </row>
    <row r="5065" spans="1:3" x14ac:dyDescent="0.25">
      <c r="A5065" s="1360" t="s">
        <v>14519</v>
      </c>
      <c r="B5065" s="1318">
        <v>2</v>
      </c>
    </row>
    <row r="5066" spans="1:3" x14ac:dyDescent="0.25">
      <c r="A5066" s="1360" t="s">
        <v>14520</v>
      </c>
      <c r="B5066" s="1318">
        <v>2</v>
      </c>
    </row>
    <row r="5067" spans="1:3" x14ac:dyDescent="0.25">
      <c r="A5067" s="1360" t="s">
        <v>14521</v>
      </c>
      <c r="B5067" s="1318">
        <v>2</v>
      </c>
    </row>
    <row r="5068" spans="1:3" x14ac:dyDescent="0.25">
      <c r="A5068" s="1360" t="s">
        <v>14522</v>
      </c>
      <c r="B5068" s="1318">
        <v>2</v>
      </c>
    </row>
    <row r="5069" spans="1:3" x14ac:dyDescent="0.25">
      <c r="A5069" s="1360" t="s">
        <v>18052</v>
      </c>
      <c r="B5069" s="1318">
        <v>2</v>
      </c>
      <c r="C5069" s="1318" t="s">
        <v>5856</v>
      </c>
    </row>
    <row r="5070" spans="1:3" x14ac:dyDescent="0.25">
      <c r="A5070" s="1360" t="s">
        <v>14523</v>
      </c>
      <c r="B5070" s="1318">
        <v>2</v>
      </c>
      <c r="C5070" s="1318" t="s">
        <v>5856</v>
      </c>
    </row>
    <row r="5071" spans="1:3" x14ac:dyDescent="0.25">
      <c r="A5071" s="1360" t="s">
        <v>14524</v>
      </c>
      <c r="B5071" s="1318">
        <v>2</v>
      </c>
      <c r="C5071" s="1318" t="s">
        <v>5856</v>
      </c>
    </row>
    <row r="5072" spans="1:3" x14ac:dyDescent="0.25">
      <c r="A5072" s="1360" t="s">
        <v>14525</v>
      </c>
      <c r="B5072" s="1318">
        <v>2</v>
      </c>
    </row>
    <row r="5073" spans="1:2" x14ac:dyDescent="0.25">
      <c r="A5073" s="1360" t="s">
        <v>14526</v>
      </c>
      <c r="B5073" s="1318">
        <v>2</v>
      </c>
    </row>
    <row r="5074" spans="1:2" x14ac:dyDescent="0.25">
      <c r="A5074" s="1360" t="s">
        <v>18053</v>
      </c>
      <c r="B5074" s="1318">
        <v>3</v>
      </c>
    </row>
    <row r="5075" spans="1:2" x14ac:dyDescent="0.25">
      <c r="A5075" s="1360" t="s">
        <v>14527</v>
      </c>
      <c r="B5075" s="1318">
        <v>2</v>
      </c>
    </row>
    <row r="5076" spans="1:2" x14ac:dyDescent="0.25">
      <c r="A5076" s="1360" t="s">
        <v>18054</v>
      </c>
      <c r="B5076" s="1318">
        <v>2</v>
      </c>
    </row>
    <row r="5077" spans="1:2" x14ac:dyDescent="0.25">
      <c r="A5077" s="1360" t="s">
        <v>14528</v>
      </c>
      <c r="B5077" s="1318">
        <v>2</v>
      </c>
    </row>
    <row r="5078" spans="1:2" x14ac:dyDescent="0.25">
      <c r="A5078" s="1360" t="s">
        <v>18055</v>
      </c>
      <c r="B5078" s="1318">
        <v>2</v>
      </c>
    </row>
    <row r="5079" spans="1:2" x14ac:dyDescent="0.25">
      <c r="A5079" s="1360" t="s">
        <v>14529</v>
      </c>
      <c r="B5079" s="1318">
        <v>2</v>
      </c>
    </row>
    <row r="5080" spans="1:2" x14ac:dyDescent="0.25">
      <c r="A5080" s="1360" t="s">
        <v>14530</v>
      </c>
      <c r="B5080" s="1318">
        <v>2</v>
      </c>
    </row>
    <row r="5081" spans="1:2" x14ac:dyDescent="0.25">
      <c r="A5081" s="1360" t="s">
        <v>18056</v>
      </c>
      <c r="B5081" s="1318">
        <v>2</v>
      </c>
    </row>
    <row r="5082" spans="1:2" x14ac:dyDescent="0.25">
      <c r="A5082" s="1360" t="s">
        <v>18057</v>
      </c>
      <c r="B5082" s="1318">
        <v>2</v>
      </c>
    </row>
    <row r="5083" spans="1:2" x14ac:dyDescent="0.25">
      <c r="A5083" s="1360" t="s">
        <v>18058</v>
      </c>
      <c r="B5083" s="1318">
        <v>2</v>
      </c>
    </row>
    <row r="5084" spans="1:2" x14ac:dyDescent="0.25">
      <c r="A5084" s="1360" t="s">
        <v>14531</v>
      </c>
      <c r="B5084" s="1318">
        <v>2</v>
      </c>
    </row>
    <row r="5085" spans="1:2" x14ac:dyDescent="0.25">
      <c r="A5085" s="1360" t="s">
        <v>14532</v>
      </c>
      <c r="B5085" s="1318">
        <v>2</v>
      </c>
    </row>
    <row r="5086" spans="1:2" x14ac:dyDescent="0.25">
      <c r="A5086" s="1360" t="s">
        <v>14533</v>
      </c>
      <c r="B5086" s="1318">
        <v>2</v>
      </c>
    </row>
    <row r="5087" spans="1:2" x14ac:dyDescent="0.25">
      <c r="A5087" s="1360" t="s">
        <v>18059</v>
      </c>
      <c r="B5087" s="1318">
        <v>2</v>
      </c>
    </row>
    <row r="5088" spans="1:2" x14ac:dyDescent="0.25">
      <c r="A5088" s="1360" t="s">
        <v>14534</v>
      </c>
      <c r="B5088" s="1318">
        <v>2</v>
      </c>
    </row>
    <row r="5089" spans="1:2" x14ac:dyDescent="0.25">
      <c r="A5089" s="1360" t="s">
        <v>14535</v>
      </c>
      <c r="B5089" s="1318">
        <v>2</v>
      </c>
    </row>
    <row r="5090" spans="1:2" x14ac:dyDescent="0.25">
      <c r="A5090" s="1360" t="s">
        <v>14536</v>
      </c>
      <c r="B5090" s="1318">
        <v>2</v>
      </c>
    </row>
    <row r="5091" spans="1:2" x14ac:dyDescent="0.25">
      <c r="A5091" s="1360" t="s">
        <v>14574</v>
      </c>
      <c r="B5091" s="1318" t="s">
        <v>18042</v>
      </c>
    </row>
    <row r="5093" spans="1:2" x14ac:dyDescent="0.25">
      <c r="A5093" s="1360" t="s">
        <v>14575</v>
      </c>
      <c r="B5093" s="1318" t="s">
        <v>18042</v>
      </c>
    </row>
    <row r="5095" spans="1:2" x14ac:dyDescent="0.25">
      <c r="A5095" s="1360" t="s">
        <v>18060</v>
      </c>
      <c r="B5095" s="1318" t="s">
        <v>18042</v>
      </c>
    </row>
    <row r="5097" spans="1:2" x14ac:dyDescent="0.25">
      <c r="A5097" s="1360" t="s">
        <v>14576</v>
      </c>
      <c r="B5097" s="1318" t="s">
        <v>18042</v>
      </c>
    </row>
    <row r="5099" spans="1:2" x14ac:dyDescent="0.25">
      <c r="A5099" s="1360" t="s">
        <v>14537</v>
      </c>
      <c r="B5099" s="1318">
        <v>2</v>
      </c>
    </row>
    <row r="5100" spans="1:2" x14ac:dyDescent="0.25">
      <c r="A5100" s="1360" t="s">
        <v>18061</v>
      </c>
      <c r="B5100" s="1318">
        <v>2</v>
      </c>
    </row>
    <row r="5101" spans="1:2" x14ac:dyDescent="0.25">
      <c r="A5101" s="1360" t="s">
        <v>18062</v>
      </c>
      <c r="B5101" s="1318">
        <v>2</v>
      </c>
    </row>
    <row r="5102" spans="1:2" x14ac:dyDescent="0.25">
      <c r="A5102" s="1360" t="s">
        <v>14538</v>
      </c>
      <c r="B5102" s="1318">
        <v>2</v>
      </c>
    </row>
    <row r="5103" spans="1:2" x14ac:dyDescent="0.25">
      <c r="A5103" s="1360" t="s">
        <v>14539</v>
      </c>
      <c r="B5103" s="1318">
        <v>2</v>
      </c>
    </row>
    <row r="5104" spans="1:2" x14ac:dyDescent="0.25">
      <c r="A5104" s="1360" t="s">
        <v>14540</v>
      </c>
      <c r="B5104" s="1318">
        <v>2</v>
      </c>
    </row>
    <row r="5105" spans="1:2" x14ac:dyDescent="0.25">
      <c r="A5105" s="1360" t="s">
        <v>18063</v>
      </c>
      <c r="B5105" s="1318">
        <v>2</v>
      </c>
    </row>
    <row r="5106" spans="1:2" x14ac:dyDescent="0.25">
      <c r="A5106" s="1360" t="s">
        <v>18064</v>
      </c>
      <c r="B5106" s="1318">
        <v>2</v>
      </c>
    </row>
    <row r="5107" spans="1:2" x14ac:dyDescent="0.25">
      <c r="A5107" s="1360" t="s">
        <v>14541</v>
      </c>
      <c r="B5107" s="1318">
        <v>2</v>
      </c>
    </row>
    <row r="5108" spans="1:2" x14ac:dyDescent="0.25">
      <c r="A5108" s="1360" t="s">
        <v>14542</v>
      </c>
      <c r="B5108" s="1318">
        <v>2</v>
      </c>
    </row>
    <row r="5109" spans="1:2" x14ac:dyDescent="0.25">
      <c r="A5109" s="1360" t="s">
        <v>14543</v>
      </c>
      <c r="B5109" s="1318">
        <v>2</v>
      </c>
    </row>
    <row r="5110" spans="1:2" x14ac:dyDescent="0.25">
      <c r="A5110" s="1360" t="s">
        <v>18065</v>
      </c>
      <c r="B5110" s="1318" t="s">
        <v>18042</v>
      </c>
    </row>
    <row r="5112" spans="1:2" x14ac:dyDescent="0.25">
      <c r="A5112" s="1360" t="s">
        <v>14577</v>
      </c>
      <c r="B5112" s="1318" t="s">
        <v>18042</v>
      </c>
    </row>
    <row r="5114" spans="1:2" x14ac:dyDescent="0.25">
      <c r="A5114" s="1360" t="s">
        <v>18066</v>
      </c>
      <c r="B5114" s="1318" t="s">
        <v>18042</v>
      </c>
    </row>
    <row r="5116" spans="1:2" x14ac:dyDescent="0.25">
      <c r="A5116" s="1360" t="s">
        <v>21953</v>
      </c>
      <c r="B5116" s="1318" t="s">
        <v>18042</v>
      </c>
    </row>
    <row r="5118" spans="1:2" x14ac:dyDescent="0.25">
      <c r="A5118" s="1360" t="s">
        <v>14544</v>
      </c>
      <c r="B5118" s="1318">
        <v>2</v>
      </c>
    </row>
    <row r="5119" spans="1:2" x14ac:dyDescent="0.25">
      <c r="A5119" s="1360" t="s">
        <v>14545</v>
      </c>
      <c r="B5119" s="1318">
        <v>2</v>
      </c>
    </row>
    <row r="5120" spans="1:2" x14ac:dyDescent="0.25">
      <c r="A5120" s="1360" t="s">
        <v>21954</v>
      </c>
      <c r="B5120" s="1318" t="s">
        <v>18042</v>
      </c>
    </row>
    <row r="5122" spans="1:2" x14ac:dyDescent="0.25">
      <c r="A5122" s="1360" t="s">
        <v>14546</v>
      </c>
      <c r="B5122" s="1318">
        <v>2</v>
      </c>
    </row>
    <row r="5123" spans="1:2" x14ac:dyDescent="0.25">
      <c r="A5123" s="1360" t="s">
        <v>14548</v>
      </c>
      <c r="B5123" s="1318">
        <v>2</v>
      </c>
    </row>
    <row r="5124" spans="1:2" x14ac:dyDescent="0.25">
      <c r="A5124" s="1360" t="s">
        <v>14547</v>
      </c>
      <c r="B5124" s="1318">
        <v>2</v>
      </c>
    </row>
    <row r="5125" spans="1:2" x14ac:dyDescent="0.25">
      <c r="A5125" s="1360" t="s">
        <v>14549</v>
      </c>
      <c r="B5125" s="1318">
        <v>2</v>
      </c>
    </row>
    <row r="5126" spans="1:2" x14ac:dyDescent="0.25">
      <c r="A5126" s="1360" t="s">
        <v>14550</v>
      </c>
      <c r="B5126" s="1318">
        <v>2</v>
      </c>
    </row>
    <row r="5127" spans="1:2" x14ac:dyDescent="0.25">
      <c r="A5127" s="1360" t="s">
        <v>14551</v>
      </c>
      <c r="B5127" s="1318">
        <v>2</v>
      </c>
    </row>
    <row r="5128" spans="1:2" x14ac:dyDescent="0.25">
      <c r="A5128" s="1360" t="s">
        <v>18069</v>
      </c>
      <c r="B5128" s="1318">
        <v>2</v>
      </c>
    </row>
    <row r="5129" spans="1:2" x14ac:dyDescent="0.25">
      <c r="A5129" s="1360" t="s">
        <v>18070</v>
      </c>
      <c r="B5129" s="1318">
        <v>2</v>
      </c>
    </row>
    <row r="5130" spans="1:2" x14ac:dyDescent="0.25">
      <c r="A5130" s="1360" t="s">
        <v>14572</v>
      </c>
      <c r="B5130" s="1318">
        <v>3</v>
      </c>
    </row>
    <row r="5131" spans="1:2" x14ac:dyDescent="0.25">
      <c r="A5131" s="1360" t="s">
        <v>14552</v>
      </c>
      <c r="B5131" s="1318">
        <v>2</v>
      </c>
    </row>
    <row r="5132" spans="1:2" x14ac:dyDescent="0.25">
      <c r="A5132" s="1360" t="s">
        <v>14553</v>
      </c>
      <c r="B5132" s="1318">
        <v>2</v>
      </c>
    </row>
    <row r="5133" spans="1:2" x14ac:dyDescent="0.25">
      <c r="A5133" s="1360" t="s">
        <v>14554</v>
      </c>
      <c r="B5133" s="1318">
        <v>2</v>
      </c>
    </row>
    <row r="5134" spans="1:2" x14ac:dyDescent="0.25">
      <c r="A5134" s="1360" t="s">
        <v>14555</v>
      </c>
      <c r="B5134" s="1318">
        <v>2</v>
      </c>
    </row>
    <row r="5135" spans="1:2" x14ac:dyDescent="0.25">
      <c r="A5135" s="1360" t="s">
        <v>14556</v>
      </c>
      <c r="B5135" s="1318">
        <v>2</v>
      </c>
    </row>
    <row r="5136" spans="1:2" x14ac:dyDescent="0.25">
      <c r="A5136" s="1360" t="s">
        <v>18071</v>
      </c>
      <c r="B5136" s="1318">
        <v>2</v>
      </c>
    </row>
    <row r="5137" spans="1:2" x14ac:dyDescent="0.25">
      <c r="A5137" s="1360" t="s">
        <v>21955</v>
      </c>
      <c r="B5137" s="1318" t="s">
        <v>18042</v>
      </c>
    </row>
    <row r="5139" spans="1:2" x14ac:dyDescent="0.25">
      <c r="A5139" s="1360" t="s">
        <v>18073</v>
      </c>
      <c r="B5139" s="1318" t="s">
        <v>18042</v>
      </c>
    </row>
    <row r="5141" spans="1:2" x14ac:dyDescent="0.25">
      <c r="A5141" s="1360" t="s">
        <v>14557</v>
      </c>
      <c r="B5141" s="1318">
        <v>2</v>
      </c>
    </row>
    <row r="5142" spans="1:2" x14ac:dyDescent="0.25">
      <c r="A5142" s="1360" t="s">
        <v>14558</v>
      </c>
      <c r="B5142" s="1318">
        <v>2</v>
      </c>
    </row>
    <row r="5143" spans="1:2" x14ac:dyDescent="0.25">
      <c r="A5143" s="1360" t="s">
        <v>18074</v>
      </c>
      <c r="B5143" s="1318">
        <v>2</v>
      </c>
    </row>
    <row r="5144" spans="1:2" x14ac:dyDescent="0.25">
      <c r="A5144" s="1360" t="s">
        <v>18075</v>
      </c>
      <c r="B5144" s="1318">
        <v>2</v>
      </c>
    </row>
    <row r="5145" spans="1:2" x14ac:dyDescent="0.25">
      <c r="A5145" s="1360" t="s">
        <v>14559</v>
      </c>
      <c r="B5145" s="1318">
        <v>2</v>
      </c>
    </row>
    <row r="5146" spans="1:2" x14ac:dyDescent="0.25">
      <c r="A5146" s="1360" t="s">
        <v>18076</v>
      </c>
      <c r="B5146" s="1318">
        <v>2</v>
      </c>
    </row>
    <row r="5147" spans="1:2" x14ac:dyDescent="0.25">
      <c r="A5147" s="1360" t="s">
        <v>14560</v>
      </c>
      <c r="B5147" s="1318">
        <v>2</v>
      </c>
    </row>
    <row r="5148" spans="1:2" x14ac:dyDescent="0.25">
      <c r="A5148" s="1360" t="s">
        <v>14561</v>
      </c>
      <c r="B5148" s="1318">
        <v>2</v>
      </c>
    </row>
    <row r="5149" spans="1:2" x14ac:dyDescent="0.25">
      <c r="A5149" s="1360" t="s">
        <v>14563</v>
      </c>
      <c r="B5149" s="1318">
        <v>2</v>
      </c>
    </row>
    <row r="5150" spans="1:2" x14ac:dyDescent="0.25">
      <c r="A5150" s="1360" t="s">
        <v>14562</v>
      </c>
      <c r="B5150" s="1318">
        <v>2</v>
      </c>
    </row>
    <row r="5151" spans="1:2" x14ac:dyDescent="0.25">
      <c r="A5151" s="1360" t="s">
        <v>14564</v>
      </c>
      <c r="B5151" s="1318">
        <v>2</v>
      </c>
    </row>
    <row r="5152" spans="1:2" x14ac:dyDescent="0.25">
      <c r="A5152" s="1360" t="s">
        <v>14578</v>
      </c>
      <c r="B5152" s="1318" t="s">
        <v>18042</v>
      </c>
    </row>
    <row r="5154" spans="1:2" x14ac:dyDescent="0.25">
      <c r="A5154" s="1360" t="s">
        <v>14565</v>
      </c>
      <c r="B5154" s="1318">
        <v>2</v>
      </c>
    </row>
    <row r="5155" spans="1:2" x14ac:dyDescent="0.25">
      <c r="A5155" s="1360" t="s">
        <v>18077</v>
      </c>
      <c r="B5155" s="1318">
        <v>2</v>
      </c>
    </row>
    <row r="5156" spans="1:2" x14ac:dyDescent="0.25">
      <c r="A5156" s="1360" t="s">
        <v>14566</v>
      </c>
      <c r="B5156" s="1318">
        <v>2</v>
      </c>
    </row>
    <row r="5157" spans="1:2" x14ac:dyDescent="0.25">
      <c r="A5157" s="1360" t="s">
        <v>18078</v>
      </c>
      <c r="B5157" s="1318">
        <v>2</v>
      </c>
    </row>
    <row r="5158" spans="1:2" x14ac:dyDescent="0.25">
      <c r="A5158" s="1360" t="s">
        <v>18079</v>
      </c>
      <c r="B5158" s="1318">
        <v>2</v>
      </c>
    </row>
    <row r="5159" spans="1:2" x14ac:dyDescent="0.25">
      <c r="A5159" s="1360" t="s">
        <v>18080</v>
      </c>
      <c r="B5159" s="1318">
        <v>2</v>
      </c>
    </row>
    <row r="5160" spans="1:2" x14ac:dyDescent="0.25">
      <c r="A5160" s="1360" t="s">
        <v>14567</v>
      </c>
      <c r="B5160" s="1318">
        <v>2</v>
      </c>
    </row>
    <row r="5161" spans="1:2" x14ac:dyDescent="0.25">
      <c r="A5161" s="1360" t="s">
        <v>18081</v>
      </c>
      <c r="B5161" s="1318">
        <v>2</v>
      </c>
    </row>
    <row r="5162" spans="1:2" x14ac:dyDescent="0.25">
      <c r="A5162" s="1360" t="s">
        <v>18082</v>
      </c>
      <c r="B5162" s="1318">
        <v>2</v>
      </c>
    </row>
    <row r="5163" spans="1:2" x14ac:dyDescent="0.25">
      <c r="A5163" s="1360" t="s">
        <v>18083</v>
      </c>
      <c r="B5163" s="1318">
        <v>2</v>
      </c>
    </row>
    <row r="5164" spans="1:2" x14ac:dyDescent="0.25">
      <c r="A5164" s="1360" t="s">
        <v>14568</v>
      </c>
      <c r="B5164" s="1318">
        <v>2</v>
      </c>
    </row>
    <row r="5165" spans="1:2" x14ac:dyDescent="0.25">
      <c r="A5165" s="1360" t="s">
        <v>14569</v>
      </c>
      <c r="B5165" s="1318">
        <v>2</v>
      </c>
    </row>
    <row r="5166" spans="1:2" x14ac:dyDescent="0.25">
      <c r="A5166" s="1360" t="s">
        <v>14570</v>
      </c>
      <c r="B5166" s="1318">
        <v>2</v>
      </c>
    </row>
    <row r="5167" spans="1:2" x14ac:dyDescent="0.25">
      <c r="A5167" s="1360" t="s">
        <v>18084</v>
      </c>
      <c r="B5167" s="1318" t="s">
        <v>18042</v>
      </c>
    </row>
    <row r="5169" spans="1:3" x14ac:dyDescent="0.25">
      <c r="A5169" s="1360" t="s">
        <v>14573</v>
      </c>
      <c r="B5169" s="1318" t="s">
        <v>18042</v>
      </c>
    </row>
    <row r="5171" spans="1:3" x14ac:dyDescent="0.25">
      <c r="A5171" s="1360" t="s">
        <v>14571</v>
      </c>
      <c r="B5171" s="1318">
        <v>2</v>
      </c>
    </row>
    <row r="5172" spans="1:3" x14ac:dyDescent="0.25">
      <c r="A5172" s="1360" t="s">
        <v>13041</v>
      </c>
    </row>
    <row r="5173" spans="1:3" ht="77.5" x14ac:dyDescent="0.25">
      <c r="A5173" s="1360" t="s">
        <v>22471</v>
      </c>
    </row>
    <row r="5174" spans="1:3" x14ac:dyDescent="0.25">
      <c r="A5174" s="1360" t="s">
        <v>18085</v>
      </c>
    </row>
    <row r="5175" spans="1:3" ht="124" x14ac:dyDescent="0.25">
      <c r="A5175" s="1360" t="s">
        <v>17681</v>
      </c>
    </row>
    <row r="5176" spans="1:3" x14ac:dyDescent="0.25">
      <c r="A5176" s="1360" t="s">
        <v>14396</v>
      </c>
      <c r="B5176" s="1318" t="s">
        <v>14397</v>
      </c>
      <c r="C5176" s="1318" t="s">
        <v>14398</v>
      </c>
    </row>
    <row r="5177" spans="1:3" x14ac:dyDescent="0.25">
      <c r="A5177" s="1360" t="s">
        <v>18086</v>
      </c>
      <c r="B5177" s="1318">
        <v>2</v>
      </c>
      <c r="C5177" s="1318" t="s">
        <v>18087</v>
      </c>
    </row>
    <row r="5178" spans="1:3" x14ac:dyDescent="0.25">
      <c r="A5178" s="1360" t="s">
        <v>14579</v>
      </c>
      <c r="B5178" s="1318">
        <v>2</v>
      </c>
      <c r="C5178" s="1318" t="s">
        <v>5856</v>
      </c>
    </row>
    <row r="5179" spans="1:3" x14ac:dyDescent="0.25">
      <c r="A5179" s="1360" t="s">
        <v>18088</v>
      </c>
      <c r="B5179" s="1318">
        <v>2</v>
      </c>
    </row>
    <row r="5180" spans="1:3" x14ac:dyDescent="0.25">
      <c r="A5180" s="1360" t="s">
        <v>14591</v>
      </c>
      <c r="B5180" s="1318">
        <v>3</v>
      </c>
    </row>
    <row r="5181" spans="1:3" x14ac:dyDescent="0.25">
      <c r="A5181" s="1360" t="s">
        <v>18089</v>
      </c>
      <c r="B5181" s="1318">
        <v>3</v>
      </c>
    </row>
    <row r="5182" spans="1:3" x14ac:dyDescent="0.25">
      <c r="A5182" s="1360" t="s">
        <v>14580</v>
      </c>
      <c r="B5182" s="1318">
        <v>2</v>
      </c>
      <c r="C5182" s="1318" t="s">
        <v>5856</v>
      </c>
    </row>
    <row r="5183" spans="1:3" x14ac:dyDescent="0.25">
      <c r="A5183" s="1360" t="s">
        <v>18090</v>
      </c>
      <c r="B5183" s="1318">
        <v>2</v>
      </c>
    </row>
    <row r="5184" spans="1:3" x14ac:dyDescent="0.25">
      <c r="A5184" s="1360" t="s">
        <v>18091</v>
      </c>
      <c r="B5184" s="1318">
        <v>2</v>
      </c>
    </row>
    <row r="5185" spans="1:3" x14ac:dyDescent="0.25">
      <c r="A5185" s="1360" t="s">
        <v>18092</v>
      </c>
      <c r="B5185" s="1318">
        <v>2</v>
      </c>
    </row>
    <row r="5186" spans="1:3" x14ac:dyDescent="0.25">
      <c r="A5186" s="1360" t="s">
        <v>14581</v>
      </c>
      <c r="B5186" s="1318">
        <v>2</v>
      </c>
    </row>
    <row r="5187" spans="1:3" x14ac:dyDescent="0.25">
      <c r="A5187" s="1360" t="s">
        <v>18093</v>
      </c>
      <c r="B5187" s="1318">
        <v>2</v>
      </c>
    </row>
    <row r="5188" spans="1:3" x14ac:dyDescent="0.25">
      <c r="A5188" s="1360" t="s">
        <v>21956</v>
      </c>
      <c r="B5188" s="1318">
        <v>2</v>
      </c>
    </row>
    <row r="5189" spans="1:3" x14ac:dyDescent="0.25">
      <c r="A5189" s="1360" t="s">
        <v>18095</v>
      </c>
      <c r="B5189" s="1318">
        <v>3</v>
      </c>
    </row>
    <row r="5190" spans="1:3" x14ac:dyDescent="0.25">
      <c r="A5190" s="1360" t="s">
        <v>18096</v>
      </c>
      <c r="B5190" s="1318">
        <v>3</v>
      </c>
    </row>
    <row r="5191" spans="1:3" x14ac:dyDescent="0.25">
      <c r="A5191" s="1360" t="s">
        <v>18097</v>
      </c>
      <c r="B5191" s="1318">
        <v>2</v>
      </c>
    </row>
    <row r="5192" spans="1:3" x14ac:dyDescent="0.25">
      <c r="A5192" s="1360" t="s">
        <v>14592</v>
      </c>
      <c r="B5192" s="1318">
        <v>3</v>
      </c>
      <c r="C5192" s="1318" t="s">
        <v>5856</v>
      </c>
    </row>
    <row r="5193" spans="1:3" x14ac:dyDescent="0.25">
      <c r="A5193" s="1360" t="s">
        <v>18098</v>
      </c>
      <c r="B5193" s="1318">
        <v>3</v>
      </c>
      <c r="C5193" s="1318" t="s">
        <v>5856</v>
      </c>
    </row>
    <row r="5194" spans="1:3" x14ac:dyDescent="0.25">
      <c r="A5194" s="1360" t="s">
        <v>18099</v>
      </c>
      <c r="B5194" s="1318">
        <v>2</v>
      </c>
      <c r="C5194" s="1318" t="s">
        <v>5856</v>
      </c>
    </row>
    <row r="5195" spans="1:3" x14ac:dyDescent="0.25">
      <c r="A5195" s="1360" t="s">
        <v>18100</v>
      </c>
      <c r="B5195" s="1318">
        <v>2</v>
      </c>
      <c r="C5195" s="1318" t="s">
        <v>5856</v>
      </c>
    </row>
    <row r="5196" spans="1:3" x14ac:dyDescent="0.25">
      <c r="A5196" s="1360" t="s">
        <v>18101</v>
      </c>
      <c r="B5196" s="1318">
        <v>2</v>
      </c>
    </row>
    <row r="5197" spans="1:3" x14ac:dyDescent="0.25">
      <c r="A5197" s="1360" t="s">
        <v>18102</v>
      </c>
      <c r="B5197" s="1318">
        <v>2</v>
      </c>
    </row>
    <row r="5198" spans="1:3" x14ac:dyDescent="0.25">
      <c r="A5198" s="1360" t="s">
        <v>14582</v>
      </c>
      <c r="B5198" s="1318">
        <v>2</v>
      </c>
      <c r="C5198" s="1318" t="s">
        <v>5856</v>
      </c>
    </row>
    <row r="5199" spans="1:3" x14ac:dyDescent="0.25">
      <c r="A5199" s="1360" t="s">
        <v>18103</v>
      </c>
      <c r="B5199" s="1318">
        <v>2</v>
      </c>
    </row>
    <row r="5200" spans="1:3" x14ac:dyDescent="0.25">
      <c r="A5200" s="1360" t="s">
        <v>18104</v>
      </c>
      <c r="B5200" s="1318">
        <v>2</v>
      </c>
    </row>
    <row r="5201" spans="1:3" x14ac:dyDescent="0.25">
      <c r="A5201" s="1360" t="s">
        <v>14583</v>
      </c>
      <c r="B5201" s="1318">
        <v>2</v>
      </c>
    </row>
    <row r="5202" spans="1:3" x14ac:dyDescent="0.25">
      <c r="A5202" s="1360" t="s">
        <v>18105</v>
      </c>
      <c r="B5202" s="1318">
        <v>3</v>
      </c>
    </row>
    <row r="5203" spans="1:3" x14ac:dyDescent="0.25">
      <c r="A5203" s="1360" t="s">
        <v>18106</v>
      </c>
      <c r="B5203" s="1318">
        <v>3</v>
      </c>
    </row>
    <row r="5204" spans="1:3" x14ac:dyDescent="0.25">
      <c r="A5204" s="1360" t="s">
        <v>18107</v>
      </c>
      <c r="B5204" s="1318">
        <v>3</v>
      </c>
    </row>
    <row r="5205" spans="1:3" x14ac:dyDescent="0.25">
      <c r="A5205" s="1360" t="s">
        <v>14584</v>
      </c>
      <c r="B5205" s="1318">
        <v>2</v>
      </c>
    </row>
    <row r="5206" spans="1:3" x14ac:dyDescent="0.25">
      <c r="A5206" s="1360" t="s">
        <v>14585</v>
      </c>
      <c r="B5206" s="1318">
        <v>2</v>
      </c>
    </row>
    <row r="5207" spans="1:3" x14ac:dyDescent="0.25">
      <c r="A5207" s="1360" t="s">
        <v>14586</v>
      </c>
      <c r="B5207" s="1318">
        <v>2</v>
      </c>
      <c r="C5207" s="1318" t="s">
        <v>5856</v>
      </c>
    </row>
    <row r="5208" spans="1:3" x14ac:dyDescent="0.25">
      <c r="A5208" s="1360" t="s">
        <v>18108</v>
      </c>
      <c r="B5208" s="1318">
        <v>2</v>
      </c>
    </row>
    <row r="5209" spans="1:3" x14ac:dyDescent="0.25">
      <c r="A5209" s="1360" t="s">
        <v>14587</v>
      </c>
      <c r="B5209" s="1318">
        <v>2</v>
      </c>
    </row>
    <row r="5210" spans="1:3" x14ac:dyDescent="0.25">
      <c r="A5210" s="1360" t="s">
        <v>14593</v>
      </c>
      <c r="B5210" s="1318">
        <v>3</v>
      </c>
      <c r="C5210" s="1318" t="s">
        <v>5856</v>
      </c>
    </row>
    <row r="5211" spans="1:3" x14ac:dyDescent="0.25">
      <c r="A5211" s="1360" t="s">
        <v>18109</v>
      </c>
      <c r="B5211" s="1318">
        <v>3</v>
      </c>
    </row>
    <row r="5212" spans="1:3" x14ac:dyDescent="0.25">
      <c r="A5212" s="1360" t="s">
        <v>18110</v>
      </c>
      <c r="B5212" s="1318">
        <v>2</v>
      </c>
    </row>
    <row r="5213" spans="1:3" x14ac:dyDescent="0.25">
      <c r="A5213" s="1360" t="s">
        <v>18111</v>
      </c>
      <c r="B5213" s="1318">
        <v>3</v>
      </c>
    </row>
    <row r="5214" spans="1:3" x14ac:dyDescent="0.25">
      <c r="A5214" s="1360" t="s">
        <v>18112</v>
      </c>
      <c r="B5214" s="1318">
        <v>2</v>
      </c>
    </row>
    <row r="5215" spans="1:3" x14ac:dyDescent="0.25">
      <c r="A5215" s="1360" t="s">
        <v>18113</v>
      </c>
      <c r="B5215" s="1318">
        <v>2</v>
      </c>
    </row>
    <row r="5216" spans="1:3" x14ac:dyDescent="0.25">
      <c r="A5216" s="1360" t="s">
        <v>18114</v>
      </c>
      <c r="B5216" s="1318">
        <v>2</v>
      </c>
    </row>
    <row r="5217" spans="1:4" x14ac:dyDescent="0.25">
      <c r="A5217" s="1360" t="s">
        <v>14588</v>
      </c>
      <c r="B5217" s="1318">
        <v>2</v>
      </c>
    </row>
    <row r="5218" spans="1:4" x14ac:dyDescent="0.25">
      <c r="A5218" s="1360" t="s">
        <v>21957</v>
      </c>
      <c r="B5218" s="1318">
        <v>2</v>
      </c>
      <c r="C5218" s="1318" t="s">
        <v>5856</v>
      </c>
    </row>
    <row r="5219" spans="1:4" x14ac:dyDescent="0.25">
      <c r="A5219" s="1360" t="s">
        <v>14589</v>
      </c>
      <c r="B5219" s="1318">
        <v>2</v>
      </c>
      <c r="C5219" s="1318" t="s">
        <v>5856</v>
      </c>
    </row>
    <row r="5220" spans="1:4" x14ac:dyDescent="0.25">
      <c r="A5220" s="1360" t="s">
        <v>18116</v>
      </c>
      <c r="B5220" s="1318">
        <v>2</v>
      </c>
      <c r="C5220" s="1318" t="s">
        <v>5856</v>
      </c>
    </row>
    <row r="5221" spans="1:4" x14ac:dyDescent="0.25">
      <c r="A5221" s="1360" t="s">
        <v>14590</v>
      </c>
      <c r="B5221" s="1318">
        <v>2</v>
      </c>
    </row>
    <row r="5222" spans="1:4" x14ac:dyDescent="0.25">
      <c r="A5222" s="1360" t="s">
        <v>18117</v>
      </c>
    </row>
    <row r="5223" spans="1:4" x14ac:dyDescent="0.25">
      <c r="A5223" s="1360" t="s">
        <v>18118</v>
      </c>
    </row>
    <row r="5224" spans="1:4" ht="31" x14ac:dyDescent="0.25">
      <c r="A5224" s="1360" t="s">
        <v>18119</v>
      </c>
    </row>
    <row r="5225" spans="1:4" x14ac:dyDescent="0.25">
      <c r="A5225" s="1360" t="s">
        <v>18120</v>
      </c>
    </row>
    <row r="5226" spans="1:4" x14ac:dyDescent="0.25">
      <c r="A5226" s="1360" t="s">
        <v>18121</v>
      </c>
    </row>
    <row r="5227" spans="1:4" x14ac:dyDescent="0.25">
      <c r="A5227" s="1360" t="s">
        <v>12625</v>
      </c>
    </row>
    <row r="5228" spans="1:4" ht="31" x14ac:dyDescent="0.25">
      <c r="A5228" s="1360" t="s">
        <v>22473</v>
      </c>
    </row>
    <row r="5229" spans="1:4" x14ac:dyDescent="0.25">
      <c r="A5229" s="1360" t="s">
        <v>123</v>
      </c>
      <c r="B5229" s="1318" t="s">
        <v>22474</v>
      </c>
    </row>
    <row r="5230" spans="1:4" x14ac:dyDescent="0.25">
      <c r="B5230" s="1318">
        <v>2</v>
      </c>
      <c r="C5230" s="1318">
        <v>3</v>
      </c>
      <c r="D5230" s="1318">
        <v>4</v>
      </c>
    </row>
    <row r="5231" spans="1:4" x14ac:dyDescent="0.25">
      <c r="A5231" s="1360" t="s">
        <v>22475</v>
      </c>
    </row>
    <row r="5232" spans="1:4" x14ac:dyDescent="0.25">
      <c r="A5232" s="1360" t="s">
        <v>22476</v>
      </c>
      <c r="B5232" s="1318" t="s">
        <v>3335</v>
      </c>
      <c r="C5232" s="1318" t="s">
        <v>22477</v>
      </c>
      <c r="D5232" s="1318" t="s">
        <v>3334</v>
      </c>
    </row>
    <row r="5233" spans="1:4" x14ac:dyDescent="0.25">
      <c r="A5233" s="1360" t="s">
        <v>22478</v>
      </c>
      <c r="B5233" s="1318" t="s">
        <v>3335</v>
      </c>
      <c r="C5233" s="1318" t="s">
        <v>22477</v>
      </c>
      <c r="D5233" s="1318" t="s">
        <v>3334</v>
      </c>
    </row>
    <row r="5234" spans="1:4" x14ac:dyDescent="0.25">
      <c r="A5234" s="1360" t="s">
        <v>22479</v>
      </c>
    </row>
    <row r="5235" spans="1:4" ht="31" x14ac:dyDescent="0.25">
      <c r="A5235" s="1360" t="s">
        <v>22480</v>
      </c>
      <c r="B5235" s="1318" t="s">
        <v>16219</v>
      </c>
      <c r="C5235" s="1318" t="s">
        <v>22481</v>
      </c>
      <c r="D5235" s="1318" t="s">
        <v>3334</v>
      </c>
    </row>
    <row r="5236" spans="1:4" x14ac:dyDescent="0.25">
      <c r="A5236" s="1360" t="s">
        <v>22482</v>
      </c>
    </row>
    <row r="5237" spans="1:4" ht="31" x14ac:dyDescent="0.25">
      <c r="A5237" s="1360" t="s">
        <v>22483</v>
      </c>
      <c r="B5237" s="1318" t="s">
        <v>3335</v>
      </c>
      <c r="C5237" s="1318" t="s">
        <v>22484</v>
      </c>
      <c r="D5237" s="1318" t="s">
        <v>22485</v>
      </c>
    </row>
    <row r="5238" spans="1:4" x14ac:dyDescent="0.25">
      <c r="A5238" s="1360" t="s">
        <v>22486</v>
      </c>
      <c r="B5238" s="1318" t="s">
        <v>3335</v>
      </c>
      <c r="C5238" s="1318" t="s">
        <v>22477</v>
      </c>
      <c r="D5238" s="1318" t="s">
        <v>3334</v>
      </c>
    </row>
    <row r="5239" spans="1:4" x14ac:dyDescent="0.25">
      <c r="A5239" s="1360" t="s">
        <v>22487</v>
      </c>
      <c r="B5239" s="1318" t="s">
        <v>22488</v>
      </c>
      <c r="C5239" s="1318" t="s">
        <v>22489</v>
      </c>
      <c r="D5239" s="1318" t="s">
        <v>22490</v>
      </c>
    </row>
    <row r="5240" spans="1:4" x14ac:dyDescent="0.25">
      <c r="A5240" s="1360" t="s">
        <v>22491</v>
      </c>
      <c r="B5240" s="1318" t="s">
        <v>22477</v>
      </c>
      <c r="C5240" s="1318" t="s">
        <v>3334</v>
      </c>
      <c r="D5240" s="1318" t="s">
        <v>3334</v>
      </c>
    </row>
    <row r="5241" spans="1:4" x14ac:dyDescent="0.25">
      <c r="A5241" s="1360" t="s">
        <v>22492</v>
      </c>
    </row>
    <row r="5242" spans="1:4" x14ac:dyDescent="0.25">
      <c r="A5242" s="1360" t="s">
        <v>22493</v>
      </c>
      <c r="B5242" s="1318" t="s">
        <v>22477</v>
      </c>
      <c r="C5242" s="1318" t="s">
        <v>3334</v>
      </c>
      <c r="D5242" s="1318" t="s">
        <v>22494</v>
      </c>
    </row>
    <row r="5243" spans="1:4" x14ac:dyDescent="0.25">
      <c r="A5243" s="1360" t="s">
        <v>22495</v>
      </c>
      <c r="B5243" s="1318" t="s">
        <v>22477</v>
      </c>
      <c r="C5243" s="1318" t="s">
        <v>3334</v>
      </c>
      <c r="D5243" s="1318" t="s">
        <v>3334</v>
      </c>
    </row>
    <row r="5244" spans="1:4" x14ac:dyDescent="0.25">
      <c r="A5244" s="1360" t="s">
        <v>16212</v>
      </c>
      <c r="B5244" s="1318" t="s">
        <v>3334</v>
      </c>
      <c r="C5244" s="1318" t="s">
        <v>3334</v>
      </c>
      <c r="D5244" s="1318" t="s">
        <v>3334</v>
      </c>
    </row>
    <row r="5245" spans="1:4" x14ac:dyDescent="0.25">
      <c r="A5245" s="1360" t="s">
        <v>16216</v>
      </c>
      <c r="B5245" s="1318" t="s">
        <v>3334</v>
      </c>
      <c r="C5245" s="1318" t="s">
        <v>3334</v>
      </c>
      <c r="D5245" s="1318" t="s">
        <v>22496</v>
      </c>
    </row>
    <row r="5246" spans="1:4" x14ac:dyDescent="0.25">
      <c r="A5246" s="1360" t="s">
        <v>22497</v>
      </c>
      <c r="B5246" s="1318" t="s">
        <v>3335</v>
      </c>
      <c r="C5246" s="1318" t="s">
        <v>22477</v>
      </c>
      <c r="D5246" s="1318" t="s">
        <v>22477</v>
      </c>
    </row>
    <row r="5247" spans="1:4" x14ac:dyDescent="0.25">
      <c r="A5247" s="1360" t="s">
        <v>22498</v>
      </c>
    </row>
    <row r="5248" spans="1:4" x14ac:dyDescent="0.25">
      <c r="A5248" s="1360" t="s">
        <v>16221</v>
      </c>
      <c r="B5248" s="1318" t="s">
        <v>22477</v>
      </c>
      <c r="C5248" s="1318" t="s">
        <v>16222</v>
      </c>
      <c r="D5248" s="1318" t="s">
        <v>22499</v>
      </c>
    </row>
    <row r="5249" spans="1:4" x14ac:dyDescent="0.25">
      <c r="A5249" s="1360" t="s">
        <v>22500</v>
      </c>
    </row>
    <row r="5250" spans="1:4" x14ac:dyDescent="0.25">
      <c r="A5250" s="1360" t="s">
        <v>22501</v>
      </c>
      <c r="B5250" s="1318" t="s">
        <v>3335</v>
      </c>
      <c r="C5250" s="1318" t="s">
        <v>22477</v>
      </c>
      <c r="D5250" s="1318" t="s">
        <v>3334</v>
      </c>
    </row>
    <row r="5251" spans="1:4" x14ac:dyDescent="0.25">
      <c r="A5251" s="1360" t="s">
        <v>22502</v>
      </c>
      <c r="B5251" s="1318" t="s">
        <v>22477</v>
      </c>
      <c r="C5251" s="1318" t="s">
        <v>22477</v>
      </c>
      <c r="D5251" s="1318" t="s">
        <v>3334</v>
      </c>
    </row>
    <row r="5252" spans="1:4" x14ac:dyDescent="0.25">
      <c r="A5252" s="1360" t="s">
        <v>15870</v>
      </c>
    </row>
    <row r="5253" spans="1:4" x14ac:dyDescent="0.25">
      <c r="A5253" s="1360" t="s">
        <v>22503</v>
      </c>
    </row>
    <row r="5254" spans="1:4" x14ac:dyDescent="0.25">
      <c r="A5254" s="1360" t="s">
        <v>22504</v>
      </c>
    </row>
    <row r="5255" spans="1:4" x14ac:dyDescent="0.25">
      <c r="A5255" s="1360" t="s">
        <v>123</v>
      </c>
      <c r="B5255" s="1318" t="s">
        <v>22474</v>
      </c>
    </row>
    <row r="5256" spans="1:4" x14ac:dyDescent="0.25">
      <c r="B5256" s="1318">
        <v>2</v>
      </c>
      <c r="C5256" s="1318">
        <v>3</v>
      </c>
      <c r="D5256" s="1318">
        <v>4</v>
      </c>
    </row>
    <row r="5257" spans="1:4" x14ac:dyDescent="0.25">
      <c r="A5257" s="1360" t="s">
        <v>22505</v>
      </c>
    </row>
    <row r="5258" spans="1:4" ht="31" x14ac:dyDescent="0.25">
      <c r="A5258" s="1360" t="s">
        <v>22506</v>
      </c>
      <c r="B5258" s="1318" t="s">
        <v>3334</v>
      </c>
      <c r="C5258" s="1318" t="s">
        <v>3334</v>
      </c>
      <c r="D5258" s="1318" t="s">
        <v>3334</v>
      </c>
    </row>
    <row r="5259" spans="1:4" x14ac:dyDescent="0.25">
      <c r="A5259" s="1360" t="s">
        <v>22507</v>
      </c>
      <c r="B5259" s="1318" t="s">
        <v>22508</v>
      </c>
      <c r="C5259" s="1318" t="s">
        <v>22509</v>
      </c>
      <c r="D5259" s="1318" t="s">
        <v>22509</v>
      </c>
    </row>
    <row r="5260" spans="1:4" ht="31" x14ac:dyDescent="0.25">
      <c r="A5260" s="1360" t="s">
        <v>22510</v>
      </c>
      <c r="B5260" s="1318" t="s">
        <v>22508</v>
      </c>
      <c r="C5260" s="1318" t="s">
        <v>22509</v>
      </c>
      <c r="D5260" s="1318" t="s">
        <v>22509</v>
      </c>
    </row>
    <row r="5261" spans="1:4" ht="31" x14ac:dyDescent="0.25">
      <c r="A5261" s="1360" t="s">
        <v>22511</v>
      </c>
      <c r="B5261" s="1318" t="s">
        <v>16230</v>
      </c>
      <c r="C5261" s="1318" t="s">
        <v>16230</v>
      </c>
      <c r="D5261" s="1318" t="s">
        <v>16230</v>
      </c>
    </row>
    <row r="5262" spans="1:4" x14ac:dyDescent="0.25">
      <c r="A5262" s="1360" t="s">
        <v>22512</v>
      </c>
      <c r="B5262" s="1318" t="s">
        <v>22513</v>
      </c>
      <c r="C5262" s="1318" t="s">
        <v>22514</v>
      </c>
      <c r="D5262" s="1318" t="s">
        <v>22514</v>
      </c>
    </row>
    <row r="5263" spans="1:4" ht="31" x14ac:dyDescent="0.25">
      <c r="A5263" s="1360" t="s">
        <v>22515</v>
      </c>
      <c r="B5263" s="1318" t="s">
        <v>3335</v>
      </c>
      <c r="C5263" s="1318" t="s">
        <v>22477</v>
      </c>
      <c r="D5263" s="1318" t="s">
        <v>3334</v>
      </c>
    </row>
    <row r="5264" spans="1:4" x14ac:dyDescent="0.25">
      <c r="A5264" s="1360" t="s">
        <v>22516</v>
      </c>
      <c r="B5264" s="1318" t="s">
        <v>3335</v>
      </c>
      <c r="C5264" s="1318" t="s">
        <v>22477</v>
      </c>
      <c r="D5264" s="1318" t="s">
        <v>3334</v>
      </c>
    </row>
    <row r="5265" spans="1:4" x14ac:dyDescent="0.25">
      <c r="A5265" s="1360" t="s">
        <v>22479</v>
      </c>
    </row>
    <row r="5266" spans="1:4" x14ac:dyDescent="0.25">
      <c r="A5266" s="1360" t="s">
        <v>22517</v>
      </c>
      <c r="B5266" s="1318" t="s">
        <v>3334</v>
      </c>
      <c r="C5266" s="1318" t="s">
        <v>3334</v>
      </c>
      <c r="D5266" s="1318" t="s">
        <v>3334</v>
      </c>
    </row>
    <row r="5267" spans="1:4" x14ac:dyDescent="0.25">
      <c r="A5267" s="1360" t="s">
        <v>22482</v>
      </c>
    </row>
    <row r="5268" spans="1:4" x14ac:dyDescent="0.25">
      <c r="A5268" s="1360" t="s">
        <v>22518</v>
      </c>
      <c r="B5268" s="1318" t="s">
        <v>3335</v>
      </c>
      <c r="C5268" s="1318" t="s">
        <v>22477</v>
      </c>
      <c r="D5268" s="1318" t="s">
        <v>3334</v>
      </c>
    </row>
    <row r="5269" spans="1:4" x14ac:dyDescent="0.25">
      <c r="A5269" s="1360" t="s">
        <v>22519</v>
      </c>
      <c r="B5269" s="1318" t="s">
        <v>3335</v>
      </c>
      <c r="C5269" s="1318" t="s">
        <v>22477</v>
      </c>
      <c r="D5269" s="1318" t="s">
        <v>22520</v>
      </c>
    </row>
    <row r="5270" spans="1:4" x14ac:dyDescent="0.25">
      <c r="A5270" s="1360" t="s">
        <v>22521</v>
      </c>
      <c r="B5270" s="1318" t="s">
        <v>22477</v>
      </c>
      <c r="C5270" s="1318" t="s">
        <v>22477</v>
      </c>
      <c r="D5270" s="1318" t="s">
        <v>3334</v>
      </c>
    </row>
    <row r="5271" spans="1:4" x14ac:dyDescent="0.25">
      <c r="A5271" s="1360" t="s">
        <v>22492</v>
      </c>
    </row>
    <row r="5272" spans="1:4" x14ac:dyDescent="0.25">
      <c r="A5272" s="1360" t="s">
        <v>22522</v>
      </c>
      <c r="B5272" s="1318" t="s">
        <v>22477</v>
      </c>
      <c r="C5272" s="1318" t="s">
        <v>22477</v>
      </c>
      <c r="D5272" s="1318" t="s">
        <v>22523</v>
      </c>
    </row>
    <row r="5273" spans="1:4" x14ac:dyDescent="0.25">
      <c r="A5273" s="1360" t="s">
        <v>22524</v>
      </c>
      <c r="B5273" s="1318" t="s">
        <v>22477</v>
      </c>
      <c r="C5273" s="1318" t="s">
        <v>3334</v>
      </c>
      <c r="D5273" s="1318" t="s">
        <v>3334</v>
      </c>
    </row>
    <row r="5274" spans="1:4" x14ac:dyDescent="0.25">
      <c r="A5274" s="1360" t="s">
        <v>22525</v>
      </c>
      <c r="B5274" s="1318" t="s">
        <v>3334</v>
      </c>
      <c r="C5274" s="1318" t="s">
        <v>22477</v>
      </c>
      <c r="D5274" s="1318" t="s">
        <v>22494</v>
      </c>
    </row>
    <row r="5275" spans="1:4" x14ac:dyDescent="0.25">
      <c r="A5275" s="1360" t="s">
        <v>22526</v>
      </c>
      <c r="B5275" s="1318" t="s">
        <v>3335</v>
      </c>
      <c r="C5275" s="1318" t="s">
        <v>22477</v>
      </c>
      <c r="D5275" s="1318" t="s">
        <v>22520</v>
      </c>
    </row>
    <row r="5276" spans="1:4" x14ac:dyDescent="0.25">
      <c r="A5276" s="1360" t="s">
        <v>22527</v>
      </c>
      <c r="B5276" s="1318" t="s">
        <v>22528</v>
      </c>
      <c r="C5276" s="1318" t="s">
        <v>3334</v>
      </c>
      <c r="D5276" s="1318" t="s">
        <v>22529</v>
      </c>
    </row>
    <row r="5277" spans="1:4" x14ac:dyDescent="0.25">
      <c r="A5277" s="1360" t="s">
        <v>22498</v>
      </c>
    </row>
    <row r="5278" spans="1:4" x14ac:dyDescent="0.25">
      <c r="A5278" s="1360" t="s">
        <v>22530</v>
      </c>
      <c r="B5278" s="1318" t="s">
        <v>3335</v>
      </c>
      <c r="C5278" s="1318" t="s">
        <v>22477</v>
      </c>
      <c r="D5278" s="1318" t="s">
        <v>3334</v>
      </c>
    </row>
    <row r="5279" spans="1:4" x14ac:dyDescent="0.25">
      <c r="A5279" s="1360" t="s">
        <v>22531</v>
      </c>
      <c r="B5279" s="1318" t="s">
        <v>16240</v>
      </c>
      <c r="C5279" s="1318" t="s">
        <v>16240</v>
      </c>
      <c r="D5279" s="1318" t="s">
        <v>16240</v>
      </c>
    </row>
    <row r="5280" spans="1:4" x14ac:dyDescent="0.25">
      <c r="A5280" s="1360" t="s">
        <v>18029</v>
      </c>
    </row>
    <row r="5281" spans="1:1" x14ac:dyDescent="0.25">
      <c r="A5281" s="1360" t="s">
        <v>22503</v>
      </c>
    </row>
    <row r="5282" spans="1:1" ht="31" x14ac:dyDescent="0.25">
      <c r="A5282" s="1360" t="s">
        <v>22532</v>
      </c>
    </row>
    <row r="5283" spans="1:1" x14ac:dyDescent="0.25">
      <c r="A5283" s="1360" t="s">
        <v>13140</v>
      </c>
    </row>
    <row r="5284" spans="1:1" x14ac:dyDescent="0.25">
      <c r="A5284" s="1360" t="s">
        <v>13141</v>
      </c>
    </row>
    <row r="5285" spans="1:1" x14ac:dyDescent="0.25">
      <c r="A5285" s="1360" t="s">
        <v>10977</v>
      </c>
    </row>
    <row r="5286" spans="1:1" x14ac:dyDescent="0.25">
      <c r="A5286" s="1360" t="s">
        <v>13142</v>
      </c>
    </row>
    <row r="5287" spans="1:1" x14ac:dyDescent="0.25">
      <c r="A5287" s="1360" t="s">
        <v>3805</v>
      </c>
    </row>
    <row r="5288" spans="1:1" x14ac:dyDescent="0.25">
      <c r="A5288" s="1360" t="s">
        <v>10978</v>
      </c>
    </row>
    <row r="5289" spans="1:1" x14ac:dyDescent="0.25">
      <c r="A5289" s="1360" t="s">
        <v>13143</v>
      </c>
    </row>
    <row r="5290" spans="1:1" x14ac:dyDescent="0.25">
      <c r="A5290" s="1360" t="s">
        <v>3805</v>
      </c>
    </row>
    <row r="5291" spans="1:1" x14ac:dyDescent="0.25">
      <c r="A5291" s="1360" t="s">
        <v>13144</v>
      </c>
    </row>
    <row r="5292" spans="1:1" x14ac:dyDescent="0.25">
      <c r="A5292" s="1360" t="s">
        <v>13145</v>
      </c>
    </row>
    <row r="5293" spans="1:1" ht="31" x14ac:dyDescent="0.25">
      <c r="A5293" s="1360" t="s">
        <v>13146</v>
      </c>
    </row>
    <row r="5294" spans="1:1" x14ac:dyDescent="0.25">
      <c r="A5294" s="1360" t="s">
        <v>13147</v>
      </c>
    </row>
    <row r="5295" spans="1:1" x14ac:dyDescent="0.25">
      <c r="A5295" s="1360" t="s">
        <v>13138</v>
      </c>
    </row>
    <row r="5296" spans="1:1" x14ac:dyDescent="0.25">
      <c r="A5296" s="1360" t="s">
        <v>13148</v>
      </c>
    </row>
    <row r="5297" spans="1:5" x14ac:dyDescent="0.25">
      <c r="A5297" s="1360" t="s">
        <v>3805</v>
      </c>
    </row>
    <row r="5298" spans="1:5" x14ac:dyDescent="0.25">
      <c r="A5298" s="1360" t="s">
        <v>13149</v>
      </c>
    </row>
    <row r="5299" spans="1:5" x14ac:dyDescent="0.25">
      <c r="A5299" s="1360" t="s">
        <v>13150</v>
      </c>
    </row>
    <row r="5300" spans="1:5" x14ac:dyDescent="0.25">
      <c r="A5300" s="1360" t="s">
        <v>13151</v>
      </c>
    </row>
    <row r="5301" spans="1:5" x14ac:dyDescent="0.25">
      <c r="A5301" s="1360" t="s">
        <v>13152</v>
      </c>
    </row>
    <row r="5302" spans="1:5" x14ac:dyDescent="0.25">
      <c r="A5302" s="1360" t="s">
        <v>13153</v>
      </c>
    </row>
    <row r="5303" spans="1:5" x14ac:dyDescent="0.25">
      <c r="A5303" s="1360" t="s">
        <v>13154</v>
      </c>
    </row>
    <row r="5304" spans="1:5" x14ac:dyDescent="0.25">
      <c r="A5304" s="1360" t="s">
        <v>13155</v>
      </c>
      <c r="B5304" s="1318" t="s">
        <v>13156</v>
      </c>
      <c r="C5304" s="1318" t="s">
        <v>22533</v>
      </c>
    </row>
    <row r="5305" spans="1:5" x14ac:dyDescent="0.25">
      <c r="A5305" s="1360" t="s">
        <v>13157</v>
      </c>
      <c r="C5305" s="1318" t="s">
        <v>13158</v>
      </c>
      <c r="D5305" s="1318" t="s">
        <v>22534</v>
      </c>
      <c r="E5305" s="1318">
        <v>2.5</v>
      </c>
    </row>
    <row r="5306" spans="1:5" x14ac:dyDescent="0.25">
      <c r="D5306" s="1318" t="s">
        <v>22535</v>
      </c>
      <c r="E5306" s="1318">
        <v>8</v>
      </c>
    </row>
    <row r="5307" spans="1:5" x14ac:dyDescent="0.25">
      <c r="C5307" s="1318" t="s">
        <v>13159</v>
      </c>
      <c r="D5307" s="1318" t="s">
        <v>22534</v>
      </c>
      <c r="E5307" s="1318">
        <v>2.5</v>
      </c>
    </row>
    <row r="5308" spans="1:5" x14ac:dyDescent="0.25">
      <c r="D5308" s="1318" t="s">
        <v>22535</v>
      </c>
      <c r="E5308" s="1318">
        <v>50</v>
      </c>
    </row>
    <row r="5309" spans="1:5" x14ac:dyDescent="0.25">
      <c r="A5309" s="1360" t="s">
        <v>13160</v>
      </c>
      <c r="B5309" s="1318" t="s">
        <v>13161</v>
      </c>
      <c r="C5309" s="1318" t="s">
        <v>13162</v>
      </c>
      <c r="D5309" s="1318" t="s">
        <v>22534</v>
      </c>
      <c r="E5309" s="1318">
        <v>2.5</v>
      </c>
    </row>
    <row r="5310" spans="1:5" x14ac:dyDescent="0.25">
      <c r="B5310" s="1318" t="s">
        <v>13163</v>
      </c>
      <c r="D5310" s="1318" t="s">
        <v>22535</v>
      </c>
      <c r="E5310" s="1318">
        <v>10</v>
      </c>
    </row>
    <row r="5311" spans="1:5" x14ac:dyDescent="0.25">
      <c r="A5311" s="1360" t="s">
        <v>13164</v>
      </c>
      <c r="B5311" s="1318" t="s">
        <v>13165</v>
      </c>
      <c r="C5311" s="1318" t="s">
        <v>13162</v>
      </c>
      <c r="D5311" s="1318" t="s">
        <v>22534</v>
      </c>
      <c r="E5311" s="1318">
        <v>2.5</v>
      </c>
    </row>
    <row r="5312" spans="1:5" x14ac:dyDescent="0.25">
      <c r="B5312" s="1318" t="s">
        <v>22536</v>
      </c>
    </row>
    <row r="5313" spans="1:5" x14ac:dyDescent="0.25">
      <c r="A5313" s="1360" t="s">
        <v>22537</v>
      </c>
      <c r="C5313" s="1318" t="s">
        <v>22535</v>
      </c>
      <c r="D5313" s="1318">
        <v>15</v>
      </c>
    </row>
    <row r="5314" spans="1:5" x14ac:dyDescent="0.25">
      <c r="A5314" s="1360" t="s">
        <v>13167</v>
      </c>
      <c r="B5314" s="1318" t="s">
        <v>13168</v>
      </c>
      <c r="C5314" s="1318" t="s">
        <v>13162</v>
      </c>
      <c r="D5314" s="1318" t="s">
        <v>22534</v>
      </c>
      <c r="E5314" s="1318">
        <v>2.5</v>
      </c>
    </row>
    <row r="5315" spans="1:5" x14ac:dyDescent="0.25">
      <c r="D5315" s="1318" t="s">
        <v>22535</v>
      </c>
      <c r="E5315" s="1318">
        <v>4</v>
      </c>
    </row>
    <row r="5316" spans="1:5" x14ac:dyDescent="0.25">
      <c r="D5316" s="1318" t="s">
        <v>22534</v>
      </c>
      <c r="E5316" s="1318">
        <v>2.5</v>
      </c>
    </row>
    <row r="5317" spans="1:5" x14ac:dyDescent="0.25">
      <c r="B5317" s="1318" t="s">
        <v>13169</v>
      </c>
      <c r="D5317" s="1318" t="s">
        <v>22535</v>
      </c>
      <c r="E5317" s="1318">
        <v>15</v>
      </c>
    </row>
    <row r="5318" spans="1:5" x14ac:dyDescent="0.25">
      <c r="A5318" s="1360" t="s">
        <v>13170</v>
      </c>
      <c r="B5318" s="1318" t="s">
        <v>22538</v>
      </c>
    </row>
    <row r="5319" spans="1:5" x14ac:dyDescent="0.25">
      <c r="A5319" s="1360" t="s">
        <v>22539</v>
      </c>
      <c r="B5319" s="1318" t="s">
        <v>13171</v>
      </c>
      <c r="C5319" s="1318" t="s">
        <v>22534</v>
      </c>
      <c r="D5319" s="1318">
        <v>10</v>
      </c>
    </row>
    <row r="5320" spans="1:5" x14ac:dyDescent="0.25">
      <c r="D5320" s="1318" t="s">
        <v>22535</v>
      </c>
      <c r="E5320" s="1318">
        <v>100</v>
      </c>
    </row>
    <row r="5321" spans="1:5" x14ac:dyDescent="0.25">
      <c r="C5321" s="1318" t="s">
        <v>13172</v>
      </c>
      <c r="D5321" s="1318" t="s">
        <v>22534</v>
      </c>
      <c r="E5321" s="1318">
        <v>10</v>
      </c>
    </row>
    <row r="5322" spans="1:5" x14ac:dyDescent="0.25">
      <c r="D5322" s="1318" t="s">
        <v>22535</v>
      </c>
      <c r="E5322" s="1318">
        <v>200</v>
      </c>
    </row>
    <row r="5323" spans="1:5" x14ac:dyDescent="0.25">
      <c r="A5323" s="1360" t="s">
        <v>13173</v>
      </c>
      <c r="B5323" s="1318" t="s">
        <v>13174</v>
      </c>
      <c r="C5323" s="1318" t="s">
        <v>13172</v>
      </c>
      <c r="D5323" s="1318" t="s">
        <v>22535</v>
      </c>
      <c r="E5323" s="1318">
        <v>115</v>
      </c>
    </row>
    <row r="5324" spans="1:5" x14ac:dyDescent="0.25">
      <c r="B5324" s="1318" t="s">
        <v>13175</v>
      </c>
      <c r="C5324" s="1318" t="s">
        <v>13176</v>
      </c>
      <c r="D5324" s="1318" t="s">
        <v>22535</v>
      </c>
      <c r="E5324" s="1318">
        <v>80</v>
      </c>
    </row>
    <row r="5325" spans="1:5" x14ac:dyDescent="0.25">
      <c r="B5325" s="1318" t="s">
        <v>13177</v>
      </c>
      <c r="C5325" s="1318" t="s">
        <v>13172</v>
      </c>
      <c r="D5325" s="1318" t="s">
        <v>22535</v>
      </c>
      <c r="E5325" s="1318">
        <v>350</v>
      </c>
    </row>
    <row r="5326" spans="1:5" x14ac:dyDescent="0.25">
      <c r="A5326" s="1360" t="s">
        <v>13173</v>
      </c>
      <c r="B5326" s="1318" t="s">
        <v>13178</v>
      </c>
    </row>
    <row r="5327" spans="1:5" x14ac:dyDescent="0.25">
      <c r="B5327" s="1318" t="s">
        <v>21958</v>
      </c>
      <c r="C5327" s="1318" t="s">
        <v>13172</v>
      </c>
      <c r="D5327" s="1318" t="s">
        <v>22535</v>
      </c>
      <c r="E5327" s="1318">
        <v>120</v>
      </c>
    </row>
    <row r="5328" spans="1:5" x14ac:dyDescent="0.25">
      <c r="B5328" s="1318" t="s">
        <v>13180</v>
      </c>
      <c r="C5328" s="1318" t="s">
        <v>13176</v>
      </c>
      <c r="D5328" s="1318" t="s">
        <v>22535</v>
      </c>
      <c r="E5328" s="1318">
        <v>120</v>
      </c>
    </row>
    <row r="5329" spans="1:5" x14ac:dyDescent="0.25">
      <c r="B5329" s="1318" t="s">
        <v>13181</v>
      </c>
      <c r="C5329" s="1318" t="s">
        <v>13172</v>
      </c>
      <c r="D5329" s="1318" t="s">
        <v>22535</v>
      </c>
      <c r="E5329" s="1318">
        <v>490</v>
      </c>
    </row>
    <row r="5330" spans="1:5" x14ac:dyDescent="0.25">
      <c r="A5330" s="1360" t="s">
        <v>13182</v>
      </c>
      <c r="C5330" s="1318" t="s">
        <v>13183</v>
      </c>
    </row>
    <row r="5331" spans="1:5" x14ac:dyDescent="0.25">
      <c r="B5331" s="1318" t="s">
        <v>13184</v>
      </c>
      <c r="C5331" s="1318" t="s">
        <v>13185</v>
      </c>
      <c r="D5331" s="1318" t="s">
        <v>13186</v>
      </c>
      <c r="E5331" s="1318">
        <v>10</v>
      </c>
    </row>
    <row r="5332" spans="1:5" x14ac:dyDescent="0.25">
      <c r="D5332" s="1318" t="s">
        <v>13187</v>
      </c>
      <c r="E5332" s="1318">
        <v>60</v>
      </c>
    </row>
    <row r="5333" spans="1:5" x14ac:dyDescent="0.25">
      <c r="C5333" s="1318" t="s">
        <v>13188</v>
      </c>
      <c r="D5333" s="1318" t="s">
        <v>13186</v>
      </c>
      <c r="E5333" s="1318">
        <v>10</v>
      </c>
    </row>
    <row r="5334" spans="1:5" x14ac:dyDescent="0.25">
      <c r="D5334" s="1318" t="s">
        <v>13187</v>
      </c>
      <c r="E5334" s="1318">
        <v>40</v>
      </c>
    </row>
    <row r="5335" spans="1:5" x14ac:dyDescent="0.25">
      <c r="B5335" s="1318" t="s">
        <v>13189</v>
      </c>
      <c r="C5335" s="1318" t="s">
        <v>13185</v>
      </c>
      <c r="D5335" s="1318" t="s">
        <v>13186</v>
      </c>
      <c r="E5335" s="1318">
        <v>10</v>
      </c>
    </row>
    <row r="5336" spans="1:5" x14ac:dyDescent="0.25">
      <c r="D5336" s="1318" t="s">
        <v>13187</v>
      </c>
      <c r="E5336" s="1318">
        <v>120</v>
      </c>
    </row>
    <row r="5337" spans="1:5" x14ac:dyDescent="0.25">
      <c r="C5337" s="1318" t="s">
        <v>13188</v>
      </c>
      <c r="D5337" s="1318" t="s">
        <v>13186</v>
      </c>
      <c r="E5337" s="1318">
        <v>10</v>
      </c>
    </row>
    <row r="5338" spans="1:5" x14ac:dyDescent="0.25">
      <c r="D5338" s="1318" t="s">
        <v>13187</v>
      </c>
      <c r="E5338" s="1318">
        <v>80</v>
      </c>
    </row>
    <row r="5339" spans="1:5" x14ac:dyDescent="0.25">
      <c r="C5339" s="1318" t="s">
        <v>13190</v>
      </c>
      <c r="D5339" s="1318" t="s">
        <v>13186</v>
      </c>
      <c r="E5339" s="1318">
        <v>10</v>
      </c>
    </row>
    <row r="5340" spans="1:5" x14ac:dyDescent="0.25">
      <c r="D5340" s="1318" t="s">
        <v>13187</v>
      </c>
      <c r="E5340" s="1318">
        <v>300</v>
      </c>
    </row>
    <row r="5341" spans="1:5" x14ac:dyDescent="0.25">
      <c r="C5341" s="1318" t="s">
        <v>13191</v>
      </c>
    </row>
    <row r="5342" spans="1:5" x14ac:dyDescent="0.25">
      <c r="D5342" s="1318" t="s">
        <v>13187</v>
      </c>
      <c r="E5342" s="1318">
        <v>250</v>
      </c>
    </row>
    <row r="5343" spans="1:5" x14ac:dyDescent="0.25">
      <c r="C5343" s="1318" t="s">
        <v>13192</v>
      </c>
    </row>
    <row r="5344" spans="1:5" x14ac:dyDescent="0.25">
      <c r="D5344" s="1318" t="s">
        <v>13187</v>
      </c>
      <c r="E5344" s="1318">
        <v>295</v>
      </c>
    </row>
    <row r="5345" spans="1:5" x14ac:dyDescent="0.25">
      <c r="A5345" s="1360" t="s">
        <v>13193</v>
      </c>
      <c r="B5345" s="1318" t="s">
        <v>13194</v>
      </c>
      <c r="C5345" s="1318" t="s">
        <v>13195</v>
      </c>
    </row>
    <row r="5346" spans="1:5" x14ac:dyDescent="0.25">
      <c r="D5346" s="1318" t="s">
        <v>13186</v>
      </c>
      <c r="E5346" s="1318">
        <v>10</v>
      </c>
    </row>
    <row r="5347" spans="1:5" x14ac:dyDescent="0.25">
      <c r="D5347" s="1318" t="s">
        <v>13187</v>
      </c>
      <c r="E5347" s="1318">
        <v>90</v>
      </c>
    </row>
    <row r="5348" spans="1:5" x14ac:dyDescent="0.25">
      <c r="B5348" s="1318" t="s">
        <v>13184</v>
      </c>
      <c r="C5348" s="1318" t="s">
        <v>13196</v>
      </c>
    </row>
    <row r="5349" spans="1:5" x14ac:dyDescent="0.25">
      <c r="D5349" s="1318" t="s">
        <v>13186</v>
      </c>
      <c r="E5349" s="1318">
        <v>40</v>
      </c>
    </row>
    <row r="5350" spans="1:5" x14ac:dyDescent="0.25">
      <c r="D5350" s="1318" t="s">
        <v>13187</v>
      </c>
      <c r="E5350" s="1318">
        <v>400</v>
      </c>
    </row>
    <row r="5351" spans="1:5" x14ac:dyDescent="0.25">
      <c r="C5351" s="1318" t="s">
        <v>13197</v>
      </c>
    </row>
    <row r="5352" spans="1:5" x14ac:dyDescent="0.25">
      <c r="D5352" s="1318" t="s">
        <v>13186</v>
      </c>
      <c r="E5352" s="1318">
        <v>20</v>
      </c>
    </row>
    <row r="5353" spans="1:5" x14ac:dyDescent="0.25">
      <c r="D5353" s="1318" t="s">
        <v>13187</v>
      </c>
      <c r="E5353" s="1318">
        <v>60</v>
      </c>
    </row>
    <row r="5354" spans="1:5" x14ac:dyDescent="0.25">
      <c r="A5354" s="1360" t="s">
        <v>13198</v>
      </c>
      <c r="C5354" s="1318" t="s">
        <v>13199</v>
      </c>
    </row>
    <row r="5355" spans="1:5" x14ac:dyDescent="0.25">
      <c r="A5355" s="1360" t="s">
        <v>13200</v>
      </c>
      <c r="D5355" s="1318" t="s">
        <v>13187</v>
      </c>
      <c r="E5355" s="1318">
        <v>245</v>
      </c>
    </row>
    <row r="5356" spans="1:5" x14ac:dyDescent="0.25">
      <c r="A5356" s="1360" t="s">
        <v>13201</v>
      </c>
      <c r="D5356" s="1318" t="s">
        <v>13187</v>
      </c>
      <c r="E5356" s="1318">
        <v>60</v>
      </c>
    </row>
    <row r="5357" spans="1:5" x14ac:dyDescent="0.25">
      <c r="A5357" s="1360" t="s">
        <v>13202</v>
      </c>
      <c r="D5357" s="1318" t="s">
        <v>13187</v>
      </c>
      <c r="E5357" s="1318">
        <v>580</v>
      </c>
    </row>
    <row r="5358" spans="1:5" x14ac:dyDescent="0.25">
      <c r="A5358" s="1360" t="s">
        <v>13203</v>
      </c>
      <c r="D5358" s="1318" t="s">
        <v>13187</v>
      </c>
      <c r="E5358" s="1318">
        <v>150</v>
      </c>
    </row>
    <row r="5359" spans="1:5" x14ac:dyDescent="0.25">
      <c r="A5359" s="1360" t="s">
        <v>13204</v>
      </c>
    </row>
    <row r="5360" spans="1:5" x14ac:dyDescent="0.25">
      <c r="A5360" s="1360" t="s">
        <v>13205</v>
      </c>
    </row>
    <row r="5361" spans="1:4" x14ac:dyDescent="0.25">
      <c r="A5361" s="1360" t="s">
        <v>13206</v>
      </c>
    </row>
    <row r="5362" spans="1:4" x14ac:dyDescent="0.25">
      <c r="A5362" s="1360" t="s">
        <v>13207</v>
      </c>
    </row>
    <row r="5363" spans="1:4" x14ac:dyDescent="0.25">
      <c r="A5363" s="1360" t="s">
        <v>13208</v>
      </c>
    </row>
    <row r="5364" spans="1:4" x14ac:dyDescent="0.25">
      <c r="A5364" s="1360" t="s">
        <v>13209</v>
      </c>
    </row>
    <row r="5365" spans="1:4" x14ac:dyDescent="0.25">
      <c r="A5365" s="1360" t="s">
        <v>3981</v>
      </c>
    </row>
    <row r="5366" spans="1:4" x14ac:dyDescent="0.25">
      <c r="A5366" s="1360" t="s">
        <v>13210</v>
      </c>
      <c r="B5366" s="1318" t="s">
        <v>13211</v>
      </c>
      <c r="C5366" s="1318" t="s">
        <v>21959</v>
      </c>
    </row>
    <row r="5367" spans="1:4" x14ac:dyDescent="0.25">
      <c r="A5367" s="1360" t="s">
        <v>13212</v>
      </c>
      <c r="B5367" s="1318">
        <v>20</v>
      </c>
      <c r="C5367" s="1318" t="s">
        <v>21960</v>
      </c>
    </row>
    <row r="5368" spans="1:4" x14ac:dyDescent="0.25">
      <c r="A5368" s="1360" t="s">
        <v>13214</v>
      </c>
      <c r="B5368" s="1318">
        <v>22</v>
      </c>
      <c r="C5368" s="1318" t="s">
        <v>21961</v>
      </c>
    </row>
    <row r="5369" spans="1:4" x14ac:dyDescent="0.25">
      <c r="A5369" s="1360" t="s">
        <v>13216</v>
      </c>
      <c r="B5369" s="1318">
        <v>25</v>
      </c>
      <c r="C5369" s="1318" t="s">
        <v>21962</v>
      </c>
    </row>
    <row r="5370" spans="1:4" x14ac:dyDescent="0.25">
      <c r="A5370" s="1360" t="s">
        <v>13218</v>
      </c>
      <c r="B5370" s="1318">
        <v>18</v>
      </c>
      <c r="C5370" s="1318" t="s">
        <v>22540</v>
      </c>
    </row>
    <row r="5371" spans="1:4" x14ac:dyDescent="0.25">
      <c r="A5371" s="1360" t="s">
        <v>22541</v>
      </c>
    </row>
    <row r="5372" spans="1:4" x14ac:dyDescent="0.25">
      <c r="A5372" s="1360" t="s">
        <v>13220</v>
      </c>
    </row>
    <row r="5373" spans="1:4" x14ac:dyDescent="0.25">
      <c r="A5373" s="1360" t="s">
        <v>3870</v>
      </c>
    </row>
    <row r="5374" spans="1:4" x14ac:dyDescent="0.25">
      <c r="A5374" s="1360" t="s">
        <v>12605</v>
      </c>
      <c r="B5374" s="1318" t="s">
        <v>22542</v>
      </c>
    </row>
    <row r="5375" spans="1:4" x14ac:dyDescent="0.25">
      <c r="A5375" s="1360" t="s">
        <v>22543</v>
      </c>
      <c r="B5375" s="1318" t="s">
        <v>13222</v>
      </c>
      <c r="C5375" s="1318" t="s">
        <v>13223</v>
      </c>
    </row>
    <row r="5376" spans="1:4" x14ac:dyDescent="0.25">
      <c r="A5376" s="1360" t="s">
        <v>13224</v>
      </c>
      <c r="B5376" s="1318" t="s">
        <v>13225</v>
      </c>
      <c r="C5376" s="1318">
        <v>10</v>
      </c>
      <c r="D5376" s="1318" t="s">
        <v>16245</v>
      </c>
    </row>
    <row r="5377" spans="1:4" x14ac:dyDescent="0.25">
      <c r="A5377" s="1360" t="s">
        <v>13226</v>
      </c>
      <c r="B5377" s="1318" t="s">
        <v>13227</v>
      </c>
      <c r="C5377" s="1318">
        <v>10</v>
      </c>
      <c r="D5377" s="1318">
        <v>15</v>
      </c>
    </row>
    <row r="5378" spans="1:4" ht="31" x14ac:dyDescent="0.25">
      <c r="A5378" s="1360" t="s">
        <v>16246</v>
      </c>
      <c r="B5378" s="1318" t="s">
        <v>13228</v>
      </c>
      <c r="C5378" s="1318">
        <v>10</v>
      </c>
      <c r="D5378" s="1318">
        <v>10</v>
      </c>
    </row>
    <row r="5379" spans="1:4" ht="46.5" x14ac:dyDescent="0.25">
      <c r="A5379" s="1360" t="s">
        <v>16247</v>
      </c>
    </row>
    <row r="5380" spans="1:4" x14ac:dyDescent="0.25">
      <c r="A5380" s="1360" t="s">
        <v>16248</v>
      </c>
      <c r="B5380" s="1318">
        <v>5</v>
      </c>
      <c r="C5380" s="1318">
        <v>5</v>
      </c>
    </row>
    <row r="5381" spans="1:4" x14ac:dyDescent="0.25">
      <c r="A5381" s="1360" t="s">
        <v>13229</v>
      </c>
    </row>
    <row r="5382" spans="1:4" x14ac:dyDescent="0.25">
      <c r="A5382" s="1360" t="s">
        <v>16249</v>
      </c>
    </row>
    <row r="5383" spans="1:4" x14ac:dyDescent="0.25">
      <c r="A5383" s="1360" t="s">
        <v>16250</v>
      </c>
    </row>
    <row r="5384" spans="1:4" ht="31" x14ac:dyDescent="0.25">
      <c r="A5384" s="1360" t="s">
        <v>7824</v>
      </c>
    </row>
    <row r="5385" spans="1:4" ht="31" x14ac:dyDescent="0.25">
      <c r="A5385" s="1360" t="s">
        <v>22544</v>
      </c>
    </row>
    <row r="5386" spans="1:4" ht="31" x14ac:dyDescent="0.25">
      <c r="A5386" s="1360" t="s">
        <v>22545</v>
      </c>
    </row>
    <row r="5387" spans="1:4" ht="31" x14ac:dyDescent="0.25">
      <c r="A5387" s="1360" t="s">
        <v>22546</v>
      </c>
    </row>
    <row r="5388" spans="1:4" ht="31" x14ac:dyDescent="0.25">
      <c r="A5388" s="1360" t="s">
        <v>22547</v>
      </c>
    </row>
    <row r="5389" spans="1:4" ht="31" x14ac:dyDescent="0.25">
      <c r="A5389" s="1360" t="s">
        <v>22548</v>
      </c>
    </row>
    <row r="5390" spans="1:4" ht="46.5" x14ac:dyDescent="0.25">
      <c r="A5390" s="1360" t="s">
        <v>22549</v>
      </c>
    </row>
    <row r="5391" spans="1:4" ht="46.5" x14ac:dyDescent="0.25">
      <c r="A5391" s="1360" t="s">
        <v>22550</v>
      </c>
    </row>
    <row r="5392" spans="1:4" ht="31" x14ac:dyDescent="0.25">
      <c r="A5392" s="1360" t="s">
        <v>22551</v>
      </c>
    </row>
    <row r="5393" spans="1:1" ht="46.5" x14ac:dyDescent="0.25">
      <c r="A5393" s="1360" t="s">
        <v>22552</v>
      </c>
    </row>
    <row r="5394" spans="1:1" ht="31" x14ac:dyDescent="0.25">
      <c r="A5394" s="1360" t="s">
        <v>22553</v>
      </c>
    </row>
    <row r="5395" spans="1:1" x14ac:dyDescent="0.25">
      <c r="A5395" s="1360" t="s">
        <v>22136</v>
      </c>
    </row>
    <row r="5396" spans="1:1" ht="46.5" x14ac:dyDescent="0.25">
      <c r="A5396" s="1360" t="s">
        <v>22554</v>
      </c>
    </row>
    <row r="5397" spans="1:1" ht="31" x14ac:dyDescent="0.25">
      <c r="A5397" s="1360" t="s">
        <v>22555</v>
      </c>
    </row>
    <row r="5398" spans="1:1" ht="31" x14ac:dyDescent="0.25">
      <c r="A5398" s="1360" t="s">
        <v>22556</v>
      </c>
    </row>
    <row r="5399" spans="1:1" ht="46.5" x14ac:dyDescent="0.25">
      <c r="A5399" s="1360" t="s">
        <v>22557</v>
      </c>
    </row>
    <row r="5400" spans="1:1" ht="31" x14ac:dyDescent="0.25">
      <c r="A5400" s="1360" t="s">
        <v>22558</v>
      </c>
    </row>
    <row r="5401" spans="1:1" ht="31" x14ac:dyDescent="0.25">
      <c r="A5401" s="1360" t="s">
        <v>22559</v>
      </c>
    </row>
    <row r="5402" spans="1:1" ht="31" x14ac:dyDescent="0.25">
      <c r="A5402" s="1360" t="s">
        <v>22560</v>
      </c>
    </row>
    <row r="5403" spans="1:1" ht="46.5" x14ac:dyDescent="0.25">
      <c r="A5403" s="1360" t="s">
        <v>22561</v>
      </c>
    </row>
    <row r="5404" spans="1:1" ht="46.5" x14ac:dyDescent="0.25">
      <c r="A5404" s="1360" t="s">
        <v>22562</v>
      </c>
    </row>
    <row r="5405" spans="1:1" ht="46.5" x14ac:dyDescent="0.25">
      <c r="A5405" s="1360" t="s">
        <v>22563</v>
      </c>
    </row>
    <row r="5406" spans="1:1" ht="46.5" x14ac:dyDescent="0.25">
      <c r="A5406" s="1360" t="s">
        <v>22564</v>
      </c>
    </row>
    <row r="5407" spans="1:1" ht="46.5" x14ac:dyDescent="0.25">
      <c r="A5407" s="1360" t="s">
        <v>16262</v>
      </c>
    </row>
    <row r="5408" spans="1:1" x14ac:dyDescent="0.25">
      <c r="A5408" s="1360" t="s">
        <v>16263</v>
      </c>
    </row>
    <row r="5409" spans="1:1" ht="155" x14ac:dyDescent="0.25">
      <c r="A5409" s="1360" t="s">
        <v>16264</v>
      </c>
    </row>
    <row r="5410" spans="1:1" x14ac:dyDescent="0.25">
      <c r="A5410" s="1360" t="s">
        <v>16265</v>
      </c>
    </row>
    <row r="5411" spans="1:1" ht="62" x14ac:dyDescent="0.25">
      <c r="A5411" s="1360" t="s">
        <v>16266</v>
      </c>
    </row>
    <row r="5412" spans="1:1" ht="31" x14ac:dyDescent="0.25">
      <c r="A5412" s="1360" t="s">
        <v>22565</v>
      </c>
    </row>
    <row r="5413" spans="1:1" ht="31" x14ac:dyDescent="0.25">
      <c r="A5413" s="1360" t="s">
        <v>22566</v>
      </c>
    </row>
    <row r="5414" spans="1:1" x14ac:dyDescent="0.25">
      <c r="A5414" s="1360" t="s">
        <v>22567</v>
      </c>
    </row>
    <row r="5415" spans="1:1" x14ac:dyDescent="0.25">
      <c r="A5415" s="1360" t="s">
        <v>16268</v>
      </c>
    </row>
    <row r="5416" spans="1:1" ht="31" x14ac:dyDescent="0.25">
      <c r="A5416" s="1360" t="s">
        <v>16269</v>
      </c>
    </row>
    <row r="5417" spans="1:1" ht="31" x14ac:dyDescent="0.25">
      <c r="A5417" s="1360" t="s">
        <v>16270</v>
      </c>
    </row>
    <row r="5418" spans="1:1" ht="77.5" x14ac:dyDescent="0.25">
      <c r="A5418" s="1360" t="s">
        <v>16271</v>
      </c>
    </row>
    <row r="5419" spans="1:1" ht="31" x14ac:dyDescent="0.25">
      <c r="A5419" s="1360" t="s">
        <v>16272</v>
      </c>
    </row>
    <row r="5420" spans="1:1" ht="31" x14ac:dyDescent="0.25">
      <c r="A5420" s="1360" t="s">
        <v>16273</v>
      </c>
    </row>
    <row r="5421" spans="1:1" x14ac:dyDescent="0.25">
      <c r="A5421" s="1360" t="s">
        <v>16274</v>
      </c>
    </row>
    <row r="5422" spans="1:1" ht="46.5" x14ac:dyDescent="0.25">
      <c r="A5422" s="1360" t="s">
        <v>16275</v>
      </c>
    </row>
    <row r="5423" spans="1:1" ht="46.5" x14ac:dyDescent="0.25">
      <c r="A5423" s="1360" t="s">
        <v>16276</v>
      </c>
    </row>
    <row r="5424" spans="1:1" x14ac:dyDescent="0.25">
      <c r="A5424" s="1360" t="s">
        <v>21963</v>
      </c>
    </row>
    <row r="5425" spans="1:1" ht="31" x14ac:dyDescent="0.25">
      <c r="A5425" s="1360" t="s">
        <v>16278</v>
      </c>
    </row>
    <row r="5426" spans="1:1" ht="46.5" x14ac:dyDescent="0.25">
      <c r="A5426" s="1360" t="s">
        <v>21964</v>
      </c>
    </row>
    <row r="5427" spans="1:1" x14ac:dyDescent="0.25">
      <c r="A5427" s="1360" t="s">
        <v>21965</v>
      </c>
    </row>
    <row r="5428" spans="1:1" x14ac:dyDescent="0.25">
      <c r="A5428" s="1360" t="s">
        <v>21966</v>
      </c>
    </row>
    <row r="5429" spans="1:1" x14ac:dyDescent="0.25">
      <c r="A5429" s="1360" t="s">
        <v>16282</v>
      </c>
    </row>
    <row r="5430" spans="1:1" x14ac:dyDescent="0.25">
      <c r="A5430" s="1360" t="s">
        <v>16283</v>
      </c>
    </row>
    <row r="5431" spans="1:1" ht="46.5" x14ac:dyDescent="0.25">
      <c r="A5431" s="1360" t="s">
        <v>21967</v>
      </c>
    </row>
    <row r="5432" spans="1:1" x14ac:dyDescent="0.25">
      <c r="A5432" s="1360" t="s">
        <v>16285</v>
      </c>
    </row>
    <row r="5433" spans="1:1" x14ac:dyDescent="0.25">
      <c r="A5433" s="1360" t="s">
        <v>22568</v>
      </c>
    </row>
    <row r="5434" spans="1:1" x14ac:dyDescent="0.25">
      <c r="A5434" s="1360" t="s">
        <v>22569</v>
      </c>
    </row>
    <row r="5435" spans="1:1" ht="46.5" x14ac:dyDescent="0.25">
      <c r="A5435" s="1360" t="s">
        <v>16287</v>
      </c>
    </row>
    <row r="5436" spans="1:1" x14ac:dyDescent="0.25">
      <c r="A5436" s="1360" t="s">
        <v>16288</v>
      </c>
    </row>
    <row r="5437" spans="1:1" x14ac:dyDescent="0.25">
      <c r="A5437" s="1360" t="s">
        <v>16289</v>
      </c>
    </row>
    <row r="5438" spans="1:1" x14ac:dyDescent="0.25">
      <c r="A5438" s="1360" t="s">
        <v>16290</v>
      </c>
    </row>
    <row r="5439" spans="1:1" ht="46.5" x14ac:dyDescent="0.25">
      <c r="A5439" s="1360" t="s">
        <v>22570</v>
      </c>
    </row>
    <row r="5440" spans="1:1" x14ac:dyDescent="0.25">
      <c r="A5440" s="1360" t="s">
        <v>16291</v>
      </c>
    </row>
    <row r="5441" spans="1:1" ht="46.5" x14ac:dyDescent="0.25">
      <c r="A5441" s="1360" t="s">
        <v>16292</v>
      </c>
    </row>
    <row r="5442" spans="1:1" ht="31" x14ac:dyDescent="0.25">
      <c r="A5442" s="1360" t="s">
        <v>21968</v>
      </c>
    </row>
    <row r="5443" spans="1:1" ht="31" x14ac:dyDescent="0.25">
      <c r="A5443" s="1360" t="s">
        <v>21969</v>
      </c>
    </row>
    <row r="5444" spans="1:1" ht="31" x14ac:dyDescent="0.25">
      <c r="A5444" s="1360" t="s">
        <v>21970</v>
      </c>
    </row>
    <row r="5445" spans="1:1" ht="46.5" x14ac:dyDescent="0.25">
      <c r="A5445" s="1360" t="s">
        <v>21971</v>
      </c>
    </row>
    <row r="5446" spans="1:1" x14ac:dyDescent="0.25">
      <c r="A5446" s="1360" t="s">
        <v>21972</v>
      </c>
    </row>
    <row r="5447" spans="1:1" ht="77.5" x14ac:dyDescent="0.25">
      <c r="A5447" s="1360" t="s">
        <v>21973</v>
      </c>
    </row>
    <row r="5448" spans="1:1" ht="62" x14ac:dyDescent="0.25">
      <c r="A5448" s="1360" t="s">
        <v>21974</v>
      </c>
    </row>
    <row r="5449" spans="1:1" ht="31" x14ac:dyDescent="0.25">
      <c r="A5449" s="1360" t="s">
        <v>22571</v>
      </c>
    </row>
  </sheetData>
  <pageMargins left="0.7" right="0.7" top="0.78740157499999996" bottom="0.78740157499999996"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List51">
    <tabColor theme="0" tint="-0.499984740745262"/>
  </sheetPr>
  <dimension ref="A1:A329"/>
  <sheetViews>
    <sheetView showGridLines="0" zoomScaleNormal="100" zoomScaleSheetLayoutView="100" workbookViewId="0"/>
  </sheetViews>
  <sheetFormatPr defaultRowHeight="12.5" x14ac:dyDescent="0.25"/>
  <cols>
    <col min="1" max="1" width="101.1796875" style="126" customWidth="1"/>
  </cols>
  <sheetData>
    <row r="1" spans="1:1" x14ac:dyDescent="0.25">
      <c r="A1" s="125"/>
    </row>
    <row r="2" spans="1:1" ht="15.5" x14ac:dyDescent="0.25">
      <c r="A2" s="1092" t="s">
        <v>471</v>
      </c>
    </row>
    <row r="3" spans="1:1" x14ac:dyDescent="0.25">
      <c r="A3" s="125"/>
    </row>
    <row r="4" spans="1:1" x14ac:dyDescent="0.25">
      <c r="A4" s="125"/>
    </row>
    <row r="5" spans="1:1" x14ac:dyDescent="0.25">
      <c r="A5" s="125"/>
    </row>
    <row r="6" spans="1:1" x14ac:dyDescent="0.25">
      <c r="A6" s="125" t="s">
        <v>472</v>
      </c>
    </row>
    <row r="7" spans="1:1" x14ac:dyDescent="0.25">
      <c r="A7" s="125"/>
    </row>
    <row r="8" spans="1:1" x14ac:dyDescent="0.25">
      <c r="A8" s="582" t="s">
        <v>473</v>
      </c>
    </row>
    <row r="9" spans="1:1" x14ac:dyDescent="0.25">
      <c r="A9" s="582" t="s">
        <v>474</v>
      </c>
    </row>
    <row r="10" spans="1:1" x14ac:dyDescent="0.25">
      <c r="A10" s="582" t="s">
        <v>475</v>
      </c>
    </row>
    <row r="11" spans="1:1" x14ac:dyDescent="0.25">
      <c r="A11" s="125"/>
    </row>
    <row r="12" spans="1:1" x14ac:dyDescent="0.25">
      <c r="A12" s="125"/>
    </row>
    <row r="13" spans="1:1" ht="25" x14ac:dyDescent="0.25">
      <c r="A13" s="125" t="s">
        <v>476</v>
      </c>
    </row>
    <row r="14" spans="1:1" x14ac:dyDescent="0.25">
      <c r="A14" s="125"/>
    </row>
    <row r="15" spans="1:1" x14ac:dyDescent="0.25">
      <c r="A15" s="125"/>
    </row>
    <row r="16" spans="1:1" x14ac:dyDescent="0.25">
      <c r="A16" s="125" t="s">
        <v>3711</v>
      </c>
    </row>
    <row r="17" spans="1:1" x14ac:dyDescent="0.25">
      <c r="A17" s="125"/>
    </row>
    <row r="18" spans="1:1" ht="62.5" x14ac:dyDescent="0.25">
      <c r="A18" s="125" t="s">
        <v>574</v>
      </c>
    </row>
    <row r="19" spans="1:1" x14ac:dyDescent="0.25">
      <c r="A19" s="125"/>
    </row>
    <row r="20" spans="1:1" x14ac:dyDescent="0.25">
      <c r="A20" s="125"/>
    </row>
    <row r="21" spans="1:1" x14ac:dyDescent="0.25">
      <c r="A21" s="125" t="s">
        <v>3547</v>
      </c>
    </row>
    <row r="22" spans="1:1" x14ac:dyDescent="0.25">
      <c r="A22" s="125"/>
    </row>
    <row r="23" spans="1:1" x14ac:dyDescent="0.25">
      <c r="A23" s="125" t="s">
        <v>575</v>
      </c>
    </row>
    <row r="24" spans="1:1" x14ac:dyDescent="0.25">
      <c r="A24" s="125"/>
    </row>
    <row r="25" spans="1:1" ht="25" x14ac:dyDescent="0.25">
      <c r="A25" s="125" t="s">
        <v>576</v>
      </c>
    </row>
    <row r="26" spans="1:1" x14ac:dyDescent="0.25">
      <c r="A26" s="125"/>
    </row>
    <row r="27" spans="1:1" x14ac:dyDescent="0.25">
      <c r="A27" s="125" t="s">
        <v>577</v>
      </c>
    </row>
    <row r="28" spans="1:1" x14ac:dyDescent="0.25">
      <c r="A28" s="125"/>
    </row>
    <row r="29" spans="1:1" x14ac:dyDescent="0.25">
      <c r="A29" s="125" t="s">
        <v>578</v>
      </c>
    </row>
    <row r="30" spans="1:1" x14ac:dyDescent="0.25">
      <c r="A30" s="125"/>
    </row>
    <row r="31" spans="1:1" x14ac:dyDescent="0.25">
      <c r="A31" s="125" t="s">
        <v>579</v>
      </c>
    </row>
    <row r="32" spans="1:1" x14ac:dyDescent="0.25">
      <c r="A32" s="125"/>
    </row>
    <row r="33" spans="1:1" ht="25" x14ac:dyDescent="0.25">
      <c r="A33" s="125" t="s">
        <v>580</v>
      </c>
    </row>
    <row r="34" spans="1:1" x14ac:dyDescent="0.25">
      <c r="A34" s="125"/>
    </row>
    <row r="35" spans="1:1" x14ac:dyDescent="0.25">
      <c r="A35" s="125"/>
    </row>
    <row r="36" spans="1:1" x14ac:dyDescent="0.25">
      <c r="A36" s="125" t="s">
        <v>3552</v>
      </c>
    </row>
    <row r="37" spans="1:1" x14ac:dyDescent="0.25">
      <c r="A37" s="125"/>
    </row>
    <row r="38" spans="1:1" ht="25" x14ac:dyDescent="0.25">
      <c r="A38" s="125" t="s">
        <v>581</v>
      </c>
    </row>
    <row r="39" spans="1:1" x14ac:dyDescent="0.25">
      <c r="A39" s="125"/>
    </row>
    <row r="40" spans="1:1" ht="25" x14ac:dyDescent="0.25">
      <c r="A40" s="125" t="s">
        <v>183</v>
      </c>
    </row>
    <row r="41" spans="1:1" x14ac:dyDescent="0.25">
      <c r="A41" s="125"/>
    </row>
    <row r="42" spans="1:1" ht="25" x14ac:dyDescent="0.25">
      <c r="A42" s="125" t="s">
        <v>184</v>
      </c>
    </row>
    <row r="43" spans="1:1" x14ac:dyDescent="0.25">
      <c r="A43" s="125"/>
    </row>
    <row r="44" spans="1:1" ht="37.5" x14ac:dyDescent="0.25">
      <c r="A44" s="125" t="s">
        <v>432</v>
      </c>
    </row>
    <row r="45" spans="1:1" x14ac:dyDescent="0.25">
      <c r="A45" s="125"/>
    </row>
    <row r="46" spans="1:1" ht="50" x14ac:dyDescent="0.25">
      <c r="A46" s="125" t="s">
        <v>452</v>
      </c>
    </row>
    <row r="47" spans="1:1" x14ac:dyDescent="0.25">
      <c r="A47" s="125"/>
    </row>
    <row r="48" spans="1:1" x14ac:dyDescent="0.25">
      <c r="A48" s="125" t="s">
        <v>453</v>
      </c>
    </row>
    <row r="49" spans="1:1" x14ac:dyDescent="0.25">
      <c r="A49" s="125"/>
    </row>
    <row r="50" spans="1:1" ht="37.5" x14ac:dyDescent="0.25">
      <c r="A50" s="125" t="s">
        <v>454</v>
      </c>
    </row>
    <row r="51" spans="1:1" x14ac:dyDescent="0.25">
      <c r="A51" s="125"/>
    </row>
    <row r="52" spans="1:1" x14ac:dyDescent="0.25">
      <c r="A52" s="125" t="s">
        <v>455</v>
      </c>
    </row>
    <row r="53" spans="1:1" x14ac:dyDescent="0.25">
      <c r="A53" s="125"/>
    </row>
    <row r="54" spans="1:1" x14ac:dyDescent="0.25">
      <c r="A54" s="125" t="s">
        <v>456</v>
      </c>
    </row>
    <row r="55" spans="1:1" x14ac:dyDescent="0.25">
      <c r="A55" s="125"/>
    </row>
    <row r="56" spans="1:1" ht="62.5" x14ac:dyDescent="0.25">
      <c r="A56" s="125" t="s">
        <v>250</v>
      </c>
    </row>
    <row r="57" spans="1:1" x14ac:dyDescent="0.25">
      <c r="A57" s="125"/>
    </row>
    <row r="58" spans="1:1" ht="62.5" x14ac:dyDescent="0.25">
      <c r="A58" s="125" t="s">
        <v>251</v>
      </c>
    </row>
    <row r="59" spans="1:1" x14ac:dyDescent="0.25">
      <c r="A59" s="125"/>
    </row>
    <row r="60" spans="1:1" ht="25" x14ac:dyDescent="0.25">
      <c r="A60" s="125" t="s">
        <v>263</v>
      </c>
    </row>
    <row r="61" spans="1:1" x14ac:dyDescent="0.25">
      <c r="A61" s="125"/>
    </row>
    <row r="62" spans="1:1" ht="62.5" x14ac:dyDescent="0.25">
      <c r="A62" s="125" t="s">
        <v>264</v>
      </c>
    </row>
    <row r="63" spans="1:1" x14ac:dyDescent="0.25">
      <c r="A63" s="125"/>
    </row>
    <row r="64" spans="1:1" x14ac:dyDescent="0.25">
      <c r="A64" s="125"/>
    </row>
    <row r="65" spans="1:1" x14ac:dyDescent="0.25">
      <c r="A65" s="125" t="s">
        <v>2422</v>
      </c>
    </row>
    <row r="66" spans="1:1" x14ac:dyDescent="0.25">
      <c r="A66" s="125"/>
    </row>
    <row r="67" spans="1:1" ht="37.5" x14ac:dyDescent="0.25">
      <c r="A67" s="125" t="s">
        <v>174</v>
      </c>
    </row>
    <row r="68" spans="1:1" x14ac:dyDescent="0.25">
      <c r="A68" s="125"/>
    </row>
    <row r="69" spans="1:1" x14ac:dyDescent="0.25">
      <c r="A69" s="125"/>
    </row>
    <row r="70" spans="1:1" x14ac:dyDescent="0.25">
      <c r="A70" s="125" t="s">
        <v>2730</v>
      </c>
    </row>
    <row r="71" spans="1:1" x14ac:dyDescent="0.25">
      <c r="A71" s="125" t="s">
        <v>3396</v>
      </c>
    </row>
    <row r="72" spans="1:1" x14ac:dyDescent="0.25">
      <c r="A72" s="125"/>
    </row>
    <row r="73" spans="1:1" x14ac:dyDescent="0.25">
      <c r="A73" s="125" t="s">
        <v>198</v>
      </c>
    </row>
    <row r="74" spans="1:1" x14ac:dyDescent="0.25">
      <c r="A74" s="125"/>
    </row>
    <row r="75" spans="1:1" x14ac:dyDescent="0.25">
      <c r="A75" s="125" t="s">
        <v>199</v>
      </c>
    </row>
    <row r="76" spans="1:1" x14ac:dyDescent="0.25">
      <c r="A76" s="125"/>
    </row>
    <row r="77" spans="1:1" ht="50" x14ac:dyDescent="0.25">
      <c r="A77" s="125" t="s">
        <v>200</v>
      </c>
    </row>
    <row r="78" spans="1:1" x14ac:dyDescent="0.25">
      <c r="A78" s="125"/>
    </row>
    <row r="79" spans="1:1" x14ac:dyDescent="0.25">
      <c r="A79" s="125" t="s">
        <v>201</v>
      </c>
    </row>
    <row r="80" spans="1:1" x14ac:dyDescent="0.25">
      <c r="A80" s="125"/>
    </row>
    <row r="81" spans="1:1" ht="62.5" x14ac:dyDescent="0.25">
      <c r="A81" s="125" t="s">
        <v>260</v>
      </c>
    </row>
    <row r="82" spans="1:1" x14ac:dyDescent="0.25">
      <c r="A82" s="125"/>
    </row>
    <row r="83" spans="1:1" ht="62.5" x14ac:dyDescent="0.25">
      <c r="A83" s="125" t="s">
        <v>261</v>
      </c>
    </row>
    <row r="84" spans="1:1" x14ac:dyDescent="0.25">
      <c r="A84" s="125"/>
    </row>
    <row r="85" spans="1:1" ht="25" x14ac:dyDescent="0.25">
      <c r="A85" s="125" t="s">
        <v>507</v>
      </c>
    </row>
    <row r="86" spans="1:1" x14ac:dyDescent="0.25">
      <c r="A86" s="125"/>
    </row>
    <row r="87" spans="1:1" ht="62.5" x14ac:dyDescent="0.25">
      <c r="A87" s="125" t="s">
        <v>508</v>
      </c>
    </row>
    <row r="88" spans="1:1" x14ac:dyDescent="0.25">
      <c r="A88" s="125"/>
    </row>
    <row r="89" spans="1:1" ht="50" x14ac:dyDescent="0.25">
      <c r="A89" s="125" t="s">
        <v>531</v>
      </c>
    </row>
    <row r="90" spans="1:1" x14ac:dyDescent="0.25">
      <c r="A90" s="125"/>
    </row>
    <row r="91" spans="1:1" x14ac:dyDescent="0.25">
      <c r="A91" s="125" t="s">
        <v>532</v>
      </c>
    </row>
    <row r="92" spans="1:1" x14ac:dyDescent="0.25">
      <c r="A92" s="125"/>
    </row>
    <row r="93" spans="1:1" ht="50" x14ac:dyDescent="0.25">
      <c r="A93" s="125" t="s">
        <v>437</v>
      </c>
    </row>
    <row r="94" spans="1:1" x14ac:dyDescent="0.25">
      <c r="A94" s="125"/>
    </row>
    <row r="95" spans="1:1" x14ac:dyDescent="0.25">
      <c r="A95" s="125" t="s">
        <v>438</v>
      </c>
    </row>
    <row r="96" spans="1:1" x14ac:dyDescent="0.25">
      <c r="A96" s="125"/>
    </row>
    <row r="97" spans="1:1" ht="25" x14ac:dyDescent="0.25">
      <c r="A97" s="125" t="s">
        <v>439</v>
      </c>
    </row>
    <row r="98" spans="1:1" x14ac:dyDescent="0.25">
      <c r="A98" s="125"/>
    </row>
    <row r="99" spans="1:1" x14ac:dyDescent="0.25">
      <c r="A99" s="125" t="s">
        <v>440</v>
      </c>
    </row>
    <row r="100" spans="1:1" x14ac:dyDescent="0.25">
      <c r="A100" s="125"/>
    </row>
    <row r="101" spans="1:1" ht="25" x14ac:dyDescent="0.25">
      <c r="A101" s="125" t="s">
        <v>441</v>
      </c>
    </row>
    <row r="102" spans="1:1" x14ac:dyDescent="0.25">
      <c r="A102" s="125"/>
    </row>
    <row r="103" spans="1:1" x14ac:dyDescent="0.25">
      <c r="A103" s="125" t="s">
        <v>442</v>
      </c>
    </row>
    <row r="104" spans="1:1" x14ac:dyDescent="0.25">
      <c r="A104" s="125"/>
    </row>
    <row r="105" spans="1:1" x14ac:dyDescent="0.25">
      <c r="A105" s="125" t="s">
        <v>443</v>
      </c>
    </row>
    <row r="106" spans="1:1" x14ac:dyDescent="0.25">
      <c r="A106" s="125"/>
    </row>
    <row r="107" spans="1:1" ht="37.5" x14ac:dyDescent="0.25">
      <c r="A107" s="125" t="s">
        <v>444</v>
      </c>
    </row>
    <row r="108" spans="1:1" x14ac:dyDescent="0.25">
      <c r="A108" s="125"/>
    </row>
    <row r="109" spans="1:1" ht="25" x14ac:dyDescent="0.25">
      <c r="A109" s="125" t="s">
        <v>445</v>
      </c>
    </row>
    <row r="110" spans="1:1" x14ac:dyDescent="0.25">
      <c r="A110" s="125"/>
    </row>
    <row r="111" spans="1:1" ht="62.5" x14ac:dyDescent="0.25">
      <c r="A111" s="125" t="s">
        <v>446</v>
      </c>
    </row>
    <row r="112" spans="1:1" x14ac:dyDescent="0.25">
      <c r="A112" s="125"/>
    </row>
    <row r="113" spans="1:1" ht="50" x14ac:dyDescent="0.25">
      <c r="A113" s="125" t="s">
        <v>447</v>
      </c>
    </row>
    <row r="114" spans="1:1" x14ac:dyDescent="0.25">
      <c r="A114" s="125"/>
    </row>
    <row r="115" spans="1:1" x14ac:dyDescent="0.25">
      <c r="A115" s="125" t="s">
        <v>448</v>
      </c>
    </row>
    <row r="116" spans="1:1" x14ac:dyDescent="0.25">
      <c r="A116" s="125"/>
    </row>
    <row r="117" spans="1:1" ht="25" x14ac:dyDescent="0.25">
      <c r="A117" s="125" t="s">
        <v>542</v>
      </c>
    </row>
    <row r="118" spans="1:1" x14ac:dyDescent="0.25">
      <c r="A118" s="125"/>
    </row>
    <row r="119" spans="1:1" ht="25" x14ac:dyDescent="0.25">
      <c r="A119" s="125" t="s">
        <v>543</v>
      </c>
    </row>
    <row r="120" spans="1:1" x14ac:dyDescent="0.25">
      <c r="A120" s="125"/>
    </row>
    <row r="121" spans="1:1" ht="37.5" x14ac:dyDescent="0.25">
      <c r="A121" s="125" t="s">
        <v>544</v>
      </c>
    </row>
    <row r="122" spans="1:1" x14ac:dyDescent="0.25">
      <c r="A122" s="125"/>
    </row>
    <row r="123" spans="1:1" x14ac:dyDescent="0.25">
      <c r="A123" s="125" t="s">
        <v>545</v>
      </c>
    </row>
    <row r="124" spans="1:1" x14ac:dyDescent="0.25">
      <c r="A124" s="125"/>
    </row>
    <row r="125" spans="1:1" ht="25" x14ac:dyDescent="0.25">
      <c r="A125" s="125" t="s">
        <v>546</v>
      </c>
    </row>
    <row r="126" spans="1:1" x14ac:dyDescent="0.25">
      <c r="A126" s="125"/>
    </row>
    <row r="127" spans="1:1" ht="37.5" x14ac:dyDescent="0.25">
      <c r="A127" s="125" t="s">
        <v>615</v>
      </c>
    </row>
    <row r="128" spans="1:1" x14ac:dyDescent="0.25">
      <c r="A128" s="125"/>
    </row>
    <row r="129" spans="1:1" ht="25" x14ac:dyDescent="0.25">
      <c r="A129" s="125" t="s">
        <v>616</v>
      </c>
    </row>
    <row r="130" spans="1:1" x14ac:dyDescent="0.25">
      <c r="A130" s="125"/>
    </row>
    <row r="131" spans="1:1" x14ac:dyDescent="0.25">
      <c r="A131" s="125" t="s">
        <v>541</v>
      </c>
    </row>
    <row r="132" spans="1:1" x14ac:dyDescent="0.25">
      <c r="A132" s="125"/>
    </row>
    <row r="133" spans="1:1" ht="62.5" x14ac:dyDescent="0.25">
      <c r="A133" s="125" t="s">
        <v>617</v>
      </c>
    </row>
    <row r="134" spans="1:1" x14ac:dyDescent="0.25">
      <c r="A134" s="125"/>
    </row>
    <row r="135" spans="1:1" ht="25" x14ac:dyDescent="0.25">
      <c r="A135" s="125" t="s">
        <v>618</v>
      </c>
    </row>
    <row r="136" spans="1:1" x14ac:dyDescent="0.25">
      <c r="A136" s="125"/>
    </row>
    <row r="137" spans="1:1" ht="25" x14ac:dyDescent="0.25">
      <c r="A137" s="125" t="s">
        <v>619</v>
      </c>
    </row>
    <row r="138" spans="1:1" x14ac:dyDescent="0.25">
      <c r="A138" s="125"/>
    </row>
    <row r="139" spans="1:1" x14ac:dyDescent="0.25">
      <c r="A139" s="125" t="s">
        <v>620</v>
      </c>
    </row>
    <row r="140" spans="1:1" x14ac:dyDescent="0.25">
      <c r="A140" s="125"/>
    </row>
    <row r="141" spans="1:1" x14ac:dyDescent="0.25">
      <c r="A141" s="125" t="s">
        <v>621</v>
      </c>
    </row>
    <row r="142" spans="1:1" x14ac:dyDescent="0.25">
      <c r="A142" s="125"/>
    </row>
    <row r="143" spans="1:1" ht="50" x14ac:dyDescent="0.25">
      <c r="A143" s="125" t="s">
        <v>622</v>
      </c>
    </row>
    <row r="144" spans="1:1" x14ac:dyDescent="0.25">
      <c r="A144" s="125"/>
    </row>
    <row r="145" spans="1:1" ht="50" x14ac:dyDescent="0.25">
      <c r="A145" s="125" t="s">
        <v>623</v>
      </c>
    </row>
    <row r="146" spans="1:1" x14ac:dyDescent="0.25">
      <c r="A146" s="125"/>
    </row>
    <row r="147" spans="1:1" ht="50" x14ac:dyDescent="0.25">
      <c r="A147" s="125" t="s">
        <v>550</v>
      </c>
    </row>
    <row r="148" spans="1:1" x14ac:dyDescent="0.25">
      <c r="A148" s="125"/>
    </row>
    <row r="149" spans="1:1" ht="25" x14ac:dyDescent="0.25">
      <c r="A149" s="125" t="s">
        <v>457</v>
      </c>
    </row>
    <row r="150" spans="1:1" x14ac:dyDescent="0.25">
      <c r="A150" s="125"/>
    </row>
    <row r="151" spans="1:1" ht="25" x14ac:dyDescent="0.25">
      <c r="A151" s="125" t="s">
        <v>346</v>
      </c>
    </row>
    <row r="152" spans="1:1" x14ac:dyDescent="0.25">
      <c r="A152" s="125"/>
    </row>
    <row r="153" spans="1:1" x14ac:dyDescent="0.25">
      <c r="A153" s="125" t="s">
        <v>347</v>
      </c>
    </row>
    <row r="154" spans="1:1" x14ac:dyDescent="0.25">
      <c r="A154" s="125"/>
    </row>
    <row r="155" spans="1:1" ht="25" x14ac:dyDescent="0.25">
      <c r="A155" s="125" t="s">
        <v>348</v>
      </c>
    </row>
    <row r="156" spans="1:1" x14ac:dyDescent="0.25">
      <c r="A156" s="125"/>
    </row>
    <row r="157" spans="1:1" x14ac:dyDescent="0.25">
      <c r="A157" s="125" t="s">
        <v>349</v>
      </c>
    </row>
    <row r="158" spans="1:1" x14ac:dyDescent="0.25">
      <c r="A158" s="125"/>
    </row>
    <row r="159" spans="1:1" ht="25" x14ac:dyDescent="0.25">
      <c r="A159" s="125" t="s">
        <v>350</v>
      </c>
    </row>
    <row r="160" spans="1:1" x14ac:dyDescent="0.25">
      <c r="A160" s="125"/>
    </row>
    <row r="161" spans="1:1" ht="25" x14ac:dyDescent="0.25">
      <c r="A161" s="125" t="s">
        <v>458</v>
      </c>
    </row>
    <row r="162" spans="1:1" x14ac:dyDescent="0.25">
      <c r="A162" s="125"/>
    </row>
    <row r="163" spans="1:1" ht="25" x14ac:dyDescent="0.25">
      <c r="A163" s="125" t="s">
        <v>459</v>
      </c>
    </row>
    <row r="164" spans="1:1" x14ac:dyDescent="0.25">
      <c r="A164" s="125"/>
    </row>
    <row r="165" spans="1:1" x14ac:dyDescent="0.25">
      <c r="A165" s="125" t="s">
        <v>470</v>
      </c>
    </row>
    <row r="166" spans="1:1" x14ac:dyDescent="0.25">
      <c r="A166" s="125"/>
    </row>
    <row r="167" spans="1:1" ht="25" x14ac:dyDescent="0.25">
      <c r="A167" s="125" t="s">
        <v>626</v>
      </c>
    </row>
    <row r="168" spans="1:1" x14ac:dyDescent="0.25">
      <c r="A168" s="125"/>
    </row>
    <row r="169" spans="1:1" x14ac:dyDescent="0.25">
      <c r="A169" s="125" t="s">
        <v>627</v>
      </c>
    </row>
    <row r="170" spans="1:1" x14ac:dyDescent="0.25">
      <c r="A170" s="125"/>
    </row>
    <row r="171" spans="1:1" x14ac:dyDescent="0.25">
      <c r="A171" s="125" t="s">
        <v>628</v>
      </c>
    </row>
    <row r="172" spans="1:1" x14ac:dyDescent="0.25">
      <c r="A172" s="125"/>
    </row>
    <row r="173" spans="1:1" x14ac:dyDescent="0.25">
      <c r="A173" s="125" t="s">
        <v>629</v>
      </c>
    </row>
    <row r="174" spans="1:1" x14ac:dyDescent="0.25">
      <c r="A174" s="125"/>
    </row>
    <row r="175" spans="1:1" ht="37.5" x14ac:dyDescent="0.25">
      <c r="A175" s="125" t="s">
        <v>555</v>
      </c>
    </row>
    <row r="176" spans="1:1" x14ac:dyDescent="0.25">
      <c r="A176" s="125"/>
    </row>
    <row r="177" spans="1:1" x14ac:dyDescent="0.25">
      <c r="A177" s="125" t="s">
        <v>556</v>
      </c>
    </row>
    <row r="178" spans="1:1" x14ac:dyDescent="0.25">
      <c r="A178" s="125"/>
    </row>
    <row r="179" spans="1:1" x14ac:dyDescent="0.25">
      <c r="A179" s="125" t="s">
        <v>557</v>
      </c>
    </row>
    <row r="180" spans="1:1" x14ac:dyDescent="0.25">
      <c r="A180" s="125"/>
    </row>
    <row r="181" spans="1:1" x14ac:dyDescent="0.25">
      <c r="A181" s="125" t="s">
        <v>558</v>
      </c>
    </row>
    <row r="182" spans="1:1" x14ac:dyDescent="0.25">
      <c r="A182" s="125"/>
    </row>
    <row r="183" spans="1:1" x14ac:dyDescent="0.25">
      <c r="A183" s="125" t="s">
        <v>559</v>
      </c>
    </row>
    <row r="184" spans="1:1" x14ac:dyDescent="0.25">
      <c r="A184" s="125"/>
    </row>
    <row r="185" spans="1:1" x14ac:dyDescent="0.25">
      <c r="A185" s="125" t="s">
        <v>560</v>
      </c>
    </row>
    <row r="186" spans="1:1" x14ac:dyDescent="0.25">
      <c r="A186" s="125"/>
    </row>
    <row r="187" spans="1:1" x14ac:dyDescent="0.25">
      <c r="A187" s="125" t="s">
        <v>561</v>
      </c>
    </row>
    <row r="188" spans="1:1" x14ac:dyDescent="0.25">
      <c r="A188" s="125"/>
    </row>
    <row r="189" spans="1:1" x14ac:dyDescent="0.25">
      <c r="A189" s="125" t="s">
        <v>562</v>
      </c>
    </row>
    <row r="190" spans="1:1" x14ac:dyDescent="0.25">
      <c r="A190" s="125"/>
    </row>
    <row r="191" spans="1:1" ht="37.5" x14ac:dyDescent="0.25">
      <c r="A191" s="125" t="s">
        <v>665</v>
      </c>
    </row>
    <row r="192" spans="1:1" x14ac:dyDescent="0.25">
      <c r="A192" s="125"/>
    </row>
    <row r="193" spans="1:1" ht="25" x14ac:dyDescent="0.25">
      <c r="A193" s="125" t="s">
        <v>567</v>
      </c>
    </row>
    <row r="194" spans="1:1" x14ac:dyDescent="0.25">
      <c r="A194" s="125"/>
    </row>
    <row r="195" spans="1:1" ht="25" x14ac:dyDescent="0.25">
      <c r="A195" s="125" t="s">
        <v>568</v>
      </c>
    </row>
    <row r="196" spans="1:1" x14ac:dyDescent="0.25">
      <c r="A196" s="125"/>
    </row>
    <row r="197" spans="1:1" x14ac:dyDescent="0.25">
      <c r="A197" s="125" t="s">
        <v>569</v>
      </c>
    </row>
    <row r="198" spans="1:1" x14ac:dyDescent="0.25">
      <c r="A198" s="125"/>
    </row>
    <row r="199" spans="1:1" x14ac:dyDescent="0.25">
      <c r="A199" s="125" t="s">
        <v>570</v>
      </c>
    </row>
    <row r="200" spans="1:1" x14ac:dyDescent="0.25">
      <c r="A200" s="125"/>
    </row>
    <row r="201" spans="1:1" x14ac:dyDescent="0.25">
      <c r="A201" s="125" t="s">
        <v>571</v>
      </c>
    </row>
    <row r="202" spans="1:1" x14ac:dyDescent="0.25">
      <c r="A202" s="125"/>
    </row>
    <row r="203" spans="1:1" x14ac:dyDescent="0.25">
      <c r="A203" s="125" t="s">
        <v>572</v>
      </c>
    </row>
    <row r="204" spans="1:1" x14ac:dyDescent="0.25">
      <c r="A204" s="125"/>
    </row>
    <row r="205" spans="1:1" x14ac:dyDescent="0.25">
      <c r="A205" s="125" t="s">
        <v>573</v>
      </c>
    </row>
    <row r="206" spans="1:1" x14ac:dyDescent="0.25">
      <c r="A206" s="125"/>
    </row>
    <row r="207" spans="1:1" ht="25" x14ac:dyDescent="0.25">
      <c r="A207" s="125" t="s">
        <v>632</v>
      </c>
    </row>
    <row r="208" spans="1:1" x14ac:dyDescent="0.25">
      <c r="A208" s="125"/>
    </row>
    <row r="209" spans="1:1" ht="37.5" x14ac:dyDescent="0.25">
      <c r="A209" s="125" t="s">
        <v>366</v>
      </c>
    </row>
    <row r="210" spans="1:1" x14ac:dyDescent="0.25">
      <c r="A210" s="125"/>
    </row>
    <row r="211" spans="1:1" ht="50" x14ac:dyDescent="0.25">
      <c r="A211" s="125" t="s">
        <v>367</v>
      </c>
    </row>
    <row r="212" spans="1:1" x14ac:dyDescent="0.25">
      <c r="A212" s="125"/>
    </row>
    <row r="213" spans="1:1" ht="25" x14ac:dyDescent="0.25">
      <c r="A213" s="125" t="s">
        <v>186</v>
      </c>
    </row>
    <row r="214" spans="1:1" x14ac:dyDescent="0.25">
      <c r="A214" s="125"/>
    </row>
    <row r="215" spans="1:1" x14ac:dyDescent="0.25">
      <c r="A215" s="125" t="s">
        <v>187</v>
      </c>
    </row>
    <row r="216" spans="1:1" x14ac:dyDescent="0.25">
      <c r="A216" s="125"/>
    </row>
    <row r="217" spans="1:1" ht="37.5" x14ac:dyDescent="0.25">
      <c r="A217" s="125" t="s">
        <v>188</v>
      </c>
    </row>
    <row r="218" spans="1:1" x14ac:dyDescent="0.25">
      <c r="A218" s="125"/>
    </row>
    <row r="219" spans="1:1" ht="37.5" x14ac:dyDescent="0.25">
      <c r="A219" s="125" t="s">
        <v>189</v>
      </c>
    </row>
    <row r="220" spans="1:1" x14ac:dyDescent="0.25">
      <c r="A220" s="125"/>
    </row>
    <row r="221" spans="1:1" ht="25" x14ac:dyDescent="0.25">
      <c r="A221" s="125" t="s">
        <v>190</v>
      </c>
    </row>
    <row r="222" spans="1:1" x14ac:dyDescent="0.25">
      <c r="A222" s="125"/>
    </row>
    <row r="223" spans="1:1" x14ac:dyDescent="0.25">
      <c r="A223" s="125" t="s">
        <v>191</v>
      </c>
    </row>
    <row r="224" spans="1:1" x14ac:dyDescent="0.25">
      <c r="A224" s="125"/>
    </row>
    <row r="225" spans="1:1" x14ac:dyDescent="0.25">
      <c r="A225" s="125" t="s">
        <v>192</v>
      </c>
    </row>
    <row r="226" spans="1:1" x14ac:dyDescent="0.25">
      <c r="A226" s="125"/>
    </row>
    <row r="227" spans="1:1" ht="37.5" x14ac:dyDescent="0.25">
      <c r="A227" s="125" t="s">
        <v>193</v>
      </c>
    </row>
    <row r="228" spans="1:1" x14ac:dyDescent="0.25">
      <c r="A228" s="125"/>
    </row>
    <row r="229" spans="1:1" ht="25" x14ac:dyDescent="0.25">
      <c r="A229" s="125" t="s">
        <v>194</v>
      </c>
    </row>
    <row r="230" spans="1:1" x14ac:dyDescent="0.25">
      <c r="A230" s="125"/>
    </row>
    <row r="231" spans="1:1" ht="25" x14ac:dyDescent="0.25">
      <c r="A231" s="125" t="s">
        <v>195</v>
      </c>
    </row>
    <row r="232" spans="1:1" x14ac:dyDescent="0.25">
      <c r="A232" s="125"/>
    </row>
    <row r="233" spans="1:1" ht="25" x14ac:dyDescent="0.25">
      <c r="A233" s="125" t="s">
        <v>196</v>
      </c>
    </row>
    <row r="234" spans="1:1" x14ac:dyDescent="0.25">
      <c r="A234" s="125"/>
    </row>
    <row r="235" spans="1:1" ht="25" x14ac:dyDescent="0.25">
      <c r="A235" s="125" t="s">
        <v>83</v>
      </c>
    </row>
    <row r="236" spans="1:1" x14ac:dyDescent="0.25">
      <c r="A236" s="125"/>
    </row>
    <row r="237" spans="1:1" x14ac:dyDescent="0.25">
      <c r="A237" s="125" t="s">
        <v>84</v>
      </c>
    </row>
    <row r="238" spans="1:1" x14ac:dyDescent="0.25">
      <c r="A238" s="125"/>
    </row>
    <row r="239" spans="1:1" x14ac:dyDescent="0.25">
      <c r="A239" s="125" t="s">
        <v>85</v>
      </c>
    </row>
    <row r="240" spans="1:1" x14ac:dyDescent="0.25">
      <c r="A240" s="125"/>
    </row>
    <row r="241" spans="1:1" ht="37.5" x14ac:dyDescent="0.25">
      <c r="A241" s="125" t="s">
        <v>60</v>
      </c>
    </row>
    <row r="242" spans="1:1" x14ac:dyDescent="0.25">
      <c r="A242" s="125"/>
    </row>
    <row r="243" spans="1:1" ht="50" x14ac:dyDescent="0.25">
      <c r="A243" s="125" t="s">
        <v>202</v>
      </c>
    </row>
    <row r="244" spans="1:1" x14ac:dyDescent="0.25">
      <c r="A244" s="125"/>
    </row>
    <row r="245" spans="1:1" x14ac:dyDescent="0.25">
      <c r="A245" s="125" t="s">
        <v>203</v>
      </c>
    </row>
    <row r="246" spans="1:1" x14ac:dyDescent="0.25">
      <c r="A246" s="125"/>
    </row>
    <row r="247" spans="1:1" x14ac:dyDescent="0.25">
      <c r="A247" s="125" t="s">
        <v>204</v>
      </c>
    </row>
    <row r="248" spans="1:1" x14ac:dyDescent="0.25">
      <c r="A248" s="125" t="s">
        <v>205</v>
      </c>
    </row>
    <row r="249" spans="1:1" x14ac:dyDescent="0.25">
      <c r="A249" s="125"/>
    </row>
    <row r="250" spans="1:1" ht="37.5" x14ac:dyDescent="0.25">
      <c r="A250" s="125" t="s">
        <v>206</v>
      </c>
    </row>
    <row r="251" spans="1:1" x14ac:dyDescent="0.25">
      <c r="A251" s="125"/>
    </row>
    <row r="252" spans="1:1" ht="50" x14ac:dyDescent="0.25">
      <c r="A252" s="125" t="s">
        <v>86</v>
      </c>
    </row>
    <row r="253" spans="1:1" x14ac:dyDescent="0.25">
      <c r="A253" s="125"/>
    </row>
    <row r="254" spans="1:1" x14ac:dyDescent="0.25">
      <c r="A254" s="125" t="s">
        <v>87</v>
      </c>
    </row>
    <row r="255" spans="1:1" x14ac:dyDescent="0.25">
      <c r="A255" s="125"/>
    </row>
    <row r="256" spans="1:1" x14ac:dyDescent="0.25">
      <c r="A256" s="125" t="s">
        <v>88</v>
      </c>
    </row>
    <row r="257" spans="1:1" x14ac:dyDescent="0.25">
      <c r="A257" s="125"/>
    </row>
    <row r="258" spans="1:1" x14ac:dyDescent="0.25">
      <c r="A258" s="125" t="s">
        <v>89</v>
      </c>
    </row>
    <row r="259" spans="1:1" x14ac:dyDescent="0.25">
      <c r="A259" s="125"/>
    </row>
    <row r="260" spans="1:1" x14ac:dyDescent="0.25">
      <c r="A260" s="125" t="s">
        <v>90</v>
      </c>
    </row>
    <row r="261" spans="1:1" x14ac:dyDescent="0.25">
      <c r="A261" s="125"/>
    </row>
    <row r="262" spans="1:1" x14ac:dyDescent="0.25">
      <c r="A262" s="125" t="s">
        <v>91</v>
      </c>
    </row>
    <row r="263" spans="1:1" x14ac:dyDescent="0.25">
      <c r="A263" s="125"/>
    </row>
    <row r="264" spans="1:1" x14ac:dyDescent="0.25">
      <c r="A264" s="125" t="s">
        <v>92</v>
      </c>
    </row>
    <row r="265" spans="1:1" x14ac:dyDescent="0.25">
      <c r="A265" s="125"/>
    </row>
    <row r="266" spans="1:1" ht="25" x14ac:dyDescent="0.25">
      <c r="A266" s="125" t="s">
        <v>93</v>
      </c>
    </row>
    <row r="267" spans="1:1" x14ac:dyDescent="0.25">
      <c r="A267" s="125"/>
    </row>
    <row r="268" spans="1:1" ht="25" x14ac:dyDescent="0.25">
      <c r="A268" s="125" t="s">
        <v>362</v>
      </c>
    </row>
    <row r="269" spans="1:1" x14ac:dyDescent="0.25">
      <c r="A269" s="125"/>
    </row>
    <row r="270" spans="1:1" ht="25" x14ac:dyDescent="0.25">
      <c r="A270" s="125" t="s">
        <v>363</v>
      </c>
    </row>
    <row r="271" spans="1:1" x14ac:dyDescent="0.25">
      <c r="A271" s="125"/>
    </row>
    <row r="272" spans="1:1" x14ac:dyDescent="0.25">
      <c r="A272" s="125" t="s">
        <v>364</v>
      </c>
    </row>
    <row r="273" spans="1:1" x14ac:dyDescent="0.25">
      <c r="A273" s="125"/>
    </row>
    <row r="274" spans="1:1" x14ac:dyDescent="0.25">
      <c r="A274" s="125" t="s">
        <v>365</v>
      </c>
    </row>
    <row r="275" spans="1:1" x14ac:dyDescent="0.25">
      <c r="A275" s="125"/>
    </row>
    <row r="276" spans="1:1" ht="25" x14ac:dyDescent="0.25">
      <c r="A276" s="125" t="s">
        <v>460</v>
      </c>
    </row>
    <row r="277" spans="1:1" x14ac:dyDescent="0.25">
      <c r="A277" s="125"/>
    </row>
    <row r="278" spans="1:1" x14ac:dyDescent="0.25">
      <c r="A278" s="125" t="s">
        <v>461</v>
      </c>
    </row>
    <row r="279" spans="1:1" x14ac:dyDescent="0.25">
      <c r="A279" s="125"/>
    </row>
    <row r="280" spans="1:1" x14ac:dyDescent="0.25">
      <c r="A280" s="125" t="s">
        <v>462</v>
      </c>
    </row>
    <row r="281" spans="1:1" x14ac:dyDescent="0.25">
      <c r="A281" s="125"/>
    </row>
    <row r="282" spans="1:1" ht="25" x14ac:dyDescent="0.25">
      <c r="A282" s="125" t="s">
        <v>175</v>
      </c>
    </row>
    <row r="283" spans="1:1" x14ac:dyDescent="0.25">
      <c r="A283" s="125"/>
    </row>
    <row r="284" spans="1:1" x14ac:dyDescent="0.25">
      <c r="A284" s="125" t="s">
        <v>176</v>
      </c>
    </row>
    <row r="285" spans="1:1" x14ac:dyDescent="0.25">
      <c r="A285" s="125"/>
    </row>
    <row r="286" spans="1:1" ht="25" x14ac:dyDescent="0.25">
      <c r="A286" s="125" t="s">
        <v>177</v>
      </c>
    </row>
    <row r="287" spans="1:1" x14ac:dyDescent="0.25">
      <c r="A287" s="125"/>
    </row>
    <row r="288" spans="1:1" x14ac:dyDescent="0.25">
      <c r="A288" s="125" t="s">
        <v>178</v>
      </c>
    </row>
    <row r="289" spans="1:1" x14ac:dyDescent="0.25">
      <c r="A289" s="125"/>
    </row>
    <row r="290" spans="1:1" ht="37.5" x14ac:dyDescent="0.25">
      <c r="A290" s="125" t="s">
        <v>179</v>
      </c>
    </row>
    <row r="291" spans="1:1" x14ac:dyDescent="0.25">
      <c r="A291" s="125"/>
    </row>
    <row r="292" spans="1:1" x14ac:dyDescent="0.25">
      <c r="A292" s="125" t="s">
        <v>180</v>
      </c>
    </row>
    <row r="293" spans="1:1" x14ac:dyDescent="0.25">
      <c r="A293" s="125"/>
    </row>
    <row r="294" spans="1:1" x14ac:dyDescent="0.25">
      <c r="A294" s="125" t="s">
        <v>181</v>
      </c>
    </row>
    <row r="295" spans="1:1" x14ac:dyDescent="0.25">
      <c r="A295" s="125"/>
    </row>
    <row r="296" spans="1:1" x14ac:dyDescent="0.25">
      <c r="A296" s="125" t="s">
        <v>182</v>
      </c>
    </row>
    <row r="297" spans="1:1" x14ac:dyDescent="0.25">
      <c r="A297" s="125"/>
    </row>
    <row r="298" spans="1:1" ht="50" x14ac:dyDescent="0.25">
      <c r="A298" s="125" t="s">
        <v>94</v>
      </c>
    </row>
    <row r="299" spans="1:1" x14ac:dyDescent="0.25">
      <c r="A299" s="125"/>
    </row>
    <row r="300" spans="1:1" x14ac:dyDescent="0.25">
      <c r="A300" s="125" t="s">
        <v>95</v>
      </c>
    </row>
    <row r="301" spans="1:1" x14ac:dyDescent="0.25">
      <c r="A301" s="125"/>
    </row>
    <row r="302" spans="1:1" ht="62.5" x14ac:dyDescent="0.25">
      <c r="A302" s="125" t="s">
        <v>369</v>
      </c>
    </row>
    <row r="303" spans="1:1" x14ac:dyDescent="0.25">
      <c r="A303" s="125"/>
    </row>
    <row r="304" spans="1:1" x14ac:dyDescent="0.25">
      <c r="A304" s="125" t="s">
        <v>370</v>
      </c>
    </row>
    <row r="305" spans="1:1" x14ac:dyDescent="0.25">
      <c r="A305" s="125"/>
    </row>
    <row r="306" spans="1:1" ht="25" x14ac:dyDescent="0.25">
      <c r="A306" s="125" t="s">
        <v>375</v>
      </c>
    </row>
    <row r="307" spans="1:1" x14ac:dyDescent="0.25">
      <c r="A307" s="125"/>
    </row>
    <row r="308" spans="1:1" ht="50" x14ac:dyDescent="0.25">
      <c r="A308" s="125" t="s">
        <v>376</v>
      </c>
    </row>
    <row r="309" spans="1:1" x14ac:dyDescent="0.25">
      <c r="A309" s="125"/>
    </row>
    <row r="310" spans="1:1" x14ac:dyDescent="0.25">
      <c r="A310" s="125" t="s">
        <v>377</v>
      </c>
    </row>
    <row r="311" spans="1:1" x14ac:dyDescent="0.25">
      <c r="A311" s="125"/>
    </row>
    <row r="312" spans="1:1" ht="50" x14ac:dyDescent="0.25">
      <c r="A312" s="125" t="s">
        <v>265</v>
      </c>
    </row>
    <row r="313" spans="1:1" x14ac:dyDescent="0.25">
      <c r="A313" s="125"/>
    </row>
    <row r="314" spans="1:1" ht="25" x14ac:dyDescent="0.25">
      <c r="A314" s="125" t="s">
        <v>266</v>
      </c>
    </row>
    <row r="315" spans="1:1" x14ac:dyDescent="0.25">
      <c r="A315" s="125"/>
    </row>
    <row r="316" spans="1:1" x14ac:dyDescent="0.25">
      <c r="A316" s="125" t="s">
        <v>3397</v>
      </c>
    </row>
    <row r="317" spans="1:1" x14ac:dyDescent="0.25">
      <c r="A317" s="125"/>
    </row>
    <row r="318" spans="1:1" ht="37.5" x14ac:dyDescent="0.25">
      <c r="A318" s="125" t="s">
        <v>596</v>
      </c>
    </row>
    <row r="319" spans="1:1" x14ac:dyDescent="0.25">
      <c r="A319" s="125"/>
    </row>
    <row r="320" spans="1:1" ht="50" x14ac:dyDescent="0.25">
      <c r="A320" s="125" t="s">
        <v>597</v>
      </c>
    </row>
    <row r="321" spans="1:1" x14ac:dyDescent="0.25">
      <c r="A321" s="125"/>
    </row>
    <row r="322" spans="1:1" ht="25" x14ac:dyDescent="0.25">
      <c r="A322" s="125" t="s">
        <v>598</v>
      </c>
    </row>
    <row r="323" spans="1:1" x14ac:dyDescent="0.25">
      <c r="A323" s="125"/>
    </row>
    <row r="324" spans="1:1" ht="75" x14ac:dyDescent="0.25">
      <c r="A324" s="125" t="s">
        <v>267</v>
      </c>
    </row>
    <row r="325" spans="1:1" x14ac:dyDescent="0.25">
      <c r="A325" s="125"/>
    </row>
    <row r="326" spans="1:1" ht="50" x14ac:dyDescent="0.25">
      <c r="A326" s="125" t="s">
        <v>268</v>
      </c>
    </row>
    <row r="327" spans="1:1" x14ac:dyDescent="0.25">
      <c r="A327" s="125"/>
    </row>
    <row r="328" spans="1:1" x14ac:dyDescent="0.25">
      <c r="A328" s="125" t="s">
        <v>269</v>
      </c>
    </row>
    <row r="329" spans="1:1" x14ac:dyDescent="0.25">
      <c r="A329" s="125"/>
    </row>
  </sheetData>
  <phoneticPr fontId="0" type="noConversion"/>
  <pageMargins left="0.78740157480314965" right="0.39370078740157483" top="0.59055118110236227" bottom="0.78740157480314965" header="0.51181102362204722" footer="0.51181102362204722"/>
  <pageSetup paperSize="9" scale="90" orientation="portrait" r:id="rId1"/>
  <headerFooter alignWithMargins="0">
    <oddFooter>&amp;L&amp;G&amp;CBOZP
1.1.2008&amp;R&amp;P strana z &amp;N</oddFooter>
  </headerFooter>
  <rowBreaks count="1" manualBreakCount="1">
    <brk id="297"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List60">
    <tabColor theme="0" tint="-0.34998626667073579"/>
  </sheetPr>
  <dimension ref="A1:A581"/>
  <sheetViews>
    <sheetView zoomScaleNormal="100" zoomScaleSheetLayoutView="100" workbookViewId="0"/>
  </sheetViews>
  <sheetFormatPr defaultRowHeight="15.5" x14ac:dyDescent="0.25"/>
  <cols>
    <col min="1" max="1" width="101.54296875" style="887" customWidth="1"/>
    <col min="2" max="2" width="27.7265625" customWidth="1"/>
    <col min="257" max="257" width="101.453125" customWidth="1"/>
    <col min="513" max="513" width="101.453125" customWidth="1"/>
    <col min="769" max="769" width="101.453125" customWidth="1"/>
    <col min="1025" max="1025" width="101.453125" customWidth="1"/>
    <col min="1281" max="1281" width="101.453125" customWidth="1"/>
    <col min="1537" max="1537" width="101.453125" customWidth="1"/>
    <col min="1793" max="1793" width="101.453125" customWidth="1"/>
    <col min="2049" max="2049" width="101.453125" customWidth="1"/>
    <col min="2305" max="2305" width="101.453125" customWidth="1"/>
    <col min="2561" max="2561" width="101.453125" customWidth="1"/>
    <col min="2817" max="2817" width="101.453125" customWidth="1"/>
    <col min="3073" max="3073" width="101.453125" customWidth="1"/>
    <col min="3329" max="3329" width="101.453125" customWidth="1"/>
    <col min="3585" max="3585" width="101.453125" customWidth="1"/>
    <col min="3841" max="3841" width="101.453125" customWidth="1"/>
    <col min="4097" max="4097" width="101.453125" customWidth="1"/>
    <col min="4353" max="4353" width="101.453125" customWidth="1"/>
    <col min="4609" max="4609" width="101.453125" customWidth="1"/>
    <col min="4865" max="4865" width="101.453125" customWidth="1"/>
    <col min="5121" max="5121" width="101.453125" customWidth="1"/>
    <col min="5377" max="5377" width="101.453125" customWidth="1"/>
    <col min="5633" max="5633" width="101.453125" customWidth="1"/>
    <col min="5889" max="5889" width="101.453125" customWidth="1"/>
    <col min="6145" max="6145" width="101.453125" customWidth="1"/>
    <col min="6401" max="6401" width="101.453125" customWidth="1"/>
    <col min="6657" max="6657" width="101.453125" customWidth="1"/>
    <col min="6913" max="6913" width="101.453125" customWidth="1"/>
    <col min="7169" max="7169" width="101.453125" customWidth="1"/>
    <col min="7425" max="7425" width="101.453125" customWidth="1"/>
    <col min="7681" max="7681" width="101.453125" customWidth="1"/>
    <col min="7937" max="7937" width="101.453125" customWidth="1"/>
    <col min="8193" max="8193" width="101.453125" customWidth="1"/>
    <col min="8449" max="8449" width="101.453125" customWidth="1"/>
    <col min="8705" max="8705" width="101.453125" customWidth="1"/>
    <col min="8961" max="8961" width="101.453125" customWidth="1"/>
    <col min="9217" max="9217" width="101.453125" customWidth="1"/>
    <col min="9473" max="9473" width="101.453125" customWidth="1"/>
    <col min="9729" max="9729" width="101.453125" customWidth="1"/>
    <col min="9985" max="9985" width="101.453125" customWidth="1"/>
    <col min="10241" max="10241" width="101.453125" customWidth="1"/>
    <col min="10497" max="10497" width="101.453125" customWidth="1"/>
    <col min="10753" max="10753" width="101.453125" customWidth="1"/>
    <col min="11009" max="11009" width="101.453125" customWidth="1"/>
    <col min="11265" max="11265" width="101.453125" customWidth="1"/>
    <col min="11521" max="11521" width="101.453125" customWidth="1"/>
    <col min="11777" max="11777" width="101.453125" customWidth="1"/>
    <col min="12033" max="12033" width="101.453125" customWidth="1"/>
    <col min="12289" max="12289" width="101.453125" customWidth="1"/>
    <col min="12545" max="12545" width="101.453125" customWidth="1"/>
    <col min="12801" max="12801" width="101.453125" customWidth="1"/>
    <col min="13057" max="13057" width="101.453125" customWidth="1"/>
    <col min="13313" max="13313" width="101.453125" customWidth="1"/>
    <col min="13569" max="13569" width="101.453125" customWidth="1"/>
    <col min="13825" max="13825" width="101.453125" customWidth="1"/>
    <col min="14081" max="14081" width="101.453125" customWidth="1"/>
    <col min="14337" max="14337" width="101.453125" customWidth="1"/>
    <col min="14593" max="14593" width="101.453125" customWidth="1"/>
    <col min="14849" max="14849" width="101.453125" customWidth="1"/>
    <col min="15105" max="15105" width="101.453125" customWidth="1"/>
    <col min="15361" max="15361" width="101.453125" customWidth="1"/>
    <col min="15617" max="15617" width="101.453125" customWidth="1"/>
    <col min="15873" max="15873" width="101.453125" customWidth="1"/>
    <col min="16129" max="16129" width="101.453125" customWidth="1"/>
  </cols>
  <sheetData>
    <row r="1" spans="1:1" ht="13" x14ac:dyDescent="0.25">
      <c r="A1" s="990"/>
    </row>
    <row r="2" spans="1:1" ht="17.5" x14ac:dyDescent="0.25">
      <c r="A2" s="987" t="s">
        <v>11871</v>
      </c>
    </row>
    <row r="3" spans="1:1" ht="13" x14ac:dyDescent="0.25">
      <c r="A3" s="986"/>
    </row>
    <row r="4" spans="1:1" ht="13" x14ac:dyDescent="0.25">
      <c r="A4" s="986"/>
    </row>
    <row r="5" spans="1:1" ht="13" x14ac:dyDescent="0.25">
      <c r="A5" s="986"/>
    </row>
    <row r="6" spans="1:1" ht="13" x14ac:dyDescent="0.25">
      <c r="A6" s="986" t="s">
        <v>11872</v>
      </c>
    </row>
    <row r="7" spans="1:1" ht="13" x14ac:dyDescent="0.25">
      <c r="A7" s="986"/>
    </row>
    <row r="8" spans="1:1" ht="15" x14ac:dyDescent="0.25">
      <c r="A8" s="988" t="s">
        <v>11873</v>
      </c>
    </row>
    <row r="9" spans="1:1" ht="13" x14ac:dyDescent="0.25">
      <c r="A9" s="989"/>
    </row>
    <row r="11" spans="1:1" ht="62" x14ac:dyDescent="0.25">
      <c r="A11" s="887" t="s">
        <v>11874</v>
      </c>
    </row>
    <row r="12" spans="1:1" x14ac:dyDescent="0.25">
      <c r="A12" s="887" t="s">
        <v>6882</v>
      </c>
    </row>
    <row r="13" spans="1:1" x14ac:dyDescent="0.25">
      <c r="A13" s="887" t="s">
        <v>3711</v>
      </c>
    </row>
    <row r="14" spans="1:1" ht="31" x14ac:dyDescent="0.25">
      <c r="A14" s="887" t="s">
        <v>11875</v>
      </c>
    </row>
    <row r="15" spans="1:1" ht="31" x14ac:dyDescent="0.25">
      <c r="A15" s="887" t="s">
        <v>11876</v>
      </c>
    </row>
    <row r="16" spans="1:1" x14ac:dyDescent="0.25">
      <c r="A16" s="887" t="s">
        <v>3547</v>
      </c>
    </row>
    <row r="17" spans="1:1" ht="46.5" x14ac:dyDescent="0.25">
      <c r="A17" s="887" t="s">
        <v>11877</v>
      </c>
    </row>
    <row r="18" spans="1:1" ht="62" x14ac:dyDescent="0.25">
      <c r="A18" s="887" t="s">
        <v>11878</v>
      </c>
    </row>
    <row r="19" spans="1:1" ht="31" x14ac:dyDescent="0.25">
      <c r="A19" s="887" t="s">
        <v>11879</v>
      </c>
    </row>
    <row r="20" spans="1:1" ht="46.5" x14ac:dyDescent="0.25">
      <c r="A20" s="887" t="s">
        <v>11880</v>
      </c>
    </row>
    <row r="21" spans="1:1" ht="31" x14ac:dyDescent="0.25">
      <c r="A21" s="887" t="s">
        <v>11881</v>
      </c>
    </row>
    <row r="22" spans="1:1" ht="31" x14ac:dyDescent="0.25">
      <c r="A22" s="887" t="s">
        <v>11882</v>
      </c>
    </row>
    <row r="23" spans="1:1" ht="46.5" x14ac:dyDescent="0.25">
      <c r="A23" s="887" t="s">
        <v>11883</v>
      </c>
    </row>
    <row r="24" spans="1:1" x14ac:dyDescent="0.25">
      <c r="A24" s="887" t="s">
        <v>423</v>
      </c>
    </row>
    <row r="25" spans="1:1" x14ac:dyDescent="0.25">
      <c r="A25" s="887" t="s">
        <v>424</v>
      </c>
    </row>
    <row r="26" spans="1:1" x14ac:dyDescent="0.25">
      <c r="A26" s="887" t="s">
        <v>425</v>
      </c>
    </row>
    <row r="27" spans="1:1" x14ac:dyDescent="0.25">
      <c r="A27" s="887" t="s">
        <v>281</v>
      </c>
    </row>
    <row r="28" spans="1:1" x14ac:dyDescent="0.25">
      <c r="A28" s="887" t="s">
        <v>282</v>
      </c>
    </row>
    <row r="29" spans="1:1" ht="31" x14ac:dyDescent="0.25">
      <c r="A29" s="887" t="s">
        <v>283</v>
      </c>
    </row>
    <row r="30" spans="1:1" ht="31" x14ac:dyDescent="0.25">
      <c r="A30" s="887" t="s">
        <v>284</v>
      </c>
    </row>
    <row r="31" spans="1:1" x14ac:dyDescent="0.25">
      <c r="A31" s="887" t="s">
        <v>3552</v>
      </c>
    </row>
    <row r="32" spans="1:1" ht="46.5" x14ac:dyDescent="0.25">
      <c r="A32" s="887" t="s">
        <v>11884</v>
      </c>
    </row>
    <row r="33" spans="1:1" ht="31" x14ac:dyDescent="0.25">
      <c r="A33" s="887" t="s">
        <v>11885</v>
      </c>
    </row>
    <row r="34" spans="1:1" ht="31" x14ac:dyDescent="0.25">
      <c r="A34" s="887" t="s">
        <v>11886</v>
      </c>
    </row>
    <row r="35" spans="1:1" ht="46.5" x14ac:dyDescent="0.25">
      <c r="A35" s="887" t="s">
        <v>11887</v>
      </c>
    </row>
    <row r="36" spans="1:1" ht="46.5" x14ac:dyDescent="0.25">
      <c r="A36" s="887" t="s">
        <v>11888</v>
      </c>
    </row>
    <row r="37" spans="1:1" ht="31" x14ac:dyDescent="0.25">
      <c r="A37" s="887" t="s">
        <v>11889</v>
      </c>
    </row>
    <row r="38" spans="1:1" ht="46.5" x14ac:dyDescent="0.25">
      <c r="A38" s="887" t="s">
        <v>11890</v>
      </c>
    </row>
    <row r="39" spans="1:1" ht="46.5" x14ac:dyDescent="0.25">
      <c r="A39" s="887" t="s">
        <v>11891</v>
      </c>
    </row>
    <row r="40" spans="1:1" ht="77.5" x14ac:dyDescent="0.25">
      <c r="A40" s="887" t="s">
        <v>11892</v>
      </c>
    </row>
    <row r="41" spans="1:1" x14ac:dyDescent="0.25">
      <c r="A41" s="887" t="s">
        <v>2422</v>
      </c>
    </row>
    <row r="42" spans="1:1" ht="170.5" x14ac:dyDescent="0.25">
      <c r="A42" s="887" t="s">
        <v>11893</v>
      </c>
    </row>
    <row r="43" spans="1:1" ht="62" x14ac:dyDescent="0.25">
      <c r="A43" s="887" t="s">
        <v>11894</v>
      </c>
    </row>
    <row r="44" spans="1:1" ht="93" x14ac:dyDescent="0.25">
      <c r="A44" s="887" t="s">
        <v>11895</v>
      </c>
    </row>
    <row r="45" spans="1:1" ht="46.5" x14ac:dyDescent="0.25">
      <c r="A45" s="887" t="s">
        <v>11896</v>
      </c>
    </row>
    <row r="46" spans="1:1" x14ac:dyDescent="0.25">
      <c r="A46" s="887" t="s">
        <v>2730</v>
      </c>
    </row>
    <row r="47" spans="1:1" ht="31" x14ac:dyDescent="0.25">
      <c r="A47" s="887" t="s">
        <v>11897</v>
      </c>
    </row>
    <row r="48" spans="1:1" ht="46.5" x14ac:dyDescent="0.25">
      <c r="A48" s="887" t="s">
        <v>11898</v>
      </c>
    </row>
    <row r="49" spans="1:1" ht="31" x14ac:dyDescent="0.25">
      <c r="A49" s="887" t="s">
        <v>11899</v>
      </c>
    </row>
    <row r="50" spans="1:1" ht="77.5" x14ac:dyDescent="0.25">
      <c r="A50" s="887" t="s">
        <v>11900</v>
      </c>
    </row>
    <row r="51" spans="1:1" ht="31" x14ac:dyDescent="0.25">
      <c r="A51" s="887" t="s">
        <v>11901</v>
      </c>
    </row>
    <row r="52" spans="1:1" ht="62" x14ac:dyDescent="0.25">
      <c r="A52" s="887" t="s">
        <v>11902</v>
      </c>
    </row>
    <row r="53" spans="1:1" ht="46.5" x14ac:dyDescent="0.25">
      <c r="A53" s="887" t="s">
        <v>11903</v>
      </c>
    </row>
    <row r="54" spans="1:1" ht="62" x14ac:dyDescent="0.25">
      <c r="A54" s="887" t="s">
        <v>11904</v>
      </c>
    </row>
    <row r="55" spans="1:1" ht="108.5" x14ac:dyDescent="0.25">
      <c r="A55" s="887" t="s">
        <v>11905</v>
      </c>
    </row>
    <row r="56" spans="1:1" ht="31" x14ac:dyDescent="0.25">
      <c r="A56" s="887" t="s">
        <v>11906</v>
      </c>
    </row>
    <row r="57" spans="1:1" x14ac:dyDescent="0.25">
      <c r="A57" s="887" t="s">
        <v>3797</v>
      </c>
    </row>
    <row r="58" spans="1:1" ht="31" x14ac:dyDescent="0.25">
      <c r="A58" s="887" t="s">
        <v>11907</v>
      </c>
    </row>
    <row r="59" spans="1:1" x14ac:dyDescent="0.25">
      <c r="A59" s="887" t="s">
        <v>11908</v>
      </c>
    </row>
    <row r="60" spans="1:1" x14ac:dyDescent="0.25">
      <c r="A60" s="887" t="s">
        <v>11909</v>
      </c>
    </row>
    <row r="61" spans="1:1" x14ac:dyDescent="0.25">
      <c r="A61" s="887" t="s">
        <v>11910</v>
      </c>
    </row>
    <row r="62" spans="1:1" x14ac:dyDescent="0.25">
      <c r="A62" s="887" t="s">
        <v>296</v>
      </c>
    </row>
    <row r="63" spans="1:1" x14ac:dyDescent="0.25">
      <c r="A63" s="887" t="s">
        <v>297</v>
      </c>
    </row>
    <row r="64" spans="1:1" ht="77.5" x14ac:dyDescent="0.25">
      <c r="A64" s="887" t="s">
        <v>11911</v>
      </c>
    </row>
    <row r="65" spans="1:1" x14ac:dyDescent="0.25">
      <c r="A65" s="887" t="s">
        <v>3965</v>
      </c>
    </row>
    <row r="66" spans="1:1" ht="77.5" x14ac:dyDescent="0.25">
      <c r="A66" s="887" t="s">
        <v>11912</v>
      </c>
    </row>
    <row r="67" spans="1:1" x14ac:dyDescent="0.25">
      <c r="A67" s="887" t="s">
        <v>6882</v>
      </c>
    </row>
    <row r="68" spans="1:1" x14ac:dyDescent="0.25">
      <c r="A68" s="887" t="s">
        <v>3778</v>
      </c>
    </row>
    <row r="69" spans="1:1" x14ac:dyDescent="0.25">
      <c r="A69" s="887" t="s">
        <v>3832</v>
      </c>
    </row>
    <row r="70" spans="1:1" x14ac:dyDescent="0.25">
      <c r="A70" s="887" t="s">
        <v>11913</v>
      </c>
    </row>
    <row r="71" spans="1:1" ht="31" x14ac:dyDescent="0.25">
      <c r="A71" s="887" t="s">
        <v>11914</v>
      </c>
    </row>
    <row r="72" spans="1:1" x14ac:dyDescent="0.25">
      <c r="A72" s="887" t="s">
        <v>6882</v>
      </c>
    </row>
    <row r="73" spans="1:1" x14ac:dyDescent="0.25">
      <c r="A73" s="887" t="s">
        <v>2560</v>
      </c>
    </row>
    <row r="74" spans="1:1" x14ac:dyDescent="0.25">
      <c r="A74" s="887" t="s">
        <v>11915</v>
      </c>
    </row>
    <row r="75" spans="1:1" x14ac:dyDescent="0.25">
      <c r="A75" s="887" t="s">
        <v>6882</v>
      </c>
    </row>
    <row r="76" spans="1:1" x14ac:dyDescent="0.25">
      <c r="A76" s="887" t="s">
        <v>7823</v>
      </c>
    </row>
    <row r="77" spans="1:1" x14ac:dyDescent="0.25">
      <c r="A77" s="887" t="s">
        <v>8091</v>
      </c>
    </row>
    <row r="78" spans="1:1" x14ac:dyDescent="0.25">
      <c r="A78" s="887" t="s">
        <v>11916</v>
      </c>
    </row>
    <row r="79" spans="1:1" x14ac:dyDescent="0.25">
      <c r="A79" s="887" t="s">
        <v>11917</v>
      </c>
    </row>
    <row r="80" spans="1:1" x14ac:dyDescent="0.25">
      <c r="A80" s="887" t="s">
        <v>6882</v>
      </c>
    </row>
    <row r="97" spans="1:1" ht="15.65" customHeight="1" x14ac:dyDescent="0.25"/>
    <row r="105" spans="1:1" x14ac:dyDescent="0.25">
      <c r="A105" s="887" t="s">
        <v>3805</v>
      </c>
    </row>
    <row r="107" spans="1:1" ht="15" customHeight="1" x14ac:dyDescent="0.25">
      <c r="A107" s="887" t="s">
        <v>3805</v>
      </c>
    </row>
    <row r="109" spans="1:1" x14ac:dyDescent="0.25">
      <c r="A109" s="887" t="s">
        <v>3805</v>
      </c>
    </row>
    <row r="111" spans="1:1" x14ac:dyDescent="0.25">
      <c r="A111" s="887" t="s">
        <v>3805</v>
      </c>
    </row>
    <row r="113" spans="1:1" x14ac:dyDescent="0.25">
      <c r="A113" s="887" t="s">
        <v>3805</v>
      </c>
    </row>
    <row r="115" spans="1:1" x14ac:dyDescent="0.25">
      <c r="A115" s="887" t="s">
        <v>3805</v>
      </c>
    </row>
    <row r="179" spans="1:1" ht="12.5" x14ac:dyDescent="0.25">
      <c r="A179" s="992"/>
    </row>
    <row r="180" spans="1:1" ht="18" x14ac:dyDescent="0.25">
      <c r="A180" s="993"/>
    </row>
    <row r="181" spans="1:1" x14ac:dyDescent="0.25">
      <c r="A181" s="991"/>
    </row>
    <row r="182" spans="1:1" x14ac:dyDescent="0.25">
      <c r="A182" s="991"/>
    </row>
    <row r="183" spans="1:1" ht="18" x14ac:dyDescent="0.25">
      <c r="A183" s="993"/>
    </row>
    <row r="184" spans="1:1" ht="18" x14ac:dyDescent="0.25">
      <c r="A184" s="993"/>
    </row>
    <row r="185" spans="1:1" ht="18" x14ac:dyDescent="0.25">
      <c r="A185" s="993"/>
    </row>
    <row r="186" spans="1:1" x14ac:dyDescent="0.25">
      <c r="A186" s="991"/>
    </row>
    <row r="187" spans="1:1" x14ac:dyDescent="0.25">
      <c r="A187" s="991"/>
    </row>
    <row r="188" spans="1:1" x14ac:dyDescent="0.25">
      <c r="A188" s="991"/>
    </row>
    <row r="189" spans="1:1" ht="18" x14ac:dyDescent="0.25">
      <c r="A189" s="993"/>
    </row>
    <row r="190" spans="1:1" ht="18" x14ac:dyDescent="0.25">
      <c r="A190" s="993"/>
    </row>
    <row r="191" spans="1:1" x14ac:dyDescent="0.25">
      <c r="A191" s="991"/>
    </row>
    <row r="192" spans="1:1" ht="18" x14ac:dyDescent="0.25">
      <c r="A192" s="993"/>
    </row>
    <row r="193" spans="1:1" ht="18" x14ac:dyDescent="0.25">
      <c r="A193" s="993"/>
    </row>
    <row r="194" spans="1:1" ht="18" x14ac:dyDescent="0.25">
      <c r="A194" s="993"/>
    </row>
    <row r="195" spans="1:1" x14ac:dyDescent="0.25">
      <c r="A195" s="991"/>
    </row>
    <row r="196" spans="1:1" ht="18" x14ac:dyDescent="0.25">
      <c r="A196" s="993"/>
    </row>
    <row r="197" spans="1:1" x14ac:dyDescent="0.25">
      <c r="A197" s="991"/>
    </row>
    <row r="198" spans="1:1" ht="18" x14ac:dyDescent="0.25">
      <c r="A198" s="993"/>
    </row>
    <row r="199" spans="1:1" ht="13.5" x14ac:dyDescent="0.25">
      <c r="A199" s="994"/>
    </row>
    <row r="562" spans="1:1" ht="34" x14ac:dyDescent="0.25">
      <c r="A562" s="993" t="s">
        <v>11924</v>
      </c>
    </row>
    <row r="563" spans="1:1" ht="46.5" x14ac:dyDescent="0.25">
      <c r="A563" s="991" t="s">
        <v>10271</v>
      </c>
    </row>
    <row r="564" spans="1:1" ht="46.5" x14ac:dyDescent="0.25">
      <c r="A564" s="991" t="s">
        <v>11623</v>
      </c>
    </row>
    <row r="565" spans="1:1" ht="49.5" x14ac:dyDescent="0.25">
      <c r="A565" s="993" t="s">
        <v>11925</v>
      </c>
    </row>
    <row r="566" spans="1:1" ht="18.5" x14ac:dyDescent="0.25">
      <c r="A566" s="993" t="s">
        <v>11926</v>
      </c>
    </row>
    <row r="567" spans="1:1" ht="18.5" x14ac:dyDescent="0.25">
      <c r="A567" s="993" t="s">
        <v>11927</v>
      </c>
    </row>
    <row r="568" spans="1:1" ht="46.5" x14ac:dyDescent="0.25">
      <c r="A568" s="991" t="s">
        <v>11918</v>
      </c>
    </row>
    <row r="569" spans="1:1" ht="46.5" x14ac:dyDescent="0.25">
      <c r="A569" s="991" t="s">
        <v>11919</v>
      </c>
    </row>
    <row r="570" spans="1:1" ht="46.5" x14ac:dyDescent="0.25">
      <c r="A570" s="991" t="s">
        <v>11920</v>
      </c>
    </row>
    <row r="571" spans="1:1" ht="18.5" x14ac:dyDescent="0.25">
      <c r="A571" s="993" t="s">
        <v>11928</v>
      </c>
    </row>
    <row r="572" spans="1:1" ht="18.5" x14ac:dyDescent="0.25">
      <c r="A572" s="993" t="s">
        <v>11929</v>
      </c>
    </row>
    <row r="573" spans="1:1" x14ac:dyDescent="0.25">
      <c r="A573" s="991" t="s">
        <v>11921</v>
      </c>
    </row>
    <row r="574" spans="1:1" ht="49.5" x14ac:dyDescent="0.25">
      <c r="A574" s="993" t="s">
        <v>11930</v>
      </c>
    </row>
    <row r="575" spans="1:1" ht="65" x14ac:dyDescent="0.25">
      <c r="A575" s="993" t="s">
        <v>11931</v>
      </c>
    </row>
    <row r="576" spans="1:1" ht="34" x14ac:dyDescent="0.25">
      <c r="A576" s="993" t="s">
        <v>11932</v>
      </c>
    </row>
    <row r="577" spans="1:1" ht="31" x14ac:dyDescent="0.25">
      <c r="A577" s="991" t="s">
        <v>11922</v>
      </c>
    </row>
    <row r="578" spans="1:1" ht="18.5" x14ac:dyDescent="0.25">
      <c r="A578" s="993" t="s">
        <v>11933</v>
      </c>
    </row>
    <row r="579" spans="1:1" x14ac:dyDescent="0.25">
      <c r="A579" s="991" t="s">
        <v>11923</v>
      </c>
    </row>
    <row r="580" spans="1:1" ht="34" x14ac:dyDescent="0.25">
      <c r="A580" s="993" t="s">
        <v>11934</v>
      </c>
    </row>
    <row r="581" spans="1:1" ht="13.5" x14ac:dyDescent="0.25">
      <c r="A581" s="994"/>
    </row>
  </sheetData>
  <pageMargins left="0.7" right="0.7" top="0.78740157499999996" bottom="0.78740157499999996" header="0.3" footer="0.3"/>
  <pageSetup paperSize="0" orientation="portrait" horizontalDpi="0" verticalDpi="0" copies="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List34">
    <tabColor theme="0" tint="-0.499984740745262"/>
  </sheetPr>
  <dimension ref="A1:A492"/>
  <sheetViews>
    <sheetView showGridLines="0" zoomScaleNormal="100" zoomScaleSheetLayoutView="100" workbookViewId="0"/>
  </sheetViews>
  <sheetFormatPr defaultRowHeight="12.5" x14ac:dyDescent="0.25"/>
  <cols>
    <col min="1" max="1" width="100.7265625" customWidth="1"/>
  </cols>
  <sheetData>
    <row r="1" spans="1:1" x14ac:dyDescent="0.25">
      <c r="A1" s="125"/>
    </row>
    <row r="2" spans="1:1" ht="15.5" x14ac:dyDescent="0.35">
      <c r="A2" s="1091" t="s">
        <v>1697</v>
      </c>
    </row>
    <row r="3" spans="1:1" x14ac:dyDescent="0.25">
      <c r="A3" s="125"/>
    </row>
    <row r="4" spans="1:1" x14ac:dyDescent="0.25">
      <c r="A4" s="125"/>
    </row>
    <row r="5" spans="1:1" x14ac:dyDescent="0.25">
      <c r="A5" s="125"/>
    </row>
    <row r="6" spans="1:1" x14ac:dyDescent="0.25">
      <c r="A6" s="125" t="s">
        <v>1698</v>
      </c>
    </row>
    <row r="7" spans="1:1" x14ac:dyDescent="0.25">
      <c r="A7" s="125"/>
    </row>
    <row r="8" spans="1:1" x14ac:dyDescent="0.25">
      <c r="A8" s="582" t="s">
        <v>1699</v>
      </c>
    </row>
    <row r="9" spans="1:1" x14ac:dyDescent="0.25">
      <c r="A9" s="582" t="s">
        <v>1700</v>
      </c>
    </row>
    <row r="10" spans="1:1" x14ac:dyDescent="0.25">
      <c r="A10" s="582" t="s">
        <v>1701</v>
      </c>
    </row>
    <row r="11" spans="1:1" x14ac:dyDescent="0.25">
      <c r="A11" s="125"/>
    </row>
    <row r="12" spans="1:1" x14ac:dyDescent="0.25">
      <c r="A12" s="125"/>
    </row>
    <row r="13" spans="1:1" x14ac:dyDescent="0.25">
      <c r="A13" s="125" t="s">
        <v>1702</v>
      </c>
    </row>
    <row r="14" spans="1:1" x14ac:dyDescent="0.25">
      <c r="A14" s="125"/>
    </row>
    <row r="15" spans="1:1" x14ac:dyDescent="0.25">
      <c r="A15" s="125"/>
    </row>
    <row r="16" spans="1:1" x14ac:dyDescent="0.25">
      <c r="A16" s="125" t="s">
        <v>3465</v>
      </c>
    </row>
    <row r="17" spans="1:1" x14ac:dyDescent="0.25">
      <c r="A17" s="125"/>
    </row>
    <row r="18" spans="1:1" ht="37.5" x14ac:dyDescent="0.25">
      <c r="A18" s="125" t="s">
        <v>1918</v>
      </c>
    </row>
    <row r="19" spans="1:1" x14ac:dyDescent="0.25">
      <c r="A19" s="125"/>
    </row>
    <row r="20" spans="1:1" x14ac:dyDescent="0.25">
      <c r="A20" s="125"/>
    </row>
    <row r="21" spans="1:1" x14ac:dyDescent="0.25">
      <c r="A21" s="125" t="s">
        <v>3467</v>
      </c>
    </row>
    <row r="22" spans="1:1" x14ac:dyDescent="0.25">
      <c r="A22" s="125"/>
    </row>
    <row r="23" spans="1:1" x14ac:dyDescent="0.25">
      <c r="A23" s="125" t="s">
        <v>2596</v>
      </c>
    </row>
    <row r="24" spans="1:1" x14ac:dyDescent="0.25">
      <c r="A24" s="125"/>
    </row>
    <row r="25" spans="1:1" ht="25" x14ac:dyDescent="0.25">
      <c r="A25" s="125" t="s">
        <v>1919</v>
      </c>
    </row>
    <row r="26" spans="1:1" x14ac:dyDescent="0.25">
      <c r="A26" s="125"/>
    </row>
    <row r="27" spans="1:1" x14ac:dyDescent="0.25">
      <c r="A27" s="125" t="s">
        <v>1920</v>
      </c>
    </row>
    <row r="28" spans="1:1" x14ac:dyDescent="0.25">
      <c r="A28" s="125"/>
    </row>
    <row r="29" spans="1:1" ht="25" x14ac:dyDescent="0.25">
      <c r="A29" s="125" t="s">
        <v>1921</v>
      </c>
    </row>
    <row r="30" spans="1:1" x14ac:dyDescent="0.25">
      <c r="A30" s="125"/>
    </row>
    <row r="31" spans="1:1" x14ac:dyDescent="0.25">
      <c r="A31" s="125" t="s">
        <v>1922</v>
      </c>
    </row>
    <row r="32" spans="1:1" x14ac:dyDescent="0.25">
      <c r="A32" s="125"/>
    </row>
    <row r="33" spans="1:1" ht="25" x14ac:dyDescent="0.25">
      <c r="A33" s="125" t="s">
        <v>1709</v>
      </c>
    </row>
    <row r="34" spans="1:1" x14ac:dyDescent="0.25">
      <c r="A34" s="125"/>
    </row>
    <row r="35" spans="1:1" ht="37.5" x14ac:dyDescent="0.25">
      <c r="A35" s="125" t="s">
        <v>1710</v>
      </c>
    </row>
    <row r="36" spans="1:1" x14ac:dyDescent="0.25">
      <c r="A36" s="125"/>
    </row>
    <row r="37" spans="1:1" ht="25" x14ac:dyDescent="0.25">
      <c r="A37" s="125" t="s">
        <v>1711</v>
      </c>
    </row>
    <row r="38" spans="1:1" x14ac:dyDescent="0.25">
      <c r="A38" s="125"/>
    </row>
    <row r="39" spans="1:1" x14ac:dyDescent="0.25">
      <c r="A39" s="125" t="s">
        <v>1712</v>
      </c>
    </row>
    <row r="40" spans="1:1" x14ac:dyDescent="0.25">
      <c r="A40" s="125"/>
    </row>
    <row r="41" spans="1:1" x14ac:dyDescent="0.25">
      <c r="A41" s="125"/>
    </row>
    <row r="42" spans="1:1" x14ac:dyDescent="0.25">
      <c r="A42" s="125" t="s">
        <v>3254</v>
      </c>
    </row>
    <row r="43" spans="1:1" x14ac:dyDescent="0.25">
      <c r="A43" s="125"/>
    </row>
    <row r="44" spans="1:1" ht="25" x14ac:dyDescent="0.25">
      <c r="A44" s="125" t="s">
        <v>1713</v>
      </c>
    </row>
    <row r="45" spans="1:1" x14ac:dyDescent="0.25">
      <c r="A45" s="125"/>
    </row>
    <row r="46" spans="1:1" ht="37.5" x14ac:dyDescent="0.25">
      <c r="A46" s="125" t="s">
        <v>1714</v>
      </c>
    </row>
    <row r="47" spans="1:1" x14ac:dyDescent="0.25">
      <c r="A47" s="125"/>
    </row>
    <row r="48" spans="1:1" ht="25" x14ac:dyDescent="0.25">
      <c r="A48" s="125" t="s">
        <v>1715</v>
      </c>
    </row>
    <row r="49" spans="1:1" x14ac:dyDescent="0.25">
      <c r="A49" s="125"/>
    </row>
    <row r="50" spans="1:1" x14ac:dyDescent="0.25">
      <c r="A50" s="125" t="s">
        <v>1716</v>
      </c>
    </row>
    <row r="51" spans="1:1" x14ac:dyDescent="0.25">
      <c r="A51" s="125"/>
    </row>
    <row r="52" spans="1:1" ht="25" x14ac:dyDescent="0.25">
      <c r="A52" s="125" t="s">
        <v>1717</v>
      </c>
    </row>
    <row r="53" spans="1:1" x14ac:dyDescent="0.25">
      <c r="A53" s="125"/>
    </row>
    <row r="54" spans="1:1" ht="25" x14ac:dyDescent="0.25">
      <c r="A54" s="125" t="s">
        <v>1718</v>
      </c>
    </row>
    <row r="55" spans="1:1" x14ac:dyDescent="0.25">
      <c r="A55" s="125"/>
    </row>
    <row r="56" spans="1:1" x14ac:dyDescent="0.25">
      <c r="A56" s="125" t="s">
        <v>2707</v>
      </c>
    </row>
    <row r="57" spans="1:1" x14ac:dyDescent="0.25">
      <c r="A57" s="125"/>
    </row>
    <row r="58" spans="1:1" x14ac:dyDescent="0.25">
      <c r="A58" s="125" t="s">
        <v>2708</v>
      </c>
    </row>
    <row r="59" spans="1:1" x14ac:dyDescent="0.25">
      <c r="A59" s="125"/>
    </row>
    <row r="60" spans="1:1" ht="50" x14ac:dyDescent="0.25">
      <c r="A60" s="125" t="s">
        <v>2709</v>
      </c>
    </row>
    <row r="61" spans="1:1" x14ac:dyDescent="0.25">
      <c r="A61" s="125"/>
    </row>
    <row r="62" spans="1:1" x14ac:dyDescent="0.25">
      <c r="A62" s="125" t="s">
        <v>2710</v>
      </c>
    </row>
    <row r="63" spans="1:1" x14ac:dyDescent="0.25">
      <c r="A63" s="125"/>
    </row>
    <row r="64" spans="1:1" ht="25" x14ac:dyDescent="0.25">
      <c r="A64" s="125" t="s">
        <v>2711</v>
      </c>
    </row>
    <row r="65" spans="1:1" x14ac:dyDescent="0.25">
      <c r="A65" s="125"/>
    </row>
    <row r="66" spans="1:1" ht="37.5" x14ac:dyDescent="0.25">
      <c r="A66" s="125" t="s">
        <v>2712</v>
      </c>
    </row>
    <row r="67" spans="1:1" x14ac:dyDescent="0.25">
      <c r="A67" s="125"/>
    </row>
    <row r="68" spans="1:1" ht="25" x14ac:dyDescent="0.25">
      <c r="A68" s="125" t="s">
        <v>2118</v>
      </c>
    </row>
    <row r="69" spans="1:1" x14ac:dyDescent="0.25">
      <c r="A69" s="125"/>
    </row>
    <row r="70" spans="1:1" ht="25" x14ac:dyDescent="0.25">
      <c r="A70" s="125" t="s">
        <v>2119</v>
      </c>
    </row>
    <row r="71" spans="1:1" x14ac:dyDescent="0.25">
      <c r="A71" s="125"/>
    </row>
    <row r="72" spans="1:1" ht="25" x14ac:dyDescent="0.25">
      <c r="A72" s="125" t="s">
        <v>1908</v>
      </c>
    </row>
    <row r="73" spans="1:1" x14ac:dyDescent="0.25">
      <c r="A73" s="125"/>
    </row>
    <row r="74" spans="1:1" x14ac:dyDescent="0.25">
      <c r="A74" s="125" t="s">
        <v>1909</v>
      </c>
    </row>
    <row r="75" spans="1:1" x14ac:dyDescent="0.25">
      <c r="A75" s="125"/>
    </row>
    <row r="76" spans="1:1" ht="25" x14ac:dyDescent="0.25">
      <c r="A76" s="125" t="s">
        <v>1910</v>
      </c>
    </row>
    <row r="77" spans="1:1" x14ac:dyDescent="0.25">
      <c r="A77" s="125"/>
    </row>
    <row r="78" spans="1:1" ht="25" x14ac:dyDescent="0.25">
      <c r="A78" s="125" t="s">
        <v>1925</v>
      </c>
    </row>
    <row r="79" spans="1:1" x14ac:dyDescent="0.25">
      <c r="A79" s="125"/>
    </row>
    <row r="80" spans="1:1" x14ac:dyDescent="0.25">
      <c r="A80" s="125" t="s">
        <v>1926</v>
      </c>
    </row>
    <row r="81" spans="1:1" x14ac:dyDescent="0.25">
      <c r="A81" s="125"/>
    </row>
    <row r="82" spans="1:1" ht="25" x14ac:dyDescent="0.25">
      <c r="A82" s="125" t="s">
        <v>1927</v>
      </c>
    </row>
    <row r="83" spans="1:1" x14ac:dyDescent="0.25">
      <c r="A83" s="125"/>
    </row>
    <row r="84" spans="1:1" x14ac:dyDescent="0.25">
      <c r="A84" s="125" t="s">
        <v>1928</v>
      </c>
    </row>
    <row r="85" spans="1:1" x14ac:dyDescent="0.25">
      <c r="A85" s="125"/>
    </row>
    <row r="86" spans="1:1" x14ac:dyDescent="0.25">
      <c r="A86" s="125" t="s">
        <v>1929</v>
      </c>
    </row>
    <row r="87" spans="1:1" x14ac:dyDescent="0.25">
      <c r="A87" s="125"/>
    </row>
    <row r="88" spans="1:1" ht="25" x14ac:dyDescent="0.25">
      <c r="A88" s="125" t="s">
        <v>1930</v>
      </c>
    </row>
    <row r="89" spans="1:1" x14ac:dyDescent="0.25">
      <c r="A89" s="125"/>
    </row>
    <row r="90" spans="1:1" ht="50" x14ac:dyDescent="0.25">
      <c r="A90" s="125" t="s">
        <v>1931</v>
      </c>
    </row>
    <row r="91" spans="1:1" x14ac:dyDescent="0.25">
      <c r="A91" s="125"/>
    </row>
    <row r="92" spans="1:1" x14ac:dyDescent="0.25">
      <c r="A92" s="125" t="s">
        <v>1932</v>
      </c>
    </row>
    <row r="93" spans="1:1" x14ac:dyDescent="0.25">
      <c r="A93" s="125"/>
    </row>
    <row r="94" spans="1:1" x14ac:dyDescent="0.25">
      <c r="A94" s="125" t="s">
        <v>2427</v>
      </c>
    </row>
    <row r="95" spans="1:1" x14ac:dyDescent="0.25">
      <c r="A95" s="125"/>
    </row>
    <row r="96" spans="1:1" x14ac:dyDescent="0.25">
      <c r="A96" s="125" t="s">
        <v>2428</v>
      </c>
    </row>
    <row r="97" spans="1:1" x14ac:dyDescent="0.25">
      <c r="A97" s="125"/>
    </row>
    <row r="98" spans="1:1" ht="25" x14ac:dyDescent="0.25">
      <c r="A98" s="125" t="s">
        <v>2120</v>
      </c>
    </row>
    <row r="99" spans="1:1" x14ac:dyDescent="0.25">
      <c r="A99" s="125"/>
    </row>
    <row r="100" spans="1:1" x14ac:dyDescent="0.25">
      <c r="A100" s="125" t="s">
        <v>2121</v>
      </c>
    </row>
    <row r="101" spans="1:1" x14ac:dyDescent="0.25">
      <c r="A101" s="125"/>
    </row>
    <row r="102" spans="1:1" x14ac:dyDescent="0.25">
      <c r="A102" s="125" t="s">
        <v>2122</v>
      </c>
    </row>
    <row r="103" spans="1:1" x14ac:dyDescent="0.25">
      <c r="A103" s="125"/>
    </row>
    <row r="104" spans="1:1" ht="25" x14ac:dyDescent="0.25">
      <c r="A104" s="125" t="s">
        <v>2123</v>
      </c>
    </row>
    <row r="105" spans="1:1" x14ac:dyDescent="0.25">
      <c r="A105" s="125"/>
    </row>
    <row r="106" spans="1:1" x14ac:dyDescent="0.25">
      <c r="A106" s="125" t="s">
        <v>2124</v>
      </c>
    </row>
    <row r="107" spans="1:1" x14ac:dyDescent="0.25">
      <c r="A107" s="125"/>
    </row>
    <row r="108" spans="1:1" x14ac:dyDescent="0.25">
      <c r="A108" s="125" t="s">
        <v>2125</v>
      </c>
    </row>
    <row r="109" spans="1:1" x14ac:dyDescent="0.25">
      <c r="A109" s="125"/>
    </row>
    <row r="110" spans="1:1" x14ac:dyDescent="0.25">
      <c r="A110" s="125" t="s">
        <v>2126</v>
      </c>
    </row>
    <row r="111" spans="1:1" x14ac:dyDescent="0.25">
      <c r="A111" s="125"/>
    </row>
    <row r="112" spans="1:1" x14ac:dyDescent="0.25">
      <c r="A112" s="125" t="s">
        <v>2127</v>
      </c>
    </row>
    <row r="113" spans="1:1" x14ac:dyDescent="0.25">
      <c r="A113" s="125"/>
    </row>
    <row r="114" spans="1:1" x14ac:dyDescent="0.25">
      <c r="A114" s="125" t="s">
        <v>2128</v>
      </c>
    </row>
    <row r="115" spans="1:1" x14ac:dyDescent="0.25">
      <c r="A115" s="125"/>
    </row>
    <row r="116" spans="1:1" x14ac:dyDescent="0.25">
      <c r="A116" s="125" t="s">
        <v>2129</v>
      </c>
    </row>
    <row r="117" spans="1:1" x14ac:dyDescent="0.25">
      <c r="A117" s="125"/>
    </row>
    <row r="118" spans="1:1" x14ac:dyDescent="0.25">
      <c r="A118" s="125"/>
    </row>
    <row r="119" spans="1:1" x14ac:dyDescent="0.25">
      <c r="A119" s="125" t="s">
        <v>3048</v>
      </c>
    </row>
    <row r="120" spans="1:1" x14ac:dyDescent="0.25">
      <c r="A120" s="125"/>
    </row>
    <row r="121" spans="1:1" ht="37.5" x14ac:dyDescent="0.25">
      <c r="A121" s="125" t="s">
        <v>2130</v>
      </c>
    </row>
    <row r="122" spans="1:1" x14ac:dyDescent="0.25">
      <c r="A122" s="125"/>
    </row>
    <row r="123" spans="1:1" ht="37.5" x14ac:dyDescent="0.25">
      <c r="A123" s="125" t="s">
        <v>2131</v>
      </c>
    </row>
    <row r="124" spans="1:1" x14ac:dyDescent="0.25">
      <c r="A124" s="125"/>
    </row>
    <row r="125" spans="1:1" x14ac:dyDescent="0.25">
      <c r="A125" s="125" t="s">
        <v>2132</v>
      </c>
    </row>
    <row r="126" spans="1:1" x14ac:dyDescent="0.25">
      <c r="A126" s="125"/>
    </row>
    <row r="127" spans="1:1" x14ac:dyDescent="0.25">
      <c r="A127" s="125"/>
    </row>
    <row r="128" spans="1:1" x14ac:dyDescent="0.25">
      <c r="A128" s="125" t="s">
        <v>3545</v>
      </c>
    </row>
    <row r="129" spans="1:1" x14ac:dyDescent="0.25">
      <c r="A129" s="125" t="s">
        <v>3396</v>
      </c>
    </row>
    <row r="130" spans="1:1" x14ac:dyDescent="0.25">
      <c r="A130" s="125"/>
    </row>
    <row r="131" spans="1:1" x14ac:dyDescent="0.25">
      <c r="A131" s="125" t="s">
        <v>3999</v>
      </c>
    </row>
    <row r="132" spans="1:1" x14ac:dyDescent="0.25">
      <c r="A132" s="125"/>
    </row>
    <row r="133" spans="1:1" x14ac:dyDescent="0.25">
      <c r="A133" s="125"/>
    </row>
    <row r="134" spans="1:1" x14ac:dyDescent="0.25">
      <c r="A134" s="125"/>
    </row>
    <row r="135" spans="1:1" x14ac:dyDescent="0.25">
      <c r="A135" s="125"/>
    </row>
    <row r="136" spans="1:1" x14ac:dyDescent="0.25">
      <c r="A136" s="125" t="s">
        <v>2133</v>
      </c>
    </row>
    <row r="137" spans="1:1" x14ac:dyDescent="0.25">
      <c r="A137" s="125"/>
    </row>
    <row r="138" spans="1:1" x14ac:dyDescent="0.25">
      <c r="A138" s="125" t="s">
        <v>2134</v>
      </c>
    </row>
    <row r="139" spans="1:1" x14ac:dyDescent="0.25">
      <c r="A139" s="125" t="s">
        <v>2135</v>
      </c>
    </row>
    <row r="140" spans="1:1" x14ac:dyDescent="0.25">
      <c r="A140" s="125"/>
    </row>
    <row r="141" spans="1:1" x14ac:dyDescent="0.25">
      <c r="A141" s="125" t="s">
        <v>2136</v>
      </c>
    </row>
    <row r="142" spans="1:1" x14ac:dyDescent="0.25">
      <c r="A142" s="125" t="s">
        <v>2137</v>
      </c>
    </row>
    <row r="143" spans="1:1" x14ac:dyDescent="0.25">
      <c r="A143" s="125"/>
    </row>
    <row r="144" spans="1:1" x14ac:dyDescent="0.25">
      <c r="A144" s="125" t="s">
        <v>2138</v>
      </c>
    </row>
    <row r="145" spans="1:1" x14ac:dyDescent="0.25">
      <c r="A145" s="125" t="s">
        <v>2139</v>
      </c>
    </row>
    <row r="146" spans="1:1" x14ac:dyDescent="0.25">
      <c r="A146" s="125" t="s">
        <v>2140</v>
      </c>
    </row>
    <row r="147" spans="1:1" x14ac:dyDescent="0.25">
      <c r="A147" s="125" t="s">
        <v>2141</v>
      </c>
    </row>
    <row r="148" spans="1:1" x14ac:dyDescent="0.25">
      <c r="A148" s="125" t="s">
        <v>2142</v>
      </c>
    </row>
    <row r="149" spans="1:1" x14ac:dyDescent="0.25">
      <c r="A149" s="125"/>
    </row>
    <row r="150" spans="1:1" x14ac:dyDescent="0.25">
      <c r="A150" s="125" t="s">
        <v>2143</v>
      </c>
    </row>
    <row r="151" spans="1:1" x14ac:dyDescent="0.25">
      <c r="A151" s="125"/>
    </row>
    <row r="152" spans="1:1" x14ac:dyDescent="0.25">
      <c r="A152" s="125" t="s">
        <v>2144</v>
      </c>
    </row>
    <row r="153" spans="1:1" x14ac:dyDescent="0.25">
      <c r="A153" s="125"/>
    </row>
    <row r="154" spans="1:1" x14ac:dyDescent="0.25">
      <c r="A154" s="125" t="s">
        <v>2145</v>
      </c>
    </row>
    <row r="155" spans="1:1" x14ac:dyDescent="0.25">
      <c r="A155" s="125"/>
    </row>
    <row r="156" spans="1:1" x14ac:dyDescent="0.25">
      <c r="A156" s="125" t="s">
        <v>2146</v>
      </c>
    </row>
    <row r="157" spans="1:1" x14ac:dyDescent="0.25">
      <c r="A157" s="125" t="s">
        <v>2147</v>
      </c>
    </row>
    <row r="158" spans="1:1" x14ac:dyDescent="0.25">
      <c r="A158" s="125"/>
    </row>
    <row r="159" spans="1:1" x14ac:dyDescent="0.25">
      <c r="A159" s="125" t="s">
        <v>2469</v>
      </c>
    </row>
    <row r="160" spans="1:1" x14ac:dyDescent="0.25">
      <c r="A160" s="125" t="s">
        <v>2470</v>
      </c>
    </row>
    <row r="161" spans="1:1" x14ac:dyDescent="0.25">
      <c r="A161" s="125"/>
    </row>
    <row r="162" spans="1:1" x14ac:dyDescent="0.25">
      <c r="A162" s="125" t="s">
        <v>2471</v>
      </c>
    </row>
    <row r="163" spans="1:1" x14ac:dyDescent="0.25">
      <c r="A163" s="125" t="s">
        <v>2472</v>
      </c>
    </row>
    <row r="164" spans="1:1" x14ac:dyDescent="0.25">
      <c r="A164" s="125" t="s">
        <v>2477</v>
      </c>
    </row>
    <row r="165" spans="1:1" x14ac:dyDescent="0.25">
      <c r="A165" s="125" t="s">
        <v>2478</v>
      </c>
    </row>
    <row r="166" spans="1:1" x14ac:dyDescent="0.25">
      <c r="A166" s="125" t="s">
        <v>2479</v>
      </c>
    </row>
    <row r="167" spans="1:1" x14ac:dyDescent="0.25">
      <c r="A167" s="125"/>
    </row>
    <row r="168" spans="1:1" x14ac:dyDescent="0.25">
      <c r="A168" s="125" t="s">
        <v>2480</v>
      </c>
    </row>
    <row r="169" spans="1:1" x14ac:dyDescent="0.25">
      <c r="A169" s="125" t="s">
        <v>2481</v>
      </c>
    </row>
    <row r="170" spans="1:1" x14ac:dyDescent="0.25">
      <c r="A170" s="125" t="s">
        <v>1954</v>
      </c>
    </row>
    <row r="171" spans="1:1" x14ac:dyDescent="0.25">
      <c r="A171" s="125"/>
    </row>
    <row r="172" spans="1:1" x14ac:dyDescent="0.25">
      <c r="A172" s="125" t="s">
        <v>1955</v>
      </c>
    </row>
    <row r="173" spans="1:1" x14ac:dyDescent="0.25">
      <c r="A173" s="125" t="s">
        <v>1956</v>
      </c>
    </row>
    <row r="174" spans="1:1" x14ac:dyDescent="0.25">
      <c r="A174" s="125"/>
    </row>
    <row r="175" spans="1:1" x14ac:dyDescent="0.25">
      <c r="A175" s="125" t="s">
        <v>1957</v>
      </c>
    </row>
    <row r="176" spans="1:1" x14ac:dyDescent="0.25">
      <c r="A176" s="125" t="s">
        <v>2165</v>
      </c>
    </row>
    <row r="177" spans="1:1" x14ac:dyDescent="0.25">
      <c r="A177" s="125"/>
    </row>
    <row r="178" spans="1:1" x14ac:dyDescent="0.25">
      <c r="A178" s="125" t="s">
        <v>2166</v>
      </c>
    </row>
    <row r="179" spans="1:1" x14ac:dyDescent="0.25">
      <c r="A179" s="125" t="s">
        <v>2167</v>
      </c>
    </row>
    <row r="180" spans="1:1" x14ac:dyDescent="0.25">
      <c r="A180" s="125"/>
    </row>
    <row r="181" spans="1:1" x14ac:dyDescent="0.25">
      <c r="A181" s="125" t="s">
        <v>2168</v>
      </c>
    </row>
    <row r="182" spans="1:1" x14ac:dyDescent="0.25">
      <c r="A182" s="125" t="s">
        <v>2169</v>
      </c>
    </row>
    <row r="183" spans="1:1" x14ac:dyDescent="0.25">
      <c r="A183" s="125"/>
    </row>
    <row r="184" spans="1:1" x14ac:dyDescent="0.25">
      <c r="A184" s="125" t="s">
        <v>2170</v>
      </c>
    </row>
    <row r="185" spans="1:1" x14ac:dyDescent="0.25">
      <c r="A185" s="125" t="s">
        <v>2171</v>
      </c>
    </row>
    <row r="186" spans="1:1" x14ac:dyDescent="0.25">
      <c r="A186" s="125" t="s">
        <v>2172</v>
      </c>
    </row>
    <row r="187" spans="1:1" x14ac:dyDescent="0.25">
      <c r="A187" s="125"/>
    </row>
    <row r="188" spans="1:1" x14ac:dyDescent="0.25">
      <c r="A188" s="125" t="s">
        <v>2173</v>
      </c>
    </row>
    <row r="189" spans="1:1" x14ac:dyDescent="0.25">
      <c r="A189" s="125"/>
    </row>
    <row r="190" spans="1:1" x14ac:dyDescent="0.25">
      <c r="A190" s="125" t="s">
        <v>2174</v>
      </c>
    </row>
    <row r="191" spans="1:1" x14ac:dyDescent="0.25">
      <c r="A191" s="125" t="s">
        <v>2175</v>
      </c>
    </row>
    <row r="192" spans="1:1" x14ac:dyDescent="0.25">
      <c r="A192" s="125"/>
    </row>
    <row r="193" spans="1:1" x14ac:dyDescent="0.25">
      <c r="A193" s="125" t="s">
        <v>2176</v>
      </c>
    </row>
    <row r="194" spans="1:1" x14ac:dyDescent="0.25">
      <c r="A194" s="125" t="s">
        <v>2177</v>
      </c>
    </row>
    <row r="195" spans="1:1" x14ac:dyDescent="0.25">
      <c r="A195" s="125" t="s">
        <v>2441</v>
      </c>
    </row>
    <row r="196" spans="1:1" x14ac:dyDescent="0.25">
      <c r="A196" s="125" t="s">
        <v>2442</v>
      </c>
    </row>
    <row r="197" spans="1:1" x14ac:dyDescent="0.25">
      <c r="A197" s="125" t="s">
        <v>2443</v>
      </c>
    </row>
    <row r="198" spans="1:1" x14ac:dyDescent="0.25">
      <c r="A198" s="125" t="s">
        <v>2444</v>
      </c>
    </row>
    <row r="199" spans="1:1" x14ac:dyDescent="0.25">
      <c r="A199" s="125" t="s">
        <v>2445</v>
      </c>
    </row>
    <row r="200" spans="1:1" x14ac:dyDescent="0.25">
      <c r="A200" s="125"/>
    </row>
    <row r="201" spans="1:1" x14ac:dyDescent="0.25">
      <c r="A201" s="125" t="s">
        <v>2446</v>
      </c>
    </row>
    <row r="202" spans="1:1" x14ac:dyDescent="0.25">
      <c r="A202" s="125" t="s">
        <v>2447</v>
      </c>
    </row>
    <row r="203" spans="1:1" x14ac:dyDescent="0.25">
      <c r="A203" s="125" t="s">
        <v>2448</v>
      </c>
    </row>
    <row r="204" spans="1:1" x14ac:dyDescent="0.25">
      <c r="A204" s="125" t="s">
        <v>2449</v>
      </c>
    </row>
    <row r="205" spans="1:1" x14ac:dyDescent="0.25">
      <c r="A205" s="125"/>
    </row>
    <row r="206" spans="1:1" x14ac:dyDescent="0.25">
      <c r="A206" s="125"/>
    </row>
    <row r="207" spans="1:1" x14ac:dyDescent="0.25">
      <c r="A207" s="125"/>
    </row>
    <row r="208" spans="1:1" x14ac:dyDescent="0.25">
      <c r="A208" s="125" t="s">
        <v>2450</v>
      </c>
    </row>
    <row r="209" spans="1:1" x14ac:dyDescent="0.25">
      <c r="A209" s="125"/>
    </row>
    <row r="210" spans="1:1" x14ac:dyDescent="0.25">
      <c r="A210" s="125" t="s">
        <v>2134</v>
      </c>
    </row>
    <row r="211" spans="1:1" x14ac:dyDescent="0.25">
      <c r="A211" s="125" t="s">
        <v>2451</v>
      </c>
    </row>
    <row r="212" spans="1:1" x14ac:dyDescent="0.25">
      <c r="A212" s="125"/>
    </row>
    <row r="213" spans="1:1" x14ac:dyDescent="0.25">
      <c r="A213" s="125" t="s">
        <v>2136</v>
      </c>
    </row>
    <row r="214" spans="1:1" x14ac:dyDescent="0.25">
      <c r="A214" s="125" t="s">
        <v>2452</v>
      </c>
    </row>
    <row r="215" spans="1:1" x14ac:dyDescent="0.25">
      <c r="A215" s="125"/>
    </row>
    <row r="216" spans="1:1" x14ac:dyDescent="0.25">
      <c r="A216" s="125" t="s">
        <v>2453</v>
      </c>
    </row>
    <row r="217" spans="1:1" x14ac:dyDescent="0.25">
      <c r="A217" s="125" t="s">
        <v>2454</v>
      </c>
    </row>
    <row r="218" spans="1:1" x14ac:dyDescent="0.25">
      <c r="A218" s="125"/>
    </row>
    <row r="219" spans="1:1" x14ac:dyDescent="0.25">
      <c r="A219" s="125" t="s">
        <v>2455</v>
      </c>
    </row>
    <row r="220" spans="1:1" x14ac:dyDescent="0.25">
      <c r="A220" s="125" t="s">
        <v>2456</v>
      </c>
    </row>
    <row r="221" spans="1:1" x14ac:dyDescent="0.25">
      <c r="A221" s="125"/>
    </row>
    <row r="222" spans="1:1" x14ac:dyDescent="0.25">
      <c r="A222" s="125" t="s">
        <v>2482</v>
      </c>
    </row>
    <row r="223" spans="1:1" x14ac:dyDescent="0.25">
      <c r="A223" s="125" t="s">
        <v>2483</v>
      </c>
    </row>
    <row r="224" spans="1:1" x14ac:dyDescent="0.25">
      <c r="A224" s="125" t="s">
        <v>2484</v>
      </c>
    </row>
    <row r="225" spans="1:1" x14ac:dyDescent="0.25">
      <c r="A225" s="125" t="s">
        <v>2485</v>
      </c>
    </row>
    <row r="226" spans="1:1" x14ac:dyDescent="0.25">
      <c r="A226" s="125"/>
    </row>
    <row r="227" spans="1:1" x14ac:dyDescent="0.25">
      <c r="A227" s="125" t="s">
        <v>2486</v>
      </c>
    </row>
    <row r="228" spans="1:1" x14ac:dyDescent="0.25">
      <c r="A228" s="125" t="s">
        <v>2487</v>
      </c>
    </row>
    <row r="229" spans="1:1" x14ac:dyDescent="0.25">
      <c r="A229" s="125" t="s">
        <v>2488</v>
      </c>
    </row>
    <row r="230" spans="1:1" x14ac:dyDescent="0.25">
      <c r="A230" s="125"/>
    </row>
    <row r="231" spans="1:1" x14ac:dyDescent="0.25">
      <c r="A231" s="125" t="s">
        <v>2489</v>
      </c>
    </row>
    <row r="232" spans="1:1" x14ac:dyDescent="0.25">
      <c r="A232" s="125" t="s">
        <v>2490</v>
      </c>
    </row>
    <row r="233" spans="1:1" x14ac:dyDescent="0.25">
      <c r="A233" s="125"/>
    </row>
    <row r="234" spans="1:1" x14ac:dyDescent="0.25">
      <c r="A234" s="125" t="s">
        <v>2491</v>
      </c>
    </row>
    <row r="235" spans="1:1" x14ac:dyDescent="0.25">
      <c r="A235" s="125" t="s">
        <v>2492</v>
      </c>
    </row>
    <row r="236" spans="1:1" x14ac:dyDescent="0.25">
      <c r="A236" s="125" t="s">
        <v>2493</v>
      </c>
    </row>
    <row r="237" spans="1:1" x14ac:dyDescent="0.25">
      <c r="A237" s="125"/>
    </row>
    <row r="238" spans="1:1" x14ac:dyDescent="0.25">
      <c r="A238" s="125" t="s">
        <v>2494</v>
      </c>
    </row>
    <row r="239" spans="1:1" x14ac:dyDescent="0.25">
      <c r="A239" s="125" t="s">
        <v>2495</v>
      </c>
    </row>
    <row r="240" spans="1:1" x14ac:dyDescent="0.25">
      <c r="A240" s="125" t="s">
        <v>2496</v>
      </c>
    </row>
    <row r="241" spans="1:1" x14ac:dyDescent="0.25">
      <c r="A241" s="125"/>
    </row>
    <row r="242" spans="1:1" x14ac:dyDescent="0.25">
      <c r="A242" s="125" t="s">
        <v>2497</v>
      </c>
    </row>
    <row r="243" spans="1:1" x14ac:dyDescent="0.25">
      <c r="A243" s="125" t="s">
        <v>2433</v>
      </c>
    </row>
    <row r="244" spans="1:1" x14ac:dyDescent="0.25">
      <c r="A244" s="125"/>
    </row>
    <row r="245" spans="1:1" x14ac:dyDescent="0.25">
      <c r="A245" s="125" t="s">
        <v>2434</v>
      </c>
    </row>
    <row r="246" spans="1:1" x14ac:dyDescent="0.25">
      <c r="A246" s="125" t="s">
        <v>2447</v>
      </c>
    </row>
    <row r="247" spans="1:1" x14ac:dyDescent="0.25">
      <c r="A247" s="125" t="s">
        <v>2498</v>
      </c>
    </row>
    <row r="248" spans="1:1" x14ac:dyDescent="0.25">
      <c r="A248" s="125" t="s">
        <v>2499</v>
      </c>
    </row>
    <row r="249" spans="1:1" x14ac:dyDescent="0.25">
      <c r="A249" s="125" t="s">
        <v>2500</v>
      </c>
    </row>
    <row r="250" spans="1:1" x14ac:dyDescent="0.25">
      <c r="A250" s="125"/>
    </row>
    <row r="251" spans="1:1" x14ac:dyDescent="0.25">
      <c r="A251" s="125"/>
    </row>
    <row r="252" spans="1:1" x14ac:dyDescent="0.25">
      <c r="A252" s="125"/>
    </row>
    <row r="253" spans="1:1" x14ac:dyDescent="0.25">
      <c r="A253" s="125" t="s">
        <v>2501</v>
      </c>
    </row>
    <row r="254" spans="1:1" x14ac:dyDescent="0.25">
      <c r="A254" s="125"/>
    </row>
    <row r="255" spans="1:1" x14ac:dyDescent="0.25">
      <c r="A255" s="125" t="s">
        <v>2502</v>
      </c>
    </row>
    <row r="256" spans="1:1" x14ac:dyDescent="0.25">
      <c r="A256" s="125" t="s">
        <v>2503</v>
      </c>
    </row>
    <row r="257" spans="1:1" x14ac:dyDescent="0.25">
      <c r="A257" s="125"/>
    </row>
    <row r="258" spans="1:1" x14ac:dyDescent="0.25">
      <c r="A258" s="125" t="s">
        <v>2504</v>
      </c>
    </row>
    <row r="259" spans="1:1" x14ac:dyDescent="0.25">
      <c r="A259" s="125" t="s">
        <v>2505</v>
      </c>
    </row>
    <row r="260" spans="1:1" x14ac:dyDescent="0.25">
      <c r="A260" s="125"/>
    </row>
    <row r="261" spans="1:1" x14ac:dyDescent="0.25">
      <c r="A261" s="125" t="s">
        <v>2506</v>
      </c>
    </row>
    <row r="262" spans="1:1" x14ac:dyDescent="0.25">
      <c r="A262" s="125" t="s">
        <v>2507</v>
      </c>
    </row>
    <row r="263" spans="1:1" x14ac:dyDescent="0.25">
      <c r="A263" s="125" t="s">
        <v>2508</v>
      </c>
    </row>
    <row r="264" spans="1:1" x14ac:dyDescent="0.25">
      <c r="A264" s="125"/>
    </row>
    <row r="265" spans="1:1" x14ac:dyDescent="0.25">
      <c r="A265" s="125" t="s">
        <v>2509</v>
      </c>
    </row>
    <row r="266" spans="1:1" x14ac:dyDescent="0.25">
      <c r="A266" s="125" t="s">
        <v>2473</v>
      </c>
    </row>
    <row r="267" spans="1:1" x14ac:dyDescent="0.25">
      <c r="A267" s="125" t="s">
        <v>2749</v>
      </c>
    </row>
    <row r="268" spans="1:1" x14ac:dyDescent="0.25">
      <c r="A268" s="125" t="s">
        <v>2750</v>
      </c>
    </row>
    <row r="269" spans="1:1" x14ac:dyDescent="0.25">
      <c r="A269" s="125"/>
    </row>
    <row r="270" spans="1:1" x14ac:dyDescent="0.25">
      <c r="A270" s="125" t="s">
        <v>2751</v>
      </c>
    </row>
    <row r="271" spans="1:1" x14ac:dyDescent="0.25">
      <c r="A271" s="125" t="s">
        <v>2752</v>
      </c>
    </row>
    <row r="272" spans="1:1" x14ac:dyDescent="0.25">
      <c r="A272" s="125"/>
    </row>
    <row r="273" spans="1:1" x14ac:dyDescent="0.25">
      <c r="A273" s="125" t="s">
        <v>2753</v>
      </c>
    </row>
    <row r="274" spans="1:1" x14ac:dyDescent="0.25">
      <c r="A274" s="125" t="s">
        <v>2754</v>
      </c>
    </row>
    <row r="275" spans="1:1" x14ac:dyDescent="0.25">
      <c r="A275" s="125" t="s">
        <v>2755</v>
      </c>
    </row>
    <row r="276" spans="1:1" x14ac:dyDescent="0.25">
      <c r="A276" s="125" t="s">
        <v>2756</v>
      </c>
    </row>
    <row r="277" spans="1:1" x14ac:dyDescent="0.25">
      <c r="A277" s="125" t="s">
        <v>2757</v>
      </c>
    </row>
    <row r="278" spans="1:1" x14ac:dyDescent="0.25">
      <c r="A278" s="125" t="s">
        <v>2758</v>
      </c>
    </row>
    <row r="279" spans="1:1" x14ac:dyDescent="0.25">
      <c r="A279" s="125" t="s">
        <v>2745</v>
      </c>
    </row>
    <row r="280" spans="1:1" x14ac:dyDescent="0.25">
      <c r="A280" s="125" t="s">
        <v>2746</v>
      </c>
    </row>
    <row r="281" spans="1:1" x14ac:dyDescent="0.25">
      <c r="A281" s="125" t="s">
        <v>2747</v>
      </c>
    </row>
    <row r="282" spans="1:1" x14ac:dyDescent="0.25">
      <c r="A282" s="125" t="s">
        <v>2748</v>
      </c>
    </row>
    <row r="283" spans="1:1" x14ac:dyDescent="0.25">
      <c r="A283" s="125" t="s">
        <v>2768</v>
      </c>
    </row>
    <row r="284" spans="1:1" x14ac:dyDescent="0.25">
      <c r="A284" s="125"/>
    </row>
    <row r="285" spans="1:1" x14ac:dyDescent="0.25">
      <c r="A285" s="125" t="s">
        <v>2769</v>
      </c>
    </row>
    <row r="286" spans="1:1" x14ac:dyDescent="0.25">
      <c r="A286" s="125" t="s">
        <v>2770</v>
      </c>
    </row>
    <row r="287" spans="1:1" x14ac:dyDescent="0.25">
      <c r="A287" s="125"/>
    </row>
    <row r="288" spans="1:1" x14ac:dyDescent="0.25">
      <c r="A288" s="125" t="s">
        <v>2771</v>
      </c>
    </row>
    <row r="289" spans="1:1" x14ac:dyDescent="0.25">
      <c r="A289" s="125"/>
    </row>
    <row r="290" spans="1:1" x14ac:dyDescent="0.25">
      <c r="A290" s="125" t="s">
        <v>2772</v>
      </c>
    </row>
    <row r="291" spans="1:1" x14ac:dyDescent="0.25">
      <c r="A291" s="125"/>
    </row>
    <row r="292" spans="1:1" x14ac:dyDescent="0.25">
      <c r="A292" s="125" t="s">
        <v>2773</v>
      </c>
    </row>
    <row r="293" spans="1:1" x14ac:dyDescent="0.25">
      <c r="A293" s="125" t="s">
        <v>2774</v>
      </c>
    </row>
    <row r="294" spans="1:1" x14ac:dyDescent="0.25">
      <c r="A294" s="125"/>
    </row>
    <row r="295" spans="1:1" x14ac:dyDescent="0.25">
      <c r="A295" s="125" t="s">
        <v>2775</v>
      </c>
    </row>
    <row r="296" spans="1:1" x14ac:dyDescent="0.25">
      <c r="A296" s="125" t="s">
        <v>2776</v>
      </c>
    </row>
    <row r="297" spans="1:1" x14ac:dyDescent="0.25">
      <c r="A297" s="125"/>
    </row>
    <row r="298" spans="1:1" x14ac:dyDescent="0.25">
      <c r="A298" s="125" t="s">
        <v>2777</v>
      </c>
    </row>
    <row r="299" spans="1:1" x14ac:dyDescent="0.25">
      <c r="A299" s="125" t="s">
        <v>2778</v>
      </c>
    </row>
    <row r="300" spans="1:1" x14ac:dyDescent="0.25">
      <c r="A300" s="125"/>
    </row>
    <row r="301" spans="1:1" x14ac:dyDescent="0.25">
      <c r="A301" s="125" t="s">
        <v>2779</v>
      </c>
    </row>
    <row r="302" spans="1:1" x14ac:dyDescent="0.25">
      <c r="A302" s="125"/>
    </row>
    <row r="303" spans="1:1" x14ac:dyDescent="0.25">
      <c r="A303" s="125" t="s">
        <v>2780</v>
      </c>
    </row>
    <row r="304" spans="1:1" x14ac:dyDescent="0.25">
      <c r="A304" s="125" t="s">
        <v>2781</v>
      </c>
    </row>
    <row r="305" spans="1:1" x14ac:dyDescent="0.25">
      <c r="A305" s="125"/>
    </row>
    <row r="306" spans="1:1" x14ac:dyDescent="0.25">
      <c r="A306" s="125" t="s">
        <v>2760</v>
      </c>
    </row>
    <row r="307" spans="1:1" x14ac:dyDescent="0.25">
      <c r="A307" s="125" t="s">
        <v>2761</v>
      </c>
    </row>
    <row r="308" spans="1:1" x14ac:dyDescent="0.25">
      <c r="A308" s="125" t="s">
        <v>2762</v>
      </c>
    </row>
    <row r="309" spans="1:1" x14ac:dyDescent="0.25">
      <c r="A309" s="125" t="s">
        <v>2763</v>
      </c>
    </row>
    <row r="310" spans="1:1" x14ac:dyDescent="0.25">
      <c r="A310" s="125"/>
    </row>
    <row r="311" spans="1:1" x14ac:dyDescent="0.25">
      <c r="A311" s="125" t="s">
        <v>2764</v>
      </c>
    </row>
    <row r="312" spans="1:1" x14ac:dyDescent="0.25">
      <c r="A312" s="125" t="s">
        <v>2765</v>
      </c>
    </row>
    <row r="313" spans="1:1" x14ac:dyDescent="0.25">
      <c r="A313" s="125"/>
    </row>
    <row r="314" spans="1:1" x14ac:dyDescent="0.25">
      <c r="A314" s="125" t="s">
        <v>2766</v>
      </c>
    </row>
    <row r="315" spans="1:1" x14ac:dyDescent="0.25">
      <c r="A315" s="125" t="s">
        <v>2767</v>
      </c>
    </row>
    <row r="316" spans="1:1" x14ac:dyDescent="0.25">
      <c r="A316" s="125"/>
    </row>
    <row r="317" spans="1:1" x14ac:dyDescent="0.25">
      <c r="A317" s="125" t="s">
        <v>2475</v>
      </c>
    </row>
    <row r="318" spans="1:1" x14ac:dyDescent="0.25">
      <c r="A318" s="125" t="s">
        <v>2476</v>
      </c>
    </row>
    <row r="319" spans="1:1" x14ac:dyDescent="0.25">
      <c r="A319" s="125" t="s">
        <v>2787</v>
      </c>
    </row>
    <row r="320" spans="1:1" x14ac:dyDescent="0.25">
      <c r="A320" s="125"/>
    </row>
    <row r="321" spans="1:1" x14ac:dyDescent="0.25">
      <c r="A321" s="125" t="s">
        <v>2788</v>
      </c>
    </row>
    <row r="322" spans="1:1" x14ac:dyDescent="0.25">
      <c r="A322" s="125" t="s">
        <v>2789</v>
      </c>
    </row>
    <row r="323" spans="1:1" x14ac:dyDescent="0.25">
      <c r="A323" s="125" t="s">
        <v>2790</v>
      </c>
    </row>
    <row r="324" spans="1:1" x14ac:dyDescent="0.25">
      <c r="A324" s="125" t="s">
        <v>2791</v>
      </c>
    </row>
    <row r="325" spans="1:1" x14ac:dyDescent="0.25">
      <c r="A325" s="125"/>
    </row>
    <row r="326" spans="1:1" x14ac:dyDescent="0.25">
      <c r="A326" s="125" t="s">
        <v>2792</v>
      </c>
    </row>
    <row r="327" spans="1:1" x14ac:dyDescent="0.25">
      <c r="A327" s="125" t="s">
        <v>2793</v>
      </c>
    </row>
    <row r="328" spans="1:1" x14ac:dyDescent="0.25">
      <c r="A328" s="125" t="s">
        <v>2794</v>
      </c>
    </row>
    <row r="329" spans="1:1" x14ac:dyDescent="0.25">
      <c r="A329" s="125" t="s">
        <v>2795</v>
      </c>
    </row>
    <row r="330" spans="1:1" x14ac:dyDescent="0.25">
      <c r="A330" s="125"/>
    </row>
    <row r="331" spans="1:1" x14ac:dyDescent="0.25">
      <c r="A331" s="125" t="s">
        <v>2797</v>
      </c>
    </row>
    <row r="332" spans="1:1" x14ac:dyDescent="0.25">
      <c r="A332" s="125" t="s">
        <v>2798</v>
      </c>
    </row>
    <row r="333" spans="1:1" x14ac:dyDescent="0.25">
      <c r="A333" s="125"/>
    </row>
    <row r="334" spans="1:1" x14ac:dyDescent="0.25">
      <c r="A334" s="125"/>
    </row>
    <row r="335" spans="1:1" x14ac:dyDescent="0.25">
      <c r="A335" s="125"/>
    </row>
    <row r="336" spans="1:1" x14ac:dyDescent="0.25">
      <c r="A336" s="125" t="s">
        <v>2799</v>
      </c>
    </row>
    <row r="337" spans="1:1" x14ac:dyDescent="0.25">
      <c r="A337" s="125"/>
    </row>
    <row r="338" spans="1:1" x14ac:dyDescent="0.25">
      <c r="A338" s="125" t="s">
        <v>2134</v>
      </c>
    </row>
    <row r="339" spans="1:1" x14ac:dyDescent="0.25">
      <c r="A339" s="125" t="s">
        <v>2800</v>
      </c>
    </row>
    <row r="340" spans="1:1" x14ac:dyDescent="0.25">
      <c r="A340" s="125"/>
    </row>
    <row r="341" spans="1:1" x14ac:dyDescent="0.25">
      <c r="A341" s="125" t="s">
        <v>2801</v>
      </c>
    </row>
    <row r="342" spans="1:1" x14ac:dyDescent="0.25">
      <c r="A342" s="125" t="s">
        <v>2802</v>
      </c>
    </row>
    <row r="343" spans="1:1" x14ac:dyDescent="0.25">
      <c r="A343" s="125"/>
    </row>
    <row r="344" spans="1:1" x14ac:dyDescent="0.25">
      <c r="A344" s="125" t="s">
        <v>2803</v>
      </c>
    </row>
    <row r="345" spans="1:1" x14ac:dyDescent="0.25">
      <c r="A345" s="125" t="s">
        <v>2804</v>
      </c>
    </row>
    <row r="346" spans="1:1" x14ac:dyDescent="0.25">
      <c r="A346" s="125"/>
    </row>
    <row r="347" spans="1:1" x14ac:dyDescent="0.25">
      <c r="A347" s="125" t="s">
        <v>2805</v>
      </c>
    </row>
    <row r="348" spans="1:1" x14ac:dyDescent="0.25">
      <c r="A348" s="125" t="s">
        <v>2806</v>
      </c>
    </row>
    <row r="349" spans="1:1" x14ac:dyDescent="0.25">
      <c r="A349" s="125"/>
    </row>
    <row r="350" spans="1:1" x14ac:dyDescent="0.25">
      <c r="A350" s="125" t="s">
        <v>2807</v>
      </c>
    </row>
    <row r="351" spans="1:1" x14ac:dyDescent="0.25">
      <c r="A351" s="125" t="s">
        <v>2808</v>
      </c>
    </row>
    <row r="352" spans="1:1" x14ac:dyDescent="0.25">
      <c r="A352" s="125" t="s">
        <v>2809</v>
      </c>
    </row>
    <row r="353" spans="1:1" x14ac:dyDescent="0.25">
      <c r="A353" s="125"/>
    </row>
    <row r="354" spans="1:1" x14ac:dyDescent="0.25">
      <c r="A354" s="125" t="s">
        <v>2810</v>
      </c>
    </row>
    <row r="355" spans="1:1" x14ac:dyDescent="0.25">
      <c r="A355" s="125"/>
    </row>
    <row r="356" spans="1:1" x14ac:dyDescent="0.25">
      <c r="A356" s="125" t="s">
        <v>3124</v>
      </c>
    </row>
    <row r="357" spans="1:1" x14ac:dyDescent="0.25">
      <c r="A357" s="125" t="s">
        <v>3125</v>
      </c>
    </row>
    <row r="358" spans="1:1" x14ac:dyDescent="0.25">
      <c r="A358" s="125"/>
    </row>
    <row r="359" spans="1:1" x14ac:dyDescent="0.25">
      <c r="A359" s="125" t="s">
        <v>2814</v>
      </c>
    </row>
    <row r="360" spans="1:1" x14ac:dyDescent="0.25">
      <c r="A360" s="125" t="s">
        <v>2815</v>
      </c>
    </row>
    <row r="361" spans="1:1" x14ac:dyDescent="0.25">
      <c r="A361" s="125"/>
    </row>
    <row r="362" spans="1:1" x14ac:dyDescent="0.25">
      <c r="A362" s="125" t="s">
        <v>2816</v>
      </c>
    </row>
    <row r="363" spans="1:1" x14ac:dyDescent="0.25">
      <c r="A363" s="125"/>
    </row>
    <row r="364" spans="1:1" x14ac:dyDescent="0.25">
      <c r="A364" s="125" t="s">
        <v>2817</v>
      </c>
    </row>
    <row r="365" spans="1:1" x14ac:dyDescent="0.25">
      <c r="A365" s="125" t="s">
        <v>2818</v>
      </c>
    </row>
    <row r="366" spans="1:1" x14ac:dyDescent="0.25">
      <c r="A366" s="125"/>
    </row>
    <row r="367" spans="1:1" x14ac:dyDescent="0.25">
      <c r="A367" s="125" t="s">
        <v>2819</v>
      </c>
    </row>
    <row r="368" spans="1:1" x14ac:dyDescent="0.25">
      <c r="A368" s="125" t="s">
        <v>2820</v>
      </c>
    </row>
    <row r="369" spans="1:1" x14ac:dyDescent="0.25">
      <c r="A369" s="125" t="s">
        <v>2826</v>
      </c>
    </row>
    <row r="370" spans="1:1" x14ac:dyDescent="0.25">
      <c r="A370" s="125"/>
    </row>
    <row r="371" spans="1:1" x14ac:dyDescent="0.25">
      <c r="A371" s="125"/>
    </row>
    <row r="372" spans="1:1" x14ac:dyDescent="0.25">
      <c r="A372" s="125"/>
    </row>
    <row r="373" spans="1:1" x14ac:dyDescent="0.25">
      <c r="A373" s="125" t="s">
        <v>2827</v>
      </c>
    </row>
    <row r="374" spans="1:1" x14ac:dyDescent="0.25">
      <c r="A374" s="125"/>
    </row>
    <row r="375" spans="1:1" x14ac:dyDescent="0.25">
      <c r="A375" s="125" t="s">
        <v>2502</v>
      </c>
    </row>
    <row r="376" spans="1:1" x14ac:dyDescent="0.25">
      <c r="A376" s="125" t="s">
        <v>2828</v>
      </c>
    </row>
    <row r="377" spans="1:1" x14ac:dyDescent="0.25">
      <c r="A377" s="125"/>
    </row>
    <row r="378" spans="1:1" x14ac:dyDescent="0.25">
      <c r="A378" s="125" t="s">
        <v>2829</v>
      </c>
    </row>
    <row r="379" spans="1:1" x14ac:dyDescent="0.25">
      <c r="A379" s="125" t="s">
        <v>2830</v>
      </c>
    </row>
    <row r="380" spans="1:1" x14ac:dyDescent="0.25">
      <c r="A380" s="125" t="s">
        <v>2831</v>
      </c>
    </row>
    <row r="381" spans="1:1" x14ac:dyDescent="0.25">
      <c r="A381" s="125" t="s">
        <v>2832</v>
      </c>
    </row>
    <row r="382" spans="1:1" x14ac:dyDescent="0.25">
      <c r="A382" s="125" t="s">
        <v>2833</v>
      </c>
    </row>
    <row r="383" spans="1:1" x14ac:dyDescent="0.25">
      <c r="A383" s="125"/>
    </row>
    <row r="384" spans="1:1" x14ac:dyDescent="0.25">
      <c r="A384" s="125" t="s">
        <v>2834</v>
      </c>
    </row>
    <row r="385" spans="1:1" x14ac:dyDescent="0.25">
      <c r="A385" s="125" t="s">
        <v>1769</v>
      </c>
    </row>
    <row r="386" spans="1:1" x14ac:dyDescent="0.25">
      <c r="A386" s="125"/>
    </row>
    <row r="387" spans="1:1" x14ac:dyDescent="0.25">
      <c r="A387" s="125" t="s">
        <v>1770</v>
      </c>
    </row>
    <row r="388" spans="1:1" x14ac:dyDescent="0.25">
      <c r="A388" s="125" t="s">
        <v>1771</v>
      </c>
    </row>
    <row r="389" spans="1:1" x14ac:dyDescent="0.25">
      <c r="A389" s="125" t="s">
        <v>2500</v>
      </c>
    </row>
    <row r="390" spans="1:1" x14ac:dyDescent="0.25">
      <c r="A390" s="125"/>
    </row>
    <row r="391" spans="1:1" x14ac:dyDescent="0.25">
      <c r="A391" s="125" t="s">
        <v>1772</v>
      </c>
    </row>
    <row r="392" spans="1:1" x14ac:dyDescent="0.25">
      <c r="A392" s="125"/>
    </row>
    <row r="393" spans="1:1" x14ac:dyDescent="0.25">
      <c r="A393" s="125" t="s">
        <v>1996</v>
      </c>
    </row>
    <row r="394" spans="1:1" x14ac:dyDescent="0.25">
      <c r="A394" s="125" t="s">
        <v>1997</v>
      </c>
    </row>
    <row r="395" spans="1:1" x14ac:dyDescent="0.25">
      <c r="A395" s="125" t="s">
        <v>1998</v>
      </c>
    </row>
    <row r="396" spans="1:1" x14ac:dyDescent="0.25">
      <c r="A396" s="125"/>
    </row>
    <row r="397" spans="1:1" x14ac:dyDescent="0.25">
      <c r="A397" s="125" t="s">
        <v>1999</v>
      </c>
    </row>
    <row r="398" spans="1:1" x14ac:dyDescent="0.25">
      <c r="A398" s="125" t="s">
        <v>2000</v>
      </c>
    </row>
    <row r="399" spans="1:1" x14ac:dyDescent="0.25">
      <c r="A399" s="125" t="s">
        <v>2001</v>
      </c>
    </row>
    <row r="400" spans="1:1" x14ac:dyDescent="0.25">
      <c r="A400" s="125" t="s">
        <v>2002</v>
      </c>
    </row>
    <row r="401" spans="1:1" x14ac:dyDescent="0.25">
      <c r="A401" s="125"/>
    </row>
    <row r="402" spans="1:1" x14ac:dyDescent="0.25">
      <c r="A402" s="125" t="s">
        <v>2003</v>
      </c>
    </row>
    <row r="403" spans="1:1" x14ac:dyDescent="0.25">
      <c r="A403" s="125" t="s">
        <v>2004</v>
      </c>
    </row>
    <row r="404" spans="1:1" x14ac:dyDescent="0.25">
      <c r="A404" s="125" t="s">
        <v>2005</v>
      </c>
    </row>
    <row r="405" spans="1:1" x14ac:dyDescent="0.25">
      <c r="A405" s="125" t="s">
        <v>2006</v>
      </c>
    </row>
    <row r="406" spans="1:1" x14ac:dyDescent="0.25">
      <c r="A406" s="125" t="s">
        <v>2007</v>
      </c>
    </row>
    <row r="407" spans="1:1" x14ac:dyDescent="0.25">
      <c r="A407" s="125"/>
    </row>
    <row r="408" spans="1:1" x14ac:dyDescent="0.25">
      <c r="A408" s="125" t="s">
        <v>1995</v>
      </c>
    </row>
    <row r="409" spans="1:1" x14ac:dyDescent="0.25">
      <c r="A409" s="125" t="s">
        <v>2216</v>
      </c>
    </row>
    <row r="410" spans="1:1" x14ac:dyDescent="0.25">
      <c r="A410" s="125" t="s">
        <v>2217</v>
      </c>
    </row>
    <row r="411" spans="1:1" x14ac:dyDescent="0.25">
      <c r="A411" s="125" t="s">
        <v>2218</v>
      </c>
    </row>
    <row r="412" spans="1:1" x14ac:dyDescent="0.25">
      <c r="A412" s="125"/>
    </row>
    <row r="413" spans="1:1" x14ac:dyDescent="0.25">
      <c r="A413" s="125" t="s">
        <v>2219</v>
      </c>
    </row>
    <row r="414" spans="1:1" x14ac:dyDescent="0.25">
      <c r="A414" s="125" t="s">
        <v>2220</v>
      </c>
    </row>
    <row r="415" spans="1:1" x14ac:dyDescent="0.25">
      <c r="A415" s="125"/>
    </row>
    <row r="416" spans="1:1" x14ac:dyDescent="0.25">
      <c r="A416" s="125" t="s">
        <v>2221</v>
      </c>
    </row>
    <row r="417" spans="1:1" x14ac:dyDescent="0.25">
      <c r="A417" s="125"/>
    </row>
    <row r="418" spans="1:1" x14ac:dyDescent="0.25">
      <c r="A418" s="125" t="s">
        <v>2222</v>
      </c>
    </row>
    <row r="419" spans="1:1" x14ac:dyDescent="0.25">
      <c r="A419" s="125" t="s">
        <v>2223</v>
      </c>
    </row>
    <row r="420" spans="1:1" x14ac:dyDescent="0.25">
      <c r="A420" s="125"/>
    </row>
    <row r="421" spans="1:1" x14ac:dyDescent="0.25">
      <c r="A421" s="125" t="s">
        <v>2224</v>
      </c>
    </row>
    <row r="422" spans="1:1" x14ac:dyDescent="0.25">
      <c r="A422" s="125" t="s">
        <v>2225</v>
      </c>
    </row>
    <row r="423" spans="1:1" x14ac:dyDescent="0.25">
      <c r="A423" s="125" t="s">
        <v>2226</v>
      </c>
    </row>
    <row r="424" spans="1:1" x14ac:dyDescent="0.25">
      <c r="A424" s="125" t="s">
        <v>2227</v>
      </c>
    </row>
    <row r="425" spans="1:1" x14ac:dyDescent="0.25">
      <c r="A425" s="125" t="s">
        <v>2203</v>
      </c>
    </row>
    <row r="426" spans="1:1" x14ac:dyDescent="0.25">
      <c r="A426" s="125"/>
    </row>
    <row r="427" spans="1:1" x14ac:dyDescent="0.25">
      <c r="A427" s="125" t="s">
        <v>1786</v>
      </c>
    </row>
    <row r="428" spans="1:1" x14ac:dyDescent="0.25">
      <c r="A428" s="125" t="s">
        <v>2204</v>
      </c>
    </row>
    <row r="429" spans="1:1" x14ac:dyDescent="0.25">
      <c r="A429" s="125"/>
    </row>
    <row r="430" spans="1:1" x14ac:dyDescent="0.25">
      <c r="A430" s="125" t="s">
        <v>2205</v>
      </c>
    </row>
    <row r="431" spans="1:1" x14ac:dyDescent="0.25">
      <c r="A431" s="125" t="s">
        <v>3125</v>
      </c>
    </row>
    <row r="432" spans="1:1" x14ac:dyDescent="0.25">
      <c r="A432" s="125"/>
    </row>
    <row r="433" spans="1:1" x14ac:dyDescent="0.25">
      <c r="A433" s="125" t="s">
        <v>2206</v>
      </c>
    </row>
    <row r="434" spans="1:1" x14ac:dyDescent="0.25">
      <c r="A434" s="125" t="s">
        <v>2207</v>
      </c>
    </row>
    <row r="435" spans="1:1" x14ac:dyDescent="0.25">
      <c r="A435" s="125" t="s">
        <v>2208</v>
      </c>
    </row>
    <row r="436" spans="1:1" x14ac:dyDescent="0.25">
      <c r="A436" s="125"/>
    </row>
    <row r="437" spans="1:1" x14ac:dyDescent="0.25">
      <c r="A437" s="125" t="s">
        <v>2228</v>
      </c>
    </row>
    <row r="438" spans="1:1" x14ac:dyDescent="0.25">
      <c r="A438" s="125" t="s">
        <v>2229</v>
      </c>
    </row>
    <row r="439" spans="1:1" x14ac:dyDescent="0.25">
      <c r="A439" s="125" t="s">
        <v>2230</v>
      </c>
    </row>
    <row r="440" spans="1:1" x14ac:dyDescent="0.25">
      <c r="A440" s="125" t="s">
        <v>2231</v>
      </c>
    </row>
    <row r="441" spans="1:1" x14ac:dyDescent="0.25">
      <c r="A441" s="125" t="s">
        <v>2232</v>
      </c>
    </row>
    <row r="442" spans="1:1" x14ac:dyDescent="0.25">
      <c r="A442" s="125"/>
    </row>
    <row r="443" spans="1:1" x14ac:dyDescent="0.25">
      <c r="A443" s="125" t="s">
        <v>2233</v>
      </c>
    </row>
    <row r="444" spans="1:1" x14ac:dyDescent="0.25">
      <c r="A444" s="125" t="s">
        <v>2820</v>
      </c>
    </row>
    <row r="445" spans="1:1" x14ac:dyDescent="0.25">
      <c r="A445" s="125" t="s">
        <v>2234</v>
      </c>
    </row>
    <row r="446" spans="1:1" x14ac:dyDescent="0.25">
      <c r="A446" s="125"/>
    </row>
    <row r="447" spans="1:1" x14ac:dyDescent="0.25">
      <c r="A447" s="125" t="s">
        <v>2235</v>
      </c>
    </row>
    <row r="448" spans="1:1" x14ac:dyDescent="0.25">
      <c r="A448" s="125"/>
    </row>
    <row r="449" spans="1:1" x14ac:dyDescent="0.25">
      <c r="A449" s="125" t="s">
        <v>2236</v>
      </c>
    </row>
    <row r="450" spans="1:1" x14ac:dyDescent="0.25">
      <c r="A450" s="125"/>
    </row>
    <row r="451" spans="1:1" x14ac:dyDescent="0.25">
      <c r="A451" s="125" t="s">
        <v>2237</v>
      </c>
    </row>
    <row r="452" spans="1:1" x14ac:dyDescent="0.25">
      <c r="A452" s="125" t="s">
        <v>2238</v>
      </c>
    </row>
    <row r="453" spans="1:1" x14ac:dyDescent="0.25">
      <c r="A453" s="125"/>
    </row>
    <row r="454" spans="1:1" x14ac:dyDescent="0.25">
      <c r="A454" s="125" t="s">
        <v>2239</v>
      </c>
    </row>
    <row r="455" spans="1:1" x14ac:dyDescent="0.25">
      <c r="A455" s="125" t="s">
        <v>2240</v>
      </c>
    </row>
    <row r="456" spans="1:1" x14ac:dyDescent="0.25">
      <c r="A456" s="125" t="s">
        <v>2241</v>
      </c>
    </row>
    <row r="457" spans="1:1" x14ac:dyDescent="0.25">
      <c r="A457" s="125" t="s">
        <v>2242</v>
      </c>
    </row>
    <row r="458" spans="1:1" x14ac:dyDescent="0.25">
      <c r="A458" s="125" t="s">
        <v>2243</v>
      </c>
    </row>
    <row r="459" spans="1:1" x14ac:dyDescent="0.25">
      <c r="A459" s="125"/>
    </row>
    <row r="460" spans="1:1" x14ac:dyDescent="0.25">
      <c r="A460" s="125"/>
    </row>
    <row r="461" spans="1:1" x14ac:dyDescent="0.25">
      <c r="A461" s="125"/>
    </row>
    <row r="462" spans="1:1" x14ac:dyDescent="0.25">
      <c r="A462" s="125"/>
    </row>
    <row r="463" spans="1:1" x14ac:dyDescent="0.25">
      <c r="A463" s="125"/>
    </row>
    <row r="464" spans="1:1" x14ac:dyDescent="0.25">
      <c r="A464" s="125"/>
    </row>
    <row r="465" spans="1:1" x14ac:dyDescent="0.25">
      <c r="A465" s="125"/>
    </row>
    <row r="466" spans="1:1" x14ac:dyDescent="0.25">
      <c r="A466" s="125"/>
    </row>
    <row r="467" spans="1:1" x14ac:dyDescent="0.25">
      <c r="A467" s="125"/>
    </row>
    <row r="468" spans="1:1" x14ac:dyDescent="0.25">
      <c r="A468" s="125"/>
    </row>
    <row r="469" spans="1:1" x14ac:dyDescent="0.25">
      <c r="A469" s="125"/>
    </row>
    <row r="470" spans="1:1" x14ac:dyDescent="0.25">
      <c r="A470" s="125"/>
    </row>
    <row r="471" spans="1:1" x14ac:dyDescent="0.25">
      <c r="A471" s="125"/>
    </row>
    <row r="472" spans="1:1" x14ac:dyDescent="0.25">
      <c r="A472" s="125"/>
    </row>
    <row r="473" spans="1:1" x14ac:dyDescent="0.25">
      <c r="A473" s="125"/>
    </row>
    <row r="474" spans="1:1" x14ac:dyDescent="0.25">
      <c r="A474" s="125"/>
    </row>
    <row r="475" spans="1:1" x14ac:dyDescent="0.25">
      <c r="A475" s="125"/>
    </row>
    <row r="476" spans="1:1" x14ac:dyDescent="0.25">
      <c r="A476" s="125"/>
    </row>
    <row r="477" spans="1:1" x14ac:dyDescent="0.25">
      <c r="A477" s="125"/>
    </row>
    <row r="478" spans="1:1" x14ac:dyDescent="0.25">
      <c r="A478" s="125"/>
    </row>
    <row r="479" spans="1:1" x14ac:dyDescent="0.25">
      <c r="A479" s="125"/>
    </row>
    <row r="480" spans="1:1" x14ac:dyDescent="0.25">
      <c r="A480" s="125"/>
    </row>
    <row r="481" spans="1:1" x14ac:dyDescent="0.25">
      <c r="A481" s="125" t="s">
        <v>3397</v>
      </c>
    </row>
    <row r="482" spans="1:1" x14ac:dyDescent="0.25">
      <c r="A482" s="125"/>
    </row>
    <row r="483" spans="1:1" ht="37.5" x14ac:dyDescent="0.25">
      <c r="A483" s="125" t="s">
        <v>2536</v>
      </c>
    </row>
    <row r="484" spans="1:1" x14ac:dyDescent="0.25">
      <c r="A484" s="125"/>
    </row>
    <row r="485" spans="1:1" ht="50" x14ac:dyDescent="0.25">
      <c r="A485" s="125" t="s">
        <v>2537</v>
      </c>
    </row>
    <row r="486" spans="1:1" x14ac:dyDescent="0.25">
      <c r="A486" s="125"/>
    </row>
    <row r="487" spans="1:1" ht="25" x14ac:dyDescent="0.25">
      <c r="A487" s="125" t="s">
        <v>2538</v>
      </c>
    </row>
    <row r="488" spans="1:1" x14ac:dyDescent="0.25">
      <c r="A488" s="125"/>
    </row>
    <row r="489" spans="1:1" ht="50" x14ac:dyDescent="0.25">
      <c r="A489" s="125" t="s">
        <v>2539</v>
      </c>
    </row>
    <row r="490" spans="1:1" x14ac:dyDescent="0.25">
      <c r="A490" s="125"/>
    </row>
    <row r="491" spans="1:1" x14ac:dyDescent="0.25">
      <c r="A491" s="125"/>
    </row>
    <row r="492" spans="1:1" x14ac:dyDescent="0.25">
      <c r="A492" s="125"/>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List42">
    <tabColor theme="0" tint="-0.499984740745262"/>
  </sheetPr>
  <dimension ref="A2:BB1063"/>
  <sheetViews>
    <sheetView showGridLines="0" zoomScaleNormal="100" zoomScaleSheetLayoutView="100" workbookViewId="0">
      <selection activeCell="A14" sqref="A14:A21"/>
    </sheetView>
  </sheetViews>
  <sheetFormatPr defaultColWidth="9.1796875" defaultRowHeight="13" x14ac:dyDescent="0.25"/>
  <cols>
    <col min="1" max="1" width="100.7265625" style="1200" customWidth="1"/>
    <col min="2" max="256" width="9.1796875" style="1201"/>
    <col min="257" max="257" width="100.7265625" style="1201" customWidth="1"/>
    <col min="258" max="512" width="9.1796875" style="1201"/>
    <col min="513" max="513" width="100.7265625" style="1201" customWidth="1"/>
    <col min="514" max="768" width="9.1796875" style="1201"/>
    <col min="769" max="769" width="100.7265625" style="1201" customWidth="1"/>
    <col min="770" max="1024" width="9.1796875" style="1201"/>
    <col min="1025" max="1025" width="100.7265625" style="1201" customWidth="1"/>
    <col min="1026" max="1280" width="9.1796875" style="1201"/>
    <col min="1281" max="1281" width="100.7265625" style="1201" customWidth="1"/>
    <col min="1282" max="1536" width="9.1796875" style="1201"/>
    <col min="1537" max="1537" width="100.7265625" style="1201" customWidth="1"/>
    <col min="1538" max="1792" width="9.1796875" style="1201"/>
    <col min="1793" max="1793" width="100.7265625" style="1201" customWidth="1"/>
    <col min="1794" max="2048" width="9.1796875" style="1201"/>
    <col min="2049" max="2049" width="100.7265625" style="1201" customWidth="1"/>
    <col min="2050" max="2304" width="9.1796875" style="1201"/>
    <col min="2305" max="2305" width="100.7265625" style="1201" customWidth="1"/>
    <col min="2306" max="2560" width="9.1796875" style="1201"/>
    <col min="2561" max="2561" width="100.7265625" style="1201" customWidth="1"/>
    <col min="2562" max="2816" width="9.1796875" style="1201"/>
    <col min="2817" max="2817" width="100.7265625" style="1201" customWidth="1"/>
    <col min="2818" max="3072" width="9.1796875" style="1201"/>
    <col min="3073" max="3073" width="100.7265625" style="1201" customWidth="1"/>
    <col min="3074" max="3328" width="9.1796875" style="1201"/>
    <col min="3329" max="3329" width="100.7265625" style="1201" customWidth="1"/>
    <col min="3330" max="3584" width="9.1796875" style="1201"/>
    <col min="3585" max="3585" width="100.7265625" style="1201" customWidth="1"/>
    <col min="3586" max="3840" width="9.1796875" style="1201"/>
    <col min="3841" max="3841" width="100.7265625" style="1201" customWidth="1"/>
    <col min="3842" max="4096" width="9.1796875" style="1201"/>
    <col min="4097" max="4097" width="100.7265625" style="1201" customWidth="1"/>
    <col min="4098" max="4352" width="9.1796875" style="1201"/>
    <col min="4353" max="4353" width="100.7265625" style="1201" customWidth="1"/>
    <col min="4354" max="4608" width="9.1796875" style="1201"/>
    <col min="4609" max="4609" width="100.7265625" style="1201" customWidth="1"/>
    <col min="4610" max="4864" width="9.1796875" style="1201"/>
    <col min="4865" max="4865" width="100.7265625" style="1201" customWidth="1"/>
    <col min="4866" max="5120" width="9.1796875" style="1201"/>
    <col min="5121" max="5121" width="100.7265625" style="1201" customWidth="1"/>
    <col min="5122" max="5376" width="9.1796875" style="1201"/>
    <col min="5377" max="5377" width="100.7265625" style="1201" customWidth="1"/>
    <col min="5378" max="5632" width="9.1796875" style="1201"/>
    <col min="5633" max="5633" width="100.7265625" style="1201" customWidth="1"/>
    <col min="5634" max="5888" width="9.1796875" style="1201"/>
    <col min="5889" max="5889" width="100.7265625" style="1201" customWidth="1"/>
    <col min="5890" max="6144" width="9.1796875" style="1201"/>
    <col min="6145" max="6145" width="100.7265625" style="1201" customWidth="1"/>
    <col min="6146" max="6400" width="9.1796875" style="1201"/>
    <col min="6401" max="6401" width="100.7265625" style="1201" customWidth="1"/>
    <col min="6402" max="6656" width="9.1796875" style="1201"/>
    <col min="6657" max="6657" width="100.7265625" style="1201" customWidth="1"/>
    <col min="6658" max="6912" width="9.1796875" style="1201"/>
    <col min="6913" max="6913" width="100.7265625" style="1201" customWidth="1"/>
    <col min="6914" max="7168" width="9.1796875" style="1201"/>
    <col min="7169" max="7169" width="100.7265625" style="1201" customWidth="1"/>
    <col min="7170" max="7424" width="9.1796875" style="1201"/>
    <col min="7425" max="7425" width="100.7265625" style="1201" customWidth="1"/>
    <col min="7426" max="7680" width="9.1796875" style="1201"/>
    <col min="7681" max="7681" width="100.7265625" style="1201" customWidth="1"/>
    <col min="7682" max="7936" width="9.1796875" style="1201"/>
    <col min="7937" max="7937" width="100.7265625" style="1201" customWidth="1"/>
    <col min="7938" max="8192" width="9.1796875" style="1201"/>
    <col min="8193" max="8193" width="100.7265625" style="1201" customWidth="1"/>
    <col min="8194" max="8448" width="9.1796875" style="1201"/>
    <col min="8449" max="8449" width="100.7265625" style="1201" customWidth="1"/>
    <col min="8450" max="8704" width="9.1796875" style="1201"/>
    <col min="8705" max="8705" width="100.7265625" style="1201" customWidth="1"/>
    <col min="8706" max="8960" width="9.1796875" style="1201"/>
    <col min="8961" max="8961" width="100.7265625" style="1201" customWidth="1"/>
    <col min="8962" max="9216" width="9.1796875" style="1201"/>
    <col min="9217" max="9217" width="100.7265625" style="1201" customWidth="1"/>
    <col min="9218" max="9472" width="9.1796875" style="1201"/>
    <col min="9473" max="9473" width="100.7265625" style="1201" customWidth="1"/>
    <col min="9474" max="9728" width="9.1796875" style="1201"/>
    <col min="9729" max="9729" width="100.7265625" style="1201" customWidth="1"/>
    <col min="9730" max="9984" width="9.1796875" style="1201"/>
    <col min="9985" max="9985" width="100.7265625" style="1201" customWidth="1"/>
    <col min="9986" max="10240" width="9.1796875" style="1201"/>
    <col min="10241" max="10241" width="100.7265625" style="1201" customWidth="1"/>
    <col min="10242" max="10496" width="9.1796875" style="1201"/>
    <col min="10497" max="10497" width="100.7265625" style="1201" customWidth="1"/>
    <col min="10498" max="10752" width="9.1796875" style="1201"/>
    <col min="10753" max="10753" width="100.7265625" style="1201" customWidth="1"/>
    <col min="10754" max="11008" width="9.1796875" style="1201"/>
    <col min="11009" max="11009" width="100.7265625" style="1201" customWidth="1"/>
    <col min="11010" max="11264" width="9.1796875" style="1201"/>
    <col min="11265" max="11265" width="100.7265625" style="1201" customWidth="1"/>
    <col min="11266" max="11520" width="9.1796875" style="1201"/>
    <col min="11521" max="11521" width="100.7265625" style="1201" customWidth="1"/>
    <col min="11522" max="11776" width="9.1796875" style="1201"/>
    <col min="11777" max="11777" width="100.7265625" style="1201" customWidth="1"/>
    <col min="11778" max="12032" width="9.1796875" style="1201"/>
    <col min="12033" max="12033" width="100.7265625" style="1201" customWidth="1"/>
    <col min="12034" max="12288" width="9.1796875" style="1201"/>
    <col min="12289" max="12289" width="100.7265625" style="1201" customWidth="1"/>
    <col min="12290" max="12544" width="9.1796875" style="1201"/>
    <col min="12545" max="12545" width="100.7265625" style="1201" customWidth="1"/>
    <col min="12546" max="12800" width="9.1796875" style="1201"/>
    <col min="12801" max="12801" width="100.7265625" style="1201" customWidth="1"/>
    <col min="12802" max="13056" width="9.1796875" style="1201"/>
    <col min="13057" max="13057" width="100.7265625" style="1201" customWidth="1"/>
    <col min="13058" max="13312" width="9.1796875" style="1201"/>
    <col min="13313" max="13313" width="100.7265625" style="1201" customWidth="1"/>
    <col min="13314" max="13568" width="9.1796875" style="1201"/>
    <col min="13569" max="13569" width="100.7265625" style="1201" customWidth="1"/>
    <col min="13570" max="13824" width="9.1796875" style="1201"/>
    <col min="13825" max="13825" width="100.7265625" style="1201" customWidth="1"/>
    <col min="13826" max="14080" width="9.1796875" style="1201"/>
    <col min="14081" max="14081" width="100.7265625" style="1201" customWidth="1"/>
    <col min="14082" max="14336" width="9.1796875" style="1201"/>
    <col min="14337" max="14337" width="100.7265625" style="1201" customWidth="1"/>
    <col min="14338" max="14592" width="9.1796875" style="1201"/>
    <col min="14593" max="14593" width="100.7265625" style="1201" customWidth="1"/>
    <col min="14594" max="14848" width="9.1796875" style="1201"/>
    <col min="14849" max="14849" width="100.7265625" style="1201" customWidth="1"/>
    <col min="14850" max="15104" width="9.1796875" style="1201"/>
    <col min="15105" max="15105" width="100.7265625" style="1201" customWidth="1"/>
    <col min="15106" max="15360" width="9.1796875" style="1201"/>
    <col min="15361" max="15361" width="100.7265625" style="1201" customWidth="1"/>
    <col min="15362" max="15616" width="9.1796875" style="1201"/>
    <col min="15617" max="15617" width="100.7265625" style="1201" customWidth="1"/>
    <col min="15618" max="15872" width="9.1796875" style="1201"/>
    <col min="15873" max="15873" width="100.7265625" style="1201" customWidth="1"/>
    <col min="15874" max="16128" width="9.1796875" style="1201"/>
    <col min="16129" max="16129" width="100.7265625" style="1201" customWidth="1"/>
    <col min="16130" max="16384" width="9.1796875" style="1201"/>
  </cols>
  <sheetData>
    <row r="2" spans="1:54" ht="15" x14ac:dyDescent="0.25">
      <c r="A2" s="1202" t="s">
        <v>18465</v>
      </c>
    </row>
    <row r="3" spans="1:54" x14ac:dyDescent="0.25">
      <c r="A3" s="1203"/>
    </row>
    <row r="4" spans="1:54" x14ac:dyDescent="0.25">
      <c r="A4" s="1203"/>
    </row>
    <row r="5" spans="1:54" x14ac:dyDescent="0.25">
      <c r="A5" s="1203"/>
    </row>
    <row r="6" spans="1:54" ht="15.5" x14ac:dyDescent="0.25">
      <c r="A6" s="1204" t="s">
        <v>18466</v>
      </c>
    </row>
    <row r="7" spans="1:54" x14ac:dyDescent="0.25">
      <c r="A7" s="1203"/>
    </row>
    <row r="8" spans="1:54" ht="30" x14ac:dyDescent="0.25">
      <c r="A8" s="1205" t="s">
        <v>18467</v>
      </c>
    </row>
    <row r="11" spans="1:54" ht="15.5" x14ac:dyDescent="0.35">
      <c r="A11" s="1206" t="s">
        <v>3711</v>
      </c>
      <c r="B11" s="1207"/>
      <c r="C11" s="1207"/>
      <c r="D11" s="1207"/>
      <c r="E11" s="1207"/>
      <c r="F11" s="1207"/>
      <c r="G11" s="1207"/>
      <c r="H11" s="1207"/>
      <c r="I11" s="1207"/>
      <c r="J11" s="1207"/>
      <c r="K11" s="1207"/>
      <c r="L11" s="1207"/>
      <c r="M11" s="1207"/>
      <c r="N11" s="1207"/>
      <c r="O11" s="1207"/>
      <c r="P11" s="1207"/>
      <c r="Q11" s="1207"/>
      <c r="R11" s="1207"/>
      <c r="S11" s="1207"/>
      <c r="T11" s="1207"/>
      <c r="U11" s="1207"/>
      <c r="V11" s="1207"/>
      <c r="W11" s="1207"/>
      <c r="X11" s="1207"/>
      <c r="Y11" s="1207"/>
      <c r="Z11" s="1207"/>
      <c r="AA11" s="1207"/>
      <c r="AB11" s="1207"/>
      <c r="AC11" s="1207"/>
      <c r="AD11" s="1207"/>
      <c r="AE11" s="1207"/>
      <c r="AF11" s="1207"/>
      <c r="AG11" s="1207"/>
      <c r="AH11" s="1207"/>
      <c r="AI11" s="1207"/>
      <c r="AJ11" s="1207"/>
      <c r="AK11" s="1207"/>
      <c r="AL11" s="1207"/>
      <c r="AM11" s="1207"/>
      <c r="AN11" s="1207"/>
      <c r="AO11" s="1207"/>
      <c r="AP11" s="1207"/>
      <c r="AQ11" s="1207"/>
      <c r="AR11" s="1207"/>
      <c r="AS11" s="1207"/>
      <c r="AT11" s="1207"/>
      <c r="AU11" s="1207"/>
      <c r="AV11" s="1207"/>
      <c r="AW11" s="1207"/>
      <c r="AX11" s="1207"/>
      <c r="AY11" s="1207"/>
      <c r="AZ11" s="1207"/>
      <c r="BA11" s="1207"/>
      <c r="BB11" s="1207"/>
    </row>
    <row r="12" spans="1:54" ht="31" x14ac:dyDescent="0.35">
      <c r="A12" s="1206" t="s">
        <v>18468</v>
      </c>
      <c r="B12" s="1207"/>
      <c r="C12" s="1207"/>
      <c r="D12" s="1207"/>
      <c r="E12" s="1207"/>
      <c r="F12" s="1207"/>
      <c r="G12" s="1207"/>
      <c r="H12" s="1207"/>
      <c r="I12" s="1207"/>
      <c r="J12" s="1207"/>
      <c r="K12" s="1207"/>
      <c r="L12" s="1207"/>
      <c r="M12" s="1207"/>
      <c r="N12" s="1207"/>
      <c r="O12" s="1207"/>
      <c r="P12" s="1207"/>
      <c r="Q12" s="1207"/>
      <c r="R12" s="1207"/>
      <c r="S12" s="1207"/>
      <c r="T12" s="1207"/>
      <c r="U12" s="1207"/>
      <c r="V12" s="1207"/>
      <c r="W12" s="1207"/>
      <c r="X12" s="1207"/>
      <c r="Y12" s="1207"/>
      <c r="Z12" s="1207"/>
      <c r="AA12" s="1207"/>
      <c r="AB12" s="1207"/>
      <c r="AC12" s="1207"/>
      <c r="AD12" s="1207"/>
      <c r="AE12" s="1207"/>
      <c r="AF12" s="1207"/>
      <c r="AG12" s="1207"/>
      <c r="AH12" s="1207"/>
      <c r="AI12" s="1207"/>
      <c r="AJ12" s="1207"/>
      <c r="AK12" s="1207"/>
      <c r="AL12" s="1207"/>
      <c r="AM12" s="1207"/>
      <c r="AN12" s="1207"/>
      <c r="AO12" s="1207"/>
      <c r="AP12" s="1207"/>
      <c r="AQ12" s="1207"/>
      <c r="AR12" s="1207"/>
      <c r="AS12" s="1207"/>
      <c r="AT12" s="1207"/>
      <c r="AU12" s="1207"/>
      <c r="AV12" s="1207"/>
      <c r="AW12" s="1207"/>
      <c r="AX12" s="1207"/>
      <c r="AY12" s="1207"/>
      <c r="AZ12" s="1207"/>
      <c r="BA12" s="1207"/>
      <c r="BB12" s="1207"/>
    </row>
    <row r="13" spans="1:54" ht="15.5" x14ac:dyDescent="0.35">
      <c r="A13" s="1206" t="s">
        <v>3547</v>
      </c>
      <c r="B13" s="1207"/>
      <c r="C13" s="1207"/>
      <c r="D13" s="1207"/>
      <c r="E13" s="1207"/>
      <c r="F13" s="1207"/>
      <c r="G13" s="1207"/>
      <c r="H13" s="1207"/>
      <c r="I13" s="1207"/>
      <c r="J13" s="1207"/>
      <c r="K13" s="1207"/>
      <c r="L13" s="1207"/>
      <c r="M13" s="1207"/>
      <c r="N13" s="1207"/>
      <c r="O13" s="1207"/>
      <c r="P13" s="1207"/>
      <c r="Q13" s="1207"/>
      <c r="R13" s="1207"/>
      <c r="S13" s="1207"/>
      <c r="T13" s="1207"/>
      <c r="U13" s="1207"/>
      <c r="V13" s="1207"/>
      <c r="W13" s="1207"/>
      <c r="X13" s="1207"/>
      <c r="Y13" s="1207"/>
      <c r="Z13" s="1207"/>
      <c r="AA13" s="1207"/>
      <c r="AB13" s="1207"/>
      <c r="AC13" s="1207"/>
      <c r="AD13" s="1207"/>
      <c r="AE13" s="1207"/>
      <c r="AF13" s="1207"/>
      <c r="AG13" s="1207"/>
      <c r="AH13" s="1207"/>
      <c r="AI13" s="1207"/>
      <c r="AJ13" s="1207"/>
      <c r="AK13" s="1207"/>
      <c r="AL13" s="1207"/>
      <c r="AM13" s="1207"/>
      <c r="AN13" s="1207"/>
      <c r="AO13" s="1207"/>
      <c r="AP13" s="1207"/>
      <c r="AQ13" s="1207"/>
      <c r="AR13" s="1207"/>
      <c r="AS13" s="1207"/>
      <c r="AT13" s="1207"/>
      <c r="AU13" s="1207"/>
      <c r="AV13" s="1207"/>
      <c r="AW13" s="1207"/>
      <c r="AX13" s="1207"/>
      <c r="AY13" s="1207"/>
      <c r="AZ13" s="1207"/>
      <c r="BA13" s="1207"/>
      <c r="BB13" s="1207"/>
    </row>
    <row r="14" spans="1:54" ht="15.5" x14ac:dyDescent="0.35">
      <c r="A14" s="1206" t="s">
        <v>18469</v>
      </c>
      <c r="B14" s="1207"/>
      <c r="C14" s="1207"/>
      <c r="D14" s="1207"/>
      <c r="E14" s="1207"/>
      <c r="F14" s="1207"/>
      <c r="G14" s="1207"/>
      <c r="H14" s="1207"/>
      <c r="I14" s="1207"/>
      <c r="J14" s="1207"/>
      <c r="K14" s="1207"/>
      <c r="L14" s="1207"/>
      <c r="M14" s="1207"/>
      <c r="N14" s="1207"/>
      <c r="O14" s="1207"/>
      <c r="P14" s="1207"/>
      <c r="Q14" s="1207"/>
      <c r="R14" s="1207"/>
      <c r="S14" s="1207"/>
      <c r="T14" s="1207"/>
      <c r="U14" s="1207"/>
      <c r="V14" s="1207"/>
      <c r="W14" s="1207"/>
      <c r="X14" s="1207"/>
      <c r="Y14" s="1207"/>
      <c r="Z14" s="1207"/>
      <c r="AA14" s="1207"/>
      <c r="AB14" s="1207"/>
      <c r="AC14" s="1207"/>
      <c r="AD14" s="1207"/>
      <c r="AE14" s="1207"/>
      <c r="AF14" s="1207"/>
      <c r="AG14" s="1207"/>
      <c r="AH14" s="1207"/>
      <c r="AI14" s="1207"/>
      <c r="AJ14" s="1207"/>
      <c r="AK14" s="1207"/>
      <c r="AL14" s="1207"/>
      <c r="AM14" s="1207"/>
      <c r="AN14" s="1207"/>
      <c r="AO14" s="1207"/>
      <c r="AP14" s="1207"/>
      <c r="AQ14" s="1207"/>
      <c r="AR14" s="1207"/>
      <c r="AS14" s="1207"/>
      <c r="AT14" s="1207"/>
      <c r="AU14" s="1207"/>
      <c r="AV14" s="1207"/>
      <c r="AW14" s="1207"/>
      <c r="AX14" s="1207"/>
      <c r="AY14" s="1207"/>
      <c r="AZ14" s="1207"/>
      <c r="BA14" s="1207"/>
      <c r="BB14" s="1207"/>
    </row>
    <row r="15" spans="1:54" ht="31" x14ac:dyDescent="0.35">
      <c r="A15" s="1206" t="s">
        <v>18470</v>
      </c>
      <c r="B15" s="1207"/>
      <c r="C15" s="1207"/>
      <c r="D15" s="1207"/>
      <c r="E15" s="1207"/>
      <c r="F15" s="1207"/>
      <c r="G15" s="1207"/>
      <c r="H15" s="1207"/>
      <c r="I15" s="1207"/>
      <c r="J15" s="1207"/>
      <c r="K15" s="1207"/>
      <c r="L15" s="1207"/>
      <c r="M15" s="1207"/>
      <c r="N15" s="1207"/>
      <c r="O15" s="1207"/>
      <c r="P15" s="1207"/>
      <c r="Q15" s="1207"/>
      <c r="R15" s="1207"/>
      <c r="S15" s="1207"/>
      <c r="T15" s="1207"/>
      <c r="U15" s="1207"/>
      <c r="V15" s="1207"/>
      <c r="W15" s="1207"/>
      <c r="X15" s="1207"/>
      <c r="Y15" s="1207"/>
      <c r="Z15" s="1207"/>
      <c r="AA15" s="1207"/>
      <c r="AB15" s="1207"/>
      <c r="AC15" s="1207"/>
      <c r="AD15" s="1207"/>
      <c r="AE15" s="1207"/>
      <c r="AF15" s="1207"/>
      <c r="AG15" s="1207"/>
      <c r="AH15" s="1207"/>
      <c r="AI15" s="1207"/>
      <c r="AJ15" s="1207"/>
      <c r="AK15" s="1207"/>
      <c r="AL15" s="1207"/>
      <c r="AM15" s="1207"/>
      <c r="AN15" s="1207"/>
      <c r="AO15" s="1207"/>
      <c r="AP15" s="1207"/>
      <c r="AQ15" s="1207"/>
      <c r="AR15" s="1207"/>
      <c r="AS15" s="1207"/>
      <c r="AT15" s="1207"/>
      <c r="AU15" s="1207"/>
      <c r="AV15" s="1207"/>
      <c r="AW15" s="1207"/>
      <c r="AX15" s="1207"/>
      <c r="AY15" s="1207"/>
      <c r="AZ15" s="1207"/>
      <c r="BA15" s="1207"/>
      <c r="BB15" s="1207"/>
    </row>
    <row r="16" spans="1:54" ht="15.5" x14ac:dyDescent="0.35">
      <c r="A16" s="1206" t="s">
        <v>18471</v>
      </c>
      <c r="B16" s="1207"/>
      <c r="C16" s="1207"/>
      <c r="D16" s="1207"/>
      <c r="E16" s="1207"/>
      <c r="F16" s="1207"/>
      <c r="G16" s="1207"/>
      <c r="H16" s="1207"/>
      <c r="I16" s="1207"/>
      <c r="J16" s="1207"/>
      <c r="K16" s="1207"/>
      <c r="L16" s="1207"/>
      <c r="M16" s="1207"/>
      <c r="N16" s="1207"/>
      <c r="O16" s="1207"/>
      <c r="P16" s="1207"/>
      <c r="Q16" s="1207"/>
      <c r="R16" s="1207"/>
      <c r="S16" s="1207"/>
      <c r="T16" s="1207"/>
      <c r="U16" s="1207"/>
      <c r="V16" s="1207"/>
      <c r="W16" s="1207"/>
      <c r="X16" s="1207"/>
      <c r="Y16" s="1207"/>
      <c r="Z16" s="1207"/>
      <c r="AA16" s="1207"/>
      <c r="AB16" s="1207"/>
      <c r="AC16" s="1207"/>
      <c r="AD16" s="1207"/>
      <c r="AE16" s="1207"/>
      <c r="AF16" s="1207"/>
      <c r="AG16" s="1207"/>
      <c r="AH16" s="1207"/>
      <c r="AI16" s="1207"/>
      <c r="AJ16" s="1207"/>
      <c r="AK16" s="1207"/>
      <c r="AL16" s="1207"/>
      <c r="AM16" s="1207"/>
      <c r="AN16" s="1207"/>
      <c r="AO16" s="1207"/>
      <c r="AP16" s="1207"/>
      <c r="AQ16" s="1207"/>
      <c r="AR16" s="1207"/>
      <c r="AS16" s="1207"/>
      <c r="AT16" s="1207"/>
      <c r="AU16" s="1207"/>
      <c r="AV16" s="1207"/>
      <c r="AW16" s="1207"/>
      <c r="AX16" s="1207"/>
      <c r="AY16" s="1207"/>
      <c r="AZ16" s="1207"/>
      <c r="BA16" s="1207"/>
      <c r="BB16" s="1207"/>
    </row>
    <row r="17" spans="1:54" ht="31" x14ac:dyDescent="0.35">
      <c r="A17" s="1206" t="s">
        <v>18472</v>
      </c>
      <c r="B17" s="1207"/>
      <c r="C17" s="1207"/>
      <c r="D17" s="1207"/>
      <c r="E17" s="1207"/>
      <c r="F17" s="1207"/>
      <c r="G17" s="1207"/>
      <c r="H17" s="1207"/>
      <c r="I17" s="1207"/>
      <c r="J17" s="1207"/>
      <c r="K17" s="1207"/>
      <c r="L17" s="1207"/>
      <c r="M17" s="1207"/>
      <c r="N17" s="1207"/>
      <c r="O17" s="1207"/>
      <c r="P17" s="1207"/>
      <c r="Q17" s="1207"/>
      <c r="R17" s="1207"/>
      <c r="S17" s="1207"/>
      <c r="T17" s="1207"/>
      <c r="U17" s="1207"/>
      <c r="V17" s="1207"/>
      <c r="W17" s="1207"/>
      <c r="X17" s="1207"/>
      <c r="Y17" s="1207"/>
      <c r="Z17" s="1207"/>
      <c r="AA17" s="1207"/>
      <c r="AB17" s="1207"/>
      <c r="AC17" s="1207"/>
      <c r="AD17" s="1207"/>
      <c r="AE17" s="1207"/>
      <c r="AF17" s="1207"/>
      <c r="AG17" s="1207"/>
      <c r="AH17" s="1207"/>
      <c r="AI17" s="1207"/>
      <c r="AJ17" s="1207"/>
      <c r="AK17" s="1207"/>
      <c r="AL17" s="1207"/>
      <c r="AM17" s="1207"/>
      <c r="AN17" s="1207"/>
      <c r="AO17" s="1207"/>
      <c r="AP17" s="1207"/>
      <c r="AQ17" s="1207"/>
      <c r="AR17" s="1207"/>
      <c r="AS17" s="1207"/>
      <c r="AT17" s="1207"/>
      <c r="AU17" s="1207"/>
      <c r="AV17" s="1207"/>
      <c r="AW17" s="1207"/>
      <c r="AX17" s="1207"/>
      <c r="AY17" s="1207"/>
      <c r="AZ17" s="1207"/>
      <c r="BA17" s="1207"/>
      <c r="BB17" s="1207"/>
    </row>
    <row r="18" spans="1:54" ht="15.5" x14ac:dyDescent="0.35">
      <c r="A18" s="1206" t="s">
        <v>18473</v>
      </c>
      <c r="B18" s="1207"/>
      <c r="C18" s="1207"/>
      <c r="D18" s="1207"/>
      <c r="E18" s="1207"/>
      <c r="F18" s="1207"/>
      <c r="G18" s="1207"/>
      <c r="H18" s="1207"/>
      <c r="I18" s="1207"/>
      <c r="J18" s="1207"/>
      <c r="K18" s="1207"/>
      <c r="L18" s="1207"/>
      <c r="M18" s="1207"/>
      <c r="N18" s="1207"/>
      <c r="O18" s="1207"/>
      <c r="P18" s="1207"/>
      <c r="Q18" s="1207"/>
      <c r="R18" s="1207"/>
      <c r="S18" s="1207"/>
      <c r="T18" s="1207"/>
      <c r="U18" s="1207"/>
      <c r="V18" s="1207"/>
      <c r="W18" s="1207"/>
      <c r="X18" s="1207"/>
      <c r="Y18" s="1207"/>
      <c r="Z18" s="1207"/>
      <c r="AA18" s="1207"/>
      <c r="AB18" s="1207"/>
      <c r="AC18" s="1207"/>
      <c r="AD18" s="1207"/>
      <c r="AE18" s="1207"/>
      <c r="AF18" s="1207"/>
      <c r="AG18" s="1207"/>
      <c r="AH18" s="1207"/>
      <c r="AI18" s="1207"/>
      <c r="AJ18" s="1207"/>
      <c r="AK18" s="1207"/>
      <c r="AL18" s="1207"/>
      <c r="AM18" s="1207"/>
      <c r="AN18" s="1207"/>
      <c r="AO18" s="1207"/>
      <c r="AP18" s="1207"/>
      <c r="AQ18" s="1207"/>
      <c r="AR18" s="1207"/>
      <c r="AS18" s="1207"/>
      <c r="AT18" s="1207"/>
      <c r="AU18" s="1207"/>
      <c r="AV18" s="1207"/>
      <c r="AW18" s="1207"/>
      <c r="AX18" s="1207"/>
      <c r="AY18" s="1207"/>
      <c r="AZ18" s="1207"/>
      <c r="BA18" s="1207"/>
      <c r="BB18" s="1207"/>
    </row>
    <row r="19" spans="1:54" ht="15.5" x14ac:dyDescent="0.35">
      <c r="A19" s="1206" t="s">
        <v>496</v>
      </c>
      <c r="B19" s="1207"/>
      <c r="C19" s="1207"/>
      <c r="D19" s="1207"/>
      <c r="E19" s="1207"/>
      <c r="F19" s="1207"/>
      <c r="G19" s="1207"/>
      <c r="H19" s="1207"/>
      <c r="I19" s="1207"/>
      <c r="J19" s="1207"/>
      <c r="K19" s="1207"/>
      <c r="L19" s="1207"/>
      <c r="M19" s="1207"/>
      <c r="N19" s="1207"/>
      <c r="O19" s="1207"/>
      <c r="P19" s="1207"/>
      <c r="Q19" s="1207"/>
      <c r="R19" s="1207"/>
      <c r="S19" s="1207"/>
      <c r="T19" s="1207"/>
      <c r="U19" s="1207"/>
      <c r="V19" s="1207"/>
      <c r="W19" s="1207"/>
      <c r="X19" s="1207"/>
      <c r="Y19" s="1207"/>
      <c r="Z19" s="1207"/>
      <c r="AA19" s="1207"/>
      <c r="AB19" s="1207"/>
      <c r="AC19" s="1207"/>
      <c r="AD19" s="1207"/>
      <c r="AE19" s="1207"/>
      <c r="AF19" s="1207"/>
      <c r="AG19" s="1207"/>
      <c r="AH19" s="1207"/>
      <c r="AI19" s="1207"/>
      <c r="AJ19" s="1207"/>
      <c r="AK19" s="1207"/>
      <c r="AL19" s="1207"/>
      <c r="AM19" s="1207"/>
      <c r="AN19" s="1207"/>
      <c r="AO19" s="1207"/>
      <c r="AP19" s="1207"/>
      <c r="AQ19" s="1207"/>
      <c r="AR19" s="1207"/>
      <c r="AS19" s="1207"/>
      <c r="AT19" s="1207"/>
      <c r="AU19" s="1207"/>
      <c r="AV19" s="1207"/>
      <c r="AW19" s="1207"/>
      <c r="AX19" s="1207"/>
      <c r="AY19" s="1207"/>
      <c r="AZ19" s="1207"/>
      <c r="BA19" s="1207"/>
      <c r="BB19" s="1207"/>
    </row>
    <row r="20" spans="1:54" ht="15.5" x14ac:dyDescent="0.35">
      <c r="A20" s="1206" t="s">
        <v>18474</v>
      </c>
      <c r="B20" s="1207"/>
      <c r="C20" s="1207"/>
      <c r="D20" s="1207"/>
      <c r="E20" s="1207"/>
      <c r="F20" s="1207"/>
      <c r="G20" s="1207"/>
      <c r="H20" s="1207"/>
      <c r="I20" s="1207"/>
      <c r="J20" s="1207"/>
      <c r="K20" s="1207"/>
      <c r="L20" s="1207"/>
      <c r="M20" s="1207"/>
      <c r="N20" s="1207"/>
      <c r="O20" s="1207"/>
      <c r="P20" s="1207"/>
      <c r="Q20" s="1207"/>
      <c r="R20" s="1207"/>
      <c r="S20" s="1207"/>
      <c r="T20" s="1207"/>
      <c r="U20" s="1207"/>
      <c r="V20" s="1207"/>
      <c r="W20" s="1207"/>
      <c r="X20" s="1207"/>
      <c r="Y20" s="1207"/>
      <c r="Z20" s="1207"/>
      <c r="AA20" s="1207"/>
      <c r="AB20" s="1207"/>
      <c r="AC20" s="1207"/>
      <c r="AD20" s="1207"/>
      <c r="AE20" s="1207"/>
      <c r="AF20" s="1207"/>
      <c r="AG20" s="1207"/>
      <c r="AH20" s="1207"/>
      <c r="AI20" s="1207"/>
      <c r="AJ20" s="1207"/>
      <c r="AK20" s="1207"/>
      <c r="AL20" s="1207"/>
      <c r="AM20" s="1207"/>
      <c r="AN20" s="1207"/>
      <c r="AO20" s="1207"/>
      <c r="AP20" s="1207"/>
      <c r="AQ20" s="1207"/>
      <c r="AR20" s="1207"/>
      <c r="AS20" s="1207"/>
      <c r="AT20" s="1207"/>
      <c r="AU20" s="1207"/>
      <c r="AV20" s="1207"/>
      <c r="AW20" s="1207"/>
      <c r="AX20" s="1207"/>
      <c r="AY20" s="1207"/>
      <c r="AZ20" s="1207"/>
      <c r="BA20" s="1207"/>
      <c r="BB20" s="1207"/>
    </row>
    <row r="21" spans="1:54" ht="15.5" x14ac:dyDescent="0.35">
      <c r="A21" s="1206" t="s">
        <v>18475</v>
      </c>
      <c r="B21" s="1207"/>
      <c r="C21" s="1207"/>
      <c r="D21" s="1207"/>
      <c r="E21" s="1207"/>
      <c r="F21" s="1207"/>
      <c r="G21" s="1207"/>
      <c r="H21" s="1207"/>
      <c r="I21" s="1207"/>
      <c r="J21" s="1207"/>
      <c r="K21" s="1207"/>
      <c r="L21" s="1207"/>
      <c r="M21" s="1207"/>
      <c r="N21" s="1207"/>
      <c r="O21" s="1207"/>
      <c r="P21" s="1207"/>
      <c r="Q21" s="1207"/>
      <c r="R21" s="1207"/>
      <c r="S21" s="1207"/>
      <c r="T21" s="1207"/>
      <c r="U21" s="1207"/>
      <c r="V21" s="1207"/>
      <c r="W21" s="1207"/>
      <c r="X21" s="1207"/>
      <c r="Y21" s="1207"/>
      <c r="Z21" s="1207"/>
      <c r="AA21" s="1207"/>
      <c r="AB21" s="1207"/>
      <c r="AC21" s="1207"/>
      <c r="AD21" s="1207"/>
      <c r="AE21" s="1207"/>
      <c r="AF21" s="1207"/>
      <c r="AG21" s="1207"/>
      <c r="AH21" s="1207"/>
      <c r="AI21" s="1207"/>
      <c r="AJ21" s="1207"/>
      <c r="AK21" s="1207"/>
      <c r="AL21" s="1207"/>
      <c r="AM21" s="1207"/>
      <c r="AN21" s="1207"/>
      <c r="AO21" s="1207"/>
      <c r="AP21" s="1207"/>
      <c r="AQ21" s="1207"/>
      <c r="AR21" s="1207"/>
      <c r="AS21" s="1207"/>
      <c r="AT21" s="1207"/>
      <c r="AU21" s="1207"/>
      <c r="AV21" s="1207"/>
      <c r="AW21" s="1207"/>
      <c r="AX21" s="1207"/>
      <c r="AY21" s="1207"/>
      <c r="AZ21" s="1207"/>
      <c r="BA21" s="1207"/>
      <c r="BB21" s="1207"/>
    </row>
    <row r="22" spans="1:54" ht="15.5" x14ac:dyDescent="0.35">
      <c r="A22" s="1206" t="s">
        <v>3552</v>
      </c>
      <c r="B22" s="1207"/>
      <c r="C22" s="1207"/>
      <c r="D22" s="1207"/>
      <c r="E22" s="1207"/>
      <c r="F22" s="1207"/>
      <c r="G22" s="1207"/>
      <c r="H22" s="1207"/>
      <c r="I22" s="1207"/>
      <c r="J22" s="1207"/>
      <c r="K22" s="1207"/>
      <c r="L22" s="1207"/>
      <c r="M22" s="1207"/>
      <c r="N22" s="1207"/>
      <c r="O22" s="1207"/>
      <c r="P22" s="1207"/>
      <c r="Q22" s="1207"/>
      <c r="R22" s="1207"/>
      <c r="S22" s="1207"/>
      <c r="T22" s="1207"/>
      <c r="U22" s="1207"/>
      <c r="V22" s="1207"/>
      <c r="W22" s="1207"/>
      <c r="X22" s="1207"/>
      <c r="Y22" s="1207"/>
      <c r="Z22" s="1207"/>
      <c r="AA22" s="1207"/>
      <c r="AB22" s="1207"/>
      <c r="AC22" s="1207"/>
      <c r="AD22" s="1207"/>
      <c r="AE22" s="1207"/>
      <c r="AF22" s="1207"/>
      <c r="AG22" s="1207"/>
      <c r="AH22" s="1207"/>
      <c r="AI22" s="1207"/>
      <c r="AJ22" s="1207"/>
      <c r="AK22" s="1207"/>
      <c r="AL22" s="1207"/>
      <c r="AM22" s="1207"/>
      <c r="AN22" s="1207"/>
      <c r="AO22" s="1207"/>
      <c r="AP22" s="1207"/>
      <c r="AQ22" s="1207"/>
      <c r="AR22" s="1207"/>
      <c r="AS22" s="1207"/>
      <c r="AT22" s="1207"/>
      <c r="AU22" s="1207"/>
      <c r="AV22" s="1207"/>
      <c r="AW22" s="1207"/>
      <c r="AX22" s="1207"/>
      <c r="AY22" s="1207"/>
      <c r="AZ22" s="1207"/>
      <c r="BA22" s="1207"/>
      <c r="BB22" s="1207"/>
    </row>
    <row r="23" spans="1:54" ht="15.5" x14ac:dyDescent="0.35">
      <c r="A23" s="1206" t="s">
        <v>18476</v>
      </c>
      <c r="B23" s="1207"/>
      <c r="C23" s="1207"/>
      <c r="D23" s="1207"/>
      <c r="E23" s="1207"/>
      <c r="F23" s="1207"/>
      <c r="G23" s="1207"/>
      <c r="H23" s="1207"/>
      <c r="I23" s="1207"/>
      <c r="J23" s="1207"/>
      <c r="K23" s="1207"/>
      <c r="L23" s="1207"/>
      <c r="M23" s="1207"/>
      <c r="N23" s="1207"/>
      <c r="O23" s="1207"/>
      <c r="P23" s="1207"/>
      <c r="Q23" s="1207"/>
      <c r="R23" s="1207"/>
      <c r="S23" s="1207"/>
      <c r="T23" s="1207"/>
      <c r="U23" s="1207"/>
      <c r="V23" s="1207"/>
      <c r="W23" s="1207"/>
      <c r="X23" s="1207"/>
      <c r="Y23" s="1207"/>
      <c r="Z23" s="1207"/>
      <c r="AA23" s="1207"/>
      <c r="AB23" s="1207"/>
      <c r="AC23" s="1207"/>
      <c r="AD23" s="1207"/>
      <c r="AE23" s="1207"/>
      <c r="AF23" s="1207"/>
      <c r="AG23" s="1207"/>
      <c r="AH23" s="1207"/>
      <c r="AI23" s="1207"/>
      <c r="AJ23" s="1207"/>
      <c r="AK23" s="1207"/>
      <c r="AL23" s="1207"/>
      <c r="AM23" s="1207"/>
      <c r="AN23" s="1207"/>
      <c r="AO23" s="1207"/>
      <c r="AP23" s="1207"/>
      <c r="AQ23" s="1207"/>
      <c r="AR23" s="1207"/>
      <c r="AS23" s="1207"/>
      <c r="AT23" s="1207"/>
      <c r="AU23" s="1207"/>
      <c r="AV23" s="1207"/>
      <c r="AW23" s="1207"/>
      <c r="AX23" s="1207"/>
      <c r="AY23" s="1207"/>
      <c r="AZ23" s="1207"/>
      <c r="BA23" s="1207"/>
      <c r="BB23" s="1207"/>
    </row>
    <row r="24" spans="1:54" ht="18" customHeight="1" x14ac:dyDescent="0.35">
      <c r="A24" s="1206" t="s">
        <v>18477</v>
      </c>
      <c r="B24" s="1207"/>
      <c r="C24" s="1207"/>
      <c r="D24" s="1207"/>
      <c r="E24" s="1207"/>
      <c r="F24" s="1207"/>
      <c r="G24" s="1207"/>
      <c r="H24" s="1207"/>
      <c r="I24" s="1207"/>
      <c r="J24" s="1207"/>
      <c r="K24" s="1207"/>
      <c r="L24" s="1207"/>
      <c r="M24" s="1207"/>
      <c r="N24" s="1207"/>
      <c r="O24" s="1207"/>
      <c r="P24" s="1207"/>
      <c r="Q24" s="1207"/>
      <c r="R24" s="1207"/>
      <c r="S24" s="1207"/>
      <c r="T24" s="1207"/>
      <c r="U24" s="1207"/>
      <c r="V24" s="1207"/>
      <c r="W24" s="1207"/>
      <c r="X24" s="1207"/>
      <c r="Y24" s="1207"/>
      <c r="Z24" s="1207"/>
      <c r="AA24" s="1207"/>
      <c r="AB24" s="1207"/>
      <c r="AC24" s="1207"/>
      <c r="AD24" s="1207"/>
      <c r="AE24" s="1207"/>
      <c r="AF24" s="1207"/>
      <c r="AG24" s="1207"/>
      <c r="AH24" s="1207"/>
      <c r="AI24" s="1207"/>
      <c r="AJ24" s="1207"/>
      <c r="AK24" s="1207"/>
      <c r="AL24" s="1207"/>
      <c r="AM24" s="1207"/>
      <c r="AN24" s="1207"/>
      <c r="AO24" s="1207"/>
      <c r="AP24" s="1207"/>
      <c r="AQ24" s="1207"/>
      <c r="AR24" s="1207"/>
      <c r="AS24" s="1207"/>
      <c r="AT24" s="1207"/>
      <c r="AU24" s="1207"/>
      <c r="AV24" s="1207"/>
      <c r="AW24" s="1207"/>
      <c r="AX24" s="1207"/>
      <c r="AY24" s="1207"/>
      <c r="AZ24" s="1207"/>
      <c r="BA24" s="1207"/>
      <c r="BB24" s="1207"/>
    </row>
    <row r="25" spans="1:54" ht="15.5" x14ac:dyDescent="0.35">
      <c r="A25" s="1206" t="s">
        <v>497</v>
      </c>
      <c r="B25" s="1207"/>
      <c r="C25" s="1207"/>
      <c r="D25" s="1207"/>
      <c r="E25" s="1207"/>
      <c r="F25" s="1207"/>
      <c r="G25" s="1207"/>
      <c r="H25" s="1207"/>
      <c r="I25" s="1207"/>
      <c r="J25" s="1207"/>
      <c r="K25" s="1207"/>
      <c r="L25" s="1207"/>
      <c r="M25" s="1207"/>
      <c r="N25" s="1207"/>
      <c r="O25" s="1207"/>
      <c r="P25" s="1207"/>
      <c r="Q25" s="1207"/>
      <c r="R25" s="1207"/>
      <c r="S25" s="1207"/>
      <c r="T25" s="1207"/>
      <c r="U25" s="1207"/>
      <c r="V25" s="1207"/>
      <c r="W25" s="1207"/>
      <c r="X25" s="1207"/>
      <c r="Y25" s="1207"/>
      <c r="Z25" s="1207"/>
      <c r="AA25" s="1207"/>
      <c r="AB25" s="1207"/>
      <c r="AC25" s="1207"/>
      <c r="AD25" s="1207"/>
      <c r="AE25" s="1207"/>
      <c r="AF25" s="1207"/>
      <c r="AG25" s="1207"/>
      <c r="AH25" s="1207"/>
      <c r="AI25" s="1207"/>
      <c r="AJ25" s="1207"/>
      <c r="AK25" s="1207"/>
      <c r="AL25" s="1207"/>
      <c r="AM25" s="1207"/>
      <c r="AN25" s="1207"/>
      <c r="AO25" s="1207"/>
      <c r="AP25" s="1207"/>
      <c r="AQ25" s="1207"/>
      <c r="AR25" s="1207"/>
      <c r="AS25" s="1207"/>
      <c r="AT25" s="1207"/>
      <c r="AU25" s="1207"/>
      <c r="AV25" s="1207"/>
      <c r="AW25" s="1207"/>
      <c r="AX25" s="1207"/>
      <c r="AY25" s="1207"/>
      <c r="AZ25" s="1207"/>
      <c r="BA25" s="1207"/>
      <c r="BB25" s="1207"/>
    </row>
    <row r="26" spans="1:54" ht="15.5" x14ac:dyDescent="0.35">
      <c r="A26" s="1206" t="s">
        <v>18478</v>
      </c>
      <c r="B26" s="1207"/>
      <c r="C26" s="1207"/>
      <c r="D26" s="1207"/>
      <c r="E26" s="1207"/>
      <c r="F26" s="1207"/>
      <c r="G26" s="1207"/>
      <c r="H26" s="1207"/>
      <c r="I26" s="1207"/>
      <c r="J26" s="1207"/>
      <c r="K26" s="1207"/>
      <c r="L26" s="1207"/>
      <c r="M26" s="1207"/>
      <c r="N26" s="1207"/>
      <c r="O26" s="1207"/>
      <c r="P26" s="1207"/>
      <c r="Q26" s="1207"/>
      <c r="R26" s="1207"/>
      <c r="S26" s="1207"/>
      <c r="T26" s="1207"/>
      <c r="U26" s="1207"/>
      <c r="V26" s="1207"/>
      <c r="W26" s="1207"/>
      <c r="X26" s="1207"/>
      <c r="Y26" s="1207"/>
      <c r="Z26" s="1207"/>
      <c r="AA26" s="1207"/>
      <c r="AB26" s="1207"/>
      <c r="AC26" s="1207"/>
      <c r="AD26" s="1207"/>
      <c r="AE26" s="1207"/>
      <c r="AF26" s="1207"/>
      <c r="AG26" s="1207"/>
      <c r="AH26" s="1207"/>
      <c r="AI26" s="1207"/>
      <c r="AJ26" s="1207"/>
      <c r="AK26" s="1207"/>
      <c r="AL26" s="1207"/>
      <c r="AM26" s="1207"/>
      <c r="AN26" s="1207"/>
      <c r="AO26" s="1207"/>
      <c r="AP26" s="1207"/>
      <c r="AQ26" s="1207"/>
      <c r="AR26" s="1207"/>
      <c r="AS26" s="1207"/>
      <c r="AT26" s="1207"/>
      <c r="AU26" s="1207"/>
      <c r="AV26" s="1207"/>
      <c r="AW26" s="1207"/>
      <c r="AX26" s="1207"/>
      <c r="AY26" s="1207"/>
      <c r="AZ26" s="1207"/>
      <c r="BA26" s="1207"/>
      <c r="BB26" s="1207"/>
    </row>
    <row r="27" spans="1:54" ht="15.5" x14ac:dyDescent="0.35">
      <c r="A27" s="1206" t="s">
        <v>18479</v>
      </c>
      <c r="B27" s="1207"/>
      <c r="C27" s="1207"/>
      <c r="D27" s="1207"/>
      <c r="E27" s="1207"/>
      <c r="F27" s="1207"/>
      <c r="G27" s="1207"/>
      <c r="H27" s="1207"/>
      <c r="I27" s="1207"/>
      <c r="J27" s="1207"/>
      <c r="K27" s="1207"/>
      <c r="L27" s="1207"/>
      <c r="M27" s="1207"/>
      <c r="N27" s="1207"/>
      <c r="O27" s="1207"/>
      <c r="P27" s="1207"/>
      <c r="Q27" s="1207"/>
      <c r="R27" s="1207"/>
      <c r="S27" s="1207"/>
      <c r="T27" s="1207"/>
      <c r="U27" s="1207"/>
      <c r="V27" s="1207"/>
      <c r="W27" s="1207"/>
      <c r="X27" s="1207"/>
      <c r="Y27" s="1207"/>
      <c r="Z27" s="1207"/>
      <c r="AA27" s="1207"/>
      <c r="AB27" s="1207"/>
      <c r="AC27" s="1207"/>
      <c r="AD27" s="1207"/>
      <c r="AE27" s="1207"/>
      <c r="AF27" s="1207"/>
      <c r="AG27" s="1207"/>
      <c r="AH27" s="1207"/>
      <c r="AI27" s="1207"/>
      <c r="AJ27" s="1207"/>
      <c r="AK27" s="1207"/>
      <c r="AL27" s="1207"/>
      <c r="AM27" s="1207"/>
      <c r="AN27" s="1207"/>
      <c r="AO27" s="1207"/>
      <c r="AP27" s="1207"/>
      <c r="AQ27" s="1207"/>
      <c r="AR27" s="1207"/>
      <c r="AS27" s="1207"/>
      <c r="AT27" s="1207"/>
      <c r="AU27" s="1207"/>
      <c r="AV27" s="1207"/>
      <c r="AW27" s="1207"/>
      <c r="AX27" s="1207"/>
      <c r="AY27" s="1207"/>
      <c r="AZ27" s="1207"/>
      <c r="BA27" s="1207"/>
      <c r="BB27" s="1207"/>
    </row>
    <row r="28" spans="1:54" ht="31" x14ac:dyDescent="0.35">
      <c r="A28" s="1206" t="s">
        <v>18480</v>
      </c>
      <c r="B28" s="1207"/>
      <c r="C28" s="1207"/>
      <c r="D28" s="1207"/>
      <c r="E28" s="1207"/>
      <c r="F28" s="1207"/>
      <c r="G28" s="1207"/>
      <c r="H28" s="1207"/>
      <c r="I28" s="1207"/>
      <c r="J28" s="1207"/>
      <c r="K28" s="1207"/>
      <c r="L28" s="1207"/>
      <c r="M28" s="1207"/>
      <c r="N28" s="1207"/>
      <c r="O28" s="1207"/>
      <c r="P28" s="1207"/>
      <c r="Q28" s="1207"/>
      <c r="R28" s="1207"/>
      <c r="S28" s="1207"/>
      <c r="T28" s="1207"/>
      <c r="U28" s="1207"/>
      <c r="V28" s="1207"/>
      <c r="W28" s="1207"/>
      <c r="X28" s="1207"/>
      <c r="Y28" s="1207"/>
      <c r="Z28" s="1207"/>
      <c r="AA28" s="1207"/>
      <c r="AB28" s="1207"/>
      <c r="AC28" s="1207"/>
      <c r="AD28" s="1207"/>
      <c r="AE28" s="1207"/>
      <c r="AF28" s="1207"/>
      <c r="AG28" s="1207"/>
      <c r="AH28" s="1207"/>
      <c r="AI28" s="1207"/>
      <c r="AJ28" s="1207"/>
      <c r="AK28" s="1207"/>
      <c r="AL28" s="1207"/>
      <c r="AM28" s="1207"/>
      <c r="AN28" s="1207"/>
      <c r="AO28" s="1207"/>
      <c r="AP28" s="1207"/>
      <c r="AQ28" s="1207"/>
      <c r="AR28" s="1207"/>
      <c r="AS28" s="1207"/>
      <c r="AT28" s="1207"/>
      <c r="AU28" s="1207"/>
      <c r="AV28" s="1207"/>
      <c r="AW28" s="1207"/>
      <c r="AX28" s="1207"/>
      <c r="AY28" s="1207"/>
      <c r="AZ28" s="1207"/>
      <c r="BA28" s="1207"/>
      <c r="BB28" s="1207"/>
    </row>
    <row r="29" spans="1:54" ht="46.5" x14ac:dyDescent="0.35">
      <c r="A29" s="1206" t="s">
        <v>18481</v>
      </c>
      <c r="B29" s="1207"/>
      <c r="C29" s="1207"/>
      <c r="D29" s="1207"/>
      <c r="E29" s="1207"/>
      <c r="F29" s="1207"/>
      <c r="G29" s="1207"/>
      <c r="H29" s="1207"/>
      <c r="I29" s="1207"/>
      <c r="J29" s="1207"/>
      <c r="K29" s="1207"/>
      <c r="L29" s="1207"/>
      <c r="M29" s="1207"/>
      <c r="N29" s="1207"/>
      <c r="O29" s="1207"/>
      <c r="P29" s="1207"/>
      <c r="Q29" s="1207"/>
      <c r="R29" s="1207"/>
      <c r="S29" s="1207"/>
      <c r="T29" s="1207"/>
      <c r="U29" s="1207"/>
      <c r="V29" s="1207"/>
      <c r="W29" s="1207"/>
      <c r="X29" s="1207"/>
      <c r="Y29" s="1207"/>
      <c r="Z29" s="1207"/>
      <c r="AA29" s="1207"/>
      <c r="AB29" s="1207"/>
      <c r="AC29" s="1207"/>
      <c r="AD29" s="1207"/>
      <c r="AE29" s="1207"/>
      <c r="AF29" s="1207"/>
      <c r="AG29" s="1207"/>
      <c r="AH29" s="1207"/>
      <c r="AI29" s="1207"/>
      <c r="AJ29" s="1207"/>
      <c r="AK29" s="1207"/>
      <c r="AL29" s="1207"/>
      <c r="AM29" s="1207"/>
      <c r="AN29" s="1207"/>
      <c r="AO29" s="1207"/>
      <c r="AP29" s="1207"/>
      <c r="AQ29" s="1207"/>
      <c r="AR29" s="1207"/>
      <c r="AS29" s="1207"/>
      <c r="AT29" s="1207"/>
      <c r="AU29" s="1207"/>
      <c r="AV29" s="1207"/>
      <c r="AW29" s="1207"/>
      <c r="AX29" s="1207"/>
      <c r="AY29" s="1207"/>
      <c r="AZ29" s="1207"/>
      <c r="BA29" s="1207"/>
      <c r="BB29" s="1207"/>
    </row>
    <row r="30" spans="1:54" ht="46.5" x14ac:dyDescent="0.35">
      <c r="A30" s="1206" t="s">
        <v>18482</v>
      </c>
      <c r="B30" s="1207"/>
      <c r="C30" s="1207"/>
      <c r="D30" s="1207"/>
      <c r="E30" s="1207"/>
      <c r="F30" s="1207"/>
      <c r="G30" s="1207"/>
      <c r="H30" s="1207"/>
      <c r="I30" s="1207"/>
      <c r="J30" s="1207"/>
      <c r="K30" s="1207"/>
      <c r="L30" s="1207"/>
      <c r="M30" s="1207"/>
      <c r="N30" s="1207"/>
      <c r="O30" s="1207"/>
      <c r="P30" s="1207"/>
      <c r="Q30" s="1207"/>
      <c r="R30" s="1207"/>
      <c r="S30" s="1207"/>
      <c r="T30" s="1207"/>
      <c r="U30" s="1207"/>
      <c r="V30" s="1207"/>
      <c r="W30" s="1207"/>
      <c r="X30" s="1207"/>
      <c r="Y30" s="1207"/>
      <c r="Z30" s="1207"/>
      <c r="AA30" s="1207"/>
      <c r="AB30" s="1207"/>
      <c r="AC30" s="1207"/>
      <c r="AD30" s="1207"/>
      <c r="AE30" s="1207"/>
      <c r="AF30" s="1207"/>
      <c r="AG30" s="1207"/>
      <c r="AH30" s="1207"/>
      <c r="AI30" s="1207"/>
      <c r="AJ30" s="1207"/>
      <c r="AK30" s="1207"/>
      <c r="AL30" s="1207"/>
      <c r="AM30" s="1207"/>
      <c r="AN30" s="1207"/>
      <c r="AO30" s="1207"/>
      <c r="AP30" s="1207"/>
      <c r="AQ30" s="1207"/>
      <c r="AR30" s="1207"/>
      <c r="AS30" s="1207"/>
      <c r="AT30" s="1207"/>
      <c r="AU30" s="1207"/>
      <c r="AV30" s="1207"/>
      <c r="AW30" s="1207"/>
      <c r="AX30" s="1207"/>
      <c r="AY30" s="1207"/>
      <c r="AZ30" s="1207"/>
      <c r="BA30" s="1207"/>
      <c r="BB30" s="1207"/>
    </row>
    <row r="31" spans="1:54" ht="46.5" x14ac:dyDescent="0.35">
      <c r="A31" s="1206" t="s">
        <v>18483</v>
      </c>
      <c r="B31" s="1207"/>
      <c r="C31" s="1207"/>
      <c r="D31" s="1207"/>
      <c r="E31" s="1207"/>
      <c r="F31" s="1207"/>
      <c r="G31" s="1207"/>
      <c r="H31" s="1207"/>
      <c r="I31" s="1207"/>
      <c r="J31" s="1207"/>
      <c r="K31" s="1207"/>
      <c r="L31" s="1207"/>
      <c r="M31" s="1207"/>
      <c r="N31" s="1207"/>
      <c r="O31" s="1207"/>
      <c r="P31" s="1207"/>
      <c r="Q31" s="1207"/>
      <c r="R31" s="1207"/>
      <c r="S31" s="1207"/>
      <c r="T31" s="1207"/>
      <c r="U31" s="1207"/>
      <c r="V31" s="1207"/>
      <c r="W31" s="1207"/>
      <c r="X31" s="1207"/>
      <c r="Y31" s="1207"/>
      <c r="Z31" s="1207"/>
      <c r="AA31" s="1207"/>
      <c r="AB31" s="1207"/>
      <c r="AC31" s="1207"/>
      <c r="AD31" s="1207"/>
      <c r="AE31" s="1207"/>
      <c r="AF31" s="1207"/>
      <c r="AG31" s="1207"/>
      <c r="AH31" s="1207"/>
      <c r="AI31" s="1207"/>
      <c r="AJ31" s="1207"/>
      <c r="AK31" s="1207"/>
      <c r="AL31" s="1207"/>
      <c r="AM31" s="1207"/>
      <c r="AN31" s="1207"/>
      <c r="AO31" s="1207"/>
      <c r="AP31" s="1207"/>
      <c r="AQ31" s="1207"/>
      <c r="AR31" s="1207"/>
      <c r="AS31" s="1207"/>
      <c r="AT31" s="1207"/>
      <c r="AU31" s="1207"/>
      <c r="AV31" s="1207"/>
      <c r="AW31" s="1207"/>
      <c r="AX31" s="1207"/>
      <c r="AY31" s="1207"/>
      <c r="AZ31" s="1207"/>
      <c r="BA31" s="1207"/>
      <c r="BB31" s="1207"/>
    </row>
    <row r="32" spans="1:54" ht="15.5" x14ac:dyDescent="0.35">
      <c r="A32" s="1206" t="s">
        <v>2422</v>
      </c>
      <c r="B32" s="1207"/>
      <c r="C32" s="1207"/>
      <c r="D32" s="1207"/>
      <c r="E32" s="1207"/>
      <c r="F32" s="1207"/>
      <c r="G32" s="1207"/>
      <c r="H32" s="1207"/>
      <c r="I32" s="1207"/>
      <c r="J32" s="1207"/>
      <c r="K32" s="1207"/>
      <c r="L32" s="1207"/>
      <c r="M32" s="1207"/>
      <c r="N32" s="1207"/>
      <c r="O32" s="1207"/>
      <c r="P32" s="1207"/>
      <c r="Q32" s="1207"/>
      <c r="R32" s="1207"/>
      <c r="S32" s="1207"/>
      <c r="T32" s="1207"/>
      <c r="U32" s="1207"/>
      <c r="V32" s="1207"/>
      <c r="W32" s="1207"/>
      <c r="X32" s="1207"/>
      <c r="Y32" s="1207"/>
      <c r="Z32" s="1207"/>
      <c r="AA32" s="1207"/>
      <c r="AB32" s="1207"/>
      <c r="AC32" s="1207"/>
      <c r="AD32" s="1207"/>
      <c r="AE32" s="1207"/>
      <c r="AF32" s="1207"/>
      <c r="AG32" s="1207"/>
      <c r="AH32" s="1207"/>
      <c r="AI32" s="1207"/>
      <c r="AJ32" s="1207"/>
      <c r="AK32" s="1207"/>
      <c r="AL32" s="1207"/>
      <c r="AM32" s="1207"/>
      <c r="AN32" s="1207"/>
      <c r="AO32" s="1207"/>
      <c r="AP32" s="1207"/>
      <c r="AQ32" s="1207"/>
      <c r="AR32" s="1207"/>
      <c r="AS32" s="1207"/>
      <c r="AT32" s="1207"/>
      <c r="AU32" s="1207"/>
      <c r="AV32" s="1207"/>
      <c r="AW32" s="1207"/>
      <c r="AX32" s="1207"/>
      <c r="AY32" s="1207"/>
      <c r="AZ32" s="1207"/>
      <c r="BA32" s="1207"/>
      <c r="BB32" s="1207"/>
    </row>
    <row r="33" spans="1:54" ht="31" x14ac:dyDescent="0.35">
      <c r="A33" s="1206" t="s">
        <v>18484</v>
      </c>
      <c r="B33" s="1207"/>
      <c r="C33" s="1207"/>
      <c r="D33" s="1207"/>
      <c r="E33" s="1207"/>
      <c r="F33" s="1207"/>
      <c r="G33" s="1207"/>
      <c r="H33" s="1207"/>
      <c r="I33" s="1207"/>
      <c r="J33" s="1207"/>
      <c r="K33" s="1207"/>
      <c r="L33" s="1207"/>
      <c r="M33" s="1207"/>
      <c r="N33" s="1207"/>
      <c r="O33" s="1207"/>
      <c r="P33" s="1207"/>
      <c r="Q33" s="1207"/>
      <c r="R33" s="1207"/>
      <c r="S33" s="1207"/>
      <c r="T33" s="1207"/>
      <c r="U33" s="1207"/>
      <c r="V33" s="1207"/>
      <c r="W33" s="1207"/>
      <c r="X33" s="1207"/>
      <c r="Y33" s="1207"/>
      <c r="Z33" s="1207"/>
      <c r="AA33" s="1207"/>
      <c r="AB33" s="1207"/>
      <c r="AC33" s="1207"/>
      <c r="AD33" s="1207"/>
      <c r="AE33" s="1207"/>
      <c r="AF33" s="1207"/>
      <c r="AG33" s="1207"/>
      <c r="AH33" s="1207"/>
      <c r="AI33" s="1207"/>
      <c r="AJ33" s="1207"/>
      <c r="AK33" s="1207"/>
      <c r="AL33" s="1207"/>
      <c r="AM33" s="1207"/>
      <c r="AN33" s="1207"/>
      <c r="AO33" s="1207"/>
      <c r="AP33" s="1207"/>
      <c r="AQ33" s="1207"/>
      <c r="AR33" s="1207"/>
      <c r="AS33" s="1207"/>
      <c r="AT33" s="1207"/>
      <c r="AU33" s="1207"/>
      <c r="AV33" s="1207"/>
      <c r="AW33" s="1207"/>
      <c r="AX33" s="1207"/>
      <c r="AY33" s="1207"/>
      <c r="AZ33" s="1207"/>
      <c r="BA33" s="1207"/>
      <c r="BB33" s="1207"/>
    </row>
    <row r="34" spans="1:54" ht="31" x14ac:dyDescent="0.35">
      <c r="A34" s="1206" t="s">
        <v>18485</v>
      </c>
      <c r="B34" s="1207"/>
      <c r="C34" s="1207"/>
      <c r="D34" s="1207"/>
      <c r="E34" s="1207"/>
      <c r="F34" s="1207"/>
      <c r="G34" s="1207"/>
      <c r="H34" s="1207"/>
      <c r="I34" s="1207"/>
      <c r="J34" s="1207"/>
      <c r="K34" s="1207"/>
      <c r="L34" s="1207"/>
      <c r="M34" s="1207"/>
      <c r="N34" s="1207"/>
      <c r="O34" s="1207"/>
      <c r="P34" s="1207"/>
      <c r="Q34" s="1207"/>
      <c r="R34" s="1207"/>
      <c r="S34" s="1207"/>
      <c r="T34" s="1207"/>
      <c r="U34" s="1207"/>
      <c r="V34" s="1207"/>
      <c r="W34" s="1207"/>
      <c r="X34" s="1207"/>
      <c r="Y34" s="1207"/>
      <c r="Z34" s="1207"/>
      <c r="AA34" s="1207"/>
      <c r="AB34" s="1207"/>
      <c r="AC34" s="1207"/>
      <c r="AD34" s="1207"/>
      <c r="AE34" s="1207"/>
      <c r="AF34" s="1207"/>
      <c r="AG34" s="1207"/>
      <c r="AH34" s="1207"/>
      <c r="AI34" s="1207"/>
      <c r="AJ34" s="1207"/>
      <c r="AK34" s="1207"/>
      <c r="AL34" s="1207"/>
      <c r="AM34" s="1207"/>
      <c r="AN34" s="1207"/>
      <c r="AO34" s="1207"/>
      <c r="AP34" s="1207"/>
      <c r="AQ34" s="1207"/>
      <c r="AR34" s="1207"/>
      <c r="AS34" s="1207"/>
      <c r="AT34" s="1207"/>
      <c r="AU34" s="1207"/>
      <c r="AV34" s="1207"/>
      <c r="AW34" s="1207"/>
      <c r="AX34" s="1207"/>
      <c r="AY34" s="1207"/>
      <c r="AZ34" s="1207"/>
      <c r="BA34" s="1207"/>
      <c r="BB34" s="1207"/>
    </row>
    <row r="35" spans="1:54" ht="15.5" x14ac:dyDescent="0.35">
      <c r="A35" s="1206" t="s">
        <v>2730</v>
      </c>
      <c r="B35" s="1207"/>
      <c r="C35" s="1207"/>
      <c r="D35" s="1207"/>
      <c r="E35" s="1207"/>
      <c r="F35" s="1207"/>
      <c r="G35" s="1207"/>
      <c r="H35" s="1207"/>
      <c r="I35" s="1207"/>
      <c r="J35" s="1207"/>
      <c r="K35" s="1207"/>
      <c r="L35" s="1207"/>
      <c r="M35" s="1207"/>
      <c r="N35" s="1207"/>
      <c r="O35" s="1207"/>
      <c r="P35" s="1207"/>
      <c r="Q35" s="1207"/>
      <c r="R35" s="1207"/>
      <c r="S35" s="1207"/>
      <c r="T35" s="1207"/>
      <c r="U35" s="1207"/>
      <c r="V35" s="1207"/>
      <c r="W35" s="1207"/>
      <c r="X35" s="1207"/>
      <c r="Y35" s="1207"/>
      <c r="Z35" s="1207"/>
      <c r="AA35" s="1207"/>
      <c r="AB35" s="1207"/>
      <c r="AC35" s="1207"/>
      <c r="AD35" s="1207"/>
      <c r="AE35" s="1207"/>
      <c r="AF35" s="1207"/>
      <c r="AG35" s="1207"/>
      <c r="AH35" s="1207"/>
      <c r="AI35" s="1207"/>
      <c r="AJ35" s="1207"/>
      <c r="AK35" s="1207"/>
      <c r="AL35" s="1207"/>
      <c r="AM35" s="1207"/>
      <c r="AN35" s="1207"/>
      <c r="AO35" s="1207"/>
      <c r="AP35" s="1207"/>
      <c r="AQ35" s="1207"/>
      <c r="AR35" s="1207"/>
      <c r="AS35" s="1207"/>
      <c r="AT35" s="1207"/>
      <c r="AU35" s="1207"/>
      <c r="AV35" s="1207"/>
      <c r="AW35" s="1207"/>
      <c r="AX35" s="1207"/>
      <c r="AY35" s="1207"/>
      <c r="AZ35" s="1207"/>
      <c r="BA35" s="1207"/>
      <c r="BB35" s="1207"/>
    </row>
    <row r="36" spans="1:54" ht="31" x14ac:dyDescent="0.35">
      <c r="A36" s="1206" t="s">
        <v>18486</v>
      </c>
      <c r="B36" s="1207"/>
      <c r="C36" s="1207"/>
      <c r="D36" s="1207"/>
      <c r="E36" s="1207"/>
      <c r="F36" s="1207"/>
      <c r="G36" s="1207"/>
      <c r="H36" s="1207"/>
      <c r="I36" s="1207"/>
      <c r="J36" s="1207"/>
      <c r="K36" s="1207"/>
      <c r="L36" s="1207"/>
      <c r="M36" s="1207"/>
      <c r="N36" s="1207"/>
      <c r="O36" s="1207"/>
      <c r="P36" s="1207"/>
      <c r="Q36" s="1207"/>
      <c r="R36" s="1207"/>
      <c r="S36" s="1207"/>
      <c r="T36" s="1207"/>
      <c r="U36" s="1207"/>
      <c r="V36" s="1207"/>
      <c r="W36" s="1207"/>
      <c r="X36" s="1207"/>
      <c r="Y36" s="1207"/>
      <c r="Z36" s="1207"/>
      <c r="AA36" s="1207"/>
      <c r="AB36" s="1207"/>
      <c r="AC36" s="1207"/>
      <c r="AD36" s="1207"/>
      <c r="AE36" s="1207"/>
      <c r="AF36" s="1207"/>
      <c r="AG36" s="1207"/>
      <c r="AH36" s="1207"/>
      <c r="AI36" s="1207"/>
      <c r="AJ36" s="1207"/>
      <c r="AK36" s="1207"/>
      <c r="AL36" s="1207"/>
      <c r="AM36" s="1207"/>
      <c r="AN36" s="1207"/>
      <c r="AO36" s="1207"/>
      <c r="AP36" s="1207"/>
      <c r="AQ36" s="1207"/>
      <c r="AR36" s="1207"/>
      <c r="AS36" s="1207"/>
      <c r="AT36" s="1207"/>
      <c r="AU36" s="1207"/>
      <c r="AV36" s="1207"/>
      <c r="AW36" s="1207"/>
      <c r="AX36" s="1207"/>
      <c r="AY36" s="1207"/>
      <c r="AZ36" s="1207"/>
      <c r="BA36" s="1207"/>
      <c r="BB36" s="1207"/>
    </row>
    <row r="37" spans="1:54" ht="108.5" x14ac:dyDescent="0.35">
      <c r="A37" s="1206" t="s">
        <v>18487</v>
      </c>
      <c r="B37" s="1207"/>
      <c r="C37" s="1207"/>
      <c r="D37" s="1207"/>
      <c r="E37" s="1207"/>
      <c r="F37" s="1207"/>
      <c r="G37" s="1207"/>
      <c r="H37" s="1207"/>
      <c r="I37" s="1207"/>
      <c r="J37" s="1207"/>
      <c r="K37" s="1207"/>
      <c r="L37" s="1207"/>
      <c r="M37" s="1207"/>
      <c r="N37" s="1207"/>
      <c r="O37" s="1207"/>
      <c r="P37" s="1207"/>
      <c r="Q37" s="1207"/>
      <c r="R37" s="1207"/>
      <c r="S37" s="1207"/>
      <c r="T37" s="1207"/>
      <c r="U37" s="1207"/>
      <c r="V37" s="1207"/>
      <c r="W37" s="1207"/>
      <c r="X37" s="1207"/>
      <c r="Y37" s="1207"/>
      <c r="Z37" s="1207"/>
      <c r="AA37" s="1207"/>
      <c r="AB37" s="1207"/>
      <c r="AC37" s="1207"/>
      <c r="AD37" s="1207"/>
      <c r="AE37" s="1207"/>
      <c r="AF37" s="1207"/>
      <c r="AG37" s="1207"/>
      <c r="AH37" s="1207"/>
      <c r="AI37" s="1207"/>
      <c r="AJ37" s="1207"/>
      <c r="AK37" s="1207"/>
      <c r="AL37" s="1207"/>
      <c r="AM37" s="1207"/>
      <c r="AN37" s="1207"/>
      <c r="AO37" s="1207"/>
      <c r="AP37" s="1207"/>
      <c r="AQ37" s="1207"/>
      <c r="AR37" s="1207"/>
      <c r="AS37" s="1207"/>
      <c r="AT37" s="1207"/>
      <c r="AU37" s="1207"/>
      <c r="AV37" s="1207"/>
      <c r="AW37" s="1207"/>
      <c r="AX37" s="1207"/>
      <c r="AY37" s="1207"/>
      <c r="AZ37" s="1207"/>
      <c r="BA37" s="1207"/>
      <c r="BB37" s="1207"/>
    </row>
    <row r="38" spans="1:54" ht="15.5" x14ac:dyDescent="0.35">
      <c r="A38" s="1206" t="s">
        <v>6882</v>
      </c>
      <c r="B38" s="1207"/>
      <c r="C38" s="1207"/>
      <c r="D38" s="1207"/>
      <c r="E38" s="1207"/>
      <c r="F38" s="1207"/>
      <c r="G38" s="1207"/>
      <c r="H38" s="1207"/>
      <c r="I38" s="1207"/>
      <c r="J38" s="1207"/>
      <c r="K38" s="1207"/>
      <c r="L38" s="1207"/>
      <c r="M38" s="1207"/>
      <c r="N38" s="1207"/>
      <c r="O38" s="1207"/>
      <c r="P38" s="1207"/>
      <c r="Q38" s="1207"/>
      <c r="R38" s="1207"/>
      <c r="S38" s="1207"/>
      <c r="T38" s="1207"/>
      <c r="U38" s="1207"/>
      <c r="V38" s="1207"/>
      <c r="W38" s="1207"/>
      <c r="X38" s="1207"/>
      <c r="Y38" s="1207"/>
      <c r="Z38" s="1207"/>
      <c r="AA38" s="1207"/>
      <c r="AB38" s="1207"/>
      <c r="AC38" s="1207"/>
      <c r="AD38" s="1207"/>
      <c r="AE38" s="1207"/>
      <c r="AF38" s="1207"/>
      <c r="AG38" s="1207"/>
      <c r="AH38" s="1207"/>
      <c r="AI38" s="1207"/>
      <c r="AJ38" s="1207"/>
      <c r="AK38" s="1207"/>
      <c r="AL38" s="1207"/>
      <c r="AM38" s="1207"/>
      <c r="AN38" s="1207"/>
      <c r="AO38" s="1207"/>
      <c r="AP38" s="1207"/>
      <c r="AQ38" s="1207"/>
      <c r="AR38" s="1207"/>
      <c r="AS38" s="1207"/>
      <c r="AT38" s="1207"/>
      <c r="AU38" s="1207"/>
      <c r="AV38" s="1207"/>
      <c r="AW38" s="1207"/>
      <c r="AX38" s="1207"/>
      <c r="AY38" s="1207"/>
      <c r="AZ38" s="1207"/>
      <c r="BA38" s="1207"/>
      <c r="BB38" s="1207"/>
    </row>
    <row r="39" spans="1:54" ht="15.5" x14ac:dyDescent="0.35">
      <c r="A39" s="1206" t="s">
        <v>3797</v>
      </c>
      <c r="B39" s="1207"/>
      <c r="C39" s="1207"/>
      <c r="D39" s="1207"/>
      <c r="E39" s="1207"/>
      <c r="F39" s="1207"/>
      <c r="G39" s="1207"/>
      <c r="H39" s="1207"/>
      <c r="I39" s="1207"/>
      <c r="J39" s="1207"/>
      <c r="K39" s="1207"/>
      <c r="L39" s="1207"/>
      <c r="M39" s="1207"/>
      <c r="N39" s="1207"/>
      <c r="O39" s="1207"/>
      <c r="P39" s="1207"/>
      <c r="Q39" s="1207"/>
      <c r="R39" s="1207"/>
      <c r="S39" s="1207"/>
      <c r="T39" s="1207"/>
      <c r="U39" s="1207"/>
      <c r="V39" s="1207"/>
      <c r="W39" s="1207"/>
      <c r="X39" s="1207"/>
      <c r="Y39" s="1207"/>
      <c r="Z39" s="1207"/>
      <c r="AA39" s="1207"/>
      <c r="AB39" s="1207"/>
      <c r="AC39" s="1207"/>
      <c r="AD39" s="1207"/>
      <c r="AE39" s="1207"/>
      <c r="AF39" s="1207"/>
      <c r="AG39" s="1207"/>
      <c r="AH39" s="1207"/>
      <c r="AI39" s="1207"/>
      <c r="AJ39" s="1207"/>
      <c r="AK39" s="1207"/>
      <c r="AL39" s="1207"/>
      <c r="AM39" s="1207"/>
      <c r="AN39" s="1207"/>
      <c r="AO39" s="1207"/>
      <c r="AP39" s="1207"/>
      <c r="AQ39" s="1207"/>
      <c r="AR39" s="1207"/>
      <c r="AS39" s="1207"/>
      <c r="AT39" s="1207"/>
      <c r="AU39" s="1207"/>
      <c r="AV39" s="1207"/>
      <c r="AW39" s="1207"/>
      <c r="AX39" s="1207"/>
      <c r="AY39" s="1207"/>
      <c r="AZ39" s="1207"/>
      <c r="BA39" s="1207"/>
      <c r="BB39" s="1207"/>
    </row>
    <row r="40" spans="1:54" ht="31" x14ac:dyDescent="0.35">
      <c r="A40" s="1206" t="s">
        <v>18488</v>
      </c>
      <c r="B40" s="1207"/>
      <c r="C40" s="1207"/>
      <c r="D40" s="1207"/>
      <c r="E40" s="1207"/>
      <c r="F40" s="1207"/>
      <c r="G40" s="1207"/>
      <c r="H40" s="1207"/>
      <c r="I40" s="1207"/>
      <c r="J40" s="1207"/>
      <c r="K40" s="1207"/>
      <c r="L40" s="1207"/>
      <c r="M40" s="1207"/>
      <c r="N40" s="1207"/>
      <c r="O40" s="1207"/>
      <c r="P40" s="1207"/>
      <c r="Q40" s="1207"/>
      <c r="R40" s="1207"/>
      <c r="S40" s="1207"/>
      <c r="T40" s="1207"/>
      <c r="U40" s="1207"/>
      <c r="V40" s="1207"/>
      <c r="W40" s="1207"/>
      <c r="X40" s="1207"/>
      <c r="Y40" s="1207"/>
      <c r="Z40" s="1207"/>
      <c r="AA40" s="1207"/>
      <c r="AB40" s="1207"/>
      <c r="AC40" s="1207"/>
      <c r="AD40" s="1207"/>
      <c r="AE40" s="1207"/>
      <c r="AF40" s="1207"/>
      <c r="AG40" s="1207"/>
      <c r="AH40" s="1207"/>
      <c r="AI40" s="1207"/>
      <c r="AJ40" s="1207"/>
      <c r="AK40" s="1207"/>
      <c r="AL40" s="1207"/>
      <c r="AM40" s="1207"/>
      <c r="AN40" s="1207"/>
      <c r="AO40" s="1207"/>
      <c r="AP40" s="1207"/>
      <c r="AQ40" s="1207"/>
      <c r="AR40" s="1207"/>
      <c r="AS40" s="1207"/>
      <c r="AT40" s="1207"/>
      <c r="AU40" s="1207"/>
      <c r="AV40" s="1207"/>
      <c r="AW40" s="1207"/>
      <c r="AX40" s="1207"/>
      <c r="AY40" s="1207"/>
      <c r="AZ40" s="1207"/>
      <c r="BA40" s="1207"/>
      <c r="BB40" s="1207"/>
    </row>
    <row r="41" spans="1:54" ht="15.5" x14ac:dyDescent="0.35">
      <c r="A41" s="1206" t="s">
        <v>6882</v>
      </c>
      <c r="B41" s="1207"/>
      <c r="C41" s="1207"/>
      <c r="D41" s="1207"/>
      <c r="E41" s="1207"/>
      <c r="F41" s="1207"/>
      <c r="G41" s="1207"/>
      <c r="H41" s="1207"/>
      <c r="I41" s="1207"/>
      <c r="J41" s="1207"/>
      <c r="K41" s="1207"/>
      <c r="L41" s="1207"/>
      <c r="M41" s="1207"/>
      <c r="N41" s="1207"/>
      <c r="O41" s="1207"/>
      <c r="P41" s="1207"/>
      <c r="Q41" s="1207"/>
      <c r="R41" s="1207"/>
      <c r="S41" s="1207"/>
      <c r="T41" s="1207"/>
      <c r="U41" s="1207"/>
      <c r="V41" s="1207"/>
      <c r="W41" s="1207"/>
      <c r="X41" s="1207"/>
      <c r="Y41" s="1207"/>
      <c r="Z41" s="1207"/>
      <c r="AA41" s="1207"/>
      <c r="AB41" s="1207"/>
      <c r="AC41" s="1207"/>
      <c r="AD41" s="1207"/>
      <c r="AE41" s="1207"/>
      <c r="AF41" s="1207"/>
      <c r="AG41" s="1207"/>
      <c r="AH41" s="1207"/>
      <c r="AI41" s="1207"/>
      <c r="AJ41" s="1207"/>
      <c r="AK41" s="1207"/>
      <c r="AL41" s="1207"/>
      <c r="AM41" s="1207"/>
      <c r="AN41" s="1207"/>
      <c r="AO41" s="1207"/>
      <c r="AP41" s="1207"/>
      <c r="AQ41" s="1207"/>
      <c r="AR41" s="1207"/>
      <c r="AS41" s="1207"/>
      <c r="AT41" s="1207"/>
      <c r="AU41" s="1207"/>
      <c r="AV41" s="1207"/>
      <c r="AW41" s="1207"/>
      <c r="AX41" s="1207"/>
      <c r="AY41" s="1207"/>
      <c r="AZ41" s="1207"/>
      <c r="BA41" s="1207"/>
      <c r="BB41" s="1207"/>
    </row>
    <row r="42" spans="1:54" ht="15.5" x14ac:dyDescent="0.35">
      <c r="A42" s="1206" t="s">
        <v>3965</v>
      </c>
      <c r="B42" s="1207"/>
      <c r="C42" s="1207"/>
      <c r="D42" s="1207"/>
      <c r="E42" s="1207"/>
      <c r="F42" s="1207"/>
      <c r="G42" s="1207"/>
      <c r="H42" s="1207"/>
      <c r="I42" s="1207"/>
      <c r="J42" s="1207"/>
      <c r="K42" s="1207"/>
      <c r="L42" s="1207"/>
      <c r="M42" s="1207"/>
      <c r="N42" s="1207"/>
      <c r="O42" s="1207"/>
      <c r="P42" s="1207"/>
      <c r="Q42" s="1207"/>
      <c r="R42" s="1207"/>
      <c r="S42" s="1207"/>
      <c r="T42" s="1207"/>
      <c r="U42" s="1207"/>
      <c r="V42" s="1207"/>
      <c r="W42" s="1207"/>
      <c r="X42" s="1207"/>
      <c r="Y42" s="1207"/>
      <c r="Z42" s="1207"/>
      <c r="AA42" s="1207"/>
      <c r="AB42" s="1207"/>
      <c r="AC42" s="1207"/>
      <c r="AD42" s="1207"/>
      <c r="AE42" s="1207"/>
      <c r="AF42" s="1207"/>
      <c r="AG42" s="1207"/>
      <c r="AH42" s="1207"/>
      <c r="AI42" s="1207"/>
      <c r="AJ42" s="1207"/>
      <c r="AK42" s="1207"/>
      <c r="AL42" s="1207"/>
      <c r="AM42" s="1207"/>
      <c r="AN42" s="1207"/>
      <c r="AO42" s="1207"/>
      <c r="AP42" s="1207"/>
      <c r="AQ42" s="1207"/>
      <c r="AR42" s="1207"/>
      <c r="AS42" s="1207"/>
      <c r="AT42" s="1207"/>
      <c r="AU42" s="1207"/>
      <c r="AV42" s="1207"/>
      <c r="AW42" s="1207"/>
      <c r="AX42" s="1207"/>
      <c r="AY42" s="1207"/>
      <c r="AZ42" s="1207"/>
      <c r="BA42" s="1207"/>
      <c r="BB42" s="1207"/>
    </row>
    <row r="43" spans="1:54" ht="15.5" x14ac:dyDescent="0.35">
      <c r="A43" s="1206" t="s">
        <v>18489</v>
      </c>
      <c r="B43" s="1207"/>
      <c r="C43" s="1207"/>
      <c r="D43" s="1207"/>
      <c r="E43" s="1207"/>
      <c r="F43" s="1207"/>
      <c r="G43" s="1207"/>
      <c r="H43" s="1207"/>
      <c r="I43" s="1207"/>
      <c r="J43" s="1207"/>
      <c r="K43" s="1207"/>
      <c r="L43" s="1207"/>
      <c r="M43" s="1207"/>
      <c r="N43" s="1207"/>
      <c r="O43" s="1207"/>
      <c r="P43" s="1207"/>
      <c r="Q43" s="1207"/>
      <c r="R43" s="1207"/>
      <c r="S43" s="1207"/>
      <c r="T43" s="1207"/>
      <c r="U43" s="1207"/>
      <c r="V43" s="1207"/>
      <c r="W43" s="1207"/>
      <c r="X43" s="1207"/>
      <c r="Y43" s="1207"/>
      <c r="Z43" s="1207"/>
      <c r="AA43" s="1207"/>
      <c r="AB43" s="1207"/>
      <c r="AC43" s="1207"/>
      <c r="AD43" s="1207"/>
      <c r="AE43" s="1207"/>
      <c r="AF43" s="1207"/>
      <c r="AG43" s="1207"/>
      <c r="AH43" s="1207"/>
      <c r="AI43" s="1207"/>
      <c r="AJ43" s="1207"/>
      <c r="AK43" s="1207"/>
      <c r="AL43" s="1207"/>
      <c r="AM43" s="1207"/>
      <c r="AN43" s="1207"/>
      <c r="AO43" s="1207"/>
      <c r="AP43" s="1207"/>
      <c r="AQ43" s="1207"/>
      <c r="AR43" s="1207"/>
      <c r="AS43" s="1207"/>
      <c r="AT43" s="1207"/>
      <c r="AU43" s="1207"/>
      <c r="AV43" s="1207"/>
      <c r="AW43" s="1207"/>
      <c r="AX43" s="1207"/>
      <c r="AY43" s="1207"/>
      <c r="AZ43" s="1207"/>
      <c r="BA43" s="1207"/>
      <c r="BB43" s="1207"/>
    </row>
    <row r="44" spans="1:54" ht="15.5" x14ac:dyDescent="0.35">
      <c r="A44" s="1206" t="s">
        <v>6882</v>
      </c>
      <c r="B44" s="1207"/>
      <c r="C44" s="1207"/>
      <c r="D44" s="1207"/>
      <c r="E44" s="1207"/>
      <c r="F44" s="1207"/>
      <c r="G44" s="1207"/>
      <c r="H44" s="1207"/>
      <c r="I44" s="1207"/>
      <c r="J44" s="1207"/>
      <c r="K44" s="1207"/>
      <c r="L44" s="1207"/>
      <c r="M44" s="1207"/>
      <c r="N44" s="1207"/>
      <c r="O44" s="1207"/>
      <c r="P44" s="1207"/>
      <c r="Q44" s="1207"/>
      <c r="R44" s="1207"/>
      <c r="S44" s="1207"/>
      <c r="T44" s="1207"/>
      <c r="U44" s="1207"/>
      <c r="V44" s="1207"/>
      <c r="W44" s="1207"/>
      <c r="X44" s="1207"/>
      <c r="Y44" s="1207"/>
      <c r="Z44" s="1207"/>
      <c r="AA44" s="1207"/>
      <c r="AB44" s="1207"/>
      <c r="AC44" s="1207"/>
      <c r="AD44" s="1207"/>
      <c r="AE44" s="1207"/>
      <c r="AF44" s="1207"/>
      <c r="AG44" s="1207"/>
      <c r="AH44" s="1207"/>
      <c r="AI44" s="1207"/>
      <c r="AJ44" s="1207"/>
      <c r="AK44" s="1207"/>
      <c r="AL44" s="1207"/>
      <c r="AM44" s="1207"/>
      <c r="AN44" s="1207"/>
      <c r="AO44" s="1207"/>
      <c r="AP44" s="1207"/>
      <c r="AQ44" s="1207"/>
      <c r="AR44" s="1207"/>
      <c r="AS44" s="1207"/>
      <c r="AT44" s="1207"/>
      <c r="AU44" s="1207"/>
      <c r="AV44" s="1207"/>
      <c r="AW44" s="1207"/>
      <c r="AX44" s="1207"/>
      <c r="AY44" s="1207"/>
      <c r="AZ44" s="1207"/>
      <c r="BA44" s="1207"/>
      <c r="BB44" s="1207"/>
    </row>
    <row r="45" spans="1:54" ht="15.5" x14ac:dyDescent="0.35">
      <c r="A45" s="1206" t="s">
        <v>7823</v>
      </c>
      <c r="B45" s="1207"/>
      <c r="C45" s="1207"/>
      <c r="D45" s="1207"/>
      <c r="E45" s="1207"/>
      <c r="F45" s="1207"/>
      <c r="G45" s="1207"/>
      <c r="H45" s="1207"/>
      <c r="I45" s="1207"/>
      <c r="J45" s="1207"/>
      <c r="K45" s="1207"/>
      <c r="L45" s="1207"/>
      <c r="M45" s="1207"/>
      <c r="N45" s="1207"/>
      <c r="O45" s="1207"/>
      <c r="P45" s="1207"/>
      <c r="Q45" s="1207"/>
      <c r="R45" s="1207"/>
      <c r="S45" s="1207"/>
      <c r="T45" s="1207"/>
      <c r="U45" s="1207"/>
      <c r="V45" s="1207"/>
      <c r="W45" s="1207"/>
      <c r="X45" s="1207"/>
      <c r="Y45" s="1207"/>
      <c r="Z45" s="1207"/>
      <c r="AA45" s="1207"/>
      <c r="AB45" s="1207"/>
      <c r="AC45" s="1207"/>
      <c r="AD45" s="1207"/>
      <c r="AE45" s="1207"/>
      <c r="AF45" s="1207"/>
      <c r="AG45" s="1207"/>
      <c r="AH45" s="1207"/>
      <c r="AI45" s="1207"/>
      <c r="AJ45" s="1207"/>
      <c r="AK45" s="1207"/>
      <c r="AL45" s="1207"/>
      <c r="AM45" s="1207"/>
      <c r="AN45" s="1207"/>
      <c r="AO45" s="1207"/>
      <c r="AP45" s="1207"/>
      <c r="AQ45" s="1207"/>
      <c r="AR45" s="1207"/>
      <c r="AS45" s="1207"/>
      <c r="AT45" s="1207"/>
      <c r="AU45" s="1207"/>
      <c r="AV45" s="1207"/>
      <c r="AW45" s="1207"/>
      <c r="AX45" s="1207"/>
      <c r="AY45" s="1207"/>
      <c r="AZ45" s="1207"/>
      <c r="BA45" s="1207"/>
      <c r="BB45" s="1207"/>
    </row>
    <row r="46" spans="1:54" ht="15.5" x14ac:dyDescent="0.35">
      <c r="A46" s="1206" t="s">
        <v>18490</v>
      </c>
      <c r="B46" s="1207"/>
      <c r="C46" s="1207"/>
      <c r="D46" s="1207"/>
      <c r="E46" s="1207"/>
      <c r="F46" s="1207"/>
      <c r="G46" s="1207"/>
      <c r="H46" s="1207"/>
      <c r="I46" s="1207"/>
      <c r="J46" s="1207"/>
      <c r="K46" s="1207"/>
      <c r="L46" s="1207"/>
      <c r="M46" s="1207"/>
      <c r="N46" s="1207"/>
      <c r="O46" s="1207"/>
      <c r="P46" s="1207"/>
      <c r="Q46" s="1207"/>
      <c r="R46" s="1207"/>
      <c r="S46" s="1207"/>
      <c r="T46" s="1207"/>
      <c r="U46" s="1207"/>
      <c r="V46" s="1207"/>
      <c r="W46" s="1207"/>
      <c r="X46" s="1207"/>
      <c r="Y46" s="1207"/>
      <c r="Z46" s="1207"/>
      <c r="AA46" s="1207"/>
      <c r="AB46" s="1207"/>
      <c r="AC46" s="1207"/>
      <c r="AD46" s="1207"/>
      <c r="AE46" s="1207"/>
      <c r="AF46" s="1207"/>
      <c r="AG46" s="1207"/>
      <c r="AH46" s="1207"/>
      <c r="AI46" s="1207"/>
      <c r="AJ46" s="1207"/>
      <c r="AK46" s="1207"/>
      <c r="AL46" s="1207"/>
      <c r="AM46" s="1207"/>
      <c r="AN46" s="1207"/>
      <c r="AO46" s="1207"/>
      <c r="AP46" s="1207"/>
      <c r="AQ46" s="1207"/>
      <c r="AR46" s="1207"/>
      <c r="AS46" s="1207"/>
      <c r="AT46" s="1207"/>
      <c r="AU46" s="1207"/>
      <c r="AV46" s="1207"/>
      <c r="AW46" s="1207"/>
      <c r="AX46" s="1207"/>
      <c r="AY46" s="1207"/>
      <c r="AZ46" s="1207"/>
      <c r="BA46" s="1207"/>
      <c r="BB46" s="1207"/>
    </row>
    <row r="47" spans="1:54" ht="15.5" x14ac:dyDescent="0.35">
      <c r="A47" s="1206" t="s">
        <v>11916</v>
      </c>
      <c r="B47" s="1207"/>
      <c r="C47" s="1207"/>
      <c r="D47" s="1207"/>
      <c r="E47" s="1207"/>
      <c r="F47" s="1207"/>
      <c r="G47" s="1207"/>
      <c r="H47" s="1207"/>
      <c r="I47" s="1207"/>
      <c r="J47" s="1207"/>
      <c r="K47" s="1207"/>
      <c r="L47" s="1207"/>
      <c r="M47" s="1207"/>
      <c r="N47" s="1207"/>
      <c r="O47" s="1207"/>
      <c r="P47" s="1207"/>
      <c r="Q47" s="1207"/>
      <c r="R47" s="1207"/>
      <c r="S47" s="1207"/>
      <c r="T47" s="1207"/>
      <c r="U47" s="1207"/>
      <c r="V47" s="1207"/>
      <c r="W47" s="1207"/>
      <c r="X47" s="1207"/>
      <c r="Y47" s="1207"/>
      <c r="Z47" s="1207"/>
      <c r="AA47" s="1207"/>
      <c r="AB47" s="1207"/>
      <c r="AC47" s="1207"/>
      <c r="AD47" s="1207"/>
      <c r="AE47" s="1207"/>
      <c r="AF47" s="1207"/>
      <c r="AG47" s="1207"/>
      <c r="AH47" s="1207"/>
      <c r="AI47" s="1207"/>
      <c r="AJ47" s="1207"/>
      <c r="AK47" s="1207"/>
      <c r="AL47" s="1207"/>
      <c r="AM47" s="1207"/>
      <c r="AN47" s="1207"/>
      <c r="AO47" s="1207"/>
      <c r="AP47" s="1207"/>
      <c r="AQ47" s="1207"/>
      <c r="AR47" s="1207"/>
      <c r="AS47" s="1207"/>
      <c r="AT47" s="1207"/>
      <c r="AU47" s="1207"/>
      <c r="AV47" s="1207"/>
      <c r="AW47" s="1207"/>
      <c r="AX47" s="1207"/>
      <c r="AY47" s="1207"/>
      <c r="AZ47" s="1207"/>
      <c r="BA47" s="1207"/>
      <c r="BB47" s="1207"/>
    </row>
    <row r="48" spans="1:54" ht="15.5" x14ac:dyDescent="0.35">
      <c r="A48" s="1206" t="s">
        <v>18491</v>
      </c>
      <c r="B48" s="1207"/>
      <c r="C48" s="1207"/>
      <c r="D48" s="1207"/>
      <c r="E48" s="1207"/>
      <c r="F48" s="1207"/>
      <c r="G48" s="1207"/>
      <c r="H48" s="1207"/>
      <c r="I48" s="1207"/>
      <c r="J48" s="1207"/>
      <c r="K48" s="1207"/>
      <c r="L48" s="1207"/>
      <c r="M48" s="1207"/>
      <c r="N48" s="1207"/>
      <c r="O48" s="1207"/>
      <c r="P48" s="1207"/>
      <c r="Q48" s="1207"/>
      <c r="R48" s="1207"/>
      <c r="S48" s="1207"/>
      <c r="T48" s="1207"/>
      <c r="U48" s="1207"/>
      <c r="V48" s="1207"/>
      <c r="W48" s="1207"/>
      <c r="X48" s="1207"/>
      <c r="Y48" s="1207"/>
      <c r="Z48" s="1207"/>
      <c r="AA48" s="1207"/>
      <c r="AB48" s="1207"/>
      <c r="AC48" s="1207"/>
      <c r="AD48" s="1207"/>
      <c r="AE48" s="1207"/>
      <c r="AF48" s="1207"/>
      <c r="AG48" s="1207"/>
      <c r="AH48" s="1207"/>
      <c r="AI48" s="1207"/>
      <c r="AJ48" s="1207"/>
      <c r="AK48" s="1207"/>
      <c r="AL48" s="1207"/>
      <c r="AM48" s="1207"/>
      <c r="AN48" s="1207"/>
      <c r="AO48" s="1207"/>
      <c r="AP48" s="1207"/>
      <c r="AQ48" s="1207"/>
      <c r="AR48" s="1207"/>
      <c r="AS48" s="1207"/>
      <c r="AT48" s="1207"/>
      <c r="AU48" s="1207"/>
      <c r="AV48" s="1207"/>
      <c r="AW48" s="1207"/>
      <c r="AX48" s="1207"/>
      <c r="AY48" s="1207"/>
      <c r="AZ48" s="1207"/>
      <c r="BA48" s="1207"/>
      <c r="BB48" s="1207"/>
    </row>
    <row r="49" spans="1:54" ht="15.5" x14ac:dyDescent="0.35">
      <c r="A49" s="1206" t="s">
        <v>6882</v>
      </c>
      <c r="B49" s="1207"/>
      <c r="C49" s="1207"/>
      <c r="D49" s="1207"/>
      <c r="E49" s="1207"/>
      <c r="F49" s="1207"/>
      <c r="G49" s="1207"/>
      <c r="H49" s="1207"/>
      <c r="I49" s="1207"/>
      <c r="J49" s="1207"/>
      <c r="K49" s="1207"/>
      <c r="L49" s="1207"/>
      <c r="M49" s="1207"/>
      <c r="N49" s="1207"/>
      <c r="O49" s="1207"/>
      <c r="P49" s="1207"/>
      <c r="Q49" s="1207"/>
      <c r="R49" s="1207"/>
      <c r="S49" s="1207"/>
      <c r="T49" s="1207"/>
      <c r="U49" s="1207"/>
      <c r="V49" s="1207"/>
      <c r="W49" s="1207"/>
      <c r="X49" s="1207"/>
      <c r="Y49" s="1207"/>
      <c r="Z49" s="1207"/>
      <c r="AA49" s="1207"/>
      <c r="AB49" s="1207"/>
      <c r="AC49" s="1207"/>
      <c r="AD49" s="1207"/>
      <c r="AE49" s="1207"/>
      <c r="AF49" s="1207"/>
      <c r="AG49" s="1207"/>
      <c r="AH49" s="1207"/>
      <c r="AI49" s="1207"/>
      <c r="AJ49" s="1207"/>
      <c r="AK49" s="1207"/>
      <c r="AL49" s="1207"/>
      <c r="AM49" s="1207"/>
      <c r="AN49" s="1207"/>
      <c r="AO49" s="1207"/>
      <c r="AP49" s="1207"/>
      <c r="AQ49" s="1207"/>
      <c r="AR49" s="1207"/>
      <c r="AS49" s="1207"/>
      <c r="AT49" s="1207"/>
      <c r="AU49" s="1207"/>
      <c r="AV49" s="1207"/>
      <c r="AW49" s="1207"/>
      <c r="AX49" s="1207"/>
      <c r="AY49" s="1207"/>
      <c r="AZ49" s="1207"/>
      <c r="BA49" s="1207"/>
      <c r="BB49" s="1207"/>
    </row>
    <row r="50" spans="1:54" ht="15.5" x14ac:dyDescent="0.35">
      <c r="A50" s="1206" t="s">
        <v>18492</v>
      </c>
      <c r="B50" s="1207"/>
      <c r="C50" s="1207"/>
      <c r="D50" s="1207"/>
      <c r="E50" s="1207"/>
      <c r="F50" s="1207"/>
      <c r="G50" s="1207"/>
      <c r="H50" s="1207"/>
      <c r="I50" s="1207"/>
      <c r="J50" s="1207"/>
      <c r="K50" s="1207"/>
      <c r="L50" s="1207"/>
      <c r="M50" s="1207"/>
      <c r="N50" s="1207"/>
      <c r="O50" s="1207"/>
      <c r="P50" s="1207"/>
      <c r="Q50" s="1207"/>
      <c r="R50" s="1207"/>
      <c r="S50" s="1207"/>
      <c r="T50" s="1207"/>
      <c r="U50" s="1207"/>
      <c r="V50" s="1207"/>
      <c r="W50" s="1207"/>
      <c r="X50" s="1207"/>
      <c r="Y50" s="1207"/>
      <c r="Z50" s="1207"/>
      <c r="AA50" s="1207"/>
      <c r="AB50" s="1207"/>
      <c r="AC50" s="1207"/>
      <c r="AD50" s="1207"/>
      <c r="AE50" s="1207"/>
      <c r="AF50" s="1207"/>
      <c r="AG50" s="1207"/>
      <c r="AH50" s="1207"/>
      <c r="AI50" s="1207"/>
      <c r="AJ50" s="1207"/>
      <c r="AK50" s="1207"/>
      <c r="AL50" s="1207"/>
      <c r="AM50" s="1207"/>
      <c r="AN50" s="1207"/>
      <c r="AO50" s="1207"/>
      <c r="AP50" s="1207"/>
      <c r="AQ50" s="1207"/>
      <c r="AR50" s="1207"/>
      <c r="AS50" s="1207"/>
      <c r="AT50" s="1207"/>
      <c r="AU50" s="1207"/>
      <c r="AV50" s="1207"/>
      <c r="AW50" s="1207"/>
      <c r="AX50" s="1207"/>
      <c r="AY50" s="1207"/>
      <c r="AZ50" s="1207"/>
      <c r="BA50" s="1207"/>
      <c r="BB50" s="1207"/>
    </row>
    <row r="51" spans="1:54" ht="15.5" x14ac:dyDescent="0.35">
      <c r="A51" s="1206" t="s">
        <v>18493</v>
      </c>
      <c r="B51" s="1207"/>
      <c r="C51" s="1207"/>
      <c r="D51" s="1207"/>
      <c r="E51" s="1207"/>
      <c r="F51" s="1207"/>
      <c r="G51" s="1207"/>
      <c r="H51" s="1207"/>
      <c r="I51" s="1207"/>
      <c r="J51" s="1207"/>
      <c r="K51" s="1207"/>
      <c r="L51" s="1207"/>
      <c r="M51" s="1207"/>
      <c r="N51" s="1207"/>
      <c r="O51" s="1207"/>
      <c r="P51" s="1207"/>
      <c r="Q51" s="1207"/>
      <c r="R51" s="1207"/>
      <c r="S51" s="1207"/>
      <c r="T51" s="1207"/>
      <c r="U51" s="1207"/>
      <c r="V51" s="1207"/>
      <c r="W51" s="1207"/>
      <c r="X51" s="1207"/>
      <c r="Y51" s="1207"/>
      <c r="Z51" s="1207"/>
      <c r="AA51" s="1207"/>
      <c r="AB51" s="1207"/>
      <c r="AC51" s="1207"/>
      <c r="AD51" s="1207"/>
      <c r="AE51" s="1207"/>
      <c r="AF51" s="1207"/>
      <c r="AG51" s="1207"/>
      <c r="AH51" s="1207"/>
      <c r="AI51" s="1207"/>
      <c r="AJ51" s="1207"/>
      <c r="AK51" s="1207"/>
      <c r="AL51" s="1207"/>
      <c r="AM51" s="1207"/>
      <c r="AN51" s="1207"/>
      <c r="AO51" s="1207"/>
      <c r="AP51" s="1207"/>
      <c r="AQ51" s="1207"/>
      <c r="AR51" s="1207"/>
      <c r="AS51" s="1207"/>
      <c r="AT51" s="1207"/>
      <c r="AU51" s="1207"/>
      <c r="AV51" s="1207"/>
      <c r="AW51" s="1207"/>
      <c r="AX51" s="1207"/>
      <c r="AY51" s="1207"/>
      <c r="AZ51" s="1207"/>
      <c r="BA51" s="1207"/>
      <c r="BB51" s="1207"/>
    </row>
    <row r="52" spans="1:54" ht="15.5" x14ac:dyDescent="0.35">
      <c r="A52" s="1206" t="s">
        <v>18494</v>
      </c>
      <c r="B52" s="1207"/>
      <c r="C52" s="1207"/>
      <c r="D52" s="1207"/>
      <c r="E52" s="1207"/>
      <c r="F52" s="1207"/>
      <c r="G52" s="1207"/>
      <c r="H52" s="1207"/>
      <c r="I52" s="1207"/>
      <c r="J52" s="1207"/>
      <c r="K52" s="1207"/>
      <c r="L52" s="1207"/>
      <c r="M52" s="1207"/>
      <c r="N52" s="1207"/>
      <c r="O52" s="1207"/>
      <c r="P52" s="1207"/>
      <c r="Q52" s="1207"/>
      <c r="R52" s="1207"/>
      <c r="S52" s="1207"/>
      <c r="T52" s="1207"/>
      <c r="U52" s="1207"/>
      <c r="V52" s="1207"/>
      <c r="W52" s="1207"/>
      <c r="X52" s="1207"/>
      <c r="Y52" s="1207"/>
      <c r="Z52" s="1207"/>
      <c r="AA52" s="1207"/>
      <c r="AB52" s="1207"/>
      <c r="AC52" s="1207"/>
      <c r="AD52" s="1207"/>
      <c r="AE52" s="1207"/>
      <c r="AF52" s="1207"/>
      <c r="AG52" s="1207"/>
      <c r="AH52" s="1207"/>
      <c r="AI52" s="1207"/>
      <c r="AJ52" s="1207"/>
      <c r="AK52" s="1207"/>
      <c r="AL52" s="1207"/>
      <c r="AM52" s="1207"/>
      <c r="AN52" s="1207"/>
      <c r="AO52" s="1207"/>
      <c r="AP52" s="1207"/>
      <c r="AQ52" s="1207"/>
      <c r="AR52" s="1207"/>
      <c r="AS52" s="1207"/>
      <c r="AT52" s="1207"/>
      <c r="AU52" s="1207"/>
      <c r="AV52" s="1207"/>
      <c r="AW52" s="1207"/>
      <c r="AX52" s="1207"/>
      <c r="AY52" s="1207"/>
      <c r="AZ52" s="1207"/>
      <c r="BA52" s="1207"/>
      <c r="BB52" s="1207"/>
    </row>
    <row r="53" spans="1:54" ht="15.5" x14ac:dyDescent="0.35">
      <c r="A53" s="1206" t="s">
        <v>3805</v>
      </c>
      <c r="B53" s="1207"/>
      <c r="C53" s="1207"/>
      <c r="D53" s="1207"/>
      <c r="E53" s="1207"/>
      <c r="F53" s="1207"/>
      <c r="G53" s="1207"/>
      <c r="H53" s="1207"/>
      <c r="I53" s="1207"/>
      <c r="J53" s="1207"/>
      <c r="K53" s="1207"/>
      <c r="L53" s="1207"/>
      <c r="M53" s="1207"/>
      <c r="N53" s="1207"/>
      <c r="O53" s="1207"/>
      <c r="P53" s="1207"/>
      <c r="Q53" s="1207"/>
      <c r="R53" s="1207"/>
      <c r="S53" s="1207"/>
      <c r="T53" s="1207"/>
      <c r="U53" s="1207"/>
      <c r="V53" s="1207"/>
      <c r="W53" s="1207"/>
      <c r="X53" s="1207"/>
      <c r="Y53" s="1207"/>
      <c r="Z53" s="1207"/>
      <c r="AA53" s="1207"/>
      <c r="AB53" s="1207"/>
      <c r="AC53" s="1207"/>
      <c r="AD53" s="1207"/>
      <c r="AE53" s="1207"/>
      <c r="AF53" s="1207"/>
      <c r="AG53" s="1207"/>
      <c r="AH53" s="1207"/>
      <c r="AI53" s="1207"/>
      <c r="AJ53" s="1207"/>
      <c r="AK53" s="1207"/>
      <c r="AL53" s="1207"/>
      <c r="AM53" s="1207"/>
      <c r="AN53" s="1207"/>
      <c r="AO53" s="1207"/>
      <c r="AP53" s="1207"/>
      <c r="AQ53" s="1207"/>
      <c r="AR53" s="1207"/>
      <c r="AS53" s="1207"/>
      <c r="AT53" s="1207"/>
      <c r="AU53" s="1207"/>
      <c r="AV53" s="1207"/>
      <c r="AW53" s="1207"/>
      <c r="AX53" s="1207"/>
      <c r="AY53" s="1207"/>
      <c r="AZ53" s="1207"/>
      <c r="BA53" s="1207"/>
      <c r="BB53" s="1207"/>
    </row>
    <row r="54" spans="1:54" ht="15.5" x14ac:dyDescent="0.35">
      <c r="A54" s="1206" t="s">
        <v>18495</v>
      </c>
      <c r="B54" s="1207"/>
      <c r="C54" s="1207"/>
      <c r="D54" s="1207"/>
      <c r="E54" s="1207"/>
      <c r="F54" s="1207"/>
      <c r="G54" s="1207"/>
      <c r="H54" s="1207"/>
      <c r="I54" s="1207"/>
      <c r="J54" s="1207"/>
      <c r="K54" s="1207"/>
      <c r="L54" s="1207"/>
      <c r="M54" s="1207"/>
      <c r="N54" s="1207"/>
      <c r="O54" s="1207"/>
      <c r="P54" s="1207"/>
      <c r="Q54" s="1207"/>
      <c r="R54" s="1207"/>
      <c r="S54" s="1207"/>
      <c r="T54" s="1207"/>
      <c r="U54" s="1207"/>
      <c r="V54" s="1207"/>
      <c r="W54" s="1207"/>
      <c r="X54" s="1207"/>
      <c r="Y54" s="1207"/>
      <c r="Z54" s="1207"/>
      <c r="AA54" s="1207"/>
      <c r="AB54" s="1207"/>
      <c r="AC54" s="1207"/>
      <c r="AD54" s="1207"/>
      <c r="AE54" s="1207"/>
      <c r="AF54" s="1207"/>
      <c r="AG54" s="1207"/>
      <c r="AH54" s="1207"/>
      <c r="AI54" s="1207"/>
      <c r="AJ54" s="1207"/>
      <c r="AK54" s="1207"/>
      <c r="AL54" s="1207"/>
      <c r="AM54" s="1207"/>
      <c r="AN54" s="1207"/>
      <c r="AO54" s="1207"/>
      <c r="AP54" s="1207"/>
      <c r="AQ54" s="1207"/>
      <c r="AR54" s="1207"/>
      <c r="AS54" s="1207"/>
      <c r="AT54" s="1207"/>
      <c r="AU54" s="1207"/>
      <c r="AV54" s="1207"/>
      <c r="AW54" s="1207"/>
      <c r="AX54" s="1207"/>
      <c r="AY54" s="1207"/>
      <c r="AZ54" s="1207"/>
      <c r="BA54" s="1207"/>
      <c r="BB54" s="1207"/>
    </row>
    <row r="55" spans="1:54" ht="15.5" x14ac:dyDescent="0.35">
      <c r="A55" s="1206" t="s">
        <v>18496</v>
      </c>
      <c r="B55" s="1207"/>
      <c r="C55" s="1207"/>
      <c r="D55" s="1207"/>
      <c r="E55" s="1207"/>
      <c r="F55" s="1207"/>
      <c r="G55" s="1207"/>
      <c r="H55" s="1207"/>
      <c r="I55" s="1207"/>
      <c r="J55" s="1207"/>
      <c r="K55" s="1207"/>
      <c r="L55" s="1207"/>
      <c r="M55" s="1207"/>
      <c r="N55" s="1207"/>
      <c r="O55" s="1207"/>
      <c r="P55" s="1207"/>
      <c r="Q55" s="1207"/>
      <c r="R55" s="1207"/>
      <c r="S55" s="1207"/>
      <c r="T55" s="1207"/>
      <c r="U55" s="1207"/>
      <c r="V55" s="1207"/>
      <c r="W55" s="1207"/>
      <c r="X55" s="1207"/>
      <c r="Y55" s="1207"/>
      <c r="Z55" s="1207"/>
      <c r="AA55" s="1207"/>
      <c r="AB55" s="1207"/>
      <c r="AC55" s="1207"/>
      <c r="AD55" s="1207"/>
      <c r="AE55" s="1207"/>
      <c r="AF55" s="1207"/>
      <c r="AG55" s="1207"/>
      <c r="AH55" s="1207"/>
      <c r="AI55" s="1207"/>
      <c r="AJ55" s="1207"/>
      <c r="AK55" s="1207"/>
      <c r="AL55" s="1207"/>
      <c r="AM55" s="1207"/>
      <c r="AN55" s="1207"/>
      <c r="AO55" s="1207"/>
      <c r="AP55" s="1207"/>
      <c r="AQ55" s="1207"/>
      <c r="AR55" s="1207"/>
      <c r="AS55" s="1207"/>
      <c r="AT55" s="1207"/>
      <c r="AU55" s="1207"/>
      <c r="AV55" s="1207"/>
      <c r="AW55" s="1207"/>
      <c r="AX55" s="1207"/>
      <c r="AY55" s="1207"/>
      <c r="AZ55" s="1207"/>
      <c r="BA55" s="1207"/>
      <c r="BB55" s="1207"/>
    </row>
    <row r="56" spans="1:54" ht="31" x14ac:dyDescent="0.35">
      <c r="A56" s="1206" t="s">
        <v>18497</v>
      </c>
      <c r="B56" s="1207"/>
      <c r="C56" s="1207"/>
      <c r="D56" s="1207"/>
      <c r="E56" s="1207"/>
      <c r="F56" s="1207"/>
      <c r="G56" s="1207"/>
      <c r="H56" s="1207"/>
      <c r="I56" s="1207"/>
      <c r="J56" s="1207"/>
      <c r="K56" s="1207"/>
      <c r="L56" s="1207"/>
      <c r="M56" s="1207"/>
      <c r="N56" s="1207"/>
      <c r="O56" s="1207"/>
      <c r="P56" s="1207"/>
      <c r="Q56" s="1207"/>
      <c r="R56" s="1207"/>
      <c r="S56" s="1207"/>
      <c r="T56" s="1207"/>
      <c r="U56" s="1207"/>
      <c r="V56" s="1207"/>
      <c r="W56" s="1207"/>
      <c r="X56" s="1207"/>
      <c r="Y56" s="1207"/>
      <c r="Z56" s="1207"/>
      <c r="AA56" s="1207"/>
      <c r="AB56" s="1207"/>
      <c r="AC56" s="1207"/>
      <c r="AD56" s="1207"/>
      <c r="AE56" s="1207"/>
      <c r="AF56" s="1207"/>
      <c r="AG56" s="1207"/>
      <c r="AH56" s="1207"/>
      <c r="AI56" s="1207"/>
      <c r="AJ56" s="1207"/>
      <c r="AK56" s="1207"/>
      <c r="AL56" s="1207"/>
      <c r="AM56" s="1207"/>
      <c r="AN56" s="1207"/>
      <c r="AO56" s="1207"/>
      <c r="AP56" s="1207"/>
      <c r="AQ56" s="1207"/>
      <c r="AR56" s="1207"/>
      <c r="AS56" s="1207"/>
      <c r="AT56" s="1207"/>
      <c r="AU56" s="1207"/>
      <c r="AV56" s="1207"/>
      <c r="AW56" s="1207"/>
      <c r="AX56" s="1207"/>
      <c r="AY56" s="1207"/>
      <c r="AZ56" s="1207"/>
      <c r="BA56" s="1207"/>
      <c r="BB56" s="1207"/>
    </row>
    <row r="57" spans="1:54" ht="15.5" x14ac:dyDescent="0.35">
      <c r="A57" s="1206" t="s">
        <v>18498</v>
      </c>
      <c r="B57" s="1207"/>
      <c r="C57" s="1207"/>
      <c r="D57" s="1207"/>
      <c r="E57" s="1207"/>
      <c r="F57" s="1207"/>
      <c r="G57" s="1207"/>
      <c r="H57" s="1207"/>
      <c r="I57" s="1207"/>
      <c r="J57" s="1207"/>
      <c r="K57" s="1207"/>
      <c r="L57" s="1207"/>
      <c r="M57" s="1207"/>
      <c r="N57" s="1207"/>
      <c r="O57" s="1207"/>
      <c r="P57" s="1207"/>
      <c r="Q57" s="1207"/>
      <c r="R57" s="1207"/>
      <c r="S57" s="1207"/>
      <c r="T57" s="1207"/>
      <c r="U57" s="1207"/>
      <c r="V57" s="1207"/>
      <c r="W57" s="1207"/>
      <c r="X57" s="1207"/>
      <c r="Y57" s="1207"/>
      <c r="Z57" s="1207"/>
      <c r="AA57" s="1207"/>
      <c r="AB57" s="1207"/>
      <c r="AC57" s="1207"/>
      <c r="AD57" s="1207"/>
      <c r="AE57" s="1207"/>
      <c r="AF57" s="1207"/>
      <c r="AG57" s="1207"/>
      <c r="AH57" s="1207"/>
      <c r="AI57" s="1207"/>
      <c r="AJ57" s="1207"/>
      <c r="AK57" s="1207"/>
      <c r="AL57" s="1207"/>
      <c r="AM57" s="1207"/>
      <c r="AN57" s="1207"/>
      <c r="AO57" s="1207"/>
      <c r="AP57" s="1207"/>
      <c r="AQ57" s="1207"/>
      <c r="AR57" s="1207"/>
      <c r="AS57" s="1207"/>
      <c r="AT57" s="1207"/>
      <c r="AU57" s="1207"/>
      <c r="AV57" s="1207"/>
      <c r="AW57" s="1207"/>
      <c r="AX57" s="1207"/>
      <c r="AY57" s="1207"/>
      <c r="AZ57" s="1207"/>
      <c r="BA57" s="1207"/>
      <c r="BB57" s="1207"/>
    </row>
    <row r="58" spans="1:54" ht="15.5" x14ac:dyDescent="0.35">
      <c r="A58" s="1206" t="s">
        <v>18499</v>
      </c>
      <c r="B58" s="1207"/>
      <c r="C58" s="1207"/>
      <c r="D58" s="1207"/>
      <c r="E58" s="1207"/>
      <c r="F58" s="1207"/>
      <c r="G58" s="1207"/>
      <c r="H58" s="1207"/>
      <c r="I58" s="1207"/>
      <c r="J58" s="1207"/>
      <c r="K58" s="1207"/>
      <c r="L58" s="1207"/>
      <c r="M58" s="1207"/>
      <c r="N58" s="1207"/>
      <c r="O58" s="1207"/>
      <c r="P58" s="1207"/>
      <c r="Q58" s="1207"/>
      <c r="R58" s="1207"/>
      <c r="S58" s="1207"/>
      <c r="T58" s="1207"/>
      <c r="U58" s="1207"/>
      <c r="V58" s="1207"/>
      <c r="W58" s="1207"/>
      <c r="X58" s="1207"/>
      <c r="Y58" s="1207"/>
      <c r="Z58" s="1207"/>
      <c r="AA58" s="1207"/>
      <c r="AB58" s="1207"/>
      <c r="AC58" s="1207"/>
      <c r="AD58" s="1207"/>
      <c r="AE58" s="1207"/>
      <c r="AF58" s="1207"/>
      <c r="AG58" s="1207"/>
      <c r="AH58" s="1207"/>
      <c r="AI58" s="1207"/>
      <c r="AJ58" s="1207"/>
      <c r="AK58" s="1207"/>
      <c r="AL58" s="1207"/>
      <c r="AM58" s="1207"/>
      <c r="AN58" s="1207"/>
      <c r="AO58" s="1207"/>
      <c r="AP58" s="1207"/>
      <c r="AQ58" s="1207"/>
      <c r="AR58" s="1207"/>
      <c r="AS58" s="1207"/>
      <c r="AT58" s="1207"/>
      <c r="AU58" s="1207"/>
      <c r="AV58" s="1207"/>
      <c r="AW58" s="1207"/>
      <c r="AX58" s="1207"/>
      <c r="AY58" s="1207"/>
      <c r="AZ58" s="1207"/>
      <c r="BA58" s="1207"/>
      <c r="BB58" s="1207"/>
    </row>
    <row r="59" spans="1:54" ht="15.5" x14ac:dyDescent="0.35">
      <c r="A59" s="1206" t="s">
        <v>18500</v>
      </c>
      <c r="B59" s="1207"/>
      <c r="C59" s="1207"/>
      <c r="D59" s="1207"/>
      <c r="E59" s="1207"/>
      <c r="F59" s="1207"/>
      <c r="G59" s="1207"/>
      <c r="H59" s="1207"/>
      <c r="I59" s="1207"/>
      <c r="J59" s="1207"/>
      <c r="K59" s="1207"/>
      <c r="L59" s="1207"/>
      <c r="M59" s="1207"/>
      <c r="N59" s="1207"/>
      <c r="O59" s="1207"/>
      <c r="P59" s="1207"/>
      <c r="Q59" s="1207"/>
      <c r="R59" s="1207"/>
      <c r="S59" s="1207"/>
      <c r="T59" s="1207"/>
      <c r="U59" s="1207"/>
      <c r="V59" s="1207"/>
      <c r="W59" s="1207"/>
      <c r="X59" s="1207"/>
      <c r="Y59" s="1207"/>
      <c r="Z59" s="1207"/>
      <c r="AA59" s="1207"/>
      <c r="AB59" s="1207"/>
      <c r="AC59" s="1207"/>
      <c r="AD59" s="1207"/>
      <c r="AE59" s="1207"/>
      <c r="AF59" s="1207"/>
      <c r="AG59" s="1207"/>
      <c r="AH59" s="1207"/>
      <c r="AI59" s="1207"/>
      <c r="AJ59" s="1207"/>
      <c r="AK59" s="1207"/>
      <c r="AL59" s="1207"/>
      <c r="AM59" s="1207"/>
      <c r="AN59" s="1207"/>
      <c r="AO59" s="1207"/>
      <c r="AP59" s="1207"/>
      <c r="AQ59" s="1207"/>
      <c r="AR59" s="1207"/>
      <c r="AS59" s="1207"/>
      <c r="AT59" s="1207"/>
      <c r="AU59" s="1207"/>
      <c r="AV59" s="1207"/>
      <c r="AW59" s="1207"/>
      <c r="AX59" s="1207"/>
      <c r="AY59" s="1207"/>
      <c r="AZ59" s="1207"/>
      <c r="BA59" s="1207"/>
      <c r="BB59" s="1207"/>
    </row>
    <row r="60" spans="1:54" ht="15.5" x14ac:dyDescent="0.35">
      <c r="A60" s="1206" t="s">
        <v>18501</v>
      </c>
      <c r="B60" s="1207"/>
      <c r="C60" s="1207"/>
      <c r="D60" s="1207"/>
      <c r="E60" s="1207"/>
      <c r="F60" s="1207"/>
      <c r="G60" s="1207"/>
      <c r="H60" s="1207"/>
      <c r="I60" s="1207"/>
      <c r="J60" s="1207"/>
      <c r="K60" s="1207"/>
      <c r="L60" s="1207"/>
      <c r="M60" s="1207"/>
      <c r="N60" s="1207"/>
      <c r="O60" s="1207"/>
      <c r="P60" s="1207"/>
      <c r="Q60" s="1207"/>
      <c r="R60" s="1207"/>
      <c r="S60" s="1207"/>
      <c r="T60" s="1207"/>
      <c r="U60" s="1207"/>
      <c r="V60" s="1207"/>
      <c r="W60" s="1207"/>
      <c r="X60" s="1207"/>
      <c r="Y60" s="1207"/>
      <c r="Z60" s="1207"/>
      <c r="AA60" s="1207"/>
      <c r="AB60" s="1207"/>
      <c r="AC60" s="1207"/>
      <c r="AD60" s="1207"/>
      <c r="AE60" s="1207"/>
      <c r="AF60" s="1207"/>
      <c r="AG60" s="1207"/>
      <c r="AH60" s="1207"/>
      <c r="AI60" s="1207"/>
      <c r="AJ60" s="1207"/>
      <c r="AK60" s="1207"/>
      <c r="AL60" s="1207"/>
      <c r="AM60" s="1207"/>
      <c r="AN60" s="1207"/>
      <c r="AO60" s="1207"/>
      <c r="AP60" s="1207"/>
      <c r="AQ60" s="1207"/>
      <c r="AR60" s="1207"/>
      <c r="AS60" s="1207"/>
      <c r="AT60" s="1207"/>
      <c r="AU60" s="1207"/>
      <c r="AV60" s="1207"/>
      <c r="AW60" s="1207"/>
      <c r="AX60" s="1207"/>
      <c r="AY60" s="1207"/>
      <c r="AZ60" s="1207"/>
      <c r="BA60" s="1207"/>
      <c r="BB60" s="1207"/>
    </row>
    <row r="61" spans="1:54" ht="15.5" x14ac:dyDescent="0.35">
      <c r="A61" s="1206" t="s">
        <v>18502</v>
      </c>
      <c r="B61" s="1207"/>
      <c r="C61" s="1207"/>
      <c r="D61" s="1207"/>
      <c r="E61" s="1207"/>
      <c r="F61" s="1207"/>
      <c r="G61" s="1207"/>
      <c r="H61" s="1207"/>
      <c r="I61" s="1207"/>
      <c r="J61" s="1207"/>
      <c r="K61" s="1207"/>
      <c r="L61" s="1207"/>
      <c r="M61" s="1207"/>
      <c r="N61" s="1207"/>
      <c r="O61" s="1207"/>
      <c r="P61" s="1207"/>
      <c r="Q61" s="1207"/>
      <c r="R61" s="1207"/>
      <c r="S61" s="1207"/>
      <c r="T61" s="1207"/>
      <c r="U61" s="1207"/>
      <c r="V61" s="1207"/>
      <c r="W61" s="1207"/>
      <c r="X61" s="1207"/>
      <c r="Y61" s="1207"/>
      <c r="Z61" s="1207"/>
      <c r="AA61" s="1207"/>
      <c r="AB61" s="1207"/>
      <c r="AC61" s="1207"/>
      <c r="AD61" s="1207"/>
      <c r="AE61" s="1207"/>
      <c r="AF61" s="1207"/>
      <c r="AG61" s="1207"/>
      <c r="AH61" s="1207"/>
      <c r="AI61" s="1207"/>
      <c r="AJ61" s="1207"/>
      <c r="AK61" s="1207"/>
      <c r="AL61" s="1207"/>
      <c r="AM61" s="1207"/>
      <c r="AN61" s="1207"/>
      <c r="AO61" s="1207"/>
      <c r="AP61" s="1207"/>
      <c r="AQ61" s="1207"/>
      <c r="AR61" s="1207"/>
      <c r="AS61" s="1207"/>
      <c r="AT61" s="1207"/>
      <c r="AU61" s="1207"/>
      <c r="AV61" s="1207"/>
      <c r="AW61" s="1207"/>
      <c r="AX61" s="1207"/>
      <c r="AY61" s="1207"/>
      <c r="AZ61" s="1207"/>
      <c r="BA61" s="1207"/>
      <c r="BB61" s="1207"/>
    </row>
    <row r="62" spans="1:54" ht="15.5" x14ac:dyDescent="0.35">
      <c r="A62" s="1206" t="s">
        <v>18503</v>
      </c>
      <c r="B62" s="1207"/>
      <c r="C62" s="1207"/>
      <c r="D62" s="1207"/>
      <c r="E62" s="1207"/>
      <c r="F62" s="1207"/>
      <c r="G62" s="1207"/>
      <c r="H62" s="1207"/>
      <c r="I62" s="1207"/>
      <c r="J62" s="1207"/>
      <c r="K62" s="1207"/>
      <c r="L62" s="1207"/>
      <c r="M62" s="1207"/>
      <c r="N62" s="1207"/>
      <c r="O62" s="1207"/>
      <c r="P62" s="1207"/>
      <c r="Q62" s="1207"/>
      <c r="R62" s="1207"/>
      <c r="S62" s="1207"/>
      <c r="T62" s="1207"/>
      <c r="U62" s="1207"/>
      <c r="V62" s="1207"/>
      <c r="W62" s="1207"/>
      <c r="X62" s="1207"/>
      <c r="Y62" s="1207"/>
      <c r="Z62" s="1207"/>
      <c r="AA62" s="1207"/>
      <c r="AB62" s="1207"/>
      <c r="AC62" s="1207"/>
      <c r="AD62" s="1207"/>
      <c r="AE62" s="1207"/>
      <c r="AF62" s="1207"/>
      <c r="AG62" s="1207"/>
      <c r="AH62" s="1207"/>
      <c r="AI62" s="1207"/>
      <c r="AJ62" s="1207"/>
      <c r="AK62" s="1207"/>
      <c r="AL62" s="1207"/>
      <c r="AM62" s="1207"/>
      <c r="AN62" s="1207"/>
      <c r="AO62" s="1207"/>
      <c r="AP62" s="1207"/>
      <c r="AQ62" s="1207"/>
      <c r="AR62" s="1207"/>
      <c r="AS62" s="1207"/>
      <c r="AT62" s="1207"/>
      <c r="AU62" s="1207"/>
      <c r="AV62" s="1207"/>
      <c r="AW62" s="1207"/>
      <c r="AX62" s="1207"/>
      <c r="AY62" s="1207"/>
      <c r="AZ62" s="1207"/>
      <c r="BA62" s="1207"/>
      <c r="BB62" s="1207"/>
    </row>
    <row r="63" spans="1:54" ht="15.5" x14ac:dyDescent="0.35">
      <c r="A63" s="1206" t="s">
        <v>18504</v>
      </c>
      <c r="B63" s="1207"/>
      <c r="C63" s="1207"/>
      <c r="D63" s="1207"/>
      <c r="E63" s="1207"/>
      <c r="F63" s="1207"/>
      <c r="G63" s="1207"/>
      <c r="H63" s="1207"/>
      <c r="I63" s="1207"/>
      <c r="J63" s="1207"/>
      <c r="K63" s="1207"/>
      <c r="L63" s="1207"/>
      <c r="M63" s="1207"/>
      <c r="N63" s="1207"/>
      <c r="O63" s="1207"/>
      <c r="P63" s="1207"/>
      <c r="Q63" s="1207"/>
      <c r="R63" s="1207"/>
      <c r="S63" s="1207"/>
      <c r="T63" s="1207"/>
      <c r="U63" s="1207"/>
      <c r="V63" s="1207"/>
      <c r="W63" s="1207"/>
      <c r="X63" s="1207"/>
      <c r="Y63" s="1207"/>
      <c r="Z63" s="1207"/>
      <c r="AA63" s="1207"/>
      <c r="AB63" s="1207"/>
      <c r="AC63" s="1207"/>
      <c r="AD63" s="1207"/>
      <c r="AE63" s="1207"/>
      <c r="AF63" s="1207"/>
      <c r="AG63" s="1207"/>
      <c r="AH63" s="1207"/>
      <c r="AI63" s="1207"/>
      <c r="AJ63" s="1207"/>
      <c r="AK63" s="1207"/>
      <c r="AL63" s="1207"/>
      <c r="AM63" s="1207"/>
      <c r="AN63" s="1207"/>
      <c r="AO63" s="1207"/>
      <c r="AP63" s="1207"/>
      <c r="AQ63" s="1207"/>
      <c r="AR63" s="1207"/>
      <c r="AS63" s="1207"/>
      <c r="AT63" s="1207"/>
      <c r="AU63" s="1207"/>
      <c r="AV63" s="1207"/>
      <c r="AW63" s="1207"/>
      <c r="AX63" s="1207"/>
      <c r="AY63" s="1207"/>
      <c r="AZ63" s="1207"/>
      <c r="BA63" s="1207"/>
      <c r="BB63" s="1207"/>
    </row>
    <row r="64" spans="1:54" ht="15.5" x14ac:dyDescent="0.35">
      <c r="A64" s="1206" t="s">
        <v>18505</v>
      </c>
      <c r="B64" s="1207"/>
      <c r="C64" s="1207"/>
      <c r="D64" s="1207"/>
      <c r="E64" s="1207"/>
      <c r="F64" s="1207"/>
      <c r="G64" s="1207"/>
      <c r="H64" s="1207"/>
      <c r="I64" s="1207"/>
      <c r="J64" s="1207"/>
      <c r="K64" s="1207"/>
      <c r="L64" s="1207"/>
      <c r="M64" s="1207"/>
      <c r="N64" s="1207"/>
      <c r="O64" s="1207"/>
      <c r="P64" s="1207"/>
      <c r="Q64" s="1207"/>
      <c r="R64" s="1207"/>
      <c r="S64" s="1207"/>
      <c r="T64" s="1207"/>
      <c r="U64" s="1207"/>
      <c r="V64" s="1207"/>
      <c r="W64" s="1207"/>
      <c r="X64" s="1207"/>
      <c r="Y64" s="1207"/>
      <c r="Z64" s="1207"/>
      <c r="AA64" s="1207"/>
      <c r="AB64" s="1207"/>
      <c r="AC64" s="1207"/>
      <c r="AD64" s="1207"/>
      <c r="AE64" s="1207"/>
      <c r="AF64" s="1207"/>
      <c r="AG64" s="1207"/>
      <c r="AH64" s="1207"/>
      <c r="AI64" s="1207"/>
      <c r="AJ64" s="1207"/>
      <c r="AK64" s="1207"/>
      <c r="AL64" s="1207"/>
      <c r="AM64" s="1207"/>
      <c r="AN64" s="1207"/>
      <c r="AO64" s="1207"/>
      <c r="AP64" s="1207"/>
      <c r="AQ64" s="1207"/>
      <c r="AR64" s="1207"/>
      <c r="AS64" s="1207"/>
      <c r="AT64" s="1207"/>
      <c r="AU64" s="1207"/>
      <c r="AV64" s="1207"/>
      <c r="AW64" s="1207"/>
      <c r="AX64" s="1207"/>
      <c r="AY64" s="1207"/>
      <c r="AZ64" s="1207"/>
      <c r="BA64" s="1207"/>
      <c r="BB64" s="1207"/>
    </row>
    <row r="65" spans="1:54" ht="15.5" x14ac:dyDescent="0.35">
      <c r="A65" s="1206" t="s">
        <v>18506</v>
      </c>
      <c r="B65" s="1207"/>
      <c r="C65" s="1207"/>
      <c r="D65" s="1207"/>
      <c r="E65" s="1207"/>
      <c r="F65" s="1207"/>
      <c r="G65" s="1207"/>
      <c r="H65" s="1207"/>
      <c r="I65" s="1207"/>
      <c r="J65" s="1207"/>
      <c r="K65" s="1207"/>
      <c r="L65" s="1207"/>
      <c r="M65" s="1207"/>
      <c r="N65" s="1207"/>
      <c r="O65" s="1207"/>
      <c r="P65" s="1207"/>
      <c r="Q65" s="1207"/>
      <c r="R65" s="1207"/>
      <c r="S65" s="1207"/>
      <c r="T65" s="1207"/>
      <c r="U65" s="1207"/>
      <c r="V65" s="1207"/>
      <c r="W65" s="1207"/>
      <c r="X65" s="1207"/>
      <c r="Y65" s="1207"/>
      <c r="Z65" s="1207"/>
      <c r="AA65" s="1207"/>
      <c r="AB65" s="1207"/>
      <c r="AC65" s="1207"/>
      <c r="AD65" s="1207"/>
      <c r="AE65" s="1207"/>
      <c r="AF65" s="1207"/>
      <c r="AG65" s="1207"/>
      <c r="AH65" s="1207"/>
      <c r="AI65" s="1207"/>
      <c r="AJ65" s="1207"/>
      <c r="AK65" s="1207"/>
      <c r="AL65" s="1207"/>
      <c r="AM65" s="1207"/>
      <c r="AN65" s="1207"/>
      <c r="AO65" s="1207"/>
      <c r="AP65" s="1207"/>
      <c r="AQ65" s="1207"/>
      <c r="AR65" s="1207"/>
      <c r="AS65" s="1207"/>
      <c r="AT65" s="1207"/>
      <c r="AU65" s="1207"/>
      <c r="AV65" s="1207"/>
      <c r="AW65" s="1207"/>
      <c r="AX65" s="1207"/>
      <c r="AY65" s="1207"/>
      <c r="AZ65" s="1207"/>
      <c r="BA65" s="1207"/>
      <c r="BB65" s="1207"/>
    </row>
    <row r="66" spans="1:54" ht="15.5" x14ac:dyDescent="0.35">
      <c r="A66" s="1206" t="s">
        <v>18507</v>
      </c>
      <c r="B66" s="1207"/>
      <c r="C66" s="1207"/>
      <c r="D66" s="1207"/>
      <c r="E66" s="1207"/>
      <c r="F66" s="1207"/>
      <c r="G66" s="1207"/>
      <c r="H66" s="1207"/>
      <c r="I66" s="1207"/>
      <c r="J66" s="1207"/>
      <c r="K66" s="1207"/>
      <c r="L66" s="1207"/>
      <c r="M66" s="1207"/>
      <c r="N66" s="1207"/>
      <c r="O66" s="1207"/>
      <c r="P66" s="1207"/>
      <c r="Q66" s="1207"/>
      <c r="R66" s="1207"/>
      <c r="S66" s="1207"/>
      <c r="T66" s="1207"/>
      <c r="U66" s="1207"/>
      <c r="V66" s="1207"/>
      <c r="W66" s="1207"/>
      <c r="X66" s="1207"/>
      <c r="Y66" s="1207"/>
      <c r="Z66" s="1207"/>
      <c r="AA66" s="1207"/>
      <c r="AB66" s="1207"/>
      <c r="AC66" s="1207"/>
      <c r="AD66" s="1207"/>
      <c r="AE66" s="1207"/>
      <c r="AF66" s="1207"/>
      <c r="AG66" s="1207"/>
      <c r="AH66" s="1207"/>
      <c r="AI66" s="1207"/>
      <c r="AJ66" s="1207"/>
      <c r="AK66" s="1207"/>
      <c r="AL66" s="1207"/>
      <c r="AM66" s="1207"/>
      <c r="AN66" s="1207"/>
      <c r="AO66" s="1207"/>
      <c r="AP66" s="1207"/>
      <c r="AQ66" s="1207"/>
      <c r="AR66" s="1207"/>
      <c r="AS66" s="1207"/>
      <c r="AT66" s="1207"/>
      <c r="AU66" s="1207"/>
      <c r="AV66" s="1207"/>
      <c r="AW66" s="1207"/>
      <c r="AX66" s="1207"/>
      <c r="AY66" s="1207"/>
      <c r="AZ66" s="1207"/>
      <c r="BA66" s="1207"/>
      <c r="BB66" s="1207"/>
    </row>
    <row r="67" spans="1:54" ht="15.5" x14ac:dyDescent="0.35">
      <c r="A67" s="1206" t="s">
        <v>18508</v>
      </c>
      <c r="B67" s="1207"/>
      <c r="C67" s="1207"/>
      <c r="D67" s="1207"/>
      <c r="E67" s="1207"/>
      <c r="F67" s="1207"/>
      <c r="G67" s="1207"/>
      <c r="H67" s="1207"/>
      <c r="I67" s="1207"/>
      <c r="J67" s="1207"/>
      <c r="K67" s="1207"/>
      <c r="L67" s="1207"/>
      <c r="M67" s="1207"/>
      <c r="N67" s="1207"/>
      <c r="O67" s="1207"/>
      <c r="P67" s="1207"/>
      <c r="Q67" s="1207"/>
      <c r="R67" s="1207"/>
      <c r="S67" s="1207"/>
      <c r="T67" s="1207"/>
      <c r="U67" s="1207"/>
      <c r="V67" s="1207"/>
      <c r="W67" s="1207"/>
      <c r="X67" s="1207"/>
      <c r="Y67" s="1207"/>
      <c r="Z67" s="1207"/>
      <c r="AA67" s="1207"/>
      <c r="AB67" s="1207"/>
      <c r="AC67" s="1207"/>
      <c r="AD67" s="1207"/>
      <c r="AE67" s="1207"/>
      <c r="AF67" s="1207"/>
      <c r="AG67" s="1207"/>
      <c r="AH67" s="1207"/>
      <c r="AI67" s="1207"/>
      <c r="AJ67" s="1207"/>
      <c r="AK67" s="1207"/>
      <c r="AL67" s="1207"/>
      <c r="AM67" s="1207"/>
      <c r="AN67" s="1207"/>
      <c r="AO67" s="1207"/>
      <c r="AP67" s="1207"/>
      <c r="AQ67" s="1207"/>
      <c r="AR67" s="1207"/>
      <c r="AS67" s="1207"/>
      <c r="AT67" s="1207"/>
      <c r="AU67" s="1207"/>
      <c r="AV67" s="1207"/>
      <c r="AW67" s="1207"/>
      <c r="AX67" s="1207"/>
      <c r="AY67" s="1207"/>
      <c r="AZ67" s="1207"/>
      <c r="BA67" s="1207"/>
      <c r="BB67" s="1207"/>
    </row>
    <row r="68" spans="1:54" ht="15.5" x14ac:dyDescent="0.35">
      <c r="A68" s="1206" t="s">
        <v>18509</v>
      </c>
      <c r="B68" s="1207"/>
      <c r="C68" s="1207"/>
      <c r="D68" s="1207"/>
      <c r="E68" s="1207"/>
      <c r="F68" s="1207"/>
      <c r="G68" s="1207"/>
      <c r="H68" s="1207"/>
      <c r="I68" s="1207"/>
      <c r="J68" s="1207"/>
      <c r="K68" s="1207"/>
      <c r="L68" s="1207"/>
      <c r="M68" s="1207"/>
      <c r="N68" s="1207"/>
      <c r="O68" s="1207"/>
      <c r="P68" s="1207"/>
      <c r="Q68" s="1207"/>
      <c r="R68" s="1207"/>
      <c r="S68" s="1207"/>
      <c r="T68" s="1207"/>
      <c r="U68" s="1207"/>
      <c r="V68" s="1207"/>
      <c r="W68" s="1207"/>
      <c r="X68" s="1207"/>
      <c r="Y68" s="1207"/>
      <c r="Z68" s="1207"/>
      <c r="AA68" s="1207"/>
      <c r="AB68" s="1207"/>
      <c r="AC68" s="1207"/>
      <c r="AD68" s="1207"/>
      <c r="AE68" s="1207"/>
      <c r="AF68" s="1207"/>
      <c r="AG68" s="1207"/>
      <c r="AH68" s="1207"/>
      <c r="AI68" s="1207"/>
      <c r="AJ68" s="1207"/>
      <c r="AK68" s="1207"/>
      <c r="AL68" s="1207"/>
      <c r="AM68" s="1207"/>
      <c r="AN68" s="1207"/>
      <c r="AO68" s="1207"/>
      <c r="AP68" s="1207"/>
      <c r="AQ68" s="1207"/>
      <c r="AR68" s="1207"/>
      <c r="AS68" s="1207"/>
      <c r="AT68" s="1207"/>
      <c r="AU68" s="1207"/>
      <c r="AV68" s="1207"/>
      <c r="AW68" s="1207"/>
      <c r="AX68" s="1207"/>
      <c r="AY68" s="1207"/>
      <c r="AZ68" s="1207"/>
      <c r="BA68" s="1207"/>
      <c r="BB68" s="1207"/>
    </row>
    <row r="69" spans="1:54" ht="31" x14ac:dyDescent="0.35">
      <c r="A69" s="1206" t="s">
        <v>18510</v>
      </c>
      <c r="B69" s="1207"/>
      <c r="C69" s="1207"/>
      <c r="D69" s="1207"/>
      <c r="E69" s="1207"/>
      <c r="F69" s="1207"/>
      <c r="G69" s="1207"/>
      <c r="H69" s="1207"/>
      <c r="I69" s="1207"/>
      <c r="J69" s="1207"/>
      <c r="K69" s="1207"/>
      <c r="L69" s="1207"/>
      <c r="M69" s="1207"/>
      <c r="N69" s="1207"/>
      <c r="O69" s="1207"/>
      <c r="P69" s="1207"/>
      <c r="Q69" s="1207"/>
      <c r="R69" s="1207"/>
      <c r="S69" s="1207"/>
      <c r="T69" s="1207"/>
      <c r="U69" s="1207"/>
      <c r="V69" s="1207"/>
      <c r="W69" s="1207"/>
      <c r="X69" s="1207"/>
      <c r="Y69" s="1207"/>
      <c r="Z69" s="1207"/>
      <c r="AA69" s="1207"/>
      <c r="AB69" s="1207"/>
      <c r="AC69" s="1207"/>
      <c r="AD69" s="1207"/>
      <c r="AE69" s="1207"/>
      <c r="AF69" s="1207"/>
      <c r="AG69" s="1207"/>
      <c r="AH69" s="1207"/>
      <c r="AI69" s="1207"/>
      <c r="AJ69" s="1207"/>
      <c r="AK69" s="1207"/>
      <c r="AL69" s="1207"/>
      <c r="AM69" s="1207"/>
      <c r="AN69" s="1207"/>
      <c r="AO69" s="1207"/>
      <c r="AP69" s="1207"/>
      <c r="AQ69" s="1207"/>
      <c r="AR69" s="1207"/>
      <c r="AS69" s="1207"/>
      <c r="AT69" s="1207"/>
      <c r="AU69" s="1207"/>
      <c r="AV69" s="1207"/>
      <c r="AW69" s="1207"/>
      <c r="AX69" s="1207"/>
      <c r="AY69" s="1207"/>
      <c r="AZ69" s="1207"/>
      <c r="BA69" s="1207"/>
      <c r="BB69" s="1207"/>
    </row>
    <row r="70" spans="1:54" ht="31" x14ac:dyDescent="0.35">
      <c r="A70" s="1206" t="s">
        <v>18511</v>
      </c>
      <c r="B70" s="1207"/>
      <c r="C70" s="1207"/>
      <c r="D70" s="1207"/>
      <c r="E70" s="1207"/>
      <c r="F70" s="1207"/>
      <c r="G70" s="1207"/>
      <c r="H70" s="1207"/>
      <c r="I70" s="1207"/>
      <c r="J70" s="1207"/>
      <c r="K70" s="1207"/>
      <c r="L70" s="1207"/>
      <c r="M70" s="1207"/>
      <c r="N70" s="1207"/>
      <c r="O70" s="1207"/>
      <c r="P70" s="1207"/>
      <c r="Q70" s="1207"/>
      <c r="R70" s="1207"/>
      <c r="S70" s="1207"/>
      <c r="T70" s="1207"/>
      <c r="U70" s="1207"/>
      <c r="V70" s="1207"/>
      <c r="W70" s="1207"/>
      <c r="X70" s="1207"/>
      <c r="Y70" s="1207"/>
      <c r="Z70" s="1207"/>
      <c r="AA70" s="1207"/>
      <c r="AB70" s="1207"/>
      <c r="AC70" s="1207"/>
      <c r="AD70" s="1207"/>
      <c r="AE70" s="1207"/>
      <c r="AF70" s="1207"/>
      <c r="AG70" s="1207"/>
      <c r="AH70" s="1207"/>
      <c r="AI70" s="1207"/>
      <c r="AJ70" s="1207"/>
      <c r="AK70" s="1207"/>
      <c r="AL70" s="1207"/>
      <c r="AM70" s="1207"/>
      <c r="AN70" s="1207"/>
      <c r="AO70" s="1207"/>
      <c r="AP70" s="1207"/>
      <c r="AQ70" s="1207"/>
      <c r="AR70" s="1207"/>
      <c r="AS70" s="1207"/>
      <c r="AT70" s="1207"/>
      <c r="AU70" s="1207"/>
      <c r="AV70" s="1207"/>
      <c r="AW70" s="1207"/>
      <c r="AX70" s="1207"/>
      <c r="AY70" s="1207"/>
      <c r="AZ70" s="1207"/>
      <c r="BA70" s="1207"/>
      <c r="BB70" s="1207"/>
    </row>
    <row r="71" spans="1:54" ht="15.5" x14ac:dyDescent="0.35">
      <c r="A71" s="1206" t="s">
        <v>18512</v>
      </c>
      <c r="B71" s="1207"/>
      <c r="C71" s="1207"/>
      <c r="D71" s="1207"/>
      <c r="E71" s="1207"/>
      <c r="F71" s="1207"/>
      <c r="G71" s="1207"/>
      <c r="H71" s="1207"/>
      <c r="I71" s="1207"/>
      <c r="J71" s="1207"/>
      <c r="K71" s="1207"/>
      <c r="L71" s="1207"/>
      <c r="M71" s="1207"/>
      <c r="N71" s="1207"/>
      <c r="O71" s="1207"/>
      <c r="P71" s="1207"/>
      <c r="Q71" s="1207"/>
      <c r="R71" s="1207"/>
      <c r="S71" s="1207"/>
      <c r="T71" s="1207"/>
      <c r="U71" s="1207"/>
      <c r="V71" s="1207"/>
      <c r="W71" s="1207"/>
      <c r="X71" s="1207"/>
      <c r="Y71" s="1207"/>
      <c r="Z71" s="1207"/>
      <c r="AA71" s="1207"/>
      <c r="AB71" s="1207"/>
      <c r="AC71" s="1207"/>
      <c r="AD71" s="1207"/>
      <c r="AE71" s="1207"/>
      <c r="AF71" s="1207"/>
      <c r="AG71" s="1207"/>
      <c r="AH71" s="1207"/>
      <c r="AI71" s="1207"/>
      <c r="AJ71" s="1207"/>
      <c r="AK71" s="1207"/>
      <c r="AL71" s="1207"/>
      <c r="AM71" s="1207"/>
      <c r="AN71" s="1207"/>
      <c r="AO71" s="1207"/>
      <c r="AP71" s="1207"/>
      <c r="AQ71" s="1207"/>
      <c r="AR71" s="1207"/>
      <c r="AS71" s="1207"/>
      <c r="AT71" s="1207"/>
      <c r="AU71" s="1207"/>
      <c r="AV71" s="1207"/>
      <c r="AW71" s="1207"/>
      <c r="AX71" s="1207"/>
      <c r="AY71" s="1207"/>
      <c r="AZ71" s="1207"/>
      <c r="BA71" s="1207"/>
      <c r="BB71" s="1207"/>
    </row>
    <row r="72" spans="1:54" ht="15.5" x14ac:dyDescent="0.35">
      <c r="A72" s="1206" t="s">
        <v>18513</v>
      </c>
      <c r="B72" s="1207"/>
      <c r="C72" s="1207"/>
      <c r="D72" s="1207"/>
      <c r="E72" s="1207"/>
      <c r="F72" s="1207"/>
      <c r="G72" s="1207"/>
      <c r="H72" s="1207"/>
      <c r="I72" s="1207"/>
      <c r="J72" s="1207"/>
      <c r="K72" s="1207"/>
      <c r="L72" s="1207"/>
      <c r="M72" s="1207"/>
      <c r="N72" s="1207"/>
      <c r="O72" s="1207"/>
      <c r="P72" s="1207"/>
      <c r="Q72" s="1207"/>
      <c r="R72" s="1207"/>
      <c r="S72" s="1207"/>
      <c r="T72" s="1207"/>
      <c r="U72" s="1207"/>
      <c r="V72" s="1207"/>
      <c r="W72" s="1207"/>
      <c r="X72" s="1207"/>
      <c r="Y72" s="1207"/>
      <c r="Z72" s="1207"/>
      <c r="AA72" s="1207"/>
      <c r="AB72" s="1207"/>
      <c r="AC72" s="1207"/>
      <c r="AD72" s="1207"/>
      <c r="AE72" s="1207"/>
      <c r="AF72" s="1207"/>
      <c r="AG72" s="1207"/>
      <c r="AH72" s="1207"/>
      <c r="AI72" s="1207"/>
      <c r="AJ72" s="1207"/>
      <c r="AK72" s="1207"/>
      <c r="AL72" s="1207"/>
      <c r="AM72" s="1207"/>
      <c r="AN72" s="1207"/>
      <c r="AO72" s="1207"/>
      <c r="AP72" s="1207"/>
      <c r="AQ72" s="1207"/>
      <c r="AR72" s="1207"/>
      <c r="AS72" s="1207"/>
      <c r="AT72" s="1207"/>
      <c r="AU72" s="1207"/>
      <c r="AV72" s="1207"/>
      <c r="AW72" s="1207"/>
      <c r="AX72" s="1207"/>
      <c r="AY72" s="1207"/>
      <c r="AZ72" s="1207"/>
      <c r="BA72" s="1207"/>
      <c r="BB72" s="1207"/>
    </row>
    <row r="73" spans="1:54" ht="15.5" x14ac:dyDescent="0.35">
      <c r="A73" s="1206" t="s">
        <v>18514</v>
      </c>
      <c r="B73" s="1207"/>
      <c r="C73" s="1207"/>
      <c r="D73" s="1207"/>
      <c r="E73" s="1207"/>
      <c r="F73" s="1207"/>
      <c r="G73" s="1207"/>
      <c r="H73" s="1207"/>
      <c r="I73" s="1207"/>
      <c r="J73" s="1207"/>
      <c r="K73" s="1207"/>
      <c r="L73" s="1207"/>
      <c r="M73" s="1207"/>
      <c r="N73" s="1207"/>
      <c r="O73" s="1207"/>
      <c r="P73" s="1207"/>
      <c r="Q73" s="1207"/>
      <c r="R73" s="1207"/>
      <c r="S73" s="1207"/>
      <c r="T73" s="1207"/>
      <c r="U73" s="1207"/>
      <c r="V73" s="1207"/>
      <c r="W73" s="1207"/>
      <c r="X73" s="1207"/>
      <c r="Y73" s="1207"/>
      <c r="Z73" s="1207"/>
      <c r="AA73" s="1207"/>
      <c r="AB73" s="1207"/>
      <c r="AC73" s="1207"/>
      <c r="AD73" s="1207"/>
      <c r="AE73" s="1207"/>
      <c r="AF73" s="1207"/>
      <c r="AG73" s="1207"/>
      <c r="AH73" s="1207"/>
      <c r="AI73" s="1207"/>
      <c r="AJ73" s="1207"/>
      <c r="AK73" s="1207"/>
      <c r="AL73" s="1207"/>
      <c r="AM73" s="1207"/>
      <c r="AN73" s="1207"/>
      <c r="AO73" s="1207"/>
      <c r="AP73" s="1207"/>
      <c r="AQ73" s="1207"/>
      <c r="AR73" s="1207"/>
      <c r="AS73" s="1207"/>
      <c r="AT73" s="1207"/>
      <c r="AU73" s="1207"/>
      <c r="AV73" s="1207"/>
      <c r="AW73" s="1207"/>
      <c r="AX73" s="1207"/>
      <c r="AY73" s="1207"/>
      <c r="AZ73" s="1207"/>
      <c r="BA73" s="1207"/>
      <c r="BB73" s="1207"/>
    </row>
    <row r="74" spans="1:54" ht="15.5" x14ac:dyDescent="0.35">
      <c r="A74" s="1206" t="s">
        <v>18515</v>
      </c>
      <c r="B74" s="1207"/>
      <c r="C74" s="1207"/>
      <c r="D74" s="1207"/>
      <c r="E74" s="1207"/>
      <c r="F74" s="1207"/>
      <c r="G74" s="1207"/>
      <c r="H74" s="1207"/>
      <c r="I74" s="1207"/>
      <c r="J74" s="1207"/>
      <c r="K74" s="1207"/>
      <c r="L74" s="1207"/>
      <c r="M74" s="1207"/>
      <c r="N74" s="1207"/>
      <c r="O74" s="1207"/>
      <c r="P74" s="1207"/>
      <c r="Q74" s="1207"/>
      <c r="R74" s="1207"/>
      <c r="S74" s="1207"/>
      <c r="T74" s="1207"/>
      <c r="U74" s="1207"/>
      <c r="V74" s="1207"/>
      <c r="W74" s="1207"/>
      <c r="X74" s="1207"/>
      <c r="Y74" s="1207"/>
      <c r="Z74" s="1207"/>
      <c r="AA74" s="1207"/>
      <c r="AB74" s="1207"/>
      <c r="AC74" s="1207"/>
      <c r="AD74" s="1207"/>
      <c r="AE74" s="1207"/>
      <c r="AF74" s="1207"/>
      <c r="AG74" s="1207"/>
      <c r="AH74" s="1207"/>
      <c r="AI74" s="1207"/>
      <c r="AJ74" s="1207"/>
      <c r="AK74" s="1207"/>
      <c r="AL74" s="1207"/>
      <c r="AM74" s="1207"/>
      <c r="AN74" s="1207"/>
      <c r="AO74" s="1207"/>
      <c r="AP74" s="1207"/>
      <c r="AQ74" s="1207"/>
      <c r="AR74" s="1207"/>
      <c r="AS74" s="1207"/>
      <c r="AT74" s="1207"/>
      <c r="AU74" s="1207"/>
      <c r="AV74" s="1207"/>
      <c r="AW74" s="1207"/>
      <c r="AX74" s="1207"/>
      <c r="AY74" s="1207"/>
      <c r="AZ74" s="1207"/>
      <c r="BA74" s="1207"/>
      <c r="BB74" s="1207"/>
    </row>
    <row r="75" spans="1:54" ht="15.5" x14ac:dyDescent="0.35">
      <c r="A75" s="1206" t="s">
        <v>18516</v>
      </c>
      <c r="B75" s="1207"/>
      <c r="C75" s="1207"/>
      <c r="D75" s="1207"/>
      <c r="E75" s="1207"/>
      <c r="F75" s="1207"/>
      <c r="G75" s="1207"/>
      <c r="H75" s="1207"/>
      <c r="I75" s="1207"/>
      <c r="J75" s="1207"/>
      <c r="K75" s="1207"/>
      <c r="L75" s="1207"/>
      <c r="M75" s="1207"/>
      <c r="N75" s="1207"/>
      <c r="O75" s="1207"/>
      <c r="P75" s="1207"/>
      <c r="Q75" s="1207"/>
      <c r="R75" s="1207"/>
      <c r="S75" s="1207"/>
      <c r="T75" s="1207"/>
      <c r="U75" s="1207"/>
      <c r="V75" s="1207"/>
      <c r="W75" s="1207"/>
      <c r="X75" s="1207"/>
      <c r="Y75" s="1207"/>
      <c r="Z75" s="1207"/>
      <c r="AA75" s="1207"/>
      <c r="AB75" s="1207"/>
      <c r="AC75" s="1207"/>
      <c r="AD75" s="1207"/>
      <c r="AE75" s="1207"/>
      <c r="AF75" s="1207"/>
      <c r="AG75" s="1207"/>
      <c r="AH75" s="1207"/>
      <c r="AI75" s="1207"/>
      <c r="AJ75" s="1207"/>
      <c r="AK75" s="1207"/>
      <c r="AL75" s="1207"/>
      <c r="AM75" s="1207"/>
      <c r="AN75" s="1207"/>
      <c r="AO75" s="1207"/>
      <c r="AP75" s="1207"/>
      <c r="AQ75" s="1207"/>
      <c r="AR75" s="1207"/>
      <c r="AS75" s="1207"/>
      <c r="AT75" s="1207"/>
      <c r="AU75" s="1207"/>
      <c r="AV75" s="1207"/>
      <c r="AW75" s="1207"/>
      <c r="AX75" s="1207"/>
      <c r="AY75" s="1207"/>
      <c r="AZ75" s="1207"/>
      <c r="BA75" s="1207"/>
      <c r="BB75" s="1207"/>
    </row>
    <row r="76" spans="1:54" ht="15.5" x14ac:dyDescent="0.35">
      <c r="A76" s="1206" t="s">
        <v>18517</v>
      </c>
      <c r="B76" s="1207"/>
      <c r="C76" s="1207"/>
      <c r="D76" s="1207"/>
      <c r="E76" s="1207"/>
      <c r="F76" s="1207"/>
      <c r="G76" s="1207"/>
      <c r="H76" s="1207"/>
      <c r="I76" s="1207"/>
      <c r="J76" s="1207"/>
      <c r="K76" s="1207"/>
      <c r="L76" s="1207"/>
      <c r="M76" s="1207"/>
      <c r="N76" s="1207"/>
      <c r="O76" s="1207"/>
      <c r="P76" s="1207"/>
      <c r="Q76" s="1207"/>
      <c r="R76" s="1207"/>
      <c r="S76" s="1207"/>
      <c r="T76" s="1207"/>
      <c r="U76" s="1207"/>
      <c r="V76" s="1207"/>
      <c r="W76" s="1207"/>
      <c r="X76" s="1207"/>
      <c r="Y76" s="1207"/>
      <c r="Z76" s="1207"/>
      <c r="AA76" s="1207"/>
      <c r="AB76" s="1207"/>
      <c r="AC76" s="1207"/>
      <c r="AD76" s="1207"/>
      <c r="AE76" s="1207"/>
      <c r="AF76" s="1207"/>
      <c r="AG76" s="1207"/>
      <c r="AH76" s="1207"/>
      <c r="AI76" s="1207"/>
      <c r="AJ76" s="1207"/>
      <c r="AK76" s="1207"/>
      <c r="AL76" s="1207"/>
      <c r="AM76" s="1207"/>
      <c r="AN76" s="1207"/>
      <c r="AO76" s="1207"/>
      <c r="AP76" s="1207"/>
      <c r="AQ76" s="1207"/>
      <c r="AR76" s="1207"/>
      <c r="AS76" s="1207"/>
      <c r="AT76" s="1207"/>
      <c r="AU76" s="1207"/>
      <c r="AV76" s="1207"/>
      <c r="AW76" s="1207"/>
      <c r="AX76" s="1207"/>
      <c r="AY76" s="1207"/>
      <c r="AZ76" s="1207"/>
      <c r="BA76" s="1207"/>
      <c r="BB76" s="1207"/>
    </row>
    <row r="77" spans="1:54" ht="15.5" x14ac:dyDescent="0.35">
      <c r="A77" s="1206" t="s">
        <v>18518</v>
      </c>
      <c r="B77" s="1207"/>
      <c r="C77" s="1207"/>
      <c r="D77" s="1207"/>
      <c r="E77" s="1207"/>
      <c r="F77" s="1207"/>
      <c r="G77" s="1207"/>
      <c r="H77" s="1207"/>
      <c r="I77" s="1207"/>
      <c r="J77" s="1207"/>
      <c r="K77" s="1207"/>
      <c r="L77" s="1207"/>
      <c r="M77" s="1207"/>
      <c r="N77" s="1207"/>
      <c r="O77" s="1207"/>
      <c r="P77" s="1207"/>
      <c r="Q77" s="1207"/>
      <c r="R77" s="1207"/>
      <c r="S77" s="1207"/>
      <c r="T77" s="1207"/>
      <c r="U77" s="1207"/>
      <c r="V77" s="1207"/>
      <c r="W77" s="1207"/>
      <c r="X77" s="1207"/>
      <c r="Y77" s="1207"/>
      <c r="Z77" s="1207"/>
      <c r="AA77" s="1207"/>
      <c r="AB77" s="1207"/>
      <c r="AC77" s="1207"/>
      <c r="AD77" s="1207"/>
      <c r="AE77" s="1207"/>
      <c r="AF77" s="1207"/>
      <c r="AG77" s="1207"/>
      <c r="AH77" s="1207"/>
      <c r="AI77" s="1207"/>
      <c r="AJ77" s="1207"/>
      <c r="AK77" s="1207"/>
      <c r="AL77" s="1207"/>
      <c r="AM77" s="1207"/>
      <c r="AN77" s="1207"/>
      <c r="AO77" s="1207"/>
      <c r="AP77" s="1207"/>
      <c r="AQ77" s="1207"/>
      <c r="AR77" s="1207"/>
      <c r="AS77" s="1207"/>
      <c r="AT77" s="1207"/>
      <c r="AU77" s="1207"/>
      <c r="AV77" s="1207"/>
      <c r="AW77" s="1207"/>
      <c r="AX77" s="1207"/>
      <c r="AY77" s="1207"/>
      <c r="AZ77" s="1207"/>
      <c r="BA77" s="1207"/>
      <c r="BB77" s="1207"/>
    </row>
    <row r="78" spans="1:54" ht="15.5" x14ac:dyDescent="0.35">
      <c r="A78" s="1206" t="s">
        <v>18519</v>
      </c>
      <c r="B78" s="1207"/>
      <c r="C78" s="1207"/>
      <c r="D78" s="1207"/>
      <c r="E78" s="1207"/>
      <c r="F78" s="1207"/>
      <c r="G78" s="1207"/>
      <c r="H78" s="1207"/>
      <c r="I78" s="1207"/>
      <c r="J78" s="1207"/>
      <c r="K78" s="1207"/>
      <c r="L78" s="1207"/>
      <c r="M78" s="1207"/>
      <c r="N78" s="1207"/>
      <c r="O78" s="1207"/>
      <c r="P78" s="1207"/>
      <c r="Q78" s="1207"/>
      <c r="R78" s="1207"/>
      <c r="S78" s="1207"/>
      <c r="T78" s="1207"/>
      <c r="U78" s="1207"/>
      <c r="V78" s="1207"/>
      <c r="W78" s="1207"/>
      <c r="X78" s="1207"/>
      <c r="Y78" s="1207"/>
      <c r="Z78" s="1207"/>
      <c r="AA78" s="1207"/>
      <c r="AB78" s="1207"/>
      <c r="AC78" s="1207"/>
      <c r="AD78" s="1207"/>
      <c r="AE78" s="1207"/>
      <c r="AF78" s="1207"/>
      <c r="AG78" s="1207"/>
      <c r="AH78" s="1207"/>
      <c r="AI78" s="1207"/>
      <c r="AJ78" s="1207"/>
      <c r="AK78" s="1207"/>
      <c r="AL78" s="1207"/>
      <c r="AM78" s="1207"/>
      <c r="AN78" s="1207"/>
      <c r="AO78" s="1207"/>
      <c r="AP78" s="1207"/>
      <c r="AQ78" s="1207"/>
      <c r="AR78" s="1207"/>
      <c r="AS78" s="1207"/>
      <c r="AT78" s="1207"/>
      <c r="AU78" s="1207"/>
      <c r="AV78" s="1207"/>
      <c r="AW78" s="1207"/>
      <c r="AX78" s="1207"/>
      <c r="AY78" s="1207"/>
      <c r="AZ78" s="1207"/>
      <c r="BA78" s="1207"/>
      <c r="BB78" s="1207"/>
    </row>
    <row r="79" spans="1:54" ht="15.5" x14ac:dyDescent="0.35">
      <c r="A79" s="1206" t="s">
        <v>18520</v>
      </c>
      <c r="B79" s="1207"/>
      <c r="C79" s="1207"/>
      <c r="D79" s="1207"/>
      <c r="E79" s="1207"/>
      <c r="F79" s="1207"/>
      <c r="G79" s="1207"/>
      <c r="H79" s="1207"/>
      <c r="I79" s="1207"/>
      <c r="J79" s="1207"/>
      <c r="K79" s="1207"/>
      <c r="L79" s="1207"/>
      <c r="M79" s="1207"/>
      <c r="N79" s="1207"/>
      <c r="O79" s="1207"/>
      <c r="P79" s="1207"/>
      <c r="Q79" s="1207"/>
      <c r="R79" s="1207"/>
      <c r="S79" s="1207"/>
      <c r="T79" s="1207"/>
      <c r="U79" s="1207"/>
      <c r="V79" s="1207"/>
      <c r="W79" s="1207"/>
      <c r="X79" s="1207"/>
      <c r="Y79" s="1207"/>
      <c r="Z79" s="1207"/>
      <c r="AA79" s="1207"/>
      <c r="AB79" s="1207"/>
      <c r="AC79" s="1207"/>
      <c r="AD79" s="1207"/>
      <c r="AE79" s="1207"/>
      <c r="AF79" s="1207"/>
      <c r="AG79" s="1207"/>
      <c r="AH79" s="1207"/>
      <c r="AI79" s="1207"/>
      <c r="AJ79" s="1207"/>
      <c r="AK79" s="1207"/>
      <c r="AL79" s="1207"/>
      <c r="AM79" s="1207"/>
      <c r="AN79" s="1207"/>
      <c r="AO79" s="1207"/>
      <c r="AP79" s="1207"/>
      <c r="AQ79" s="1207"/>
      <c r="AR79" s="1207"/>
      <c r="AS79" s="1207"/>
      <c r="AT79" s="1207"/>
      <c r="AU79" s="1207"/>
      <c r="AV79" s="1207"/>
      <c r="AW79" s="1207"/>
      <c r="AX79" s="1207"/>
      <c r="AY79" s="1207"/>
      <c r="AZ79" s="1207"/>
      <c r="BA79" s="1207"/>
      <c r="BB79" s="1207"/>
    </row>
    <row r="80" spans="1:54" ht="15.5" x14ac:dyDescent="0.35">
      <c r="A80" s="1206" t="s">
        <v>18521</v>
      </c>
      <c r="B80" s="1207"/>
      <c r="C80" s="1207"/>
      <c r="D80" s="1207"/>
      <c r="E80" s="1207"/>
      <c r="F80" s="1207"/>
      <c r="G80" s="1207"/>
      <c r="H80" s="1207"/>
      <c r="I80" s="1207"/>
      <c r="J80" s="1207"/>
      <c r="K80" s="1207"/>
      <c r="L80" s="1207"/>
      <c r="M80" s="1207"/>
      <c r="N80" s="1207"/>
      <c r="O80" s="1207"/>
      <c r="P80" s="1207"/>
      <c r="Q80" s="1207"/>
      <c r="R80" s="1207"/>
      <c r="S80" s="1207"/>
      <c r="T80" s="1207"/>
      <c r="U80" s="1207"/>
      <c r="V80" s="1207"/>
      <c r="W80" s="1207"/>
      <c r="X80" s="1207"/>
      <c r="Y80" s="1207"/>
      <c r="Z80" s="1207"/>
      <c r="AA80" s="1207"/>
      <c r="AB80" s="1207"/>
      <c r="AC80" s="1207"/>
      <c r="AD80" s="1207"/>
      <c r="AE80" s="1207"/>
      <c r="AF80" s="1207"/>
      <c r="AG80" s="1207"/>
      <c r="AH80" s="1207"/>
      <c r="AI80" s="1207"/>
      <c r="AJ80" s="1207"/>
      <c r="AK80" s="1207"/>
      <c r="AL80" s="1207"/>
      <c r="AM80" s="1207"/>
      <c r="AN80" s="1207"/>
      <c r="AO80" s="1207"/>
      <c r="AP80" s="1207"/>
      <c r="AQ80" s="1207"/>
      <c r="AR80" s="1207"/>
      <c r="AS80" s="1207"/>
      <c r="AT80" s="1207"/>
      <c r="AU80" s="1207"/>
      <c r="AV80" s="1207"/>
      <c r="AW80" s="1207"/>
      <c r="AX80" s="1207"/>
      <c r="AY80" s="1207"/>
      <c r="AZ80" s="1207"/>
      <c r="BA80" s="1207"/>
      <c r="BB80" s="1207"/>
    </row>
    <row r="81" spans="1:54" ht="15.5" x14ac:dyDescent="0.35">
      <c r="A81" s="1206" t="s">
        <v>18522</v>
      </c>
      <c r="B81" s="1207"/>
      <c r="C81" s="1207"/>
      <c r="D81" s="1207"/>
      <c r="E81" s="1207"/>
      <c r="F81" s="1207"/>
      <c r="G81" s="1207"/>
      <c r="H81" s="1207"/>
      <c r="I81" s="1207"/>
      <c r="J81" s="1207"/>
      <c r="K81" s="1207"/>
      <c r="L81" s="1207"/>
      <c r="M81" s="1207"/>
      <c r="N81" s="1207"/>
      <c r="O81" s="1207"/>
      <c r="P81" s="1207"/>
      <c r="Q81" s="1207"/>
      <c r="R81" s="1207"/>
      <c r="S81" s="1207"/>
      <c r="T81" s="1207"/>
      <c r="U81" s="1207"/>
      <c r="V81" s="1207"/>
      <c r="W81" s="1207"/>
      <c r="X81" s="1207"/>
      <c r="Y81" s="1207"/>
      <c r="Z81" s="1207"/>
      <c r="AA81" s="1207"/>
      <c r="AB81" s="1207"/>
      <c r="AC81" s="1207"/>
      <c r="AD81" s="1207"/>
      <c r="AE81" s="1207"/>
      <c r="AF81" s="1207"/>
      <c r="AG81" s="1207"/>
      <c r="AH81" s="1207"/>
      <c r="AI81" s="1207"/>
      <c r="AJ81" s="1207"/>
      <c r="AK81" s="1207"/>
      <c r="AL81" s="1207"/>
      <c r="AM81" s="1207"/>
      <c r="AN81" s="1207"/>
      <c r="AO81" s="1207"/>
      <c r="AP81" s="1207"/>
      <c r="AQ81" s="1207"/>
      <c r="AR81" s="1207"/>
      <c r="AS81" s="1207"/>
      <c r="AT81" s="1207"/>
      <c r="AU81" s="1207"/>
      <c r="AV81" s="1207"/>
      <c r="AW81" s="1207"/>
      <c r="AX81" s="1207"/>
      <c r="AY81" s="1207"/>
      <c r="AZ81" s="1207"/>
      <c r="BA81" s="1207"/>
      <c r="BB81" s="1207"/>
    </row>
    <row r="82" spans="1:54" ht="15.5" x14ac:dyDescent="0.35">
      <c r="A82" s="1206" t="s">
        <v>18523</v>
      </c>
      <c r="B82" s="1207"/>
      <c r="C82" s="1207"/>
      <c r="D82" s="1207"/>
      <c r="E82" s="1207"/>
      <c r="F82" s="1207"/>
      <c r="G82" s="1207"/>
      <c r="H82" s="1207"/>
      <c r="I82" s="1207"/>
      <c r="J82" s="1207"/>
      <c r="K82" s="1207"/>
      <c r="L82" s="1207"/>
      <c r="M82" s="1207"/>
      <c r="N82" s="1207"/>
      <c r="O82" s="1207"/>
      <c r="P82" s="1207"/>
      <c r="Q82" s="1207"/>
      <c r="R82" s="1207"/>
      <c r="S82" s="1207"/>
      <c r="T82" s="1207"/>
      <c r="U82" s="1207"/>
      <c r="V82" s="1207"/>
      <c r="W82" s="1207"/>
      <c r="X82" s="1207"/>
      <c r="Y82" s="1207"/>
      <c r="Z82" s="1207"/>
      <c r="AA82" s="1207"/>
      <c r="AB82" s="1207"/>
      <c r="AC82" s="1207"/>
      <c r="AD82" s="1207"/>
      <c r="AE82" s="1207"/>
      <c r="AF82" s="1207"/>
      <c r="AG82" s="1207"/>
      <c r="AH82" s="1207"/>
      <c r="AI82" s="1207"/>
      <c r="AJ82" s="1207"/>
      <c r="AK82" s="1207"/>
      <c r="AL82" s="1207"/>
      <c r="AM82" s="1207"/>
      <c r="AN82" s="1207"/>
      <c r="AO82" s="1207"/>
      <c r="AP82" s="1207"/>
      <c r="AQ82" s="1207"/>
      <c r="AR82" s="1207"/>
      <c r="AS82" s="1207"/>
      <c r="AT82" s="1207"/>
      <c r="AU82" s="1207"/>
      <c r="AV82" s="1207"/>
      <c r="AW82" s="1207"/>
      <c r="AX82" s="1207"/>
      <c r="AY82" s="1207"/>
      <c r="AZ82" s="1207"/>
      <c r="BA82" s="1207"/>
      <c r="BB82" s="1207"/>
    </row>
    <row r="83" spans="1:54" ht="15.5" x14ac:dyDescent="0.35">
      <c r="A83" s="1206" t="s">
        <v>18524</v>
      </c>
      <c r="B83" s="1207"/>
      <c r="C83" s="1207"/>
      <c r="D83" s="1207"/>
      <c r="E83" s="1207"/>
      <c r="F83" s="1207"/>
      <c r="G83" s="1207"/>
      <c r="H83" s="1207"/>
      <c r="I83" s="1207"/>
      <c r="J83" s="1207"/>
      <c r="K83" s="1207"/>
      <c r="L83" s="1207"/>
      <c r="M83" s="1207"/>
      <c r="N83" s="1207"/>
      <c r="O83" s="1207"/>
      <c r="P83" s="1207"/>
      <c r="Q83" s="1207"/>
      <c r="R83" s="1207"/>
      <c r="S83" s="1207"/>
      <c r="T83" s="1207"/>
      <c r="U83" s="1207"/>
      <c r="V83" s="1207"/>
      <c r="W83" s="1207"/>
      <c r="X83" s="1207"/>
      <c r="Y83" s="1207"/>
      <c r="Z83" s="1207"/>
      <c r="AA83" s="1207"/>
      <c r="AB83" s="1207"/>
      <c r="AC83" s="1207"/>
      <c r="AD83" s="1207"/>
      <c r="AE83" s="1207"/>
      <c r="AF83" s="1207"/>
      <c r="AG83" s="1207"/>
      <c r="AH83" s="1207"/>
      <c r="AI83" s="1207"/>
      <c r="AJ83" s="1207"/>
      <c r="AK83" s="1207"/>
      <c r="AL83" s="1207"/>
      <c r="AM83" s="1207"/>
      <c r="AN83" s="1207"/>
      <c r="AO83" s="1207"/>
      <c r="AP83" s="1207"/>
      <c r="AQ83" s="1207"/>
      <c r="AR83" s="1207"/>
      <c r="AS83" s="1207"/>
      <c r="AT83" s="1207"/>
      <c r="AU83" s="1207"/>
      <c r="AV83" s="1207"/>
      <c r="AW83" s="1207"/>
      <c r="AX83" s="1207"/>
      <c r="AY83" s="1207"/>
      <c r="AZ83" s="1207"/>
      <c r="BA83" s="1207"/>
      <c r="BB83" s="1207"/>
    </row>
    <row r="84" spans="1:54" ht="15.5" x14ac:dyDescent="0.35">
      <c r="A84" s="1206" t="s">
        <v>18525</v>
      </c>
      <c r="B84" s="1207"/>
      <c r="C84" s="1207"/>
      <c r="D84" s="1207"/>
      <c r="E84" s="1207"/>
      <c r="F84" s="1207"/>
      <c r="G84" s="1207"/>
      <c r="H84" s="1207"/>
      <c r="I84" s="1207"/>
      <c r="J84" s="1207"/>
      <c r="K84" s="1207"/>
      <c r="L84" s="1207"/>
      <c r="M84" s="1207"/>
      <c r="N84" s="1207"/>
      <c r="O84" s="1207"/>
      <c r="P84" s="1207"/>
      <c r="Q84" s="1207"/>
      <c r="R84" s="1207"/>
      <c r="S84" s="1207"/>
      <c r="T84" s="1207"/>
      <c r="U84" s="1207"/>
      <c r="V84" s="1207"/>
      <c r="W84" s="1207"/>
      <c r="X84" s="1207"/>
      <c r="Y84" s="1207"/>
      <c r="Z84" s="1207"/>
      <c r="AA84" s="1207"/>
      <c r="AB84" s="1207"/>
      <c r="AC84" s="1207"/>
      <c r="AD84" s="1207"/>
      <c r="AE84" s="1207"/>
      <c r="AF84" s="1207"/>
      <c r="AG84" s="1207"/>
      <c r="AH84" s="1207"/>
      <c r="AI84" s="1207"/>
      <c r="AJ84" s="1207"/>
      <c r="AK84" s="1207"/>
      <c r="AL84" s="1207"/>
      <c r="AM84" s="1207"/>
      <c r="AN84" s="1207"/>
      <c r="AO84" s="1207"/>
      <c r="AP84" s="1207"/>
      <c r="AQ84" s="1207"/>
      <c r="AR84" s="1207"/>
      <c r="AS84" s="1207"/>
      <c r="AT84" s="1207"/>
      <c r="AU84" s="1207"/>
      <c r="AV84" s="1207"/>
      <c r="AW84" s="1207"/>
      <c r="AX84" s="1207"/>
      <c r="AY84" s="1207"/>
      <c r="AZ84" s="1207"/>
      <c r="BA84" s="1207"/>
      <c r="BB84" s="1207"/>
    </row>
    <row r="85" spans="1:54" ht="15.5" x14ac:dyDescent="0.35">
      <c r="A85" s="1206" t="s">
        <v>18526</v>
      </c>
      <c r="B85" s="1207"/>
      <c r="C85" s="1207"/>
      <c r="D85" s="1207"/>
      <c r="E85" s="1207"/>
      <c r="F85" s="1207"/>
      <c r="G85" s="1207"/>
      <c r="H85" s="1207"/>
      <c r="I85" s="1207"/>
      <c r="J85" s="1207"/>
      <c r="K85" s="1207"/>
      <c r="L85" s="1207"/>
      <c r="M85" s="1207"/>
      <c r="N85" s="1207"/>
      <c r="O85" s="1207"/>
      <c r="P85" s="1207"/>
      <c r="Q85" s="1207"/>
      <c r="R85" s="1207"/>
      <c r="S85" s="1207"/>
      <c r="T85" s="1207"/>
      <c r="U85" s="1207"/>
      <c r="V85" s="1207"/>
      <c r="W85" s="1207"/>
      <c r="X85" s="1207"/>
      <c r="Y85" s="1207"/>
      <c r="Z85" s="1207"/>
      <c r="AA85" s="1207"/>
      <c r="AB85" s="1207"/>
      <c r="AC85" s="1207"/>
      <c r="AD85" s="1207"/>
      <c r="AE85" s="1207"/>
      <c r="AF85" s="1207"/>
      <c r="AG85" s="1207"/>
      <c r="AH85" s="1207"/>
      <c r="AI85" s="1207"/>
      <c r="AJ85" s="1207"/>
      <c r="AK85" s="1207"/>
      <c r="AL85" s="1207"/>
      <c r="AM85" s="1207"/>
      <c r="AN85" s="1207"/>
      <c r="AO85" s="1207"/>
      <c r="AP85" s="1207"/>
      <c r="AQ85" s="1207"/>
      <c r="AR85" s="1207"/>
      <c r="AS85" s="1207"/>
      <c r="AT85" s="1207"/>
      <c r="AU85" s="1207"/>
      <c r="AV85" s="1207"/>
      <c r="AW85" s="1207"/>
      <c r="AX85" s="1207"/>
      <c r="AY85" s="1207"/>
      <c r="AZ85" s="1207"/>
      <c r="BA85" s="1207"/>
      <c r="BB85" s="1207"/>
    </row>
    <row r="86" spans="1:54" ht="15.5" x14ac:dyDescent="0.35">
      <c r="A86" s="1206" t="s">
        <v>18527</v>
      </c>
      <c r="B86" s="1207"/>
      <c r="C86" s="1207"/>
      <c r="D86" s="1207"/>
      <c r="E86" s="1207"/>
      <c r="F86" s="1207"/>
      <c r="G86" s="1207"/>
      <c r="H86" s="1207"/>
      <c r="I86" s="1207"/>
      <c r="J86" s="1207"/>
      <c r="K86" s="1207"/>
      <c r="L86" s="1207"/>
      <c r="M86" s="1207"/>
      <c r="N86" s="1207"/>
      <c r="O86" s="1207"/>
      <c r="P86" s="1207"/>
      <c r="Q86" s="1207"/>
      <c r="R86" s="1207"/>
      <c r="S86" s="1207"/>
      <c r="T86" s="1207"/>
      <c r="U86" s="1207"/>
      <c r="V86" s="1207"/>
      <c r="W86" s="1207"/>
      <c r="X86" s="1207"/>
      <c r="Y86" s="1207"/>
      <c r="Z86" s="1207"/>
      <c r="AA86" s="1207"/>
      <c r="AB86" s="1207"/>
      <c r="AC86" s="1207"/>
      <c r="AD86" s="1207"/>
      <c r="AE86" s="1207"/>
      <c r="AF86" s="1207"/>
      <c r="AG86" s="1207"/>
      <c r="AH86" s="1207"/>
      <c r="AI86" s="1207"/>
      <c r="AJ86" s="1207"/>
      <c r="AK86" s="1207"/>
      <c r="AL86" s="1207"/>
      <c r="AM86" s="1207"/>
      <c r="AN86" s="1207"/>
      <c r="AO86" s="1207"/>
      <c r="AP86" s="1207"/>
      <c r="AQ86" s="1207"/>
      <c r="AR86" s="1207"/>
      <c r="AS86" s="1207"/>
      <c r="AT86" s="1207"/>
      <c r="AU86" s="1207"/>
      <c r="AV86" s="1207"/>
      <c r="AW86" s="1207"/>
      <c r="AX86" s="1207"/>
      <c r="AY86" s="1207"/>
      <c r="AZ86" s="1207"/>
      <c r="BA86" s="1207"/>
      <c r="BB86" s="1207"/>
    </row>
    <row r="87" spans="1:54" ht="15.5" x14ac:dyDescent="0.35">
      <c r="A87" s="1206" t="s">
        <v>18528</v>
      </c>
      <c r="B87" s="1207"/>
      <c r="C87" s="1207"/>
      <c r="D87" s="1207"/>
      <c r="E87" s="1207"/>
      <c r="F87" s="1207"/>
      <c r="G87" s="1207"/>
      <c r="H87" s="1207"/>
      <c r="I87" s="1207"/>
      <c r="J87" s="1207"/>
      <c r="K87" s="1207"/>
      <c r="L87" s="1207"/>
      <c r="M87" s="1207"/>
      <c r="N87" s="1207"/>
      <c r="O87" s="1207"/>
      <c r="P87" s="1207"/>
      <c r="Q87" s="1207"/>
      <c r="R87" s="1207"/>
      <c r="S87" s="1207"/>
      <c r="T87" s="1207"/>
      <c r="U87" s="1207"/>
      <c r="V87" s="1207"/>
      <c r="W87" s="1207"/>
      <c r="X87" s="1207"/>
      <c r="Y87" s="1207"/>
      <c r="Z87" s="1207"/>
      <c r="AA87" s="1207"/>
      <c r="AB87" s="1207"/>
      <c r="AC87" s="1207"/>
      <c r="AD87" s="1207"/>
      <c r="AE87" s="1207"/>
      <c r="AF87" s="1207"/>
      <c r="AG87" s="1207"/>
      <c r="AH87" s="1207"/>
      <c r="AI87" s="1207"/>
      <c r="AJ87" s="1207"/>
      <c r="AK87" s="1207"/>
      <c r="AL87" s="1207"/>
      <c r="AM87" s="1207"/>
      <c r="AN87" s="1207"/>
      <c r="AO87" s="1207"/>
      <c r="AP87" s="1207"/>
      <c r="AQ87" s="1207"/>
      <c r="AR87" s="1207"/>
      <c r="AS87" s="1207"/>
      <c r="AT87" s="1207"/>
      <c r="AU87" s="1207"/>
      <c r="AV87" s="1207"/>
      <c r="AW87" s="1207"/>
      <c r="AX87" s="1207"/>
      <c r="AY87" s="1207"/>
      <c r="AZ87" s="1207"/>
      <c r="BA87" s="1207"/>
      <c r="BB87" s="1207"/>
    </row>
    <row r="88" spans="1:54" ht="15.5" x14ac:dyDescent="0.35">
      <c r="A88" s="1206" t="s">
        <v>18529</v>
      </c>
      <c r="B88" s="1207"/>
      <c r="C88" s="1207"/>
      <c r="D88" s="1207"/>
      <c r="E88" s="1207"/>
      <c r="F88" s="1207"/>
      <c r="G88" s="1207"/>
      <c r="H88" s="1207"/>
      <c r="I88" s="1207"/>
      <c r="J88" s="1207"/>
      <c r="K88" s="1207"/>
      <c r="L88" s="1207"/>
      <c r="M88" s="1207"/>
      <c r="N88" s="1207"/>
      <c r="O88" s="1207"/>
      <c r="P88" s="1207"/>
      <c r="Q88" s="1207"/>
      <c r="R88" s="1207"/>
      <c r="S88" s="1207"/>
      <c r="T88" s="1207"/>
      <c r="U88" s="1207"/>
      <c r="V88" s="1207"/>
      <c r="W88" s="1207"/>
      <c r="X88" s="1207"/>
      <c r="Y88" s="1207"/>
      <c r="Z88" s="1207"/>
      <c r="AA88" s="1207"/>
      <c r="AB88" s="1207"/>
      <c r="AC88" s="1207"/>
      <c r="AD88" s="1207"/>
      <c r="AE88" s="1207"/>
      <c r="AF88" s="1207"/>
      <c r="AG88" s="1207"/>
      <c r="AH88" s="1207"/>
      <c r="AI88" s="1207"/>
      <c r="AJ88" s="1207"/>
      <c r="AK88" s="1207"/>
      <c r="AL88" s="1207"/>
      <c r="AM88" s="1207"/>
      <c r="AN88" s="1207"/>
      <c r="AO88" s="1207"/>
      <c r="AP88" s="1207"/>
      <c r="AQ88" s="1207"/>
      <c r="AR88" s="1207"/>
      <c r="AS88" s="1207"/>
      <c r="AT88" s="1207"/>
      <c r="AU88" s="1207"/>
      <c r="AV88" s="1207"/>
      <c r="AW88" s="1207"/>
      <c r="AX88" s="1207"/>
      <c r="AY88" s="1207"/>
      <c r="AZ88" s="1207"/>
      <c r="BA88" s="1207"/>
      <c r="BB88" s="1207"/>
    </row>
    <row r="89" spans="1:54" ht="15.5" x14ac:dyDescent="0.35">
      <c r="A89" s="1206" t="s">
        <v>18514</v>
      </c>
      <c r="B89" s="1207"/>
      <c r="C89" s="1207"/>
      <c r="D89" s="1207"/>
      <c r="E89" s="1207"/>
      <c r="F89" s="1207"/>
      <c r="G89" s="1207"/>
      <c r="H89" s="1207"/>
      <c r="I89" s="1207"/>
      <c r="J89" s="1207"/>
      <c r="K89" s="1207"/>
      <c r="L89" s="1207"/>
      <c r="M89" s="1207"/>
      <c r="N89" s="1207"/>
      <c r="O89" s="1207"/>
      <c r="P89" s="1207"/>
      <c r="Q89" s="1207"/>
      <c r="R89" s="1207"/>
      <c r="S89" s="1207"/>
      <c r="T89" s="1207"/>
      <c r="U89" s="1207"/>
      <c r="V89" s="1207"/>
      <c r="W89" s="1207"/>
      <c r="X89" s="1207"/>
      <c r="Y89" s="1207"/>
      <c r="Z89" s="1207"/>
      <c r="AA89" s="1207"/>
      <c r="AB89" s="1207"/>
      <c r="AC89" s="1207"/>
      <c r="AD89" s="1207"/>
      <c r="AE89" s="1207"/>
      <c r="AF89" s="1207"/>
      <c r="AG89" s="1207"/>
      <c r="AH89" s="1207"/>
      <c r="AI89" s="1207"/>
      <c r="AJ89" s="1207"/>
      <c r="AK89" s="1207"/>
      <c r="AL89" s="1207"/>
      <c r="AM89" s="1207"/>
      <c r="AN89" s="1207"/>
      <c r="AO89" s="1207"/>
      <c r="AP89" s="1207"/>
      <c r="AQ89" s="1207"/>
      <c r="AR89" s="1207"/>
      <c r="AS89" s="1207"/>
      <c r="AT89" s="1207"/>
      <c r="AU89" s="1207"/>
      <c r="AV89" s="1207"/>
      <c r="AW89" s="1207"/>
      <c r="AX89" s="1207"/>
      <c r="AY89" s="1207"/>
      <c r="AZ89" s="1207"/>
      <c r="BA89" s="1207"/>
      <c r="BB89" s="1207"/>
    </row>
    <row r="90" spans="1:54" ht="15.5" x14ac:dyDescent="0.35">
      <c r="A90" s="1206" t="s">
        <v>18530</v>
      </c>
      <c r="B90" s="1207"/>
      <c r="C90" s="1207"/>
      <c r="D90" s="1207"/>
      <c r="E90" s="1207"/>
      <c r="F90" s="1207"/>
      <c r="G90" s="1207"/>
      <c r="H90" s="1207"/>
      <c r="I90" s="1207"/>
      <c r="J90" s="1207"/>
      <c r="K90" s="1207"/>
      <c r="L90" s="1207"/>
      <c r="M90" s="1207"/>
      <c r="N90" s="1207"/>
      <c r="O90" s="1207"/>
      <c r="P90" s="1207"/>
      <c r="Q90" s="1207"/>
      <c r="R90" s="1207"/>
      <c r="S90" s="1207"/>
      <c r="T90" s="1207"/>
      <c r="U90" s="1207"/>
      <c r="V90" s="1207"/>
      <c r="W90" s="1207"/>
      <c r="X90" s="1207"/>
      <c r="Y90" s="1207"/>
      <c r="Z90" s="1207"/>
      <c r="AA90" s="1207"/>
      <c r="AB90" s="1207"/>
      <c r="AC90" s="1207"/>
      <c r="AD90" s="1207"/>
      <c r="AE90" s="1207"/>
      <c r="AF90" s="1207"/>
      <c r="AG90" s="1207"/>
      <c r="AH90" s="1207"/>
      <c r="AI90" s="1207"/>
      <c r="AJ90" s="1207"/>
      <c r="AK90" s="1207"/>
      <c r="AL90" s="1207"/>
      <c r="AM90" s="1207"/>
      <c r="AN90" s="1207"/>
      <c r="AO90" s="1207"/>
      <c r="AP90" s="1207"/>
      <c r="AQ90" s="1207"/>
      <c r="AR90" s="1207"/>
      <c r="AS90" s="1207"/>
      <c r="AT90" s="1207"/>
      <c r="AU90" s="1207"/>
      <c r="AV90" s="1207"/>
      <c r="AW90" s="1207"/>
      <c r="AX90" s="1207"/>
      <c r="AY90" s="1207"/>
      <c r="AZ90" s="1207"/>
      <c r="BA90" s="1207"/>
      <c r="BB90" s="1207"/>
    </row>
    <row r="91" spans="1:54" ht="15.5" x14ac:dyDescent="0.35">
      <c r="A91" s="1206" t="s">
        <v>18531</v>
      </c>
      <c r="B91" s="1207"/>
      <c r="C91" s="1207"/>
      <c r="D91" s="1207"/>
      <c r="E91" s="1207"/>
      <c r="F91" s="1207"/>
      <c r="G91" s="1207"/>
      <c r="H91" s="1207"/>
      <c r="I91" s="1207"/>
      <c r="J91" s="1207"/>
      <c r="K91" s="1207"/>
      <c r="L91" s="1207"/>
      <c r="M91" s="1207"/>
      <c r="N91" s="1207"/>
      <c r="O91" s="1207"/>
      <c r="P91" s="1207"/>
      <c r="Q91" s="1207"/>
      <c r="R91" s="1207"/>
      <c r="S91" s="1207"/>
      <c r="T91" s="1207"/>
      <c r="U91" s="1207"/>
      <c r="V91" s="1207"/>
      <c r="W91" s="1207"/>
      <c r="X91" s="1207"/>
      <c r="Y91" s="1207"/>
      <c r="Z91" s="1207"/>
      <c r="AA91" s="1207"/>
      <c r="AB91" s="1207"/>
      <c r="AC91" s="1207"/>
      <c r="AD91" s="1207"/>
      <c r="AE91" s="1207"/>
      <c r="AF91" s="1207"/>
      <c r="AG91" s="1207"/>
      <c r="AH91" s="1207"/>
      <c r="AI91" s="1207"/>
      <c r="AJ91" s="1207"/>
      <c r="AK91" s="1207"/>
      <c r="AL91" s="1207"/>
      <c r="AM91" s="1207"/>
      <c r="AN91" s="1207"/>
      <c r="AO91" s="1207"/>
      <c r="AP91" s="1207"/>
      <c r="AQ91" s="1207"/>
      <c r="AR91" s="1207"/>
      <c r="AS91" s="1207"/>
      <c r="AT91" s="1207"/>
      <c r="AU91" s="1207"/>
      <c r="AV91" s="1207"/>
      <c r="AW91" s="1207"/>
      <c r="AX91" s="1207"/>
      <c r="AY91" s="1207"/>
      <c r="AZ91" s="1207"/>
      <c r="BA91" s="1207"/>
      <c r="BB91" s="1207"/>
    </row>
    <row r="92" spans="1:54" ht="15.5" x14ac:dyDescent="0.35">
      <c r="A92" s="1206" t="s">
        <v>18532</v>
      </c>
      <c r="B92" s="1207"/>
      <c r="C92" s="1207"/>
      <c r="D92" s="1207"/>
      <c r="E92" s="1207"/>
      <c r="F92" s="1207"/>
      <c r="G92" s="1207"/>
      <c r="H92" s="1207"/>
      <c r="I92" s="1207"/>
      <c r="J92" s="1207"/>
      <c r="K92" s="1207"/>
      <c r="L92" s="1207"/>
      <c r="M92" s="1207"/>
      <c r="N92" s="1207"/>
      <c r="O92" s="1207"/>
      <c r="P92" s="1207"/>
      <c r="Q92" s="1207"/>
      <c r="R92" s="1207"/>
      <c r="S92" s="1207"/>
      <c r="T92" s="1207"/>
      <c r="U92" s="1207"/>
      <c r="V92" s="1207"/>
      <c r="W92" s="1207"/>
      <c r="X92" s="1207"/>
      <c r="Y92" s="1207"/>
      <c r="Z92" s="1207"/>
      <c r="AA92" s="1207"/>
      <c r="AB92" s="1207"/>
      <c r="AC92" s="1207"/>
      <c r="AD92" s="1207"/>
      <c r="AE92" s="1207"/>
      <c r="AF92" s="1207"/>
      <c r="AG92" s="1207"/>
      <c r="AH92" s="1207"/>
      <c r="AI92" s="1207"/>
      <c r="AJ92" s="1207"/>
      <c r="AK92" s="1207"/>
      <c r="AL92" s="1207"/>
      <c r="AM92" s="1207"/>
      <c r="AN92" s="1207"/>
      <c r="AO92" s="1207"/>
      <c r="AP92" s="1207"/>
      <c r="AQ92" s="1207"/>
      <c r="AR92" s="1207"/>
      <c r="AS92" s="1207"/>
      <c r="AT92" s="1207"/>
      <c r="AU92" s="1207"/>
      <c r="AV92" s="1207"/>
      <c r="AW92" s="1207"/>
      <c r="AX92" s="1207"/>
      <c r="AY92" s="1207"/>
      <c r="AZ92" s="1207"/>
      <c r="BA92" s="1207"/>
      <c r="BB92" s="1207"/>
    </row>
    <row r="93" spans="1:54" ht="15.5" x14ac:dyDescent="0.35">
      <c r="A93" s="1206" t="s">
        <v>18533</v>
      </c>
      <c r="B93" s="1207"/>
      <c r="C93" s="1207"/>
      <c r="D93" s="1207"/>
      <c r="E93" s="1207"/>
      <c r="F93" s="1207"/>
      <c r="G93" s="1207"/>
      <c r="H93" s="1207"/>
      <c r="I93" s="1207"/>
      <c r="J93" s="1207"/>
      <c r="K93" s="1207"/>
      <c r="L93" s="1207"/>
      <c r="M93" s="1207"/>
      <c r="N93" s="1207"/>
      <c r="O93" s="1207"/>
      <c r="P93" s="1207"/>
      <c r="Q93" s="1207"/>
      <c r="R93" s="1207"/>
      <c r="S93" s="1207"/>
      <c r="T93" s="1207"/>
      <c r="U93" s="1207"/>
      <c r="V93" s="1207"/>
      <c r="W93" s="1207"/>
      <c r="X93" s="1207"/>
      <c r="Y93" s="1207"/>
      <c r="Z93" s="1207"/>
      <c r="AA93" s="1207"/>
      <c r="AB93" s="1207"/>
      <c r="AC93" s="1207"/>
      <c r="AD93" s="1207"/>
      <c r="AE93" s="1207"/>
      <c r="AF93" s="1207"/>
      <c r="AG93" s="1207"/>
      <c r="AH93" s="1207"/>
      <c r="AI93" s="1207"/>
      <c r="AJ93" s="1207"/>
      <c r="AK93" s="1207"/>
      <c r="AL93" s="1207"/>
      <c r="AM93" s="1207"/>
      <c r="AN93" s="1207"/>
      <c r="AO93" s="1207"/>
      <c r="AP93" s="1207"/>
      <c r="AQ93" s="1207"/>
      <c r="AR93" s="1207"/>
      <c r="AS93" s="1207"/>
      <c r="AT93" s="1207"/>
      <c r="AU93" s="1207"/>
      <c r="AV93" s="1207"/>
      <c r="AW93" s="1207"/>
      <c r="AX93" s="1207"/>
      <c r="AY93" s="1207"/>
      <c r="AZ93" s="1207"/>
      <c r="BA93" s="1207"/>
      <c r="BB93" s="1207"/>
    </row>
    <row r="94" spans="1:54" ht="15.5" x14ac:dyDescent="0.35">
      <c r="A94" s="1206" t="s">
        <v>18534</v>
      </c>
      <c r="B94" s="1207"/>
      <c r="C94" s="1207"/>
      <c r="D94" s="1207"/>
      <c r="E94" s="1207"/>
      <c r="F94" s="1207"/>
      <c r="G94" s="1207"/>
      <c r="H94" s="1207"/>
      <c r="I94" s="1207"/>
      <c r="J94" s="1207"/>
      <c r="K94" s="1207"/>
      <c r="L94" s="1207"/>
      <c r="M94" s="1207"/>
      <c r="N94" s="1207"/>
      <c r="O94" s="1207"/>
      <c r="P94" s="1207"/>
      <c r="Q94" s="1207"/>
      <c r="R94" s="1207"/>
      <c r="S94" s="1207"/>
      <c r="T94" s="1207"/>
      <c r="U94" s="1207"/>
      <c r="V94" s="1207"/>
      <c r="W94" s="1207"/>
      <c r="X94" s="1207"/>
      <c r="Y94" s="1207"/>
      <c r="Z94" s="1207"/>
      <c r="AA94" s="1207"/>
      <c r="AB94" s="1207"/>
      <c r="AC94" s="1207"/>
      <c r="AD94" s="1207"/>
      <c r="AE94" s="1207"/>
      <c r="AF94" s="1207"/>
      <c r="AG94" s="1207"/>
      <c r="AH94" s="1207"/>
      <c r="AI94" s="1207"/>
      <c r="AJ94" s="1207"/>
      <c r="AK94" s="1207"/>
      <c r="AL94" s="1207"/>
      <c r="AM94" s="1207"/>
      <c r="AN94" s="1207"/>
      <c r="AO94" s="1207"/>
      <c r="AP94" s="1207"/>
      <c r="AQ94" s="1207"/>
      <c r="AR94" s="1207"/>
      <c r="AS94" s="1207"/>
      <c r="AT94" s="1207"/>
      <c r="AU94" s="1207"/>
      <c r="AV94" s="1207"/>
      <c r="AW94" s="1207"/>
      <c r="AX94" s="1207"/>
      <c r="AY94" s="1207"/>
      <c r="AZ94" s="1207"/>
      <c r="BA94" s="1207"/>
      <c r="BB94" s="1207"/>
    </row>
    <row r="95" spans="1:54" ht="15.5" x14ac:dyDescent="0.35">
      <c r="A95" s="1206" t="s">
        <v>18535</v>
      </c>
      <c r="B95" s="1207"/>
      <c r="C95" s="1207"/>
      <c r="D95" s="1207"/>
      <c r="E95" s="1207"/>
      <c r="F95" s="1207"/>
      <c r="G95" s="1207"/>
      <c r="H95" s="1207"/>
      <c r="I95" s="1207"/>
      <c r="J95" s="1207"/>
      <c r="K95" s="1207"/>
      <c r="L95" s="1207"/>
      <c r="M95" s="1207"/>
      <c r="N95" s="1207"/>
      <c r="O95" s="1207"/>
      <c r="P95" s="1207"/>
      <c r="Q95" s="1207"/>
      <c r="R95" s="1207"/>
      <c r="S95" s="1207"/>
      <c r="T95" s="1207"/>
      <c r="U95" s="1207"/>
      <c r="V95" s="1207"/>
      <c r="W95" s="1207"/>
      <c r="X95" s="1207"/>
      <c r="Y95" s="1207"/>
      <c r="Z95" s="1207"/>
      <c r="AA95" s="1207"/>
      <c r="AB95" s="1207"/>
      <c r="AC95" s="1207"/>
      <c r="AD95" s="1207"/>
      <c r="AE95" s="1207"/>
      <c r="AF95" s="1207"/>
      <c r="AG95" s="1207"/>
      <c r="AH95" s="1207"/>
      <c r="AI95" s="1207"/>
      <c r="AJ95" s="1207"/>
      <c r="AK95" s="1207"/>
      <c r="AL95" s="1207"/>
      <c r="AM95" s="1207"/>
      <c r="AN95" s="1207"/>
      <c r="AO95" s="1207"/>
      <c r="AP95" s="1207"/>
      <c r="AQ95" s="1207"/>
      <c r="AR95" s="1207"/>
      <c r="AS95" s="1207"/>
      <c r="AT95" s="1207"/>
      <c r="AU95" s="1207"/>
      <c r="AV95" s="1207"/>
      <c r="AW95" s="1207"/>
      <c r="AX95" s="1207"/>
      <c r="AY95" s="1207"/>
      <c r="AZ95" s="1207"/>
      <c r="BA95" s="1207"/>
      <c r="BB95" s="1207"/>
    </row>
    <row r="96" spans="1:54" ht="15.5" x14ac:dyDescent="0.35">
      <c r="A96" s="1206" t="s">
        <v>18536</v>
      </c>
      <c r="B96" s="1207"/>
      <c r="C96" s="1207"/>
      <c r="D96" s="1207"/>
      <c r="E96" s="1207"/>
      <c r="F96" s="1207"/>
      <c r="G96" s="1207"/>
      <c r="H96" s="1207"/>
      <c r="I96" s="1207"/>
      <c r="J96" s="1207"/>
      <c r="K96" s="1207"/>
      <c r="L96" s="1207"/>
      <c r="M96" s="1207"/>
      <c r="N96" s="1207"/>
      <c r="O96" s="1207"/>
      <c r="P96" s="1207"/>
      <c r="Q96" s="1207"/>
      <c r="R96" s="1207"/>
      <c r="S96" s="1207"/>
      <c r="T96" s="1207"/>
      <c r="U96" s="1207"/>
      <c r="V96" s="1207"/>
      <c r="W96" s="1207"/>
      <c r="X96" s="1207"/>
      <c r="Y96" s="1207"/>
      <c r="Z96" s="1207"/>
      <c r="AA96" s="1207"/>
      <c r="AB96" s="1207"/>
      <c r="AC96" s="1207"/>
      <c r="AD96" s="1207"/>
      <c r="AE96" s="1207"/>
      <c r="AF96" s="1207"/>
      <c r="AG96" s="1207"/>
      <c r="AH96" s="1207"/>
      <c r="AI96" s="1207"/>
      <c r="AJ96" s="1207"/>
      <c r="AK96" s="1207"/>
      <c r="AL96" s="1207"/>
      <c r="AM96" s="1207"/>
      <c r="AN96" s="1207"/>
      <c r="AO96" s="1207"/>
      <c r="AP96" s="1207"/>
      <c r="AQ96" s="1207"/>
      <c r="AR96" s="1207"/>
      <c r="AS96" s="1207"/>
      <c r="AT96" s="1207"/>
      <c r="AU96" s="1207"/>
      <c r="AV96" s="1207"/>
      <c r="AW96" s="1207"/>
      <c r="AX96" s="1207"/>
      <c r="AY96" s="1207"/>
      <c r="AZ96" s="1207"/>
      <c r="BA96" s="1207"/>
      <c r="BB96" s="1207"/>
    </row>
    <row r="97" spans="1:54" ht="15.5" x14ac:dyDescent="0.35">
      <c r="A97" s="1206" t="s">
        <v>18537</v>
      </c>
      <c r="B97" s="1207"/>
      <c r="C97" s="1207"/>
      <c r="D97" s="1207"/>
      <c r="E97" s="1207"/>
      <c r="F97" s="1207"/>
      <c r="G97" s="1207"/>
      <c r="H97" s="1207"/>
      <c r="I97" s="1207"/>
      <c r="J97" s="1207"/>
      <c r="K97" s="1207"/>
      <c r="L97" s="1207"/>
      <c r="M97" s="1207"/>
      <c r="N97" s="1207"/>
      <c r="O97" s="1207"/>
      <c r="P97" s="1207"/>
      <c r="Q97" s="1207"/>
      <c r="R97" s="1207"/>
      <c r="S97" s="1207"/>
      <c r="T97" s="1207"/>
      <c r="U97" s="1207"/>
      <c r="V97" s="1207"/>
      <c r="W97" s="1207"/>
      <c r="X97" s="1207"/>
      <c r="Y97" s="1207"/>
      <c r="Z97" s="1207"/>
      <c r="AA97" s="1207"/>
      <c r="AB97" s="1207"/>
      <c r="AC97" s="1207"/>
      <c r="AD97" s="1207"/>
      <c r="AE97" s="1207"/>
      <c r="AF97" s="1207"/>
      <c r="AG97" s="1207"/>
      <c r="AH97" s="1207"/>
      <c r="AI97" s="1207"/>
      <c r="AJ97" s="1207"/>
      <c r="AK97" s="1207"/>
      <c r="AL97" s="1207"/>
      <c r="AM97" s="1207"/>
      <c r="AN97" s="1207"/>
      <c r="AO97" s="1207"/>
      <c r="AP97" s="1207"/>
      <c r="AQ97" s="1207"/>
      <c r="AR97" s="1207"/>
      <c r="AS97" s="1207"/>
      <c r="AT97" s="1207"/>
      <c r="AU97" s="1207"/>
      <c r="AV97" s="1207"/>
      <c r="AW97" s="1207"/>
      <c r="AX97" s="1207"/>
      <c r="AY97" s="1207"/>
      <c r="AZ97" s="1207"/>
      <c r="BA97" s="1207"/>
      <c r="BB97" s="1207"/>
    </row>
    <row r="98" spans="1:54" ht="15.5" x14ac:dyDescent="0.35">
      <c r="A98" s="1206" t="s">
        <v>18538</v>
      </c>
      <c r="B98" s="1207"/>
      <c r="C98" s="1207"/>
      <c r="D98" s="1207"/>
      <c r="E98" s="1207"/>
      <c r="F98" s="1207"/>
      <c r="G98" s="1207"/>
      <c r="H98" s="1207"/>
      <c r="I98" s="1207"/>
      <c r="J98" s="1207"/>
      <c r="K98" s="1207"/>
      <c r="L98" s="1207"/>
      <c r="M98" s="1207"/>
      <c r="N98" s="1207"/>
      <c r="O98" s="1207"/>
      <c r="P98" s="1207"/>
      <c r="Q98" s="1207"/>
      <c r="R98" s="1207"/>
      <c r="S98" s="1207"/>
      <c r="T98" s="1207"/>
      <c r="U98" s="1207"/>
      <c r="V98" s="1207"/>
      <c r="W98" s="1207"/>
      <c r="X98" s="1207"/>
      <c r="Y98" s="1207"/>
      <c r="Z98" s="1207"/>
      <c r="AA98" s="1207"/>
      <c r="AB98" s="1207"/>
      <c r="AC98" s="1207"/>
      <c r="AD98" s="1207"/>
      <c r="AE98" s="1207"/>
      <c r="AF98" s="1207"/>
      <c r="AG98" s="1207"/>
      <c r="AH98" s="1207"/>
      <c r="AI98" s="1207"/>
      <c r="AJ98" s="1207"/>
      <c r="AK98" s="1207"/>
      <c r="AL98" s="1207"/>
      <c r="AM98" s="1207"/>
      <c r="AN98" s="1207"/>
      <c r="AO98" s="1207"/>
      <c r="AP98" s="1207"/>
      <c r="AQ98" s="1207"/>
      <c r="AR98" s="1207"/>
      <c r="AS98" s="1207"/>
      <c r="AT98" s="1207"/>
      <c r="AU98" s="1207"/>
      <c r="AV98" s="1207"/>
      <c r="AW98" s="1207"/>
      <c r="AX98" s="1207"/>
      <c r="AY98" s="1207"/>
      <c r="AZ98" s="1207"/>
      <c r="BA98" s="1207"/>
      <c r="BB98" s="1207"/>
    </row>
    <row r="99" spans="1:54" ht="15.5" x14ac:dyDescent="0.35">
      <c r="A99" s="1206" t="s">
        <v>18539</v>
      </c>
      <c r="B99" s="1207"/>
      <c r="C99" s="1207"/>
      <c r="D99" s="1207"/>
      <c r="E99" s="1207"/>
      <c r="F99" s="1207"/>
      <c r="G99" s="1207"/>
      <c r="H99" s="1207"/>
      <c r="I99" s="1207"/>
      <c r="J99" s="1207"/>
      <c r="K99" s="1207"/>
      <c r="L99" s="1207"/>
      <c r="M99" s="1207"/>
      <c r="N99" s="1207"/>
      <c r="O99" s="1207"/>
      <c r="P99" s="1207"/>
      <c r="Q99" s="1207"/>
      <c r="R99" s="1207"/>
      <c r="S99" s="1207"/>
      <c r="T99" s="1207"/>
      <c r="U99" s="1207"/>
      <c r="V99" s="1207"/>
      <c r="W99" s="1207"/>
      <c r="X99" s="1207"/>
      <c r="Y99" s="1207"/>
      <c r="Z99" s="1207"/>
      <c r="AA99" s="1207"/>
      <c r="AB99" s="1207"/>
      <c r="AC99" s="1207"/>
      <c r="AD99" s="1207"/>
      <c r="AE99" s="1207"/>
      <c r="AF99" s="1207"/>
      <c r="AG99" s="1207"/>
      <c r="AH99" s="1207"/>
      <c r="AI99" s="1207"/>
      <c r="AJ99" s="1207"/>
      <c r="AK99" s="1207"/>
      <c r="AL99" s="1207"/>
      <c r="AM99" s="1207"/>
      <c r="AN99" s="1207"/>
      <c r="AO99" s="1207"/>
      <c r="AP99" s="1207"/>
      <c r="AQ99" s="1207"/>
      <c r="AR99" s="1207"/>
      <c r="AS99" s="1207"/>
      <c r="AT99" s="1207"/>
      <c r="AU99" s="1207"/>
      <c r="AV99" s="1207"/>
      <c r="AW99" s="1207"/>
      <c r="AX99" s="1207"/>
      <c r="AY99" s="1207"/>
      <c r="AZ99" s="1207"/>
      <c r="BA99" s="1207"/>
      <c r="BB99" s="1207"/>
    </row>
    <row r="100" spans="1:54" ht="15.5" x14ac:dyDescent="0.35">
      <c r="A100" s="1206" t="s">
        <v>18514</v>
      </c>
      <c r="B100" s="1207"/>
      <c r="C100" s="1207"/>
      <c r="D100" s="1207"/>
      <c r="E100" s="1207"/>
      <c r="F100" s="1207"/>
      <c r="G100" s="1207"/>
      <c r="H100" s="1207"/>
      <c r="I100" s="1207"/>
      <c r="J100" s="1207"/>
      <c r="K100" s="1207"/>
      <c r="L100" s="1207"/>
      <c r="M100" s="1207"/>
      <c r="N100" s="1207"/>
      <c r="O100" s="1207"/>
      <c r="P100" s="1207"/>
      <c r="Q100" s="1207"/>
      <c r="R100" s="1207"/>
      <c r="S100" s="1207"/>
      <c r="T100" s="1207"/>
      <c r="U100" s="1207"/>
      <c r="V100" s="1207"/>
      <c r="W100" s="1207"/>
      <c r="X100" s="1207"/>
      <c r="Y100" s="1207"/>
      <c r="Z100" s="1207"/>
      <c r="AA100" s="1207"/>
      <c r="AB100" s="1207"/>
      <c r="AC100" s="1207"/>
      <c r="AD100" s="1207"/>
      <c r="AE100" s="1207"/>
      <c r="AF100" s="1207"/>
      <c r="AG100" s="1207"/>
      <c r="AH100" s="1207"/>
      <c r="AI100" s="1207"/>
      <c r="AJ100" s="1207"/>
      <c r="AK100" s="1207"/>
      <c r="AL100" s="1207"/>
      <c r="AM100" s="1207"/>
      <c r="AN100" s="1207"/>
      <c r="AO100" s="1207"/>
      <c r="AP100" s="1207"/>
      <c r="AQ100" s="1207"/>
      <c r="AR100" s="1207"/>
      <c r="AS100" s="1207"/>
      <c r="AT100" s="1207"/>
      <c r="AU100" s="1207"/>
      <c r="AV100" s="1207"/>
      <c r="AW100" s="1207"/>
      <c r="AX100" s="1207"/>
      <c r="AY100" s="1207"/>
      <c r="AZ100" s="1207"/>
      <c r="BA100" s="1207"/>
      <c r="BB100" s="1207"/>
    </row>
    <row r="101" spans="1:54" ht="15.5" x14ac:dyDescent="0.35">
      <c r="A101" s="1206" t="s">
        <v>18540</v>
      </c>
      <c r="B101" s="1207"/>
      <c r="C101" s="1207"/>
      <c r="D101" s="1207"/>
      <c r="E101" s="1207"/>
      <c r="F101" s="1207"/>
      <c r="G101" s="1207"/>
      <c r="H101" s="1207"/>
      <c r="I101" s="1207"/>
      <c r="J101" s="1207"/>
      <c r="K101" s="1207"/>
      <c r="L101" s="1207"/>
      <c r="M101" s="1207"/>
      <c r="N101" s="1207"/>
      <c r="O101" s="1207"/>
      <c r="P101" s="1207"/>
      <c r="Q101" s="1207"/>
      <c r="R101" s="1207"/>
      <c r="S101" s="1207"/>
      <c r="T101" s="1207"/>
      <c r="U101" s="1207"/>
      <c r="V101" s="1207"/>
      <c r="W101" s="1207"/>
      <c r="X101" s="1207"/>
      <c r="Y101" s="1207"/>
      <c r="Z101" s="1207"/>
      <c r="AA101" s="1207"/>
      <c r="AB101" s="1207"/>
      <c r="AC101" s="1207"/>
      <c r="AD101" s="1207"/>
      <c r="AE101" s="1207"/>
      <c r="AF101" s="1207"/>
      <c r="AG101" s="1207"/>
      <c r="AH101" s="1207"/>
      <c r="AI101" s="1207"/>
      <c r="AJ101" s="1207"/>
      <c r="AK101" s="1207"/>
      <c r="AL101" s="1207"/>
      <c r="AM101" s="1207"/>
      <c r="AN101" s="1207"/>
      <c r="AO101" s="1207"/>
      <c r="AP101" s="1207"/>
      <c r="AQ101" s="1207"/>
      <c r="AR101" s="1207"/>
      <c r="AS101" s="1207"/>
      <c r="AT101" s="1207"/>
      <c r="AU101" s="1207"/>
      <c r="AV101" s="1207"/>
      <c r="AW101" s="1207"/>
      <c r="AX101" s="1207"/>
      <c r="AY101" s="1207"/>
      <c r="AZ101" s="1207"/>
      <c r="BA101" s="1207"/>
      <c r="BB101" s="1207"/>
    </row>
    <row r="102" spans="1:54" ht="15.5" x14ac:dyDescent="0.35">
      <c r="A102" s="1206" t="s">
        <v>18541</v>
      </c>
      <c r="B102" s="1207"/>
      <c r="C102" s="1207"/>
      <c r="D102" s="1207"/>
      <c r="E102" s="1207"/>
      <c r="F102" s="1207"/>
      <c r="G102" s="1207"/>
      <c r="H102" s="1207"/>
      <c r="I102" s="1207"/>
      <c r="J102" s="1207"/>
      <c r="K102" s="1207"/>
      <c r="L102" s="1207"/>
      <c r="M102" s="1207"/>
      <c r="N102" s="1207"/>
      <c r="O102" s="1207"/>
      <c r="P102" s="1207"/>
      <c r="Q102" s="1207"/>
      <c r="R102" s="1207"/>
      <c r="S102" s="1207"/>
      <c r="T102" s="1207"/>
      <c r="U102" s="1207"/>
      <c r="V102" s="1207"/>
      <c r="W102" s="1207"/>
      <c r="X102" s="1207"/>
      <c r="Y102" s="1207"/>
      <c r="Z102" s="1207"/>
      <c r="AA102" s="1207"/>
      <c r="AB102" s="1207"/>
      <c r="AC102" s="1207"/>
      <c r="AD102" s="1207"/>
      <c r="AE102" s="1207"/>
      <c r="AF102" s="1207"/>
      <c r="AG102" s="1207"/>
      <c r="AH102" s="1207"/>
      <c r="AI102" s="1207"/>
      <c r="AJ102" s="1207"/>
      <c r="AK102" s="1207"/>
      <c r="AL102" s="1207"/>
      <c r="AM102" s="1207"/>
      <c r="AN102" s="1207"/>
      <c r="AO102" s="1207"/>
      <c r="AP102" s="1207"/>
      <c r="AQ102" s="1207"/>
      <c r="AR102" s="1207"/>
      <c r="AS102" s="1207"/>
      <c r="AT102" s="1207"/>
      <c r="AU102" s="1207"/>
      <c r="AV102" s="1207"/>
      <c r="AW102" s="1207"/>
      <c r="AX102" s="1207"/>
      <c r="AY102" s="1207"/>
      <c r="AZ102" s="1207"/>
      <c r="BA102" s="1207"/>
      <c r="BB102" s="1207"/>
    </row>
    <row r="103" spans="1:54" ht="15.5" x14ac:dyDescent="0.35">
      <c r="A103" s="1206" t="s">
        <v>18542</v>
      </c>
      <c r="B103" s="1207"/>
      <c r="C103" s="1207"/>
      <c r="D103" s="1207"/>
      <c r="E103" s="1207"/>
      <c r="F103" s="1207"/>
      <c r="G103" s="1207"/>
      <c r="H103" s="1207"/>
      <c r="I103" s="1207"/>
      <c r="J103" s="1207"/>
      <c r="K103" s="1207"/>
      <c r="L103" s="1207"/>
      <c r="M103" s="1207"/>
      <c r="N103" s="1207"/>
      <c r="O103" s="1207"/>
      <c r="P103" s="1207"/>
      <c r="Q103" s="1207"/>
      <c r="R103" s="1207"/>
      <c r="S103" s="1207"/>
      <c r="T103" s="1207"/>
      <c r="U103" s="1207"/>
      <c r="V103" s="1207"/>
      <c r="W103" s="1207"/>
      <c r="X103" s="1207"/>
      <c r="Y103" s="1207"/>
      <c r="Z103" s="1207"/>
      <c r="AA103" s="1207"/>
      <c r="AB103" s="1207"/>
      <c r="AC103" s="1207"/>
      <c r="AD103" s="1207"/>
      <c r="AE103" s="1207"/>
      <c r="AF103" s="1207"/>
      <c r="AG103" s="1207"/>
      <c r="AH103" s="1207"/>
      <c r="AI103" s="1207"/>
      <c r="AJ103" s="1207"/>
      <c r="AK103" s="1207"/>
      <c r="AL103" s="1207"/>
      <c r="AM103" s="1207"/>
      <c r="AN103" s="1207"/>
      <c r="AO103" s="1207"/>
      <c r="AP103" s="1207"/>
      <c r="AQ103" s="1207"/>
      <c r="AR103" s="1207"/>
      <c r="AS103" s="1207"/>
      <c r="AT103" s="1207"/>
      <c r="AU103" s="1207"/>
      <c r="AV103" s="1207"/>
      <c r="AW103" s="1207"/>
      <c r="AX103" s="1207"/>
      <c r="AY103" s="1207"/>
      <c r="AZ103" s="1207"/>
      <c r="BA103" s="1207"/>
      <c r="BB103" s="1207"/>
    </row>
    <row r="104" spans="1:54" ht="15.5" x14ac:dyDescent="0.35">
      <c r="A104" s="1206" t="s">
        <v>18543</v>
      </c>
      <c r="B104" s="1207"/>
      <c r="C104" s="1207"/>
      <c r="D104" s="1207"/>
      <c r="E104" s="1207"/>
      <c r="F104" s="1207"/>
      <c r="G104" s="1207"/>
      <c r="H104" s="1207"/>
      <c r="I104" s="1207"/>
      <c r="J104" s="1207"/>
      <c r="K104" s="1207"/>
      <c r="L104" s="1207"/>
      <c r="M104" s="1207"/>
      <c r="N104" s="1207"/>
      <c r="O104" s="1207"/>
      <c r="P104" s="1207"/>
      <c r="Q104" s="1207"/>
      <c r="R104" s="1207"/>
      <c r="S104" s="1207"/>
      <c r="T104" s="1207"/>
      <c r="U104" s="1207"/>
      <c r="V104" s="1207"/>
      <c r="W104" s="1207"/>
      <c r="X104" s="1207"/>
      <c r="Y104" s="1207"/>
      <c r="Z104" s="1207"/>
      <c r="AA104" s="1207"/>
      <c r="AB104" s="1207"/>
      <c r="AC104" s="1207"/>
      <c r="AD104" s="1207"/>
      <c r="AE104" s="1207"/>
      <c r="AF104" s="1207"/>
      <c r="AG104" s="1207"/>
      <c r="AH104" s="1207"/>
      <c r="AI104" s="1207"/>
      <c r="AJ104" s="1207"/>
      <c r="AK104" s="1207"/>
      <c r="AL104" s="1207"/>
      <c r="AM104" s="1207"/>
      <c r="AN104" s="1207"/>
      <c r="AO104" s="1207"/>
      <c r="AP104" s="1207"/>
      <c r="AQ104" s="1207"/>
      <c r="AR104" s="1207"/>
      <c r="AS104" s="1207"/>
      <c r="AT104" s="1207"/>
      <c r="AU104" s="1207"/>
      <c r="AV104" s="1207"/>
      <c r="AW104" s="1207"/>
      <c r="AX104" s="1207"/>
      <c r="AY104" s="1207"/>
      <c r="AZ104" s="1207"/>
      <c r="BA104" s="1207"/>
      <c r="BB104" s="1207"/>
    </row>
    <row r="105" spans="1:54" ht="15.5" x14ac:dyDescent="0.35">
      <c r="A105" s="1206" t="s">
        <v>18544</v>
      </c>
      <c r="B105" s="1207"/>
      <c r="C105" s="1207"/>
      <c r="D105" s="1207"/>
      <c r="E105" s="1207"/>
      <c r="F105" s="1207"/>
      <c r="G105" s="1207"/>
      <c r="H105" s="1207"/>
      <c r="I105" s="1207"/>
      <c r="J105" s="1207"/>
      <c r="K105" s="1207"/>
      <c r="L105" s="1207"/>
      <c r="M105" s="1207"/>
      <c r="N105" s="1207"/>
      <c r="O105" s="1207"/>
      <c r="P105" s="1207"/>
      <c r="Q105" s="1207"/>
      <c r="R105" s="1207"/>
      <c r="S105" s="1207"/>
      <c r="T105" s="1207"/>
      <c r="U105" s="1207"/>
      <c r="V105" s="1207"/>
      <c r="W105" s="1207"/>
      <c r="X105" s="1207"/>
      <c r="Y105" s="1207"/>
      <c r="Z105" s="1207"/>
      <c r="AA105" s="1207"/>
      <c r="AB105" s="1207"/>
      <c r="AC105" s="1207"/>
      <c r="AD105" s="1207"/>
      <c r="AE105" s="1207"/>
      <c r="AF105" s="1207"/>
      <c r="AG105" s="1207"/>
      <c r="AH105" s="1207"/>
      <c r="AI105" s="1207"/>
      <c r="AJ105" s="1207"/>
      <c r="AK105" s="1207"/>
      <c r="AL105" s="1207"/>
      <c r="AM105" s="1207"/>
      <c r="AN105" s="1207"/>
      <c r="AO105" s="1207"/>
      <c r="AP105" s="1207"/>
      <c r="AQ105" s="1207"/>
      <c r="AR105" s="1207"/>
      <c r="AS105" s="1207"/>
      <c r="AT105" s="1207"/>
      <c r="AU105" s="1207"/>
      <c r="AV105" s="1207"/>
      <c r="AW105" s="1207"/>
      <c r="AX105" s="1207"/>
      <c r="AY105" s="1207"/>
      <c r="AZ105" s="1207"/>
      <c r="BA105" s="1207"/>
      <c r="BB105" s="1207"/>
    </row>
    <row r="106" spans="1:54" ht="15.5" x14ac:dyDescent="0.35">
      <c r="A106" s="1206" t="s">
        <v>18545</v>
      </c>
      <c r="B106" s="1207"/>
      <c r="C106" s="1207"/>
      <c r="D106" s="1207"/>
      <c r="E106" s="1207"/>
      <c r="F106" s="1207"/>
      <c r="G106" s="1207"/>
      <c r="H106" s="1207"/>
      <c r="I106" s="1207"/>
      <c r="J106" s="1207"/>
      <c r="K106" s="1207"/>
      <c r="L106" s="1207"/>
      <c r="M106" s="1207"/>
      <c r="N106" s="1207"/>
      <c r="O106" s="1207"/>
      <c r="P106" s="1207"/>
      <c r="Q106" s="1207"/>
      <c r="R106" s="1207"/>
      <c r="S106" s="1207"/>
      <c r="T106" s="1207"/>
      <c r="U106" s="1207"/>
      <c r="V106" s="1207"/>
      <c r="W106" s="1207"/>
      <c r="X106" s="1207"/>
      <c r="Y106" s="1207"/>
      <c r="Z106" s="1207"/>
      <c r="AA106" s="1207"/>
      <c r="AB106" s="1207"/>
      <c r="AC106" s="1207"/>
      <c r="AD106" s="1207"/>
      <c r="AE106" s="1207"/>
      <c r="AF106" s="1207"/>
      <c r="AG106" s="1207"/>
      <c r="AH106" s="1207"/>
      <c r="AI106" s="1207"/>
      <c r="AJ106" s="1207"/>
      <c r="AK106" s="1207"/>
      <c r="AL106" s="1207"/>
      <c r="AM106" s="1207"/>
      <c r="AN106" s="1207"/>
      <c r="AO106" s="1207"/>
      <c r="AP106" s="1207"/>
      <c r="AQ106" s="1207"/>
      <c r="AR106" s="1207"/>
      <c r="AS106" s="1207"/>
      <c r="AT106" s="1207"/>
      <c r="AU106" s="1207"/>
      <c r="AV106" s="1207"/>
      <c r="AW106" s="1207"/>
      <c r="AX106" s="1207"/>
      <c r="AY106" s="1207"/>
      <c r="AZ106" s="1207"/>
      <c r="BA106" s="1207"/>
      <c r="BB106" s="1207"/>
    </row>
    <row r="107" spans="1:54" ht="15.5" x14ac:dyDescent="0.35">
      <c r="A107" s="1206" t="s">
        <v>18546</v>
      </c>
      <c r="B107" s="1207"/>
      <c r="C107" s="1207"/>
      <c r="D107" s="1207"/>
      <c r="E107" s="1207"/>
      <c r="F107" s="1207"/>
      <c r="G107" s="1207"/>
      <c r="H107" s="1207"/>
      <c r="I107" s="1207"/>
      <c r="J107" s="1207"/>
      <c r="K107" s="1207"/>
      <c r="L107" s="1207"/>
      <c r="M107" s="1207"/>
      <c r="N107" s="1207"/>
      <c r="O107" s="1207"/>
      <c r="P107" s="1207"/>
      <c r="Q107" s="1207"/>
      <c r="R107" s="1207"/>
      <c r="S107" s="1207"/>
      <c r="T107" s="1207"/>
      <c r="U107" s="1207"/>
      <c r="V107" s="1207"/>
      <c r="W107" s="1207"/>
      <c r="X107" s="1207"/>
      <c r="Y107" s="1207"/>
      <c r="Z107" s="1207"/>
      <c r="AA107" s="1207"/>
      <c r="AB107" s="1207"/>
      <c r="AC107" s="1207"/>
      <c r="AD107" s="1207"/>
      <c r="AE107" s="1207"/>
      <c r="AF107" s="1207"/>
      <c r="AG107" s="1207"/>
      <c r="AH107" s="1207"/>
      <c r="AI107" s="1207"/>
      <c r="AJ107" s="1207"/>
      <c r="AK107" s="1207"/>
      <c r="AL107" s="1207"/>
      <c r="AM107" s="1207"/>
      <c r="AN107" s="1207"/>
      <c r="AO107" s="1207"/>
      <c r="AP107" s="1207"/>
      <c r="AQ107" s="1207"/>
      <c r="AR107" s="1207"/>
      <c r="AS107" s="1207"/>
      <c r="AT107" s="1207"/>
      <c r="AU107" s="1207"/>
      <c r="AV107" s="1207"/>
      <c r="AW107" s="1207"/>
      <c r="AX107" s="1207"/>
      <c r="AY107" s="1207"/>
      <c r="AZ107" s="1207"/>
      <c r="BA107" s="1207"/>
      <c r="BB107" s="1207"/>
    </row>
    <row r="108" spans="1:54" ht="15.5" x14ac:dyDescent="0.35">
      <c r="A108" s="1206" t="s">
        <v>18547</v>
      </c>
      <c r="B108" s="1207"/>
      <c r="C108" s="1207"/>
      <c r="D108" s="1207"/>
      <c r="E108" s="1207"/>
      <c r="F108" s="1207"/>
      <c r="G108" s="1207"/>
      <c r="H108" s="1207"/>
      <c r="I108" s="1207"/>
      <c r="J108" s="1207"/>
      <c r="K108" s="1207"/>
      <c r="L108" s="1207"/>
      <c r="M108" s="1207"/>
      <c r="N108" s="1207"/>
      <c r="O108" s="1207"/>
      <c r="P108" s="1207"/>
      <c r="Q108" s="1207"/>
      <c r="R108" s="1207"/>
      <c r="S108" s="1207"/>
      <c r="T108" s="1207"/>
      <c r="U108" s="1207"/>
      <c r="V108" s="1207"/>
      <c r="W108" s="1207"/>
      <c r="X108" s="1207"/>
      <c r="Y108" s="1207"/>
      <c r="Z108" s="1207"/>
      <c r="AA108" s="1207"/>
      <c r="AB108" s="1207"/>
      <c r="AC108" s="1207"/>
      <c r="AD108" s="1207"/>
      <c r="AE108" s="1207"/>
      <c r="AF108" s="1207"/>
      <c r="AG108" s="1207"/>
      <c r="AH108" s="1207"/>
      <c r="AI108" s="1207"/>
      <c r="AJ108" s="1207"/>
      <c r="AK108" s="1207"/>
      <c r="AL108" s="1207"/>
      <c r="AM108" s="1207"/>
      <c r="AN108" s="1207"/>
      <c r="AO108" s="1207"/>
      <c r="AP108" s="1207"/>
      <c r="AQ108" s="1207"/>
      <c r="AR108" s="1207"/>
      <c r="AS108" s="1207"/>
      <c r="AT108" s="1207"/>
      <c r="AU108" s="1207"/>
      <c r="AV108" s="1207"/>
      <c r="AW108" s="1207"/>
      <c r="AX108" s="1207"/>
      <c r="AY108" s="1207"/>
      <c r="AZ108" s="1207"/>
      <c r="BA108" s="1207"/>
      <c r="BB108" s="1207"/>
    </row>
    <row r="109" spans="1:54" ht="15.5" x14ac:dyDescent="0.35">
      <c r="A109" s="1206" t="s">
        <v>18548</v>
      </c>
      <c r="B109" s="1207"/>
      <c r="C109" s="1207"/>
      <c r="D109" s="1207"/>
      <c r="E109" s="1207"/>
      <c r="F109" s="1207"/>
      <c r="G109" s="1207"/>
      <c r="H109" s="1207"/>
      <c r="I109" s="1207"/>
      <c r="J109" s="1207"/>
      <c r="K109" s="1207"/>
      <c r="L109" s="1207"/>
      <c r="M109" s="1207"/>
      <c r="N109" s="1207"/>
      <c r="O109" s="1207"/>
      <c r="P109" s="1207"/>
      <c r="Q109" s="1207"/>
      <c r="R109" s="1207"/>
      <c r="S109" s="1207"/>
      <c r="T109" s="1207"/>
      <c r="U109" s="1207"/>
      <c r="V109" s="1207"/>
      <c r="W109" s="1207"/>
      <c r="X109" s="1207"/>
      <c r="Y109" s="1207"/>
      <c r="Z109" s="1207"/>
      <c r="AA109" s="1207"/>
      <c r="AB109" s="1207"/>
      <c r="AC109" s="1207"/>
      <c r="AD109" s="1207"/>
      <c r="AE109" s="1207"/>
      <c r="AF109" s="1207"/>
      <c r="AG109" s="1207"/>
      <c r="AH109" s="1207"/>
      <c r="AI109" s="1207"/>
      <c r="AJ109" s="1207"/>
      <c r="AK109" s="1207"/>
      <c r="AL109" s="1207"/>
      <c r="AM109" s="1207"/>
      <c r="AN109" s="1207"/>
      <c r="AO109" s="1207"/>
      <c r="AP109" s="1207"/>
      <c r="AQ109" s="1207"/>
      <c r="AR109" s="1207"/>
      <c r="AS109" s="1207"/>
      <c r="AT109" s="1207"/>
      <c r="AU109" s="1207"/>
      <c r="AV109" s="1207"/>
      <c r="AW109" s="1207"/>
      <c r="AX109" s="1207"/>
      <c r="AY109" s="1207"/>
      <c r="AZ109" s="1207"/>
      <c r="BA109" s="1207"/>
      <c r="BB109" s="1207"/>
    </row>
    <row r="110" spans="1:54" ht="15.5" x14ac:dyDescent="0.35">
      <c r="A110" s="1206" t="s">
        <v>18549</v>
      </c>
      <c r="B110" s="1207"/>
      <c r="C110" s="1207"/>
      <c r="D110" s="1207"/>
      <c r="E110" s="1207"/>
      <c r="F110" s="1207"/>
      <c r="G110" s="1207"/>
      <c r="H110" s="1207"/>
      <c r="I110" s="1207"/>
      <c r="J110" s="1207"/>
      <c r="K110" s="1207"/>
      <c r="L110" s="1207"/>
      <c r="M110" s="1207"/>
      <c r="N110" s="1207"/>
      <c r="O110" s="1207"/>
      <c r="P110" s="1207"/>
      <c r="Q110" s="1207"/>
      <c r="R110" s="1207"/>
      <c r="S110" s="1207"/>
      <c r="T110" s="1207"/>
      <c r="U110" s="1207"/>
      <c r="V110" s="1207"/>
      <c r="W110" s="1207"/>
      <c r="X110" s="1207"/>
      <c r="Y110" s="1207"/>
      <c r="Z110" s="1207"/>
      <c r="AA110" s="1207"/>
      <c r="AB110" s="1207"/>
      <c r="AC110" s="1207"/>
      <c r="AD110" s="1207"/>
      <c r="AE110" s="1207"/>
      <c r="AF110" s="1207"/>
      <c r="AG110" s="1207"/>
      <c r="AH110" s="1207"/>
      <c r="AI110" s="1207"/>
      <c r="AJ110" s="1207"/>
      <c r="AK110" s="1207"/>
      <c r="AL110" s="1207"/>
      <c r="AM110" s="1207"/>
      <c r="AN110" s="1207"/>
      <c r="AO110" s="1207"/>
      <c r="AP110" s="1207"/>
      <c r="AQ110" s="1207"/>
      <c r="AR110" s="1207"/>
      <c r="AS110" s="1207"/>
      <c r="AT110" s="1207"/>
      <c r="AU110" s="1207"/>
      <c r="AV110" s="1207"/>
      <c r="AW110" s="1207"/>
      <c r="AX110" s="1207"/>
      <c r="AY110" s="1207"/>
      <c r="AZ110" s="1207"/>
      <c r="BA110" s="1207"/>
      <c r="BB110" s="1207"/>
    </row>
    <row r="111" spans="1:54" ht="15.5" x14ac:dyDescent="0.35">
      <c r="A111" s="1206" t="s">
        <v>18550</v>
      </c>
      <c r="B111" s="1207"/>
      <c r="C111" s="1207"/>
      <c r="D111" s="1207"/>
      <c r="E111" s="1207"/>
      <c r="F111" s="1207"/>
      <c r="G111" s="1207"/>
      <c r="H111" s="1207"/>
      <c r="I111" s="1207"/>
      <c r="J111" s="1207"/>
      <c r="K111" s="1207"/>
      <c r="L111" s="1207"/>
      <c r="M111" s="1207"/>
      <c r="N111" s="1207"/>
      <c r="O111" s="1207"/>
      <c r="P111" s="1207"/>
      <c r="Q111" s="1207"/>
      <c r="R111" s="1207"/>
      <c r="S111" s="1207"/>
      <c r="T111" s="1207"/>
      <c r="U111" s="1207"/>
      <c r="V111" s="1207"/>
      <c r="W111" s="1207"/>
      <c r="X111" s="1207"/>
      <c r="Y111" s="1207"/>
      <c r="Z111" s="1207"/>
      <c r="AA111" s="1207"/>
      <c r="AB111" s="1207"/>
      <c r="AC111" s="1207"/>
      <c r="AD111" s="1207"/>
      <c r="AE111" s="1207"/>
      <c r="AF111" s="1207"/>
      <c r="AG111" s="1207"/>
      <c r="AH111" s="1207"/>
      <c r="AI111" s="1207"/>
      <c r="AJ111" s="1207"/>
      <c r="AK111" s="1207"/>
      <c r="AL111" s="1207"/>
      <c r="AM111" s="1207"/>
      <c r="AN111" s="1207"/>
      <c r="AO111" s="1207"/>
      <c r="AP111" s="1207"/>
      <c r="AQ111" s="1207"/>
      <c r="AR111" s="1207"/>
      <c r="AS111" s="1207"/>
      <c r="AT111" s="1207"/>
      <c r="AU111" s="1207"/>
      <c r="AV111" s="1207"/>
      <c r="AW111" s="1207"/>
      <c r="AX111" s="1207"/>
      <c r="AY111" s="1207"/>
      <c r="AZ111" s="1207"/>
      <c r="BA111" s="1207"/>
      <c r="BB111" s="1207"/>
    </row>
    <row r="112" spans="1:54" ht="15.5" x14ac:dyDescent="0.35">
      <c r="A112" s="1206" t="s">
        <v>18551</v>
      </c>
      <c r="B112" s="1207"/>
      <c r="C112" s="1207"/>
      <c r="D112" s="1207"/>
      <c r="E112" s="1207"/>
      <c r="F112" s="1207"/>
      <c r="G112" s="1207"/>
      <c r="H112" s="1207"/>
      <c r="I112" s="1207"/>
      <c r="J112" s="1207"/>
      <c r="K112" s="1207"/>
      <c r="L112" s="1207"/>
      <c r="M112" s="1207"/>
      <c r="N112" s="1207"/>
      <c r="O112" s="1207"/>
      <c r="P112" s="1207"/>
      <c r="Q112" s="1207"/>
      <c r="R112" s="1207"/>
      <c r="S112" s="1207"/>
      <c r="T112" s="1207"/>
      <c r="U112" s="1207"/>
      <c r="V112" s="1207"/>
      <c r="W112" s="1207"/>
      <c r="X112" s="1207"/>
      <c r="Y112" s="1207"/>
      <c r="Z112" s="1207"/>
      <c r="AA112" s="1207"/>
      <c r="AB112" s="1207"/>
      <c r="AC112" s="1207"/>
      <c r="AD112" s="1207"/>
      <c r="AE112" s="1207"/>
      <c r="AF112" s="1207"/>
      <c r="AG112" s="1207"/>
      <c r="AH112" s="1207"/>
      <c r="AI112" s="1207"/>
      <c r="AJ112" s="1207"/>
      <c r="AK112" s="1207"/>
      <c r="AL112" s="1207"/>
      <c r="AM112" s="1207"/>
      <c r="AN112" s="1207"/>
      <c r="AO112" s="1207"/>
      <c r="AP112" s="1207"/>
      <c r="AQ112" s="1207"/>
      <c r="AR112" s="1207"/>
      <c r="AS112" s="1207"/>
      <c r="AT112" s="1207"/>
      <c r="AU112" s="1207"/>
      <c r="AV112" s="1207"/>
      <c r="AW112" s="1207"/>
      <c r="AX112" s="1207"/>
      <c r="AY112" s="1207"/>
      <c r="AZ112" s="1207"/>
      <c r="BA112" s="1207"/>
      <c r="BB112" s="1207"/>
    </row>
    <row r="113" spans="1:54" ht="15.5" x14ac:dyDescent="0.35">
      <c r="A113" s="1206" t="s">
        <v>18552</v>
      </c>
      <c r="B113" s="1207"/>
      <c r="C113" s="1207"/>
      <c r="D113" s="1207"/>
      <c r="E113" s="1207"/>
      <c r="F113" s="1207"/>
      <c r="G113" s="1207"/>
      <c r="H113" s="1207"/>
      <c r="I113" s="1207"/>
      <c r="J113" s="1207"/>
      <c r="K113" s="1207"/>
      <c r="L113" s="1207"/>
      <c r="M113" s="1207"/>
      <c r="N113" s="1207"/>
      <c r="O113" s="1207"/>
      <c r="P113" s="1207"/>
      <c r="Q113" s="1207"/>
      <c r="R113" s="1207"/>
      <c r="S113" s="1207"/>
      <c r="T113" s="1207"/>
      <c r="U113" s="1207"/>
      <c r="V113" s="1207"/>
      <c r="W113" s="1207"/>
      <c r="X113" s="1207"/>
      <c r="Y113" s="1207"/>
      <c r="Z113" s="1207"/>
      <c r="AA113" s="1207"/>
      <c r="AB113" s="1207"/>
      <c r="AC113" s="1207"/>
      <c r="AD113" s="1207"/>
      <c r="AE113" s="1207"/>
      <c r="AF113" s="1207"/>
      <c r="AG113" s="1207"/>
      <c r="AH113" s="1207"/>
      <c r="AI113" s="1207"/>
      <c r="AJ113" s="1207"/>
      <c r="AK113" s="1207"/>
      <c r="AL113" s="1207"/>
      <c r="AM113" s="1207"/>
      <c r="AN113" s="1207"/>
      <c r="AO113" s="1207"/>
      <c r="AP113" s="1207"/>
      <c r="AQ113" s="1207"/>
      <c r="AR113" s="1207"/>
      <c r="AS113" s="1207"/>
      <c r="AT113" s="1207"/>
      <c r="AU113" s="1207"/>
      <c r="AV113" s="1207"/>
      <c r="AW113" s="1207"/>
      <c r="AX113" s="1207"/>
      <c r="AY113" s="1207"/>
      <c r="AZ113" s="1207"/>
      <c r="BA113" s="1207"/>
      <c r="BB113" s="1207"/>
    </row>
    <row r="114" spans="1:54" ht="15.5" x14ac:dyDescent="0.35">
      <c r="A114" s="1206" t="s">
        <v>18553</v>
      </c>
      <c r="B114" s="1207"/>
      <c r="C114" s="1207"/>
      <c r="D114" s="1207"/>
      <c r="E114" s="1207"/>
      <c r="F114" s="1207"/>
      <c r="G114" s="1207"/>
      <c r="H114" s="1207"/>
      <c r="I114" s="1207"/>
      <c r="J114" s="1207"/>
      <c r="K114" s="1207"/>
      <c r="L114" s="1207"/>
      <c r="M114" s="1207"/>
      <c r="N114" s="1207"/>
      <c r="O114" s="1207"/>
      <c r="P114" s="1207"/>
      <c r="Q114" s="1207"/>
      <c r="R114" s="1207"/>
      <c r="S114" s="1207"/>
      <c r="T114" s="1207"/>
      <c r="U114" s="1207"/>
      <c r="V114" s="1207"/>
      <c r="W114" s="1207"/>
      <c r="X114" s="1207"/>
      <c r="Y114" s="1207"/>
      <c r="Z114" s="1207"/>
      <c r="AA114" s="1207"/>
      <c r="AB114" s="1207"/>
      <c r="AC114" s="1207"/>
      <c r="AD114" s="1207"/>
      <c r="AE114" s="1207"/>
      <c r="AF114" s="1207"/>
      <c r="AG114" s="1207"/>
      <c r="AH114" s="1207"/>
      <c r="AI114" s="1207"/>
      <c r="AJ114" s="1207"/>
      <c r="AK114" s="1207"/>
      <c r="AL114" s="1207"/>
      <c r="AM114" s="1207"/>
      <c r="AN114" s="1207"/>
      <c r="AO114" s="1207"/>
      <c r="AP114" s="1207"/>
      <c r="AQ114" s="1207"/>
      <c r="AR114" s="1207"/>
      <c r="AS114" s="1207"/>
      <c r="AT114" s="1207"/>
      <c r="AU114" s="1207"/>
      <c r="AV114" s="1207"/>
      <c r="AW114" s="1207"/>
      <c r="AX114" s="1207"/>
      <c r="AY114" s="1207"/>
      <c r="AZ114" s="1207"/>
      <c r="BA114" s="1207"/>
      <c r="BB114" s="1207"/>
    </row>
    <row r="115" spans="1:54" ht="15.5" x14ac:dyDescent="0.35">
      <c r="A115" s="1206" t="s">
        <v>18554</v>
      </c>
      <c r="B115" s="1207"/>
      <c r="C115" s="1207"/>
      <c r="D115" s="1207"/>
      <c r="E115" s="1207"/>
      <c r="F115" s="1207"/>
      <c r="G115" s="1207"/>
      <c r="H115" s="1207"/>
      <c r="I115" s="1207"/>
      <c r="J115" s="1207"/>
      <c r="K115" s="1207"/>
      <c r="L115" s="1207"/>
      <c r="M115" s="1207"/>
      <c r="N115" s="1207"/>
      <c r="O115" s="1207"/>
      <c r="P115" s="1207"/>
      <c r="Q115" s="1207"/>
      <c r="R115" s="1207"/>
      <c r="S115" s="1207"/>
      <c r="T115" s="1207"/>
      <c r="U115" s="1207"/>
      <c r="V115" s="1207"/>
      <c r="W115" s="1207"/>
      <c r="X115" s="1207"/>
      <c r="Y115" s="1207"/>
      <c r="Z115" s="1207"/>
      <c r="AA115" s="1207"/>
      <c r="AB115" s="1207"/>
      <c r="AC115" s="1207"/>
      <c r="AD115" s="1207"/>
      <c r="AE115" s="1207"/>
      <c r="AF115" s="1207"/>
      <c r="AG115" s="1207"/>
      <c r="AH115" s="1207"/>
      <c r="AI115" s="1207"/>
      <c r="AJ115" s="1207"/>
      <c r="AK115" s="1207"/>
      <c r="AL115" s="1207"/>
      <c r="AM115" s="1207"/>
      <c r="AN115" s="1207"/>
      <c r="AO115" s="1207"/>
      <c r="AP115" s="1207"/>
      <c r="AQ115" s="1207"/>
      <c r="AR115" s="1207"/>
      <c r="AS115" s="1207"/>
      <c r="AT115" s="1207"/>
      <c r="AU115" s="1207"/>
      <c r="AV115" s="1207"/>
      <c r="AW115" s="1207"/>
      <c r="AX115" s="1207"/>
      <c r="AY115" s="1207"/>
      <c r="AZ115" s="1207"/>
      <c r="BA115" s="1207"/>
      <c r="BB115" s="1207"/>
    </row>
    <row r="116" spans="1:54" ht="15.5" x14ac:dyDescent="0.35">
      <c r="A116" s="1206" t="s">
        <v>18555</v>
      </c>
      <c r="B116" s="1207"/>
      <c r="C116" s="1207"/>
      <c r="D116" s="1207"/>
      <c r="E116" s="1207"/>
      <c r="F116" s="1207"/>
      <c r="G116" s="1207"/>
      <c r="H116" s="1207"/>
      <c r="I116" s="1207"/>
      <c r="J116" s="1207"/>
      <c r="K116" s="1207"/>
      <c r="L116" s="1207"/>
      <c r="M116" s="1207"/>
      <c r="N116" s="1207"/>
      <c r="O116" s="1207"/>
      <c r="P116" s="1207"/>
      <c r="Q116" s="1207"/>
      <c r="R116" s="1207"/>
      <c r="S116" s="1207"/>
      <c r="T116" s="1207"/>
      <c r="U116" s="1207"/>
      <c r="V116" s="1207"/>
      <c r="W116" s="1207"/>
      <c r="X116" s="1207"/>
      <c r="Y116" s="1207"/>
      <c r="Z116" s="1207"/>
      <c r="AA116" s="1207"/>
      <c r="AB116" s="1207"/>
      <c r="AC116" s="1207"/>
      <c r="AD116" s="1207"/>
      <c r="AE116" s="1207"/>
      <c r="AF116" s="1207"/>
      <c r="AG116" s="1207"/>
      <c r="AH116" s="1207"/>
      <c r="AI116" s="1207"/>
      <c r="AJ116" s="1207"/>
      <c r="AK116" s="1207"/>
      <c r="AL116" s="1207"/>
      <c r="AM116" s="1207"/>
      <c r="AN116" s="1207"/>
      <c r="AO116" s="1207"/>
      <c r="AP116" s="1207"/>
      <c r="AQ116" s="1207"/>
      <c r="AR116" s="1207"/>
      <c r="AS116" s="1207"/>
      <c r="AT116" s="1207"/>
      <c r="AU116" s="1207"/>
      <c r="AV116" s="1207"/>
      <c r="AW116" s="1207"/>
      <c r="AX116" s="1207"/>
      <c r="AY116" s="1207"/>
      <c r="AZ116" s="1207"/>
      <c r="BA116" s="1207"/>
      <c r="BB116" s="1207"/>
    </row>
    <row r="117" spans="1:54" ht="15.5" x14ac:dyDescent="0.35">
      <c r="A117" s="1206" t="s">
        <v>18556</v>
      </c>
      <c r="B117" s="1207"/>
      <c r="C117" s="1207"/>
      <c r="D117" s="1207"/>
      <c r="E117" s="1207"/>
      <c r="F117" s="1207"/>
      <c r="G117" s="1207"/>
      <c r="H117" s="1207"/>
      <c r="I117" s="1207"/>
      <c r="J117" s="1207"/>
      <c r="K117" s="1207"/>
      <c r="L117" s="1207"/>
      <c r="M117" s="1207"/>
      <c r="N117" s="1207"/>
      <c r="O117" s="1207"/>
      <c r="P117" s="1207"/>
      <c r="Q117" s="1207"/>
      <c r="R117" s="1207"/>
      <c r="S117" s="1207"/>
      <c r="T117" s="1207"/>
      <c r="U117" s="1207"/>
      <c r="V117" s="1207"/>
      <c r="W117" s="1207"/>
      <c r="X117" s="1207"/>
      <c r="Y117" s="1207"/>
      <c r="Z117" s="1207"/>
      <c r="AA117" s="1207"/>
      <c r="AB117" s="1207"/>
      <c r="AC117" s="1207"/>
      <c r="AD117" s="1207"/>
      <c r="AE117" s="1207"/>
      <c r="AF117" s="1207"/>
      <c r="AG117" s="1207"/>
      <c r="AH117" s="1207"/>
      <c r="AI117" s="1207"/>
      <c r="AJ117" s="1207"/>
      <c r="AK117" s="1207"/>
      <c r="AL117" s="1207"/>
      <c r="AM117" s="1207"/>
      <c r="AN117" s="1207"/>
      <c r="AO117" s="1207"/>
      <c r="AP117" s="1207"/>
      <c r="AQ117" s="1207"/>
      <c r="AR117" s="1207"/>
      <c r="AS117" s="1207"/>
      <c r="AT117" s="1207"/>
      <c r="AU117" s="1207"/>
      <c r="AV117" s="1207"/>
      <c r="AW117" s="1207"/>
      <c r="AX117" s="1207"/>
      <c r="AY117" s="1207"/>
      <c r="AZ117" s="1207"/>
      <c r="BA117" s="1207"/>
      <c r="BB117" s="1207"/>
    </row>
    <row r="118" spans="1:54" ht="31" x14ac:dyDescent="0.35">
      <c r="A118" s="1206" t="s">
        <v>18557</v>
      </c>
      <c r="B118" s="1207"/>
      <c r="C118" s="1207"/>
      <c r="D118" s="1207"/>
      <c r="E118" s="1207"/>
      <c r="F118" s="1207"/>
      <c r="G118" s="1207"/>
      <c r="H118" s="1207"/>
      <c r="I118" s="1207"/>
      <c r="J118" s="1207"/>
      <c r="K118" s="1207"/>
      <c r="L118" s="1207"/>
      <c r="M118" s="1207"/>
      <c r="N118" s="1207"/>
      <c r="O118" s="1207"/>
      <c r="P118" s="1207"/>
      <c r="Q118" s="1207"/>
      <c r="R118" s="1207"/>
      <c r="S118" s="1207"/>
      <c r="T118" s="1207"/>
      <c r="U118" s="1207"/>
      <c r="V118" s="1207"/>
      <c r="W118" s="1207"/>
      <c r="X118" s="1207"/>
      <c r="Y118" s="1207"/>
      <c r="Z118" s="1207"/>
      <c r="AA118" s="1207"/>
      <c r="AB118" s="1207"/>
      <c r="AC118" s="1207"/>
      <c r="AD118" s="1207"/>
      <c r="AE118" s="1207"/>
      <c r="AF118" s="1207"/>
      <c r="AG118" s="1207"/>
      <c r="AH118" s="1207"/>
      <c r="AI118" s="1207"/>
      <c r="AJ118" s="1207"/>
      <c r="AK118" s="1207"/>
      <c r="AL118" s="1207"/>
      <c r="AM118" s="1207"/>
      <c r="AN118" s="1207"/>
      <c r="AO118" s="1207"/>
      <c r="AP118" s="1207"/>
      <c r="AQ118" s="1207"/>
      <c r="AR118" s="1207"/>
      <c r="AS118" s="1207"/>
      <c r="AT118" s="1207"/>
      <c r="AU118" s="1207"/>
      <c r="AV118" s="1207"/>
      <c r="AW118" s="1207"/>
      <c r="AX118" s="1207"/>
      <c r="AY118" s="1207"/>
      <c r="AZ118" s="1207"/>
      <c r="BA118" s="1207"/>
      <c r="BB118" s="1207"/>
    </row>
    <row r="119" spans="1:54" ht="15.5" x14ac:dyDescent="0.35">
      <c r="A119" s="1206" t="s">
        <v>18558</v>
      </c>
      <c r="B119" s="1207"/>
      <c r="C119" s="1207"/>
      <c r="D119" s="1207"/>
      <c r="E119" s="1207"/>
      <c r="F119" s="1207"/>
      <c r="G119" s="1207"/>
      <c r="H119" s="1207"/>
      <c r="I119" s="1207"/>
      <c r="J119" s="1207"/>
      <c r="K119" s="1207"/>
      <c r="L119" s="1207"/>
      <c r="M119" s="1207"/>
      <c r="N119" s="1207"/>
      <c r="O119" s="1207"/>
      <c r="P119" s="1207"/>
      <c r="Q119" s="1207"/>
      <c r="R119" s="1207"/>
      <c r="S119" s="1207"/>
      <c r="T119" s="1207"/>
      <c r="U119" s="1207"/>
      <c r="V119" s="1207"/>
      <c r="W119" s="1207"/>
      <c r="X119" s="1207"/>
      <c r="Y119" s="1207"/>
      <c r="Z119" s="1207"/>
      <c r="AA119" s="1207"/>
      <c r="AB119" s="1207"/>
      <c r="AC119" s="1207"/>
      <c r="AD119" s="1207"/>
      <c r="AE119" s="1207"/>
      <c r="AF119" s="1207"/>
      <c r="AG119" s="1207"/>
      <c r="AH119" s="1207"/>
      <c r="AI119" s="1207"/>
      <c r="AJ119" s="1207"/>
      <c r="AK119" s="1207"/>
      <c r="AL119" s="1207"/>
      <c r="AM119" s="1207"/>
      <c r="AN119" s="1207"/>
      <c r="AO119" s="1207"/>
      <c r="AP119" s="1207"/>
      <c r="AQ119" s="1207"/>
      <c r="AR119" s="1207"/>
      <c r="AS119" s="1207"/>
      <c r="AT119" s="1207"/>
      <c r="AU119" s="1207"/>
      <c r="AV119" s="1207"/>
      <c r="AW119" s="1207"/>
      <c r="AX119" s="1207"/>
      <c r="AY119" s="1207"/>
      <c r="AZ119" s="1207"/>
      <c r="BA119" s="1207"/>
      <c r="BB119" s="1207"/>
    </row>
    <row r="120" spans="1:54" ht="77.5" x14ac:dyDescent="0.35">
      <c r="A120" s="1206" t="s">
        <v>18559</v>
      </c>
      <c r="B120" s="1207"/>
      <c r="C120" s="1207"/>
      <c r="D120" s="1207"/>
      <c r="E120" s="1207"/>
      <c r="F120" s="1207"/>
      <c r="G120" s="1207"/>
      <c r="H120" s="1207"/>
      <c r="I120" s="1207"/>
      <c r="J120" s="1207"/>
      <c r="K120" s="1207"/>
      <c r="L120" s="1207"/>
      <c r="M120" s="1207"/>
      <c r="N120" s="1207"/>
      <c r="O120" s="1207"/>
      <c r="P120" s="1207"/>
      <c r="Q120" s="1207"/>
      <c r="R120" s="1207"/>
      <c r="S120" s="1207"/>
      <c r="T120" s="1207"/>
      <c r="U120" s="1207"/>
      <c r="V120" s="1207"/>
      <c r="W120" s="1207"/>
      <c r="X120" s="1207"/>
      <c r="Y120" s="1207"/>
      <c r="Z120" s="1207"/>
      <c r="AA120" s="1207"/>
      <c r="AB120" s="1207"/>
      <c r="AC120" s="1207"/>
      <c r="AD120" s="1207"/>
      <c r="AE120" s="1207"/>
      <c r="AF120" s="1207"/>
      <c r="AG120" s="1207"/>
      <c r="AH120" s="1207"/>
      <c r="AI120" s="1207"/>
      <c r="AJ120" s="1207"/>
      <c r="AK120" s="1207"/>
      <c r="AL120" s="1207"/>
      <c r="AM120" s="1207"/>
      <c r="AN120" s="1207"/>
      <c r="AO120" s="1207"/>
      <c r="AP120" s="1207"/>
      <c r="AQ120" s="1207"/>
      <c r="AR120" s="1207"/>
      <c r="AS120" s="1207"/>
      <c r="AT120" s="1207"/>
      <c r="AU120" s="1207"/>
      <c r="AV120" s="1207"/>
      <c r="AW120" s="1207"/>
      <c r="AX120" s="1207"/>
      <c r="AY120" s="1207"/>
      <c r="AZ120" s="1207"/>
      <c r="BA120" s="1207"/>
      <c r="BB120" s="1207"/>
    </row>
    <row r="121" spans="1:54" ht="31" x14ac:dyDescent="0.35">
      <c r="A121" s="1206" t="s">
        <v>18560</v>
      </c>
      <c r="B121" s="1207"/>
      <c r="C121" s="1207"/>
      <c r="D121" s="1207"/>
      <c r="E121" s="1207"/>
      <c r="F121" s="1207"/>
      <c r="G121" s="1207"/>
      <c r="H121" s="1207"/>
      <c r="I121" s="1207"/>
      <c r="J121" s="1207"/>
      <c r="K121" s="1207"/>
      <c r="L121" s="1207"/>
      <c r="M121" s="1207"/>
      <c r="N121" s="1207"/>
      <c r="O121" s="1207"/>
      <c r="P121" s="1207"/>
      <c r="Q121" s="1207"/>
      <c r="R121" s="1207"/>
      <c r="S121" s="1207"/>
      <c r="T121" s="1207"/>
      <c r="U121" s="1207"/>
      <c r="V121" s="1207"/>
      <c r="W121" s="1207"/>
      <c r="X121" s="1207"/>
      <c r="Y121" s="1207"/>
      <c r="Z121" s="1207"/>
      <c r="AA121" s="1207"/>
      <c r="AB121" s="1207"/>
      <c r="AC121" s="1207"/>
      <c r="AD121" s="1207"/>
      <c r="AE121" s="1207"/>
      <c r="AF121" s="1207"/>
      <c r="AG121" s="1207"/>
      <c r="AH121" s="1207"/>
      <c r="AI121" s="1207"/>
      <c r="AJ121" s="1207"/>
      <c r="AK121" s="1207"/>
      <c r="AL121" s="1207"/>
      <c r="AM121" s="1207"/>
      <c r="AN121" s="1207"/>
      <c r="AO121" s="1207"/>
      <c r="AP121" s="1207"/>
      <c r="AQ121" s="1207"/>
      <c r="AR121" s="1207"/>
      <c r="AS121" s="1207"/>
      <c r="AT121" s="1207"/>
      <c r="AU121" s="1207"/>
      <c r="AV121" s="1207"/>
      <c r="AW121" s="1207"/>
      <c r="AX121" s="1207"/>
      <c r="AY121" s="1207"/>
      <c r="AZ121" s="1207"/>
      <c r="BA121" s="1207"/>
      <c r="BB121" s="1207"/>
    </row>
    <row r="122" spans="1:54" ht="15.5" x14ac:dyDescent="0.35">
      <c r="A122" s="1206" t="s">
        <v>18514</v>
      </c>
      <c r="B122" s="1207"/>
      <c r="C122" s="1207"/>
      <c r="D122" s="1207"/>
      <c r="E122" s="1207"/>
      <c r="F122" s="1207"/>
      <c r="G122" s="1207"/>
      <c r="H122" s="1207"/>
      <c r="I122" s="1207"/>
      <c r="J122" s="1207"/>
      <c r="K122" s="1207"/>
      <c r="L122" s="1207"/>
      <c r="M122" s="1207"/>
      <c r="N122" s="1207"/>
      <c r="O122" s="1207"/>
      <c r="P122" s="1207"/>
      <c r="Q122" s="1207"/>
      <c r="R122" s="1207"/>
      <c r="S122" s="1207"/>
      <c r="T122" s="1207"/>
      <c r="U122" s="1207"/>
      <c r="V122" s="1207"/>
      <c r="W122" s="1207"/>
      <c r="X122" s="1207"/>
      <c r="Y122" s="1207"/>
      <c r="Z122" s="1207"/>
      <c r="AA122" s="1207"/>
      <c r="AB122" s="1207"/>
      <c r="AC122" s="1207"/>
      <c r="AD122" s="1207"/>
      <c r="AE122" s="1207"/>
      <c r="AF122" s="1207"/>
      <c r="AG122" s="1207"/>
      <c r="AH122" s="1207"/>
      <c r="AI122" s="1207"/>
      <c r="AJ122" s="1207"/>
      <c r="AK122" s="1207"/>
      <c r="AL122" s="1207"/>
      <c r="AM122" s="1207"/>
      <c r="AN122" s="1207"/>
      <c r="AO122" s="1207"/>
      <c r="AP122" s="1207"/>
      <c r="AQ122" s="1207"/>
      <c r="AR122" s="1207"/>
      <c r="AS122" s="1207"/>
      <c r="AT122" s="1207"/>
      <c r="AU122" s="1207"/>
      <c r="AV122" s="1207"/>
      <c r="AW122" s="1207"/>
      <c r="AX122" s="1207"/>
      <c r="AY122" s="1207"/>
      <c r="AZ122" s="1207"/>
      <c r="BA122" s="1207"/>
      <c r="BB122" s="1207"/>
    </row>
    <row r="123" spans="1:54" ht="15.5" x14ac:dyDescent="0.35">
      <c r="A123" s="1206" t="s">
        <v>18530</v>
      </c>
      <c r="B123" s="1207"/>
      <c r="C123" s="1207"/>
      <c r="D123" s="1207"/>
      <c r="E123" s="1207"/>
      <c r="F123" s="1207"/>
      <c r="G123" s="1207"/>
      <c r="H123" s="1207"/>
      <c r="I123" s="1207"/>
      <c r="J123" s="1207"/>
      <c r="K123" s="1207"/>
      <c r="L123" s="1207"/>
      <c r="M123" s="1207"/>
      <c r="N123" s="1207"/>
      <c r="O123" s="1207"/>
      <c r="P123" s="1207"/>
      <c r="Q123" s="1207"/>
      <c r="R123" s="1207"/>
      <c r="S123" s="1207"/>
      <c r="T123" s="1207"/>
      <c r="U123" s="1207"/>
      <c r="V123" s="1207"/>
      <c r="W123" s="1207"/>
      <c r="X123" s="1207"/>
      <c r="Y123" s="1207"/>
      <c r="Z123" s="1207"/>
      <c r="AA123" s="1207"/>
      <c r="AB123" s="1207"/>
      <c r="AC123" s="1207"/>
      <c r="AD123" s="1207"/>
      <c r="AE123" s="1207"/>
      <c r="AF123" s="1207"/>
      <c r="AG123" s="1207"/>
      <c r="AH123" s="1207"/>
      <c r="AI123" s="1207"/>
      <c r="AJ123" s="1207"/>
      <c r="AK123" s="1207"/>
      <c r="AL123" s="1207"/>
      <c r="AM123" s="1207"/>
      <c r="AN123" s="1207"/>
      <c r="AO123" s="1207"/>
      <c r="AP123" s="1207"/>
      <c r="AQ123" s="1207"/>
      <c r="AR123" s="1207"/>
      <c r="AS123" s="1207"/>
      <c r="AT123" s="1207"/>
      <c r="AU123" s="1207"/>
      <c r="AV123" s="1207"/>
      <c r="AW123" s="1207"/>
      <c r="AX123" s="1207"/>
      <c r="AY123" s="1207"/>
      <c r="AZ123" s="1207"/>
      <c r="BA123" s="1207"/>
      <c r="BB123" s="1207"/>
    </row>
    <row r="124" spans="1:54" ht="15.5" x14ac:dyDescent="0.35">
      <c r="A124" s="1206" t="s">
        <v>18554</v>
      </c>
      <c r="B124" s="1207"/>
      <c r="C124" s="1207"/>
      <c r="D124" s="1207"/>
      <c r="E124" s="1207"/>
      <c r="F124" s="1207"/>
      <c r="G124" s="1207"/>
      <c r="H124" s="1207"/>
      <c r="I124" s="1207"/>
      <c r="J124" s="1207"/>
      <c r="K124" s="1207"/>
      <c r="L124" s="1207"/>
      <c r="M124" s="1207"/>
      <c r="N124" s="1207"/>
      <c r="O124" s="1207"/>
      <c r="P124" s="1207"/>
      <c r="Q124" s="1207"/>
      <c r="R124" s="1207"/>
      <c r="S124" s="1207"/>
      <c r="T124" s="1207"/>
      <c r="U124" s="1207"/>
      <c r="V124" s="1207"/>
      <c r="W124" s="1207"/>
      <c r="X124" s="1207"/>
      <c r="Y124" s="1207"/>
      <c r="Z124" s="1207"/>
      <c r="AA124" s="1207"/>
      <c r="AB124" s="1207"/>
      <c r="AC124" s="1207"/>
      <c r="AD124" s="1207"/>
      <c r="AE124" s="1207"/>
      <c r="AF124" s="1207"/>
      <c r="AG124" s="1207"/>
      <c r="AH124" s="1207"/>
      <c r="AI124" s="1207"/>
      <c r="AJ124" s="1207"/>
      <c r="AK124" s="1207"/>
      <c r="AL124" s="1207"/>
      <c r="AM124" s="1207"/>
      <c r="AN124" s="1207"/>
      <c r="AO124" s="1207"/>
      <c r="AP124" s="1207"/>
      <c r="AQ124" s="1207"/>
      <c r="AR124" s="1207"/>
      <c r="AS124" s="1207"/>
      <c r="AT124" s="1207"/>
      <c r="AU124" s="1207"/>
      <c r="AV124" s="1207"/>
      <c r="AW124" s="1207"/>
      <c r="AX124" s="1207"/>
      <c r="AY124" s="1207"/>
      <c r="AZ124" s="1207"/>
      <c r="BA124" s="1207"/>
      <c r="BB124" s="1207"/>
    </row>
    <row r="125" spans="1:54" ht="15.5" x14ac:dyDescent="0.35">
      <c r="A125" s="1206" t="s">
        <v>18555</v>
      </c>
      <c r="B125" s="1207"/>
      <c r="C125" s="1207"/>
      <c r="D125" s="1207"/>
      <c r="E125" s="1207"/>
      <c r="F125" s="1207"/>
      <c r="G125" s="1207"/>
      <c r="H125" s="1207"/>
      <c r="I125" s="1207"/>
      <c r="J125" s="1207"/>
      <c r="K125" s="1207"/>
      <c r="L125" s="1207"/>
      <c r="M125" s="1207"/>
      <c r="N125" s="1207"/>
      <c r="O125" s="1207"/>
      <c r="P125" s="1207"/>
      <c r="Q125" s="1207"/>
      <c r="R125" s="1207"/>
      <c r="S125" s="1207"/>
      <c r="T125" s="1207"/>
      <c r="U125" s="1207"/>
      <c r="V125" s="1207"/>
      <c r="W125" s="1207"/>
      <c r="X125" s="1207"/>
      <c r="Y125" s="1207"/>
      <c r="Z125" s="1207"/>
      <c r="AA125" s="1207"/>
      <c r="AB125" s="1207"/>
      <c r="AC125" s="1207"/>
      <c r="AD125" s="1207"/>
      <c r="AE125" s="1207"/>
      <c r="AF125" s="1207"/>
      <c r="AG125" s="1207"/>
      <c r="AH125" s="1207"/>
      <c r="AI125" s="1207"/>
      <c r="AJ125" s="1207"/>
      <c r="AK125" s="1207"/>
      <c r="AL125" s="1207"/>
      <c r="AM125" s="1207"/>
      <c r="AN125" s="1207"/>
      <c r="AO125" s="1207"/>
      <c r="AP125" s="1207"/>
      <c r="AQ125" s="1207"/>
      <c r="AR125" s="1207"/>
      <c r="AS125" s="1207"/>
      <c r="AT125" s="1207"/>
      <c r="AU125" s="1207"/>
      <c r="AV125" s="1207"/>
      <c r="AW125" s="1207"/>
      <c r="AX125" s="1207"/>
      <c r="AY125" s="1207"/>
      <c r="AZ125" s="1207"/>
      <c r="BA125" s="1207"/>
      <c r="BB125" s="1207"/>
    </row>
    <row r="126" spans="1:54" ht="15.5" x14ac:dyDescent="0.35">
      <c r="A126" s="1206" t="s">
        <v>18561</v>
      </c>
      <c r="B126" s="1207"/>
      <c r="C126" s="1207"/>
      <c r="D126" s="1207"/>
      <c r="E126" s="1207"/>
      <c r="F126" s="1207"/>
      <c r="G126" s="1207"/>
      <c r="H126" s="1207"/>
      <c r="I126" s="1207"/>
      <c r="J126" s="1207"/>
      <c r="K126" s="1207"/>
      <c r="L126" s="1207"/>
      <c r="M126" s="1207"/>
      <c r="N126" s="1207"/>
      <c r="O126" s="1207"/>
      <c r="P126" s="1207"/>
      <c r="Q126" s="1207"/>
      <c r="R126" s="1207"/>
      <c r="S126" s="1207"/>
      <c r="T126" s="1207"/>
      <c r="U126" s="1207"/>
      <c r="V126" s="1207"/>
      <c r="W126" s="1207"/>
      <c r="X126" s="1207"/>
      <c r="Y126" s="1207"/>
      <c r="Z126" s="1207"/>
      <c r="AA126" s="1207"/>
      <c r="AB126" s="1207"/>
      <c r="AC126" s="1207"/>
      <c r="AD126" s="1207"/>
      <c r="AE126" s="1207"/>
      <c r="AF126" s="1207"/>
      <c r="AG126" s="1207"/>
      <c r="AH126" s="1207"/>
      <c r="AI126" s="1207"/>
      <c r="AJ126" s="1207"/>
      <c r="AK126" s="1207"/>
      <c r="AL126" s="1207"/>
      <c r="AM126" s="1207"/>
      <c r="AN126" s="1207"/>
      <c r="AO126" s="1207"/>
      <c r="AP126" s="1207"/>
      <c r="AQ126" s="1207"/>
      <c r="AR126" s="1207"/>
      <c r="AS126" s="1207"/>
      <c r="AT126" s="1207"/>
      <c r="AU126" s="1207"/>
      <c r="AV126" s="1207"/>
      <c r="AW126" s="1207"/>
      <c r="AX126" s="1207"/>
      <c r="AY126" s="1207"/>
      <c r="AZ126" s="1207"/>
      <c r="BA126" s="1207"/>
      <c r="BB126" s="1207"/>
    </row>
    <row r="127" spans="1:54" ht="15.5" x14ac:dyDescent="0.35">
      <c r="A127" s="1206" t="s">
        <v>18562</v>
      </c>
      <c r="B127" s="1207"/>
      <c r="C127" s="1207"/>
      <c r="D127" s="1207"/>
      <c r="E127" s="1207"/>
      <c r="F127" s="1207"/>
      <c r="G127" s="1207"/>
      <c r="H127" s="1207"/>
      <c r="I127" s="1207"/>
      <c r="J127" s="1207"/>
      <c r="K127" s="1207"/>
      <c r="L127" s="1207"/>
      <c r="M127" s="1207"/>
      <c r="N127" s="1207"/>
      <c r="O127" s="1207"/>
      <c r="P127" s="1207"/>
      <c r="Q127" s="1207"/>
      <c r="R127" s="1207"/>
      <c r="S127" s="1207"/>
      <c r="T127" s="1207"/>
      <c r="U127" s="1207"/>
      <c r="V127" s="1207"/>
      <c r="W127" s="1207"/>
      <c r="X127" s="1207"/>
      <c r="Y127" s="1207"/>
      <c r="Z127" s="1207"/>
      <c r="AA127" s="1207"/>
      <c r="AB127" s="1207"/>
      <c r="AC127" s="1207"/>
      <c r="AD127" s="1207"/>
      <c r="AE127" s="1207"/>
      <c r="AF127" s="1207"/>
      <c r="AG127" s="1207"/>
      <c r="AH127" s="1207"/>
      <c r="AI127" s="1207"/>
      <c r="AJ127" s="1207"/>
      <c r="AK127" s="1207"/>
      <c r="AL127" s="1207"/>
      <c r="AM127" s="1207"/>
      <c r="AN127" s="1207"/>
      <c r="AO127" s="1207"/>
      <c r="AP127" s="1207"/>
      <c r="AQ127" s="1207"/>
      <c r="AR127" s="1207"/>
      <c r="AS127" s="1207"/>
      <c r="AT127" s="1207"/>
      <c r="AU127" s="1207"/>
      <c r="AV127" s="1207"/>
      <c r="AW127" s="1207"/>
      <c r="AX127" s="1207"/>
      <c r="AY127" s="1207"/>
      <c r="AZ127" s="1207"/>
      <c r="BA127" s="1207"/>
      <c r="BB127" s="1207"/>
    </row>
    <row r="128" spans="1:54" ht="15.5" x14ac:dyDescent="0.35">
      <c r="A128" s="1206" t="s">
        <v>18563</v>
      </c>
      <c r="B128" s="1207"/>
      <c r="C128" s="1207"/>
      <c r="D128" s="1207"/>
      <c r="E128" s="1207"/>
      <c r="F128" s="1207"/>
      <c r="G128" s="1207"/>
      <c r="H128" s="1207"/>
      <c r="I128" s="1207"/>
      <c r="J128" s="1207"/>
      <c r="K128" s="1207"/>
      <c r="L128" s="1207"/>
      <c r="M128" s="1207"/>
      <c r="N128" s="1207"/>
      <c r="O128" s="1207"/>
      <c r="P128" s="1207"/>
      <c r="Q128" s="1207"/>
      <c r="R128" s="1207"/>
      <c r="S128" s="1207"/>
      <c r="T128" s="1207"/>
      <c r="U128" s="1207"/>
      <c r="V128" s="1207"/>
      <c r="W128" s="1207"/>
      <c r="X128" s="1207"/>
      <c r="Y128" s="1207"/>
      <c r="Z128" s="1207"/>
      <c r="AA128" s="1207"/>
      <c r="AB128" s="1207"/>
      <c r="AC128" s="1207"/>
      <c r="AD128" s="1207"/>
      <c r="AE128" s="1207"/>
      <c r="AF128" s="1207"/>
      <c r="AG128" s="1207"/>
      <c r="AH128" s="1207"/>
      <c r="AI128" s="1207"/>
      <c r="AJ128" s="1207"/>
      <c r="AK128" s="1207"/>
      <c r="AL128" s="1207"/>
      <c r="AM128" s="1207"/>
      <c r="AN128" s="1207"/>
      <c r="AO128" s="1207"/>
      <c r="AP128" s="1207"/>
      <c r="AQ128" s="1207"/>
      <c r="AR128" s="1207"/>
      <c r="AS128" s="1207"/>
      <c r="AT128" s="1207"/>
      <c r="AU128" s="1207"/>
      <c r="AV128" s="1207"/>
      <c r="AW128" s="1207"/>
      <c r="AX128" s="1207"/>
      <c r="AY128" s="1207"/>
      <c r="AZ128" s="1207"/>
      <c r="BA128" s="1207"/>
      <c r="BB128" s="1207"/>
    </row>
    <row r="129" spans="1:54" ht="15.5" x14ac:dyDescent="0.35">
      <c r="A129" s="1206" t="s">
        <v>18564</v>
      </c>
      <c r="B129" s="1207"/>
      <c r="C129" s="1207"/>
      <c r="D129" s="1207"/>
      <c r="E129" s="1207"/>
      <c r="F129" s="1207"/>
      <c r="G129" s="1207"/>
      <c r="H129" s="1207"/>
      <c r="I129" s="1207"/>
      <c r="J129" s="1207"/>
      <c r="K129" s="1207"/>
      <c r="L129" s="1207"/>
      <c r="M129" s="1207"/>
      <c r="N129" s="1207"/>
      <c r="O129" s="1207"/>
      <c r="P129" s="1207"/>
      <c r="Q129" s="1207"/>
      <c r="R129" s="1207"/>
      <c r="S129" s="1207"/>
      <c r="T129" s="1207"/>
      <c r="U129" s="1207"/>
      <c r="V129" s="1207"/>
      <c r="W129" s="1207"/>
      <c r="X129" s="1207"/>
      <c r="Y129" s="1207"/>
      <c r="Z129" s="1207"/>
      <c r="AA129" s="1207"/>
      <c r="AB129" s="1207"/>
      <c r="AC129" s="1207"/>
      <c r="AD129" s="1207"/>
      <c r="AE129" s="1207"/>
      <c r="AF129" s="1207"/>
      <c r="AG129" s="1207"/>
      <c r="AH129" s="1207"/>
      <c r="AI129" s="1207"/>
      <c r="AJ129" s="1207"/>
      <c r="AK129" s="1207"/>
      <c r="AL129" s="1207"/>
      <c r="AM129" s="1207"/>
      <c r="AN129" s="1207"/>
      <c r="AO129" s="1207"/>
      <c r="AP129" s="1207"/>
      <c r="AQ129" s="1207"/>
      <c r="AR129" s="1207"/>
      <c r="AS129" s="1207"/>
      <c r="AT129" s="1207"/>
      <c r="AU129" s="1207"/>
      <c r="AV129" s="1207"/>
      <c r="AW129" s="1207"/>
      <c r="AX129" s="1207"/>
      <c r="AY129" s="1207"/>
      <c r="AZ129" s="1207"/>
      <c r="BA129" s="1207"/>
      <c r="BB129" s="1207"/>
    </row>
    <row r="130" spans="1:54" ht="15.5" x14ac:dyDescent="0.35">
      <c r="A130" s="1206" t="s">
        <v>18565</v>
      </c>
      <c r="B130" s="1207"/>
      <c r="C130" s="1207"/>
      <c r="D130" s="1207"/>
      <c r="E130" s="1207"/>
      <c r="F130" s="1207"/>
      <c r="G130" s="1207"/>
      <c r="H130" s="1207"/>
      <c r="I130" s="1207"/>
      <c r="J130" s="1207"/>
      <c r="K130" s="1207"/>
      <c r="L130" s="1207"/>
      <c r="M130" s="1207"/>
      <c r="N130" s="1207"/>
      <c r="O130" s="1207"/>
      <c r="P130" s="1207"/>
      <c r="Q130" s="1207"/>
      <c r="R130" s="1207"/>
      <c r="S130" s="1207"/>
      <c r="T130" s="1207"/>
      <c r="U130" s="1207"/>
      <c r="V130" s="1207"/>
      <c r="W130" s="1207"/>
      <c r="X130" s="1207"/>
      <c r="Y130" s="1207"/>
      <c r="Z130" s="1207"/>
      <c r="AA130" s="1207"/>
      <c r="AB130" s="1207"/>
      <c r="AC130" s="1207"/>
      <c r="AD130" s="1207"/>
      <c r="AE130" s="1207"/>
      <c r="AF130" s="1207"/>
      <c r="AG130" s="1207"/>
      <c r="AH130" s="1207"/>
      <c r="AI130" s="1207"/>
      <c r="AJ130" s="1207"/>
      <c r="AK130" s="1207"/>
      <c r="AL130" s="1207"/>
      <c r="AM130" s="1207"/>
      <c r="AN130" s="1207"/>
      <c r="AO130" s="1207"/>
      <c r="AP130" s="1207"/>
      <c r="AQ130" s="1207"/>
      <c r="AR130" s="1207"/>
      <c r="AS130" s="1207"/>
      <c r="AT130" s="1207"/>
      <c r="AU130" s="1207"/>
      <c r="AV130" s="1207"/>
      <c r="AW130" s="1207"/>
      <c r="AX130" s="1207"/>
      <c r="AY130" s="1207"/>
      <c r="AZ130" s="1207"/>
      <c r="BA130" s="1207"/>
      <c r="BB130" s="1207"/>
    </row>
    <row r="131" spans="1:54" ht="15.5" x14ac:dyDescent="0.35">
      <c r="A131" s="1206" t="s">
        <v>18566</v>
      </c>
      <c r="B131" s="1207"/>
      <c r="C131" s="1207"/>
      <c r="D131" s="1207"/>
      <c r="E131" s="1207"/>
      <c r="F131" s="1207"/>
      <c r="G131" s="1207"/>
      <c r="H131" s="1207"/>
      <c r="I131" s="1207"/>
      <c r="J131" s="1207"/>
      <c r="K131" s="1207"/>
      <c r="L131" s="1207"/>
      <c r="M131" s="1207"/>
      <c r="N131" s="1207"/>
      <c r="O131" s="1207"/>
      <c r="P131" s="1207"/>
      <c r="Q131" s="1207"/>
      <c r="R131" s="1207"/>
      <c r="S131" s="1207"/>
      <c r="T131" s="1207"/>
      <c r="U131" s="1207"/>
      <c r="V131" s="1207"/>
      <c r="W131" s="1207"/>
      <c r="X131" s="1207"/>
      <c r="Y131" s="1207"/>
      <c r="Z131" s="1207"/>
      <c r="AA131" s="1207"/>
      <c r="AB131" s="1207"/>
      <c r="AC131" s="1207"/>
      <c r="AD131" s="1207"/>
      <c r="AE131" s="1207"/>
      <c r="AF131" s="1207"/>
      <c r="AG131" s="1207"/>
      <c r="AH131" s="1207"/>
      <c r="AI131" s="1207"/>
      <c r="AJ131" s="1207"/>
      <c r="AK131" s="1207"/>
      <c r="AL131" s="1207"/>
      <c r="AM131" s="1207"/>
      <c r="AN131" s="1207"/>
      <c r="AO131" s="1207"/>
      <c r="AP131" s="1207"/>
      <c r="AQ131" s="1207"/>
      <c r="AR131" s="1207"/>
      <c r="AS131" s="1207"/>
      <c r="AT131" s="1207"/>
      <c r="AU131" s="1207"/>
      <c r="AV131" s="1207"/>
      <c r="AW131" s="1207"/>
      <c r="AX131" s="1207"/>
      <c r="AY131" s="1207"/>
      <c r="AZ131" s="1207"/>
      <c r="BA131" s="1207"/>
      <c r="BB131" s="1207"/>
    </row>
    <row r="132" spans="1:54" ht="62" x14ac:dyDescent="0.35">
      <c r="A132" s="1206" t="s">
        <v>18567</v>
      </c>
      <c r="B132" s="1207"/>
      <c r="C132" s="1207"/>
      <c r="D132" s="1207"/>
      <c r="E132" s="1207"/>
      <c r="F132" s="1207"/>
      <c r="G132" s="1207"/>
      <c r="H132" s="1207"/>
      <c r="I132" s="1207"/>
      <c r="J132" s="1207"/>
      <c r="K132" s="1207"/>
      <c r="L132" s="1207"/>
      <c r="M132" s="1207"/>
      <c r="N132" s="1207"/>
      <c r="O132" s="1207"/>
      <c r="P132" s="1207"/>
      <c r="Q132" s="1207"/>
      <c r="R132" s="1207"/>
      <c r="S132" s="1207"/>
      <c r="T132" s="1207"/>
      <c r="U132" s="1207"/>
      <c r="V132" s="1207"/>
      <c r="W132" s="1207"/>
      <c r="X132" s="1207"/>
      <c r="Y132" s="1207"/>
      <c r="Z132" s="1207"/>
      <c r="AA132" s="1207"/>
      <c r="AB132" s="1207"/>
      <c r="AC132" s="1207"/>
      <c r="AD132" s="1207"/>
      <c r="AE132" s="1207"/>
      <c r="AF132" s="1207"/>
      <c r="AG132" s="1207"/>
      <c r="AH132" s="1207"/>
      <c r="AI132" s="1207"/>
      <c r="AJ132" s="1207"/>
      <c r="AK132" s="1207"/>
      <c r="AL132" s="1207"/>
      <c r="AM132" s="1207"/>
      <c r="AN132" s="1207"/>
      <c r="AO132" s="1207"/>
      <c r="AP132" s="1207"/>
      <c r="AQ132" s="1207"/>
      <c r="AR132" s="1207"/>
      <c r="AS132" s="1207"/>
      <c r="AT132" s="1207"/>
      <c r="AU132" s="1207"/>
      <c r="AV132" s="1207"/>
      <c r="AW132" s="1207"/>
      <c r="AX132" s="1207"/>
      <c r="AY132" s="1207"/>
      <c r="AZ132" s="1207"/>
      <c r="BA132" s="1207"/>
      <c r="BB132" s="1207"/>
    </row>
    <row r="133" spans="1:54" ht="15.5" x14ac:dyDescent="0.35">
      <c r="A133" s="1206" t="s">
        <v>18568</v>
      </c>
      <c r="B133" s="1207"/>
      <c r="C133" s="1207"/>
      <c r="D133" s="1207"/>
      <c r="E133" s="1207"/>
      <c r="F133" s="1207"/>
      <c r="G133" s="1207"/>
      <c r="H133" s="1207"/>
      <c r="I133" s="1207"/>
      <c r="J133" s="1207"/>
      <c r="K133" s="1207"/>
      <c r="L133" s="1207"/>
      <c r="M133" s="1207"/>
      <c r="N133" s="1207"/>
      <c r="O133" s="1207"/>
      <c r="P133" s="1207"/>
      <c r="Q133" s="1207"/>
      <c r="R133" s="1207"/>
      <c r="S133" s="1207"/>
      <c r="T133" s="1207"/>
      <c r="U133" s="1207"/>
      <c r="V133" s="1207"/>
      <c r="W133" s="1207"/>
      <c r="X133" s="1207"/>
      <c r="Y133" s="1207"/>
      <c r="Z133" s="1207"/>
      <c r="AA133" s="1207"/>
      <c r="AB133" s="1207"/>
      <c r="AC133" s="1207"/>
      <c r="AD133" s="1207"/>
      <c r="AE133" s="1207"/>
      <c r="AF133" s="1207"/>
      <c r="AG133" s="1207"/>
      <c r="AH133" s="1207"/>
      <c r="AI133" s="1207"/>
      <c r="AJ133" s="1207"/>
      <c r="AK133" s="1207"/>
      <c r="AL133" s="1207"/>
      <c r="AM133" s="1207"/>
      <c r="AN133" s="1207"/>
      <c r="AO133" s="1207"/>
      <c r="AP133" s="1207"/>
      <c r="AQ133" s="1207"/>
      <c r="AR133" s="1207"/>
      <c r="AS133" s="1207"/>
      <c r="AT133" s="1207"/>
      <c r="AU133" s="1207"/>
      <c r="AV133" s="1207"/>
      <c r="AW133" s="1207"/>
      <c r="AX133" s="1207"/>
      <c r="AY133" s="1207"/>
      <c r="AZ133" s="1207"/>
      <c r="BA133" s="1207"/>
      <c r="BB133" s="1207"/>
    </row>
    <row r="134" spans="1:54" ht="31" x14ac:dyDescent="0.35">
      <c r="A134" s="1206" t="s">
        <v>18569</v>
      </c>
      <c r="B134" s="1207"/>
      <c r="C134" s="1207"/>
      <c r="D134" s="1207"/>
      <c r="E134" s="1207"/>
      <c r="F134" s="1207"/>
      <c r="G134" s="1207"/>
      <c r="H134" s="1207"/>
      <c r="I134" s="1207"/>
      <c r="J134" s="1207"/>
      <c r="K134" s="1207"/>
      <c r="L134" s="1207"/>
      <c r="M134" s="1207"/>
      <c r="N134" s="1207"/>
      <c r="O134" s="1207"/>
      <c r="P134" s="1207"/>
      <c r="Q134" s="1207"/>
      <c r="R134" s="1207"/>
      <c r="S134" s="1207"/>
      <c r="T134" s="1207"/>
      <c r="U134" s="1207"/>
      <c r="V134" s="1207"/>
      <c r="W134" s="1207"/>
      <c r="X134" s="1207"/>
      <c r="Y134" s="1207"/>
      <c r="Z134" s="1207"/>
      <c r="AA134" s="1207"/>
      <c r="AB134" s="1207"/>
      <c r="AC134" s="1207"/>
      <c r="AD134" s="1207"/>
      <c r="AE134" s="1207"/>
      <c r="AF134" s="1207"/>
      <c r="AG134" s="1207"/>
      <c r="AH134" s="1207"/>
      <c r="AI134" s="1207"/>
      <c r="AJ134" s="1207"/>
      <c r="AK134" s="1207"/>
      <c r="AL134" s="1207"/>
      <c r="AM134" s="1207"/>
      <c r="AN134" s="1207"/>
      <c r="AO134" s="1207"/>
      <c r="AP134" s="1207"/>
      <c r="AQ134" s="1207"/>
      <c r="AR134" s="1207"/>
      <c r="AS134" s="1207"/>
      <c r="AT134" s="1207"/>
      <c r="AU134" s="1207"/>
      <c r="AV134" s="1207"/>
      <c r="AW134" s="1207"/>
      <c r="AX134" s="1207"/>
      <c r="AY134" s="1207"/>
      <c r="AZ134" s="1207"/>
      <c r="BA134" s="1207"/>
      <c r="BB134" s="1207"/>
    </row>
    <row r="135" spans="1:54" ht="15.5" x14ac:dyDescent="0.35">
      <c r="A135" s="1206" t="s">
        <v>18570</v>
      </c>
      <c r="B135" s="1207"/>
      <c r="C135" s="1207"/>
      <c r="D135" s="1207"/>
      <c r="E135" s="1207"/>
      <c r="F135" s="1207"/>
      <c r="G135" s="1207"/>
      <c r="H135" s="1207"/>
      <c r="I135" s="1207"/>
      <c r="J135" s="1207"/>
      <c r="K135" s="1207"/>
      <c r="L135" s="1207"/>
      <c r="M135" s="1207"/>
      <c r="N135" s="1207"/>
      <c r="O135" s="1207"/>
      <c r="P135" s="1207"/>
      <c r="Q135" s="1207"/>
      <c r="R135" s="1207"/>
      <c r="S135" s="1207"/>
      <c r="T135" s="1207"/>
      <c r="U135" s="1207"/>
      <c r="V135" s="1207"/>
      <c r="W135" s="1207"/>
      <c r="X135" s="1207"/>
      <c r="Y135" s="1207"/>
      <c r="Z135" s="1207"/>
      <c r="AA135" s="1207"/>
      <c r="AB135" s="1207"/>
      <c r="AC135" s="1207"/>
      <c r="AD135" s="1207"/>
      <c r="AE135" s="1207"/>
      <c r="AF135" s="1207"/>
      <c r="AG135" s="1207"/>
      <c r="AH135" s="1207"/>
      <c r="AI135" s="1207"/>
      <c r="AJ135" s="1207"/>
      <c r="AK135" s="1207"/>
      <c r="AL135" s="1207"/>
      <c r="AM135" s="1207"/>
      <c r="AN135" s="1207"/>
      <c r="AO135" s="1207"/>
      <c r="AP135" s="1207"/>
      <c r="AQ135" s="1207"/>
      <c r="AR135" s="1207"/>
      <c r="AS135" s="1207"/>
      <c r="AT135" s="1207"/>
      <c r="AU135" s="1207"/>
      <c r="AV135" s="1207"/>
      <c r="AW135" s="1207"/>
      <c r="AX135" s="1207"/>
      <c r="AY135" s="1207"/>
      <c r="AZ135" s="1207"/>
      <c r="BA135" s="1207"/>
      <c r="BB135" s="1207"/>
    </row>
    <row r="136" spans="1:54" ht="15.5" x14ac:dyDescent="0.35">
      <c r="A136" s="1206" t="s">
        <v>18571</v>
      </c>
      <c r="B136" s="1207" t="s">
        <v>18572</v>
      </c>
      <c r="C136" s="1207" t="s">
        <v>18573</v>
      </c>
      <c r="D136" s="1207" t="s">
        <v>18574</v>
      </c>
      <c r="E136" s="1207"/>
      <c r="F136" s="1207"/>
      <c r="G136" s="1207"/>
      <c r="H136" s="1207"/>
      <c r="I136" s="1207"/>
      <c r="J136" s="1207"/>
      <c r="K136" s="1207"/>
      <c r="L136" s="1207"/>
      <c r="M136" s="1207"/>
      <c r="N136" s="1207"/>
      <c r="O136" s="1207"/>
      <c r="P136" s="1207"/>
      <c r="Q136" s="1207"/>
      <c r="R136" s="1207"/>
      <c r="S136" s="1207"/>
      <c r="T136" s="1207"/>
      <c r="U136" s="1207"/>
      <c r="V136" s="1207"/>
      <c r="W136" s="1207"/>
      <c r="X136" s="1207"/>
      <c r="Y136" s="1207"/>
      <c r="Z136" s="1207"/>
      <c r="AA136" s="1207"/>
      <c r="AB136" s="1207"/>
      <c r="AC136" s="1207"/>
      <c r="AD136" s="1207"/>
      <c r="AE136" s="1207"/>
      <c r="AF136" s="1207"/>
      <c r="AG136" s="1207"/>
      <c r="AH136" s="1207"/>
      <c r="AI136" s="1207"/>
      <c r="AJ136" s="1207"/>
      <c r="AK136" s="1207"/>
      <c r="AL136" s="1207"/>
      <c r="AM136" s="1207"/>
      <c r="AN136" s="1207"/>
      <c r="AO136" s="1207"/>
      <c r="AP136" s="1207"/>
      <c r="AQ136" s="1207"/>
      <c r="AR136" s="1207"/>
      <c r="AS136" s="1207"/>
      <c r="AT136" s="1207"/>
      <c r="AU136" s="1207"/>
      <c r="AV136" s="1207"/>
      <c r="AW136" s="1207"/>
      <c r="AX136" s="1207"/>
      <c r="AY136" s="1207"/>
      <c r="AZ136" s="1207"/>
      <c r="BA136" s="1207"/>
      <c r="BB136" s="1207"/>
    </row>
    <row r="137" spans="1:54" ht="15.5" x14ac:dyDescent="0.35">
      <c r="A137" s="1206" t="s">
        <v>18575</v>
      </c>
      <c r="B137" s="1207"/>
      <c r="C137" s="1207"/>
      <c r="D137" s="1207"/>
      <c r="E137" s="1207"/>
      <c r="F137" s="1207"/>
      <c r="G137" s="1207"/>
      <c r="H137" s="1207"/>
      <c r="I137" s="1207"/>
      <c r="J137" s="1207"/>
      <c r="K137" s="1207"/>
      <c r="L137" s="1207"/>
      <c r="M137" s="1207"/>
      <c r="N137" s="1207"/>
      <c r="O137" s="1207"/>
      <c r="P137" s="1207"/>
      <c r="Q137" s="1207"/>
      <c r="R137" s="1207"/>
      <c r="S137" s="1207"/>
      <c r="T137" s="1207"/>
      <c r="U137" s="1207"/>
      <c r="V137" s="1207"/>
      <c r="W137" s="1207"/>
      <c r="X137" s="1207"/>
      <c r="Y137" s="1207"/>
      <c r="Z137" s="1207"/>
      <c r="AA137" s="1207"/>
      <c r="AB137" s="1207"/>
      <c r="AC137" s="1207"/>
      <c r="AD137" s="1207"/>
      <c r="AE137" s="1207"/>
      <c r="AF137" s="1207"/>
      <c r="AG137" s="1207"/>
      <c r="AH137" s="1207"/>
      <c r="AI137" s="1207"/>
      <c r="AJ137" s="1207"/>
      <c r="AK137" s="1207"/>
      <c r="AL137" s="1207"/>
      <c r="AM137" s="1207"/>
      <c r="AN137" s="1207"/>
      <c r="AO137" s="1207"/>
      <c r="AP137" s="1207"/>
      <c r="AQ137" s="1207"/>
      <c r="AR137" s="1207"/>
      <c r="AS137" s="1207"/>
      <c r="AT137" s="1207"/>
      <c r="AU137" s="1207"/>
      <c r="AV137" s="1207"/>
      <c r="AW137" s="1207"/>
      <c r="AX137" s="1207"/>
      <c r="AY137" s="1207"/>
      <c r="AZ137" s="1207"/>
      <c r="BA137" s="1207"/>
      <c r="BB137" s="1207"/>
    </row>
    <row r="138" spans="1:54" ht="15.5" x14ac:dyDescent="0.35">
      <c r="A138" s="1206" t="s">
        <v>18576</v>
      </c>
      <c r="B138" s="1207"/>
      <c r="C138" s="1207"/>
      <c r="D138" s="1207"/>
      <c r="E138" s="1207"/>
      <c r="F138" s="1207"/>
      <c r="G138" s="1207"/>
      <c r="H138" s="1207"/>
      <c r="I138" s="1207"/>
      <c r="J138" s="1207"/>
      <c r="K138" s="1207"/>
      <c r="L138" s="1207"/>
      <c r="M138" s="1207"/>
      <c r="N138" s="1207"/>
      <c r="O138" s="1207"/>
      <c r="P138" s="1207"/>
      <c r="Q138" s="1207"/>
      <c r="R138" s="1207"/>
      <c r="S138" s="1207"/>
      <c r="T138" s="1207"/>
      <c r="U138" s="1207"/>
      <c r="V138" s="1207"/>
      <c r="W138" s="1207"/>
      <c r="X138" s="1207"/>
      <c r="Y138" s="1207"/>
      <c r="Z138" s="1207"/>
      <c r="AA138" s="1207"/>
      <c r="AB138" s="1207"/>
      <c r="AC138" s="1207"/>
      <c r="AD138" s="1207"/>
      <c r="AE138" s="1207"/>
      <c r="AF138" s="1207"/>
      <c r="AG138" s="1207"/>
      <c r="AH138" s="1207"/>
      <c r="AI138" s="1207"/>
      <c r="AJ138" s="1207"/>
      <c r="AK138" s="1207"/>
      <c r="AL138" s="1207"/>
      <c r="AM138" s="1207"/>
      <c r="AN138" s="1207"/>
      <c r="AO138" s="1207"/>
      <c r="AP138" s="1207"/>
      <c r="AQ138" s="1207"/>
      <c r="AR138" s="1207"/>
      <c r="AS138" s="1207"/>
      <c r="AT138" s="1207"/>
      <c r="AU138" s="1207"/>
      <c r="AV138" s="1207"/>
      <c r="AW138" s="1207"/>
      <c r="AX138" s="1207"/>
      <c r="AY138" s="1207"/>
      <c r="AZ138" s="1207"/>
      <c r="BA138" s="1207"/>
      <c r="BB138" s="1207"/>
    </row>
    <row r="139" spans="1:54" ht="15.5" x14ac:dyDescent="0.35">
      <c r="A139" s="1206" t="s">
        <v>18577</v>
      </c>
      <c r="B139" s="1207" t="s">
        <v>18578</v>
      </c>
      <c r="C139" s="1207"/>
      <c r="D139" s="1207"/>
      <c r="E139" s="1207"/>
      <c r="F139" s="1207"/>
      <c r="G139" s="1207"/>
      <c r="H139" s="1207"/>
      <c r="I139" s="1207"/>
      <c r="J139" s="1207"/>
      <c r="K139" s="1207"/>
      <c r="L139" s="1207"/>
      <c r="M139" s="1207"/>
      <c r="N139" s="1207"/>
      <c r="O139" s="1207"/>
      <c r="P139" s="1207"/>
      <c r="Q139" s="1207"/>
      <c r="R139" s="1207"/>
      <c r="S139" s="1207"/>
      <c r="T139" s="1207"/>
      <c r="U139" s="1207"/>
      <c r="V139" s="1207"/>
      <c r="W139" s="1207"/>
      <c r="X139" s="1207"/>
      <c r="Y139" s="1207"/>
      <c r="Z139" s="1207"/>
      <c r="AA139" s="1207"/>
      <c r="AB139" s="1207"/>
      <c r="AC139" s="1207"/>
      <c r="AD139" s="1207"/>
      <c r="AE139" s="1207"/>
      <c r="AF139" s="1207"/>
      <c r="AG139" s="1207"/>
      <c r="AH139" s="1207"/>
      <c r="AI139" s="1207"/>
      <c r="AJ139" s="1207"/>
      <c r="AK139" s="1207"/>
      <c r="AL139" s="1207"/>
      <c r="AM139" s="1207"/>
      <c r="AN139" s="1207"/>
      <c r="AO139" s="1207"/>
      <c r="AP139" s="1207"/>
      <c r="AQ139" s="1207"/>
      <c r="AR139" s="1207"/>
      <c r="AS139" s="1207"/>
      <c r="AT139" s="1207"/>
      <c r="AU139" s="1207"/>
      <c r="AV139" s="1207"/>
      <c r="AW139" s="1207"/>
      <c r="AX139" s="1207"/>
      <c r="AY139" s="1207"/>
      <c r="AZ139" s="1207"/>
      <c r="BA139" s="1207"/>
      <c r="BB139" s="1207"/>
    </row>
    <row r="140" spans="1:54" ht="15.5" x14ac:dyDescent="0.35">
      <c r="A140" s="1206" t="s">
        <v>18579</v>
      </c>
      <c r="B140" s="1207"/>
      <c r="C140" s="1207"/>
      <c r="D140" s="1207"/>
      <c r="E140" s="1207"/>
      <c r="F140" s="1207"/>
      <c r="G140" s="1207"/>
      <c r="H140" s="1207"/>
      <c r="I140" s="1207"/>
      <c r="J140" s="1207"/>
      <c r="K140" s="1207"/>
      <c r="L140" s="1207"/>
      <c r="M140" s="1207"/>
      <c r="N140" s="1207"/>
      <c r="O140" s="1207"/>
      <c r="P140" s="1207"/>
      <c r="Q140" s="1207"/>
      <c r="R140" s="1207"/>
      <c r="S140" s="1207"/>
      <c r="T140" s="1207"/>
      <c r="U140" s="1207"/>
      <c r="V140" s="1207"/>
      <c r="W140" s="1207"/>
      <c r="X140" s="1207"/>
      <c r="Y140" s="1207"/>
      <c r="Z140" s="1207"/>
      <c r="AA140" s="1207"/>
      <c r="AB140" s="1207"/>
      <c r="AC140" s="1207"/>
      <c r="AD140" s="1207"/>
      <c r="AE140" s="1207"/>
      <c r="AF140" s="1207"/>
      <c r="AG140" s="1207"/>
      <c r="AH140" s="1207"/>
      <c r="AI140" s="1207"/>
      <c r="AJ140" s="1207"/>
      <c r="AK140" s="1207"/>
      <c r="AL140" s="1207"/>
      <c r="AM140" s="1207"/>
      <c r="AN140" s="1207"/>
      <c r="AO140" s="1207"/>
      <c r="AP140" s="1207"/>
      <c r="AQ140" s="1207"/>
      <c r="AR140" s="1207"/>
      <c r="AS140" s="1207"/>
      <c r="AT140" s="1207"/>
      <c r="AU140" s="1207"/>
      <c r="AV140" s="1207"/>
      <c r="AW140" s="1207"/>
      <c r="AX140" s="1207"/>
      <c r="AY140" s="1207"/>
      <c r="AZ140" s="1207"/>
      <c r="BA140" s="1207"/>
      <c r="BB140" s="1207"/>
    </row>
    <row r="141" spans="1:54" ht="15.5" x14ac:dyDescent="0.35">
      <c r="A141" s="1206" t="s">
        <v>18580</v>
      </c>
      <c r="B141" s="1207" t="s">
        <v>18581</v>
      </c>
      <c r="C141" s="1207"/>
      <c r="D141" s="1207"/>
      <c r="E141" s="1207"/>
      <c r="F141" s="1207"/>
      <c r="G141" s="1207"/>
      <c r="H141" s="1207"/>
      <c r="I141" s="1207"/>
      <c r="J141" s="1207"/>
      <c r="K141" s="1207"/>
      <c r="L141" s="1207"/>
      <c r="M141" s="1207"/>
      <c r="N141" s="1207"/>
      <c r="O141" s="1207"/>
      <c r="P141" s="1207"/>
      <c r="Q141" s="1207"/>
      <c r="R141" s="1207"/>
      <c r="S141" s="1207"/>
      <c r="T141" s="1207"/>
      <c r="U141" s="1207"/>
      <c r="V141" s="1207"/>
      <c r="W141" s="1207"/>
      <c r="X141" s="1207"/>
      <c r="Y141" s="1207"/>
      <c r="Z141" s="1207"/>
      <c r="AA141" s="1207"/>
      <c r="AB141" s="1207"/>
      <c r="AC141" s="1207"/>
      <c r="AD141" s="1207"/>
      <c r="AE141" s="1207"/>
      <c r="AF141" s="1207"/>
      <c r="AG141" s="1207"/>
      <c r="AH141" s="1207"/>
      <c r="AI141" s="1207"/>
      <c r="AJ141" s="1207"/>
      <c r="AK141" s="1207"/>
      <c r="AL141" s="1207"/>
      <c r="AM141" s="1207"/>
      <c r="AN141" s="1207"/>
      <c r="AO141" s="1207"/>
      <c r="AP141" s="1207"/>
      <c r="AQ141" s="1207"/>
      <c r="AR141" s="1207"/>
      <c r="AS141" s="1207"/>
      <c r="AT141" s="1207"/>
      <c r="AU141" s="1207"/>
      <c r="AV141" s="1207"/>
      <c r="AW141" s="1207"/>
      <c r="AX141" s="1207"/>
      <c r="AY141" s="1207"/>
      <c r="AZ141" s="1207"/>
      <c r="BA141" s="1207"/>
      <c r="BB141" s="1207"/>
    </row>
    <row r="142" spans="1:54" ht="15.5" x14ac:dyDescent="0.35">
      <c r="A142" s="1206" t="s">
        <v>18582</v>
      </c>
      <c r="B142" s="1207"/>
      <c r="C142" s="1207"/>
      <c r="D142" s="1207"/>
      <c r="E142" s="1207"/>
      <c r="F142" s="1207"/>
      <c r="G142" s="1207"/>
      <c r="H142" s="1207"/>
      <c r="I142" s="1207"/>
      <c r="J142" s="1207"/>
      <c r="K142" s="1207"/>
      <c r="L142" s="1207"/>
      <c r="M142" s="1207"/>
      <c r="N142" s="1207"/>
      <c r="O142" s="1207"/>
      <c r="P142" s="1207"/>
      <c r="Q142" s="1207"/>
      <c r="R142" s="1207"/>
      <c r="S142" s="1207"/>
      <c r="T142" s="1207"/>
      <c r="U142" s="1207"/>
      <c r="V142" s="1207"/>
      <c r="W142" s="1207"/>
      <c r="X142" s="1207"/>
      <c r="Y142" s="1207"/>
      <c r="Z142" s="1207"/>
      <c r="AA142" s="1207"/>
      <c r="AB142" s="1207"/>
      <c r="AC142" s="1207"/>
      <c r="AD142" s="1207"/>
      <c r="AE142" s="1207"/>
      <c r="AF142" s="1207"/>
      <c r="AG142" s="1207"/>
      <c r="AH142" s="1207"/>
      <c r="AI142" s="1207"/>
      <c r="AJ142" s="1207"/>
      <c r="AK142" s="1207"/>
      <c r="AL142" s="1207"/>
      <c r="AM142" s="1207"/>
      <c r="AN142" s="1207"/>
      <c r="AO142" s="1207"/>
      <c r="AP142" s="1207"/>
      <c r="AQ142" s="1207"/>
      <c r="AR142" s="1207"/>
      <c r="AS142" s="1207"/>
      <c r="AT142" s="1207"/>
      <c r="AU142" s="1207"/>
      <c r="AV142" s="1207"/>
      <c r="AW142" s="1207"/>
      <c r="AX142" s="1207"/>
      <c r="AY142" s="1207"/>
      <c r="AZ142" s="1207"/>
      <c r="BA142" s="1207"/>
      <c r="BB142" s="1207"/>
    </row>
    <row r="143" spans="1:54" ht="15.5" x14ac:dyDescent="0.35">
      <c r="A143" s="1206" t="s">
        <v>18583</v>
      </c>
      <c r="B143" s="1207"/>
      <c r="C143" s="1207"/>
      <c r="D143" s="1207"/>
      <c r="E143" s="1207"/>
      <c r="F143" s="1207"/>
      <c r="G143" s="1207"/>
      <c r="H143" s="1207"/>
      <c r="I143" s="1207"/>
      <c r="J143" s="1207"/>
      <c r="K143" s="1207"/>
      <c r="L143" s="1207"/>
      <c r="M143" s="1207"/>
      <c r="N143" s="1207"/>
      <c r="O143" s="1207"/>
      <c r="P143" s="1207"/>
      <c r="Q143" s="1207"/>
      <c r="R143" s="1207"/>
      <c r="S143" s="1207"/>
      <c r="T143" s="1207"/>
      <c r="U143" s="1207"/>
      <c r="V143" s="1207"/>
      <c r="W143" s="1207"/>
      <c r="X143" s="1207"/>
      <c r="Y143" s="1207"/>
      <c r="Z143" s="1207"/>
      <c r="AA143" s="1207"/>
      <c r="AB143" s="1207"/>
      <c r="AC143" s="1207"/>
      <c r="AD143" s="1207"/>
      <c r="AE143" s="1207"/>
      <c r="AF143" s="1207"/>
      <c r="AG143" s="1207"/>
      <c r="AH143" s="1207"/>
      <c r="AI143" s="1207"/>
      <c r="AJ143" s="1207"/>
      <c r="AK143" s="1207"/>
      <c r="AL143" s="1207"/>
      <c r="AM143" s="1207"/>
      <c r="AN143" s="1207"/>
      <c r="AO143" s="1207"/>
      <c r="AP143" s="1207"/>
      <c r="AQ143" s="1207"/>
      <c r="AR143" s="1207"/>
      <c r="AS143" s="1207"/>
      <c r="AT143" s="1207"/>
      <c r="AU143" s="1207"/>
      <c r="AV143" s="1207"/>
      <c r="AW143" s="1207"/>
      <c r="AX143" s="1207"/>
      <c r="AY143" s="1207"/>
      <c r="AZ143" s="1207"/>
      <c r="BA143" s="1207"/>
      <c r="BB143" s="1207"/>
    </row>
    <row r="144" spans="1:54" ht="15.5" x14ac:dyDescent="0.35">
      <c r="A144" s="1206" t="s">
        <v>18584</v>
      </c>
      <c r="B144" s="1207"/>
      <c r="C144" s="1207"/>
      <c r="D144" s="1207"/>
      <c r="E144" s="1207"/>
      <c r="F144" s="1207"/>
      <c r="G144" s="1207"/>
      <c r="H144" s="1207"/>
      <c r="I144" s="1207"/>
      <c r="J144" s="1207"/>
      <c r="K144" s="1207"/>
      <c r="L144" s="1207"/>
      <c r="M144" s="1207"/>
      <c r="N144" s="1207"/>
      <c r="O144" s="1207"/>
      <c r="P144" s="1207"/>
      <c r="Q144" s="1207"/>
      <c r="R144" s="1207"/>
      <c r="S144" s="1207"/>
      <c r="T144" s="1207"/>
      <c r="U144" s="1207"/>
      <c r="V144" s="1207"/>
      <c r="W144" s="1207"/>
      <c r="X144" s="1207"/>
      <c r="Y144" s="1207"/>
      <c r="Z144" s="1207"/>
      <c r="AA144" s="1207"/>
      <c r="AB144" s="1207"/>
      <c r="AC144" s="1207"/>
      <c r="AD144" s="1207"/>
      <c r="AE144" s="1207"/>
      <c r="AF144" s="1207"/>
      <c r="AG144" s="1207"/>
      <c r="AH144" s="1207"/>
      <c r="AI144" s="1207"/>
      <c r="AJ144" s="1207"/>
      <c r="AK144" s="1207"/>
      <c r="AL144" s="1207"/>
      <c r="AM144" s="1207"/>
      <c r="AN144" s="1207"/>
      <c r="AO144" s="1207"/>
      <c r="AP144" s="1207"/>
      <c r="AQ144" s="1207"/>
      <c r="AR144" s="1207"/>
      <c r="AS144" s="1207"/>
      <c r="AT144" s="1207"/>
      <c r="AU144" s="1207"/>
      <c r="AV144" s="1207"/>
      <c r="AW144" s="1207"/>
      <c r="AX144" s="1207"/>
      <c r="AY144" s="1207"/>
      <c r="AZ144" s="1207"/>
      <c r="BA144" s="1207"/>
      <c r="BB144" s="1207"/>
    </row>
    <row r="145" spans="1:54" ht="15.5" x14ac:dyDescent="0.35">
      <c r="A145" s="1206" t="s">
        <v>18585</v>
      </c>
      <c r="B145" s="1207"/>
      <c r="C145" s="1207"/>
      <c r="D145" s="1207"/>
      <c r="E145" s="1207"/>
      <c r="F145" s="1207"/>
      <c r="G145" s="1207"/>
      <c r="H145" s="1207"/>
      <c r="I145" s="1207"/>
      <c r="J145" s="1207"/>
      <c r="K145" s="1207"/>
      <c r="L145" s="1207"/>
      <c r="M145" s="1207"/>
      <c r="N145" s="1207"/>
      <c r="O145" s="1207"/>
      <c r="P145" s="1207"/>
      <c r="Q145" s="1207"/>
      <c r="R145" s="1207"/>
      <c r="S145" s="1207"/>
      <c r="T145" s="1207"/>
      <c r="U145" s="1207"/>
      <c r="V145" s="1207"/>
      <c r="W145" s="1207"/>
      <c r="X145" s="1207"/>
      <c r="Y145" s="1207"/>
      <c r="Z145" s="1207"/>
      <c r="AA145" s="1207"/>
      <c r="AB145" s="1207"/>
      <c r="AC145" s="1207"/>
      <c r="AD145" s="1207"/>
      <c r="AE145" s="1207"/>
      <c r="AF145" s="1207"/>
      <c r="AG145" s="1207"/>
      <c r="AH145" s="1207"/>
      <c r="AI145" s="1207"/>
      <c r="AJ145" s="1207"/>
      <c r="AK145" s="1207"/>
      <c r="AL145" s="1207"/>
      <c r="AM145" s="1207"/>
      <c r="AN145" s="1207"/>
      <c r="AO145" s="1207"/>
      <c r="AP145" s="1207"/>
      <c r="AQ145" s="1207"/>
      <c r="AR145" s="1207"/>
      <c r="AS145" s="1207"/>
      <c r="AT145" s="1207"/>
      <c r="AU145" s="1207"/>
      <c r="AV145" s="1207"/>
      <c r="AW145" s="1207"/>
      <c r="AX145" s="1207"/>
      <c r="AY145" s="1207"/>
      <c r="AZ145" s="1207"/>
      <c r="BA145" s="1207"/>
      <c r="BB145" s="1207"/>
    </row>
    <row r="146" spans="1:54" ht="15.5" x14ac:dyDescent="0.35">
      <c r="A146" s="1206" t="s">
        <v>18586</v>
      </c>
      <c r="B146" s="1207"/>
      <c r="C146" s="1207"/>
      <c r="D146" s="1207"/>
      <c r="E146" s="1207"/>
      <c r="F146" s="1207"/>
      <c r="G146" s="1207"/>
      <c r="H146" s="1207"/>
      <c r="I146" s="1207"/>
      <c r="J146" s="1207"/>
      <c r="K146" s="1207"/>
      <c r="L146" s="1207"/>
      <c r="M146" s="1207"/>
      <c r="N146" s="1207"/>
      <c r="O146" s="1207"/>
      <c r="P146" s="1207"/>
      <c r="Q146" s="1207"/>
      <c r="R146" s="1207"/>
      <c r="S146" s="1207"/>
      <c r="T146" s="1207"/>
      <c r="U146" s="1207"/>
      <c r="V146" s="1207"/>
      <c r="W146" s="1207"/>
      <c r="X146" s="1207"/>
      <c r="Y146" s="1207"/>
      <c r="Z146" s="1207"/>
      <c r="AA146" s="1207"/>
      <c r="AB146" s="1207"/>
      <c r="AC146" s="1207"/>
      <c r="AD146" s="1207"/>
      <c r="AE146" s="1207"/>
      <c r="AF146" s="1207"/>
      <c r="AG146" s="1207"/>
      <c r="AH146" s="1207"/>
      <c r="AI146" s="1207"/>
      <c r="AJ146" s="1207"/>
      <c r="AK146" s="1207"/>
      <c r="AL146" s="1207"/>
      <c r="AM146" s="1207"/>
      <c r="AN146" s="1207"/>
      <c r="AO146" s="1207"/>
      <c r="AP146" s="1207"/>
      <c r="AQ146" s="1207"/>
      <c r="AR146" s="1207"/>
      <c r="AS146" s="1207"/>
      <c r="AT146" s="1207"/>
      <c r="AU146" s="1207"/>
      <c r="AV146" s="1207"/>
      <c r="AW146" s="1207"/>
      <c r="AX146" s="1207"/>
      <c r="AY146" s="1207"/>
      <c r="AZ146" s="1207"/>
      <c r="BA146" s="1207"/>
      <c r="BB146" s="1207"/>
    </row>
    <row r="147" spans="1:54" ht="15.5" x14ac:dyDescent="0.35">
      <c r="A147" s="1206" t="s">
        <v>18587</v>
      </c>
      <c r="B147" s="1207"/>
      <c r="C147" s="1207"/>
      <c r="D147" s="1207"/>
      <c r="E147" s="1207"/>
      <c r="F147" s="1207"/>
      <c r="G147" s="1207"/>
      <c r="H147" s="1207"/>
      <c r="I147" s="1207"/>
      <c r="J147" s="1207"/>
      <c r="K147" s="1207"/>
      <c r="L147" s="1207"/>
      <c r="M147" s="1207"/>
      <c r="N147" s="1207"/>
      <c r="O147" s="1207"/>
      <c r="P147" s="1207"/>
      <c r="Q147" s="1207"/>
      <c r="R147" s="1207"/>
      <c r="S147" s="1207"/>
      <c r="T147" s="1207"/>
      <c r="U147" s="1207"/>
      <c r="V147" s="1207"/>
      <c r="W147" s="1207"/>
      <c r="X147" s="1207"/>
      <c r="Y147" s="1207"/>
      <c r="Z147" s="1207"/>
      <c r="AA147" s="1207"/>
      <c r="AB147" s="1207"/>
      <c r="AC147" s="1207"/>
      <c r="AD147" s="1207"/>
      <c r="AE147" s="1207"/>
      <c r="AF147" s="1207"/>
      <c r="AG147" s="1207"/>
      <c r="AH147" s="1207"/>
      <c r="AI147" s="1207"/>
      <c r="AJ147" s="1207"/>
      <c r="AK147" s="1207"/>
      <c r="AL147" s="1207"/>
      <c r="AM147" s="1207"/>
      <c r="AN147" s="1207"/>
      <c r="AO147" s="1207"/>
      <c r="AP147" s="1207"/>
      <c r="AQ147" s="1207"/>
      <c r="AR147" s="1207"/>
      <c r="AS147" s="1207"/>
      <c r="AT147" s="1207"/>
      <c r="AU147" s="1207"/>
      <c r="AV147" s="1207"/>
      <c r="AW147" s="1207"/>
      <c r="AX147" s="1207"/>
      <c r="AY147" s="1207"/>
      <c r="AZ147" s="1207"/>
      <c r="BA147" s="1207"/>
      <c r="BB147" s="1207"/>
    </row>
    <row r="148" spans="1:54" ht="15.5" x14ac:dyDescent="0.35">
      <c r="A148" s="1206" t="s">
        <v>18588</v>
      </c>
      <c r="B148" s="1207"/>
      <c r="C148" s="1207"/>
      <c r="D148" s="1207"/>
      <c r="E148" s="1207"/>
      <c r="F148" s="1207"/>
      <c r="G148" s="1207"/>
      <c r="H148" s="1207"/>
      <c r="I148" s="1207"/>
      <c r="J148" s="1207"/>
      <c r="K148" s="1207"/>
      <c r="L148" s="1207"/>
      <c r="M148" s="1207"/>
      <c r="N148" s="1207"/>
      <c r="O148" s="1207"/>
      <c r="P148" s="1207"/>
      <c r="Q148" s="1207"/>
      <c r="R148" s="1207"/>
      <c r="S148" s="1207"/>
      <c r="T148" s="1207"/>
      <c r="U148" s="1207"/>
      <c r="V148" s="1207"/>
      <c r="W148" s="1207"/>
      <c r="X148" s="1207"/>
      <c r="Y148" s="1207"/>
      <c r="Z148" s="1207"/>
      <c r="AA148" s="1207"/>
      <c r="AB148" s="1207"/>
      <c r="AC148" s="1207"/>
      <c r="AD148" s="1207"/>
      <c r="AE148" s="1207"/>
      <c r="AF148" s="1207"/>
      <c r="AG148" s="1207"/>
      <c r="AH148" s="1207"/>
      <c r="AI148" s="1207"/>
      <c r="AJ148" s="1207"/>
      <c r="AK148" s="1207"/>
      <c r="AL148" s="1207"/>
      <c r="AM148" s="1207"/>
      <c r="AN148" s="1207"/>
      <c r="AO148" s="1207"/>
      <c r="AP148" s="1207"/>
      <c r="AQ148" s="1207"/>
      <c r="AR148" s="1207"/>
      <c r="AS148" s="1207"/>
      <c r="AT148" s="1207"/>
      <c r="AU148" s="1207"/>
      <c r="AV148" s="1207"/>
      <c r="AW148" s="1207"/>
      <c r="AX148" s="1207"/>
      <c r="AY148" s="1207"/>
      <c r="AZ148" s="1207"/>
      <c r="BA148" s="1207"/>
      <c r="BB148" s="1207"/>
    </row>
    <row r="149" spans="1:54" ht="15.5" x14ac:dyDescent="0.35">
      <c r="A149" s="1206" t="s">
        <v>18589</v>
      </c>
      <c r="B149" s="1207"/>
      <c r="C149" s="1207"/>
      <c r="D149" s="1207"/>
      <c r="E149" s="1207"/>
      <c r="F149" s="1207"/>
      <c r="G149" s="1207"/>
      <c r="H149" s="1207"/>
      <c r="I149" s="1207"/>
      <c r="J149" s="1207"/>
      <c r="K149" s="1207"/>
      <c r="L149" s="1207"/>
      <c r="M149" s="1207"/>
      <c r="N149" s="1207"/>
      <c r="O149" s="1207"/>
      <c r="P149" s="1207"/>
      <c r="Q149" s="1207"/>
      <c r="R149" s="1207"/>
      <c r="S149" s="1207"/>
      <c r="T149" s="1207"/>
      <c r="U149" s="1207"/>
      <c r="V149" s="1207"/>
      <c r="W149" s="1207"/>
      <c r="X149" s="1207"/>
      <c r="Y149" s="1207"/>
      <c r="Z149" s="1207"/>
      <c r="AA149" s="1207"/>
      <c r="AB149" s="1207"/>
      <c r="AC149" s="1207"/>
      <c r="AD149" s="1207"/>
      <c r="AE149" s="1207"/>
      <c r="AF149" s="1207"/>
      <c r="AG149" s="1207"/>
      <c r="AH149" s="1207"/>
      <c r="AI149" s="1207"/>
      <c r="AJ149" s="1207"/>
      <c r="AK149" s="1207"/>
      <c r="AL149" s="1207"/>
      <c r="AM149" s="1207"/>
      <c r="AN149" s="1207"/>
      <c r="AO149" s="1207"/>
      <c r="AP149" s="1207"/>
      <c r="AQ149" s="1207"/>
      <c r="AR149" s="1207"/>
      <c r="AS149" s="1207"/>
      <c r="AT149" s="1207"/>
      <c r="AU149" s="1207"/>
      <c r="AV149" s="1207"/>
      <c r="AW149" s="1207"/>
      <c r="AX149" s="1207"/>
      <c r="AY149" s="1207"/>
      <c r="AZ149" s="1207"/>
      <c r="BA149" s="1207"/>
      <c r="BB149" s="1207"/>
    </row>
    <row r="150" spans="1:54" ht="15.5" x14ac:dyDescent="0.35">
      <c r="A150" s="1206" t="s">
        <v>18590</v>
      </c>
      <c r="B150" s="1207"/>
      <c r="C150" s="1207"/>
      <c r="D150" s="1207"/>
      <c r="E150" s="1207"/>
      <c r="F150" s="1207"/>
      <c r="G150" s="1207"/>
      <c r="H150" s="1207"/>
      <c r="I150" s="1207"/>
      <c r="J150" s="1207"/>
      <c r="K150" s="1207"/>
      <c r="L150" s="1207"/>
      <c r="M150" s="1207"/>
      <c r="N150" s="1207"/>
      <c r="O150" s="1207"/>
      <c r="P150" s="1207"/>
      <c r="Q150" s="1207"/>
      <c r="R150" s="1207"/>
      <c r="S150" s="1207"/>
      <c r="T150" s="1207"/>
      <c r="U150" s="1207"/>
      <c r="V150" s="1207"/>
      <c r="W150" s="1207"/>
      <c r="X150" s="1207"/>
      <c r="Y150" s="1207"/>
      <c r="Z150" s="1207"/>
      <c r="AA150" s="1207"/>
      <c r="AB150" s="1207"/>
      <c r="AC150" s="1207"/>
      <c r="AD150" s="1207"/>
      <c r="AE150" s="1207"/>
      <c r="AF150" s="1207"/>
      <c r="AG150" s="1207"/>
      <c r="AH150" s="1207"/>
      <c r="AI150" s="1207"/>
      <c r="AJ150" s="1207"/>
      <c r="AK150" s="1207"/>
      <c r="AL150" s="1207"/>
      <c r="AM150" s="1207"/>
      <c r="AN150" s="1207"/>
      <c r="AO150" s="1207"/>
      <c r="AP150" s="1207"/>
      <c r="AQ150" s="1207"/>
      <c r="AR150" s="1207"/>
      <c r="AS150" s="1207"/>
      <c r="AT150" s="1207"/>
      <c r="AU150" s="1207"/>
      <c r="AV150" s="1207"/>
      <c r="AW150" s="1207"/>
      <c r="AX150" s="1207"/>
      <c r="AY150" s="1207"/>
      <c r="AZ150" s="1207"/>
      <c r="BA150" s="1207"/>
      <c r="BB150" s="1207"/>
    </row>
    <row r="151" spans="1:54" ht="15.5" x14ac:dyDescent="0.35">
      <c r="A151" s="1206" t="s">
        <v>18591</v>
      </c>
      <c r="B151" s="1207"/>
      <c r="C151" s="1207"/>
      <c r="D151" s="1207"/>
      <c r="E151" s="1207"/>
      <c r="F151" s="1207"/>
      <c r="G151" s="1207"/>
      <c r="H151" s="1207"/>
      <c r="I151" s="1207"/>
      <c r="J151" s="1207"/>
      <c r="K151" s="1207"/>
      <c r="L151" s="1207"/>
      <c r="M151" s="1207"/>
      <c r="N151" s="1207"/>
      <c r="O151" s="1207"/>
      <c r="P151" s="1207"/>
      <c r="Q151" s="1207"/>
      <c r="R151" s="1207"/>
      <c r="S151" s="1207"/>
      <c r="T151" s="1207"/>
      <c r="U151" s="1207"/>
      <c r="V151" s="1207"/>
      <c r="W151" s="1207"/>
      <c r="X151" s="1207"/>
      <c r="Y151" s="1207"/>
      <c r="Z151" s="1207"/>
      <c r="AA151" s="1207"/>
      <c r="AB151" s="1207"/>
      <c r="AC151" s="1207"/>
      <c r="AD151" s="1207"/>
      <c r="AE151" s="1207"/>
      <c r="AF151" s="1207"/>
      <c r="AG151" s="1207"/>
      <c r="AH151" s="1207"/>
      <c r="AI151" s="1207"/>
      <c r="AJ151" s="1207"/>
      <c r="AK151" s="1207"/>
      <c r="AL151" s="1207"/>
      <c r="AM151" s="1207"/>
      <c r="AN151" s="1207"/>
      <c r="AO151" s="1207"/>
      <c r="AP151" s="1207"/>
      <c r="AQ151" s="1207"/>
      <c r="AR151" s="1207"/>
      <c r="AS151" s="1207"/>
      <c r="AT151" s="1207"/>
      <c r="AU151" s="1207"/>
      <c r="AV151" s="1207"/>
      <c r="AW151" s="1207"/>
      <c r="AX151" s="1207"/>
      <c r="AY151" s="1207"/>
      <c r="AZ151" s="1207"/>
      <c r="BA151" s="1207"/>
      <c r="BB151" s="1207"/>
    </row>
    <row r="152" spans="1:54" ht="15.5" x14ac:dyDescent="0.35">
      <c r="A152" s="1206" t="s">
        <v>18592</v>
      </c>
      <c r="B152" s="1207"/>
      <c r="C152" s="1207"/>
      <c r="D152" s="1207"/>
      <c r="E152" s="1207"/>
      <c r="F152" s="1207"/>
      <c r="G152" s="1207"/>
      <c r="H152" s="1207"/>
      <c r="I152" s="1207"/>
      <c r="J152" s="1207"/>
      <c r="K152" s="1207"/>
      <c r="L152" s="1207"/>
      <c r="M152" s="1207"/>
      <c r="N152" s="1207"/>
      <c r="O152" s="1207"/>
      <c r="P152" s="1207"/>
      <c r="Q152" s="1207"/>
      <c r="R152" s="1207"/>
      <c r="S152" s="1207"/>
      <c r="T152" s="1207"/>
      <c r="U152" s="1207"/>
      <c r="V152" s="1207"/>
      <c r="W152" s="1207"/>
      <c r="X152" s="1207"/>
      <c r="Y152" s="1207"/>
      <c r="Z152" s="1207"/>
      <c r="AA152" s="1207"/>
      <c r="AB152" s="1207"/>
      <c r="AC152" s="1207"/>
      <c r="AD152" s="1207"/>
      <c r="AE152" s="1207"/>
      <c r="AF152" s="1207"/>
      <c r="AG152" s="1207"/>
      <c r="AH152" s="1207"/>
      <c r="AI152" s="1207"/>
      <c r="AJ152" s="1207"/>
      <c r="AK152" s="1207"/>
      <c r="AL152" s="1207"/>
      <c r="AM152" s="1207"/>
      <c r="AN152" s="1207"/>
      <c r="AO152" s="1207"/>
      <c r="AP152" s="1207"/>
      <c r="AQ152" s="1207"/>
      <c r="AR152" s="1207"/>
      <c r="AS152" s="1207"/>
      <c r="AT152" s="1207"/>
      <c r="AU152" s="1207"/>
      <c r="AV152" s="1207"/>
      <c r="AW152" s="1207"/>
      <c r="AX152" s="1207"/>
      <c r="AY152" s="1207"/>
      <c r="AZ152" s="1207"/>
      <c r="BA152" s="1207"/>
      <c r="BB152" s="1207"/>
    </row>
    <row r="153" spans="1:54" ht="15.5" x14ac:dyDescent="0.35">
      <c r="A153" s="1206" t="s">
        <v>18593</v>
      </c>
      <c r="B153" s="1207"/>
      <c r="C153" s="1207"/>
      <c r="D153" s="1207"/>
      <c r="E153" s="1207"/>
      <c r="F153" s="1207"/>
      <c r="G153" s="1207"/>
      <c r="H153" s="1207"/>
      <c r="I153" s="1207"/>
      <c r="J153" s="1207"/>
      <c r="K153" s="1207"/>
      <c r="L153" s="1207"/>
      <c r="M153" s="1207"/>
      <c r="N153" s="1207"/>
      <c r="O153" s="1207"/>
      <c r="P153" s="1207"/>
      <c r="Q153" s="1207"/>
      <c r="R153" s="1207"/>
      <c r="S153" s="1207"/>
      <c r="T153" s="1207"/>
      <c r="U153" s="1207"/>
      <c r="V153" s="1207"/>
      <c r="W153" s="1207"/>
      <c r="X153" s="1207"/>
      <c r="Y153" s="1207"/>
      <c r="Z153" s="1207"/>
      <c r="AA153" s="1207"/>
      <c r="AB153" s="1207"/>
      <c r="AC153" s="1207"/>
      <c r="AD153" s="1207"/>
      <c r="AE153" s="1207"/>
      <c r="AF153" s="1207"/>
      <c r="AG153" s="1207"/>
      <c r="AH153" s="1207"/>
      <c r="AI153" s="1207"/>
      <c r="AJ153" s="1207"/>
      <c r="AK153" s="1207"/>
      <c r="AL153" s="1207"/>
      <c r="AM153" s="1207"/>
      <c r="AN153" s="1207"/>
      <c r="AO153" s="1207"/>
      <c r="AP153" s="1207"/>
      <c r="AQ153" s="1207"/>
      <c r="AR153" s="1207"/>
      <c r="AS153" s="1207"/>
      <c r="AT153" s="1207"/>
      <c r="AU153" s="1207"/>
      <c r="AV153" s="1207"/>
      <c r="AW153" s="1207"/>
      <c r="AX153" s="1207"/>
      <c r="AY153" s="1207"/>
      <c r="AZ153" s="1207"/>
      <c r="BA153" s="1207"/>
      <c r="BB153" s="1207"/>
    </row>
    <row r="154" spans="1:54" ht="15.5" x14ac:dyDescent="0.35">
      <c r="A154" s="1206" t="s">
        <v>18594</v>
      </c>
      <c r="B154" s="1207"/>
      <c r="C154" s="1207"/>
      <c r="D154" s="1207"/>
      <c r="E154" s="1207"/>
      <c r="F154" s="1207"/>
      <c r="G154" s="1207"/>
      <c r="H154" s="1207"/>
      <c r="I154" s="1207"/>
      <c r="J154" s="1207"/>
      <c r="K154" s="1207"/>
      <c r="L154" s="1207"/>
      <c r="M154" s="1207"/>
      <c r="N154" s="1207"/>
      <c r="O154" s="1207"/>
      <c r="P154" s="1207"/>
      <c r="Q154" s="1207"/>
      <c r="R154" s="1207"/>
      <c r="S154" s="1207"/>
      <c r="T154" s="1207"/>
      <c r="U154" s="1207"/>
      <c r="V154" s="1207"/>
      <c r="W154" s="1207"/>
      <c r="X154" s="1207"/>
      <c r="Y154" s="1207"/>
      <c r="Z154" s="1207"/>
      <c r="AA154" s="1207"/>
      <c r="AB154" s="1207"/>
      <c r="AC154" s="1207"/>
      <c r="AD154" s="1207"/>
      <c r="AE154" s="1207"/>
      <c r="AF154" s="1207"/>
      <c r="AG154" s="1207"/>
      <c r="AH154" s="1207"/>
      <c r="AI154" s="1207"/>
      <c r="AJ154" s="1207"/>
      <c r="AK154" s="1207"/>
      <c r="AL154" s="1207"/>
      <c r="AM154" s="1207"/>
      <c r="AN154" s="1207"/>
      <c r="AO154" s="1207"/>
      <c r="AP154" s="1207"/>
      <c r="AQ154" s="1207"/>
      <c r="AR154" s="1207"/>
      <c r="AS154" s="1207"/>
      <c r="AT154" s="1207"/>
      <c r="AU154" s="1207"/>
      <c r="AV154" s="1207"/>
      <c r="AW154" s="1207"/>
      <c r="AX154" s="1207"/>
      <c r="AY154" s="1207"/>
      <c r="AZ154" s="1207"/>
      <c r="BA154" s="1207"/>
      <c r="BB154" s="1207"/>
    </row>
    <row r="155" spans="1:54" ht="46.5" x14ac:dyDescent="0.35">
      <c r="A155" s="1206" t="s">
        <v>18595</v>
      </c>
      <c r="B155" s="1207"/>
      <c r="C155" s="1207"/>
      <c r="D155" s="1207"/>
      <c r="E155" s="1207"/>
      <c r="F155" s="1207"/>
      <c r="G155" s="1207"/>
      <c r="H155" s="1207"/>
      <c r="I155" s="1207"/>
      <c r="J155" s="1207"/>
      <c r="K155" s="1207"/>
      <c r="L155" s="1207"/>
      <c r="M155" s="1207"/>
      <c r="N155" s="1207"/>
      <c r="O155" s="1207"/>
      <c r="P155" s="1207"/>
      <c r="Q155" s="1207"/>
      <c r="R155" s="1207"/>
      <c r="S155" s="1207"/>
      <c r="T155" s="1207"/>
      <c r="U155" s="1207"/>
      <c r="V155" s="1207"/>
      <c r="W155" s="1207"/>
      <c r="X155" s="1207"/>
      <c r="Y155" s="1207"/>
      <c r="Z155" s="1207"/>
      <c r="AA155" s="1207"/>
      <c r="AB155" s="1207"/>
      <c r="AC155" s="1207"/>
      <c r="AD155" s="1207"/>
      <c r="AE155" s="1207"/>
      <c r="AF155" s="1207"/>
      <c r="AG155" s="1207"/>
      <c r="AH155" s="1207"/>
      <c r="AI155" s="1207"/>
      <c r="AJ155" s="1207"/>
      <c r="AK155" s="1207"/>
      <c r="AL155" s="1207"/>
      <c r="AM155" s="1207"/>
      <c r="AN155" s="1207"/>
      <c r="AO155" s="1207"/>
      <c r="AP155" s="1207"/>
      <c r="AQ155" s="1207"/>
      <c r="AR155" s="1207"/>
      <c r="AS155" s="1207"/>
      <c r="AT155" s="1207"/>
      <c r="AU155" s="1207"/>
      <c r="AV155" s="1207"/>
      <c r="AW155" s="1207"/>
      <c r="AX155" s="1207"/>
      <c r="AY155" s="1207"/>
      <c r="AZ155" s="1207"/>
      <c r="BA155" s="1207"/>
      <c r="BB155" s="1207"/>
    </row>
    <row r="156" spans="1:54" ht="15.5" x14ac:dyDescent="0.35">
      <c r="A156" s="1206" t="s">
        <v>18596</v>
      </c>
      <c r="B156" s="1207"/>
      <c r="C156" s="1207"/>
      <c r="D156" s="1207"/>
      <c r="E156" s="1207"/>
      <c r="F156" s="1207"/>
      <c r="G156" s="1207"/>
      <c r="H156" s="1207"/>
      <c r="I156" s="1207"/>
      <c r="J156" s="1207"/>
      <c r="K156" s="1207"/>
      <c r="L156" s="1207"/>
      <c r="M156" s="1207"/>
      <c r="N156" s="1207"/>
      <c r="O156" s="1207"/>
      <c r="P156" s="1207"/>
      <c r="Q156" s="1207"/>
      <c r="R156" s="1207"/>
      <c r="S156" s="1207"/>
      <c r="T156" s="1207"/>
      <c r="U156" s="1207"/>
      <c r="V156" s="1207"/>
      <c r="W156" s="1207"/>
      <c r="X156" s="1207"/>
      <c r="Y156" s="1207"/>
      <c r="Z156" s="1207"/>
      <c r="AA156" s="1207"/>
      <c r="AB156" s="1207"/>
      <c r="AC156" s="1207"/>
      <c r="AD156" s="1207"/>
      <c r="AE156" s="1207"/>
      <c r="AF156" s="1207"/>
      <c r="AG156" s="1207"/>
      <c r="AH156" s="1207"/>
      <c r="AI156" s="1207"/>
      <c r="AJ156" s="1207"/>
      <c r="AK156" s="1207"/>
      <c r="AL156" s="1207"/>
      <c r="AM156" s="1207"/>
      <c r="AN156" s="1207"/>
      <c r="AO156" s="1207"/>
      <c r="AP156" s="1207"/>
      <c r="AQ156" s="1207"/>
      <c r="AR156" s="1207"/>
      <c r="AS156" s="1207"/>
      <c r="AT156" s="1207"/>
      <c r="AU156" s="1207"/>
      <c r="AV156" s="1207"/>
      <c r="AW156" s="1207"/>
      <c r="AX156" s="1207"/>
      <c r="AY156" s="1207"/>
      <c r="AZ156" s="1207"/>
      <c r="BA156" s="1207"/>
      <c r="BB156" s="1207"/>
    </row>
    <row r="157" spans="1:54" ht="15.5" x14ac:dyDescent="0.35">
      <c r="A157" s="1206" t="s">
        <v>18597</v>
      </c>
      <c r="B157" s="1207"/>
      <c r="C157" s="1207"/>
      <c r="D157" s="1207"/>
      <c r="E157" s="1207"/>
      <c r="F157" s="1207"/>
      <c r="G157" s="1207"/>
      <c r="H157" s="1207"/>
      <c r="I157" s="1207"/>
      <c r="J157" s="1207"/>
      <c r="K157" s="1207"/>
      <c r="L157" s="1207"/>
      <c r="M157" s="1207"/>
      <c r="N157" s="1207"/>
      <c r="O157" s="1207"/>
      <c r="P157" s="1207"/>
      <c r="Q157" s="1207"/>
      <c r="R157" s="1207"/>
      <c r="S157" s="1207"/>
      <c r="T157" s="1207"/>
      <c r="U157" s="1207"/>
      <c r="V157" s="1207"/>
      <c r="W157" s="1207"/>
      <c r="X157" s="1207"/>
      <c r="Y157" s="1207"/>
      <c r="Z157" s="1207"/>
      <c r="AA157" s="1207"/>
      <c r="AB157" s="1207"/>
      <c r="AC157" s="1207"/>
      <c r="AD157" s="1207"/>
      <c r="AE157" s="1207"/>
      <c r="AF157" s="1207"/>
      <c r="AG157" s="1207"/>
      <c r="AH157" s="1207"/>
      <c r="AI157" s="1207"/>
      <c r="AJ157" s="1207"/>
      <c r="AK157" s="1207"/>
      <c r="AL157" s="1207"/>
      <c r="AM157" s="1207"/>
      <c r="AN157" s="1207"/>
      <c r="AO157" s="1207"/>
      <c r="AP157" s="1207"/>
      <c r="AQ157" s="1207"/>
      <c r="AR157" s="1207"/>
      <c r="AS157" s="1207"/>
      <c r="AT157" s="1207"/>
      <c r="AU157" s="1207"/>
      <c r="AV157" s="1207"/>
      <c r="AW157" s="1207"/>
      <c r="AX157" s="1207"/>
      <c r="AY157" s="1207"/>
      <c r="AZ157" s="1207"/>
      <c r="BA157" s="1207"/>
      <c r="BB157" s="1207"/>
    </row>
    <row r="158" spans="1:54" ht="31" x14ac:dyDescent="0.35">
      <c r="A158" s="1206" t="s">
        <v>18598</v>
      </c>
      <c r="B158" s="1207"/>
      <c r="C158" s="1207"/>
      <c r="D158" s="1207"/>
      <c r="E158" s="1207"/>
      <c r="F158" s="1207"/>
      <c r="G158" s="1207"/>
      <c r="H158" s="1207"/>
      <c r="I158" s="1207"/>
      <c r="J158" s="1207"/>
      <c r="K158" s="1207"/>
      <c r="L158" s="1207"/>
      <c r="M158" s="1207"/>
      <c r="N158" s="1207"/>
      <c r="O158" s="1207"/>
      <c r="P158" s="1207"/>
      <c r="Q158" s="1207"/>
      <c r="R158" s="1207"/>
      <c r="S158" s="1207"/>
      <c r="T158" s="1207"/>
      <c r="U158" s="1207"/>
      <c r="V158" s="1207"/>
      <c r="W158" s="1207"/>
      <c r="X158" s="1207"/>
      <c r="Y158" s="1207"/>
      <c r="Z158" s="1207"/>
      <c r="AA158" s="1207"/>
      <c r="AB158" s="1207"/>
      <c r="AC158" s="1207"/>
      <c r="AD158" s="1207"/>
      <c r="AE158" s="1207"/>
      <c r="AF158" s="1207"/>
      <c r="AG158" s="1207"/>
      <c r="AH158" s="1207"/>
      <c r="AI158" s="1207"/>
      <c r="AJ158" s="1207"/>
      <c r="AK158" s="1207"/>
      <c r="AL158" s="1207"/>
      <c r="AM158" s="1207"/>
      <c r="AN158" s="1207"/>
      <c r="AO158" s="1207"/>
      <c r="AP158" s="1207"/>
      <c r="AQ158" s="1207"/>
      <c r="AR158" s="1207"/>
      <c r="AS158" s="1207"/>
      <c r="AT158" s="1207"/>
      <c r="AU158" s="1207"/>
      <c r="AV158" s="1207"/>
      <c r="AW158" s="1207"/>
      <c r="AX158" s="1207"/>
      <c r="AY158" s="1207"/>
      <c r="AZ158" s="1207"/>
      <c r="BA158" s="1207"/>
      <c r="BB158" s="1207"/>
    </row>
    <row r="159" spans="1:54" ht="15.5" x14ac:dyDescent="0.35">
      <c r="A159" s="1206" t="s">
        <v>18599</v>
      </c>
      <c r="B159" s="1207" t="s">
        <v>18600</v>
      </c>
      <c r="C159" s="1207"/>
      <c r="D159" s="1207"/>
      <c r="E159" s="1207"/>
      <c r="F159" s="1207"/>
      <c r="G159" s="1207"/>
      <c r="H159" s="1207"/>
      <c r="I159" s="1207"/>
      <c r="J159" s="1207"/>
      <c r="K159" s="1207"/>
      <c r="L159" s="1207"/>
      <c r="M159" s="1207"/>
      <c r="N159" s="1207"/>
      <c r="O159" s="1207"/>
      <c r="P159" s="1207"/>
      <c r="Q159" s="1207"/>
      <c r="R159" s="1207"/>
      <c r="S159" s="1207"/>
      <c r="T159" s="1207"/>
      <c r="U159" s="1207"/>
      <c r="V159" s="1207"/>
      <c r="W159" s="1207"/>
      <c r="X159" s="1207"/>
      <c r="Y159" s="1207"/>
      <c r="Z159" s="1207"/>
      <c r="AA159" s="1207"/>
      <c r="AB159" s="1207"/>
      <c r="AC159" s="1207"/>
      <c r="AD159" s="1207"/>
      <c r="AE159" s="1207"/>
      <c r="AF159" s="1207"/>
      <c r="AG159" s="1207"/>
      <c r="AH159" s="1207"/>
      <c r="AI159" s="1207"/>
      <c r="AJ159" s="1207"/>
      <c r="AK159" s="1207"/>
      <c r="AL159" s="1207"/>
      <c r="AM159" s="1207"/>
      <c r="AN159" s="1207"/>
      <c r="AO159" s="1207"/>
      <c r="AP159" s="1207"/>
      <c r="AQ159" s="1207"/>
      <c r="AR159" s="1207"/>
      <c r="AS159" s="1207"/>
      <c r="AT159" s="1207"/>
      <c r="AU159" s="1207"/>
      <c r="AV159" s="1207"/>
      <c r="AW159" s="1207"/>
      <c r="AX159" s="1207"/>
      <c r="AY159" s="1207"/>
      <c r="AZ159" s="1207"/>
      <c r="BA159" s="1207"/>
      <c r="BB159" s="1207"/>
    </row>
    <row r="160" spans="1:54" ht="15.5" x14ac:dyDescent="0.35">
      <c r="A160" s="1206" t="s">
        <v>18601</v>
      </c>
      <c r="B160" s="1207"/>
      <c r="C160" s="1207"/>
      <c r="D160" s="1207"/>
      <c r="E160" s="1207"/>
      <c r="F160" s="1207"/>
      <c r="G160" s="1207"/>
      <c r="H160" s="1207"/>
      <c r="I160" s="1207"/>
      <c r="J160" s="1207"/>
      <c r="K160" s="1207"/>
      <c r="L160" s="1207"/>
      <c r="M160" s="1207"/>
      <c r="N160" s="1207"/>
      <c r="O160" s="1207"/>
      <c r="P160" s="1207"/>
      <c r="Q160" s="1207"/>
      <c r="R160" s="1207"/>
      <c r="S160" s="1207"/>
      <c r="T160" s="1207"/>
      <c r="U160" s="1207"/>
      <c r="V160" s="1207"/>
      <c r="W160" s="1207"/>
      <c r="X160" s="1207"/>
      <c r="Y160" s="1207"/>
      <c r="Z160" s="1207"/>
      <c r="AA160" s="1207"/>
      <c r="AB160" s="1207"/>
      <c r="AC160" s="1207"/>
      <c r="AD160" s="1207"/>
      <c r="AE160" s="1207"/>
      <c r="AF160" s="1207"/>
      <c r="AG160" s="1207"/>
      <c r="AH160" s="1207"/>
      <c r="AI160" s="1207"/>
      <c r="AJ160" s="1207"/>
      <c r="AK160" s="1207"/>
      <c r="AL160" s="1207"/>
      <c r="AM160" s="1207"/>
      <c r="AN160" s="1207"/>
      <c r="AO160" s="1207"/>
      <c r="AP160" s="1207"/>
      <c r="AQ160" s="1207"/>
      <c r="AR160" s="1207"/>
      <c r="AS160" s="1207"/>
      <c r="AT160" s="1207"/>
      <c r="AU160" s="1207"/>
      <c r="AV160" s="1207"/>
      <c r="AW160" s="1207"/>
      <c r="AX160" s="1207"/>
      <c r="AY160" s="1207"/>
      <c r="AZ160" s="1207"/>
      <c r="BA160" s="1207"/>
      <c r="BB160" s="1207"/>
    </row>
    <row r="161" spans="1:54" ht="15.5" x14ac:dyDescent="0.35">
      <c r="A161" s="1206" t="s">
        <v>18602</v>
      </c>
      <c r="B161" s="1207"/>
      <c r="C161" s="1207"/>
      <c r="D161" s="1207"/>
      <c r="E161" s="1207"/>
      <c r="F161" s="1207"/>
      <c r="G161" s="1207"/>
      <c r="H161" s="1207"/>
      <c r="I161" s="1207"/>
      <c r="J161" s="1207"/>
      <c r="K161" s="1207"/>
      <c r="L161" s="1207"/>
      <c r="M161" s="1207"/>
      <c r="N161" s="1207"/>
      <c r="O161" s="1207"/>
      <c r="P161" s="1207"/>
      <c r="Q161" s="1207"/>
      <c r="R161" s="1207"/>
      <c r="S161" s="1207"/>
      <c r="T161" s="1207"/>
      <c r="U161" s="1207"/>
      <c r="V161" s="1207"/>
      <c r="W161" s="1207"/>
      <c r="X161" s="1207"/>
      <c r="Y161" s="1207"/>
      <c r="Z161" s="1207"/>
      <c r="AA161" s="1207"/>
      <c r="AB161" s="1207"/>
      <c r="AC161" s="1207"/>
      <c r="AD161" s="1207"/>
      <c r="AE161" s="1207"/>
      <c r="AF161" s="1207"/>
      <c r="AG161" s="1207"/>
      <c r="AH161" s="1207"/>
      <c r="AI161" s="1207"/>
      <c r="AJ161" s="1207"/>
      <c r="AK161" s="1207"/>
      <c r="AL161" s="1207"/>
      <c r="AM161" s="1207"/>
      <c r="AN161" s="1207"/>
      <c r="AO161" s="1207"/>
      <c r="AP161" s="1207"/>
      <c r="AQ161" s="1207"/>
      <c r="AR161" s="1207"/>
      <c r="AS161" s="1207"/>
      <c r="AT161" s="1207"/>
      <c r="AU161" s="1207"/>
      <c r="AV161" s="1207"/>
      <c r="AW161" s="1207"/>
      <c r="AX161" s="1207"/>
      <c r="AY161" s="1207"/>
      <c r="AZ161" s="1207"/>
      <c r="BA161" s="1207"/>
      <c r="BB161" s="1207"/>
    </row>
    <row r="162" spans="1:54" ht="15.5" x14ac:dyDescent="0.35">
      <c r="A162" s="1206" t="s">
        <v>18603</v>
      </c>
      <c r="B162" s="1207"/>
      <c r="C162" s="1207"/>
      <c r="D162" s="1207"/>
      <c r="E162" s="1207"/>
      <c r="F162" s="1207"/>
      <c r="G162" s="1207"/>
      <c r="H162" s="1207"/>
      <c r="I162" s="1207"/>
      <c r="J162" s="1207"/>
      <c r="K162" s="1207"/>
      <c r="L162" s="1207"/>
      <c r="M162" s="1207"/>
      <c r="N162" s="1207"/>
      <c r="O162" s="1207"/>
      <c r="P162" s="1207"/>
      <c r="Q162" s="1207"/>
      <c r="R162" s="1207"/>
      <c r="S162" s="1207"/>
      <c r="T162" s="1207"/>
      <c r="U162" s="1207"/>
      <c r="V162" s="1207"/>
      <c r="W162" s="1207"/>
      <c r="X162" s="1207"/>
      <c r="Y162" s="1207"/>
      <c r="Z162" s="1207"/>
      <c r="AA162" s="1207"/>
      <c r="AB162" s="1207"/>
      <c r="AC162" s="1207"/>
      <c r="AD162" s="1207"/>
      <c r="AE162" s="1207"/>
      <c r="AF162" s="1207"/>
      <c r="AG162" s="1207"/>
      <c r="AH162" s="1207"/>
      <c r="AI162" s="1207"/>
      <c r="AJ162" s="1207"/>
      <c r="AK162" s="1207"/>
      <c r="AL162" s="1207"/>
      <c r="AM162" s="1207"/>
      <c r="AN162" s="1207"/>
      <c r="AO162" s="1207"/>
      <c r="AP162" s="1207"/>
      <c r="AQ162" s="1207"/>
      <c r="AR162" s="1207"/>
      <c r="AS162" s="1207"/>
      <c r="AT162" s="1207"/>
      <c r="AU162" s="1207"/>
      <c r="AV162" s="1207"/>
      <c r="AW162" s="1207"/>
      <c r="AX162" s="1207"/>
      <c r="AY162" s="1207"/>
      <c r="AZ162" s="1207"/>
      <c r="BA162" s="1207"/>
      <c r="BB162" s="1207"/>
    </row>
    <row r="163" spans="1:54" ht="15.5" x14ac:dyDescent="0.35">
      <c r="A163" s="1206" t="s">
        <v>18604</v>
      </c>
      <c r="B163" s="1207"/>
      <c r="C163" s="1207"/>
      <c r="D163" s="1207"/>
      <c r="E163" s="1207"/>
      <c r="F163" s="1207"/>
      <c r="G163" s="1207"/>
      <c r="H163" s="1207"/>
      <c r="I163" s="1207"/>
      <c r="J163" s="1207"/>
      <c r="K163" s="1207"/>
      <c r="L163" s="1207"/>
      <c r="M163" s="1207"/>
      <c r="N163" s="1207"/>
      <c r="O163" s="1207"/>
      <c r="P163" s="1207"/>
      <c r="Q163" s="1207"/>
      <c r="R163" s="1207"/>
      <c r="S163" s="1207"/>
      <c r="T163" s="1207"/>
      <c r="U163" s="1207"/>
      <c r="V163" s="1207"/>
      <c r="W163" s="1207"/>
      <c r="X163" s="1207"/>
      <c r="Y163" s="1207"/>
      <c r="Z163" s="1207"/>
      <c r="AA163" s="1207"/>
      <c r="AB163" s="1207"/>
      <c r="AC163" s="1207"/>
      <c r="AD163" s="1207"/>
      <c r="AE163" s="1207"/>
      <c r="AF163" s="1207"/>
      <c r="AG163" s="1207"/>
      <c r="AH163" s="1207"/>
      <c r="AI163" s="1207"/>
      <c r="AJ163" s="1207"/>
      <c r="AK163" s="1207"/>
      <c r="AL163" s="1207"/>
      <c r="AM163" s="1207"/>
      <c r="AN163" s="1207"/>
      <c r="AO163" s="1207"/>
      <c r="AP163" s="1207"/>
      <c r="AQ163" s="1207"/>
      <c r="AR163" s="1207"/>
      <c r="AS163" s="1207"/>
      <c r="AT163" s="1207"/>
      <c r="AU163" s="1207"/>
      <c r="AV163" s="1207"/>
      <c r="AW163" s="1207"/>
      <c r="AX163" s="1207"/>
      <c r="AY163" s="1207"/>
      <c r="AZ163" s="1207"/>
      <c r="BA163" s="1207"/>
      <c r="BB163" s="1207"/>
    </row>
    <row r="164" spans="1:54" ht="15.5" x14ac:dyDescent="0.35">
      <c r="A164" s="1206" t="s">
        <v>18605</v>
      </c>
      <c r="B164" s="1207"/>
      <c r="C164" s="1207"/>
      <c r="D164" s="1207"/>
      <c r="E164" s="1207"/>
      <c r="F164" s="1207"/>
      <c r="G164" s="1207"/>
      <c r="H164" s="1207"/>
      <c r="I164" s="1207"/>
      <c r="J164" s="1207"/>
      <c r="K164" s="1207"/>
      <c r="L164" s="1207"/>
      <c r="M164" s="1207"/>
      <c r="N164" s="1207"/>
      <c r="O164" s="1207"/>
      <c r="P164" s="1207"/>
      <c r="Q164" s="1207"/>
      <c r="R164" s="1207"/>
      <c r="S164" s="1207"/>
      <c r="T164" s="1207"/>
      <c r="U164" s="1207"/>
      <c r="V164" s="1207"/>
      <c r="W164" s="1207"/>
      <c r="X164" s="1207"/>
      <c r="Y164" s="1207"/>
      <c r="Z164" s="1207"/>
      <c r="AA164" s="1207"/>
      <c r="AB164" s="1207"/>
      <c r="AC164" s="1207"/>
      <c r="AD164" s="1207"/>
      <c r="AE164" s="1207"/>
      <c r="AF164" s="1207"/>
      <c r="AG164" s="1207"/>
      <c r="AH164" s="1207"/>
      <c r="AI164" s="1207"/>
      <c r="AJ164" s="1207"/>
      <c r="AK164" s="1207"/>
      <c r="AL164" s="1207"/>
      <c r="AM164" s="1207"/>
      <c r="AN164" s="1207"/>
      <c r="AO164" s="1207"/>
      <c r="AP164" s="1207"/>
      <c r="AQ164" s="1207"/>
      <c r="AR164" s="1207"/>
      <c r="AS164" s="1207"/>
      <c r="AT164" s="1207"/>
      <c r="AU164" s="1207"/>
      <c r="AV164" s="1207"/>
      <c r="AW164" s="1207"/>
      <c r="AX164" s="1207"/>
      <c r="AY164" s="1207"/>
      <c r="AZ164" s="1207"/>
      <c r="BA164" s="1207"/>
      <c r="BB164" s="1207"/>
    </row>
    <row r="165" spans="1:54" ht="15.5" x14ac:dyDescent="0.35">
      <c r="A165" s="1206" t="s">
        <v>18606</v>
      </c>
      <c r="B165" s="1207"/>
      <c r="C165" s="1207"/>
      <c r="D165" s="1207"/>
      <c r="E165" s="1207"/>
      <c r="F165" s="1207"/>
      <c r="G165" s="1207"/>
      <c r="H165" s="1207"/>
      <c r="I165" s="1207"/>
      <c r="J165" s="1207"/>
      <c r="K165" s="1207"/>
      <c r="L165" s="1207"/>
      <c r="M165" s="1207"/>
      <c r="N165" s="1207"/>
      <c r="O165" s="1207"/>
      <c r="P165" s="1207"/>
      <c r="Q165" s="1207"/>
      <c r="R165" s="1207"/>
      <c r="S165" s="1207"/>
      <c r="T165" s="1207"/>
      <c r="U165" s="1207"/>
      <c r="V165" s="1207"/>
      <c r="W165" s="1207"/>
      <c r="X165" s="1207"/>
      <c r="Y165" s="1207"/>
      <c r="Z165" s="1207"/>
      <c r="AA165" s="1207"/>
      <c r="AB165" s="1207"/>
      <c r="AC165" s="1207"/>
      <c r="AD165" s="1207"/>
      <c r="AE165" s="1207"/>
      <c r="AF165" s="1207"/>
      <c r="AG165" s="1207"/>
      <c r="AH165" s="1207"/>
      <c r="AI165" s="1207"/>
      <c r="AJ165" s="1207"/>
      <c r="AK165" s="1207"/>
      <c r="AL165" s="1207"/>
      <c r="AM165" s="1207"/>
      <c r="AN165" s="1207"/>
      <c r="AO165" s="1207"/>
      <c r="AP165" s="1207"/>
      <c r="AQ165" s="1207"/>
      <c r="AR165" s="1207"/>
      <c r="AS165" s="1207"/>
      <c r="AT165" s="1207"/>
      <c r="AU165" s="1207"/>
      <c r="AV165" s="1207"/>
      <c r="AW165" s="1207"/>
      <c r="AX165" s="1207"/>
      <c r="AY165" s="1207"/>
      <c r="AZ165" s="1207"/>
      <c r="BA165" s="1207"/>
      <c r="BB165" s="1207"/>
    </row>
    <row r="166" spans="1:54" ht="15.5" x14ac:dyDescent="0.35">
      <c r="A166" s="1206" t="s">
        <v>18607</v>
      </c>
      <c r="B166" s="1207"/>
      <c r="C166" s="1207"/>
      <c r="D166" s="1207"/>
      <c r="E166" s="1207"/>
      <c r="F166" s="1207"/>
      <c r="G166" s="1207"/>
      <c r="H166" s="1207"/>
      <c r="I166" s="1207"/>
      <c r="J166" s="1207"/>
      <c r="K166" s="1207"/>
      <c r="L166" s="1207"/>
      <c r="M166" s="1207"/>
      <c r="N166" s="1207"/>
      <c r="O166" s="1207"/>
      <c r="P166" s="1207"/>
      <c r="Q166" s="1207"/>
      <c r="R166" s="1207"/>
      <c r="S166" s="1207"/>
      <c r="T166" s="1207"/>
      <c r="U166" s="1207"/>
      <c r="V166" s="1207"/>
      <c r="W166" s="1207"/>
      <c r="X166" s="1207"/>
      <c r="Y166" s="1207"/>
      <c r="Z166" s="1207"/>
      <c r="AA166" s="1207"/>
      <c r="AB166" s="1207"/>
      <c r="AC166" s="1207"/>
      <c r="AD166" s="1207"/>
      <c r="AE166" s="1207"/>
      <c r="AF166" s="1207"/>
      <c r="AG166" s="1207"/>
      <c r="AH166" s="1207"/>
      <c r="AI166" s="1207"/>
      <c r="AJ166" s="1207"/>
      <c r="AK166" s="1207"/>
      <c r="AL166" s="1207"/>
      <c r="AM166" s="1207"/>
      <c r="AN166" s="1207"/>
      <c r="AO166" s="1207"/>
      <c r="AP166" s="1207"/>
      <c r="AQ166" s="1207"/>
      <c r="AR166" s="1207"/>
      <c r="AS166" s="1207"/>
      <c r="AT166" s="1207"/>
      <c r="AU166" s="1207"/>
      <c r="AV166" s="1207"/>
      <c r="AW166" s="1207"/>
      <c r="AX166" s="1207"/>
      <c r="AY166" s="1207"/>
      <c r="AZ166" s="1207"/>
      <c r="BA166" s="1207"/>
      <c r="BB166" s="1207"/>
    </row>
    <row r="167" spans="1:54" ht="15.5" x14ac:dyDescent="0.35">
      <c r="A167" s="1206" t="s">
        <v>18608</v>
      </c>
      <c r="B167" s="1207"/>
      <c r="C167" s="1207"/>
      <c r="D167" s="1207"/>
      <c r="E167" s="1207"/>
      <c r="F167" s="1207"/>
      <c r="G167" s="1207"/>
      <c r="H167" s="1207"/>
      <c r="I167" s="1207"/>
      <c r="J167" s="1207"/>
      <c r="K167" s="1207"/>
      <c r="L167" s="1207"/>
      <c r="M167" s="1207"/>
      <c r="N167" s="1207"/>
      <c r="O167" s="1207"/>
      <c r="P167" s="1207"/>
      <c r="Q167" s="1207"/>
      <c r="R167" s="1207"/>
      <c r="S167" s="1207"/>
      <c r="T167" s="1207"/>
      <c r="U167" s="1207"/>
      <c r="V167" s="1207"/>
      <c r="W167" s="1207"/>
      <c r="X167" s="1207"/>
      <c r="Y167" s="1207"/>
      <c r="Z167" s="1207"/>
      <c r="AA167" s="1207"/>
      <c r="AB167" s="1207"/>
      <c r="AC167" s="1207"/>
      <c r="AD167" s="1207"/>
      <c r="AE167" s="1207"/>
      <c r="AF167" s="1207"/>
      <c r="AG167" s="1207"/>
      <c r="AH167" s="1207"/>
      <c r="AI167" s="1207"/>
      <c r="AJ167" s="1207"/>
      <c r="AK167" s="1207"/>
      <c r="AL167" s="1207"/>
      <c r="AM167" s="1207"/>
      <c r="AN167" s="1207"/>
      <c r="AO167" s="1207"/>
      <c r="AP167" s="1207"/>
      <c r="AQ167" s="1207"/>
      <c r="AR167" s="1207"/>
      <c r="AS167" s="1207"/>
      <c r="AT167" s="1207"/>
      <c r="AU167" s="1207"/>
      <c r="AV167" s="1207"/>
      <c r="AW167" s="1207"/>
      <c r="AX167" s="1207"/>
      <c r="AY167" s="1207"/>
      <c r="AZ167" s="1207"/>
      <c r="BA167" s="1207"/>
      <c r="BB167" s="1207"/>
    </row>
    <row r="168" spans="1:54" ht="15.5" x14ac:dyDescent="0.35">
      <c r="A168" s="1206" t="s">
        <v>18609</v>
      </c>
      <c r="B168" s="1207"/>
      <c r="C168" s="1207"/>
      <c r="D168" s="1207"/>
      <c r="E168" s="1207"/>
      <c r="F168" s="1207"/>
      <c r="G168" s="1207"/>
      <c r="H168" s="1207"/>
      <c r="I168" s="1207"/>
      <c r="J168" s="1207"/>
      <c r="K168" s="1207"/>
      <c r="L168" s="1207"/>
      <c r="M168" s="1207"/>
      <c r="N168" s="1207"/>
      <c r="O168" s="1207"/>
      <c r="P168" s="1207"/>
      <c r="Q168" s="1207"/>
      <c r="R168" s="1207"/>
      <c r="S168" s="1207"/>
      <c r="T168" s="1207"/>
      <c r="U168" s="1207"/>
      <c r="V168" s="1207"/>
      <c r="W168" s="1207"/>
      <c r="X168" s="1207"/>
      <c r="Y168" s="1207"/>
      <c r="Z168" s="1207"/>
      <c r="AA168" s="1207"/>
      <c r="AB168" s="1207"/>
      <c r="AC168" s="1207"/>
      <c r="AD168" s="1207"/>
      <c r="AE168" s="1207"/>
      <c r="AF168" s="1207"/>
      <c r="AG168" s="1207"/>
      <c r="AH168" s="1207"/>
      <c r="AI168" s="1207"/>
      <c r="AJ168" s="1207"/>
      <c r="AK168" s="1207"/>
      <c r="AL168" s="1207"/>
      <c r="AM168" s="1207"/>
      <c r="AN168" s="1207"/>
      <c r="AO168" s="1207"/>
      <c r="AP168" s="1207"/>
      <c r="AQ168" s="1207"/>
      <c r="AR168" s="1207"/>
      <c r="AS168" s="1207"/>
      <c r="AT168" s="1207"/>
      <c r="AU168" s="1207"/>
      <c r="AV168" s="1207"/>
      <c r="AW168" s="1207"/>
      <c r="AX168" s="1207"/>
      <c r="AY168" s="1207"/>
      <c r="AZ168" s="1207"/>
      <c r="BA168" s="1207"/>
      <c r="BB168" s="1207"/>
    </row>
    <row r="169" spans="1:54" ht="15.5" x14ac:dyDescent="0.35">
      <c r="A169" s="1206" t="s">
        <v>18610</v>
      </c>
      <c r="B169" s="1207"/>
      <c r="C169" s="1207"/>
      <c r="D169" s="1207"/>
      <c r="E169" s="1207"/>
      <c r="F169" s="1207"/>
      <c r="G169" s="1207"/>
      <c r="H169" s="1207"/>
      <c r="I169" s="1207"/>
      <c r="J169" s="1207"/>
      <c r="K169" s="1207"/>
      <c r="L169" s="1207"/>
      <c r="M169" s="1207"/>
      <c r="N169" s="1207"/>
      <c r="O169" s="1207"/>
      <c r="P169" s="1207"/>
      <c r="Q169" s="1207"/>
      <c r="R169" s="1207"/>
      <c r="S169" s="1207"/>
      <c r="T169" s="1207"/>
      <c r="U169" s="1207"/>
      <c r="V169" s="1207"/>
      <c r="W169" s="1207"/>
      <c r="X169" s="1207"/>
      <c r="Y169" s="1207"/>
      <c r="Z169" s="1207"/>
      <c r="AA169" s="1207"/>
      <c r="AB169" s="1207"/>
      <c r="AC169" s="1207"/>
      <c r="AD169" s="1207"/>
      <c r="AE169" s="1207"/>
      <c r="AF169" s="1207"/>
      <c r="AG169" s="1207"/>
      <c r="AH169" s="1207"/>
      <c r="AI169" s="1207"/>
      <c r="AJ169" s="1207"/>
      <c r="AK169" s="1207"/>
      <c r="AL169" s="1207"/>
      <c r="AM169" s="1207"/>
      <c r="AN169" s="1207"/>
      <c r="AO169" s="1207"/>
      <c r="AP169" s="1207"/>
      <c r="AQ169" s="1207"/>
      <c r="AR169" s="1207"/>
      <c r="AS169" s="1207"/>
      <c r="AT169" s="1207"/>
      <c r="AU169" s="1207"/>
      <c r="AV169" s="1207"/>
      <c r="AW169" s="1207"/>
      <c r="AX169" s="1207"/>
      <c r="AY169" s="1207"/>
      <c r="AZ169" s="1207"/>
      <c r="BA169" s="1207"/>
      <c r="BB169" s="1207"/>
    </row>
    <row r="170" spans="1:54" ht="15.5" x14ac:dyDescent="0.35">
      <c r="A170" s="1206" t="s">
        <v>18611</v>
      </c>
      <c r="B170" s="1207"/>
      <c r="C170" s="1207"/>
      <c r="D170" s="1207"/>
      <c r="E170" s="1207"/>
      <c r="F170" s="1207"/>
      <c r="G170" s="1207"/>
      <c r="H170" s="1207"/>
      <c r="I170" s="1207"/>
      <c r="J170" s="1207"/>
      <c r="K170" s="1207"/>
      <c r="L170" s="1207"/>
      <c r="M170" s="1207"/>
      <c r="N170" s="1207"/>
      <c r="O170" s="1207"/>
      <c r="P170" s="1207"/>
      <c r="Q170" s="1207"/>
      <c r="R170" s="1207"/>
      <c r="S170" s="1207"/>
      <c r="T170" s="1207"/>
      <c r="U170" s="1207"/>
      <c r="V170" s="1207"/>
      <c r="W170" s="1207"/>
      <c r="X170" s="1207"/>
      <c r="Y170" s="1207"/>
      <c r="Z170" s="1207"/>
      <c r="AA170" s="1207"/>
      <c r="AB170" s="1207"/>
      <c r="AC170" s="1207"/>
      <c r="AD170" s="1207"/>
      <c r="AE170" s="1207"/>
      <c r="AF170" s="1207"/>
      <c r="AG170" s="1207"/>
      <c r="AH170" s="1207"/>
      <c r="AI170" s="1207"/>
      <c r="AJ170" s="1207"/>
      <c r="AK170" s="1207"/>
      <c r="AL170" s="1207"/>
      <c r="AM170" s="1207"/>
      <c r="AN170" s="1207"/>
      <c r="AO170" s="1207"/>
      <c r="AP170" s="1207"/>
      <c r="AQ170" s="1207"/>
      <c r="AR170" s="1207"/>
      <c r="AS170" s="1207"/>
      <c r="AT170" s="1207"/>
      <c r="AU170" s="1207"/>
      <c r="AV170" s="1207"/>
      <c r="AW170" s="1207"/>
      <c r="AX170" s="1207"/>
      <c r="AY170" s="1207"/>
      <c r="AZ170" s="1207"/>
      <c r="BA170" s="1207"/>
      <c r="BB170" s="1207"/>
    </row>
    <row r="171" spans="1:54" ht="15.5" x14ac:dyDescent="0.35">
      <c r="A171" s="1206"/>
      <c r="B171" s="1207" t="s">
        <v>18612</v>
      </c>
      <c r="C171" s="1207"/>
      <c r="D171" s="1207"/>
      <c r="E171" s="1207"/>
      <c r="F171" s="1207"/>
      <c r="G171" s="1207"/>
      <c r="H171" s="1207"/>
      <c r="I171" s="1207"/>
      <c r="J171" s="1207"/>
      <c r="K171" s="1207"/>
      <c r="L171" s="1207"/>
      <c r="M171" s="1207"/>
      <c r="N171" s="1207"/>
      <c r="O171" s="1207"/>
      <c r="P171" s="1207"/>
      <c r="Q171" s="1207"/>
      <c r="R171" s="1207"/>
      <c r="S171" s="1207"/>
      <c r="T171" s="1207"/>
      <c r="U171" s="1207"/>
      <c r="V171" s="1207"/>
      <c r="W171" s="1207"/>
      <c r="X171" s="1207"/>
      <c r="Y171" s="1207"/>
      <c r="Z171" s="1207"/>
      <c r="AA171" s="1207"/>
      <c r="AB171" s="1207"/>
      <c r="AC171" s="1207"/>
      <c r="AD171" s="1207"/>
      <c r="AE171" s="1207"/>
      <c r="AF171" s="1207"/>
      <c r="AG171" s="1207"/>
      <c r="AH171" s="1207"/>
      <c r="AI171" s="1207"/>
      <c r="AJ171" s="1207"/>
      <c r="AK171" s="1207"/>
      <c r="AL171" s="1207"/>
      <c r="AM171" s="1207"/>
      <c r="AN171" s="1207"/>
      <c r="AO171" s="1207"/>
      <c r="AP171" s="1207"/>
      <c r="AQ171" s="1207"/>
      <c r="AR171" s="1207"/>
      <c r="AS171" s="1207"/>
      <c r="AT171" s="1207"/>
      <c r="AU171" s="1207"/>
      <c r="AV171" s="1207"/>
      <c r="AW171" s="1207"/>
      <c r="AX171" s="1207"/>
      <c r="AY171" s="1207"/>
      <c r="AZ171" s="1207"/>
      <c r="BA171" s="1207"/>
      <c r="BB171" s="1207"/>
    </row>
    <row r="172" spans="1:54" ht="15.5" x14ac:dyDescent="0.35">
      <c r="A172" s="1206" t="s">
        <v>18613</v>
      </c>
      <c r="B172" s="1207"/>
      <c r="C172" s="1207"/>
      <c r="D172" s="1207"/>
      <c r="E172" s="1207"/>
      <c r="F172" s="1207"/>
      <c r="G172" s="1207"/>
      <c r="H172" s="1207"/>
      <c r="I172" s="1207"/>
      <c r="J172" s="1207"/>
      <c r="K172" s="1207"/>
      <c r="L172" s="1207"/>
      <c r="M172" s="1207"/>
      <c r="N172" s="1207"/>
      <c r="O172" s="1207"/>
      <c r="P172" s="1207"/>
      <c r="Q172" s="1207"/>
      <c r="R172" s="1207"/>
      <c r="S172" s="1207"/>
      <c r="T172" s="1207"/>
      <c r="U172" s="1207"/>
      <c r="V172" s="1207"/>
      <c r="W172" s="1207"/>
      <c r="X172" s="1207"/>
      <c r="Y172" s="1207"/>
      <c r="Z172" s="1207"/>
      <c r="AA172" s="1207"/>
      <c r="AB172" s="1207"/>
      <c r="AC172" s="1207"/>
      <c r="AD172" s="1207"/>
      <c r="AE172" s="1207"/>
      <c r="AF172" s="1207"/>
      <c r="AG172" s="1207"/>
      <c r="AH172" s="1207"/>
      <c r="AI172" s="1207"/>
      <c r="AJ172" s="1207"/>
      <c r="AK172" s="1207"/>
      <c r="AL172" s="1207"/>
      <c r="AM172" s="1207"/>
      <c r="AN172" s="1207"/>
      <c r="AO172" s="1207"/>
      <c r="AP172" s="1207"/>
      <c r="AQ172" s="1207"/>
      <c r="AR172" s="1207"/>
      <c r="AS172" s="1207"/>
      <c r="AT172" s="1207"/>
      <c r="AU172" s="1207"/>
      <c r="AV172" s="1207"/>
      <c r="AW172" s="1207"/>
      <c r="AX172" s="1207"/>
      <c r="AY172" s="1207"/>
      <c r="AZ172" s="1207"/>
      <c r="BA172" s="1207"/>
      <c r="BB172" s="1207"/>
    </row>
    <row r="173" spans="1:54" ht="15.5" x14ac:dyDescent="0.35">
      <c r="A173" s="1206" t="s">
        <v>18614</v>
      </c>
      <c r="B173" s="1207" t="s">
        <v>18615</v>
      </c>
      <c r="C173" s="1207"/>
      <c r="D173" s="1207"/>
      <c r="E173" s="1207"/>
      <c r="F173" s="1207"/>
      <c r="G173" s="1207"/>
      <c r="H173" s="1207"/>
      <c r="I173" s="1207"/>
      <c r="J173" s="1207"/>
      <c r="K173" s="1207"/>
      <c r="L173" s="1207"/>
      <c r="M173" s="1207"/>
      <c r="N173" s="1207"/>
      <c r="O173" s="1207"/>
      <c r="P173" s="1207"/>
      <c r="Q173" s="1207"/>
      <c r="R173" s="1207"/>
      <c r="S173" s="1207"/>
      <c r="T173" s="1207"/>
      <c r="U173" s="1207"/>
      <c r="V173" s="1207"/>
      <c r="W173" s="1207"/>
      <c r="X173" s="1207"/>
      <c r="Y173" s="1207"/>
      <c r="Z173" s="1207"/>
      <c r="AA173" s="1207"/>
      <c r="AB173" s="1207"/>
      <c r="AC173" s="1207"/>
      <c r="AD173" s="1207"/>
      <c r="AE173" s="1207"/>
      <c r="AF173" s="1207"/>
      <c r="AG173" s="1207"/>
      <c r="AH173" s="1207"/>
      <c r="AI173" s="1207"/>
      <c r="AJ173" s="1207"/>
      <c r="AK173" s="1207"/>
      <c r="AL173" s="1207"/>
      <c r="AM173" s="1207"/>
      <c r="AN173" s="1207"/>
      <c r="AO173" s="1207"/>
      <c r="AP173" s="1207"/>
      <c r="AQ173" s="1207"/>
      <c r="AR173" s="1207"/>
      <c r="AS173" s="1207"/>
      <c r="AT173" s="1207"/>
      <c r="AU173" s="1207"/>
      <c r="AV173" s="1207"/>
      <c r="AW173" s="1207"/>
      <c r="AX173" s="1207"/>
      <c r="AY173" s="1207"/>
      <c r="AZ173" s="1207"/>
      <c r="BA173" s="1207"/>
      <c r="BB173" s="1207"/>
    </row>
    <row r="174" spans="1:54" ht="15.5" x14ac:dyDescent="0.35">
      <c r="A174" s="1206" t="s">
        <v>18616</v>
      </c>
      <c r="B174" s="1207"/>
      <c r="C174" s="1207"/>
      <c r="D174" s="1207"/>
      <c r="E174" s="1207"/>
      <c r="F174" s="1207"/>
      <c r="G174" s="1207"/>
      <c r="H174" s="1207"/>
      <c r="I174" s="1207"/>
      <c r="J174" s="1207"/>
      <c r="K174" s="1207"/>
      <c r="L174" s="1207"/>
      <c r="M174" s="1207"/>
      <c r="N174" s="1207"/>
      <c r="O174" s="1207"/>
      <c r="P174" s="1207"/>
      <c r="Q174" s="1207"/>
      <c r="R174" s="1207"/>
      <c r="S174" s="1207"/>
      <c r="T174" s="1207"/>
      <c r="U174" s="1207"/>
      <c r="V174" s="1207"/>
      <c r="W174" s="1207"/>
      <c r="X174" s="1207"/>
      <c r="Y174" s="1207"/>
      <c r="Z174" s="1207"/>
      <c r="AA174" s="1207"/>
      <c r="AB174" s="1207"/>
      <c r="AC174" s="1207"/>
      <c r="AD174" s="1207"/>
      <c r="AE174" s="1207"/>
      <c r="AF174" s="1207"/>
      <c r="AG174" s="1207"/>
      <c r="AH174" s="1207"/>
      <c r="AI174" s="1207"/>
      <c r="AJ174" s="1207"/>
      <c r="AK174" s="1207"/>
      <c r="AL174" s="1207"/>
      <c r="AM174" s="1207"/>
      <c r="AN174" s="1207"/>
      <c r="AO174" s="1207"/>
      <c r="AP174" s="1207"/>
      <c r="AQ174" s="1207"/>
      <c r="AR174" s="1207"/>
      <c r="AS174" s="1207"/>
      <c r="AT174" s="1207"/>
      <c r="AU174" s="1207"/>
      <c r="AV174" s="1207"/>
      <c r="AW174" s="1207"/>
      <c r="AX174" s="1207"/>
      <c r="AY174" s="1207"/>
      <c r="AZ174" s="1207"/>
      <c r="BA174" s="1207"/>
      <c r="BB174" s="1207"/>
    </row>
    <row r="175" spans="1:54" ht="15.5" x14ac:dyDescent="0.35">
      <c r="A175" s="1206" t="s">
        <v>18617</v>
      </c>
      <c r="B175" s="1207"/>
      <c r="C175" s="1207"/>
      <c r="D175" s="1207"/>
      <c r="E175" s="1207"/>
      <c r="F175" s="1207"/>
      <c r="G175" s="1207"/>
      <c r="H175" s="1207"/>
      <c r="I175" s="1207"/>
      <c r="J175" s="1207"/>
      <c r="K175" s="1207"/>
      <c r="L175" s="1207"/>
      <c r="M175" s="1207"/>
      <c r="N175" s="1207"/>
      <c r="O175" s="1207"/>
      <c r="P175" s="1207"/>
      <c r="Q175" s="1207"/>
      <c r="R175" s="1207"/>
      <c r="S175" s="1207"/>
      <c r="T175" s="1207"/>
      <c r="U175" s="1207"/>
      <c r="V175" s="1207"/>
      <c r="W175" s="1207"/>
      <c r="X175" s="1207"/>
      <c r="Y175" s="1207"/>
      <c r="Z175" s="1207"/>
      <c r="AA175" s="1207"/>
      <c r="AB175" s="1207"/>
      <c r="AC175" s="1207"/>
      <c r="AD175" s="1207"/>
      <c r="AE175" s="1207"/>
      <c r="AF175" s="1207"/>
      <c r="AG175" s="1207"/>
      <c r="AH175" s="1207"/>
      <c r="AI175" s="1207"/>
      <c r="AJ175" s="1207"/>
      <c r="AK175" s="1207"/>
      <c r="AL175" s="1207"/>
      <c r="AM175" s="1207"/>
      <c r="AN175" s="1207"/>
      <c r="AO175" s="1207"/>
      <c r="AP175" s="1207"/>
      <c r="AQ175" s="1207"/>
      <c r="AR175" s="1207"/>
      <c r="AS175" s="1207"/>
      <c r="AT175" s="1207"/>
      <c r="AU175" s="1207"/>
      <c r="AV175" s="1207"/>
      <c r="AW175" s="1207"/>
      <c r="AX175" s="1207"/>
      <c r="AY175" s="1207"/>
      <c r="AZ175" s="1207"/>
      <c r="BA175" s="1207"/>
      <c r="BB175" s="1207"/>
    </row>
    <row r="176" spans="1:54" ht="15.5" x14ac:dyDescent="0.35">
      <c r="A176" s="1206" t="s">
        <v>18618</v>
      </c>
      <c r="B176" s="1207"/>
      <c r="C176" s="1207"/>
      <c r="D176" s="1207"/>
      <c r="E176" s="1207"/>
      <c r="F176" s="1207"/>
      <c r="G176" s="1207"/>
      <c r="H176" s="1207"/>
      <c r="I176" s="1207"/>
      <c r="J176" s="1207"/>
      <c r="K176" s="1207"/>
      <c r="L176" s="1207"/>
      <c r="M176" s="1207"/>
      <c r="N176" s="1207"/>
      <c r="O176" s="1207"/>
      <c r="P176" s="1207"/>
      <c r="Q176" s="1207"/>
      <c r="R176" s="1207"/>
      <c r="S176" s="1207"/>
      <c r="T176" s="1207"/>
      <c r="U176" s="1207"/>
      <c r="V176" s="1207"/>
      <c r="W176" s="1207"/>
      <c r="X176" s="1207"/>
      <c r="Y176" s="1207"/>
      <c r="Z176" s="1207"/>
      <c r="AA176" s="1207"/>
      <c r="AB176" s="1207"/>
      <c r="AC176" s="1207"/>
      <c r="AD176" s="1207"/>
      <c r="AE176" s="1207"/>
      <c r="AF176" s="1207"/>
      <c r="AG176" s="1207"/>
      <c r="AH176" s="1207"/>
      <c r="AI176" s="1207"/>
      <c r="AJ176" s="1207"/>
      <c r="AK176" s="1207"/>
      <c r="AL176" s="1207"/>
      <c r="AM176" s="1207"/>
      <c r="AN176" s="1207"/>
      <c r="AO176" s="1207"/>
      <c r="AP176" s="1207"/>
      <c r="AQ176" s="1207"/>
      <c r="AR176" s="1207"/>
      <c r="AS176" s="1207"/>
      <c r="AT176" s="1207"/>
      <c r="AU176" s="1207"/>
      <c r="AV176" s="1207"/>
      <c r="AW176" s="1207"/>
      <c r="AX176" s="1207"/>
      <c r="AY176" s="1207"/>
      <c r="AZ176" s="1207"/>
      <c r="BA176" s="1207"/>
      <c r="BB176" s="1207"/>
    </row>
    <row r="177" spans="1:54" ht="15.5" x14ac:dyDescent="0.35">
      <c r="A177" s="1206" t="s">
        <v>18597</v>
      </c>
      <c r="B177" s="1207"/>
      <c r="C177" s="1207"/>
      <c r="D177" s="1207"/>
      <c r="E177" s="1207"/>
      <c r="F177" s="1207"/>
      <c r="G177" s="1207"/>
      <c r="H177" s="1207"/>
      <c r="I177" s="1207"/>
      <c r="J177" s="1207"/>
      <c r="K177" s="1207"/>
      <c r="L177" s="1207"/>
      <c r="M177" s="1207"/>
      <c r="N177" s="1207"/>
      <c r="O177" s="1207"/>
      <c r="P177" s="1207"/>
      <c r="Q177" s="1207"/>
      <c r="R177" s="1207"/>
      <c r="S177" s="1207"/>
      <c r="T177" s="1207"/>
      <c r="U177" s="1207"/>
      <c r="V177" s="1207"/>
      <c r="W177" s="1207"/>
      <c r="X177" s="1207"/>
      <c r="Y177" s="1207"/>
      <c r="Z177" s="1207"/>
      <c r="AA177" s="1207"/>
      <c r="AB177" s="1207"/>
      <c r="AC177" s="1207"/>
      <c r="AD177" s="1207"/>
      <c r="AE177" s="1207"/>
      <c r="AF177" s="1207"/>
      <c r="AG177" s="1207"/>
      <c r="AH177" s="1207"/>
      <c r="AI177" s="1207"/>
      <c r="AJ177" s="1207"/>
      <c r="AK177" s="1207"/>
      <c r="AL177" s="1207"/>
      <c r="AM177" s="1207"/>
      <c r="AN177" s="1207"/>
      <c r="AO177" s="1207"/>
      <c r="AP177" s="1207"/>
      <c r="AQ177" s="1207"/>
      <c r="AR177" s="1207"/>
      <c r="AS177" s="1207"/>
      <c r="AT177" s="1207"/>
      <c r="AU177" s="1207"/>
      <c r="AV177" s="1207"/>
      <c r="AW177" s="1207"/>
      <c r="AX177" s="1207"/>
      <c r="AY177" s="1207"/>
      <c r="AZ177" s="1207"/>
      <c r="BA177" s="1207"/>
      <c r="BB177" s="1207"/>
    </row>
    <row r="178" spans="1:54" ht="15.5" x14ac:dyDescent="0.35">
      <c r="A178" s="1206" t="s">
        <v>18619</v>
      </c>
      <c r="B178" s="1207"/>
      <c r="C178" s="1207"/>
      <c r="D178" s="1207"/>
      <c r="E178" s="1207"/>
      <c r="F178" s="1207"/>
      <c r="G178" s="1207"/>
      <c r="H178" s="1207"/>
      <c r="I178" s="1207"/>
      <c r="J178" s="1207"/>
      <c r="K178" s="1207"/>
      <c r="L178" s="1207"/>
      <c r="M178" s="1207"/>
      <c r="N178" s="1207"/>
      <c r="O178" s="1207"/>
      <c r="P178" s="1207"/>
      <c r="Q178" s="1207"/>
      <c r="R178" s="1207"/>
      <c r="S178" s="1207"/>
      <c r="T178" s="1207"/>
      <c r="U178" s="1207"/>
      <c r="V178" s="1207"/>
      <c r="W178" s="1207"/>
      <c r="X178" s="1207"/>
      <c r="Y178" s="1207"/>
      <c r="Z178" s="1207"/>
      <c r="AA178" s="1207"/>
      <c r="AB178" s="1207"/>
      <c r="AC178" s="1207"/>
      <c r="AD178" s="1207"/>
      <c r="AE178" s="1207"/>
      <c r="AF178" s="1207"/>
      <c r="AG178" s="1207"/>
      <c r="AH178" s="1207"/>
      <c r="AI178" s="1207"/>
      <c r="AJ178" s="1207"/>
      <c r="AK178" s="1207"/>
      <c r="AL178" s="1207"/>
      <c r="AM178" s="1207"/>
      <c r="AN178" s="1207"/>
      <c r="AO178" s="1207"/>
      <c r="AP178" s="1207"/>
      <c r="AQ178" s="1207"/>
      <c r="AR178" s="1207"/>
      <c r="AS178" s="1207"/>
      <c r="AT178" s="1207"/>
      <c r="AU178" s="1207"/>
      <c r="AV178" s="1207"/>
      <c r="AW178" s="1207"/>
      <c r="AX178" s="1207"/>
      <c r="AY178" s="1207"/>
      <c r="AZ178" s="1207"/>
      <c r="BA178" s="1207"/>
      <c r="BB178" s="1207"/>
    </row>
    <row r="179" spans="1:54" ht="15.5" x14ac:dyDescent="0.35">
      <c r="A179" s="1206" t="s">
        <v>18620</v>
      </c>
      <c r="B179" s="1207"/>
      <c r="C179" s="1207"/>
      <c r="D179" s="1207"/>
      <c r="E179" s="1207"/>
      <c r="F179" s="1207"/>
      <c r="G179" s="1207"/>
      <c r="H179" s="1207"/>
      <c r="I179" s="1207"/>
      <c r="J179" s="1207"/>
      <c r="K179" s="1207"/>
      <c r="L179" s="1207"/>
      <c r="M179" s="1207"/>
      <c r="N179" s="1207"/>
      <c r="O179" s="1207"/>
      <c r="P179" s="1207"/>
      <c r="Q179" s="1207"/>
      <c r="R179" s="1207"/>
      <c r="S179" s="1207"/>
      <c r="T179" s="1207"/>
      <c r="U179" s="1207"/>
      <c r="V179" s="1207"/>
      <c r="W179" s="1207"/>
      <c r="X179" s="1207"/>
      <c r="Y179" s="1207"/>
      <c r="Z179" s="1207"/>
      <c r="AA179" s="1207"/>
      <c r="AB179" s="1207"/>
      <c r="AC179" s="1207"/>
      <c r="AD179" s="1207"/>
      <c r="AE179" s="1207"/>
      <c r="AF179" s="1207"/>
      <c r="AG179" s="1207"/>
      <c r="AH179" s="1207"/>
      <c r="AI179" s="1207"/>
      <c r="AJ179" s="1207"/>
      <c r="AK179" s="1207"/>
      <c r="AL179" s="1207"/>
      <c r="AM179" s="1207"/>
      <c r="AN179" s="1207"/>
      <c r="AO179" s="1207"/>
      <c r="AP179" s="1207"/>
      <c r="AQ179" s="1207"/>
      <c r="AR179" s="1207"/>
      <c r="AS179" s="1207"/>
      <c r="AT179" s="1207"/>
      <c r="AU179" s="1207"/>
      <c r="AV179" s="1207"/>
      <c r="AW179" s="1207"/>
      <c r="AX179" s="1207"/>
      <c r="AY179" s="1207"/>
      <c r="AZ179" s="1207"/>
      <c r="BA179" s="1207"/>
      <c r="BB179" s="1207"/>
    </row>
    <row r="180" spans="1:54" ht="15.5" x14ac:dyDescent="0.35">
      <c r="A180" s="1206" t="s">
        <v>18621</v>
      </c>
      <c r="B180" s="1207"/>
      <c r="C180" s="1207"/>
      <c r="D180" s="1207"/>
      <c r="E180" s="1207"/>
      <c r="F180" s="1207"/>
      <c r="G180" s="1207"/>
      <c r="H180" s="1207"/>
      <c r="I180" s="1207"/>
      <c r="J180" s="1207"/>
      <c r="K180" s="1207"/>
      <c r="L180" s="1207"/>
      <c r="M180" s="1207"/>
      <c r="N180" s="1207"/>
      <c r="O180" s="1207"/>
      <c r="P180" s="1207"/>
      <c r="Q180" s="1207"/>
      <c r="R180" s="1207"/>
      <c r="S180" s="1207"/>
      <c r="T180" s="1207"/>
      <c r="U180" s="1207"/>
      <c r="V180" s="1207"/>
      <c r="W180" s="1207"/>
      <c r="X180" s="1207"/>
      <c r="Y180" s="1207"/>
      <c r="Z180" s="1207"/>
      <c r="AA180" s="1207"/>
      <c r="AB180" s="1207"/>
      <c r="AC180" s="1207"/>
      <c r="AD180" s="1207"/>
      <c r="AE180" s="1207"/>
      <c r="AF180" s="1207"/>
      <c r="AG180" s="1207"/>
      <c r="AH180" s="1207"/>
      <c r="AI180" s="1207"/>
      <c r="AJ180" s="1207"/>
      <c r="AK180" s="1207"/>
      <c r="AL180" s="1207"/>
      <c r="AM180" s="1207"/>
      <c r="AN180" s="1207"/>
      <c r="AO180" s="1207"/>
      <c r="AP180" s="1207"/>
      <c r="AQ180" s="1207"/>
      <c r="AR180" s="1207"/>
      <c r="AS180" s="1207"/>
      <c r="AT180" s="1207"/>
      <c r="AU180" s="1207"/>
      <c r="AV180" s="1207"/>
      <c r="AW180" s="1207"/>
      <c r="AX180" s="1207"/>
      <c r="AY180" s="1207"/>
      <c r="AZ180" s="1207"/>
      <c r="BA180" s="1207"/>
      <c r="BB180" s="1207"/>
    </row>
    <row r="181" spans="1:54" ht="15.5" x14ac:dyDescent="0.35">
      <c r="A181" s="1206" t="s">
        <v>18622</v>
      </c>
      <c r="B181" s="1207"/>
      <c r="C181" s="1207"/>
      <c r="D181" s="1207"/>
      <c r="E181" s="1207"/>
      <c r="F181" s="1207"/>
      <c r="G181" s="1207"/>
      <c r="H181" s="1207"/>
      <c r="I181" s="1207"/>
      <c r="J181" s="1207"/>
      <c r="K181" s="1207"/>
      <c r="L181" s="1207"/>
      <c r="M181" s="1207"/>
      <c r="N181" s="1207"/>
      <c r="O181" s="1207"/>
      <c r="P181" s="1207"/>
      <c r="Q181" s="1207"/>
      <c r="R181" s="1207"/>
      <c r="S181" s="1207"/>
      <c r="T181" s="1207"/>
      <c r="U181" s="1207"/>
      <c r="V181" s="1207"/>
      <c r="W181" s="1207"/>
      <c r="X181" s="1207"/>
      <c r="Y181" s="1207"/>
      <c r="Z181" s="1207"/>
      <c r="AA181" s="1207"/>
      <c r="AB181" s="1207"/>
      <c r="AC181" s="1207"/>
      <c r="AD181" s="1207"/>
      <c r="AE181" s="1207"/>
      <c r="AF181" s="1207"/>
      <c r="AG181" s="1207"/>
      <c r="AH181" s="1207"/>
      <c r="AI181" s="1207"/>
      <c r="AJ181" s="1207"/>
      <c r="AK181" s="1207"/>
      <c r="AL181" s="1207"/>
      <c r="AM181" s="1207"/>
      <c r="AN181" s="1207"/>
      <c r="AO181" s="1207"/>
      <c r="AP181" s="1207"/>
      <c r="AQ181" s="1207"/>
      <c r="AR181" s="1207"/>
      <c r="AS181" s="1207"/>
      <c r="AT181" s="1207"/>
      <c r="AU181" s="1207"/>
      <c r="AV181" s="1207"/>
      <c r="AW181" s="1207"/>
      <c r="AX181" s="1207"/>
      <c r="AY181" s="1207"/>
      <c r="AZ181" s="1207"/>
      <c r="BA181" s="1207"/>
      <c r="BB181" s="1207"/>
    </row>
    <row r="182" spans="1:54" ht="15.5" x14ac:dyDescent="0.35">
      <c r="A182" s="1206" t="s">
        <v>18623</v>
      </c>
      <c r="B182" s="1207"/>
      <c r="C182" s="1207"/>
      <c r="D182" s="1207"/>
      <c r="E182" s="1207"/>
      <c r="F182" s="1207"/>
      <c r="G182" s="1207"/>
      <c r="H182" s="1207"/>
      <c r="I182" s="1207"/>
      <c r="J182" s="1207"/>
      <c r="K182" s="1207"/>
      <c r="L182" s="1207"/>
      <c r="M182" s="1207"/>
      <c r="N182" s="1207"/>
      <c r="O182" s="1207"/>
      <c r="P182" s="1207"/>
      <c r="Q182" s="1207"/>
      <c r="R182" s="1207"/>
      <c r="S182" s="1207"/>
      <c r="T182" s="1207"/>
      <c r="U182" s="1207"/>
      <c r="V182" s="1207"/>
      <c r="W182" s="1207"/>
      <c r="X182" s="1207"/>
      <c r="Y182" s="1207"/>
      <c r="Z182" s="1207"/>
      <c r="AA182" s="1207"/>
      <c r="AB182" s="1207"/>
      <c r="AC182" s="1207"/>
      <c r="AD182" s="1207"/>
      <c r="AE182" s="1207"/>
      <c r="AF182" s="1207"/>
      <c r="AG182" s="1207"/>
      <c r="AH182" s="1207"/>
      <c r="AI182" s="1207"/>
      <c r="AJ182" s="1207"/>
      <c r="AK182" s="1207"/>
      <c r="AL182" s="1207"/>
      <c r="AM182" s="1207"/>
      <c r="AN182" s="1207"/>
      <c r="AO182" s="1207"/>
      <c r="AP182" s="1207"/>
      <c r="AQ182" s="1207"/>
      <c r="AR182" s="1207"/>
      <c r="AS182" s="1207"/>
      <c r="AT182" s="1207"/>
      <c r="AU182" s="1207"/>
      <c r="AV182" s="1207"/>
      <c r="AW182" s="1207"/>
      <c r="AX182" s="1207"/>
      <c r="AY182" s="1207"/>
      <c r="AZ182" s="1207"/>
      <c r="BA182" s="1207"/>
      <c r="BB182" s="1207"/>
    </row>
    <row r="183" spans="1:54" ht="15.5" x14ac:dyDescent="0.35">
      <c r="A183" s="1206" t="s">
        <v>18624</v>
      </c>
      <c r="B183" s="1207" t="s">
        <v>18600</v>
      </c>
      <c r="C183" s="1207"/>
      <c r="D183" s="1207"/>
      <c r="E183" s="1207"/>
      <c r="F183" s="1207"/>
      <c r="G183" s="1207"/>
      <c r="H183" s="1207"/>
      <c r="I183" s="1207"/>
      <c r="J183" s="1207"/>
      <c r="K183" s="1207"/>
      <c r="L183" s="1207"/>
      <c r="M183" s="1207"/>
      <c r="N183" s="1207"/>
      <c r="O183" s="1207"/>
      <c r="P183" s="1207"/>
      <c r="Q183" s="1207"/>
      <c r="R183" s="1207"/>
      <c r="S183" s="1207"/>
      <c r="T183" s="1207"/>
      <c r="U183" s="1207"/>
      <c r="V183" s="1207"/>
      <c r="W183" s="1207"/>
      <c r="X183" s="1207"/>
      <c r="Y183" s="1207"/>
      <c r="Z183" s="1207"/>
      <c r="AA183" s="1207"/>
      <c r="AB183" s="1207"/>
      <c r="AC183" s="1207"/>
      <c r="AD183" s="1207"/>
      <c r="AE183" s="1207"/>
      <c r="AF183" s="1207"/>
      <c r="AG183" s="1207"/>
      <c r="AH183" s="1207"/>
      <c r="AI183" s="1207"/>
      <c r="AJ183" s="1207"/>
      <c r="AK183" s="1207"/>
      <c r="AL183" s="1207"/>
      <c r="AM183" s="1207"/>
      <c r="AN183" s="1207"/>
      <c r="AO183" s="1207"/>
      <c r="AP183" s="1207"/>
      <c r="AQ183" s="1207"/>
      <c r="AR183" s="1207"/>
      <c r="AS183" s="1207"/>
      <c r="AT183" s="1207"/>
      <c r="AU183" s="1207"/>
      <c r="AV183" s="1207"/>
      <c r="AW183" s="1207"/>
      <c r="AX183" s="1207"/>
      <c r="AY183" s="1207"/>
      <c r="AZ183" s="1207"/>
      <c r="BA183" s="1207"/>
      <c r="BB183" s="1207"/>
    </row>
    <row r="184" spans="1:54" ht="15.5" x14ac:dyDescent="0.35">
      <c r="A184" s="1206" t="s">
        <v>18601</v>
      </c>
      <c r="B184" s="1207"/>
      <c r="C184" s="1207"/>
      <c r="D184" s="1207"/>
      <c r="E184" s="1207"/>
      <c r="F184" s="1207"/>
      <c r="G184" s="1207"/>
      <c r="H184" s="1207"/>
      <c r="I184" s="1207"/>
      <c r="J184" s="1207"/>
      <c r="K184" s="1207"/>
      <c r="L184" s="1207"/>
      <c r="M184" s="1207"/>
      <c r="N184" s="1207"/>
      <c r="O184" s="1207"/>
      <c r="P184" s="1207"/>
      <c r="Q184" s="1207"/>
      <c r="R184" s="1207"/>
      <c r="S184" s="1207"/>
      <c r="T184" s="1207"/>
      <c r="U184" s="1207"/>
      <c r="V184" s="1207"/>
      <c r="W184" s="1207"/>
      <c r="X184" s="1207"/>
      <c r="Y184" s="1207"/>
      <c r="Z184" s="1207"/>
      <c r="AA184" s="1207"/>
      <c r="AB184" s="1207"/>
      <c r="AC184" s="1207"/>
      <c r="AD184" s="1207"/>
      <c r="AE184" s="1207"/>
      <c r="AF184" s="1207"/>
      <c r="AG184" s="1207"/>
      <c r="AH184" s="1207"/>
      <c r="AI184" s="1207"/>
      <c r="AJ184" s="1207"/>
      <c r="AK184" s="1207"/>
      <c r="AL184" s="1207"/>
      <c r="AM184" s="1207"/>
      <c r="AN184" s="1207"/>
      <c r="AO184" s="1207"/>
      <c r="AP184" s="1207"/>
      <c r="AQ184" s="1207"/>
      <c r="AR184" s="1207"/>
      <c r="AS184" s="1207"/>
      <c r="AT184" s="1207"/>
      <c r="AU184" s="1207"/>
      <c r="AV184" s="1207"/>
      <c r="AW184" s="1207"/>
      <c r="AX184" s="1207"/>
      <c r="AY184" s="1207"/>
      <c r="AZ184" s="1207"/>
      <c r="BA184" s="1207"/>
      <c r="BB184" s="1207"/>
    </row>
    <row r="185" spans="1:54" ht="15.5" x14ac:dyDescent="0.35">
      <c r="A185" s="1206" t="s">
        <v>18602</v>
      </c>
      <c r="B185" s="1207"/>
      <c r="C185" s="1207"/>
      <c r="D185" s="1207"/>
      <c r="E185" s="1207"/>
      <c r="F185" s="1207"/>
      <c r="G185" s="1207"/>
      <c r="H185" s="1207"/>
      <c r="I185" s="1207"/>
      <c r="J185" s="1207"/>
      <c r="K185" s="1207"/>
      <c r="L185" s="1207"/>
      <c r="M185" s="1207"/>
      <c r="N185" s="1207"/>
      <c r="O185" s="1207"/>
      <c r="P185" s="1207"/>
      <c r="Q185" s="1207"/>
      <c r="R185" s="1207"/>
      <c r="S185" s="1207"/>
      <c r="T185" s="1207"/>
      <c r="U185" s="1207"/>
      <c r="V185" s="1207"/>
      <c r="W185" s="1207"/>
      <c r="X185" s="1207"/>
      <c r="Y185" s="1207"/>
      <c r="Z185" s="1207"/>
      <c r="AA185" s="1207"/>
      <c r="AB185" s="1207"/>
      <c r="AC185" s="1207"/>
      <c r="AD185" s="1207"/>
      <c r="AE185" s="1207"/>
      <c r="AF185" s="1207"/>
      <c r="AG185" s="1207"/>
      <c r="AH185" s="1207"/>
      <c r="AI185" s="1207"/>
      <c r="AJ185" s="1207"/>
      <c r="AK185" s="1207"/>
      <c r="AL185" s="1207"/>
      <c r="AM185" s="1207"/>
      <c r="AN185" s="1207"/>
      <c r="AO185" s="1207"/>
      <c r="AP185" s="1207"/>
      <c r="AQ185" s="1207"/>
      <c r="AR185" s="1207"/>
      <c r="AS185" s="1207"/>
      <c r="AT185" s="1207"/>
      <c r="AU185" s="1207"/>
      <c r="AV185" s="1207"/>
      <c r="AW185" s="1207"/>
      <c r="AX185" s="1207"/>
      <c r="AY185" s="1207"/>
      <c r="AZ185" s="1207"/>
      <c r="BA185" s="1207"/>
      <c r="BB185" s="1207"/>
    </row>
    <row r="186" spans="1:54" ht="15.5" x14ac:dyDescent="0.35">
      <c r="A186" s="1206" t="s">
        <v>18603</v>
      </c>
      <c r="B186" s="1207"/>
      <c r="C186" s="1207"/>
      <c r="D186" s="1207"/>
      <c r="E186" s="1207"/>
      <c r="F186" s="1207"/>
      <c r="G186" s="1207"/>
      <c r="H186" s="1207"/>
      <c r="I186" s="1207"/>
      <c r="J186" s="1207"/>
      <c r="K186" s="1207"/>
      <c r="L186" s="1207"/>
      <c r="M186" s="1207"/>
      <c r="N186" s="1207"/>
      <c r="O186" s="1207"/>
      <c r="P186" s="1207"/>
      <c r="Q186" s="1207"/>
      <c r="R186" s="1207"/>
      <c r="S186" s="1207"/>
      <c r="T186" s="1207"/>
      <c r="U186" s="1207"/>
      <c r="V186" s="1207"/>
      <c r="W186" s="1207"/>
      <c r="X186" s="1207"/>
      <c r="Y186" s="1207"/>
      <c r="Z186" s="1207"/>
      <c r="AA186" s="1207"/>
      <c r="AB186" s="1207"/>
      <c r="AC186" s="1207"/>
      <c r="AD186" s="1207"/>
      <c r="AE186" s="1207"/>
      <c r="AF186" s="1207"/>
      <c r="AG186" s="1207"/>
      <c r="AH186" s="1207"/>
      <c r="AI186" s="1207"/>
      <c r="AJ186" s="1207"/>
      <c r="AK186" s="1207"/>
      <c r="AL186" s="1207"/>
      <c r="AM186" s="1207"/>
      <c r="AN186" s="1207"/>
      <c r="AO186" s="1207"/>
      <c r="AP186" s="1207"/>
      <c r="AQ186" s="1207"/>
      <c r="AR186" s="1207"/>
      <c r="AS186" s="1207"/>
      <c r="AT186" s="1207"/>
      <c r="AU186" s="1207"/>
      <c r="AV186" s="1207"/>
      <c r="AW186" s="1207"/>
      <c r="AX186" s="1207"/>
      <c r="AY186" s="1207"/>
      <c r="AZ186" s="1207"/>
      <c r="BA186" s="1207"/>
      <c r="BB186" s="1207"/>
    </row>
    <row r="187" spans="1:54" ht="15.5" x14ac:dyDescent="0.35">
      <c r="A187" s="1206" t="s">
        <v>18604</v>
      </c>
      <c r="B187" s="1207"/>
      <c r="C187" s="1207"/>
      <c r="D187" s="1207"/>
      <c r="E187" s="1207"/>
      <c r="F187" s="1207"/>
      <c r="G187" s="1207"/>
      <c r="H187" s="1207"/>
      <c r="I187" s="1207"/>
      <c r="J187" s="1207"/>
      <c r="K187" s="1207"/>
      <c r="L187" s="1207"/>
      <c r="M187" s="1207"/>
      <c r="N187" s="1207"/>
      <c r="O187" s="1207"/>
      <c r="P187" s="1207"/>
      <c r="Q187" s="1207"/>
      <c r="R187" s="1207"/>
      <c r="S187" s="1207"/>
      <c r="T187" s="1207"/>
      <c r="U187" s="1207"/>
      <c r="V187" s="1207"/>
      <c r="W187" s="1207"/>
      <c r="X187" s="1207"/>
      <c r="Y187" s="1207"/>
      <c r="Z187" s="1207"/>
      <c r="AA187" s="1207"/>
      <c r="AB187" s="1207"/>
      <c r="AC187" s="1207"/>
      <c r="AD187" s="1207"/>
      <c r="AE187" s="1207"/>
      <c r="AF187" s="1207"/>
      <c r="AG187" s="1207"/>
      <c r="AH187" s="1207"/>
      <c r="AI187" s="1207"/>
      <c r="AJ187" s="1207"/>
      <c r="AK187" s="1207"/>
      <c r="AL187" s="1207"/>
      <c r="AM187" s="1207"/>
      <c r="AN187" s="1207"/>
      <c r="AO187" s="1207"/>
      <c r="AP187" s="1207"/>
      <c r="AQ187" s="1207"/>
      <c r="AR187" s="1207"/>
      <c r="AS187" s="1207"/>
      <c r="AT187" s="1207"/>
      <c r="AU187" s="1207"/>
      <c r="AV187" s="1207"/>
      <c r="AW187" s="1207"/>
      <c r="AX187" s="1207"/>
      <c r="AY187" s="1207"/>
      <c r="AZ187" s="1207"/>
      <c r="BA187" s="1207"/>
      <c r="BB187" s="1207"/>
    </row>
    <row r="188" spans="1:54" ht="15.5" x14ac:dyDescent="0.35">
      <c r="A188" s="1206" t="s">
        <v>18605</v>
      </c>
      <c r="B188" s="1207"/>
      <c r="C188" s="1207"/>
      <c r="D188" s="1207"/>
      <c r="E188" s="1207"/>
      <c r="F188" s="1207"/>
      <c r="G188" s="1207"/>
      <c r="H188" s="1207"/>
      <c r="I188" s="1207"/>
      <c r="J188" s="1207"/>
      <c r="K188" s="1207"/>
      <c r="L188" s="1207"/>
      <c r="M188" s="1207"/>
      <c r="N188" s="1207"/>
      <c r="O188" s="1207"/>
      <c r="P188" s="1207"/>
      <c r="Q188" s="1207"/>
      <c r="R188" s="1207"/>
      <c r="S188" s="1207"/>
      <c r="T188" s="1207"/>
      <c r="U188" s="1207"/>
      <c r="V188" s="1207"/>
      <c r="W188" s="1207"/>
      <c r="X188" s="1207"/>
      <c r="Y188" s="1207"/>
      <c r="Z188" s="1207"/>
      <c r="AA188" s="1207"/>
      <c r="AB188" s="1207"/>
      <c r="AC188" s="1207"/>
      <c r="AD188" s="1207"/>
      <c r="AE188" s="1207"/>
      <c r="AF188" s="1207"/>
      <c r="AG188" s="1207"/>
      <c r="AH188" s="1207"/>
      <c r="AI188" s="1207"/>
      <c r="AJ188" s="1207"/>
      <c r="AK188" s="1207"/>
      <c r="AL188" s="1207"/>
      <c r="AM188" s="1207"/>
      <c r="AN188" s="1207"/>
      <c r="AO188" s="1207"/>
      <c r="AP188" s="1207"/>
      <c r="AQ188" s="1207"/>
      <c r="AR188" s="1207"/>
      <c r="AS188" s="1207"/>
      <c r="AT188" s="1207"/>
      <c r="AU188" s="1207"/>
      <c r="AV188" s="1207"/>
      <c r="AW188" s="1207"/>
      <c r="AX188" s="1207"/>
      <c r="AY188" s="1207"/>
      <c r="AZ188" s="1207"/>
      <c r="BA188" s="1207"/>
      <c r="BB188" s="1207"/>
    </row>
    <row r="189" spans="1:54" ht="15.5" x14ac:dyDescent="0.35">
      <c r="A189" s="1206" t="s">
        <v>18606</v>
      </c>
      <c r="B189" s="1207"/>
      <c r="C189" s="1207"/>
      <c r="D189" s="1207"/>
      <c r="E189" s="1207"/>
      <c r="F189" s="1207"/>
      <c r="G189" s="1207"/>
      <c r="H189" s="1207"/>
      <c r="I189" s="1207"/>
      <c r="J189" s="1207"/>
      <c r="K189" s="1207"/>
      <c r="L189" s="1207"/>
      <c r="M189" s="1207"/>
      <c r="N189" s="1207"/>
      <c r="O189" s="1207"/>
      <c r="P189" s="1207"/>
      <c r="Q189" s="1207"/>
      <c r="R189" s="1207"/>
      <c r="S189" s="1207"/>
      <c r="T189" s="1207"/>
      <c r="U189" s="1207"/>
      <c r="V189" s="1207"/>
      <c r="W189" s="1207"/>
      <c r="X189" s="1207"/>
      <c r="Y189" s="1207"/>
      <c r="Z189" s="1207"/>
      <c r="AA189" s="1207"/>
      <c r="AB189" s="1207"/>
      <c r="AC189" s="1207"/>
      <c r="AD189" s="1207"/>
      <c r="AE189" s="1207"/>
      <c r="AF189" s="1207"/>
      <c r="AG189" s="1207"/>
      <c r="AH189" s="1207"/>
      <c r="AI189" s="1207"/>
      <c r="AJ189" s="1207"/>
      <c r="AK189" s="1207"/>
      <c r="AL189" s="1207"/>
      <c r="AM189" s="1207"/>
      <c r="AN189" s="1207"/>
      <c r="AO189" s="1207"/>
      <c r="AP189" s="1207"/>
      <c r="AQ189" s="1207"/>
      <c r="AR189" s="1207"/>
      <c r="AS189" s="1207"/>
      <c r="AT189" s="1207"/>
      <c r="AU189" s="1207"/>
      <c r="AV189" s="1207"/>
      <c r="AW189" s="1207"/>
      <c r="AX189" s="1207"/>
      <c r="AY189" s="1207"/>
      <c r="AZ189" s="1207"/>
      <c r="BA189" s="1207"/>
      <c r="BB189" s="1207"/>
    </row>
    <row r="190" spans="1:54" ht="15.5" x14ac:dyDescent="0.35">
      <c r="A190" s="1206" t="s">
        <v>18607</v>
      </c>
      <c r="B190" s="1207"/>
      <c r="C190" s="1207"/>
      <c r="D190" s="1207"/>
      <c r="E190" s="1207"/>
      <c r="F190" s="1207"/>
      <c r="G190" s="1207"/>
      <c r="H190" s="1207"/>
      <c r="I190" s="1207"/>
      <c r="J190" s="1207"/>
      <c r="K190" s="1207"/>
      <c r="L190" s="1207"/>
      <c r="M190" s="1207"/>
      <c r="N190" s="1207"/>
      <c r="O190" s="1207"/>
      <c r="P190" s="1207"/>
      <c r="Q190" s="1207"/>
      <c r="R190" s="1207"/>
      <c r="S190" s="1207"/>
      <c r="T190" s="1207"/>
      <c r="U190" s="1207"/>
      <c r="V190" s="1207"/>
      <c r="W190" s="1207"/>
      <c r="X190" s="1207"/>
      <c r="Y190" s="1207"/>
      <c r="Z190" s="1207"/>
      <c r="AA190" s="1207"/>
      <c r="AB190" s="1207"/>
      <c r="AC190" s="1207"/>
      <c r="AD190" s="1207"/>
      <c r="AE190" s="1207"/>
      <c r="AF190" s="1207"/>
      <c r="AG190" s="1207"/>
      <c r="AH190" s="1207"/>
      <c r="AI190" s="1207"/>
      <c r="AJ190" s="1207"/>
      <c r="AK190" s="1207"/>
      <c r="AL190" s="1207"/>
      <c r="AM190" s="1207"/>
      <c r="AN190" s="1207"/>
      <c r="AO190" s="1207"/>
      <c r="AP190" s="1207"/>
      <c r="AQ190" s="1207"/>
      <c r="AR190" s="1207"/>
      <c r="AS190" s="1207"/>
      <c r="AT190" s="1207"/>
      <c r="AU190" s="1207"/>
      <c r="AV190" s="1207"/>
      <c r="AW190" s="1207"/>
      <c r="AX190" s="1207"/>
      <c r="AY190" s="1207"/>
      <c r="AZ190" s="1207"/>
      <c r="BA190" s="1207"/>
      <c r="BB190" s="1207"/>
    </row>
    <row r="191" spans="1:54" ht="15.5" x14ac:dyDescent="0.35">
      <c r="A191" s="1206" t="s">
        <v>18625</v>
      </c>
      <c r="B191" s="1207"/>
      <c r="C191" s="1207"/>
      <c r="D191" s="1207"/>
      <c r="E191" s="1207"/>
      <c r="F191" s="1207"/>
      <c r="G191" s="1207"/>
      <c r="H191" s="1207"/>
      <c r="I191" s="1207"/>
      <c r="J191" s="1207"/>
      <c r="K191" s="1207"/>
      <c r="L191" s="1207"/>
      <c r="M191" s="1207"/>
      <c r="N191" s="1207"/>
      <c r="O191" s="1207"/>
      <c r="P191" s="1207"/>
      <c r="Q191" s="1207"/>
      <c r="R191" s="1207"/>
      <c r="S191" s="1207"/>
      <c r="T191" s="1207"/>
      <c r="U191" s="1207"/>
      <c r="V191" s="1207"/>
      <c r="W191" s="1207"/>
      <c r="X191" s="1207"/>
      <c r="Y191" s="1207"/>
      <c r="Z191" s="1207"/>
      <c r="AA191" s="1207"/>
      <c r="AB191" s="1207"/>
      <c r="AC191" s="1207"/>
      <c r="AD191" s="1207"/>
      <c r="AE191" s="1207"/>
      <c r="AF191" s="1207"/>
      <c r="AG191" s="1207"/>
      <c r="AH191" s="1207"/>
      <c r="AI191" s="1207"/>
      <c r="AJ191" s="1207"/>
      <c r="AK191" s="1207"/>
      <c r="AL191" s="1207"/>
      <c r="AM191" s="1207"/>
      <c r="AN191" s="1207"/>
      <c r="AO191" s="1207"/>
      <c r="AP191" s="1207"/>
      <c r="AQ191" s="1207"/>
      <c r="AR191" s="1207"/>
      <c r="AS191" s="1207"/>
      <c r="AT191" s="1207"/>
      <c r="AU191" s="1207"/>
      <c r="AV191" s="1207"/>
      <c r="AW191" s="1207"/>
      <c r="AX191" s="1207"/>
      <c r="AY191" s="1207"/>
      <c r="AZ191" s="1207"/>
      <c r="BA191" s="1207"/>
      <c r="BB191" s="1207"/>
    </row>
    <row r="192" spans="1:54" ht="15.5" x14ac:dyDescent="0.35">
      <c r="A192" s="1206" t="s">
        <v>18626</v>
      </c>
      <c r="B192" s="1207"/>
      <c r="C192" s="1207"/>
      <c r="D192" s="1207"/>
      <c r="E192" s="1207"/>
      <c r="F192" s="1207"/>
      <c r="G192" s="1207"/>
      <c r="H192" s="1207"/>
      <c r="I192" s="1207"/>
      <c r="J192" s="1207"/>
      <c r="K192" s="1207"/>
      <c r="L192" s="1207"/>
      <c r="M192" s="1207"/>
      <c r="N192" s="1207"/>
      <c r="O192" s="1207"/>
      <c r="P192" s="1207"/>
      <c r="Q192" s="1207"/>
      <c r="R192" s="1207"/>
      <c r="S192" s="1207"/>
      <c r="T192" s="1207"/>
      <c r="U192" s="1207"/>
      <c r="V192" s="1207"/>
      <c r="W192" s="1207"/>
      <c r="X192" s="1207"/>
      <c r="Y192" s="1207"/>
      <c r="Z192" s="1207"/>
      <c r="AA192" s="1207"/>
      <c r="AB192" s="1207"/>
      <c r="AC192" s="1207"/>
      <c r="AD192" s="1207"/>
      <c r="AE192" s="1207"/>
      <c r="AF192" s="1207"/>
      <c r="AG192" s="1207"/>
      <c r="AH192" s="1207"/>
      <c r="AI192" s="1207"/>
      <c r="AJ192" s="1207"/>
      <c r="AK192" s="1207"/>
      <c r="AL192" s="1207"/>
      <c r="AM192" s="1207"/>
      <c r="AN192" s="1207"/>
      <c r="AO192" s="1207"/>
      <c r="AP192" s="1207"/>
      <c r="AQ192" s="1207"/>
      <c r="AR192" s="1207"/>
      <c r="AS192" s="1207"/>
      <c r="AT192" s="1207"/>
      <c r="AU192" s="1207"/>
      <c r="AV192" s="1207"/>
      <c r="AW192" s="1207"/>
      <c r="AX192" s="1207"/>
      <c r="AY192" s="1207"/>
      <c r="AZ192" s="1207"/>
      <c r="BA192" s="1207"/>
      <c r="BB192" s="1207"/>
    </row>
    <row r="193" spans="1:54" ht="15.5" x14ac:dyDescent="0.35">
      <c r="A193" s="1206" t="s">
        <v>18627</v>
      </c>
      <c r="B193" s="1207"/>
      <c r="C193" s="1207"/>
      <c r="D193" s="1207"/>
      <c r="E193" s="1207"/>
      <c r="F193" s="1207"/>
      <c r="G193" s="1207"/>
      <c r="H193" s="1207"/>
      <c r="I193" s="1207"/>
      <c r="J193" s="1207"/>
      <c r="K193" s="1207"/>
      <c r="L193" s="1207"/>
      <c r="M193" s="1207"/>
      <c r="N193" s="1207"/>
      <c r="O193" s="1207"/>
      <c r="P193" s="1207"/>
      <c r="Q193" s="1207"/>
      <c r="R193" s="1207"/>
      <c r="S193" s="1207"/>
      <c r="T193" s="1207"/>
      <c r="U193" s="1207"/>
      <c r="V193" s="1207"/>
      <c r="W193" s="1207"/>
      <c r="X193" s="1207"/>
      <c r="Y193" s="1207"/>
      <c r="Z193" s="1207"/>
      <c r="AA193" s="1207"/>
      <c r="AB193" s="1207"/>
      <c r="AC193" s="1207"/>
      <c r="AD193" s="1207"/>
      <c r="AE193" s="1207"/>
      <c r="AF193" s="1207"/>
      <c r="AG193" s="1207"/>
      <c r="AH193" s="1207"/>
      <c r="AI193" s="1207"/>
      <c r="AJ193" s="1207"/>
      <c r="AK193" s="1207"/>
      <c r="AL193" s="1207"/>
      <c r="AM193" s="1207"/>
      <c r="AN193" s="1207"/>
      <c r="AO193" s="1207"/>
      <c r="AP193" s="1207"/>
      <c r="AQ193" s="1207"/>
      <c r="AR193" s="1207"/>
      <c r="AS193" s="1207"/>
      <c r="AT193" s="1207"/>
      <c r="AU193" s="1207"/>
      <c r="AV193" s="1207"/>
      <c r="AW193" s="1207"/>
      <c r="AX193" s="1207"/>
      <c r="AY193" s="1207"/>
      <c r="AZ193" s="1207"/>
      <c r="BA193" s="1207"/>
      <c r="BB193" s="1207"/>
    </row>
    <row r="194" spans="1:54" ht="15.5" x14ac:dyDescent="0.35">
      <c r="A194" s="1206" t="s">
        <v>18628</v>
      </c>
      <c r="B194" s="1207"/>
      <c r="C194" s="1207"/>
      <c r="D194" s="1207"/>
      <c r="E194" s="1207"/>
      <c r="F194" s="1207"/>
      <c r="G194" s="1207"/>
      <c r="H194" s="1207"/>
      <c r="I194" s="1207"/>
      <c r="J194" s="1207"/>
      <c r="K194" s="1207"/>
      <c r="L194" s="1207"/>
      <c r="M194" s="1207"/>
      <c r="N194" s="1207"/>
      <c r="O194" s="1207"/>
      <c r="P194" s="1207"/>
      <c r="Q194" s="1207"/>
      <c r="R194" s="1207"/>
      <c r="S194" s="1207"/>
      <c r="T194" s="1207"/>
      <c r="U194" s="1207"/>
      <c r="V194" s="1207"/>
      <c r="W194" s="1207"/>
      <c r="X194" s="1207"/>
      <c r="Y194" s="1207"/>
      <c r="Z194" s="1207"/>
      <c r="AA194" s="1207"/>
      <c r="AB194" s="1207"/>
      <c r="AC194" s="1207"/>
      <c r="AD194" s="1207"/>
      <c r="AE194" s="1207"/>
      <c r="AF194" s="1207"/>
      <c r="AG194" s="1207"/>
      <c r="AH194" s="1207"/>
      <c r="AI194" s="1207"/>
      <c r="AJ194" s="1207"/>
      <c r="AK194" s="1207"/>
      <c r="AL194" s="1207"/>
      <c r="AM194" s="1207"/>
      <c r="AN194" s="1207"/>
      <c r="AO194" s="1207"/>
      <c r="AP194" s="1207"/>
      <c r="AQ194" s="1207"/>
      <c r="AR194" s="1207"/>
      <c r="AS194" s="1207"/>
      <c r="AT194" s="1207"/>
      <c r="AU194" s="1207"/>
      <c r="AV194" s="1207"/>
      <c r="AW194" s="1207"/>
      <c r="AX194" s="1207"/>
      <c r="AY194" s="1207"/>
      <c r="AZ194" s="1207"/>
      <c r="BA194" s="1207"/>
      <c r="BB194" s="1207"/>
    </row>
    <row r="195" spans="1:54" ht="15.5" x14ac:dyDescent="0.35">
      <c r="A195" s="1206" t="s">
        <v>18611</v>
      </c>
      <c r="B195" s="1207"/>
      <c r="C195" s="1207"/>
      <c r="D195" s="1207"/>
      <c r="E195" s="1207"/>
      <c r="F195" s="1207"/>
      <c r="G195" s="1207"/>
      <c r="H195" s="1207"/>
      <c r="I195" s="1207"/>
      <c r="J195" s="1207"/>
      <c r="K195" s="1207"/>
      <c r="L195" s="1207"/>
      <c r="M195" s="1207"/>
      <c r="N195" s="1207"/>
      <c r="O195" s="1207"/>
      <c r="P195" s="1207"/>
      <c r="Q195" s="1207"/>
      <c r="R195" s="1207"/>
      <c r="S195" s="1207"/>
      <c r="T195" s="1207"/>
      <c r="U195" s="1207"/>
      <c r="V195" s="1207"/>
      <c r="W195" s="1207"/>
      <c r="X195" s="1207"/>
      <c r="Y195" s="1207"/>
      <c r="Z195" s="1207"/>
      <c r="AA195" s="1207"/>
      <c r="AB195" s="1207"/>
      <c r="AC195" s="1207"/>
      <c r="AD195" s="1207"/>
      <c r="AE195" s="1207"/>
      <c r="AF195" s="1207"/>
      <c r="AG195" s="1207"/>
      <c r="AH195" s="1207"/>
      <c r="AI195" s="1207"/>
      <c r="AJ195" s="1207"/>
      <c r="AK195" s="1207"/>
      <c r="AL195" s="1207"/>
      <c r="AM195" s="1207"/>
      <c r="AN195" s="1207"/>
      <c r="AO195" s="1207"/>
      <c r="AP195" s="1207"/>
      <c r="AQ195" s="1207"/>
      <c r="AR195" s="1207"/>
      <c r="AS195" s="1207"/>
      <c r="AT195" s="1207"/>
      <c r="AU195" s="1207"/>
      <c r="AV195" s="1207"/>
      <c r="AW195" s="1207"/>
      <c r="AX195" s="1207"/>
      <c r="AY195" s="1207"/>
      <c r="AZ195" s="1207"/>
      <c r="BA195" s="1207"/>
      <c r="BB195" s="1207"/>
    </row>
    <row r="196" spans="1:54" ht="15.5" x14ac:dyDescent="0.35">
      <c r="A196" s="1206"/>
      <c r="B196" s="1207" t="s">
        <v>18629</v>
      </c>
      <c r="C196" s="1207"/>
      <c r="D196" s="1207"/>
      <c r="E196" s="1207"/>
      <c r="F196" s="1207"/>
      <c r="G196" s="1207"/>
      <c r="H196" s="1207"/>
      <c r="I196" s="1207"/>
      <c r="J196" s="1207"/>
      <c r="K196" s="1207"/>
      <c r="L196" s="1207"/>
      <c r="M196" s="1207"/>
      <c r="N196" s="1207"/>
      <c r="O196" s="1207"/>
      <c r="P196" s="1207"/>
      <c r="Q196" s="1207"/>
      <c r="R196" s="1207"/>
      <c r="S196" s="1207"/>
      <c r="T196" s="1207"/>
      <c r="U196" s="1207"/>
      <c r="V196" s="1207"/>
      <c r="W196" s="1207"/>
      <c r="X196" s="1207"/>
      <c r="Y196" s="1207"/>
      <c r="Z196" s="1207"/>
      <c r="AA196" s="1207"/>
      <c r="AB196" s="1207"/>
      <c r="AC196" s="1207"/>
      <c r="AD196" s="1207"/>
      <c r="AE196" s="1207"/>
      <c r="AF196" s="1207"/>
      <c r="AG196" s="1207"/>
      <c r="AH196" s="1207"/>
      <c r="AI196" s="1207"/>
      <c r="AJ196" s="1207"/>
      <c r="AK196" s="1207"/>
      <c r="AL196" s="1207"/>
      <c r="AM196" s="1207"/>
      <c r="AN196" s="1207"/>
      <c r="AO196" s="1207"/>
      <c r="AP196" s="1207"/>
      <c r="AQ196" s="1207"/>
      <c r="AR196" s="1207"/>
      <c r="AS196" s="1207"/>
      <c r="AT196" s="1207"/>
      <c r="AU196" s="1207"/>
      <c r="AV196" s="1207"/>
      <c r="AW196" s="1207"/>
      <c r="AX196" s="1207"/>
      <c r="AY196" s="1207"/>
      <c r="AZ196" s="1207"/>
      <c r="BA196" s="1207"/>
      <c r="BB196" s="1207"/>
    </row>
    <row r="197" spans="1:54" ht="15.5" x14ac:dyDescent="0.35">
      <c r="A197" s="1206" t="s">
        <v>18630</v>
      </c>
      <c r="B197" s="1207" t="s">
        <v>18582</v>
      </c>
      <c r="C197" s="1207"/>
      <c r="D197" s="1207"/>
      <c r="E197" s="1207"/>
      <c r="F197" s="1207"/>
      <c r="G197" s="1207"/>
      <c r="H197" s="1207"/>
      <c r="I197" s="1207"/>
      <c r="J197" s="1207"/>
      <c r="K197" s="1207"/>
      <c r="L197" s="1207"/>
      <c r="M197" s="1207"/>
      <c r="N197" s="1207"/>
      <c r="O197" s="1207"/>
      <c r="P197" s="1207"/>
      <c r="Q197" s="1207"/>
      <c r="R197" s="1207"/>
      <c r="S197" s="1207"/>
      <c r="T197" s="1207"/>
      <c r="U197" s="1207"/>
      <c r="V197" s="1207"/>
      <c r="W197" s="1207"/>
      <c r="X197" s="1207"/>
      <c r="Y197" s="1207"/>
      <c r="Z197" s="1207"/>
      <c r="AA197" s="1207"/>
      <c r="AB197" s="1207"/>
      <c r="AC197" s="1207"/>
      <c r="AD197" s="1207"/>
      <c r="AE197" s="1207"/>
      <c r="AF197" s="1207"/>
      <c r="AG197" s="1207"/>
      <c r="AH197" s="1207"/>
      <c r="AI197" s="1207"/>
      <c r="AJ197" s="1207"/>
      <c r="AK197" s="1207"/>
      <c r="AL197" s="1207"/>
      <c r="AM197" s="1207"/>
      <c r="AN197" s="1207"/>
      <c r="AO197" s="1207"/>
      <c r="AP197" s="1207"/>
      <c r="AQ197" s="1207"/>
      <c r="AR197" s="1207"/>
      <c r="AS197" s="1207"/>
      <c r="AT197" s="1207"/>
      <c r="AU197" s="1207"/>
      <c r="AV197" s="1207"/>
      <c r="AW197" s="1207"/>
      <c r="AX197" s="1207"/>
      <c r="AY197" s="1207"/>
      <c r="AZ197" s="1207"/>
      <c r="BA197" s="1207"/>
      <c r="BB197" s="1207"/>
    </row>
    <row r="198" spans="1:54" ht="15.5" x14ac:dyDescent="0.35">
      <c r="A198" s="1206" t="s">
        <v>18583</v>
      </c>
      <c r="B198" s="1207"/>
      <c r="C198" s="1207"/>
      <c r="D198" s="1207"/>
      <c r="E198" s="1207"/>
      <c r="F198" s="1207"/>
      <c r="G198" s="1207"/>
      <c r="H198" s="1207"/>
      <c r="I198" s="1207"/>
      <c r="J198" s="1207"/>
      <c r="K198" s="1207"/>
      <c r="L198" s="1207"/>
      <c r="M198" s="1207"/>
      <c r="N198" s="1207"/>
      <c r="O198" s="1207"/>
      <c r="P198" s="1207"/>
      <c r="Q198" s="1207"/>
      <c r="R198" s="1207"/>
      <c r="S198" s="1207"/>
      <c r="T198" s="1207"/>
      <c r="U198" s="1207"/>
      <c r="V198" s="1207"/>
      <c r="W198" s="1207"/>
      <c r="X198" s="1207"/>
      <c r="Y198" s="1207"/>
      <c r="Z198" s="1207"/>
      <c r="AA198" s="1207"/>
      <c r="AB198" s="1207"/>
      <c r="AC198" s="1207"/>
      <c r="AD198" s="1207"/>
      <c r="AE198" s="1207"/>
      <c r="AF198" s="1207"/>
      <c r="AG198" s="1207"/>
      <c r="AH198" s="1207"/>
      <c r="AI198" s="1207"/>
      <c r="AJ198" s="1207"/>
      <c r="AK198" s="1207"/>
      <c r="AL198" s="1207"/>
      <c r="AM198" s="1207"/>
      <c r="AN198" s="1207"/>
      <c r="AO198" s="1207"/>
      <c r="AP198" s="1207"/>
      <c r="AQ198" s="1207"/>
      <c r="AR198" s="1207"/>
      <c r="AS198" s="1207"/>
      <c r="AT198" s="1207"/>
      <c r="AU198" s="1207"/>
      <c r="AV198" s="1207"/>
      <c r="AW198" s="1207"/>
      <c r="AX198" s="1207"/>
      <c r="AY198" s="1207"/>
      <c r="AZ198" s="1207"/>
      <c r="BA198" s="1207"/>
      <c r="BB198" s="1207"/>
    </row>
    <row r="199" spans="1:54" ht="15.5" x14ac:dyDescent="0.35">
      <c r="A199" s="1206" t="s">
        <v>18584</v>
      </c>
      <c r="B199" s="1207"/>
      <c r="C199" s="1207"/>
      <c r="D199" s="1207"/>
      <c r="E199" s="1207"/>
      <c r="F199" s="1207"/>
      <c r="G199" s="1207"/>
      <c r="H199" s="1207"/>
      <c r="I199" s="1207"/>
      <c r="J199" s="1207"/>
      <c r="K199" s="1207"/>
      <c r="L199" s="1207"/>
      <c r="M199" s="1207"/>
      <c r="N199" s="1207"/>
      <c r="O199" s="1207"/>
      <c r="P199" s="1207"/>
      <c r="Q199" s="1207"/>
      <c r="R199" s="1207"/>
      <c r="S199" s="1207"/>
      <c r="T199" s="1207"/>
      <c r="U199" s="1207"/>
      <c r="V199" s="1207"/>
      <c r="W199" s="1207"/>
      <c r="X199" s="1207"/>
      <c r="Y199" s="1207"/>
      <c r="Z199" s="1207"/>
      <c r="AA199" s="1207"/>
      <c r="AB199" s="1207"/>
      <c r="AC199" s="1207"/>
      <c r="AD199" s="1207"/>
      <c r="AE199" s="1207"/>
      <c r="AF199" s="1207"/>
      <c r="AG199" s="1207"/>
      <c r="AH199" s="1207"/>
      <c r="AI199" s="1207"/>
      <c r="AJ199" s="1207"/>
      <c r="AK199" s="1207"/>
      <c r="AL199" s="1207"/>
      <c r="AM199" s="1207"/>
      <c r="AN199" s="1207"/>
      <c r="AO199" s="1207"/>
      <c r="AP199" s="1207"/>
      <c r="AQ199" s="1207"/>
      <c r="AR199" s="1207"/>
      <c r="AS199" s="1207"/>
      <c r="AT199" s="1207"/>
      <c r="AU199" s="1207"/>
      <c r="AV199" s="1207"/>
      <c r="AW199" s="1207"/>
      <c r="AX199" s="1207"/>
      <c r="AY199" s="1207"/>
      <c r="AZ199" s="1207"/>
      <c r="BA199" s="1207"/>
      <c r="BB199" s="1207"/>
    </row>
    <row r="200" spans="1:54" ht="15.5" x14ac:dyDescent="0.35">
      <c r="A200" s="1206" t="s">
        <v>18586</v>
      </c>
      <c r="B200" s="1207"/>
      <c r="C200" s="1207"/>
      <c r="D200" s="1207"/>
      <c r="E200" s="1207"/>
      <c r="F200" s="1207"/>
      <c r="G200" s="1207"/>
      <c r="H200" s="1207"/>
      <c r="I200" s="1207"/>
      <c r="J200" s="1207"/>
      <c r="K200" s="1207"/>
      <c r="L200" s="1207"/>
      <c r="M200" s="1207"/>
      <c r="N200" s="1207"/>
      <c r="O200" s="1207"/>
      <c r="P200" s="1207"/>
      <c r="Q200" s="1207"/>
      <c r="R200" s="1207"/>
      <c r="S200" s="1207"/>
      <c r="T200" s="1207"/>
      <c r="U200" s="1207"/>
      <c r="V200" s="1207"/>
      <c r="W200" s="1207"/>
      <c r="X200" s="1207"/>
      <c r="Y200" s="1207"/>
      <c r="Z200" s="1207"/>
      <c r="AA200" s="1207"/>
      <c r="AB200" s="1207"/>
      <c r="AC200" s="1207"/>
      <c r="AD200" s="1207"/>
      <c r="AE200" s="1207"/>
      <c r="AF200" s="1207"/>
      <c r="AG200" s="1207"/>
      <c r="AH200" s="1207"/>
      <c r="AI200" s="1207"/>
      <c r="AJ200" s="1207"/>
      <c r="AK200" s="1207"/>
      <c r="AL200" s="1207"/>
      <c r="AM200" s="1207"/>
      <c r="AN200" s="1207"/>
      <c r="AO200" s="1207"/>
      <c r="AP200" s="1207"/>
      <c r="AQ200" s="1207"/>
      <c r="AR200" s="1207"/>
      <c r="AS200" s="1207"/>
      <c r="AT200" s="1207"/>
      <c r="AU200" s="1207"/>
      <c r="AV200" s="1207"/>
      <c r="AW200" s="1207"/>
      <c r="AX200" s="1207"/>
      <c r="AY200" s="1207"/>
      <c r="AZ200" s="1207"/>
      <c r="BA200" s="1207"/>
      <c r="BB200" s="1207"/>
    </row>
    <row r="201" spans="1:54" ht="15.5" x14ac:dyDescent="0.35">
      <c r="A201" s="1206" t="s">
        <v>18587</v>
      </c>
      <c r="B201" s="1207"/>
      <c r="C201" s="1207"/>
      <c r="D201" s="1207"/>
      <c r="E201" s="1207"/>
      <c r="F201" s="1207"/>
      <c r="G201" s="1207"/>
      <c r="H201" s="1207"/>
      <c r="I201" s="1207"/>
      <c r="J201" s="1207"/>
      <c r="K201" s="1207"/>
      <c r="L201" s="1207"/>
      <c r="M201" s="1207"/>
      <c r="N201" s="1207"/>
      <c r="O201" s="1207"/>
      <c r="P201" s="1207"/>
      <c r="Q201" s="1207"/>
      <c r="R201" s="1207"/>
      <c r="S201" s="1207"/>
      <c r="T201" s="1207"/>
      <c r="U201" s="1207"/>
      <c r="V201" s="1207"/>
      <c r="W201" s="1207"/>
      <c r="X201" s="1207"/>
      <c r="Y201" s="1207"/>
      <c r="Z201" s="1207"/>
      <c r="AA201" s="1207"/>
      <c r="AB201" s="1207"/>
      <c r="AC201" s="1207"/>
      <c r="AD201" s="1207"/>
      <c r="AE201" s="1207"/>
      <c r="AF201" s="1207"/>
      <c r="AG201" s="1207"/>
      <c r="AH201" s="1207"/>
      <c r="AI201" s="1207"/>
      <c r="AJ201" s="1207"/>
      <c r="AK201" s="1207"/>
      <c r="AL201" s="1207"/>
      <c r="AM201" s="1207"/>
      <c r="AN201" s="1207"/>
      <c r="AO201" s="1207"/>
      <c r="AP201" s="1207"/>
      <c r="AQ201" s="1207"/>
      <c r="AR201" s="1207"/>
      <c r="AS201" s="1207"/>
      <c r="AT201" s="1207"/>
      <c r="AU201" s="1207"/>
      <c r="AV201" s="1207"/>
      <c r="AW201" s="1207"/>
      <c r="AX201" s="1207"/>
      <c r="AY201" s="1207"/>
      <c r="AZ201" s="1207"/>
      <c r="BA201" s="1207"/>
      <c r="BB201" s="1207"/>
    </row>
    <row r="202" spans="1:54" ht="15.5" x14ac:dyDescent="0.35">
      <c r="A202" s="1206" t="s">
        <v>18618</v>
      </c>
      <c r="B202" s="1207"/>
      <c r="C202" s="1207"/>
      <c r="D202" s="1207"/>
      <c r="E202" s="1207"/>
      <c r="F202" s="1207"/>
      <c r="G202" s="1207"/>
      <c r="H202" s="1207"/>
      <c r="I202" s="1207"/>
      <c r="J202" s="1207"/>
      <c r="K202" s="1207"/>
      <c r="L202" s="1207"/>
      <c r="M202" s="1207"/>
      <c r="N202" s="1207"/>
      <c r="O202" s="1207"/>
      <c r="P202" s="1207"/>
      <c r="Q202" s="1207"/>
      <c r="R202" s="1207"/>
      <c r="S202" s="1207"/>
      <c r="T202" s="1207"/>
      <c r="U202" s="1207"/>
      <c r="V202" s="1207"/>
      <c r="W202" s="1207"/>
      <c r="X202" s="1207"/>
      <c r="Y202" s="1207"/>
      <c r="Z202" s="1207"/>
      <c r="AA202" s="1207"/>
      <c r="AB202" s="1207"/>
      <c r="AC202" s="1207"/>
      <c r="AD202" s="1207"/>
      <c r="AE202" s="1207"/>
      <c r="AF202" s="1207"/>
      <c r="AG202" s="1207"/>
      <c r="AH202" s="1207"/>
      <c r="AI202" s="1207"/>
      <c r="AJ202" s="1207"/>
      <c r="AK202" s="1207"/>
      <c r="AL202" s="1207"/>
      <c r="AM202" s="1207"/>
      <c r="AN202" s="1207"/>
      <c r="AO202" s="1207"/>
      <c r="AP202" s="1207"/>
      <c r="AQ202" s="1207"/>
      <c r="AR202" s="1207"/>
      <c r="AS202" s="1207"/>
      <c r="AT202" s="1207"/>
      <c r="AU202" s="1207"/>
      <c r="AV202" s="1207"/>
      <c r="AW202" s="1207"/>
      <c r="AX202" s="1207"/>
      <c r="AY202" s="1207"/>
      <c r="AZ202" s="1207"/>
      <c r="BA202" s="1207"/>
      <c r="BB202" s="1207"/>
    </row>
    <row r="203" spans="1:54" ht="15.5" x14ac:dyDescent="0.35">
      <c r="A203" s="1206" t="s">
        <v>18592</v>
      </c>
      <c r="B203" s="1207"/>
      <c r="C203" s="1207"/>
      <c r="D203" s="1207"/>
      <c r="E203" s="1207"/>
      <c r="F203" s="1207"/>
      <c r="G203" s="1207"/>
      <c r="H203" s="1207"/>
      <c r="I203" s="1207"/>
      <c r="J203" s="1207"/>
      <c r="K203" s="1207"/>
      <c r="L203" s="1207"/>
      <c r="M203" s="1207"/>
      <c r="N203" s="1207"/>
      <c r="O203" s="1207"/>
      <c r="P203" s="1207"/>
      <c r="Q203" s="1207"/>
      <c r="R203" s="1207"/>
      <c r="S203" s="1207"/>
      <c r="T203" s="1207"/>
      <c r="U203" s="1207"/>
      <c r="V203" s="1207"/>
      <c r="W203" s="1207"/>
      <c r="X203" s="1207"/>
      <c r="Y203" s="1207"/>
      <c r="Z203" s="1207"/>
      <c r="AA203" s="1207"/>
      <c r="AB203" s="1207"/>
      <c r="AC203" s="1207"/>
      <c r="AD203" s="1207"/>
      <c r="AE203" s="1207"/>
      <c r="AF203" s="1207"/>
      <c r="AG203" s="1207"/>
      <c r="AH203" s="1207"/>
      <c r="AI203" s="1207"/>
      <c r="AJ203" s="1207"/>
      <c r="AK203" s="1207"/>
      <c r="AL203" s="1207"/>
      <c r="AM203" s="1207"/>
      <c r="AN203" s="1207"/>
      <c r="AO203" s="1207"/>
      <c r="AP203" s="1207"/>
      <c r="AQ203" s="1207"/>
      <c r="AR203" s="1207"/>
      <c r="AS203" s="1207"/>
      <c r="AT203" s="1207"/>
      <c r="AU203" s="1207"/>
      <c r="AV203" s="1207"/>
      <c r="AW203" s="1207"/>
      <c r="AX203" s="1207"/>
      <c r="AY203" s="1207"/>
      <c r="AZ203" s="1207"/>
      <c r="BA203" s="1207"/>
      <c r="BB203" s="1207"/>
    </row>
    <row r="204" spans="1:54" ht="15.5" x14ac:dyDescent="0.35">
      <c r="A204" s="1206" t="s">
        <v>18631</v>
      </c>
      <c r="B204" s="1207"/>
      <c r="C204" s="1207"/>
      <c r="D204" s="1207"/>
      <c r="E204" s="1207"/>
      <c r="F204" s="1207"/>
      <c r="G204" s="1207"/>
      <c r="H204" s="1207"/>
      <c r="I204" s="1207"/>
      <c r="J204" s="1207"/>
      <c r="K204" s="1207"/>
      <c r="L204" s="1207"/>
      <c r="M204" s="1207"/>
      <c r="N204" s="1207"/>
      <c r="O204" s="1207"/>
      <c r="P204" s="1207"/>
      <c r="Q204" s="1207"/>
      <c r="R204" s="1207"/>
      <c r="S204" s="1207"/>
      <c r="T204" s="1207"/>
      <c r="U204" s="1207"/>
      <c r="V204" s="1207"/>
      <c r="W204" s="1207"/>
      <c r="X204" s="1207"/>
      <c r="Y204" s="1207"/>
      <c r="Z204" s="1207"/>
      <c r="AA204" s="1207"/>
      <c r="AB204" s="1207"/>
      <c r="AC204" s="1207"/>
      <c r="AD204" s="1207"/>
      <c r="AE204" s="1207"/>
      <c r="AF204" s="1207"/>
      <c r="AG204" s="1207"/>
      <c r="AH204" s="1207"/>
      <c r="AI204" s="1207"/>
      <c r="AJ204" s="1207"/>
      <c r="AK204" s="1207"/>
      <c r="AL204" s="1207"/>
      <c r="AM204" s="1207"/>
      <c r="AN204" s="1207"/>
      <c r="AO204" s="1207"/>
      <c r="AP204" s="1207"/>
      <c r="AQ204" s="1207"/>
      <c r="AR204" s="1207"/>
      <c r="AS204" s="1207"/>
      <c r="AT204" s="1207"/>
      <c r="AU204" s="1207"/>
      <c r="AV204" s="1207"/>
      <c r="AW204" s="1207"/>
      <c r="AX204" s="1207"/>
      <c r="AY204" s="1207"/>
      <c r="AZ204" s="1207"/>
      <c r="BA204" s="1207"/>
      <c r="BB204" s="1207"/>
    </row>
    <row r="205" spans="1:54" ht="15.5" x14ac:dyDescent="0.35">
      <c r="A205" s="1206" t="s">
        <v>18632</v>
      </c>
      <c r="B205" s="1207"/>
      <c r="C205" s="1207"/>
      <c r="D205" s="1207"/>
      <c r="E205" s="1207"/>
      <c r="F205" s="1207"/>
      <c r="G205" s="1207"/>
      <c r="H205" s="1207"/>
      <c r="I205" s="1207"/>
      <c r="J205" s="1207"/>
      <c r="K205" s="1207"/>
      <c r="L205" s="1207"/>
      <c r="M205" s="1207"/>
      <c r="N205" s="1207"/>
      <c r="O205" s="1207"/>
      <c r="P205" s="1207"/>
      <c r="Q205" s="1207"/>
      <c r="R205" s="1207"/>
      <c r="S205" s="1207"/>
      <c r="T205" s="1207"/>
      <c r="U205" s="1207"/>
      <c r="V205" s="1207"/>
      <c r="W205" s="1207"/>
      <c r="X205" s="1207"/>
      <c r="Y205" s="1207"/>
      <c r="Z205" s="1207"/>
      <c r="AA205" s="1207"/>
      <c r="AB205" s="1207"/>
      <c r="AC205" s="1207"/>
      <c r="AD205" s="1207"/>
      <c r="AE205" s="1207"/>
      <c r="AF205" s="1207"/>
      <c r="AG205" s="1207"/>
      <c r="AH205" s="1207"/>
      <c r="AI205" s="1207"/>
      <c r="AJ205" s="1207"/>
      <c r="AK205" s="1207"/>
      <c r="AL205" s="1207"/>
      <c r="AM205" s="1207"/>
      <c r="AN205" s="1207"/>
      <c r="AO205" s="1207"/>
      <c r="AP205" s="1207"/>
      <c r="AQ205" s="1207"/>
      <c r="AR205" s="1207"/>
      <c r="AS205" s="1207"/>
      <c r="AT205" s="1207"/>
      <c r="AU205" s="1207"/>
      <c r="AV205" s="1207"/>
      <c r="AW205" s="1207"/>
      <c r="AX205" s="1207"/>
      <c r="AY205" s="1207"/>
      <c r="AZ205" s="1207"/>
      <c r="BA205" s="1207"/>
      <c r="BB205" s="1207"/>
    </row>
    <row r="206" spans="1:54" ht="15.5" x14ac:dyDescent="0.35">
      <c r="A206" s="1206" t="s">
        <v>18633</v>
      </c>
      <c r="B206" s="1207"/>
      <c r="C206" s="1207"/>
      <c r="D206" s="1207"/>
      <c r="E206" s="1207"/>
      <c r="F206" s="1207"/>
      <c r="G206" s="1207"/>
      <c r="H206" s="1207"/>
      <c r="I206" s="1207"/>
      <c r="J206" s="1207"/>
      <c r="K206" s="1207"/>
      <c r="L206" s="1207"/>
      <c r="M206" s="1207"/>
      <c r="N206" s="1207"/>
      <c r="O206" s="1207"/>
      <c r="P206" s="1207"/>
      <c r="Q206" s="1207"/>
      <c r="R206" s="1207"/>
      <c r="S206" s="1207"/>
      <c r="T206" s="1207"/>
      <c r="U206" s="1207"/>
      <c r="V206" s="1207"/>
      <c r="W206" s="1207"/>
      <c r="X206" s="1207"/>
      <c r="Y206" s="1207"/>
      <c r="Z206" s="1207"/>
      <c r="AA206" s="1207"/>
      <c r="AB206" s="1207"/>
      <c r="AC206" s="1207"/>
      <c r="AD206" s="1207"/>
      <c r="AE206" s="1207"/>
      <c r="AF206" s="1207"/>
      <c r="AG206" s="1207"/>
      <c r="AH206" s="1207"/>
      <c r="AI206" s="1207"/>
      <c r="AJ206" s="1207"/>
      <c r="AK206" s="1207"/>
      <c r="AL206" s="1207"/>
      <c r="AM206" s="1207"/>
      <c r="AN206" s="1207"/>
      <c r="AO206" s="1207"/>
      <c r="AP206" s="1207"/>
      <c r="AQ206" s="1207"/>
      <c r="AR206" s="1207"/>
      <c r="AS206" s="1207"/>
      <c r="AT206" s="1207"/>
      <c r="AU206" s="1207"/>
      <c r="AV206" s="1207"/>
      <c r="AW206" s="1207"/>
      <c r="AX206" s="1207"/>
      <c r="AY206" s="1207"/>
      <c r="AZ206" s="1207"/>
      <c r="BA206" s="1207"/>
      <c r="BB206" s="1207"/>
    </row>
    <row r="207" spans="1:54" ht="15.5" x14ac:dyDescent="0.35">
      <c r="A207" s="1206" t="s">
        <v>18634</v>
      </c>
      <c r="B207" s="1207"/>
      <c r="C207" s="1207"/>
      <c r="D207" s="1207"/>
      <c r="E207" s="1207"/>
      <c r="F207" s="1207"/>
      <c r="G207" s="1207"/>
      <c r="H207" s="1207"/>
      <c r="I207" s="1207"/>
      <c r="J207" s="1207"/>
      <c r="K207" s="1207"/>
      <c r="L207" s="1207"/>
      <c r="M207" s="1207"/>
      <c r="N207" s="1207"/>
      <c r="O207" s="1207"/>
      <c r="P207" s="1207"/>
      <c r="Q207" s="1207"/>
      <c r="R207" s="1207"/>
      <c r="S207" s="1207"/>
      <c r="T207" s="1207"/>
      <c r="U207" s="1207"/>
      <c r="V207" s="1207"/>
      <c r="W207" s="1207"/>
      <c r="X207" s="1207"/>
      <c r="Y207" s="1207"/>
      <c r="Z207" s="1207"/>
      <c r="AA207" s="1207"/>
      <c r="AB207" s="1207"/>
      <c r="AC207" s="1207"/>
      <c r="AD207" s="1207"/>
      <c r="AE207" s="1207"/>
      <c r="AF207" s="1207"/>
      <c r="AG207" s="1207"/>
      <c r="AH207" s="1207"/>
      <c r="AI207" s="1207"/>
      <c r="AJ207" s="1207"/>
      <c r="AK207" s="1207"/>
      <c r="AL207" s="1207"/>
      <c r="AM207" s="1207"/>
      <c r="AN207" s="1207"/>
      <c r="AO207" s="1207"/>
      <c r="AP207" s="1207"/>
      <c r="AQ207" s="1207"/>
      <c r="AR207" s="1207"/>
      <c r="AS207" s="1207"/>
      <c r="AT207" s="1207"/>
      <c r="AU207" s="1207"/>
      <c r="AV207" s="1207"/>
      <c r="AW207" s="1207"/>
      <c r="AX207" s="1207"/>
      <c r="AY207" s="1207"/>
      <c r="AZ207" s="1207"/>
      <c r="BA207" s="1207"/>
      <c r="BB207" s="1207"/>
    </row>
    <row r="208" spans="1:54" ht="15.5" x14ac:dyDescent="0.35">
      <c r="A208" s="1206" t="s">
        <v>18635</v>
      </c>
      <c r="B208" s="1207"/>
      <c r="C208" s="1207"/>
      <c r="D208" s="1207"/>
      <c r="E208" s="1207"/>
      <c r="F208" s="1207"/>
      <c r="G208" s="1207"/>
      <c r="H208" s="1207"/>
      <c r="I208" s="1207"/>
      <c r="J208" s="1207"/>
      <c r="K208" s="1207"/>
      <c r="L208" s="1207"/>
      <c r="M208" s="1207"/>
      <c r="N208" s="1207"/>
      <c r="O208" s="1207"/>
      <c r="P208" s="1207"/>
      <c r="Q208" s="1207"/>
      <c r="R208" s="1207"/>
      <c r="S208" s="1207"/>
      <c r="T208" s="1207"/>
      <c r="U208" s="1207"/>
      <c r="V208" s="1207"/>
      <c r="W208" s="1207"/>
      <c r="X208" s="1207"/>
      <c r="Y208" s="1207"/>
      <c r="Z208" s="1207"/>
      <c r="AA208" s="1207"/>
      <c r="AB208" s="1207"/>
      <c r="AC208" s="1207"/>
      <c r="AD208" s="1207"/>
      <c r="AE208" s="1207"/>
      <c r="AF208" s="1207"/>
      <c r="AG208" s="1207"/>
      <c r="AH208" s="1207"/>
      <c r="AI208" s="1207"/>
      <c r="AJ208" s="1207"/>
      <c r="AK208" s="1207"/>
      <c r="AL208" s="1207"/>
      <c r="AM208" s="1207"/>
      <c r="AN208" s="1207"/>
      <c r="AO208" s="1207"/>
      <c r="AP208" s="1207"/>
      <c r="AQ208" s="1207"/>
      <c r="AR208" s="1207"/>
      <c r="AS208" s="1207"/>
      <c r="AT208" s="1207"/>
      <c r="AU208" s="1207"/>
      <c r="AV208" s="1207"/>
      <c r="AW208" s="1207"/>
      <c r="AX208" s="1207"/>
      <c r="AY208" s="1207"/>
      <c r="AZ208" s="1207"/>
      <c r="BA208" s="1207"/>
      <c r="BB208" s="1207"/>
    </row>
    <row r="209" spans="1:54" ht="15.5" x14ac:dyDescent="0.35">
      <c r="A209" s="1206" t="s">
        <v>18594</v>
      </c>
      <c r="B209" s="1207"/>
      <c r="C209" s="1207"/>
      <c r="D209" s="1207"/>
      <c r="E209" s="1207"/>
      <c r="F209" s="1207"/>
      <c r="G209" s="1207"/>
      <c r="H209" s="1207"/>
      <c r="I209" s="1207"/>
      <c r="J209" s="1207"/>
      <c r="K209" s="1207"/>
      <c r="L209" s="1207"/>
      <c r="M209" s="1207"/>
      <c r="N209" s="1207"/>
      <c r="O209" s="1207"/>
      <c r="P209" s="1207"/>
      <c r="Q209" s="1207"/>
      <c r="R209" s="1207"/>
      <c r="S209" s="1207"/>
      <c r="T209" s="1207"/>
      <c r="U209" s="1207"/>
      <c r="V209" s="1207"/>
      <c r="W209" s="1207"/>
      <c r="X209" s="1207"/>
      <c r="Y209" s="1207"/>
      <c r="Z209" s="1207"/>
      <c r="AA209" s="1207"/>
      <c r="AB209" s="1207"/>
      <c r="AC209" s="1207"/>
      <c r="AD209" s="1207"/>
      <c r="AE209" s="1207"/>
      <c r="AF209" s="1207"/>
      <c r="AG209" s="1207"/>
      <c r="AH209" s="1207"/>
      <c r="AI209" s="1207"/>
      <c r="AJ209" s="1207"/>
      <c r="AK209" s="1207"/>
      <c r="AL209" s="1207"/>
      <c r="AM209" s="1207"/>
      <c r="AN209" s="1207"/>
      <c r="AO209" s="1207"/>
      <c r="AP209" s="1207"/>
      <c r="AQ209" s="1207"/>
      <c r="AR209" s="1207"/>
      <c r="AS209" s="1207"/>
      <c r="AT209" s="1207"/>
      <c r="AU209" s="1207"/>
      <c r="AV209" s="1207"/>
      <c r="AW209" s="1207"/>
      <c r="AX209" s="1207"/>
      <c r="AY209" s="1207"/>
      <c r="AZ209" s="1207"/>
      <c r="BA209" s="1207"/>
      <c r="BB209" s="1207"/>
    </row>
    <row r="210" spans="1:54" ht="15.5" x14ac:dyDescent="0.35">
      <c r="A210" s="1206" t="s">
        <v>18636</v>
      </c>
      <c r="B210" s="1207"/>
      <c r="C210" s="1207"/>
      <c r="D210" s="1207"/>
      <c r="E210" s="1207"/>
      <c r="F210" s="1207"/>
      <c r="G210" s="1207"/>
      <c r="H210" s="1207"/>
      <c r="I210" s="1207"/>
      <c r="J210" s="1207"/>
      <c r="K210" s="1207"/>
      <c r="L210" s="1207"/>
      <c r="M210" s="1207"/>
      <c r="N210" s="1207"/>
      <c r="O210" s="1207"/>
      <c r="P210" s="1207"/>
      <c r="Q210" s="1207"/>
      <c r="R210" s="1207"/>
      <c r="S210" s="1207"/>
      <c r="T210" s="1207"/>
      <c r="U210" s="1207"/>
      <c r="V210" s="1207"/>
      <c r="W210" s="1207"/>
      <c r="X210" s="1207"/>
      <c r="Y210" s="1207"/>
      <c r="Z210" s="1207"/>
      <c r="AA210" s="1207"/>
      <c r="AB210" s="1207"/>
      <c r="AC210" s="1207"/>
      <c r="AD210" s="1207"/>
      <c r="AE210" s="1207"/>
      <c r="AF210" s="1207"/>
      <c r="AG210" s="1207"/>
      <c r="AH210" s="1207"/>
      <c r="AI210" s="1207"/>
      <c r="AJ210" s="1207"/>
      <c r="AK210" s="1207"/>
      <c r="AL210" s="1207"/>
      <c r="AM210" s="1207"/>
      <c r="AN210" s="1207"/>
      <c r="AO210" s="1207"/>
      <c r="AP210" s="1207"/>
      <c r="AQ210" s="1207"/>
      <c r="AR210" s="1207"/>
      <c r="AS210" s="1207"/>
      <c r="AT210" s="1207"/>
      <c r="AU210" s="1207"/>
      <c r="AV210" s="1207"/>
      <c r="AW210" s="1207"/>
      <c r="AX210" s="1207"/>
      <c r="AY210" s="1207"/>
      <c r="AZ210" s="1207"/>
      <c r="BA210" s="1207"/>
      <c r="BB210" s="1207"/>
    </row>
    <row r="211" spans="1:54" ht="15.5" x14ac:dyDescent="0.35">
      <c r="A211" s="1206" t="s">
        <v>18637</v>
      </c>
      <c r="B211" s="1207"/>
      <c r="C211" s="1207"/>
      <c r="D211" s="1207"/>
      <c r="E211" s="1207"/>
      <c r="F211" s="1207"/>
      <c r="G211" s="1207"/>
      <c r="H211" s="1207"/>
      <c r="I211" s="1207"/>
      <c r="J211" s="1207"/>
      <c r="K211" s="1207"/>
      <c r="L211" s="1207"/>
      <c r="M211" s="1207"/>
      <c r="N211" s="1207"/>
      <c r="O211" s="1207"/>
      <c r="P211" s="1207"/>
      <c r="Q211" s="1207"/>
      <c r="R211" s="1207"/>
      <c r="S211" s="1207"/>
      <c r="T211" s="1207"/>
      <c r="U211" s="1207"/>
      <c r="V211" s="1207"/>
      <c r="W211" s="1207"/>
      <c r="X211" s="1207"/>
      <c r="Y211" s="1207"/>
      <c r="Z211" s="1207"/>
      <c r="AA211" s="1207"/>
      <c r="AB211" s="1207"/>
      <c r="AC211" s="1207"/>
      <c r="AD211" s="1207"/>
      <c r="AE211" s="1207"/>
      <c r="AF211" s="1207"/>
      <c r="AG211" s="1207"/>
      <c r="AH211" s="1207"/>
      <c r="AI211" s="1207"/>
      <c r="AJ211" s="1207"/>
      <c r="AK211" s="1207"/>
      <c r="AL211" s="1207"/>
      <c r="AM211" s="1207"/>
      <c r="AN211" s="1207"/>
      <c r="AO211" s="1207"/>
      <c r="AP211" s="1207"/>
      <c r="AQ211" s="1207"/>
      <c r="AR211" s="1207"/>
      <c r="AS211" s="1207"/>
      <c r="AT211" s="1207"/>
      <c r="AU211" s="1207"/>
      <c r="AV211" s="1207"/>
      <c r="AW211" s="1207"/>
      <c r="AX211" s="1207"/>
      <c r="AY211" s="1207"/>
      <c r="AZ211" s="1207"/>
      <c r="BA211" s="1207"/>
      <c r="BB211" s="1207"/>
    </row>
    <row r="212" spans="1:54" ht="15.5" x14ac:dyDescent="0.35">
      <c r="A212" s="1206" t="s">
        <v>18638</v>
      </c>
      <c r="B212" s="1207"/>
      <c r="C212" s="1207"/>
      <c r="D212" s="1207"/>
      <c r="E212" s="1207"/>
      <c r="F212" s="1207"/>
      <c r="G212" s="1207"/>
      <c r="H212" s="1207"/>
      <c r="I212" s="1207"/>
      <c r="J212" s="1207"/>
      <c r="K212" s="1207"/>
      <c r="L212" s="1207"/>
      <c r="M212" s="1207"/>
      <c r="N212" s="1207"/>
      <c r="O212" s="1207"/>
      <c r="P212" s="1207"/>
      <c r="Q212" s="1207"/>
      <c r="R212" s="1207"/>
      <c r="S212" s="1207"/>
      <c r="T212" s="1207"/>
      <c r="U212" s="1207"/>
      <c r="V212" s="1207"/>
      <c r="W212" s="1207"/>
      <c r="X212" s="1207"/>
      <c r="Y212" s="1207"/>
      <c r="Z212" s="1207"/>
      <c r="AA212" s="1207"/>
      <c r="AB212" s="1207"/>
      <c r="AC212" s="1207"/>
      <c r="AD212" s="1207"/>
      <c r="AE212" s="1207"/>
      <c r="AF212" s="1207"/>
      <c r="AG212" s="1207"/>
      <c r="AH212" s="1207"/>
      <c r="AI212" s="1207"/>
      <c r="AJ212" s="1207"/>
      <c r="AK212" s="1207"/>
      <c r="AL212" s="1207"/>
      <c r="AM212" s="1207"/>
      <c r="AN212" s="1207"/>
      <c r="AO212" s="1207"/>
      <c r="AP212" s="1207"/>
      <c r="AQ212" s="1207"/>
      <c r="AR212" s="1207"/>
      <c r="AS212" s="1207"/>
      <c r="AT212" s="1207"/>
      <c r="AU212" s="1207"/>
      <c r="AV212" s="1207"/>
      <c r="AW212" s="1207"/>
      <c r="AX212" s="1207"/>
      <c r="AY212" s="1207"/>
      <c r="AZ212" s="1207"/>
      <c r="BA212" s="1207"/>
      <c r="BB212" s="1207"/>
    </row>
    <row r="213" spans="1:54" ht="46.5" x14ac:dyDescent="0.35">
      <c r="A213" s="1206" t="s">
        <v>18639</v>
      </c>
      <c r="B213" s="1207"/>
      <c r="C213" s="1207"/>
      <c r="D213" s="1207"/>
      <c r="E213" s="1207"/>
      <c r="F213" s="1207"/>
      <c r="G213" s="1207"/>
      <c r="H213" s="1207"/>
      <c r="I213" s="1207"/>
      <c r="J213" s="1207"/>
      <c r="K213" s="1207"/>
      <c r="L213" s="1207"/>
      <c r="M213" s="1207"/>
      <c r="N213" s="1207"/>
      <c r="O213" s="1207"/>
      <c r="P213" s="1207"/>
      <c r="Q213" s="1207"/>
      <c r="R213" s="1207"/>
      <c r="S213" s="1207"/>
      <c r="T213" s="1207"/>
      <c r="U213" s="1207"/>
      <c r="V213" s="1207"/>
      <c r="W213" s="1207"/>
      <c r="X213" s="1207"/>
      <c r="Y213" s="1207"/>
      <c r="Z213" s="1207"/>
      <c r="AA213" s="1207"/>
      <c r="AB213" s="1207"/>
      <c r="AC213" s="1207"/>
      <c r="AD213" s="1207"/>
      <c r="AE213" s="1207"/>
      <c r="AF213" s="1207"/>
      <c r="AG213" s="1207"/>
      <c r="AH213" s="1207"/>
      <c r="AI213" s="1207"/>
      <c r="AJ213" s="1207"/>
      <c r="AK213" s="1207"/>
      <c r="AL213" s="1207"/>
      <c r="AM213" s="1207"/>
      <c r="AN213" s="1207"/>
      <c r="AO213" s="1207"/>
      <c r="AP213" s="1207"/>
      <c r="AQ213" s="1207"/>
      <c r="AR213" s="1207"/>
      <c r="AS213" s="1207"/>
      <c r="AT213" s="1207"/>
      <c r="AU213" s="1207"/>
      <c r="AV213" s="1207"/>
      <c r="AW213" s="1207"/>
      <c r="AX213" s="1207"/>
      <c r="AY213" s="1207"/>
      <c r="AZ213" s="1207"/>
      <c r="BA213" s="1207"/>
      <c r="BB213" s="1207"/>
    </row>
    <row r="214" spans="1:54" ht="15.5" x14ac:dyDescent="0.35">
      <c r="A214" s="1206" t="s">
        <v>18640</v>
      </c>
      <c r="B214" s="1207"/>
      <c r="C214" s="1207"/>
      <c r="D214" s="1207"/>
      <c r="E214" s="1207"/>
      <c r="F214" s="1207"/>
      <c r="G214" s="1207"/>
      <c r="H214" s="1207"/>
      <c r="I214" s="1207"/>
      <c r="J214" s="1207"/>
      <c r="K214" s="1207"/>
      <c r="L214" s="1207"/>
      <c r="M214" s="1207"/>
      <c r="N214" s="1207"/>
      <c r="O214" s="1207"/>
      <c r="P214" s="1207"/>
      <c r="Q214" s="1207"/>
      <c r="R214" s="1207"/>
      <c r="S214" s="1207"/>
      <c r="T214" s="1207"/>
      <c r="U214" s="1207"/>
      <c r="V214" s="1207"/>
      <c r="W214" s="1207"/>
      <c r="X214" s="1207"/>
      <c r="Y214" s="1207"/>
      <c r="Z214" s="1207"/>
      <c r="AA214" s="1207"/>
      <c r="AB214" s="1207"/>
      <c r="AC214" s="1207"/>
      <c r="AD214" s="1207"/>
      <c r="AE214" s="1207"/>
      <c r="AF214" s="1207"/>
      <c r="AG214" s="1207"/>
      <c r="AH214" s="1207"/>
      <c r="AI214" s="1207"/>
      <c r="AJ214" s="1207"/>
      <c r="AK214" s="1207"/>
      <c r="AL214" s="1207"/>
      <c r="AM214" s="1207"/>
      <c r="AN214" s="1207"/>
      <c r="AO214" s="1207"/>
      <c r="AP214" s="1207"/>
      <c r="AQ214" s="1207"/>
      <c r="AR214" s="1207"/>
      <c r="AS214" s="1207"/>
      <c r="AT214" s="1207"/>
      <c r="AU214" s="1207"/>
      <c r="AV214" s="1207"/>
      <c r="AW214" s="1207"/>
      <c r="AX214" s="1207"/>
      <c r="AY214" s="1207"/>
      <c r="AZ214" s="1207"/>
      <c r="BA214" s="1207"/>
      <c r="BB214" s="1207"/>
    </row>
    <row r="215" spans="1:54" ht="46.5" x14ac:dyDescent="0.35">
      <c r="A215" s="1206" t="s">
        <v>18641</v>
      </c>
      <c r="B215" s="1207"/>
      <c r="C215" s="1207"/>
      <c r="D215" s="1207"/>
      <c r="E215" s="1207"/>
      <c r="F215" s="1207"/>
      <c r="G215" s="1207"/>
      <c r="H215" s="1207"/>
      <c r="I215" s="1207"/>
      <c r="J215" s="1207"/>
      <c r="K215" s="1207"/>
      <c r="L215" s="1207"/>
      <c r="M215" s="1207"/>
      <c r="N215" s="1207"/>
      <c r="O215" s="1207"/>
      <c r="P215" s="1207"/>
      <c r="Q215" s="1207"/>
      <c r="R215" s="1207"/>
      <c r="S215" s="1207"/>
      <c r="T215" s="1207"/>
      <c r="U215" s="1207"/>
      <c r="V215" s="1207"/>
      <c r="W215" s="1207"/>
      <c r="X215" s="1207"/>
      <c r="Y215" s="1207"/>
      <c r="Z215" s="1207"/>
      <c r="AA215" s="1207"/>
      <c r="AB215" s="1207"/>
      <c r="AC215" s="1207"/>
      <c r="AD215" s="1207"/>
      <c r="AE215" s="1207"/>
      <c r="AF215" s="1207"/>
      <c r="AG215" s="1207"/>
      <c r="AH215" s="1207"/>
      <c r="AI215" s="1207"/>
      <c r="AJ215" s="1207"/>
      <c r="AK215" s="1207"/>
      <c r="AL215" s="1207"/>
      <c r="AM215" s="1207"/>
      <c r="AN215" s="1207"/>
      <c r="AO215" s="1207"/>
      <c r="AP215" s="1207"/>
      <c r="AQ215" s="1207"/>
      <c r="AR215" s="1207"/>
      <c r="AS215" s="1207"/>
      <c r="AT215" s="1207"/>
      <c r="AU215" s="1207"/>
      <c r="AV215" s="1207"/>
      <c r="AW215" s="1207"/>
      <c r="AX215" s="1207"/>
      <c r="AY215" s="1207"/>
      <c r="AZ215" s="1207"/>
      <c r="BA215" s="1207"/>
      <c r="BB215" s="1207"/>
    </row>
    <row r="216" spans="1:54" ht="15.5" x14ac:dyDescent="0.35">
      <c r="A216" s="1206" t="s">
        <v>18642</v>
      </c>
      <c r="B216" s="1207" t="s">
        <v>18600</v>
      </c>
      <c r="C216" s="1207"/>
      <c r="D216" s="1207"/>
      <c r="E216" s="1207"/>
      <c r="F216" s="1207"/>
      <c r="G216" s="1207"/>
      <c r="H216" s="1207"/>
      <c r="I216" s="1207"/>
      <c r="J216" s="1207"/>
      <c r="K216" s="1207"/>
      <c r="L216" s="1207"/>
      <c r="M216" s="1207"/>
      <c r="N216" s="1207"/>
      <c r="O216" s="1207"/>
      <c r="P216" s="1207"/>
      <c r="Q216" s="1207"/>
      <c r="R216" s="1207"/>
      <c r="S216" s="1207"/>
      <c r="T216" s="1207"/>
      <c r="U216" s="1207"/>
      <c r="V216" s="1207"/>
      <c r="W216" s="1207"/>
      <c r="X216" s="1207"/>
      <c r="Y216" s="1207"/>
      <c r="Z216" s="1207"/>
      <c r="AA216" s="1207"/>
      <c r="AB216" s="1207"/>
      <c r="AC216" s="1207"/>
      <c r="AD216" s="1207"/>
      <c r="AE216" s="1207"/>
      <c r="AF216" s="1207"/>
      <c r="AG216" s="1207"/>
      <c r="AH216" s="1207"/>
      <c r="AI216" s="1207"/>
      <c r="AJ216" s="1207"/>
      <c r="AK216" s="1207"/>
      <c r="AL216" s="1207"/>
      <c r="AM216" s="1207"/>
      <c r="AN216" s="1207"/>
      <c r="AO216" s="1207"/>
      <c r="AP216" s="1207"/>
      <c r="AQ216" s="1207"/>
      <c r="AR216" s="1207"/>
      <c r="AS216" s="1207"/>
      <c r="AT216" s="1207"/>
      <c r="AU216" s="1207"/>
      <c r="AV216" s="1207"/>
      <c r="AW216" s="1207"/>
      <c r="AX216" s="1207"/>
      <c r="AY216" s="1207"/>
      <c r="AZ216" s="1207"/>
      <c r="BA216" s="1207"/>
      <c r="BB216" s="1207"/>
    </row>
    <row r="217" spans="1:54" ht="15.5" x14ac:dyDescent="0.35">
      <c r="A217" s="1206" t="s">
        <v>18601</v>
      </c>
      <c r="B217" s="1207"/>
      <c r="C217" s="1207"/>
      <c r="D217" s="1207"/>
      <c r="E217" s="1207"/>
      <c r="F217" s="1207"/>
      <c r="G217" s="1207"/>
      <c r="H217" s="1207"/>
      <c r="I217" s="1207"/>
      <c r="J217" s="1207"/>
      <c r="K217" s="1207"/>
      <c r="L217" s="1207"/>
      <c r="M217" s="1207"/>
      <c r="N217" s="1207"/>
      <c r="O217" s="1207"/>
      <c r="P217" s="1207"/>
      <c r="Q217" s="1207"/>
      <c r="R217" s="1207"/>
      <c r="S217" s="1207"/>
      <c r="T217" s="1207"/>
      <c r="U217" s="1207"/>
      <c r="V217" s="1207"/>
      <c r="W217" s="1207"/>
      <c r="X217" s="1207"/>
      <c r="Y217" s="1207"/>
      <c r="Z217" s="1207"/>
      <c r="AA217" s="1207"/>
      <c r="AB217" s="1207"/>
      <c r="AC217" s="1207"/>
      <c r="AD217" s="1207"/>
      <c r="AE217" s="1207"/>
      <c r="AF217" s="1207"/>
      <c r="AG217" s="1207"/>
      <c r="AH217" s="1207"/>
      <c r="AI217" s="1207"/>
      <c r="AJ217" s="1207"/>
      <c r="AK217" s="1207"/>
      <c r="AL217" s="1207"/>
      <c r="AM217" s="1207"/>
      <c r="AN217" s="1207"/>
      <c r="AO217" s="1207"/>
      <c r="AP217" s="1207"/>
      <c r="AQ217" s="1207"/>
      <c r="AR217" s="1207"/>
      <c r="AS217" s="1207"/>
      <c r="AT217" s="1207"/>
      <c r="AU217" s="1207"/>
      <c r="AV217" s="1207"/>
      <c r="AW217" s="1207"/>
      <c r="AX217" s="1207"/>
      <c r="AY217" s="1207"/>
      <c r="AZ217" s="1207"/>
      <c r="BA217" s="1207"/>
      <c r="BB217" s="1207"/>
    </row>
    <row r="218" spans="1:54" ht="15.5" x14ac:dyDescent="0.35">
      <c r="A218" s="1206" t="s">
        <v>18602</v>
      </c>
      <c r="B218" s="1207"/>
      <c r="C218" s="1207"/>
      <c r="D218" s="1207"/>
      <c r="E218" s="1207"/>
      <c r="F218" s="1207"/>
      <c r="G218" s="1207"/>
      <c r="H218" s="1207"/>
      <c r="I218" s="1207"/>
      <c r="J218" s="1207"/>
      <c r="K218" s="1207"/>
      <c r="L218" s="1207"/>
      <c r="M218" s="1207"/>
      <c r="N218" s="1207"/>
      <c r="O218" s="1207"/>
      <c r="P218" s="1207"/>
      <c r="Q218" s="1207"/>
      <c r="R218" s="1207"/>
      <c r="S218" s="1207"/>
      <c r="T218" s="1207"/>
      <c r="U218" s="1207"/>
      <c r="V218" s="1207"/>
      <c r="W218" s="1207"/>
      <c r="X218" s="1207"/>
      <c r="Y218" s="1207"/>
      <c r="Z218" s="1207"/>
      <c r="AA218" s="1207"/>
      <c r="AB218" s="1207"/>
      <c r="AC218" s="1207"/>
      <c r="AD218" s="1207"/>
      <c r="AE218" s="1207"/>
      <c r="AF218" s="1207"/>
      <c r="AG218" s="1207"/>
      <c r="AH218" s="1207"/>
      <c r="AI218" s="1207"/>
      <c r="AJ218" s="1207"/>
      <c r="AK218" s="1207"/>
      <c r="AL218" s="1207"/>
      <c r="AM218" s="1207"/>
      <c r="AN218" s="1207"/>
      <c r="AO218" s="1207"/>
      <c r="AP218" s="1207"/>
      <c r="AQ218" s="1207"/>
      <c r="AR218" s="1207"/>
      <c r="AS218" s="1207"/>
      <c r="AT218" s="1207"/>
      <c r="AU218" s="1207"/>
      <c r="AV218" s="1207"/>
      <c r="AW218" s="1207"/>
      <c r="AX218" s="1207"/>
      <c r="AY218" s="1207"/>
      <c r="AZ218" s="1207"/>
      <c r="BA218" s="1207"/>
      <c r="BB218" s="1207"/>
    </row>
    <row r="219" spans="1:54" ht="15.5" x14ac:dyDescent="0.35">
      <c r="A219" s="1206" t="s">
        <v>18603</v>
      </c>
      <c r="B219" s="1207"/>
      <c r="C219" s="1207"/>
      <c r="D219" s="1207"/>
      <c r="E219" s="1207"/>
      <c r="F219" s="1207"/>
      <c r="G219" s="1207"/>
      <c r="H219" s="1207"/>
      <c r="I219" s="1207"/>
      <c r="J219" s="1207"/>
      <c r="K219" s="1207"/>
      <c r="L219" s="1207"/>
      <c r="M219" s="1207"/>
      <c r="N219" s="1207"/>
      <c r="O219" s="1207"/>
      <c r="P219" s="1207"/>
      <c r="Q219" s="1207"/>
      <c r="R219" s="1207"/>
      <c r="S219" s="1207"/>
      <c r="T219" s="1207"/>
      <c r="U219" s="1207"/>
      <c r="V219" s="1207"/>
      <c r="W219" s="1207"/>
      <c r="X219" s="1207"/>
      <c r="Y219" s="1207"/>
      <c r="Z219" s="1207"/>
      <c r="AA219" s="1207"/>
      <c r="AB219" s="1207"/>
      <c r="AC219" s="1207"/>
      <c r="AD219" s="1207"/>
      <c r="AE219" s="1207"/>
      <c r="AF219" s="1207"/>
      <c r="AG219" s="1207"/>
      <c r="AH219" s="1207"/>
      <c r="AI219" s="1207"/>
      <c r="AJ219" s="1207"/>
      <c r="AK219" s="1207"/>
      <c r="AL219" s="1207"/>
      <c r="AM219" s="1207"/>
      <c r="AN219" s="1207"/>
      <c r="AO219" s="1207"/>
      <c r="AP219" s="1207"/>
      <c r="AQ219" s="1207"/>
      <c r="AR219" s="1207"/>
      <c r="AS219" s="1207"/>
      <c r="AT219" s="1207"/>
      <c r="AU219" s="1207"/>
      <c r="AV219" s="1207"/>
      <c r="AW219" s="1207"/>
      <c r="AX219" s="1207"/>
      <c r="AY219" s="1207"/>
      <c r="AZ219" s="1207"/>
      <c r="BA219" s="1207"/>
      <c r="BB219" s="1207"/>
    </row>
    <row r="220" spans="1:54" ht="15.5" x14ac:dyDescent="0.35">
      <c r="A220" s="1206" t="s">
        <v>18604</v>
      </c>
      <c r="B220" s="1207"/>
      <c r="C220" s="1207"/>
      <c r="D220" s="1207"/>
      <c r="E220" s="1207"/>
      <c r="F220" s="1207"/>
      <c r="G220" s="1207"/>
      <c r="H220" s="1207"/>
      <c r="I220" s="1207"/>
      <c r="J220" s="1207"/>
      <c r="K220" s="1207"/>
      <c r="L220" s="1207"/>
      <c r="M220" s="1207"/>
      <c r="N220" s="1207"/>
      <c r="O220" s="1207"/>
      <c r="P220" s="1207"/>
      <c r="Q220" s="1207"/>
      <c r="R220" s="1207"/>
      <c r="S220" s="1207"/>
      <c r="T220" s="1207"/>
      <c r="U220" s="1207"/>
      <c r="V220" s="1207"/>
      <c r="W220" s="1207"/>
      <c r="X220" s="1207"/>
      <c r="Y220" s="1207"/>
      <c r="Z220" s="1207"/>
      <c r="AA220" s="1207"/>
      <c r="AB220" s="1207"/>
      <c r="AC220" s="1207"/>
      <c r="AD220" s="1207"/>
      <c r="AE220" s="1207"/>
      <c r="AF220" s="1207"/>
      <c r="AG220" s="1207"/>
      <c r="AH220" s="1207"/>
      <c r="AI220" s="1207"/>
      <c r="AJ220" s="1207"/>
      <c r="AK220" s="1207"/>
      <c r="AL220" s="1207"/>
      <c r="AM220" s="1207"/>
      <c r="AN220" s="1207"/>
      <c r="AO220" s="1207"/>
      <c r="AP220" s="1207"/>
      <c r="AQ220" s="1207"/>
      <c r="AR220" s="1207"/>
      <c r="AS220" s="1207"/>
      <c r="AT220" s="1207"/>
      <c r="AU220" s="1207"/>
      <c r="AV220" s="1207"/>
      <c r="AW220" s="1207"/>
      <c r="AX220" s="1207"/>
      <c r="AY220" s="1207"/>
      <c r="AZ220" s="1207"/>
      <c r="BA220" s="1207"/>
      <c r="BB220" s="1207"/>
    </row>
    <row r="221" spans="1:54" ht="15.5" x14ac:dyDescent="0.35">
      <c r="A221" s="1206" t="s">
        <v>18605</v>
      </c>
      <c r="B221" s="1207"/>
      <c r="C221" s="1207"/>
      <c r="D221" s="1207"/>
      <c r="E221" s="1207"/>
      <c r="F221" s="1207"/>
      <c r="G221" s="1207"/>
      <c r="H221" s="1207"/>
      <c r="I221" s="1207"/>
      <c r="J221" s="1207"/>
      <c r="K221" s="1207"/>
      <c r="L221" s="1207"/>
      <c r="M221" s="1207"/>
      <c r="N221" s="1207"/>
      <c r="O221" s="1207"/>
      <c r="P221" s="1207"/>
      <c r="Q221" s="1207"/>
      <c r="R221" s="1207"/>
      <c r="S221" s="1207"/>
      <c r="T221" s="1207"/>
      <c r="U221" s="1207"/>
      <c r="V221" s="1207"/>
      <c r="W221" s="1207"/>
      <c r="X221" s="1207"/>
      <c r="Y221" s="1207"/>
      <c r="Z221" s="1207"/>
      <c r="AA221" s="1207"/>
      <c r="AB221" s="1207"/>
      <c r="AC221" s="1207"/>
      <c r="AD221" s="1207"/>
      <c r="AE221" s="1207"/>
      <c r="AF221" s="1207"/>
      <c r="AG221" s="1207"/>
      <c r="AH221" s="1207"/>
      <c r="AI221" s="1207"/>
      <c r="AJ221" s="1207"/>
      <c r="AK221" s="1207"/>
      <c r="AL221" s="1207"/>
      <c r="AM221" s="1207"/>
      <c r="AN221" s="1207"/>
      <c r="AO221" s="1207"/>
      <c r="AP221" s="1207"/>
      <c r="AQ221" s="1207"/>
      <c r="AR221" s="1207"/>
      <c r="AS221" s="1207"/>
      <c r="AT221" s="1207"/>
      <c r="AU221" s="1207"/>
      <c r="AV221" s="1207"/>
      <c r="AW221" s="1207"/>
      <c r="AX221" s="1207"/>
      <c r="AY221" s="1207"/>
      <c r="AZ221" s="1207"/>
      <c r="BA221" s="1207"/>
      <c r="BB221" s="1207"/>
    </row>
    <row r="222" spans="1:54" ht="15.5" x14ac:dyDescent="0.35">
      <c r="A222" s="1206" t="s">
        <v>18606</v>
      </c>
      <c r="B222" s="1207"/>
      <c r="C222" s="1207"/>
      <c r="D222" s="1207"/>
      <c r="E222" s="1207"/>
      <c r="F222" s="1207"/>
      <c r="G222" s="1207"/>
      <c r="H222" s="1207"/>
      <c r="I222" s="1207"/>
      <c r="J222" s="1207"/>
      <c r="K222" s="1207"/>
      <c r="L222" s="1207"/>
      <c r="M222" s="1207"/>
      <c r="N222" s="1207"/>
      <c r="O222" s="1207"/>
      <c r="P222" s="1207"/>
      <c r="Q222" s="1207"/>
      <c r="R222" s="1207"/>
      <c r="S222" s="1207"/>
      <c r="T222" s="1207"/>
      <c r="U222" s="1207"/>
      <c r="V222" s="1207"/>
      <c r="W222" s="1207"/>
      <c r="X222" s="1207"/>
      <c r="Y222" s="1207"/>
      <c r="Z222" s="1207"/>
      <c r="AA222" s="1207"/>
      <c r="AB222" s="1207"/>
      <c r="AC222" s="1207"/>
      <c r="AD222" s="1207"/>
      <c r="AE222" s="1207"/>
      <c r="AF222" s="1207"/>
      <c r="AG222" s="1207"/>
      <c r="AH222" s="1207"/>
      <c r="AI222" s="1207"/>
      <c r="AJ222" s="1207"/>
      <c r="AK222" s="1207"/>
      <c r="AL222" s="1207"/>
      <c r="AM222" s="1207"/>
      <c r="AN222" s="1207"/>
      <c r="AO222" s="1207"/>
      <c r="AP222" s="1207"/>
      <c r="AQ222" s="1207"/>
      <c r="AR222" s="1207"/>
      <c r="AS222" s="1207"/>
      <c r="AT222" s="1207"/>
      <c r="AU222" s="1207"/>
      <c r="AV222" s="1207"/>
      <c r="AW222" s="1207"/>
      <c r="AX222" s="1207"/>
      <c r="AY222" s="1207"/>
      <c r="AZ222" s="1207"/>
      <c r="BA222" s="1207"/>
      <c r="BB222" s="1207"/>
    </row>
    <row r="223" spans="1:54" ht="15.5" x14ac:dyDescent="0.35">
      <c r="A223" s="1206" t="s">
        <v>18607</v>
      </c>
      <c r="B223" s="1207"/>
      <c r="C223" s="1207"/>
      <c r="D223" s="1207"/>
      <c r="E223" s="1207"/>
      <c r="F223" s="1207"/>
      <c r="G223" s="1207"/>
      <c r="H223" s="1207"/>
      <c r="I223" s="1207"/>
      <c r="J223" s="1207"/>
      <c r="K223" s="1207"/>
      <c r="L223" s="1207"/>
      <c r="M223" s="1207"/>
      <c r="N223" s="1207"/>
      <c r="O223" s="1207"/>
      <c r="P223" s="1207"/>
      <c r="Q223" s="1207"/>
      <c r="R223" s="1207"/>
      <c r="S223" s="1207"/>
      <c r="T223" s="1207"/>
      <c r="U223" s="1207"/>
      <c r="V223" s="1207"/>
      <c r="W223" s="1207"/>
      <c r="X223" s="1207"/>
      <c r="Y223" s="1207"/>
      <c r="Z223" s="1207"/>
      <c r="AA223" s="1207"/>
      <c r="AB223" s="1207"/>
      <c r="AC223" s="1207"/>
      <c r="AD223" s="1207"/>
      <c r="AE223" s="1207"/>
      <c r="AF223" s="1207"/>
      <c r="AG223" s="1207"/>
      <c r="AH223" s="1207"/>
      <c r="AI223" s="1207"/>
      <c r="AJ223" s="1207"/>
      <c r="AK223" s="1207"/>
      <c r="AL223" s="1207"/>
      <c r="AM223" s="1207"/>
      <c r="AN223" s="1207"/>
      <c r="AO223" s="1207"/>
      <c r="AP223" s="1207"/>
      <c r="AQ223" s="1207"/>
      <c r="AR223" s="1207"/>
      <c r="AS223" s="1207"/>
      <c r="AT223" s="1207"/>
      <c r="AU223" s="1207"/>
      <c r="AV223" s="1207"/>
      <c r="AW223" s="1207"/>
      <c r="AX223" s="1207"/>
      <c r="AY223" s="1207"/>
      <c r="AZ223" s="1207"/>
      <c r="BA223" s="1207"/>
      <c r="BB223" s="1207"/>
    </row>
    <row r="224" spans="1:54" ht="15.5" x14ac:dyDescent="0.35">
      <c r="A224" s="1206" t="s">
        <v>18608</v>
      </c>
      <c r="B224" s="1207"/>
      <c r="C224" s="1207"/>
      <c r="D224" s="1207"/>
      <c r="E224" s="1207"/>
      <c r="F224" s="1207"/>
      <c r="G224" s="1207"/>
      <c r="H224" s="1207"/>
      <c r="I224" s="1207"/>
      <c r="J224" s="1207"/>
      <c r="K224" s="1207"/>
      <c r="L224" s="1207"/>
      <c r="M224" s="1207"/>
      <c r="N224" s="1207"/>
      <c r="O224" s="1207"/>
      <c r="P224" s="1207"/>
      <c r="Q224" s="1207"/>
      <c r="R224" s="1207"/>
      <c r="S224" s="1207"/>
      <c r="T224" s="1207"/>
      <c r="U224" s="1207"/>
      <c r="V224" s="1207"/>
      <c r="W224" s="1207"/>
      <c r="X224" s="1207"/>
      <c r="Y224" s="1207"/>
      <c r="Z224" s="1207"/>
      <c r="AA224" s="1207"/>
      <c r="AB224" s="1207"/>
      <c r="AC224" s="1207"/>
      <c r="AD224" s="1207"/>
      <c r="AE224" s="1207"/>
      <c r="AF224" s="1207"/>
      <c r="AG224" s="1207"/>
      <c r="AH224" s="1207"/>
      <c r="AI224" s="1207"/>
      <c r="AJ224" s="1207"/>
      <c r="AK224" s="1207"/>
      <c r="AL224" s="1207"/>
      <c r="AM224" s="1207"/>
      <c r="AN224" s="1207"/>
      <c r="AO224" s="1207"/>
      <c r="AP224" s="1207"/>
      <c r="AQ224" s="1207"/>
      <c r="AR224" s="1207"/>
      <c r="AS224" s="1207"/>
      <c r="AT224" s="1207"/>
      <c r="AU224" s="1207"/>
      <c r="AV224" s="1207"/>
      <c r="AW224" s="1207"/>
      <c r="AX224" s="1207"/>
      <c r="AY224" s="1207"/>
      <c r="AZ224" s="1207"/>
      <c r="BA224" s="1207"/>
      <c r="BB224" s="1207"/>
    </row>
    <row r="225" spans="1:54" ht="15.5" x14ac:dyDescent="0.35">
      <c r="A225" s="1206" t="s">
        <v>18643</v>
      </c>
      <c r="B225" s="1207"/>
      <c r="C225" s="1207"/>
      <c r="D225" s="1207"/>
      <c r="E225" s="1207"/>
      <c r="F225" s="1207"/>
      <c r="G225" s="1207"/>
      <c r="H225" s="1207"/>
      <c r="I225" s="1207"/>
      <c r="J225" s="1207"/>
      <c r="K225" s="1207"/>
      <c r="L225" s="1207"/>
      <c r="M225" s="1207"/>
      <c r="N225" s="1207"/>
      <c r="O225" s="1207"/>
      <c r="P225" s="1207"/>
      <c r="Q225" s="1207"/>
      <c r="R225" s="1207"/>
      <c r="S225" s="1207"/>
      <c r="T225" s="1207"/>
      <c r="U225" s="1207"/>
      <c r="V225" s="1207"/>
      <c r="W225" s="1207"/>
      <c r="X225" s="1207"/>
      <c r="Y225" s="1207"/>
      <c r="Z225" s="1207"/>
      <c r="AA225" s="1207"/>
      <c r="AB225" s="1207"/>
      <c r="AC225" s="1207"/>
      <c r="AD225" s="1207"/>
      <c r="AE225" s="1207"/>
      <c r="AF225" s="1207"/>
      <c r="AG225" s="1207"/>
      <c r="AH225" s="1207"/>
      <c r="AI225" s="1207"/>
      <c r="AJ225" s="1207"/>
      <c r="AK225" s="1207"/>
      <c r="AL225" s="1207"/>
      <c r="AM225" s="1207"/>
      <c r="AN225" s="1207"/>
      <c r="AO225" s="1207"/>
      <c r="AP225" s="1207"/>
      <c r="AQ225" s="1207"/>
      <c r="AR225" s="1207"/>
      <c r="AS225" s="1207"/>
      <c r="AT225" s="1207"/>
      <c r="AU225" s="1207"/>
      <c r="AV225" s="1207"/>
      <c r="AW225" s="1207"/>
      <c r="AX225" s="1207"/>
      <c r="AY225" s="1207"/>
      <c r="AZ225" s="1207"/>
      <c r="BA225" s="1207"/>
      <c r="BB225" s="1207"/>
    </row>
    <row r="226" spans="1:54" ht="15.5" x14ac:dyDescent="0.35">
      <c r="A226" s="1206" t="s">
        <v>18644</v>
      </c>
      <c r="B226" s="1207"/>
      <c r="C226" s="1207"/>
      <c r="D226" s="1207"/>
      <c r="E226" s="1207"/>
      <c r="F226" s="1207"/>
      <c r="G226" s="1207"/>
      <c r="H226" s="1207"/>
      <c r="I226" s="1207"/>
      <c r="J226" s="1207"/>
      <c r="K226" s="1207"/>
      <c r="L226" s="1207"/>
      <c r="M226" s="1207"/>
      <c r="N226" s="1207"/>
      <c r="O226" s="1207"/>
      <c r="P226" s="1207"/>
      <c r="Q226" s="1207"/>
      <c r="R226" s="1207"/>
      <c r="S226" s="1207"/>
      <c r="T226" s="1207"/>
      <c r="U226" s="1207"/>
      <c r="V226" s="1207"/>
      <c r="W226" s="1207"/>
      <c r="X226" s="1207"/>
      <c r="Y226" s="1207"/>
      <c r="Z226" s="1207"/>
      <c r="AA226" s="1207"/>
      <c r="AB226" s="1207"/>
      <c r="AC226" s="1207"/>
      <c r="AD226" s="1207"/>
      <c r="AE226" s="1207"/>
      <c r="AF226" s="1207"/>
      <c r="AG226" s="1207"/>
      <c r="AH226" s="1207"/>
      <c r="AI226" s="1207"/>
      <c r="AJ226" s="1207"/>
      <c r="AK226" s="1207"/>
      <c r="AL226" s="1207"/>
      <c r="AM226" s="1207"/>
      <c r="AN226" s="1207"/>
      <c r="AO226" s="1207"/>
      <c r="AP226" s="1207"/>
      <c r="AQ226" s="1207"/>
      <c r="AR226" s="1207"/>
      <c r="AS226" s="1207"/>
      <c r="AT226" s="1207"/>
      <c r="AU226" s="1207"/>
      <c r="AV226" s="1207"/>
      <c r="AW226" s="1207"/>
      <c r="AX226" s="1207"/>
      <c r="AY226" s="1207"/>
      <c r="AZ226" s="1207"/>
      <c r="BA226" s="1207"/>
      <c r="BB226" s="1207"/>
    </row>
    <row r="227" spans="1:54" ht="15.5" x14ac:dyDescent="0.35">
      <c r="A227" s="1206" t="s">
        <v>18645</v>
      </c>
      <c r="B227" s="1207"/>
      <c r="C227" s="1207"/>
      <c r="D227" s="1207"/>
      <c r="E227" s="1207"/>
      <c r="F227" s="1207"/>
      <c r="G227" s="1207"/>
      <c r="H227" s="1207"/>
      <c r="I227" s="1207"/>
      <c r="J227" s="1207"/>
      <c r="K227" s="1207"/>
      <c r="L227" s="1207"/>
      <c r="M227" s="1207"/>
      <c r="N227" s="1207"/>
      <c r="O227" s="1207"/>
      <c r="P227" s="1207"/>
      <c r="Q227" s="1207"/>
      <c r="R227" s="1207"/>
      <c r="S227" s="1207"/>
      <c r="T227" s="1207"/>
      <c r="U227" s="1207"/>
      <c r="V227" s="1207"/>
      <c r="W227" s="1207"/>
      <c r="X227" s="1207"/>
      <c r="Y227" s="1207"/>
      <c r="Z227" s="1207"/>
      <c r="AA227" s="1207"/>
      <c r="AB227" s="1207"/>
      <c r="AC227" s="1207"/>
      <c r="AD227" s="1207"/>
      <c r="AE227" s="1207"/>
      <c r="AF227" s="1207"/>
      <c r="AG227" s="1207"/>
      <c r="AH227" s="1207"/>
      <c r="AI227" s="1207"/>
      <c r="AJ227" s="1207"/>
      <c r="AK227" s="1207"/>
      <c r="AL227" s="1207"/>
      <c r="AM227" s="1207"/>
      <c r="AN227" s="1207"/>
      <c r="AO227" s="1207"/>
      <c r="AP227" s="1207"/>
      <c r="AQ227" s="1207"/>
      <c r="AR227" s="1207"/>
      <c r="AS227" s="1207"/>
      <c r="AT227" s="1207"/>
      <c r="AU227" s="1207"/>
      <c r="AV227" s="1207"/>
      <c r="AW227" s="1207"/>
      <c r="AX227" s="1207"/>
      <c r="AY227" s="1207"/>
      <c r="AZ227" s="1207"/>
      <c r="BA227" s="1207"/>
      <c r="BB227" s="1207"/>
    </row>
    <row r="228" spans="1:54" ht="15.5" x14ac:dyDescent="0.35">
      <c r="A228" s="1206" t="s">
        <v>18611</v>
      </c>
      <c r="B228" s="1207"/>
      <c r="C228" s="1207"/>
      <c r="D228" s="1207"/>
      <c r="E228" s="1207"/>
      <c r="F228" s="1207"/>
      <c r="G228" s="1207"/>
      <c r="H228" s="1207"/>
      <c r="I228" s="1207"/>
      <c r="J228" s="1207"/>
      <c r="K228" s="1207"/>
      <c r="L228" s="1207"/>
      <c r="M228" s="1207"/>
      <c r="N228" s="1207"/>
      <c r="O228" s="1207"/>
      <c r="P228" s="1207"/>
      <c r="Q228" s="1207"/>
      <c r="R228" s="1207"/>
      <c r="S228" s="1207"/>
      <c r="T228" s="1207"/>
      <c r="U228" s="1207"/>
      <c r="V228" s="1207"/>
      <c r="W228" s="1207"/>
      <c r="X228" s="1207"/>
      <c r="Y228" s="1207"/>
      <c r="Z228" s="1207"/>
      <c r="AA228" s="1207"/>
      <c r="AB228" s="1207"/>
      <c r="AC228" s="1207"/>
      <c r="AD228" s="1207"/>
      <c r="AE228" s="1207"/>
      <c r="AF228" s="1207"/>
      <c r="AG228" s="1207"/>
      <c r="AH228" s="1207"/>
      <c r="AI228" s="1207"/>
      <c r="AJ228" s="1207"/>
      <c r="AK228" s="1207"/>
      <c r="AL228" s="1207"/>
      <c r="AM228" s="1207"/>
      <c r="AN228" s="1207"/>
      <c r="AO228" s="1207"/>
      <c r="AP228" s="1207"/>
      <c r="AQ228" s="1207"/>
      <c r="AR228" s="1207"/>
      <c r="AS228" s="1207"/>
      <c r="AT228" s="1207"/>
      <c r="AU228" s="1207"/>
      <c r="AV228" s="1207"/>
      <c r="AW228" s="1207"/>
      <c r="AX228" s="1207"/>
      <c r="AY228" s="1207"/>
      <c r="AZ228" s="1207"/>
      <c r="BA228" s="1207"/>
      <c r="BB228" s="1207"/>
    </row>
    <row r="229" spans="1:54" ht="15.5" x14ac:dyDescent="0.35">
      <c r="A229" s="1206" t="s">
        <v>18646</v>
      </c>
      <c r="B229" s="1207"/>
      <c r="C229" s="1207"/>
      <c r="D229" s="1207"/>
      <c r="E229" s="1207"/>
      <c r="F229" s="1207"/>
      <c r="G229" s="1207"/>
      <c r="H229" s="1207"/>
      <c r="I229" s="1207"/>
      <c r="J229" s="1207"/>
      <c r="K229" s="1207"/>
      <c r="L229" s="1207"/>
      <c r="M229" s="1207"/>
      <c r="N229" s="1207"/>
      <c r="O229" s="1207"/>
      <c r="P229" s="1207"/>
      <c r="Q229" s="1207"/>
      <c r="R229" s="1207"/>
      <c r="S229" s="1207"/>
      <c r="T229" s="1207"/>
      <c r="U229" s="1207"/>
      <c r="V229" s="1207"/>
      <c r="W229" s="1207"/>
      <c r="X229" s="1207"/>
      <c r="Y229" s="1207"/>
      <c r="Z229" s="1207"/>
      <c r="AA229" s="1207"/>
      <c r="AB229" s="1207"/>
      <c r="AC229" s="1207"/>
      <c r="AD229" s="1207"/>
      <c r="AE229" s="1207"/>
      <c r="AF229" s="1207"/>
      <c r="AG229" s="1207"/>
      <c r="AH229" s="1207"/>
      <c r="AI229" s="1207"/>
      <c r="AJ229" s="1207"/>
      <c r="AK229" s="1207"/>
      <c r="AL229" s="1207"/>
      <c r="AM229" s="1207"/>
      <c r="AN229" s="1207"/>
      <c r="AO229" s="1207"/>
      <c r="AP229" s="1207"/>
      <c r="AQ229" s="1207"/>
      <c r="AR229" s="1207"/>
      <c r="AS229" s="1207"/>
      <c r="AT229" s="1207"/>
      <c r="AU229" s="1207"/>
      <c r="AV229" s="1207"/>
      <c r="AW229" s="1207"/>
      <c r="AX229" s="1207"/>
      <c r="AY229" s="1207"/>
      <c r="AZ229" s="1207"/>
      <c r="BA229" s="1207"/>
      <c r="BB229" s="1207"/>
    </row>
    <row r="230" spans="1:54" ht="15.5" x14ac:dyDescent="0.35">
      <c r="A230" s="1206" t="s">
        <v>18647</v>
      </c>
      <c r="B230" s="1207" t="s">
        <v>18648</v>
      </c>
      <c r="C230" s="1207"/>
      <c r="D230" s="1207"/>
      <c r="E230" s="1207"/>
      <c r="F230" s="1207"/>
      <c r="G230" s="1207"/>
      <c r="H230" s="1207"/>
      <c r="I230" s="1207"/>
      <c r="J230" s="1207"/>
      <c r="K230" s="1207"/>
      <c r="L230" s="1207"/>
      <c r="M230" s="1207"/>
      <c r="N230" s="1207"/>
      <c r="O230" s="1207"/>
      <c r="P230" s="1207"/>
      <c r="Q230" s="1207"/>
      <c r="R230" s="1207"/>
      <c r="S230" s="1207"/>
      <c r="T230" s="1207"/>
      <c r="U230" s="1207"/>
      <c r="V230" s="1207"/>
      <c r="W230" s="1207"/>
      <c r="X230" s="1207"/>
      <c r="Y230" s="1207"/>
      <c r="Z230" s="1207"/>
      <c r="AA230" s="1207"/>
      <c r="AB230" s="1207"/>
      <c r="AC230" s="1207"/>
      <c r="AD230" s="1207"/>
      <c r="AE230" s="1207"/>
      <c r="AF230" s="1207"/>
      <c r="AG230" s="1207"/>
      <c r="AH230" s="1207"/>
      <c r="AI230" s="1207"/>
      <c r="AJ230" s="1207"/>
      <c r="AK230" s="1207"/>
      <c r="AL230" s="1207"/>
      <c r="AM230" s="1207"/>
      <c r="AN230" s="1207"/>
      <c r="AO230" s="1207"/>
      <c r="AP230" s="1207"/>
      <c r="AQ230" s="1207"/>
      <c r="AR230" s="1207"/>
      <c r="AS230" s="1207"/>
      <c r="AT230" s="1207"/>
      <c r="AU230" s="1207"/>
      <c r="AV230" s="1207"/>
      <c r="AW230" s="1207"/>
      <c r="AX230" s="1207"/>
      <c r="AY230" s="1207"/>
      <c r="AZ230" s="1207"/>
      <c r="BA230" s="1207"/>
      <c r="BB230" s="1207"/>
    </row>
    <row r="231" spans="1:54" ht="15.5" x14ac:dyDescent="0.35">
      <c r="A231" s="1206" t="s">
        <v>18649</v>
      </c>
      <c r="B231" s="1207"/>
      <c r="C231" s="1207"/>
      <c r="D231" s="1207"/>
      <c r="E231" s="1207"/>
      <c r="F231" s="1207"/>
      <c r="G231" s="1207"/>
      <c r="H231" s="1207"/>
      <c r="I231" s="1207"/>
      <c r="J231" s="1207"/>
      <c r="K231" s="1207"/>
      <c r="L231" s="1207"/>
      <c r="M231" s="1207"/>
      <c r="N231" s="1207"/>
      <c r="O231" s="1207"/>
      <c r="P231" s="1207"/>
      <c r="Q231" s="1207"/>
      <c r="R231" s="1207"/>
      <c r="S231" s="1207"/>
      <c r="T231" s="1207"/>
      <c r="U231" s="1207"/>
      <c r="V231" s="1207"/>
      <c r="W231" s="1207"/>
      <c r="X231" s="1207"/>
      <c r="Y231" s="1207"/>
      <c r="Z231" s="1207"/>
      <c r="AA231" s="1207"/>
      <c r="AB231" s="1207"/>
      <c r="AC231" s="1207"/>
      <c r="AD231" s="1207"/>
      <c r="AE231" s="1207"/>
      <c r="AF231" s="1207"/>
      <c r="AG231" s="1207"/>
      <c r="AH231" s="1207"/>
      <c r="AI231" s="1207"/>
      <c r="AJ231" s="1207"/>
      <c r="AK231" s="1207"/>
      <c r="AL231" s="1207"/>
      <c r="AM231" s="1207"/>
      <c r="AN231" s="1207"/>
      <c r="AO231" s="1207"/>
      <c r="AP231" s="1207"/>
      <c r="AQ231" s="1207"/>
      <c r="AR231" s="1207"/>
      <c r="AS231" s="1207"/>
      <c r="AT231" s="1207"/>
      <c r="AU231" s="1207"/>
      <c r="AV231" s="1207"/>
      <c r="AW231" s="1207"/>
      <c r="AX231" s="1207"/>
      <c r="AY231" s="1207"/>
      <c r="AZ231" s="1207"/>
      <c r="BA231" s="1207"/>
      <c r="BB231" s="1207"/>
    </row>
    <row r="232" spans="1:54" ht="15.5" x14ac:dyDescent="0.35">
      <c r="A232" s="1206" t="s">
        <v>18650</v>
      </c>
      <c r="B232" s="1207" t="s">
        <v>18651</v>
      </c>
      <c r="C232" s="1207" t="s">
        <v>18600</v>
      </c>
      <c r="D232" s="1207"/>
      <c r="E232" s="1207"/>
      <c r="F232" s="1207"/>
      <c r="G232" s="1207"/>
      <c r="H232" s="1207"/>
      <c r="I232" s="1207"/>
      <c r="J232" s="1207"/>
      <c r="K232" s="1207"/>
      <c r="L232" s="1207"/>
      <c r="M232" s="1207"/>
      <c r="N232" s="1207"/>
      <c r="O232" s="1207"/>
      <c r="P232" s="1207"/>
      <c r="Q232" s="1207"/>
      <c r="R232" s="1207"/>
      <c r="S232" s="1207"/>
      <c r="T232" s="1207"/>
      <c r="U232" s="1207"/>
      <c r="V232" s="1207"/>
      <c r="W232" s="1207"/>
      <c r="X232" s="1207"/>
      <c r="Y232" s="1207"/>
      <c r="Z232" s="1207"/>
      <c r="AA232" s="1207"/>
      <c r="AB232" s="1207"/>
      <c r="AC232" s="1207"/>
      <c r="AD232" s="1207"/>
      <c r="AE232" s="1207"/>
      <c r="AF232" s="1207"/>
      <c r="AG232" s="1207"/>
      <c r="AH232" s="1207"/>
      <c r="AI232" s="1207"/>
      <c r="AJ232" s="1207"/>
      <c r="AK232" s="1207"/>
      <c r="AL232" s="1207"/>
      <c r="AM232" s="1207"/>
      <c r="AN232" s="1207"/>
      <c r="AO232" s="1207"/>
      <c r="AP232" s="1207"/>
      <c r="AQ232" s="1207"/>
      <c r="AR232" s="1207"/>
      <c r="AS232" s="1207"/>
      <c r="AT232" s="1207"/>
      <c r="AU232" s="1207"/>
      <c r="AV232" s="1207"/>
      <c r="AW232" s="1207"/>
      <c r="AX232" s="1207"/>
      <c r="AY232" s="1207"/>
      <c r="AZ232" s="1207"/>
      <c r="BA232" s="1207"/>
      <c r="BB232" s="1207"/>
    </row>
    <row r="233" spans="1:54" ht="15.5" x14ac:dyDescent="0.35">
      <c r="A233" s="1206" t="s">
        <v>18601</v>
      </c>
      <c r="B233" s="1207"/>
      <c r="C233" s="1207"/>
      <c r="D233" s="1207"/>
      <c r="E233" s="1207"/>
      <c r="F233" s="1207"/>
      <c r="G233" s="1207"/>
      <c r="H233" s="1207"/>
      <c r="I233" s="1207"/>
      <c r="J233" s="1207"/>
      <c r="K233" s="1207"/>
      <c r="L233" s="1207"/>
      <c r="M233" s="1207"/>
      <c r="N233" s="1207"/>
      <c r="O233" s="1207"/>
      <c r="P233" s="1207"/>
      <c r="Q233" s="1207"/>
      <c r="R233" s="1207"/>
      <c r="S233" s="1207"/>
      <c r="T233" s="1207"/>
      <c r="U233" s="1207"/>
      <c r="V233" s="1207"/>
      <c r="W233" s="1207"/>
      <c r="X233" s="1207"/>
      <c r="Y233" s="1207"/>
      <c r="Z233" s="1207"/>
      <c r="AA233" s="1207"/>
      <c r="AB233" s="1207"/>
      <c r="AC233" s="1207"/>
      <c r="AD233" s="1207"/>
      <c r="AE233" s="1207"/>
      <c r="AF233" s="1207"/>
      <c r="AG233" s="1207"/>
      <c r="AH233" s="1207"/>
      <c r="AI233" s="1207"/>
      <c r="AJ233" s="1207"/>
      <c r="AK233" s="1207"/>
      <c r="AL233" s="1207"/>
      <c r="AM233" s="1207"/>
      <c r="AN233" s="1207"/>
      <c r="AO233" s="1207"/>
      <c r="AP233" s="1207"/>
      <c r="AQ233" s="1207"/>
      <c r="AR233" s="1207"/>
      <c r="AS233" s="1207"/>
      <c r="AT233" s="1207"/>
      <c r="AU233" s="1207"/>
      <c r="AV233" s="1207"/>
      <c r="AW233" s="1207"/>
      <c r="AX233" s="1207"/>
      <c r="AY233" s="1207"/>
      <c r="AZ233" s="1207"/>
      <c r="BA233" s="1207"/>
      <c r="BB233" s="1207"/>
    </row>
    <row r="234" spans="1:54" ht="15.5" x14ac:dyDescent="0.35">
      <c r="A234" s="1206" t="s">
        <v>18603</v>
      </c>
      <c r="B234" s="1207"/>
      <c r="C234" s="1207"/>
      <c r="D234" s="1207"/>
      <c r="E234" s="1207"/>
      <c r="F234" s="1207"/>
      <c r="G234" s="1207"/>
      <c r="H234" s="1207"/>
      <c r="I234" s="1207"/>
      <c r="J234" s="1207"/>
      <c r="K234" s="1207"/>
      <c r="L234" s="1207"/>
      <c r="M234" s="1207"/>
      <c r="N234" s="1207"/>
      <c r="O234" s="1207"/>
      <c r="P234" s="1207"/>
      <c r="Q234" s="1207"/>
      <c r="R234" s="1207"/>
      <c r="S234" s="1207"/>
      <c r="T234" s="1207"/>
      <c r="U234" s="1207"/>
      <c r="V234" s="1207"/>
      <c r="W234" s="1207"/>
      <c r="X234" s="1207"/>
      <c r="Y234" s="1207"/>
      <c r="Z234" s="1207"/>
      <c r="AA234" s="1207"/>
      <c r="AB234" s="1207"/>
      <c r="AC234" s="1207"/>
      <c r="AD234" s="1207"/>
      <c r="AE234" s="1207"/>
      <c r="AF234" s="1207"/>
      <c r="AG234" s="1207"/>
      <c r="AH234" s="1207"/>
      <c r="AI234" s="1207"/>
      <c r="AJ234" s="1207"/>
      <c r="AK234" s="1207"/>
      <c r="AL234" s="1207"/>
      <c r="AM234" s="1207"/>
      <c r="AN234" s="1207"/>
      <c r="AO234" s="1207"/>
      <c r="AP234" s="1207"/>
      <c r="AQ234" s="1207"/>
      <c r="AR234" s="1207"/>
      <c r="AS234" s="1207"/>
      <c r="AT234" s="1207"/>
      <c r="AU234" s="1207"/>
      <c r="AV234" s="1207"/>
      <c r="AW234" s="1207"/>
      <c r="AX234" s="1207"/>
      <c r="AY234" s="1207"/>
      <c r="AZ234" s="1207"/>
      <c r="BA234" s="1207"/>
      <c r="BB234" s="1207"/>
    </row>
    <row r="235" spans="1:54" ht="15.5" x14ac:dyDescent="0.35">
      <c r="A235" s="1206" t="s">
        <v>18608</v>
      </c>
      <c r="B235" s="1207"/>
      <c r="C235" s="1207"/>
      <c r="D235" s="1207"/>
      <c r="E235" s="1207"/>
      <c r="F235" s="1207"/>
      <c r="G235" s="1207"/>
      <c r="H235" s="1207"/>
      <c r="I235" s="1207"/>
      <c r="J235" s="1207"/>
      <c r="K235" s="1207"/>
      <c r="L235" s="1207"/>
      <c r="M235" s="1207"/>
      <c r="N235" s="1207"/>
      <c r="O235" s="1207"/>
      <c r="P235" s="1207"/>
      <c r="Q235" s="1207"/>
      <c r="R235" s="1207"/>
      <c r="S235" s="1207"/>
      <c r="T235" s="1207"/>
      <c r="U235" s="1207"/>
      <c r="V235" s="1207"/>
      <c r="W235" s="1207"/>
      <c r="X235" s="1207"/>
      <c r="Y235" s="1207"/>
      <c r="Z235" s="1207"/>
      <c r="AA235" s="1207"/>
      <c r="AB235" s="1207"/>
      <c r="AC235" s="1207"/>
      <c r="AD235" s="1207"/>
      <c r="AE235" s="1207"/>
      <c r="AF235" s="1207"/>
      <c r="AG235" s="1207"/>
      <c r="AH235" s="1207"/>
      <c r="AI235" s="1207"/>
      <c r="AJ235" s="1207"/>
      <c r="AK235" s="1207"/>
      <c r="AL235" s="1207"/>
      <c r="AM235" s="1207"/>
      <c r="AN235" s="1207"/>
      <c r="AO235" s="1207"/>
      <c r="AP235" s="1207"/>
      <c r="AQ235" s="1207"/>
      <c r="AR235" s="1207"/>
      <c r="AS235" s="1207"/>
      <c r="AT235" s="1207"/>
      <c r="AU235" s="1207"/>
      <c r="AV235" s="1207"/>
      <c r="AW235" s="1207"/>
      <c r="AX235" s="1207"/>
      <c r="AY235" s="1207"/>
      <c r="AZ235" s="1207"/>
      <c r="BA235" s="1207"/>
      <c r="BB235" s="1207"/>
    </row>
    <row r="236" spans="1:54" ht="15.5" x14ac:dyDescent="0.35">
      <c r="A236" s="1206" t="s">
        <v>18652</v>
      </c>
      <c r="B236" s="1207"/>
      <c r="C236" s="1207"/>
      <c r="D236" s="1207"/>
      <c r="E236" s="1207"/>
      <c r="F236" s="1207"/>
      <c r="G236" s="1207"/>
      <c r="H236" s="1207"/>
      <c r="I236" s="1207"/>
      <c r="J236" s="1207"/>
      <c r="K236" s="1207"/>
      <c r="L236" s="1207"/>
      <c r="M236" s="1207"/>
      <c r="N236" s="1207"/>
      <c r="O236" s="1207"/>
      <c r="P236" s="1207"/>
      <c r="Q236" s="1207"/>
      <c r="R236" s="1207"/>
      <c r="S236" s="1207"/>
      <c r="T236" s="1207"/>
      <c r="U236" s="1207"/>
      <c r="V236" s="1207"/>
      <c r="W236" s="1207"/>
      <c r="X236" s="1207"/>
      <c r="Y236" s="1207"/>
      <c r="Z236" s="1207"/>
      <c r="AA236" s="1207"/>
      <c r="AB236" s="1207"/>
      <c r="AC236" s="1207"/>
      <c r="AD236" s="1207"/>
      <c r="AE236" s="1207"/>
      <c r="AF236" s="1207"/>
      <c r="AG236" s="1207"/>
      <c r="AH236" s="1207"/>
      <c r="AI236" s="1207"/>
      <c r="AJ236" s="1207"/>
      <c r="AK236" s="1207"/>
      <c r="AL236" s="1207"/>
      <c r="AM236" s="1207"/>
      <c r="AN236" s="1207"/>
      <c r="AO236" s="1207"/>
      <c r="AP236" s="1207"/>
      <c r="AQ236" s="1207"/>
      <c r="AR236" s="1207"/>
      <c r="AS236" s="1207"/>
      <c r="AT236" s="1207"/>
      <c r="AU236" s="1207"/>
      <c r="AV236" s="1207"/>
      <c r="AW236" s="1207"/>
      <c r="AX236" s="1207"/>
      <c r="AY236" s="1207"/>
      <c r="AZ236" s="1207"/>
      <c r="BA236" s="1207"/>
      <c r="BB236" s="1207"/>
    </row>
    <row r="237" spans="1:54" ht="15.5" x14ac:dyDescent="0.35">
      <c r="A237" s="1206" t="s">
        <v>18653</v>
      </c>
      <c r="B237" s="1207"/>
      <c r="C237" s="1207"/>
      <c r="D237" s="1207"/>
      <c r="E237" s="1207"/>
      <c r="F237" s="1207"/>
      <c r="G237" s="1207"/>
      <c r="H237" s="1207"/>
      <c r="I237" s="1207"/>
      <c r="J237" s="1207"/>
      <c r="K237" s="1207"/>
      <c r="L237" s="1207"/>
      <c r="M237" s="1207"/>
      <c r="N237" s="1207"/>
      <c r="O237" s="1207"/>
      <c r="P237" s="1207"/>
      <c r="Q237" s="1207"/>
      <c r="R237" s="1207"/>
      <c r="S237" s="1207"/>
      <c r="T237" s="1207"/>
      <c r="U237" s="1207"/>
      <c r="V237" s="1207"/>
      <c r="W237" s="1207"/>
      <c r="X237" s="1207"/>
      <c r="Y237" s="1207"/>
      <c r="Z237" s="1207"/>
      <c r="AA237" s="1207"/>
      <c r="AB237" s="1207"/>
      <c r="AC237" s="1207"/>
      <c r="AD237" s="1207"/>
      <c r="AE237" s="1207"/>
      <c r="AF237" s="1207"/>
      <c r="AG237" s="1207"/>
      <c r="AH237" s="1207"/>
      <c r="AI237" s="1207"/>
      <c r="AJ237" s="1207"/>
      <c r="AK237" s="1207"/>
      <c r="AL237" s="1207"/>
      <c r="AM237" s="1207"/>
      <c r="AN237" s="1207"/>
      <c r="AO237" s="1207"/>
      <c r="AP237" s="1207"/>
      <c r="AQ237" s="1207"/>
      <c r="AR237" s="1207"/>
      <c r="AS237" s="1207"/>
      <c r="AT237" s="1207"/>
      <c r="AU237" s="1207"/>
      <c r="AV237" s="1207"/>
      <c r="AW237" s="1207"/>
      <c r="AX237" s="1207"/>
      <c r="AY237" s="1207"/>
      <c r="AZ237" s="1207"/>
      <c r="BA237" s="1207"/>
      <c r="BB237" s="1207"/>
    </row>
    <row r="238" spans="1:54" ht="15.5" x14ac:dyDescent="0.35">
      <c r="A238" s="1206" t="s">
        <v>18627</v>
      </c>
      <c r="B238" s="1207"/>
      <c r="C238" s="1207"/>
      <c r="D238" s="1207"/>
      <c r="E238" s="1207"/>
      <c r="F238" s="1207"/>
      <c r="G238" s="1207"/>
      <c r="H238" s="1207"/>
      <c r="I238" s="1207"/>
      <c r="J238" s="1207"/>
      <c r="K238" s="1207"/>
      <c r="L238" s="1207"/>
      <c r="M238" s="1207"/>
      <c r="N238" s="1207"/>
      <c r="O238" s="1207"/>
      <c r="P238" s="1207"/>
      <c r="Q238" s="1207"/>
      <c r="R238" s="1207"/>
      <c r="S238" s="1207"/>
      <c r="T238" s="1207"/>
      <c r="U238" s="1207"/>
      <c r="V238" s="1207"/>
      <c r="W238" s="1207"/>
      <c r="X238" s="1207"/>
      <c r="Y238" s="1207"/>
      <c r="Z238" s="1207"/>
      <c r="AA238" s="1207"/>
      <c r="AB238" s="1207"/>
      <c r="AC238" s="1207"/>
      <c r="AD238" s="1207"/>
      <c r="AE238" s="1207"/>
      <c r="AF238" s="1207"/>
      <c r="AG238" s="1207"/>
      <c r="AH238" s="1207"/>
      <c r="AI238" s="1207"/>
      <c r="AJ238" s="1207"/>
      <c r="AK238" s="1207"/>
      <c r="AL238" s="1207"/>
      <c r="AM238" s="1207"/>
      <c r="AN238" s="1207"/>
      <c r="AO238" s="1207"/>
      <c r="AP238" s="1207"/>
      <c r="AQ238" s="1207"/>
      <c r="AR238" s="1207"/>
      <c r="AS238" s="1207"/>
      <c r="AT238" s="1207"/>
      <c r="AU238" s="1207"/>
      <c r="AV238" s="1207"/>
      <c r="AW238" s="1207"/>
      <c r="AX238" s="1207"/>
      <c r="AY238" s="1207"/>
      <c r="AZ238" s="1207"/>
      <c r="BA238" s="1207"/>
      <c r="BB238" s="1207"/>
    </row>
    <row r="239" spans="1:54" ht="15.5" x14ac:dyDescent="0.35">
      <c r="A239" s="1206" t="s">
        <v>18654</v>
      </c>
      <c r="B239" s="1207"/>
      <c r="C239" s="1207"/>
      <c r="D239" s="1207"/>
      <c r="E239" s="1207"/>
      <c r="F239" s="1207"/>
      <c r="G239" s="1207"/>
      <c r="H239" s="1207"/>
      <c r="I239" s="1207"/>
      <c r="J239" s="1207"/>
      <c r="K239" s="1207"/>
      <c r="L239" s="1207"/>
      <c r="M239" s="1207"/>
      <c r="N239" s="1207"/>
      <c r="O239" s="1207"/>
      <c r="P239" s="1207"/>
      <c r="Q239" s="1207"/>
      <c r="R239" s="1207"/>
      <c r="S239" s="1207"/>
      <c r="T239" s="1207"/>
      <c r="U239" s="1207"/>
      <c r="V239" s="1207"/>
      <c r="W239" s="1207"/>
      <c r="X239" s="1207"/>
      <c r="Y239" s="1207"/>
      <c r="Z239" s="1207"/>
      <c r="AA239" s="1207"/>
      <c r="AB239" s="1207"/>
      <c r="AC239" s="1207"/>
      <c r="AD239" s="1207"/>
      <c r="AE239" s="1207"/>
      <c r="AF239" s="1207"/>
      <c r="AG239" s="1207"/>
      <c r="AH239" s="1207"/>
      <c r="AI239" s="1207"/>
      <c r="AJ239" s="1207"/>
      <c r="AK239" s="1207"/>
      <c r="AL239" s="1207"/>
      <c r="AM239" s="1207"/>
      <c r="AN239" s="1207"/>
      <c r="AO239" s="1207"/>
      <c r="AP239" s="1207"/>
      <c r="AQ239" s="1207"/>
      <c r="AR239" s="1207"/>
      <c r="AS239" s="1207"/>
      <c r="AT239" s="1207"/>
      <c r="AU239" s="1207"/>
      <c r="AV239" s="1207"/>
      <c r="AW239" s="1207"/>
      <c r="AX239" s="1207"/>
      <c r="AY239" s="1207"/>
      <c r="AZ239" s="1207"/>
      <c r="BA239" s="1207"/>
      <c r="BB239" s="1207"/>
    </row>
    <row r="240" spans="1:54" ht="15.5" x14ac:dyDescent="0.35">
      <c r="A240" s="1206" t="s">
        <v>18655</v>
      </c>
      <c r="B240" s="1207"/>
      <c r="C240" s="1207"/>
      <c r="D240" s="1207"/>
      <c r="E240" s="1207"/>
      <c r="F240" s="1207"/>
      <c r="G240" s="1207"/>
      <c r="H240" s="1207"/>
      <c r="I240" s="1207"/>
      <c r="J240" s="1207"/>
      <c r="K240" s="1207"/>
      <c r="L240" s="1207"/>
      <c r="M240" s="1207"/>
      <c r="N240" s="1207"/>
      <c r="O240" s="1207"/>
      <c r="P240" s="1207"/>
      <c r="Q240" s="1207"/>
      <c r="R240" s="1207"/>
      <c r="S240" s="1207"/>
      <c r="T240" s="1207"/>
      <c r="U240" s="1207"/>
      <c r="V240" s="1207"/>
      <c r="W240" s="1207"/>
      <c r="X240" s="1207"/>
      <c r="Y240" s="1207"/>
      <c r="Z240" s="1207"/>
      <c r="AA240" s="1207"/>
      <c r="AB240" s="1207"/>
      <c r="AC240" s="1207"/>
      <c r="AD240" s="1207"/>
      <c r="AE240" s="1207"/>
      <c r="AF240" s="1207"/>
      <c r="AG240" s="1207"/>
      <c r="AH240" s="1207"/>
      <c r="AI240" s="1207"/>
      <c r="AJ240" s="1207"/>
      <c r="AK240" s="1207"/>
      <c r="AL240" s="1207"/>
      <c r="AM240" s="1207"/>
      <c r="AN240" s="1207"/>
      <c r="AO240" s="1207"/>
      <c r="AP240" s="1207"/>
      <c r="AQ240" s="1207"/>
      <c r="AR240" s="1207"/>
      <c r="AS240" s="1207"/>
      <c r="AT240" s="1207"/>
      <c r="AU240" s="1207"/>
      <c r="AV240" s="1207"/>
      <c r="AW240" s="1207"/>
      <c r="AX240" s="1207"/>
      <c r="AY240" s="1207"/>
      <c r="AZ240" s="1207"/>
      <c r="BA240" s="1207"/>
      <c r="BB240" s="1207"/>
    </row>
    <row r="241" spans="1:54" ht="15.5" x14ac:dyDescent="0.35">
      <c r="A241" s="1206" t="s">
        <v>18656</v>
      </c>
      <c r="B241" s="1207" t="s">
        <v>18657</v>
      </c>
      <c r="C241" s="1207"/>
      <c r="D241" s="1207"/>
      <c r="E241" s="1207"/>
      <c r="F241" s="1207"/>
      <c r="G241" s="1207"/>
      <c r="H241" s="1207"/>
      <c r="I241" s="1207"/>
      <c r="J241" s="1207"/>
      <c r="K241" s="1207"/>
      <c r="L241" s="1207"/>
      <c r="M241" s="1207"/>
      <c r="N241" s="1207"/>
      <c r="O241" s="1207"/>
      <c r="P241" s="1207"/>
      <c r="Q241" s="1207"/>
      <c r="R241" s="1207"/>
      <c r="S241" s="1207"/>
      <c r="T241" s="1207"/>
      <c r="U241" s="1207"/>
      <c r="V241" s="1207"/>
      <c r="W241" s="1207"/>
      <c r="X241" s="1207"/>
      <c r="Y241" s="1207"/>
      <c r="Z241" s="1207"/>
      <c r="AA241" s="1207"/>
      <c r="AB241" s="1207"/>
      <c r="AC241" s="1207"/>
      <c r="AD241" s="1207"/>
      <c r="AE241" s="1207"/>
      <c r="AF241" s="1207"/>
      <c r="AG241" s="1207"/>
      <c r="AH241" s="1207"/>
      <c r="AI241" s="1207"/>
      <c r="AJ241" s="1207"/>
      <c r="AK241" s="1207"/>
      <c r="AL241" s="1207"/>
      <c r="AM241" s="1207"/>
      <c r="AN241" s="1207"/>
      <c r="AO241" s="1207"/>
      <c r="AP241" s="1207"/>
      <c r="AQ241" s="1207"/>
      <c r="AR241" s="1207"/>
      <c r="AS241" s="1207"/>
      <c r="AT241" s="1207"/>
      <c r="AU241" s="1207"/>
      <c r="AV241" s="1207"/>
      <c r="AW241" s="1207"/>
      <c r="AX241" s="1207"/>
      <c r="AY241" s="1207"/>
      <c r="AZ241" s="1207"/>
      <c r="BA241" s="1207"/>
      <c r="BB241" s="1207"/>
    </row>
    <row r="242" spans="1:54" ht="15.5" x14ac:dyDescent="0.35">
      <c r="A242" s="1206" t="s">
        <v>18658</v>
      </c>
      <c r="B242" s="1207"/>
      <c r="C242" s="1207"/>
      <c r="D242" s="1207"/>
      <c r="E242" s="1207"/>
      <c r="F242" s="1207"/>
      <c r="G242" s="1207"/>
      <c r="H242" s="1207"/>
      <c r="I242" s="1207"/>
      <c r="J242" s="1207"/>
      <c r="K242" s="1207"/>
      <c r="L242" s="1207"/>
      <c r="M242" s="1207"/>
      <c r="N242" s="1207"/>
      <c r="O242" s="1207"/>
      <c r="P242" s="1207"/>
      <c r="Q242" s="1207"/>
      <c r="R242" s="1207"/>
      <c r="S242" s="1207"/>
      <c r="T242" s="1207"/>
      <c r="U242" s="1207"/>
      <c r="V242" s="1207"/>
      <c r="W242" s="1207"/>
      <c r="X242" s="1207"/>
      <c r="Y242" s="1207"/>
      <c r="Z242" s="1207"/>
      <c r="AA242" s="1207"/>
      <c r="AB242" s="1207"/>
      <c r="AC242" s="1207"/>
      <c r="AD242" s="1207"/>
      <c r="AE242" s="1207"/>
      <c r="AF242" s="1207"/>
      <c r="AG242" s="1207"/>
      <c r="AH242" s="1207"/>
      <c r="AI242" s="1207"/>
      <c r="AJ242" s="1207"/>
      <c r="AK242" s="1207"/>
      <c r="AL242" s="1207"/>
      <c r="AM242" s="1207"/>
      <c r="AN242" s="1207"/>
      <c r="AO242" s="1207"/>
      <c r="AP242" s="1207"/>
      <c r="AQ242" s="1207"/>
      <c r="AR242" s="1207"/>
      <c r="AS242" s="1207"/>
      <c r="AT242" s="1207"/>
      <c r="AU242" s="1207"/>
      <c r="AV242" s="1207"/>
      <c r="AW242" s="1207"/>
      <c r="AX242" s="1207"/>
      <c r="AY242" s="1207"/>
      <c r="AZ242" s="1207"/>
      <c r="BA242" s="1207"/>
      <c r="BB242" s="1207"/>
    </row>
    <row r="243" spans="1:54" ht="15.5" x14ac:dyDescent="0.35">
      <c r="A243" s="1206" t="s">
        <v>18659</v>
      </c>
      <c r="B243" s="1207" t="s">
        <v>18660</v>
      </c>
      <c r="C243" s="1207"/>
      <c r="D243" s="1207"/>
      <c r="E243" s="1207"/>
      <c r="F243" s="1207"/>
      <c r="G243" s="1207"/>
      <c r="H243" s="1207"/>
      <c r="I243" s="1207"/>
      <c r="J243" s="1207"/>
      <c r="K243" s="1207"/>
      <c r="L243" s="1207"/>
      <c r="M243" s="1207"/>
      <c r="N243" s="1207"/>
      <c r="O243" s="1207"/>
      <c r="P243" s="1207"/>
      <c r="Q243" s="1207"/>
      <c r="R243" s="1207"/>
      <c r="S243" s="1207"/>
      <c r="T243" s="1207"/>
      <c r="U243" s="1207"/>
      <c r="V243" s="1207"/>
      <c r="W243" s="1207"/>
      <c r="X243" s="1207"/>
      <c r="Y243" s="1207"/>
      <c r="Z243" s="1207"/>
      <c r="AA243" s="1207"/>
      <c r="AB243" s="1207"/>
      <c r="AC243" s="1207"/>
      <c r="AD243" s="1207"/>
      <c r="AE243" s="1207"/>
      <c r="AF243" s="1207"/>
      <c r="AG243" s="1207"/>
      <c r="AH243" s="1207"/>
      <c r="AI243" s="1207"/>
      <c r="AJ243" s="1207"/>
      <c r="AK243" s="1207"/>
      <c r="AL243" s="1207"/>
      <c r="AM243" s="1207"/>
      <c r="AN243" s="1207"/>
      <c r="AO243" s="1207"/>
      <c r="AP243" s="1207"/>
      <c r="AQ243" s="1207"/>
      <c r="AR243" s="1207"/>
      <c r="AS243" s="1207"/>
      <c r="AT243" s="1207"/>
      <c r="AU243" s="1207"/>
      <c r="AV243" s="1207"/>
      <c r="AW243" s="1207"/>
      <c r="AX243" s="1207"/>
      <c r="AY243" s="1207"/>
      <c r="AZ243" s="1207"/>
      <c r="BA243" s="1207"/>
      <c r="BB243" s="1207"/>
    </row>
    <row r="244" spans="1:54" ht="15.5" x14ac:dyDescent="0.35">
      <c r="A244" s="1206" t="s">
        <v>18661</v>
      </c>
      <c r="B244" s="1207"/>
      <c r="C244" s="1207"/>
      <c r="D244" s="1207"/>
      <c r="E244" s="1207"/>
      <c r="F244" s="1207"/>
      <c r="G244" s="1207"/>
      <c r="H244" s="1207"/>
      <c r="I244" s="1207"/>
      <c r="J244" s="1207"/>
      <c r="K244" s="1207"/>
      <c r="L244" s="1207"/>
      <c r="M244" s="1207"/>
      <c r="N244" s="1207"/>
      <c r="O244" s="1207"/>
      <c r="P244" s="1207"/>
      <c r="Q244" s="1207"/>
      <c r="R244" s="1207"/>
      <c r="S244" s="1207"/>
      <c r="T244" s="1207"/>
      <c r="U244" s="1207"/>
      <c r="V244" s="1207"/>
      <c r="W244" s="1207"/>
      <c r="X244" s="1207"/>
      <c r="Y244" s="1207"/>
      <c r="Z244" s="1207"/>
      <c r="AA244" s="1207"/>
      <c r="AB244" s="1207"/>
      <c r="AC244" s="1207"/>
      <c r="AD244" s="1207"/>
      <c r="AE244" s="1207"/>
      <c r="AF244" s="1207"/>
      <c r="AG244" s="1207"/>
      <c r="AH244" s="1207"/>
      <c r="AI244" s="1207"/>
      <c r="AJ244" s="1207"/>
      <c r="AK244" s="1207"/>
      <c r="AL244" s="1207"/>
      <c r="AM244" s="1207"/>
      <c r="AN244" s="1207"/>
      <c r="AO244" s="1207"/>
      <c r="AP244" s="1207"/>
      <c r="AQ244" s="1207"/>
      <c r="AR244" s="1207"/>
      <c r="AS244" s="1207"/>
      <c r="AT244" s="1207"/>
      <c r="AU244" s="1207"/>
      <c r="AV244" s="1207"/>
      <c r="AW244" s="1207"/>
      <c r="AX244" s="1207"/>
      <c r="AY244" s="1207"/>
      <c r="AZ244" s="1207"/>
      <c r="BA244" s="1207"/>
      <c r="BB244" s="1207"/>
    </row>
    <row r="245" spans="1:54" ht="15.5" x14ac:dyDescent="0.35">
      <c r="A245" s="1206" t="s">
        <v>18662</v>
      </c>
      <c r="B245" s="1207"/>
      <c r="C245" s="1207"/>
      <c r="D245" s="1207"/>
      <c r="E245" s="1207"/>
      <c r="F245" s="1207"/>
      <c r="G245" s="1207"/>
      <c r="H245" s="1207"/>
      <c r="I245" s="1207"/>
      <c r="J245" s="1207"/>
      <c r="K245" s="1207"/>
      <c r="L245" s="1207"/>
      <c r="M245" s="1207"/>
      <c r="N245" s="1207"/>
      <c r="O245" s="1207"/>
      <c r="P245" s="1207"/>
      <c r="Q245" s="1207"/>
      <c r="R245" s="1207"/>
      <c r="S245" s="1207"/>
      <c r="T245" s="1207"/>
      <c r="U245" s="1207"/>
      <c r="V245" s="1207"/>
      <c r="W245" s="1207"/>
      <c r="X245" s="1207"/>
      <c r="Y245" s="1207"/>
      <c r="Z245" s="1207"/>
      <c r="AA245" s="1207"/>
      <c r="AB245" s="1207"/>
      <c r="AC245" s="1207"/>
      <c r="AD245" s="1207"/>
      <c r="AE245" s="1207"/>
      <c r="AF245" s="1207"/>
      <c r="AG245" s="1207"/>
      <c r="AH245" s="1207"/>
      <c r="AI245" s="1207"/>
      <c r="AJ245" s="1207"/>
      <c r="AK245" s="1207"/>
      <c r="AL245" s="1207"/>
      <c r="AM245" s="1207"/>
      <c r="AN245" s="1207"/>
      <c r="AO245" s="1207"/>
      <c r="AP245" s="1207"/>
      <c r="AQ245" s="1207"/>
      <c r="AR245" s="1207"/>
      <c r="AS245" s="1207"/>
      <c r="AT245" s="1207"/>
      <c r="AU245" s="1207"/>
      <c r="AV245" s="1207"/>
      <c r="AW245" s="1207"/>
      <c r="AX245" s="1207"/>
      <c r="AY245" s="1207"/>
      <c r="AZ245" s="1207"/>
      <c r="BA245" s="1207"/>
      <c r="BB245" s="1207"/>
    </row>
    <row r="246" spans="1:54" ht="15.5" x14ac:dyDescent="0.35">
      <c r="A246" s="1206" t="s">
        <v>18638</v>
      </c>
      <c r="B246" s="1207"/>
      <c r="C246" s="1207"/>
      <c r="D246" s="1207"/>
      <c r="E246" s="1207"/>
      <c r="F246" s="1207"/>
      <c r="G246" s="1207"/>
      <c r="H246" s="1207"/>
      <c r="I246" s="1207"/>
      <c r="J246" s="1207"/>
      <c r="K246" s="1207"/>
      <c r="L246" s="1207"/>
      <c r="M246" s="1207"/>
      <c r="N246" s="1207"/>
      <c r="O246" s="1207"/>
      <c r="P246" s="1207"/>
      <c r="Q246" s="1207"/>
      <c r="R246" s="1207"/>
      <c r="S246" s="1207"/>
      <c r="T246" s="1207"/>
      <c r="U246" s="1207"/>
      <c r="V246" s="1207"/>
      <c r="W246" s="1207"/>
      <c r="X246" s="1207"/>
      <c r="Y246" s="1207"/>
      <c r="Z246" s="1207"/>
      <c r="AA246" s="1207"/>
      <c r="AB246" s="1207"/>
      <c r="AC246" s="1207"/>
      <c r="AD246" s="1207"/>
      <c r="AE246" s="1207"/>
      <c r="AF246" s="1207"/>
      <c r="AG246" s="1207"/>
      <c r="AH246" s="1207"/>
      <c r="AI246" s="1207"/>
      <c r="AJ246" s="1207"/>
      <c r="AK246" s="1207"/>
      <c r="AL246" s="1207"/>
      <c r="AM246" s="1207"/>
      <c r="AN246" s="1207"/>
      <c r="AO246" s="1207"/>
      <c r="AP246" s="1207"/>
      <c r="AQ246" s="1207"/>
      <c r="AR246" s="1207"/>
      <c r="AS246" s="1207"/>
      <c r="AT246" s="1207"/>
      <c r="AU246" s="1207"/>
      <c r="AV246" s="1207"/>
      <c r="AW246" s="1207"/>
      <c r="AX246" s="1207"/>
      <c r="AY246" s="1207"/>
      <c r="AZ246" s="1207"/>
      <c r="BA246" s="1207"/>
      <c r="BB246" s="1207"/>
    </row>
    <row r="247" spans="1:54" ht="15.5" x14ac:dyDescent="0.35">
      <c r="A247" s="1206" t="s">
        <v>18663</v>
      </c>
      <c r="B247" s="1207"/>
      <c r="C247" s="1207"/>
      <c r="D247" s="1207"/>
      <c r="E247" s="1207"/>
      <c r="F247" s="1207"/>
      <c r="G247" s="1207"/>
      <c r="H247" s="1207"/>
      <c r="I247" s="1207"/>
      <c r="J247" s="1207"/>
      <c r="K247" s="1207"/>
      <c r="L247" s="1207"/>
      <c r="M247" s="1207"/>
      <c r="N247" s="1207"/>
      <c r="O247" s="1207"/>
      <c r="P247" s="1207"/>
      <c r="Q247" s="1207"/>
      <c r="R247" s="1207"/>
      <c r="S247" s="1207"/>
      <c r="T247" s="1207"/>
      <c r="U247" s="1207"/>
      <c r="V247" s="1207"/>
      <c r="W247" s="1207"/>
      <c r="X247" s="1207"/>
      <c r="Y247" s="1207"/>
      <c r="Z247" s="1207"/>
      <c r="AA247" s="1207"/>
      <c r="AB247" s="1207"/>
      <c r="AC247" s="1207"/>
      <c r="AD247" s="1207"/>
      <c r="AE247" s="1207"/>
      <c r="AF247" s="1207"/>
      <c r="AG247" s="1207"/>
      <c r="AH247" s="1207"/>
      <c r="AI247" s="1207"/>
      <c r="AJ247" s="1207"/>
      <c r="AK247" s="1207"/>
      <c r="AL247" s="1207"/>
      <c r="AM247" s="1207"/>
      <c r="AN247" s="1207"/>
      <c r="AO247" s="1207"/>
      <c r="AP247" s="1207"/>
      <c r="AQ247" s="1207"/>
      <c r="AR247" s="1207"/>
      <c r="AS247" s="1207"/>
      <c r="AT247" s="1207"/>
      <c r="AU247" s="1207"/>
      <c r="AV247" s="1207"/>
      <c r="AW247" s="1207"/>
      <c r="AX247" s="1207"/>
      <c r="AY247" s="1207"/>
      <c r="AZ247" s="1207"/>
      <c r="BA247" s="1207"/>
      <c r="BB247" s="1207"/>
    </row>
    <row r="248" spans="1:54" ht="15.5" x14ac:dyDescent="0.35">
      <c r="A248" s="1206" t="s">
        <v>18664</v>
      </c>
      <c r="B248" s="1207"/>
      <c r="C248" s="1207"/>
      <c r="D248" s="1207"/>
      <c r="E248" s="1207"/>
      <c r="F248" s="1207"/>
      <c r="G248" s="1207"/>
      <c r="H248" s="1207"/>
      <c r="I248" s="1207"/>
      <c r="J248" s="1207"/>
      <c r="K248" s="1207"/>
      <c r="L248" s="1207"/>
      <c r="M248" s="1207"/>
      <c r="N248" s="1207"/>
      <c r="O248" s="1207"/>
      <c r="P248" s="1207"/>
      <c r="Q248" s="1207"/>
      <c r="R248" s="1207"/>
      <c r="S248" s="1207"/>
      <c r="T248" s="1207"/>
      <c r="U248" s="1207"/>
      <c r="V248" s="1207"/>
      <c r="W248" s="1207"/>
      <c r="X248" s="1207"/>
      <c r="Y248" s="1207"/>
      <c r="Z248" s="1207"/>
      <c r="AA248" s="1207"/>
      <c r="AB248" s="1207"/>
      <c r="AC248" s="1207"/>
      <c r="AD248" s="1207"/>
      <c r="AE248" s="1207"/>
      <c r="AF248" s="1207"/>
      <c r="AG248" s="1207"/>
      <c r="AH248" s="1207"/>
      <c r="AI248" s="1207"/>
      <c r="AJ248" s="1207"/>
      <c r="AK248" s="1207"/>
      <c r="AL248" s="1207"/>
      <c r="AM248" s="1207"/>
      <c r="AN248" s="1207"/>
      <c r="AO248" s="1207"/>
      <c r="AP248" s="1207"/>
      <c r="AQ248" s="1207"/>
      <c r="AR248" s="1207"/>
      <c r="AS248" s="1207"/>
      <c r="AT248" s="1207"/>
      <c r="AU248" s="1207"/>
      <c r="AV248" s="1207"/>
      <c r="AW248" s="1207"/>
      <c r="AX248" s="1207"/>
      <c r="AY248" s="1207"/>
      <c r="AZ248" s="1207"/>
      <c r="BA248" s="1207"/>
      <c r="BB248" s="1207"/>
    </row>
    <row r="249" spans="1:54" ht="15.5" x14ac:dyDescent="0.35">
      <c r="A249" s="1206" t="s">
        <v>18665</v>
      </c>
      <c r="B249" s="1207"/>
      <c r="C249" s="1207"/>
      <c r="D249" s="1207"/>
      <c r="E249" s="1207"/>
      <c r="F249" s="1207"/>
      <c r="G249" s="1207"/>
      <c r="H249" s="1207"/>
      <c r="I249" s="1207"/>
      <c r="J249" s="1207"/>
      <c r="K249" s="1207"/>
      <c r="L249" s="1207"/>
      <c r="M249" s="1207"/>
      <c r="N249" s="1207"/>
      <c r="O249" s="1207"/>
      <c r="P249" s="1207"/>
      <c r="Q249" s="1207"/>
      <c r="R249" s="1207"/>
      <c r="S249" s="1207"/>
      <c r="T249" s="1207"/>
      <c r="U249" s="1207"/>
      <c r="V249" s="1207"/>
      <c r="W249" s="1207"/>
      <c r="X249" s="1207"/>
      <c r="Y249" s="1207"/>
      <c r="Z249" s="1207"/>
      <c r="AA249" s="1207"/>
      <c r="AB249" s="1207"/>
      <c r="AC249" s="1207"/>
      <c r="AD249" s="1207"/>
      <c r="AE249" s="1207"/>
      <c r="AF249" s="1207"/>
      <c r="AG249" s="1207"/>
      <c r="AH249" s="1207"/>
      <c r="AI249" s="1207"/>
      <c r="AJ249" s="1207"/>
      <c r="AK249" s="1207"/>
      <c r="AL249" s="1207"/>
      <c r="AM249" s="1207"/>
      <c r="AN249" s="1207"/>
      <c r="AO249" s="1207"/>
      <c r="AP249" s="1207"/>
      <c r="AQ249" s="1207"/>
      <c r="AR249" s="1207"/>
      <c r="AS249" s="1207"/>
      <c r="AT249" s="1207"/>
      <c r="AU249" s="1207"/>
      <c r="AV249" s="1207"/>
      <c r="AW249" s="1207"/>
      <c r="AX249" s="1207"/>
      <c r="AY249" s="1207"/>
      <c r="AZ249" s="1207"/>
      <c r="BA249" s="1207"/>
      <c r="BB249" s="1207"/>
    </row>
    <row r="250" spans="1:54" ht="15.5" x14ac:dyDescent="0.35">
      <c r="A250" s="1206" t="s">
        <v>18666</v>
      </c>
      <c r="B250" s="1207"/>
      <c r="C250" s="1207"/>
      <c r="D250" s="1207"/>
      <c r="E250" s="1207"/>
      <c r="F250" s="1207"/>
      <c r="G250" s="1207"/>
      <c r="H250" s="1207"/>
      <c r="I250" s="1207"/>
      <c r="J250" s="1207"/>
      <c r="K250" s="1207"/>
      <c r="L250" s="1207"/>
      <c r="M250" s="1207"/>
      <c r="N250" s="1207"/>
      <c r="O250" s="1207"/>
      <c r="P250" s="1207"/>
      <c r="Q250" s="1207"/>
      <c r="R250" s="1207"/>
      <c r="S250" s="1207"/>
      <c r="T250" s="1207"/>
      <c r="U250" s="1207"/>
      <c r="V250" s="1207"/>
      <c r="W250" s="1207"/>
      <c r="X250" s="1207"/>
      <c r="Y250" s="1207"/>
      <c r="Z250" s="1207"/>
      <c r="AA250" s="1207"/>
      <c r="AB250" s="1207"/>
      <c r="AC250" s="1207"/>
      <c r="AD250" s="1207"/>
      <c r="AE250" s="1207"/>
      <c r="AF250" s="1207"/>
      <c r="AG250" s="1207"/>
      <c r="AH250" s="1207"/>
      <c r="AI250" s="1207"/>
      <c r="AJ250" s="1207"/>
      <c r="AK250" s="1207"/>
      <c r="AL250" s="1207"/>
      <c r="AM250" s="1207"/>
      <c r="AN250" s="1207"/>
      <c r="AO250" s="1207"/>
      <c r="AP250" s="1207"/>
      <c r="AQ250" s="1207"/>
      <c r="AR250" s="1207"/>
      <c r="AS250" s="1207"/>
      <c r="AT250" s="1207"/>
      <c r="AU250" s="1207"/>
      <c r="AV250" s="1207"/>
      <c r="AW250" s="1207"/>
      <c r="AX250" s="1207"/>
      <c r="AY250" s="1207"/>
      <c r="AZ250" s="1207"/>
      <c r="BA250" s="1207"/>
      <c r="BB250" s="1207"/>
    </row>
    <row r="251" spans="1:54" ht="15.5" x14ac:dyDescent="0.35">
      <c r="A251" s="1206" t="s">
        <v>18667</v>
      </c>
      <c r="B251" s="1207" t="s">
        <v>18668</v>
      </c>
      <c r="C251" s="1207"/>
      <c r="D251" s="1207"/>
      <c r="E251" s="1207"/>
      <c r="F251" s="1207"/>
      <c r="G251" s="1207"/>
      <c r="H251" s="1207"/>
      <c r="I251" s="1207"/>
      <c r="J251" s="1207"/>
      <c r="K251" s="1207"/>
      <c r="L251" s="1207"/>
      <c r="M251" s="1207"/>
      <c r="N251" s="1207"/>
      <c r="O251" s="1207"/>
      <c r="P251" s="1207"/>
      <c r="Q251" s="1207"/>
      <c r="R251" s="1207"/>
      <c r="S251" s="1207"/>
      <c r="T251" s="1207"/>
      <c r="U251" s="1207"/>
      <c r="V251" s="1207"/>
      <c r="W251" s="1207"/>
      <c r="X251" s="1207"/>
      <c r="Y251" s="1207"/>
      <c r="Z251" s="1207"/>
      <c r="AA251" s="1207"/>
      <c r="AB251" s="1207"/>
      <c r="AC251" s="1207"/>
      <c r="AD251" s="1207"/>
      <c r="AE251" s="1207"/>
      <c r="AF251" s="1207"/>
      <c r="AG251" s="1207"/>
      <c r="AH251" s="1207"/>
      <c r="AI251" s="1207"/>
      <c r="AJ251" s="1207"/>
      <c r="AK251" s="1207"/>
      <c r="AL251" s="1207"/>
      <c r="AM251" s="1207"/>
      <c r="AN251" s="1207"/>
      <c r="AO251" s="1207"/>
      <c r="AP251" s="1207"/>
      <c r="AQ251" s="1207"/>
      <c r="AR251" s="1207"/>
      <c r="AS251" s="1207"/>
      <c r="AT251" s="1207"/>
      <c r="AU251" s="1207"/>
      <c r="AV251" s="1207"/>
      <c r="AW251" s="1207"/>
      <c r="AX251" s="1207"/>
      <c r="AY251" s="1207"/>
      <c r="AZ251" s="1207"/>
      <c r="BA251" s="1207"/>
      <c r="BB251" s="1207"/>
    </row>
    <row r="252" spans="1:54" ht="15.5" x14ac:dyDescent="0.35">
      <c r="A252" s="1206" t="s">
        <v>18669</v>
      </c>
      <c r="B252" s="1207"/>
      <c r="C252" s="1207"/>
      <c r="D252" s="1207"/>
      <c r="E252" s="1207"/>
      <c r="F252" s="1207"/>
      <c r="G252" s="1207"/>
      <c r="H252" s="1207"/>
      <c r="I252" s="1207"/>
      <c r="J252" s="1207"/>
      <c r="K252" s="1207"/>
      <c r="L252" s="1207"/>
      <c r="M252" s="1207"/>
      <c r="N252" s="1207"/>
      <c r="O252" s="1207"/>
      <c r="P252" s="1207"/>
      <c r="Q252" s="1207"/>
      <c r="R252" s="1207"/>
      <c r="S252" s="1207"/>
      <c r="T252" s="1207"/>
      <c r="U252" s="1207"/>
      <c r="V252" s="1207"/>
      <c r="W252" s="1207"/>
      <c r="X252" s="1207"/>
      <c r="Y252" s="1207"/>
      <c r="Z252" s="1207"/>
      <c r="AA252" s="1207"/>
      <c r="AB252" s="1207"/>
      <c r="AC252" s="1207"/>
      <c r="AD252" s="1207"/>
      <c r="AE252" s="1207"/>
      <c r="AF252" s="1207"/>
      <c r="AG252" s="1207"/>
      <c r="AH252" s="1207"/>
      <c r="AI252" s="1207"/>
      <c r="AJ252" s="1207"/>
      <c r="AK252" s="1207"/>
      <c r="AL252" s="1207"/>
      <c r="AM252" s="1207"/>
      <c r="AN252" s="1207"/>
      <c r="AO252" s="1207"/>
      <c r="AP252" s="1207"/>
      <c r="AQ252" s="1207"/>
      <c r="AR252" s="1207"/>
      <c r="AS252" s="1207"/>
      <c r="AT252" s="1207"/>
      <c r="AU252" s="1207"/>
      <c r="AV252" s="1207"/>
      <c r="AW252" s="1207"/>
      <c r="AX252" s="1207"/>
      <c r="AY252" s="1207"/>
      <c r="AZ252" s="1207"/>
      <c r="BA252" s="1207"/>
      <c r="BB252" s="1207"/>
    </row>
    <row r="253" spans="1:54" ht="15.5" x14ac:dyDescent="0.35">
      <c r="A253" s="1206" t="s">
        <v>18670</v>
      </c>
      <c r="B253" s="1207" t="s">
        <v>18671</v>
      </c>
      <c r="C253" s="1207"/>
      <c r="D253" s="1207"/>
      <c r="E253" s="1207"/>
      <c r="F253" s="1207"/>
      <c r="G253" s="1207"/>
      <c r="H253" s="1207"/>
      <c r="I253" s="1207"/>
      <c r="J253" s="1207"/>
      <c r="K253" s="1207"/>
      <c r="L253" s="1207"/>
      <c r="M253" s="1207"/>
      <c r="N253" s="1207"/>
      <c r="O253" s="1207"/>
      <c r="P253" s="1207"/>
      <c r="Q253" s="1207"/>
      <c r="R253" s="1207"/>
      <c r="S253" s="1207"/>
      <c r="T253" s="1207"/>
      <c r="U253" s="1207"/>
      <c r="V253" s="1207"/>
      <c r="W253" s="1207"/>
      <c r="X253" s="1207"/>
      <c r="Y253" s="1207"/>
      <c r="Z253" s="1207"/>
      <c r="AA253" s="1207"/>
      <c r="AB253" s="1207"/>
      <c r="AC253" s="1207"/>
      <c r="AD253" s="1207"/>
      <c r="AE253" s="1207"/>
      <c r="AF253" s="1207"/>
      <c r="AG253" s="1207"/>
      <c r="AH253" s="1207"/>
      <c r="AI253" s="1207"/>
      <c r="AJ253" s="1207"/>
      <c r="AK253" s="1207"/>
      <c r="AL253" s="1207"/>
      <c r="AM253" s="1207"/>
      <c r="AN253" s="1207"/>
      <c r="AO253" s="1207"/>
      <c r="AP253" s="1207"/>
      <c r="AQ253" s="1207"/>
      <c r="AR253" s="1207"/>
      <c r="AS253" s="1207"/>
      <c r="AT253" s="1207"/>
      <c r="AU253" s="1207"/>
      <c r="AV253" s="1207"/>
      <c r="AW253" s="1207"/>
      <c r="AX253" s="1207"/>
      <c r="AY253" s="1207"/>
      <c r="AZ253" s="1207"/>
      <c r="BA253" s="1207"/>
      <c r="BB253" s="1207"/>
    </row>
    <row r="254" spans="1:54" ht="15.5" x14ac:dyDescent="0.35">
      <c r="A254" s="1206" t="s">
        <v>18672</v>
      </c>
      <c r="B254" s="1207"/>
      <c r="C254" s="1207"/>
      <c r="D254" s="1207"/>
      <c r="E254" s="1207"/>
      <c r="F254" s="1207"/>
      <c r="G254" s="1207"/>
      <c r="H254" s="1207"/>
      <c r="I254" s="1207"/>
      <c r="J254" s="1207"/>
      <c r="K254" s="1207"/>
      <c r="L254" s="1207"/>
      <c r="M254" s="1207"/>
      <c r="N254" s="1207"/>
      <c r="O254" s="1207"/>
      <c r="P254" s="1207"/>
      <c r="Q254" s="1207"/>
      <c r="R254" s="1207"/>
      <c r="S254" s="1207"/>
      <c r="T254" s="1207"/>
      <c r="U254" s="1207"/>
      <c r="V254" s="1207"/>
      <c r="W254" s="1207"/>
      <c r="X254" s="1207"/>
      <c r="Y254" s="1207"/>
      <c r="Z254" s="1207"/>
      <c r="AA254" s="1207"/>
      <c r="AB254" s="1207"/>
      <c r="AC254" s="1207"/>
      <c r="AD254" s="1207"/>
      <c r="AE254" s="1207"/>
      <c r="AF254" s="1207"/>
      <c r="AG254" s="1207"/>
      <c r="AH254" s="1207"/>
      <c r="AI254" s="1207"/>
      <c r="AJ254" s="1207"/>
      <c r="AK254" s="1207"/>
      <c r="AL254" s="1207"/>
      <c r="AM254" s="1207"/>
      <c r="AN254" s="1207"/>
      <c r="AO254" s="1207"/>
      <c r="AP254" s="1207"/>
      <c r="AQ254" s="1207"/>
      <c r="AR254" s="1207"/>
      <c r="AS254" s="1207"/>
      <c r="AT254" s="1207"/>
      <c r="AU254" s="1207"/>
      <c r="AV254" s="1207"/>
      <c r="AW254" s="1207"/>
      <c r="AX254" s="1207"/>
      <c r="AY254" s="1207"/>
      <c r="AZ254" s="1207"/>
      <c r="BA254" s="1207"/>
      <c r="BB254" s="1207"/>
    </row>
    <row r="255" spans="1:54" ht="15.5" x14ac:dyDescent="0.35">
      <c r="A255" s="1206" t="s">
        <v>18673</v>
      </c>
      <c r="B255" s="1207" t="s">
        <v>18674</v>
      </c>
      <c r="C255" s="1207" t="s">
        <v>18675</v>
      </c>
      <c r="D255" s="1207"/>
      <c r="E255" s="1207"/>
      <c r="F255" s="1207"/>
      <c r="G255" s="1207"/>
      <c r="H255" s="1207"/>
      <c r="I255" s="1207"/>
      <c r="J255" s="1207"/>
      <c r="K255" s="1207"/>
      <c r="L255" s="1207"/>
      <c r="M255" s="1207"/>
      <c r="N255" s="1207"/>
      <c r="O255" s="1207"/>
      <c r="P255" s="1207"/>
      <c r="Q255" s="1207"/>
      <c r="R255" s="1207"/>
      <c r="S255" s="1207"/>
      <c r="T255" s="1207"/>
      <c r="U255" s="1207"/>
      <c r="V255" s="1207"/>
      <c r="W255" s="1207"/>
      <c r="X255" s="1207"/>
      <c r="Y255" s="1207"/>
      <c r="Z255" s="1207"/>
      <c r="AA255" s="1207"/>
      <c r="AB255" s="1207"/>
      <c r="AC255" s="1207"/>
      <c r="AD255" s="1207"/>
      <c r="AE255" s="1207"/>
      <c r="AF255" s="1207"/>
      <c r="AG255" s="1207"/>
      <c r="AH255" s="1207"/>
      <c r="AI255" s="1207"/>
      <c r="AJ255" s="1207"/>
      <c r="AK255" s="1207"/>
      <c r="AL255" s="1207"/>
      <c r="AM255" s="1207"/>
      <c r="AN255" s="1207"/>
      <c r="AO255" s="1207"/>
      <c r="AP255" s="1207"/>
      <c r="AQ255" s="1207"/>
      <c r="AR255" s="1207"/>
      <c r="AS255" s="1207"/>
      <c r="AT255" s="1207"/>
      <c r="AU255" s="1207"/>
      <c r="AV255" s="1207"/>
      <c r="AW255" s="1207"/>
      <c r="AX255" s="1207"/>
      <c r="AY255" s="1207"/>
      <c r="AZ255" s="1207"/>
      <c r="BA255" s="1207"/>
      <c r="BB255" s="1207"/>
    </row>
    <row r="256" spans="1:54" ht="15.5" x14ac:dyDescent="0.35">
      <c r="A256" s="1206" t="s">
        <v>18676</v>
      </c>
      <c r="B256" s="1207"/>
      <c r="C256" s="1207"/>
      <c r="D256" s="1207"/>
      <c r="E256" s="1207"/>
      <c r="F256" s="1207"/>
      <c r="G256" s="1207"/>
      <c r="H256" s="1207"/>
      <c r="I256" s="1207"/>
      <c r="J256" s="1207"/>
      <c r="K256" s="1207"/>
      <c r="L256" s="1207"/>
      <c r="M256" s="1207"/>
      <c r="N256" s="1207"/>
      <c r="O256" s="1207"/>
      <c r="P256" s="1207"/>
      <c r="Q256" s="1207"/>
      <c r="R256" s="1207"/>
      <c r="S256" s="1207"/>
      <c r="T256" s="1207"/>
      <c r="U256" s="1207"/>
      <c r="V256" s="1207"/>
      <c r="W256" s="1207"/>
      <c r="X256" s="1207"/>
      <c r="Y256" s="1207"/>
      <c r="Z256" s="1207"/>
      <c r="AA256" s="1207"/>
      <c r="AB256" s="1207"/>
      <c r="AC256" s="1207"/>
      <c r="AD256" s="1207"/>
      <c r="AE256" s="1207"/>
      <c r="AF256" s="1207"/>
      <c r="AG256" s="1207"/>
      <c r="AH256" s="1207"/>
      <c r="AI256" s="1207"/>
      <c r="AJ256" s="1207"/>
      <c r="AK256" s="1207"/>
      <c r="AL256" s="1207"/>
      <c r="AM256" s="1207"/>
      <c r="AN256" s="1207"/>
      <c r="AO256" s="1207"/>
      <c r="AP256" s="1207"/>
      <c r="AQ256" s="1207"/>
      <c r="AR256" s="1207"/>
      <c r="AS256" s="1207"/>
      <c r="AT256" s="1207"/>
      <c r="AU256" s="1207"/>
      <c r="AV256" s="1207"/>
      <c r="AW256" s="1207"/>
      <c r="AX256" s="1207"/>
      <c r="AY256" s="1207"/>
      <c r="AZ256" s="1207"/>
      <c r="BA256" s="1207"/>
      <c r="BB256" s="1207"/>
    </row>
    <row r="257" spans="1:54" ht="15.5" x14ac:dyDescent="0.35">
      <c r="A257" s="1206" t="s">
        <v>18677</v>
      </c>
      <c r="B257" s="1207" t="s">
        <v>18678</v>
      </c>
      <c r="C257" s="1207" t="s">
        <v>18679</v>
      </c>
      <c r="D257" s="1207" t="s">
        <v>18680</v>
      </c>
      <c r="E257" s="1207"/>
      <c r="F257" s="1207"/>
      <c r="G257" s="1207"/>
      <c r="H257" s="1207"/>
      <c r="I257" s="1207"/>
      <c r="J257" s="1207"/>
      <c r="K257" s="1207"/>
      <c r="L257" s="1207"/>
      <c r="M257" s="1207"/>
      <c r="N257" s="1207"/>
      <c r="O257" s="1207"/>
      <c r="P257" s="1207"/>
      <c r="Q257" s="1207"/>
      <c r="R257" s="1207"/>
      <c r="S257" s="1207"/>
      <c r="T257" s="1207"/>
      <c r="U257" s="1207"/>
      <c r="V257" s="1207"/>
      <c r="W257" s="1207"/>
      <c r="X257" s="1207"/>
      <c r="Y257" s="1207"/>
      <c r="Z257" s="1207"/>
      <c r="AA257" s="1207"/>
      <c r="AB257" s="1207"/>
      <c r="AC257" s="1207"/>
      <c r="AD257" s="1207"/>
      <c r="AE257" s="1207"/>
      <c r="AF257" s="1207"/>
      <c r="AG257" s="1207"/>
      <c r="AH257" s="1207"/>
      <c r="AI257" s="1207"/>
      <c r="AJ257" s="1207"/>
      <c r="AK257" s="1207"/>
      <c r="AL257" s="1207"/>
      <c r="AM257" s="1207"/>
      <c r="AN257" s="1207"/>
      <c r="AO257" s="1207"/>
      <c r="AP257" s="1207"/>
      <c r="AQ257" s="1207"/>
      <c r="AR257" s="1207"/>
      <c r="AS257" s="1207"/>
      <c r="AT257" s="1207"/>
      <c r="AU257" s="1207"/>
      <c r="AV257" s="1207"/>
      <c r="AW257" s="1207"/>
      <c r="AX257" s="1207"/>
      <c r="AY257" s="1207"/>
      <c r="AZ257" s="1207"/>
      <c r="BA257" s="1207"/>
      <c r="BB257" s="1207"/>
    </row>
    <row r="258" spans="1:54" ht="15.5" x14ac:dyDescent="0.35">
      <c r="A258" s="1206"/>
      <c r="B258" s="1207" t="s">
        <v>18681</v>
      </c>
      <c r="C258" s="1207" t="s">
        <v>18682</v>
      </c>
      <c r="D258" s="1207" t="s">
        <v>18683</v>
      </c>
      <c r="E258" s="1207"/>
      <c r="F258" s="1207"/>
      <c r="G258" s="1207"/>
      <c r="H258" s="1207"/>
      <c r="I258" s="1207"/>
      <c r="J258" s="1207"/>
      <c r="K258" s="1207"/>
      <c r="L258" s="1207"/>
      <c r="M258" s="1207"/>
      <c r="N258" s="1207"/>
      <c r="O258" s="1207"/>
      <c r="P258" s="1207"/>
      <c r="Q258" s="1207"/>
      <c r="R258" s="1207"/>
      <c r="S258" s="1207"/>
      <c r="T258" s="1207"/>
      <c r="U258" s="1207"/>
      <c r="V258" s="1207"/>
      <c r="W258" s="1207"/>
      <c r="X258" s="1207"/>
      <c r="Y258" s="1207"/>
      <c r="Z258" s="1207"/>
      <c r="AA258" s="1207"/>
      <c r="AB258" s="1207"/>
      <c r="AC258" s="1207"/>
      <c r="AD258" s="1207"/>
      <c r="AE258" s="1207"/>
      <c r="AF258" s="1207"/>
      <c r="AG258" s="1207"/>
      <c r="AH258" s="1207"/>
      <c r="AI258" s="1207"/>
      <c r="AJ258" s="1207"/>
      <c r="AK258" s="1207"/>
      <c r="AL258" s="1207"/>
      <c r="AM258" s="1207"/>
      <c r="AN258" s="1207"/>
      <c r="AO258" s="1207"/>
      <c r="AP258" s="1207"/>
      <c r="AQ258" s="1207"/>
      <c r="AR258" s="1207"/>
      <c r="AS258" s="1207"/>
      <c r="AT258" s="1207"/>
      <c r="AU258" s="1207"/>
      <c r="AV258" s="1207"/>
      <c r="AW258" s="1207"/>
      <c r="AX258" s="1207"/>
      <c r="AY258" s="1207"/>
      <c r="AZ258" s="1207"/>
      <c r="BA258" s="1207"/>
      <c r="BB258" s="1207"/>
    </row>
    <row r="259" spans="1:54" ht="15.5" x14ac:dyDescent="0.35">
      <c r="A259" s="1206" t="s">
        <v>18684</v>
      </c>
      <c r="B259" s="1207"/>
      <c r="C259" s="1207"/>
      <c r="D259" s="1207"/>
      <c r="E259" s="1207"/>
      <c r="F259" s="1207"/>
      <c r="G259" s="1207"/>
      <c r="H259" s="1207"/>
      <c r="I259" s="1207"/>
      <c r="J259" s="1207"/>
      <c r="K259" s="1207"/>
      <c r="L259" s="1207"/>
      <c r="M259" s="1207"/>
      <c r="N259" s="1207"/>
      <c r="O259" s="1207"/>
      <c r="P259" s="1207"/>
      <c r="Q259" s="1207"/>
      <c r="R259" s="1207"/>
      <c r="S259" s="1207"/>
      <c r="T259" s="1207"/>
      <c r="U259" s="1207"/>
      <c r="V259" s="1207"/>
      <c r="W259" s="1207"/>
      <c r="X259" s="1207"/>
      <c r="Y259" s="1207"/>
      <c r="Z259" s="1207"/>
      <c r="AA259" s="1207"/>
      <c r="AB259" s="1207"/>
      <c r="AC259" s="1207"/>
      <c r="AD259" s="1207"/>
      <c r="AE259" s="1207"/>
      <c r="AF259" s="1207"/>
      <c r="AG259" s="1207"/>
      <c r="AH259" s="1207"/>
      <c r="AI259" s="1207"/>
      <c r="AJ259" s="1207"/>
      <c r="AK259" s="1207"/>
      <c r="AL259" s="1207"/>
      <c r="AM259" s="1207"/>
      <c r="AN259" s="1207"/>
      <c r="AO259" s="1207"/>
      <c r="AP259" s="1207"/>
      <c r="AQ259" s="1207"/>
      <c r="AR259" s="1207"/>
      <c r="AS259" s="1207"/>
      <c r="AT259" s="1207"/>
      <c r="AU259" s="1207"/>
      <c r="AV259" s="1207"/>
      <c r="AW259" s="1207"/>
      <c r="AX259" s="1207"/>
      <c r="AY259" s="1207"/>
      <c r="AZ259" s="1207"/>
      <c r="BA259" s="1207"/>
      <c r="BB259" s="1207"/>
    </row>
    <row r="260" spans="1:54" ht="15.5" x14ac:dyDescent="0.35">
      <c r="A260" s="1206" t="s">
        <v>18685</v>
      </c>
      <c r="B260" s="1207" t="s">
        <v>18612</v>
      </c>
      <c r="C260" s="1207"/>
      <c r="D260" s="1207"/>
      <c r="E260" s="1207"/>
      <c r="F260" s="1207"/>
      <c r="G260" s="1207"/>
      <c r="H260" s="1207"/>
      <c r="I260" s="1207"/>
      <c r="J260" s="1207"/>
      <c r="K260" s="1207"/>
      <c r="L260" s="1207"/>
      <c r="M260" s="1207"/>
      <c r="N260" s="1207"/>
      <c r="O260" s="1207"/>
      <c r="P260" s="1207"/>
      <c r="Q260" s="1207"/>
      <c r="R260" s="1207"/>
      <c r="S260" s="1207"/>
      <c r="T260" s="1207"/>
      <c r="U260" s="1207"/>
      <c r="V260" s="1207"/>
      <c r="W260" s="1207"/>
      <c r="X260" s="1207"/>
      <c r="Y260" s="1207"/>
      <c r="Z260" s="1207"/>
      <c r="AA260" s="1207"/>
      <c r="AB260" s="1207"/>
      <c r="AC260" s="1207"/>
      <c r="AD260" s="1207"/>
      <c r="AE260" s="1207"/>
      <c r="AF260" s="1207"/>
      <c r="AG260" s="1207"/>
      <c r="AH260" s="1207"/>
      <c r="AI260" s="1207"/>
      <c r="AJ260" s="1207"/>
      <c r="AK260" s="1207"/>
      <c r="AL260" s="1207"/>
      <c r="AM260" s="1207"/>
      <c r="AN260" s="1207"/>
      <c r="AO260" s="1207"/>
      <c r="AP260" s="1207"/>
      <c r="AQ260" s="1207"/>
      <c r="AR260" s="1207"/>
      <c r="AS260" s="1207"/>
      <c r="AT260" s="1207"/>
      <c r="AU260" s="1207"/>
      <c r="AV260" s="1207"/>
      <c r="AW260" s="1207"/>
      <c r="AX260" s="1207"/>
      <c r="AY260" s="1207"/>
      <c r="AZ260" s="1207"/>
      <c r="BA260" s="1207"/>
      <c r="BB260" s="1207"/>
    </row>
    <row r="261" spans="1:54" ht="15.5" x14ac:dyDescent="0.35">
      <c r="A261" s="1206" t="s">
        <v>18613</v>
      </c>
      <c r="B261" s="1207"/>
      <c r="C261" s="1207"/>
      <c r="D261" s="1207"/>
      <c r="E261" s="1207"/>
      <c r="F261" s="1207"/>
      <c r="G261" s="1207"/>
      <c r="H261" s="1207"/>
      <c r="I261" s="1207"/>
      <c r="J261" s="1207"/>
      <c r="K261" s="1207"/>
      <c r="L261" s="1207"/>
      <c r="M261" s="1207"/>
      <c r="N261" s="1207"/>
      <c r="O261" s="1207"/>
      <c r="P261" s="1207"/>
      <c r="Q261" s="1207"/>
      <c r="R261" s="1207"/>
      <c r="S261" s="1207"/>
      <c r="T261" s="1207"/>
      <c r="U261" s="1207"/>
      <c r="V261" s="1207"/>
      <c r="W261" s="1207"/>
      <c r="X261" s="1207"/>
      <c r="Y261" s="1207"/>
      <c r="Z261" s="1207"/>
      <c r="AA261" s="1207"/>
      <c r="AB261" s="1207"/>
      <c r="AC261" s="1207"/>
      <c r="AD261" s="1207"/>
      <c r="AE261" s="1207"/>
      <c r="AF261" s="1207"/>
      <c r="AG261" s="1207"/>
      <c r="AH261" s="1207"/>
      <c r="AI261" s="1207"/>
      <c r="AJ261" s="1207"/>
      <c r="AK261" s="1207"/>
      <c r="AL261" s="1207"/>
      <c r="AM261" s="1207"/>
      <c r="AN261" s="1207"/>
      <c r="AO261" s="1207"/>
      <c r="AP261" s="1207"/>
      <c r="AQ261" s="1207"/>
      <c r="AR261" s="1207"/>
      <c r="AS261" s="1207"/>
      <c r="AT261" s="1207"/>
      <c r="AU261" s="1207"/>
      <c r="AV261" s="1207"/>
      <c r="AW261" s="1207"/>
      <c r="AX261" s="1207"/>
      <c r="AY261" s="1207"/>
      <c r="AZ261" s="1207"/>
      <c r="BA261" s="1207"/>
      <c r="BB261" s="1207"/>
    </row>
    <row r="262" spans="1:54" ht="15.5" x14ac:dyDescent="0.35">
      <c r="A262" s="1206" t="s">
        <v>18614</v>
      </c>
      <c r="B262" s="1207" t="s">
        <v>18686</v>
      </c>
      <c r="C262" s="1207"/>
      <c r="D262" s="1207"/>
      <c r="E262" s="1207"/>
      <c r="F262" s="1207"/>
      <c r="G262" s="1207"/>
      <c r="H262" s="1207"/>
      <c r="I262" s="1207"/>
      <c r="J262" s="1207"/>
      <c r="K262" s="1207"/>
      <c r="L262" s="1207"/>
      <c r="M262" s="1207"/>
      <c r="N262" s="1207"/>
      <c r="O262" s="1207"/>
      <c r="P262" s="1207"/>
      <c r="Q262" s="1207"/>
      <c r="R262" s="1207"/>
      <c r="S262" s="1207"/>
      <c r="T262" s="1207"/>
      <c r="U262" s="1207"/>
      <c r="V262" s="1207"/>
      <c r="W262" s="1207"/>
      <c r="X262" s="1207"/>
      <c r="Y262" s="1207"/>
      <c r="Z262" s="1207"/>
      <c r="AA262" s="1207"/>
      <c r="AB262" s="1207"/>
      <c r="AC262" s="1207"/>
      <c r="AD262" s="1207"/>
      <c r="AE262" s="1207"/>
      <c r="AF262" s="1207"/>
      <c r="AG262" s="1207"/>
      <c r="AH262" s="1207"/>
      <c r="AI262" s="1207"/>
      <c r="AJ262" s="1207"/>
      <c r="AK262" s="1207"/>
      <c r="AL262" s="1207"/>
      <c r="AM262" s="1207"/>
      <c r="AN262" s="1207"/>
      <c r="AO262" s="1207"/>
      <c r="AP262" s="1207"/>
      <c r="AQ262" s="1207"/>
      <c r="AR262" s="1207"/>
      <c r="AS262" s="1207"/>
      <c r="AT262" s="1207"/>
      <c r="AU262" s="1207"/>
      <c r="AV262" s="1207"/>
      <c r="AW262" s="1207"/>
      <c r="AX262" s="1207"/>
      <c r="AY262" s="1207"/>
      <c r="AZ262" s="1207"/>
      <c r="BA262" s="1207"/>
      <c r="BB262" s="1207"/>
    </row>
    <row r="263" spans="1:54" ht="15.5" x14ac:dyDescent="0.35">
      <c r="A263" s="1206" t="s">
        <v>18687</v>
      </c>
      <c r="B263" s="1207"/>
      <c r="C263" s="1207"/>
      <c r="D263" s="1207"/>
      <c r="E263" s="1207"/>
      <c r="F263" s="1207"/>
      <c r="G263" s="1207"/>
      <c r="H263" s="1207"/>
      <c r="I263" s="1207"/>
      <c r="J263" s="1207"/>
      <c r="K263" s="1207"/>
      <c r="L263" s="1207"/>
      <c r="M263" s="1207"/>
      <c r="N263" s="1207"/>
      <c r="O263" s="1207"/>
      <c r="P263" s="1207"/>
      <c r="Q263" s="1207"/>
      <c r="R263" s="1207"/>
      <c r="S263" s="1207"/>
      <c r="T263" s="1207"/>
      <c r="U263" s="1207"/>
      <c r="V263" s="1207"/>
      <c r="W263" s="1207"/>
      <c r="X263" s="1207"/>
      <c r="Y263" s="1207"/>
      <c r="Z263" s="1207"/>
      <c r="AA263" s="1207"/>
      <c r="AB263" s="1207"/>
      <c r="AC263" s="1207"/>
      <c r="AD263" s="1207"/>
      <c r="AE263" s="1207"/>
      <c r="AF263" s="1207"/>
      <c r="AG263" s="1207"/>
      <c r="AH263" s="1207"/>
      <c r="AI263" s="1207"/>
      <c r="AJ263" s="1207"/>
      <c r="AK263" s="1207"/>
      <c r="AL263" s="1207"/>
      <c r="AM263" s="1207"/>
      <c r="AN263" s="1207"/>
      <c r="AO263" s="1207"/>
      <c r="AP263" s="1207"/>
      <c r="AQ263" s="1207"/>
      <c r="AR263" s="1207"/>
      <c r="AS263" s="1207"/>
      <c r="AT263" s="1207"/>
      <c r="AU263" s="1207"/>
      <c r="AV263" s="1207"/>
      <c r="AW263" s="1207"/>
      <c r="AX263" s="1207"/>
      <c r="AY263" s="1207"/>
      <c r="AZ263" s="1207"/>
      <c r="BA263" s="1207"/>
      <c r="BB263" s="1207"/>
    </row>
    <row r="264" spans="1:54" ht="15.5" x14ac:dyDescent="0.35">
      <c r="A264" s="1206" t="s">
        <v>18688</v>
      </c>
      <c r="B264" s="1207"/>
      <c r="C264" s="1207"/>
      <c r="D264" s="1207"/>
      <c r="E264" s="1207"/>
      <c r="F264" s="1207"/>
      <c r="G264" s="1207"/>
      <c r="H264" s="1207"/>
      <c r="I264" s="1207"/>
      <c r="J264" s="1207"/>
      <c r="K264" s="1207"/>
      <c r="L264" s="1207"/>
      <c r="M264" s="1207"/>
      <c r="N264" s="1207"/>
      <c r="O264" s="1207"/>
      <c r="P264" s="1207"/>
      <c r="Q264" s="1207"/>
      <c r="R264" s="1207"/>
      <c r="S264" s="1207"/>
      <c r="T264" s="1207"/>
      <c r="U264" s="1207"/>
      <c r="V264" s="1207"/>
      <c r="W264" s="1207"/>
      <c r="X264" s="1207"/>
      <c r="Y264" s="1207"/>
      <c r="Z264" s="1207"/>
      <c r="AA264" s="1207"/>
      <c r="AB264" s="1207"/>
      <c r="AC264" s="1207"/>
      <c r="AD264" s="1207"/>
      <c r="AE264" s="1207"/>
      <c r="AF264" s="1207"/>
      <c r="AG264" s="1207"/>
      <c r="AH264" s="1207"/>
      <c r="AI264" s="1207"/>
      <c r="AJ264" s="1207"/>
      <c r="AK264" s="1207"/>
      <c r="AL264" s="1207"/>
      <c r="AM264" s="1207"/>
      <c r="AN264" s="1207"/>
      <c r="AO264" s="1207"/>
      <c r="AP264" s="1207"/>
      <c r="AQ264" s="1207"/>
      <c r="AR264" s="1207"/>
      <c r="AS264" s="1207"/>
      <c r="AT264" s="1207"/>
      <c r="AU264" s="1207"/>
      <c r="AV264" s="1207"/>
      <c r="AW264" s="1207"/>
      <c r="AX264" s="1207"/>
      <c r="AY264" s="1207"/>
      <c r="AZ264" s="1207"/>
      <c r="BA264" s="1207"/>
      <c r="BB264" s="1207"/>
    </row>
    <row r="265" spans="1:54" ht="15.5" x14ac:dyDescent="0.35">
      <c r="A265" s="1206" t="s">
        <v>18689</v>
      </c>
      <c r="B265" s="1207"/>
      <c r="C265" s="1207"/>
      <c r="D265" s="1207"/>
      <c r="E265" s="1207"/>
      <c r="F265" s="1207"/>
      <c r="G265" s="1207"/>
      <c r="H265" s="1207"/>
      <c r="I265" s="1207"/>
      <c r="J265" s="1207"/>
      <c r="K265" s="1207"/>
      <c r="L265" s="1207"/>
      <c r="M265" s="1207"/>
      <c r="N265" s="1207"/>
      <c r="O265" s="1207"/>
      <c r="P265" s="1207"/>
      <c r="Q265" s="1207"/>
      <c r="R265" s="1207"/>
      <c r="S265" s="1207"/>
      <c r="T265" s="1207"/>
      <c r="U265" s="1207"/>
      <c r="V265" s="1207"/>
      <c r="W265" s="1207"/>
      <c r="X265" s="1207"/>
      <c r="Y265" s="1207"/>
      <c r="Z265" s="1207"/>
      <c r="AA265" s="1207"/>
      <c r="AB265" s="1207"/>
      <c r="AC265" s="1207"/>
      <c r="AD265" s="1207"/>
      <c r="AE265" s="1207"/>
      <c r="AF265" s="1207"/>
      <c r="AG265" s="1207"/>
      <c r="AH265" s="1207"/>
      <c r="AI265" s="1207"/>
      <c r="AJ265" s="1207"/>
      <c r="AK265" s="1207"/>
      <c r="AL265" s="1207"/>
      <c r="AM265" s="1207"/>
      <c r="AN265" s="1207"/>
      <c r="AO265" s="1207"/>
      <c r="AP265" s="1207"/>
      <c r="AQ265" s="1207"/>
      <c r="AR265" s="1207"/>
      <c r="AS265" s="1207"/>
      <c r="AT265" s="1207"/>
      <c r="AU265" s="1207"/>
      <c r="AV265" s="1207"/>
      <c r="AW265" s="1207"/>
      <c r="AX265" s="1207"/>
      <c r="AY265" s="1207"/>
      <c r="AZ265" s="1207"/>
      <c r="BA265" s="1207"/>
      <c r="BB265" s="1207"/>
    </row>
    <row r="266" spans="1:54" ht="15.5" x14ac:dyDescent="0.35">
      <c r="A266" s="1206" t="s">
        <v>18618</v>
      </c>
      <c r="B266" s="1207"/>
      <c r="C266" s="1207"/>
      <c r="D266" s="1207"/>
      <c r="E266" s="1207"/>
      <c r="F266" s="1207"/>
      <c r="G266" s="1207"/>
      <c r="H266" s="1207"/>
      <c r="I266" s="1207"/>
      <c r="J266" s="1207"/>
      <c r="K266" s="1207"/>
      <c r="L266" s="1207"/>
      <c r="M266" s="1207"/>
      <c r="N266" s="1207"/>
      <c r="O266" s="1207"/>
      <c r="P266" s="1207"/>
      <c r="Q266" s="1207"/>
      <c r="R266" s="1207"/>
      <c r="S266" s="1207"/>
      <c r="T266" s="1207"/>
      <c r="U266" s="1207"/>
      <c r="V266" s="1207"/>
      <c r="W266" s="1207"/>
      <c r="X266" s="1207"/>
      <c r="Y266" s="1207"/>
      <c r="Z266" s="1207"/>
      <c r="AA266" s="1207"/>
      <c r="AB266" s="1207"/>
      <c r="AC266" s="1207"/>
      <c r="AD266" s="1207"/>
      <c r="AE266" s="1207"/>
      <c r="AF266" s="1207"/>
      <c r="AG266" s="1207"/>
      <c r="AH266" s="1207"/>
      <c r="AI266" s="1207"/>
      <c r="AJ266" s="1207"/>
      <c r="AK266" s="1207"/>
      <c r="AL266" s="1207"/>
      <c r="AM266" s="1207"/>
      <c r="AN266" s="1207"/>
      <c r="AO266" s="1207"/>
      <c r="AP266" s="1207"/>
      <c r="AQ266" s="1207"/>
      <c r="AR266" s="1207"/>
      <c r="AS266" s="1207"/>
      <c r="AT266" s="1207"/>
      <c r="AU266" s="1207"/>
      <c r="AV266" s="1207"/>
      <c r="AW266" s="1207"/>
      <c r="AX266" s="1207"/>
      <c r="AY266" s="1207"/>
      <c r="AZ266" s="1207"/>
      <c r="BA266" s="1207"/>
      <c r="BB266" s="1207"/>
    </row>
    <row r="267" spans="1:54" ht="15.5" x14ac:dyDescent="0.35">
      <c r="A267" s="1206" t="s">
        <v>18619</v>
      </c>
      <c r="B267" s="1207"/>
      <c r="C267" s="1207"/>
      <c r="D267" s="1207"/>
      <c r="E267" s="1207"/>
      <c r="F267" s="1207"/>
      <c r="G267" s="1207"/>
      <c r="H267" s="1207"/>
      <c r="I267" s="1207"/>
      <c r="J267" s="1207"/>
      <c r="K267" s="1207"/>
      <c r="L267" s="1207"/>
      <c r="M267" s="1207"/>
      <c r="N267" s="1207"/>
      <c r="O267" s="1207"/>
      <c r="P267" s="1207"/>
      <c r="Q267" s="1207"/>
      <c r="R267" s="1207"/>
      <c r="S267" s="1207"/>
      <c r="T267" s="1207"/>
      <c r="U267" s="1207"/>
      <c r="V267" s="1207"/>
      <c r="W267" s="1207"/>
      <c r="X267" s="1207"/>
      <c r="Y267" s="1207"/>
      <c r="Z267" s="1207"/>
      <c r="AA267" s="1207"/>
      <c r="AB267" s="1207"/>
      <c r="AC267" s="1207"/>
      <c r="AD267" s="1207"/>
      <c r="AE267" s="1207"/>
      <c r="AF267" s="1207"/>
      <c r="AG267" s="1207"/>
      <c r="AH267" s="1207"/>
      <c r="AI267" s="1207"/>
      <c r="AJ267" s="1207"/>
      <c r="AK267" s="1207"/>
      <c r="AL267" s="1207"/>
      <c r="AM267" s="1207"/>
      <c r="AN267" s="1207"/>
      <c r="AO267" s="1207"/>
      <c r="AP267" s="1207"/>
      <c r="AQ267" s="1207"/>
      <c r="AR267" s="1207"/>
      <c r="AS267" s="1207"/>
      <c r="AT267" s="1207"/>
      <c r="AU267" s="1207"/>
      <c r="AV267" s="1207"/>
      <c r="AW267" s="1207"/>
      <c r="AX267" s="1207"/>
      <c r="AY267" s="1207"/>
      <c r="AZ267" s="1207"/>
      <c r="BA267" s="1207"/>
      <c r="BB267" s="1207"/>
    </row>
    <row r="268" spans="1:54" ht="15.5" x14ac:dyDescent="0.35">
      <c r="A268" s="1206" t="s">
        <v>18620</v>
      </c>
      <c r="B268" s="1207"/>
      <c r="C268" s="1207"/>
      <c r="D268" s="1207"/>
      <c r="E268" s="1207"/>
      <c r="F268" s="1207"/>
      <c r="G268" s="1207"/>
      <c r="H268" s="1207"/>
      <c r="I268" s="1207"/>
      <c r="J268" s="1207"/>
      <c r="K268" s="1207"/>
      <c r="L268" s="1207"/>
      <c r="M268" s="1207"/>
      <c r="N268" s="1207"/>
      <c r="O268" s="1207"/>
      <c r="P268" s="1207"/>
      <c r="Q268" s="1207"/>
      <c r="R268" s="1207"/>
      <c r="S268" s="1207"/>
      <c r="T268" s="1207"/>
      <c r="U268" s="1207"/>
      <c r="V268" s="1207"/>
      <c r="W268" s="1207"/>
      <c r="X268" s="1207"/>
      <c r="Y268" s="1207"/>
      <c r="Z268" s="1207"/>
      <c r="AA268" s="1207"/>
      <c r="AB268" s="1207"/>
      <c r="AC268" s="1207"/>
      <c r="AD268" s="1207"/>
      <c r="AE268" s="1207"/>
      <c r="AF268" s="1207"/>
      <c r="AG268" s="1207"/>
      <c r="AH268" s="1207"/>
      <c r="AI268" s="1207"/>
      <c r="AJ268" s="1207"/>
      <c r="AK268" s="1207"/>
      <c r="AL268" s="1207"/>
      <c r="AM268" s="1207"/>
      <c r="AN268" s="1207"/>
      <c r="AO268" s="1207"/>
      <c r="AP268" s="1207"/>
      <c r="AQ268" s="1207"/>
      <c r="AR268" s="1207"/>
      <c r="AS268" s="1207"/>
      <c r="AT268" s="1207"/>
      <c r="AU268" s="1207"/>
      <c r="AV268" s="1207"/>
      <c r="AW268" s="1207"/>
      <c r="AX268" s="1207"/>
      <c r="AY268" s="1207"/>
      <c r="AZ268" s="1207"/>
      <c r="BA268" s="1207"/>
      <c r="BB268" s="1207"/>
    </row>
    <row r="269" spans="1:54" ht="15.5" x14ac:dyDescent="0.35">
      <c r="A269" s="1206" t="s">
        <v>18621</v>
      </c>
      <c r="B269" s="1207"/>
      <c r="C269" s="1207"/>
      <c r="D269" s="1207"/>
      <c r="E269" s="1207"/>
      <c r="F269" s="1207"/>
      <c r="G269" s="1207"/>
      <c r="H269" s="1207"/>
      <c r="I269" s="1207"/>
      <c r="J269" s="1207"/>
      <c r="K269" s="1207"/>
      <c r="L269" s="1207"/>
      <c r="M269" s="1207"/>
      <c r="N269" s="1207"/>
      <c r="O269" s="1207"/>
      <c r="P269" s="1207"/>
      <c r="Q269" s="1207"/>
      <c r="R269" s="1207"/>
      <c r="S269" s="1207"/>
      <c r="T269" s="1207"/>
      <c r="U269" s="1207"/>
      <c r="V269" s="1207"/>
      <c r="W269" s="1207"/>
      <c r="X269" s="1207"/>
      <c r="Y269" s="1207"/>
      <c r="Z269" s="1207"/>
      <c r="AA269" s="1207"/>
      <c r="AB269" s="1207"/>
      <c r="AC269" s="1207"/>
      <c r="AD269" s="1207"/>
      <c r="AE269" s="1207"/>
      <c r="AF269" s="1207"/>
      <c r="AG269" s="1207"/>
      <c r="AH269" s="1207"/>
      <c r="AI269" s="1207"/>
      <c r="AJ269" s="1207"/>
      <c r="AK269" s="1207"/>
      <c r="AL269" s="1207"/>
      <c r="AM269" s="1207"/>
      <c r="AN269" s="1207"/>
      <c r="AO269" s="1207"/>
      <c r="AP269" s="1207"/>
      <c r="AQ269" s="1207"/>
      <c r="AR269" s="1207"/>
      <c r="AS269" s="1207"/>
      <c r="AT269" s="1207"/>
      <c r="AU269" s="1207"/>
      <c r="AV269" s="1207"/>
      <c r="AW269" s="1207"/>
      <c r="AX269" s="1207"/>
      <c r="AY269" s="1207"/>
      <c r="AZ269" s="1207"/>
      <c r="BA269" s="1207"/>
      <c r="BB269" s="1207"/>
    </row>
    <row r="270" spans="1:54" ht="15.5" x14ac:dyDescent="0.35">
      <c r="A270" s="1206" t="s">
        <v>18622</v>
      </c>
      <c r="B270" s="1207"/>
      <c r="C270" s="1207"/>
      <c r="D270" s="1207"/>
      <c r="E270" s="1207"/>
      <c r="F270" s="1207"/>
      <c r="G270" s="1207"/>
      <c r="H270" s="1207"/>
      <c r="I270" s="1207"/>
      <c r="J270" s="1207"/>
      <c r="K270" s="1207"/>
      <c r="L270" s="1207"/>
      <c r="M270" s="1207"/>
      <c r="N270" s="1207"/>
      <c r="O270" s="1207"/>
      <c r="P270" s="1207"/>
      <c r="Q270" s="1207"/>
      <c r="R270" s="1207"/>
      <c r="S270" s="1207"/>
      <c r="T270" s="1207"/>
      <c r="U270" s="1207"/>
      <c r="V270" s="1207"/>
      <c r="W270" s="1207"/>
      <c r="X270" s="1207"/>
      <c r="Y270" s="1207"/>
      <c r="Z270" s="1207"/>
      <c r="AA270" s="1207"/>
      <c r="AB270" s="1207"/>
      <c r="AC270" s="1207"/>
      <c r="AD270" s="1207"/>
      <c r="AE270" s="1207"/>
      <c r="AF270" s="1207"/>
      <c r="AG270" s="1207"/>
      <c r="AH270" s="1207"/>
      <c r="AI270" s="1207"/>
      <c r="AJ270" s="1207"/>
      <c r="AK270" s="1207"/>
      <c r="AL270" s="1207"/>
      <c r="AM270" s="1207"/>
      <c r="AN270" s="1207"/>
      <c r="AO270" s="1207"/>
      <c r="AP270" s="1207"/>
      <c r="AQ270" s="1207"/>
      <c r="AR270" s="1207"/>
      <c r="AS270" s="1207"/>
      <c r="AT270" s="1207"/>
      <c r="AU270" s="1207"/>
      <c r="AV270" s="1207"/>
      <c r="AW270" s="1207"/>
      <c r="AX270" s="1207"/>
      <c r="AY270" s="1207"/>
      <c r="AZ270" s="1207"/>
      <c r="BA270" s="1207"/>
      <c r="BB270" s="1207"/>
    </row>
    <row r="271" spans="1:54" ht="15.5" x14ac:dyDescent="0.35">
      <c r="A271" s="1206" t="s">
        <v>18623</v>
      </c>
      <c r="B271" s="1207" t="s">
        <v>18600</v>
      </c>
      <c r="C271" s="1207"/>
      <c r="D271" s="1207"/>
      <c r="E271" s="1207"/>
      <c r="F271" s="1207"/>
      <c r="G271" s="1207"/>
      <c r="H271" s="1207"/>
      <c r="I271" s="1207"/>
      <c r="J271" s="1207"/>
      <c r="K271" s="1207"/>
      <c r="L271" s="1207"/>
      <c r="M271" s="1207"/>
      <c r="N271" s="1207"/>
      <c r="O271" s="1207"/>
      <c r="P271" s="1207"/>
      <c r="Q271" s="1207"/>
      <c r="R271" s="1207"/>
      <c r="S271" s="1207"/>
      <c r="T271" s="1207"/>
      <c r="U271" s="1207"/>
      <c r="V271" s="1207"/>
      <c r="W271" s="1207"/>
      <c r="X271" s="1207"/>
      <c r="Y271" s="1207"/>
      <c r="Z271" s="1207"/>
      <c r="AA271" s="1207"/>
      <c r="AB271" s="1207"/>
      <c r="AC271" s="1207"/>
      <c r="AD271" s="1207"/>
      <c r="AE271" s="1207"/>
      <c r="AF271" s="1207"/>
      <c r="AG271" s="1207"/>
      <c r="AH271" s="1207"/>
      <c r="AI271" s="1207"/>
      <c r="AJ271" s="1207"/>
      <c r="AK271" s="1207"/>
      <c r="AL271" s="1207"/>
      <c r="AM271" s="1207"/>
      <c r="AN271" s="1207"/>
      <c r="AO271" s="1207"/>
      <c r="AP271" s="1207"/>
      <c r="AQ271" s="1207"/>
      <c r="AR271" s="1207"/>
      <c r="AS271" s="1207"/>
      <c r="AT271" s="1207"/>
      <c r="AU271" s="1207"/>
      <c r="AV271" s="1207"/>
      <c r="AW271" s="1207"/>
      <c r="AX271" s="1207"/>
      <c r="AY271" s="1207"/>
      <c r="AZ271" s="1207"/>
      <c r="BA271" s="1207"/>
      <c r="BB271" s="1207"/>
    </row>
    <row r="272" spans="1:54" ht="15.5" x14ac:dyDescent="0.35">
      <c r="A272" s="1206" t="s">
        <v>18601</v>
      </c>
      <c r="B272" s="1207"/>
      <c r="C272" s="1207"/>
      <c r="D272" s="1207"/>
      <c r="E272" s="1207"/>
      <c r="F272" s="1207"/>
      <c r="G272" s="1207"/>
      <c r="H272" s="1207"/>
      <c r="I272" s="1207"/>
      <c r="J272" s="1207"/>
      <c r="K272" s="1207"/>
      <c r="L272" s="1207"/>
      <c r="M272" s="1207"/>
      <c r="N272" s="1207"/>
      <c r="O272" s="1207"/>
      <c r="P272" s="1207"/>
      <c r="Q272" s="1207"/>
      <c r="R272" s="1207"/>
      <c r="S272" s="1207"/>
      <c r="T272" s="1207"/>
      <c r="U272" s="1207"/>
      <c r="V272" s="1207"/>
      <c r="W272" s="1207"/>
      <c r="X272" s="1207"/>
      <c r="Y272" s="1207"/>
      <c r="Z272" s="1207"/>
      <c r="AA272" s="1207"/>
      <c r="AB272" s="1207"/>
      <c r="AC272" s="1207"/>
      <c r="AD272" s="1207"/>
      <c r="AE272" s="1207"/>
      <c r="AF272" s="1207"/>
      <c r="AG272" s="1207"/>
      <c r="AH272" s="1207"/>
      <c r="AI272" s="1207"/>
      <c r="AJ272" s="1207"/>
      <c r="AK272" s="1207"/>
      <c r="AL272" s="1207"/>
      <c r="AM272" s="1207"/>
      <c r="AN272" s="1207"/>
      <c r="AO272" s="1207"/>
      <c r="AP272" s="1207"/>
      <c r="AQ272" s="1207"/>
      <c r="AR272" s="1207"/>
      <c r="AS272" s="1207"/>
      <c r="AT272" s="1207"/>
      <c r="AU272" s="1207"/>
      <c r="AV272" s="1207"/>
      <c r="AW272" s="1207"/>
      <c r="AX272" s="1207"/>
      <c r="AY272" s="1207"/>
      <c r="AZ272" s="1207"/>
      <c r="BA272" s="1207"/>
      <c r="BB272" s="1207"/>
    </row>
    <row r="273" spans="1:54" ht="15.5" x14ac:dyDescent="0.35">
      <c r="A273" s="1206" t="s">
        <v>18602</v>
      </c>
      <c r="B273" s="1207"/>
      <c r="C273" s="1207"/>
      <c r="D273" s="1207"/>
      <c r="E273" s="1207"/>
      <c r="F273" s="1207"/>
      <c r="G273" s="1207"/>
      <c r="H273" s="1207"/>
      <c r="I273" s="1207"/>
      <c r="J273" s="1207"/>
      <c r="K273" s="1207"/>
      <c r="L273" s="1207"/>
      <c r="M273" s="1207"/>
      <c r="N273" s="1207"/>
      <c r="O273" s="1207"/>
      <c r="P273" s="1207"/>
      <c r="Q273" s="1207"/>
      <c r="R273" s="1207"/>
      <c r="S273" s="1207"/>
      <c r="T273" s="1207"/>
      <c r="U273" s="1207"/>
      <c r="V273" s="1207"/>
      <c r="W273" s="1207"/>
      <c r="X273" s="1207"/>
      <c r="Y273" s="1207"/>
      <c r="Z273" s="1207"/>
      <c r="AA273" s="1207"/>
      <c r="AB273" s="1207"/>
      <c r="AC273" s="1207"/>
      <c r="AD273" s="1207"/>
      <c r="AE273" s="1207"/>
      <c r="AF273" s="1207"/>
      <c r="AG273" s="1207"/>
      <c r="AH273" s="1207"/>
      <c r="AI273" s="1207"/>
      <c r="AJ273" s="1207"/>
      <c r="AK273" s="1207"/>
      <c r="AL273" s="1207"/>
      <c r="AM273" s="1207"/>
      <c r="AN273" s="1207"/>
      <c r="AO273" s="1207"/>
      <c r="AP273" s="1207"/>
      <c r="AQ273" s="1207"/>
      <c r="AR273" s="1207"/>
      <c r="AS273" s="1207"/>
      <c r="AT273" s="1207"/>
      <c r="AU273" s="1207"/>
      <c r="AV273" s="1207"/>
      <c r="AW273" s="1207"/>
      <c r="AX273" s="1207"/>
      <c r="AY273" s="1207"/>
      <c r="AZ273" s="1207"/>
      <c r="BA273" s="1207"/>
      <c r="BB273" s="1207"/>
    </row>
    <row r="274" spans="1:54" ht="15.5" x14ac:dyDescent="0.35">
      <c r="A274" s="1206" t="s">
        <v>18603</v>
      </c>
      <c r="B274" s="1207"/>
      <c r="C274" s="1207"/>
      <c r="D274" s="1207"/>
      <c r="E274" s="1207"/>
      <c r="F274" s="1207"/>
      <c r="G274" s="1207"/>
      <c r="H274" s="1207"/>
      <c r="I274" s="1207"/>
      <c r="J274" s="1207"/>
      <c r="K274" s="1207"/>
      <c r="L274" s="1207"/>
      <c r="M274" s="1207"/>
      <c r="N274" s="1207"/>
      <c r="O274" s="1207"/>
      <c r="P274" s="1207"/>
      <c r="Q274" s="1207"/>
      <c r="R274" s="1207"/>
      <c r="S274" s="1207"/>
      <c r="T274" s="1207"/>
      <c r="U274" s="1207"/>
      <c r="V274" s="1207"/>
      <c r="W274" s="1207"/>
      <c r="X274" s="1207"/>
      <c r="Y274" s="1207"/>
      <c r="Z274" s="1207"/>
      <c r="AA274" s="1207"/>
      <c r="AB274" s="1207"/>
      <c r="AC274" s="1207"/>
      <c r="AD274" s="1207"/>
      <c r="AE274" s="1207"/>
      <c r="AF274" s="1207"/>
      <c r="AG274" s="1207"/>
      <c r="AH274" s="1207"/>
      <c r="AI274" s="1207"/>
      <c r="AJ274" s="1207"/>
      <c r="AK274" s="1207"/>
      <c r="AL274" s="1207"/>
      <c r="AM274" s="1207"/>
      <c r="AN274" s="1207"/>
      <c r="AO274" s="1207"/>
      <c r="AP274" s="1207"/>
      <c r="AQ274" s="1207"/>
      <c r="AR274" s="1207"/>
      <c r="AS274" s="1207"/>
      <c r="AT274" s="1207"/>
      <c r="AU274" s="1207"/>
      <c r="AV274" s="1207"/>
      <c r="AW274" s="1207"/>
      <c r="AX274" s="1207"/>
      <c r="AY274" s="1207"/>
      <c r="AZ274" s="1207"/>
      <c r="BA274" s="1207"/>
      <c r="BB274" s="1207"/>
    </row>
    <row r="275" spans="1:54" ht="15.5" x14ac:dyDescent="0.35">
      <c r="A275" s="1206" t="s">
        <v>18604</v>
      </c>
      <c r="B275" s="1207"/>
      <c r="C275" s="1207"/>
      <c r="D275" s="1207"/>
      <c r="E275" s="1207"/>
      <c r="F275" s="1207"/>
      <c r="G275" s="1207"/>
      <c r="H275" s="1207"/>
      <c r="I275" s="1207"/>
      <c r="J275" s="1207"/>
      <c r="K275" s="1207"/>
      <c r="L275" s="1207"/>
      <c r="M275" s="1207"/>
      <c r="N275" s="1207"/>
      <c r="O275" s="1207"/>
      <c r="P275" s="1207"/>
      <c r="Q275" s="1207"/>
      <c r="R275" s="1207"/>
      <c r="S275" s="1207"/>
      <c r="T275" s="1207"/>
      <c r="U275" s="1207"/>
      <c r="V275" s="1207"/>
      <c r="W275" s="1207"/>
      <c r="X275" s="1207"/>
      <c r="Y275" s="1207"/>
      <c r="Z275" s="1207"/>
      <c r="AA275" s="1207"/>
      <c r="AB275" s="1207"/>
      <c r="AC275" s="1207"/>
      <c r="AD275" s="1207"/>
      <c r="AE275" s="1207"/>
      <c r="AF275" s="1207"/>
      <c r="AG275" s="1207"/>
      <c r="AH275" s="1207"/>
      <c r="AI275" s="1207"/>
      <c r="AJ275" s="1207"/>
      <c r="AK275" s="1207"/>
      <c r="AL275" s="1207"/>
      <c r="AM275" s="1207"/>
      <c r="AN275" s="1207"/>
      <c r="AO275" s="1207"/>
      <c r="AP275" s="1207"/>
      <c r="AQ275" s="1207"/>
      <c r="AR275" s="1207"/>
      <c r="AS275" s="1207"/>
      <c r="AT275" s="1207"/>
      <c r="AU275" s="1207"/>
      <c r="AV275" s="1207"/>
      <c r="AW275" s="1207"/>
      <c r="AX275" s="1207"/>
      <c r="AY275" s="1207"/>
      <c r="AZ275" s="1207"/>
      <c r="BA275" s="1207"/>
      <c r="BB275" s="1207"/>
    </row>
    <row r="276" spans="1:54" ht="15.5" x14ac:dyDescent="0.35">
      <c r="A276" s="1206" t="s">
        <v>18605</v>
      </c>
      <c r="B276" s="1207"/>
      <c r="C276" s="1207"/>
      <c r="D276" s="1207"/>
      <c r="E276" s="1207"/>
      <c r="F276" s="1207"/>
      <c r="G276" s="1207"/>
      <c r="H276" s="1207"/>
      <c r="I276" s="1207"/>
      <c r="J276" s="1207"/>
      <c r="K276" s="1207"/>
      <c r="L276" s="1207"/>
      <c r="M276" s="1207"/>
      <c r="N276" s="1207"/>
      <c r="O276" s="1207"/>
      <c r="P276" s="1207"/>
      <c r="Q276" s="1207"/>
      <c r="R276" s="1207"/>
      <c r="S276" s="1207"/>
      <c r="T276" s="1207"/>
      <c r="U276" s="1207"/>
      <c r="V276" s="1207"/>
      <c r="W276" s="1207"/>
      <c r="X276" s="1207"/>
      <c r="Y276" s="1207"/>
      <c r="Z276" s="1207"/>
      <c r="AA276" s="1207"/>
      <c r="AB276" s="1207"/>
      <c r="AC276" s="1207"/>
      <c r="AD276" s="1207"/>
      <c r="AE276" s="1207"/>
      <c r="AF276" s="1207"/>
      <c r="AG276" s="1207"/>
      <c r="AH276" s="1207"/>
      <c r="AI276" s="1207"/>
      <c r="AJ276" s="1207"/>
      <c r="AK276" s="1207"/>
      <c r="AL276" s="1207"/>
      <c r="AM276" s="1207"/>
      <c r="AN276" s="1207"/>
      <c r="AO276" s="1207"/>
      <c r="AP276" s="1207"/>
      <c r="AQ276" s="1207"/>
      <c r="AR276" s="1207"/>
      <c r="AS276" s="1207"/>
      <c r="AT276" s="1207"/>
      <c r="AU276" s="1207"/>
      <c r="AV276" s="1207"/>
      <c r="AW276" s="1207"/>
      <c r="AX276" s="1207"/>
      <c r="AY276" s="1207"/>
      <c r="AZ276" s="1207"/>
      <c r="BA276" s="1207"/>
      <c r="BB276" s="1207"/>
    </row>
    <row r="277" spans="1:54" ht="15.5" x14ac:dyDescent="0.35">
      <c r="A277" s="1206" t="s">
        <v>18690</v>
      </c>
      <c r="B277" s="1207"/>
      <c r="C277" s="1207"/>
      <c r="D277" s="1207"/>
      <c r="E277" s="1207"/>
      <c r="F277" s="1207"/>
      <c r="G277" s="1207"/>
      <c r="H277" s="1207"/>
      <c r="I277" s="1207"/>
      <c r="J277" s="1207"/>
      <c r="K277" s="1207"/>
      <c r="L277" s="1207"/>
      <c r="M277" s="1207"/>
      <c r="N277" s="1207"/>
      <c r="O277" s="1207"/>
      <c r="P277" s="1207"/>
      <c r="Q277" s="1207"/>
      <c r="R277" s="1207"/>
      <c r="S277" s="1207"/>
      <c r="T277" s="1207"/>
      <c r="U277" s="1207"/>
      <c r="V277" s="1207"/>
      <c r="W277" s="1207"/>
      <c r="X277" s="1207"/>
      <c r="Y277" s="1207"/>
      <c r="Z277" s="1207"/>
      <c r="AA277" s="1207"/>
      <c r="AB277" s="1207"/>
      <c r="AC277" s="1207"/>
      <c r="AD277" s="1207"/>
      <c r="AE277" s="1207"/>
      <c r="AF277" s="1207"/>
      <c r="AG277" s="1207"/>
      <c r="AH277" s="1207"/>
      <c r="AI277" s="1207"/>
      <c r="AJ277" s="1207"/>
      <c r="AK277" s="1207"/>
      <c r="AL277" s="1207"/>
      <c r="AM277" s="1207"/>
      <c r="AN277" s="1207"/>
      <c r="AO277" s="1207"/>
      <c r="AP277" s="1207"/>
      <c r="AQ277" s="1207"/>
      <c r="AR277" s="1207"/>
      <c r="AS277" s="1207"/>
      <c r="AT277" s="1207"/>
      <c r="AU277" s="1207"/>
      <c r="AV277" s="1207"/>
      <c r="AW277" s="1207"/>
      <c r="AX277" s="1207"/>
      <c r="AY277" s="1207"/>
      <c r="AZ277" s="1207"/>
      <c r="BA277" s="1207"/>
      <c r="BB277" s="1207"/>
    </row>
    <row r="278" spans="1:54" ht="15.5" x14ac:dyDescent="0.35">
      <c r="A278" s="1206" t="s">
        <v>18607</v>
      </c>
      <c r="B278" s="1207"/>
      <c r="C278" s="1207"/>
      <c r="D278" s="1207"/>
      <c r="E278" s="1207"/>
      <c r="F278" s="1207"/>
      <c r="G278" s="1207"/>
      <c r="H278" s="1207"/>
      <c r="I278" s="1207"/>
      <c r="J278" s="1207"/>
      <c r="K278" s="1207"/>
      <c r="L278" s="1207"/>
      <c r="M278" s="1207"/>
      <c r="N278" s="1207"/>
      <c r="O278" s="1207"/>
      <c r="P278" s="1207"/>
      <c r="Q278" s="1207"/>
      <c r="R278" s="1207"/>
      <c r="S278" s="1207"/>
      <c r="T278" s="1207"/>
      <c r="U278" s="1207"/>
      <c r="V278" s="1207"/>
      <c r="W278" s="1207"/>
      <c r="X278" s="1207"/>
      <c r="Y278" s="1207"/>
      <c r="Z278" s="1207"/>
      <c r="AA278" s="1207"/>
      <c r="AB278" s="1207"/>
      <c r="AC278" s="1207"/>
      <c r="AD278" s="1207"/>
      <c r="AE278" s="1207"/>
      <c r="AF278" s="1207"/>
      <c r="AG278" s="1207"/>
      <c r="AH278" s="1207"/>
      <c r="AI278" s="1207"/>
      <c r="AJ278" s="1207"/>
      <c r="AK278" s="1207"/>
      <c r="AL278" s="1207"/>
      <c r="AM278" s="1207"/>
      <c r="AN278" s="1207"/>
      <c r="AO278" s="1207"/>
      <c r="AP278" s="1207"/>
      <c r="AQ278" s="1207"/>
      <c r="AR278" s="1207"/>
      <c r="AS278" s="1207"/>
      <c r="AT278" s="1207"/>
      <c r="AU278" s="1207"/>
      <c r="AV278" s="1207"/>
      <c r="AW278" s="1207"/>
      <c r="AX278" s="1207"/>
      <c r="AY278" s="1207"/>
      <c r="AZ278" s="1207"/>
      <c r="BA278" s="1207"/>
      <c r="BB278" s="1207"/>
    </row>
    <row r="279" spans="1:54" ht="15.5" x14ac:dyDescent="0.35">
      <c r="A279" s="1206" t="s">
        <v>18625</v>
      </c>
      <c r="B279" s="1207"/>
      <c r="C279" s="1207"/>
      <c r="D279" s="1207"/>
      <c r="E279" s="1207"/>
      <c r="F279" s="1207"/>
      <c r="G279" s="1207"/>
      <c r="H279" s="1207"/>
      <c r="I279" s="1207"/>
      <c r="J279" s="1207"/>
      <c r="K279" s="1207"/>
      <c r="L279" s="1207"/>
      <c r="M279" s="1207"/>
      <c r="N279" s="1207"/>
      <c r="O279" s="1207"/>
      <c r="P279" s="1207"/>
      <c r="Q279" s="1207"/>
      <c r="R279" s="1207"/>
      <c r="S279" s="1207"/>
      <c r="T279" s="1207"/>
      <c r="U279" s="1207"/>
      <c r="V279" s="1207"/>
      <c r="W279" s="1207"/>
      <c r="X279" s="1207"/>
      <c r="Y279" s="1207"/>
      <c r="Z279" s="1207"/>
      <c r="AA279" s="1207"/>
      <c r="AB279" s="1207"/>
      <c r="AC279" s="1207"/>
      <c r="AD279" s="1207"/>
      <c r="AE279" s="1207"/>
      <c r="AF279" s="1207"/>
      <c r="AG279" s="1207"/>
      <c r="AH279" s="1207"/>
      <c r="AI279" s="1207"/>
      <c r="AJ279" s="1207"/>
      <c r="AK279" s="1207"/>
      <c r="AL279" s="1207"/>
      <c r="AM279" s="1207"/>
      <c r="AN279" s="1207"/>
      <c r="AO279" s="1207"/>
      <c r="AP279" s="1207"/>
      <c r="AQ279" s="1207"/>
      <c r="AR279" s="1207"/>
      <c r="AS279" s="1207"/>
      <c r="AT279" s="1207"/>
      <c r="AU279" s="1207"/>
      <c r="AV279" s="1207"/>
      <c r="AW279" s="1207"/>
      <c r="AX279" s="1207"/>
      <c r="AY279" s="1207"/>
      <c r="AZ279" s="1207"/>
      <c r="BA279" s="1207"/>
      <c r="BB279" s="1207"/>
    </row>
    <row r="280" spans="1:54" ht="15.5" x14ac:dyDescent="0.35">
      <c r="A280" s="1206" t="s">
        <v>18626</v>
      </c>
      <c r="B280" s="1207"/>
      <c r="C280" s="1207"/>
      <c r="D280" s="1207"/>
      <c r="E280" s="1207"/>
      <c r="F280" s="1207"/>
      <c r="G280" s="1207"/>
      <c r="H280" s="1207"/>
      <c r="I280" s="1207"/>
      <c r="J280" s="1207"/>
      <c r="K280" s="1207"/>
      <c r="L280" s="1207"/>
      <c r="M280" s="1207"/>
      <c r="N280" s="1207"/>
      <c r="O280" s="1207"/>
      <c r="P280" s="1207"/>
      <c r="Q280" s="1207"/>
      <c r="R280" s="1207"/>
      <c r="S280" s="1207"/>
      <c r="T280" s="1207"/>
      <c r="U280" s="1207"/>
      <c r="V280" s="1207"/>
      <c r="W280" s="1207"/>
      <c r="X280" s="1207"/>
      <c r="Y280" s="1207"/>
      <c r="Z280" s="1207"/>
      <c r="AA280" s="1207"/>
      <c r="AB280" s="1207"/>
      <c r="AC280" s="1207"/>
      <c r="AD280" s="1207"/>
      <c r="AE280" s="1207"/>
      <c r="AF280" s="1207"/>
      <c r="AG280" s="1207"/>
      <c r="AH280" s="1207"/>
      <c r="AI280" s="1207"/>
      <c r="AJ280" s="1207"/>
      <c r="AK280" s="1207"/>
      <c r="AL280" s="1207"/>
      <c r="AM280" s="1207"/>
      <c r="AN280" s="1207"/>
      <c r="AO280" s="1207"/>
      <c r="AP280" s="1207"/>
      <c r="AQ280" s="1207"/>
      <c r="AR280" s="1207"/>
      <c r="AS280" s="1207"/>
      <c r="AT280" s="1207"/>
      <c r="AU280" s="1207"/>
      <c r="AV280" s="1207"/>
      <c r="AW280" s="1207"/>
      <c r="AX280" s="1207"/>
      <c r="AY280" s="1207"/>
      <c r="AZ280" s="1207"/>
      <c r="BA280" s="1207"/>
      <c r="BB280" s="1207"/>
    </row>
    <row r="281" spans="1:54" ht="15.5" x14ac:dyDescent="0.35">
      <c r="A281" s="1206" t="s">
        <v>18627</v>
      </c>
      <c r="B281" s="1207"/>
      <c r="C281" s="1207"/>
      <c r="D281" s="1207"/>
      <c r="E281" s="1207"/>
      <c r="F281" s="1207"/>
      <c r="G281" s="1207"/>
      <c r="H281" s="1207"/>
      <c r="I281" s="1207"/>
      <c r="J281" s="1207"/>
      <c r="K281" s="1207"/>
      <c r="L281" s="1207"/>
      <c r="M281" s="1207"/>
      <c r="N281" s="1207"/>
      <c r="O281" s="1207"/>
      <c r="P281" s="1207"/>
      <c r="Q281" s="1207"/>
      <c r="R281" s="1207"/>
      <c r="S281" s="1207"/>
      <c r="T281" s="1207"/>
      <c r="U281" s="1207"/>
      <c r="V281" s="1207"/>
      <c r="W281" s="1207"/>
      <c r="X281" s="1207"/>
      <c r="Y281" s="1207"/>
      <c r="Z281" s="1207"/>
      <c r="AA281" s="1207"/>
      <c r="AB281" s="1207"/>
      <c r="AC281" s="1207"/>
      <c r="AD281" s="1207"/>
      <c r="AE281" s="1207"/>
      <c r="AF281" s="1207"/>
      <c r="AG281" s="1207"/>
      <c r="AH281" s="1207"/>
      <c r="AI281" s="1207"/>
      <c r="AJ281" s="1207"/>
      <c r="AK281" s="1207"/>
      <c r="AL281" s="1207"/>
      <c r="AM281" s="1207"/>
      <c r="AN281" s="1207"/>
      <c r="AO281" s="1207"/>
      <c r="AP281" s="1207"/>
      <c r="AQ281" s="1207"/>
      <c r="AR281" s="1207"/>
      <c r="AS281" s="1207"/>
      <c r="AT281" s="1207"/>
      <c r="AU281" s="1207"/>
      <c r="AV281" s="1207"/>
      <c r="AW281" s="1207"/>
      <c r="AX281" s="1207"/>
      <c r="AY281" s="1207"/>
      <c r="AZ281" s="1207"/>
      <c r="BA281" s="1207"/>
      <c r="BB281" s="1207"/>
    </row>
    <row r="282" spans="1:54" ht="15.5" x14ac:dyDescent="0.35">
      <c r="A282" s="1206" t="s">
        <v>18611</v>
      </c>
      <c r="B282" s="1207"/>
      <c r="C282" s="1207"/>
      <c r="D282" s="1207"/>
      <c r="E282" s="1207"/>
      <c r="F282" s="1207"/>
      <c r="G282" s="1207"/>
      <c r="H282" s="1207"/>
      <c r="I282" s="1207"/>
      <c r="J282" s="1207"/>
      <c r="K282" s="1207"/>
      <c r="L282" s="1207"/>
      <c r="M282" s="1207"/>
      <c r="N282" s="1207"/>
      <c r="O282" s="1207"/>
      <c r="P282" s="1207"/>
      <c r="Q282" s="1207"/>
      <c r="R282" s="1207"/>
      <c r="S282" s="1207"/>
      <c r="T282" s="1207"/>
      <c r="U282" s="1207"/>
      <c r="V282" s="1207"/>
      <c r="W282" s="1207"/>
      <c r="X282" s="1207"/>
      <c r="Y282" s="1207"/>
      <c r="Z282" s="1207"/>
      <c r="AA282" s="1207"/>
      <c r="AB282" s="1207"/>
      <c r="AC282" s="1207"/>
      <c r="AD282" s="1207"/>
      <c r="AE282" s="1207"/>
      <c r="AF282" s="1207"/>
      <c r="AG282" s="1207"/>
      <c r="AH282" s="1207"/>
      <c r="AI282" s="1207"/>
      <c r="AJ282" s="1207"/>
      <c r="AK282" s="1207"/>
      <c r="AL282" s="1207"/>
      <c r="AM282" s="1207"/>
      <c r="AN282" s="1207"/>
      <c r="AO282" s="1207"/>
      <c r="AP282" s="1207"/>
      <c r="AQ282" s="1207"/>
      <c r="AR282" s="1207"/>
      <c r="AS282" s="1207"/>
      <c r="AT282" s="1207"/>
      <c r="AU282" s="1207"/>
      <c r="AV282" s="1207"/>
      <c r="AW282" s="1207"/>
      <c r="AX282" s="1207"/>
      <c r="AY282" s="1207"/>
      <c r="AZ282" s="1207"/>
      <c r="BA282" s="1207"/>
      <c r="BB282" s="1207"/>
    </row>
    <row r="283" spans="1:54" ht="15.5" x14ac:dyDescent="0.35">
      <c r="A283" s="1206"/>
      <c r="B283" s="1207" t="s">
        <v>18671</v>
      </c>
      <c r="C283" s="1207"/>
      <c r="D283" s="1207"/>
      <c r="E283" s="1207"/>
      <c r="F283" s="1207"/>
      <c r="G283" s="1207"/>
      <c r="H283" s="1207"/>
      <c r="I283" s="1207"/>
      <c r="J283" s="1207"/>
      <c r="K283" s="1207"/>
      <c r="L283" s="1207"/>
      <c r="M283" s="1207"/>
      <c r="N283" s="1207"/>
      <c r="O283" s="1207"/>
      <c r="P283" s="1207"/>
      <c r="Q283" s="1207"/>
      <c r="R283" s="1207"/>
      <c r="S283" s="1207"/>
      <c r="T283" s="1207"/>
      <c r="U283" s="1207"/>
      <c r="V283" s="1207"/>
      <c r="W283" s="1207"/>
      <c r="X283" s="1207"/>
      <c r="Y283" s="1207"/>
      <c r="Z283" s="1207"/>
      <c r="AA283" s="1207"/>
      <c r="AB283" s="1207"/>
      <c r="AC283" s="1207"/>
      <c r="AD283" s="1207"/>
      <c r="AE283" s="1207"/>
      <c r="AF283" s="1207"/>
      <c r="AG283" s="1207"/>
      <c r="AH283" s="1207"/>
      <c r="AI283" s="1207"/>
      <c r="AJ283" s="1207"/>
      <c r="AK283" s="1207"/>
      <c r="AL283" s="1207"/>
      <c r="AM283" s="1207"/>
      <c r="AN283" s="1207"/>
      <c r="AO283" s="1207"/>
      <c r="AP283" s="1207"/>
      <c r="AQ283" s="1207"/>
      <c r="AR283" s="1207"/>
      <c r="AS283" s="1207"/>
      <c r="AT283" s="1207"/>
      <c r="AU283" s="1207"/>
      <c r="AV283" s="1207"/>
      <c r="AW283" s="1207"/>
      <c r="AX283" s="1207"/>
      <c r="AY283" s="1207"/>
      <c r="AZ283" s="1207"/>
      <c r="BA283" s="1207"/>
      <c r="BB283" s="1207"/>
    </row>
    <row r="284" spans="1:54" ht="15.5" x14ac:dyDescent="0.35">
      <c r="A284" s="1206" t="s">
        <v>18672</v>
      </c>
      <c r="B284" s="1207"/>
      <c r="C284" s="1207"/>
      <c r="D284" s="1207"/>
      <c r="E284" s="1207"/>
      <c r="F284" s="1207"/>
      <c r="G284" s="1207"/>
      <c r="H284" s="1207"/>
      <c r="I284" s="1207"/>
      <c r="J284" s="1207"/>
      <c r="K284" s="1207"/>
      <c r="L284" s="1207"/>
      <c r="M284" s="1207"/>
      <c r="N284" s="1207"/>
      <c r="O284" s="1207"/>
      <c r="P284" s="1207"/>
      <c r="Q284" s="1207"/>
      <c r="R284" s="1207"/>
      <c r="S284" s="1207"/>
      <c r="T284" s="1207"/>
      <c r="U284" s="1207"/>
      <c r="V284" s="1207"/>
      <c r="W284" s="1207"/>
      <c r="X284" s="1207"/>
      <c r="Y284" s="1207"/>
      <c r="Z284" s="1207"/>
      <c r="AA284" s="1207"/>
      <c r="AB284" s="1207"/>
      <c r="AC284" s="1207"/>
      <c r="AD284" s="1207"/>
      <c r="AE284" s="1207"/>
      <c r="AF284" s="1207"/>
      <c r="AG284" s="1207"/>
      <c r="AH284" s="1207"/>
      <c r="AI284" s="1207"/>
      <c r="AJ284" s="1207"/>
      <c r="AK284" s="1207"/>
      <c r="AL284" s="1207"/>
      <c r="AM284" s="1207"/>
      <c r="AN284" s="1207"/>
      <c r="AO284" s="1207"/>
      <c r="AP284" s="1207"/>
      <c r="AQ284" s="1207"/>
      <c r="AR284" s="1207"/>
      <c r="AS284" s="1207"/>
      <c r="AT284" s="1207"/>
      <c r="AU284" s="1207"/>
      <c r="AV284" s="1207"/>
      <c r="AW284" s="1207"/>
      <c r="AX284" s="1207"/>
      <c r="AY284" s="1207"/>
      <c r="AZ284" s="1207"/>
      <c r="BA284" s="1207"/>
      <c r="BB284" s="1207"/>
    </row>
    <row r="285" spans="1:54" ht="15.5" x14ac:dyDescent="0.35">
      <c r="A285" s="1206" t="s">
        <v>18691</v>
      </c>
      <c r="B285" s="1207" t="s">
        <v>18692</v>
      </c>
      <c r="C285" s="1207"/>
      <c r="D285" s="1207"/>
      <c r="E285" s="1207"/>
      <c r="F285" s="1207"/>
      <c r="G285" s="1207"/>
      <c r="H285" s="1207"/>
      <c r="I285" s="1207"/>
      <c r="J285" s="1207"/>
      <c r="K285" s="1207"/>
      <c r="L285" s="1207"/>
      <c r="M285" s="1207"/>
      <c r="N285" s="1207"/>
      <c r="O285" s="1207"/>
      <c r="P285" s="1207"/>
      <c r="Q285" s="1207"/>
      <c r="R285" s="1207"/>
      <c r="S285" s="1207"/>
      <c r="T285" s="1207"/>
      <c r="U285" s="1207"/>
      <c r="V285" s="1207"/>
      <c r="W285" s="1207"/>
      <c r="X285" s="1207"/>
      <c r="Y285" s="1207"/>
      <c r="Z285" s="1207"/>
      <c r="AA285" s="1207"/>
      <c r="AB285" s="1207"/>
      <c r="AC285" s="1207"/>
      <c r="AD285" s="1207"/>
      <c r="AE285" s="1207"/>
      <c r="AF285" s="1207"/>
      <c r="AG285" s="1207"/>
      <c r="AH285" s="1207"/>
      <c r="AI285" s="1207"/>
      <c r="AJ285" s="1207"/>
      <c r="AK285" s="1207"/>
      <c r="AL285" s="1207"/>
      <c r="AM285" s="1207"/>
      <c r="AN285" s="1207"/>
      <c r="AO285" s="1207"/>
      <c r="AP285" s="1207"/>
      <c r="AQ285" s="1207"/>
      <c r="AR285" s="1207"/>
      <c r="AS285" s="1207"/>
      <c r="AT285" s="1207"/>
      <c r="AU285" s="1207"/>
      <c r="AV285" s="1207"/>
      <c r="AW285" s="1207"/>
      <c r="AX285" s="1207"/>
      <c r="AY285" s="1207"/>
      <c r="AZ285" s="1207"/>
      <c r="BA285" s="1207"/>
      <c r="BB285" s="1207"/>
    </row>
    <row r="286" spans="1:54" ht="31" x14ac:dyDescent="0.35">
      <c r="A286" s="1206" t="s">
        <v>18693</v>
      </c>
      <c r="B286" s="1207"/>
      <c r="C286" s="1207"/>
      <c r="D286" s="1207"/>
      <c r="E286" s="1207"/>
      <c r="F286" s="1207"/>
      <c r="G286" s="1207"/>
      <c r="H286" s="1207"/>
      <c r="I286" s="1207"/>
      <c r="J286" s="1207"/>
      <c r="K286" s="1207"/>
      <c r="L286" s="1207"/>
      <c r="M286" s="1207"/>
      <c r="N286" s="1207"/>
      <c r="O286" s="1207"/>
      <c r="P286" s="1207"/>
      <c r="Q286" s="1207"/>
      <c r="R286" s="1207"/>
      <c r="S286" s="1207"/>
      <c r="T286" s="1207"/>
      <c r="U286" s="1207"/>
      <c r="V286" s="1207"/>
      <c r="W286" s="1207"/>
      <c r="X286" s="1207"/>
      <c r="Y286" s="1207"/>
      <c r="Z286" s="1207"/>
      <c r="AA286" s="1207"/>
      <c r="AB286" s="1207"/>
      <c r="AC286" s="1207"/>
      <c r="AD286" s="1207"/>
      <c r="AE286" s="1207"/>
      <c r="AF286" s="1207"/>
      <c r="AG286" s="1207"/>
      <c r="AH286" s="1207"/>
      <c r="AI286" s="1207"/>
      <c r="AJ286" s="1207"/>
      <c r="AK286" s="1207"/>
      <c r="AL286" s="1207"/>
      <c r="AM286" s="1207"/>
      <c r="AN286" s="1207"/>
      <c r="AO286" s="1207"/>
      <c r="AP286" s="1207"/>
      <c r="AQ286" s="1207"/>
      <c r="AR286" s="1207"/>
      <c r="AS286" s="1207"/>
      <c r="AT286" s="1207"/>
      <c r="AU286" s="1207"/>
      <c r="AV286" s="1207"/>
      <c r="AW286" s="1207"/>
      <c r="AX286" s="1207"/>
      <c r="AY286" s="1207"/>
      <c r="AZ286" s="1207"/>
      <c r="BA286" s="1207"/>
      <c r="BB286" s="1207"/>
    </row>
    <row r="287" spans="1:54" ht="15.5" x14ac:dyDescent="0.35">
      <c r="A287" s="1206" t="s">
        <v>18694</v>
      </c>
      <c r="B287" s="1207"/>
      <c r="C287" s="1207"/>
      <c r="D287" s="1207"/>
      <c r="E287" s="1207"/>
      <c r="F287" s="1207"/>
      <c r="G287" s="1207"/>
      <c r="H287" s="1207"/>
      <c r="I287" s="1207"/>
      <c r="J287" s="1207"/>
      <c r="K287" s="1207"/>
      <c r="L287" s="1207"/>
      <c r="M287" s="1207"/>
      <c r="N287" s="1207"/>
      <c r="O287" s="1207"/>
      <c r="P287" s="1207"/>
      <c r="Q287" s="1207"/>
      <c r="R287" s="1207"/>
      <c r="S287" s="1207"/>
      <c r="T287" s="1207"/>
      <c r="U287" s="1207"/>
      <c r="V287" s="1207"/>
      <c r="W287" s="1207"/>
      <c r="X287" s="1207"/>
      <c r="Y287" s="1207"/>
      <c r="Z287" s="1207"/>
      <c r="AA287" s="1207"/>
      <c r="AB287" s="1207"/>
      <c r="AC287" s="1207"/>
      <c r="AD287" s="1207"/>
      <c r="AE287" s="1207"/>
      <c r="AF287" s="1207"/>
      <c r="AG287" s="1207"/>
      <c r="AH287" s="1207"/>
      <c r="AI287" s="1207"/>
      <c r="AJ287" s="1207"/>
      <c r="AK287" s="1207"/>
      <c r="AL287" s="1207"/>
      <c r="AM287" s="1207"/>
      <c r="AN287" s="1207"/>
      <c r="AO287" s="1207"/>
      <c r="AP287" s="1207"/>
      <c r="AQ287" s="1207"/>
      <c r="AR287" s="1207"/>
      <c r="AS287" s="1207"/>
      <c r="AT287" s="1207"/>
      <c r="AU287" s="1207"/>
      <c r="AV287" s="1207"/>
      <c r="AW287" s="1207"/>
      <c r="AX287" s="1207"/>
      <c r="AY287" s="1207"/>
      <c r="AZ287" s="1207"/>
      <c r="BA287" s="1207"/>
      <c r="BB287" s="1207"/>
    </row>
    <row r="288" spans="1:54" ht="15.5" x14ac:dyDescent="0.35">
      <c r="A288" s="1206" t="s">
        <v>18695</v>
      </c>
      <c r="B288" s="1207"/>
      <c r="C288" s="1207"/>
      <c r="D288" s="1207"/>
      <c r="E288" s="1207"/>
      <c r="F288" s="1207"/>
      <c r="G288" s="1207"/>
      <c r="H288" s="1207"/>
      <c r="I288" s="1207"/>
      <c r="J288" s="1207"/>
      <c r="K288" s="1207"/>
      <c r="L288" s="1207"/>
      <c r="M288" s="1207"/>
      <c r="N288" s="1207"/>
      <c r="O288" s="1207"/>
      <c r="P288" s="1207"/>
      <c r="Q288" s="1207"/>
      <c r="R288" s="1207"/>
      <c r="S288" s="1207"/>
      <c r="T288" s="1207"/>
      <c r="U288" s="1207"/>
      <c r="V288" s="1207"/>
      <c r="W288" s="1207"/>
      <c r="X288" s="1207"/>
      <c r="Y288" s="1207"/>
      <c r="Z288" s="1207"/>
      <c r="AA288" s="1207"/>
      <c r="AB288" s="1207"/>
      <c r="AC288" s="1207"/>
      <c r="AD288" s="1207"/>
      <c r="AE288" s="1207"/>
      <c r="AF288" s="1207"/>
      <c r="AG288" s="1207"/>
      <c r="AH288" s="1207"/>
      <c r="AI288" s="1207"/>
      <c r="AJ288" s="1207"/>
      <c r="AK288" s="1207"/>
      <c r="AL288" s="1207"/>
      <c r="AM288" s="1207"/>
      <c r="AN288" s="1207"/>
      <c r="AO288" s="1207"/>
      <c r="AP288" s="1207"/>
      <c r="AQ288" s="1207"/>
      <c r="AR288" s="1207"/>
      <c r="AS288" s="1207"/>
      <c r="AT288" s="1207"/>
      <c r="AU288" s="1207"/>
      <c r="AV288" s="1207"/>
      <c r="AW288" s="1207"/>
      <c r="AX288" s="1207"/>
      <c r="AY288" s="1207"/>
      <c r="AZ288" s="1207"/>
      <c r="BA288" s="1207"/>
      <c r="BB288" s="1207"/>
    </row>
    <row r="289" spans="1:54" ht="15.5" x14ac:dyDescent="0.35">
      <c r="A289" s="1206" t="s">
        <v>18594</v>
      </c>
      <c r="B289" s="1207"/>
      <c r="C289" s="1207"/>
      <c r="D289" s="1207"/>
      <c r="E289" s="1207"/>
      <c r="F289" s="1207"/>
      <c r="G289" s="1207"/>
      <c r="H289" s="1207"/>
      <c r="I289" s="1207"/>
      <c r="J289" s="1207"/>
      <c r="K289" s="1207"/>
      <c r="L289" s="1207"/>
      <c r="M289" s="1207"/>
      <c r="N289" s="1207"/>
      <c r="O289" s="1207"/>
      <c r="P289" s="1207"/>
      <c r="Q289" s="1207"/>
      <c r="R289" s="1207"/>
      <c r="S289" s="1207"/>
      <c r="T289" s="1207"/>
      <c r="U289" s="1207"/>
      <c r="V289" s="1207"/>
      <c r="W289" s="1207"/>
      <c r="X289" s="1207"/>
      <c r="Y289" s="1207"/>
      <c r="Z289" s="1207"/>
      <c r="AA289" s="1207"/>
      <c r="AB289" s="1207"/>
      <c r="AC289" s="1207"/>
      <c r="AD289" s="1207"/>
      <c r="AE289" s="1207"/>
      <c r="AF289" s="1207"/>
      <c r="AG289" s="1207"/>
      <c r="AH289" s="1207"/>
      <c r="AI289" s="1207"/>
      <c r="AJ289" s="1207"/>
      <c r="AK289" s="1207"/>
      <c r="AL289" s="1207"/>
      <c r="AM289" s="1207"/>
      <c r="AN289" s="1207"/>
      <c r="AO289" s="1207"/>
      <c r="AP289" s="1207"/>
      <c r="AQ289" s="1207"/>
      <c r="AR289" s="1207"/>
      <c r="AS289" s="1207"/>
      <c r="AT289" s="1207"/>
      <c r="AU289" s="1207"/>
      <c r="AV289" s="1207"/>
      <c r="AW289" s="1207"/>
      <c r="AX289" s="1207"/>
      <c r="AY289" s="1207"/>
      <c r="AZ289" s="1207"/>
      <c r="BA289" s="1207"/>
      <c r="BB289" s="1207"/>
    </row>
    <row r="290" spans="1:54" ht="15.5" x14ac:dyDescent="0.35">
      <c r="A290" s="1206" t="s">
        <v>18696</v>
      </c>
      <c r="B290" s="1207" t="s">
        <v>18600</v>
      </c>
      <c r="C290" s="1207"/>
      <c r="D290" s="1207"/>
      <c r="E290" s="1207"/>
      <c r="F290" s="1207"/>
      <c r="G290" s="1207"/>
      <c r="H290" s="1207"/>
      <c r="I290" s="1207"/>
      <c r="J290" s="1207"/>
      <c r="K290" s="1207"/>
      <c r="L290" s="1207"/>
      <c r="M290" s="1207"/>
      <c r="N290" s="1207"/>
      <c r="O290" s="1207"/>
      <c r="P290" s="1207"/>
      <c r="Q290" s="1207"/>
      <c r="R290" s="1207"/>
      <c r="S290" s="1207"/>
      <c r="T290" s="1207"/>
      <c r="U290" s="1207"/>
      <c r="V290" s="1207"/>
      <c r="W290" s="1207"/>
      <c r="X290" s="1207"/>
      <c r="Y290" s="1207"/>
      <c r="Z290" s="1207"/>
      <c r="AA290" s="1207"/>
      <c r="AB290" s="1207"/>
      <c r="AC290" s="1207"/>
      <c r="AD290" s="1207"/>
      <c r="AE290" s="1207"/>
      <c r="AF290" s="1207"/>
      <c r="AG290" s="1207"/>
      <c r="AH290" s="1207"/>
      <c r="AI290" s="1207"/>
      <c r="AJ290" s="1207"/>
      <c r="AK290" s="1207"/>
      <c r="AL290" s="1207"/>
      <c r="AM290" s="1207"/>
      <c r="AN290" s="1207"/>
      <c r="AO290" s="1207"/>
      <c r="AP290" s="1207"/>
      <c r="AQ290" s="1207"/>
      <c r="AR290" s="1207"/>
      <c r="AS290" s="1207"/>
      <c r="AT290" s="1207"/>
      <c r="AU290" s="1207"/>
      <c r="AV290" s="1207"/>
      <c r="AW290" s="1207"/>
      <c r="AX290" s="1207"/>
      <c r="AY290" s="1207"/>
      <c r="AZ290" s="1207"/>
      <c r="BA290" s="1207"/>
      <c r="BB290" s="1207"/>
    </row>
    <row r="291" spans="1:54" ht="15.5" x14ac:dyDescent="0.35">
      <c r="A291" s="1206" t="s">
        <v>18601</v>
      </c>
      <c r="B291" s="1207"/>
      <c r="C291" s="1207"/>
      <c r="D291" s="1207"/>
      <c r="E291" s="1207"/>
      <c r="F291" s="1207"/>
      <c r="G291" s="1207"/>
      <c r="H291" s="1207"/>
      <c r="I291" s="1207"/>
      <c r="J291" s="1207"/>
      <c r="K291" s="1207"/>
      <c r="L291" s="1207"/>
      <c r="M291" s="1207"/>
      <c r="N291" s="1207"/>
      <c r="O291" s="1207"/>
      <c r="P291" s="1207"/>
      <c r="Q291" s="1207"/>
      <c r="R291" s="1207"/>
      <c r="S291" s="1207"/>
      <c r="T291" s="1207"/>
      <c r="U291" s="1207"/>
      <c r="V291" s="1207"/>
      <c r="W291" s="1207"/>
      <c r="X291" s="1207"/>
      <c r="Y291" s="1207"/>
      <c r="Z291" s="1207"/>
      <c r="AA291" s="1207"/>
      <c r="AB291" s="1207"/>
      <c r="AC291" s="1207"/>
      <c r="AD291" s="1207"/>
      <c r="AE291" s="1207"/>
      <c r="AF291" s="1207"/>
      <c r="AG291" s="1207"/>
      <c r="AH291" s="1207"/>
      <c r="AI291" s="1207"/>
      <c r="AJ291" s="1207"/>
      <c r="AK291" s="1207"/>
      <c r="AL291" s="1207"/>
      <c r="AM291" s="1207"/>
      <c r="AN291" s="1207"/>
      <c r="AO291" s="1207"/>
      <c r="AP291" s="1207"/>
      <c r="AQ291" s="1207"/>
      <c r="AR291" s="1207"/>
      <c r="AS291" s="1207"/>
      <c r="AT291" s="1207"/>
      <c r="AU291" s="1207"/>
      <c r="AV291" s="1207"/>
      <c r="AW291" s="1207"/>
      <c r="AX291" s="1207"/>
      <c r="AY291" s="1207"/>
      <c r="AZ291" s="1207"/>
      <c r="BA291" s="1207"/>
      <c r="BB291" s="1207"/>
    </row>
    <row r="292" spans="1:54" ht="15.5" x14ac:dyDescent="0.35">
      <c r="A292" s="1206" t="s">
        <v>18603</v>
      </c>
      <c r="B292" s="1207"/>
      <c r="C292" s="1207"/>
      <c r="D292" s="1207"/>
      <c r="E292" s="1207"/>
      <c r="F292" s="1207"/>
      <c r="G292" s="1207"/>
      <c r="H292" s="1207"/>
      <c r="I292" s="1207"/>
      <c r="J292" s="1207"/>
      <c r="K292" s="1207"/>
      <c r="L292" s="1207"/>
      <c r="M292" s="1207"/>
      <c r="N292" s="1207"/>
      <c r="O292" s="1207"/>
      <c r="P292" s="1207"/>
      <c r="Q292" s="1207"/>
      <c r="R292" s="1207"/>
      <c r="S292" s="1207"/>
      <c r="T292" s="1207"/>
      <c r="U292" s="1207"/>
      <c r="V292" s="1207"/>
      <c r="W292" s="1207"/>
      <c r="X292" s="1207"/>
      <c r="Y292" s="1207"/>
      <c r="Z292" s="1207"/>
      <c r="AA292" s="1207"/>
      <c r="AB292" s="1207"/>
      <c r="AC292" s="1207"/>
      <c r="AD292" s="1207"/>
      <c r="AE292" s="1207"/>
      <c r="AF292" s="1207"/>
      <c r="AG292" s="1207"/>
      <c r="AH292" s="1207"/>
      <c r="AI292" s="1207"/>
      <c r="AJ292" s="1207"/>
      <c r="AK292" s="1207"/>
      <c r="AL292" s="1207"/>
      <c r="AM292" s="1207"/>
      <c r="AN292" s="1207"/>
      <c r="AO292" s="1207"/>
      <c r="AP292" s="1207"/>
      <c r="AQ292" s="1207"/>
      <c r="AR292" s="1207"/>
      <c r="AS292" s="1207"/>
      <c r="AT292" s="1207"/>
      <c r="AU292" s="1207"/>
      <c r="AV292" s="1207"/>
      <c r="AW292" s="1207"/>
      <c r="AX292" s="1207"/>
      <c r="AY292" s="1207"/>
      <c r="AZ292" s="1207"/>
      <c r="BA292" s="1207"/>
      <c r="BB292" s="1207"/>
    </row>
    <row r="293" spans="1:54" ht="15.5" x14ac:dyDescent="0.35">
      <c r="A293" s="1206" t="s">
        <v>18690</v>
      </c>
      <c r="B293" s="1207"/>
      <c r="C293" s="1207"/>
      <c r="D293" s="1207"/>
      <c r="E293" s="1207"/>
      <c r="F293" s="1207"/>
      <c r="G293" s="1207"/>
      <c r="H293" s="1207"/>
      <c r="I293" s="1207"/>
      <c r="J293" s="1207"/>
      <c r="K293" s="1207"/>
      <c r="L293" s="1207"/>
      <c r="M293" s="1207"/>
      <c r="N293" s="1207"/>
      <c r="O293" s="1207"/>
      <c r="P293" s="1207"/>
      <c r="Q293" s="1207"/>
      <c r="R293" s="1207"/>
      <c r="S293" s="1207"/>
      <c r="T293" s="1207"/>
      <c r="U293" s="1207"/>
      <c r="V293" s="1207"/>
      <c r="W293" s="1207"/>
      <c r="X293" s="1207"/>
      <c r="Y293" s="1207"/>
      <c r="Z293" s="1207"/>
      <c r="AA293" s="1207"/>
      <c r="AB293" s="1207"/>
      <c r="AC293" s="1207"/>
      <c r="AD293" s="1207"/>
      <c r="AE293" s="1207"/>
      <c r="AF293" s="1207"/>
      <c r="AG293" s="1207"/>
      <c r="AH293" s="1207"/>
      <c r="AI293" s="1207"/>
      <c r="AJ293" s="1207"/>
      <c r="AK293" s="1207"/>
      <c r="AL293" s="1207"/>
      <c r="AM293" s="1207"/>
      <c r="AN293" s="1207"/>
      <c r="AO293" s="1207"/>
      <c r="AP293" s="1207"/>
      <c r="AQ293" s="1207"/>
      <c r="AR293" s="1207"/>
      <c r="AS293" s="1207"/>
      <c r="AT293" s="1207"/>
      <c r="AU293" s="1207"/>
      <c r="AV293" s="1207"/>
      <c r="AW293" s="1207"/>
      <c r="AX293" s="1207"/>
      <c r="AY293" s="1207"/>
      <c r="AZ293" s="1207"/>
      <c r="BA293" s="1207"/>
      <c r="BB293" s="1207"/>
    </row>
    <row r="294" spans="1:54" ht="15.5" x14ac:dyDescent="0.35">
      <c r="A294" s="1206" t="s">
        <v>18644</v>
      </c>
      <c r="B294" s="1207"/>
      <c r="C294" s="1207"/>
      <c r="D294" s="1207"/>
      <c r="E294" s="1207"/>
      <c r="F294" s="1207"/>
      <c r="G294" s="1207"/>
      <c r="H294" s="1207"/>
      <c r="I294" s="1207"/>
      <c r="J294" s="1207"/>
      <c r="K294" s="1207"/>
      <c r="L294" s="1207"/>
      <c r="M294" s="1207"/>
      <c r="N294" s="1207"/>
      <c r="O294" s="1207"/>
      <c r="P294" s="1207"/>
      <c r="Q294" s="1207"/>
      <c r="R294" s="1207"/>
      <c r="S294" s="1207"/>
      <c r="T294" s="1207"/>
      <c r="U294" s="1207"/>
      <c r="V294" s="1207"/>
      <c r="W294" s="1207"/>
      <c r="X294" s="1207"/>
      <c r="Y294" s="1207"/>
      <c r="Z294" s="1207"/>
      <c r="AA294" s="1207"/>
      <c r="AB294" s="1207"/>
      <c r="AC294" s="1207"/>
      <c r="AD294" s="1207"/>
      <c r="AE294" s="1207"/>
      <c r="AF294" s="1207"/>
      <c r="AG294" s="1207"/>
      <c r="AH294" s="1207"/>
      <c r="AI294" s="1207"/>
      <c r="AJ294" s="1207"/>
      <c r="AK294" s="1207"/>
      <c r="AL294" s="1207"/>
      <c r="AM294" s="1207"/>
      <c r="AN294" s="1207"/>
      <c r="AO294" s="1207"/>
      <c r="AP294" s="1207"/>
      <c r="AQ294" s="1207"/>
      <c r="AR294" s="1207"/>
      <c r="AS294" s="1207"/>
      <c r="AT294" s="1207"/>
      <c r="AU294" s="1207"/>
      <c r="AV294" s="1207"/>
      <c r="AW294" s="1207"/>
      <c r="AX294" s="1207"/>
      <c r="AY294" s="1207"/>
      <c r="AZ294" s="1207"/>
      <c r="BA294" s="1207"/>
      <c r="BB294" s="1207"/>
    </row>
    <row r="295" spans="1:54" ht="15.5" x14ac:dyDescent="0.35">
      <c r="A295" s="1206" t="s">
        <v>18653</v>
      </c>
      <c r="B295" s="1207"/>
      <c r="C295" s="1207"/>
      <c r="D295" s="1207"/>
      <c r="E295" s="1207"/>
      <c r="F295" s="1207"/>
      <c r="G295" s="1207"/>
      <c r="H295" s="1207"/>
      <c r="I295" s="1207"/>
      <c r="J295" s="1207"/>
      <c r="K295" s="1207"/>
      <c r="L295" s="1207"/>
      <c r="M295" s="1207"/>
      <c r="N295" s="1207"/>
      <c r="O295" s="1207"/>
      <c r="P295" s="1207"/>
      <c r="Q295" s="1207"/>
      <c r="R295" s="1207"/>
      <c r="S295" s="1207"/>
      <c r="T295" s="1207"/>
      <c r="U295" s="1207"/>
      <c r="V295" s="1207"/>
      <c r="W295" s="1207"/>
      <c r="X295" s="1207"/>
      <c r="Y295" s="1207"/>
      <c r="Z295" s="1207"/>
      <c r="AA295" s="1207"/>
      <c r="AB295" s="1207"/>
      <c r="AC295" s="1207"/>
      <c r="AD295" s="1207"/>
      <c r="AE295" s="1207"/>
      <c r="AF295" s="1207"/>
      <c r="AG295" s="1207"/>
      <c r="AH295" s="1207"/>
      <c r="AI295" s="1207"/>
      <c r="AJ295" s="1207"/>
      <c r="AK295" s="1207"/>
      <c r="AL295" s="1207"/>
      <c r="AM295" s="1207"/>
      <c r="AN295" s="1207"/>
      <c r="AO295" s="1207"/>
      <c r="AP295" s="1207"/>
      <c r="AQ295" s="1207"/>
      <c r="AR295" s="1207"/>
      <c r="AS295" s="1207"/>
      <c r="AT295" s="1207"/>
      <c r="AU295" s="1207"/>
      <c r="AV295" s="1207"/>
      <c r="AW295" s="1207"/>
      <c r="AX295" s="1207"/>
      <c r="AY295" s="1207"/>
      <c r="AZ295" s="1207"/>
      <c r="BA295" s="1207"/>
      <c r="BB295" s="1207"/>
    </row>
    <row r="296" spans="1:54" ht="15.5" x14ac:dyDescent="0.35">
      <c r="A296" s="1206" t="s">
        <v>18608</v>
      </c>
      <c r="B296" s="1207"/>
      <c r="C296" s="1207"/>
      <c r="D296" s="1207"/>
      <c r="E296" s="1207"/>
      <c r="F296" s="1207"/>
      <c r="G296" s="1207"/>
      <c r="H296" s="1207"/>
      <c r="I296" s="1207"/>
      <c r="J296" s="1207"/>
      <c r="K296" s="1207"/>
      <c r="L296" s="1207"/>
      <c r="M296" s="1207"/>
      <c r="N296" s="1207"/>
      <c r="O296" s="1207"/>
      <c r="P296" s="1207"/>
      <c r="Q296" s="1207"/>
      <c r="R296" s="1207"/>
      <c r="S296" s="1207"/>
      <c r="T296" s="1207"/>
      <c r="U296" s="1207"/>
      <c r="V296" s="1207"/>
      <c r="W296" s="1207"/>
      <c r="X296" s="1207"/>
      <c r="Y296" s="1207"/>
      <c r="Z296" s="1207"/>
      <c r="AA296" s="1207"/>
      <c r="AB296" s="1207"/>
      <c r="AC296" s="1207"/>
      <c r="AD296" s="1207"/>
      <c r="AE296" s="1207"/>
      <c r="AF296" s="1207"/>
      <c r="AG296" s="1207"/>
      <c r="AH296" s="1207"/>
      <c r="AI296" s="1207"/>
      <c r="AJ296" s="1207"/>
      <c r="AK296" s="1207"/>
      <c r="AL296" s="1207"/>
      <c r="AM296" s="1207"/>
      <c r="AN296" s="1207"/>
      <c r="AO296" s="1207"/>
      <c r="AP296" s="1207"/>
      <c r="AQ296" s="1207"/>
      <c r="AR296" s="1207"/>
      <c r="AS296" s="1207"/>
      <c r="AT296" s="1207"/>
      <c r="AU296" s="1207"/>
      <c r="AV296" s="1207"/>
      <c r="AW296" s="1207"/>
      <c r="AX296" s="1207"/>
      <c r="AY296" s="1207"/>
      <c r="AZ296" s="1207"/>
      <c r="BA296" s="1207"/>
      <c r="BB296" s="1207"/>
    </row>
    <row r="297" spans="1:54" ht="15.5" x14ac:dyDescent="0.35">
      <c r="A297" s="1206" t="s">
        <v>18611</v>
      </c>
      <c r="B297" s="1207"/>
      <c r="C297" s="1207"/>
      <c r="D297" s="1207"/>
      <c r="E297" s="1207"/>
      <c r="F297" s="1207"/>
      <c r="G297" s="1207"/>
      <c r="H297" s="1207"/>
      <c r="I297" s="1207"/>
      <c r="J297" s="1207"/>
      <c r="K297" s="1207"/>
      <c r="L297" s="1207"/>
      <c r="M297" s="1207"/>
      <c r="N297" s="1207"/>
      <c r="O297" s="1207"/>
      <c r="P297" s="1207"/>
      <c r="Q297" s="1207"/>
      <c r="R297" s="1207"/>
      <c r="S297" s="1207"/>
      <c r="T297" s="1207"/>
      <c r="U297" s="1207"/>
      <c r="V297" s="1207"/>
      <c r="W297" s="1207"/>
      <c r="X297" s="1207"/>
      <c r="Y297" s="1207"/>
      <c r="Z297" s="1207"/>
      <c r="AA297" s="1207"/>
      <c r="AB297" s="1207"/>
      <c r="AC297" s="1207"/>
      <c r="AD297" s="1207"/>
      <c r="AE297" s="1207"/>
      <c r="AF297" s="1207"/>
      <c r="AG297" s="1207"/>
      <c r="AH297" s="1207"/>
      <c r="AI297" s="1207"/>
      <c r="AJ297" s="1207"/>
      <c r="AK297" s="1207"/>
      <c r="AL297" s="1207"/>
      <c r="AM297" s="1207"/>
      <c r="AN297" s="1207"/>
      <c r="AO297" s="1207"/>
      <c r="AP297" s="1207"/>
      <c r="AQ297" s="1207"/>
      <c r="AR297" s="1207"/>
      <c r="AS297" s="1207"/>
      <c r="AT297" s="1207"/>
      <c r="AU297" s="1207"/>
      <c r="AV297" s="1207"/>
      <c r="AW297" s="1207"/>
      <c r="AX297" s="1207"/>
      <c r="AY297" s="1207"/>
      <c r="AZ297" s="1207"/>
      <c r="BA297" s="1207"/>
      <c r="BB297" s="1207"/>
    </row>
    <row r="298" spans="1:54" ht="15.5" x14ac:dyDescent="0.35">
      <c r="A298" s="1206" t="s">
        <v>18697</v>
      </c>
      <c r="B298" s="1207"/>
      <c r="C298" s="1207"/>
      <c r="D298" s="1207"/>
      <c r="E298" s="1207"/>
      <c r="F298" s="1207"/>
      <c r="G298" s="1207"/>
      <c r="H298" s="1207"/>
      <c r="I298" s="1207"/>
      <c r="J298" s="1207"/>
      <c r="K298" s="1207"/>
      <c r="L298" s="1207"/>
      <c r="M298" s="1207"/>
      <c r="N298" s="1207"/>
      <c r="O298" s="1207"/>
      <c r="P298" s="1207"/>
      <c r="Q298" s="1207"/>
      <c r="R298" s="1207"/>
      <c r="S298" s="1207"/>
      <c r="T298" s="1207"/>
      <c r="U298" s="1207"/>
      <c r="V298" s="1207"/>
      <c r="W298" s="1207"/>
      <c r="X298" s="1207"/>
      <c r="Y298" s="1207"/>
      <c r="Z298" s="1207"/>
      <c r="AA298" s="1207"/>
      <c r="AB298" s="1207"/>
      <c r="AC298" s="1207"/>
      <c r="AD298" s="1207"/>
      <c r="AE298" s="1207"/>
      <c r="AF298" s="1207"/>
      <c r="AG298" s="1207"/>
      <c r="AH298" s="1207"/>
      <c r="AI298" s="1207"/>
      <c r="AJ298" s="1207"/>
      <c r="AK298" s="1207"/>
      <c r="AL298" s="1207"/>
      <c r="AM298" s="1207"/>
      <c r="AN298" s="1207"/>
      <c r="AO298" s="1207"/>
      <c r="AP298" s="1207"/>
      <c r="AQ298" s="1207"/>
      <c r="AR298" s="1207"/>
      <c r="AS298" s="1207"/>
      <c r="AT298" s="1207"/>
      <c r="AU298" s="1207"/>
      <c r="AV298" s="1207"/>
      <c r="AW298" s="1207"/>
      <c r="AX298" s="1207"/>
      <c r="AY298" s="1207"/>
      <c r="AZ298" s="1207"/>
      <c r="BA298" s="1207"/>
      <c r="BB298" s="1207"/>
    </row>
    <row r="299" spans="1:54" ht="15.5" x14ac:dyDescent="0.35">
      <c r="A299" s="1206"/>
      <c r="B299" s="1207" t="s">
        <v>18698</v>
      </c>
      <c r="C299" s="1207" t="s">
        <v>18699</v>
      </c>
      <c r="D299" s="1207" t="s">
        <v>18700</v>
      </c>
      <c r="E299" s="1207"/>
      <c r="F299" s="1207"/>
      <c r="G299" s="1207"/>
      <c r="H299" s="1207"/>
      <c r="I299" s="1207"/>
      <c r="J299" s="1207"/>
      <c r="K299" s="1207"/>
      <c r="L299" s="1207"/>
      <c r="M299" s="1207"/>
      <c r="N299" s="1207"/>
      <c r="O299" s="1207"/>
      <c r="P299" s="1207"/>
      <c r="Q299" s="1207"/>
      <c r="R299" s="1207"/>
      <c r="S299" s="1207"/>
      <c r="T299" s="1207"/>
      <c r="U299" s="1207"/>
      <c r="V299" s="1207"/>
      <c r="W299" s="1207"/>
      <c r="X299" s="1207"/>
      <c r="Y299" s="1207"/>
      <c r="Z299" s="1207"/>
      <c r="AA299" s="1207"/>
      <c r="AB299" s="1207"/>
      <c r="AC299" s="1207"/>
      <c r="AD299" s="1207"/>
      <c r="AE299" s="1207"/>
      <c r="AF299" s="1207"/>
      <c r="AG299" s="1207"/>
      <c r="AH299" s="1207"/>
      <c r="AI299" s="1207"/>
      <c r="AJ299" s="1207"/>
      <c r="AK299" s="1207"/>
      <c r="AL299" s="1207"/>
      <c r="AM299" s="1207"/>
      <c r="AN299" s="1207"/>
      <c r="AO299" s="1207"/>
      <c r="AP299" s="1207"/>
      <c r="AQ299" s="1207"/>
      <c r="AR299" s="1207"/>
      <c r="AS299" s="1207"/>
      <c r="AT299" s="1207"/>
      <c r="AU299" s="1207"/>
      <c r="AV299" s="1207"/>
      <c r="AW299" s="1207"/>
      <c r="AX299" s="1207"/>
      <c r="AY299" s="1207"/>
      <c r="AZ299" s="1207"/>
      <c r="BA299" s="1207"/>
      <c r="BB299" s="1207"/>
    </row>
    <row r="300" spans="1:54" ht="15.5" x14ac:dyDescent="0.35">
      <c r="A300" s="1206"/>
      <c r="B300" s="1207" t="s">
        <v>18701</v>
      </c>
      <c r="C300" s="1207"/>
      <c r="D300" s="1207"/>
      <c r="E300" s="1207"/>
      <c r="F300" s="1207"/>
      <c r="G300" s="1207"/>
      <c r="H300" s="1207"/>
      <c r="I300" s="1207"/>
      <c r="J300" s="1207"/>
      <c r="K300" s="1207"/>
      <c r="L300" s="1207"/>
      <c r="M300" s="1207"/>
      <c r="N300" s="1207"/>
      <c r="O300" s="1207"/>
      <c r="P300" s="1207"/>
      <c r="Q300" s="1207"/>
      <c r="R300" s="1207"/>
      <c r="S300" s="1207"/>
      <c r="T300" s="1207"/>
      <c r="U300" s="1207"/>
      <c r="V300" s="1207"/>
      <c r="W300" s="1207"/>
      <c r="X300" s="1207"/>
      <c r="Y300" s="1207"/>
      <c r="Z300" s="1207"/>
      <c r="AA300" s="1207"/>
      <c r="AB300" s="1207"/>
      <c r="AC300" s="1207"/>
      <c r="AD300" s="1207"/>
      <c r="AE300" s="1207"/>
      <c r="AF300" s="1207"/>
      <c r="AG300" s="1207"/>
      <c r="AH300" s="1207"/>
      <c r="AI300" s="1207"/>
      <c r="AJ300" s="1207"/>
      <c r="AK300" s="1207"/>
      <c r="AL300" s="1207"/>
      <c r="AM300" s="1207"/>
      <c r="AN300" s="1207"/>
      <c r="AO300" s="1207"/>
      <c r="AP300" s="1207"/>
      <c r="AQ300" s="1207"/>
      <c r="AR300" s="1207"/>
      <c r="AS300" s="1207"/>
      <c r="AT300" s="1207"/>
      <c r="AU300" s="1207"/>
      <c r="AV300" s="1207"/>
      <c r="AW300" s="1207"/>
      <c r="AX300" s="1207"/>
      <c r="AY300" s="1207"/>
      <c r="AZ300" s="1207"/>
      <c r="BA300" s="1207"/>
      <c r="BB300" s="1207"/>
    </row>
    <row r="301" spans="1:54" ht="15.5" x14ac:dyDescent="0.35">
      <c r="A301" s="1206" t="s">
        <v>18702</v>
      </c>
      <c r="B301" s="1207"/>
      <c r="C301" s="1207"/>
      <c r="D301" s="1207"/>
      <c r="E301" s="1207"/>
      <c r="F301" s="1207"/>
      <c r="G301" s="1207"/>
      <c r="H301" s="1207"/>
      <c r="I301" s="1207"/>
      <c r="J301" s="1207"/>
      <c r="K301" s="1207"/>
      <c r="L301" s="1207"/>
      <c r="M301" s="1207"/>
      <c r="N301" s="1207"/>
      <c r="O301" s="1207"/>
      <c r="P301" s="1207"/>
      <c r="Q301" s="1207"/>
      <c r="R301" s="1207"/>
      <c r="S301" s="1207"/>
      <c r="T301" s="1207"/>
      <c r="U301" s="1207"/>
      <c r="V301" s="1207"/>
      <c r="W301" s="1207"/>
      <c r="X301" s="1207"/>
      <c r="Y301" s="1207"/>
      <c r="Z301" s="1207"/>
      <c r="AA301" s="1207"/>
      <c r="AB301" s="1207"/>
      <c r="AC301" s="1207"/>
      <c r="AD301" s="1207"/>
      <c r="AE301" s="1207"/>
      <c r="AF301" s="1207"/>
      <c r="AG301" s="1207"/>
      <c r="AH301" s="1207"/>
      <c r="AI301" s="1207"/>
      <c r="AJ301" s="1207"/>
      <c r="AK301" s="1207"/>
      <c r="AL301" s="1207"/>
      <c r="AM301" s="1207"/>
      <c r="AN301" s="1207"/>
      <c r="AO301" s="1207"/>
      <c r="AP301" s="1207"/>
      <c r="AQ301" s="1207"/>
      <c r="AR301" s="1207"/>
      <c r="AS301" s="1207"/>
      <c r="AT301" s="1207"/>
      <c r="AU301" s="1207"/>
      <c r="AV301" s="1207"/>
      <c r="AW301" s="1207"/>
      <c r="AX301" s="1207"/>
      <c r="AY301" s="1207"/>
      <c r="AZ301" s="1207"/>
      <c r="BA301" s="1207"/>
      <c r="BB301" s="1207"/>
    </row>
    <row r="302" spans="1:54" ht="15.5" x14ac:dyDescent="0.35">
      <c r="A302" s="1206" t="s">
        <v>18703</v>
      </c>
      <c r="B302" s="1207"/>
      <c r="C302" s="1207"/>
      <c r="D302" s="1207"/>
      <c r="E302" s="1207"/>
      <c r="F302" s="1207"/>
      <c r="G302" s="1207"/>
      <c r="H302" s="1207"/>
      <c r="I302" s="1207"/>
      <c r="J302" s="1207"/>
      <c r="K302" s="1207"/>
      <c r="L302" s="1207"/>
      <c r="M302" s="1207"/>
      <c r="N302" s="1207"/>
      <c r="O302" s="1207"/>
      <c r="P302" s="1207"/>
      <c r="Q302" s="1207"/>
      <c r="R302" s="1207"/>
      <c r="S302" s="1207"/>
      <c r="T302" s="1207"/>
      <c r="U302" s="1207"/>
      <c r="V302" s="1207"/>
      <c r="W302" s="1207"/>
      <c r="X302" s="1207"/>
      <c r="Y302" s="1207"/>
      <c r="Z302" s="1207"/>
      <c r="AA302" s="1207"/>
      <c r="AB302" s="1207"/>
      <c r="AC302" s="1207"/>
      <c r="AD302" s="1207"/>
      <c r="AE302" s="1207"/>
      <c r="AF302" s="1207"/>
      <c r="AG302" s="1207"/>
      <c r="AH302" s="1207"/>
      <c r="AI302" s="1207"/>
      <c r="AJ302" s="1207"/>
      <c r="AK302" s="1207"/>
      <c r="AL302" s="1207"/>
      <c r="AM302" s="1207"/>
      <c r="AN302" s="1207"/>
      <c r="AO302" s="1207"/>
      <c r="AP302" s="1207"/>
      <c r="AQ302" s="1207"/>
      <c r="AR302" s="1207"/>
      <c r="AS302" s="1207"/>
      <c r="AT302" s="1207"/>
      <c r="AU302" s="1207"/>
      <c r="AV302" s="1207"/>
      <c r="AW302" s="1207"/>
      <c r="AX302" s="1207"/>
      <c r="AY302" s="1207"/>
      <c r="AZ302" s="1207"/>
      <c r="BA302" s="1207"/>
      <c r="BB302" s="1207"/>
    </row>
    <row r="303" spans="1:54" ht="15.5" x14ac:dyDescent="0.35">
      <c r="A303" s="1206" t="s">
        <v>18704</v>
      </c>
      <c r="B303" s="1207" t="s">
        <v>18705</v>
      </c>
      <c r="C303" s="1207" t="s">
        <v>18653</v>
      </c>
      <c r="D303" s="1207"/>
      <c r="E303" s="1207"/>
      <c r="F303" s="1207"/>
      <c r="G303" s="1207"/>
      <c r="H303" s="1207"/>
      <c r="I303" s="1207"/>
      <c r="J303" s="1207"/>
      <c r="K303" s="1207"/>
      <c r="L303" s="1207"/>
      <c r="M303" s="1207"/>
      <c r="N303" s="1207"/>
      <c r="O303" s="1207"/>
      <c r="P303" s="1207"/>
      <c r="Q303" s="1207"/>
      <c r="R303" s="1207"/>
      <c r="S303" s="1207"/>
      <c r="T303" s="1207"/>
      <c r="U303" s="1207"/>
      <c r="V303" s="1207"/>
      <c r="W303" s="1207"/>
      <c r="X303" s="1207"/>
      <c r="Y303" s="1207"/>
      <c r="Z303" s="1207"/>
      <c r="AA303" s="1207"/>
      <c r="AB303" s="1207"/>
      <c r="AC303" s="1207"/>
      <c r="AD303" s="1207"/>
      <c r="AE303" s="1207"/>
      <c r="AF303" s="1207"/>
      <c r="AG303" s="1207"/>
      <c r="AH303" s="1207"/>
      <c r="AI303" s="1207"/>
      <c r="AJ303" s="1207"/>
      <c r="AK303" s="1207"/>
      <c r="AL303" s="1207"/>
      <c r="AM303" s="1207"/>
      <c r="AN303" s="1207"/>
      <c r="AO303" s="1207"/>
      <c r="AP303" s="1207"/>
      <c r="AQ303" s="1207"/>
      <c r="AR303" s="1207"/>
      <c r="AS303" s="1207"/>
      <c r="AT303" s="1207"/>
      <c r="AU303" s="1207"/>
      <c r="AV303" s="1207"/>
      <c r="AW303" s="1207"/>
      <c r="AX303" s="1207"/>
      <c r="AY303" s="1207"/>
      <c r="AZ303" s="1207"/>
      <c r="BA303" s="1207"/>
      <c r="BB303" s="1207"/>
    </row>
    <row r="304" spans="1:54" ht="15.5" x14ac:dyDescent="0.35">
      <c r="A304" s="1206" t="s">
        <v>18608</v>
      </c>
      <c r="B304" s="1207"/>
      <c r="C304" s="1207"/>
      <c r="D304" s="1207"/>
      <c r="E304" s="1207"/>
      <c r="F304" s="1207"/>
      <c r="G304" s="1207"/>
      <c r="H304" s="1207"/>
      <c r="I304" s="1207"/>
      <c r="J304" s="1207"/>
      <c r="K304" s="1207"/>
      <c r="L304" s="1207"/>
      <c r="M304" s="1207"/>
      <c r="N304" s="1207"/>
      <c r="O304" s="1207"/>
      <c r="P304" s="1207"/>
      <c r="Q304" s="1207"/>
      <c r="R304" s="1207"/>
      <c r="S304" s="1207"/>
      <c r="T304" s="1207"/>
      <c r="U304" s="1207"/>
      <c r="V304" s="1207"/>
      <c r="W304" s="1207"/>
      <c r="X304" s="1207"/>
      <c r="Y304" s="1207"/>
      <c r="Z304" s="1207"/>
      <c r="AA304" s="1207"/>
      <c r="AB304" s="1207"/>
      <c r="AC304" s="1207"/>
      <c r="AD304" s="1207"/>
      <c r="AE304" s="1207"/>
      <c r="AF304" s="1207"/>
      <c r="AG304" s="1207"/>
      <c r="AH304" s="1207"/>
      <c r="AI304" s="1207"/>
      <c r="AJ304" s="1207"/>
      <c r="AK304" s="1207"/>
      <c r="AL304" s="1207"/>
      <c r="AM304" s="1207"/>
      <c r="AN304" s="1207"/>
      <c r="AO304" s="1207"/>
      <c r="AP304" s="1207"/>
      <c r="AQ304" s="1207"/>
      <c r="AR304" s="1207"/>
      <c r="AS304" s="1207"/>
      <c r="AT304" s="1207"/>
      <c r="AU304" s="1207"/>
      <c r="AV304" s="1207"/>
      <c r="AW304" s="1207"/>
      <c r="AX304" s="1207"/>
      <c r="AY304" s="1207"/>
      <c r="AZ304" s="1207"/>
      <c r="BA304" s="1207"/>
      <c r="BB304" s="1207"/>
    </row>
    <row r="305" spans="1:54" ht="15.5" x14ac:dyDescent="0.35">
      <c r="A305" s="1206" t="s">
        <v>18611</v>
      </c>
      <c r="B305" s="1207"/>
      <c r="C305" s="1207"/>
      <c r="D305" s="1207"/>
      <c r="E305" s="1207"/>
      <c r="F305" s="1207"/>
      <c r="G305" s="1207"/>
      <c r="H305" s="1207"/>
      <c r="I305" s="1207"/>
      <c r="J305" s="1207"/>
      <c r="K305" s="1207"/>
      <c r="L305" s="1207"/>
      <c r="M305" s="1207"/>
      <c r="N305" s="1207"/>
      <c r="O305" s="1207"/>
      <c r="P305" s="1207"/>
      <c r="Q305" s="1207"/>
      <c r="R305" s="1207"/>
      <c r="S305" s="1207"/>
      <c r="T305" s="1207"/>
      <c r="U305" s="1207"/>
      <c r="V305" s="1207"/>
      <c r="W305" s="1207"/>
      <c r="X305" s="1207"/>
      <c r="Y305" s="1207"/>
      <c r="Z305" s="1207"/>
      <c r="AA305" s="1207"/>
      <c r="AB305" s="1207"/>
      <c r="AC305" s="1207"/>
      <c r="AD305" s="1207"/>
      <c r="AE305" s="1207"/>
      <c r="AF305" s="1207"/>
      <c r="AG305" s="1207"/>
      <c r="AH305" s="1207"/>
      <c r="AI305" s="1207"/>
      <c r="AJ305" s="1207"/>
      <c r="AK305" s="1207"/>
      <c r="AL305" s="1207"/>
      <c r="AM305" s="1207"/>
      <c r="AN305" s="1207"/>
      <c r="AO305" s="1207"/>
      <c r="AP305" s="1207"/>
      <c r="AQ305" s="1207"/>
      <c r="AR305" s="1207"/>
      <c r="AS305" s="1207"/>
      <c r="AT305" s="1207"/>
      <c r="AU305" s="1207"/>
      <c r="AV305" s="1207"/>
      <c r="AW305" s="1207"/>
      <c r="AX305" s="1207"/>
      <c r="AY305" s="1207"/>
      <c r="AZ305" s="1207"/>
      <c r="BA305" s="1207"/>
      <c r="BB305" s="1207"/>
    </row>
    <row r="306" spans="1:54" ht="15.5" x14ac:dyDescent="0.35">
      <c r="A306" s="1206"/>
      <c r="B306" s="1207" t="s">
        <v>18648</v>
      </c>
      <c r="C306" s="1207"/>
      <c r="D306" s="1207"/>
      <c r="E306" s="1207"/>
      <c r="F306" s="1207"/>
      <c r="G306" s="1207"/>
      <c r="H306" s="1207"/>
      <c r="I306" s="1207"/>
      <c r="J306" s="1207"/>
      <c r="K306" s="1207"/>
      <c r="L306" s="1207"/>
      <c r="M306" s="1207"/>
      <c r="N306" s="1207"/>
      <c r="O306" s="1207"/>
      <c r="P306" s="1207"/>
      <c r="Q306" s="1207"/>
      <c r="R306" s="1207"/>
      <c r="S306" s="1207"/>
      <c r="T306" s="1207"/>
      <c r="U306" s="1207"/>
      <c r="V306" s="1207"/>
      <c r="W306" s="1207"/>
      <c r="X306" s="1207"/>
      <c r="Y306" s="1207"/>
      <c r="Z306" s="1207"/>
      <c r="AA306" s="1207"/>
      <c r="AB306" s="1207"/>
      <c r="AC306" s="1207"/>
      <c r="AD306" s="1207"/>
      <c r="AE306" s="1207"/>
      <c r="AF306" s="1207"/>
      <c r="AG306" s="1207"/>
      <c r="AH306" s="1207"/>
      <c r="AI306" s="1207"/>
      <c r="AJ306" s="1207"/>
      <c r="AK306" s="1207"/>
      <c r="AL306" s="1207"/>
      <c r="AM306" s="1207"/>
      <c r="AN306" s="1207"/>
      <c r="AO306" s="1207"/>
      <c r="AP306" s="1207"/>
      <c r="AQ306" s="1207"/>
      <c r="AR306" s="1207"/>
      <c r="AS306" s="1207"/>
      <c r="AT306" s="1207"/>
      <c r="AU306" s="1207"/>
      <c r="AV306" s="1207"/>
      <c r="AW306" s="1207"/>
      <c r="AX306" s="1207"/>
      <c r="AY306" s="1207"/>
      <c r="AZ306" s="1207"/>
      <c r="BA306" s="1207"/>
      <c r="BB306" s="1207"/>
    </row>
    <row r="307" spans="1:54" ht="15.5" x14ac:dyDescent="0.35">
      <c r="A307" s="1206" t="s">
        <v>18649</v>
      </c>
      <c r="B307" s="1207"/>
      <c r="C307" s="1207"/>
      <c r="D307" s="1207"/>
      <c r="E307" s="1207"/>
      <c r="F307" s="1207"/>
      <c r="G307" s="1207"/>
      <c r="H307" s="1207"/>
      <c r="I307" s="1207"/>
      <c r="J307" s="1207"/>
      <c r="K307" s="1207"/>
      <c r="L307" s="1207"/>
      <c r="M307" s="1207"/>
      <c r="N307" s="1207"/>
      <c r="O307" s="1207"/>
      <c r="P307" s="1207"/>
      <c r="Q307" s="1207"/>
      <c r="R307" s="1207"/>
      <c r="S307" s="1207"/>
      <c r="T307" s="1207"/>
      <c r="U307" s="1207"/>
      <c r="V307" s="1207"/>
      <c r="W307" s="1207"/>
      <c r="X307" s="1207"/>
      <c r="Y307" s="1207"/>
      <c r="Z307" s="1207"/>
      <c r="AA307" s="1207"/>
      <c r="AB307" s="1207"/>
      <c r="AC307" s="1207"/>
      <c r="AD307" s="1207"/>
      <c r="AE307" s="1207"/>
      <c r="AF307" s="1207"/>
      <c r="AG307" s="1207"/>
      <c r="AH307" s="1207"/>
      <c r="AI307" s="1207"/>
      <c r="AJ307" s="1207"/>
      <c r="AK307" s="1207"/>
      <c r="AL307" s="1207"/>
      <c r="AM307" s="1207"/>
      <c r="AN307" s="1207"/>
      <c r="AO307" s="1207"/>
      <c r="AP307" s="1207"/>
      <c r="AQ307" s="1207"/>
      <c r="AR307" s="1207"/>
      <c r="AS307" s="1207"/>
      <c r="AT307" s="1207"/>
      <c r="AU307" s="1207"/>
      <c r="AV307" s="1207"/>
      <c r="AW307" s="1207"/>
      <c r="AX307" s="1207"/>
      <c r="AY307" s="1207"/>
      <c r="AZ307" s="1207"/>
      <c r="BA307" s="1207"/>
      <c r="BB307" s="1207"/>
    </row>
    <row r="308" spans="1:54" ht="15.5" x14ac:dyDescent="0.35">
      <c r="A308" s="1206" t="s">
        <v>18706</v>
      </c>
      <c r="B308" s="1207" t="s">
        <v>18582</v>
      </c>
      <c r="C308" s="1207"/>
      <c r="D308" s="1207"/>
      <c r="E308" s="1207"/>
      <c r="F308" s="1207"/>
      <c r="G308" s="1207"/>
      <c r="H308" s="1207"/>
      <c r="I308" s="1207"/>
      <c r="J308" s="1207"/>
      <c r="K308" s="1207"/>
      <c r="L308" s="1207"/>
      <c r="M308" s="1207"/>
      <c r="N308" s="1207"/>
      <c r="O308" s="1207"/>
      <c r="P308" s="1207"/>
      <c r="Q308" s="1207"/>
      <c r="R308" s="1207"/>
      <c r="S308" s="1207"/>
      <c r="T308" s="1207"/>
      <c r="U308" s="1207"/>
      <c r="V308" s="1207"/>
      <c r="W308" s="1207"/>
      <c r="X308" s="1207"/>
      <c r="Y308" s="1207"/>
      <c r="Z308" s="1207"/>
      <c r="AA308" s="1207"/>
      <c r="AB308" s="1207"/>
      <c r="AC308" s="1207"/>
      <c r="AD308" s="1207"/>
      <c r="AE308" s="1207"/>
      <c r="AF308" s="1207"/>
      <c r="AG308" s="1207"/>
      <c r="AH308" s="1207"/>
      <c r="AI308" s="1207"/>
      <c r="AJ308" s="1207"/>
      <c r="AK308" s="1207"/>
      <c r="AL308" s="1207"/>
      <c r="AM308" s="1207"/>
      <c r="AN308" s="1207"/>
      <c r="AO308" s="1207"/>
      <c r="AP308" s="1207"/>
      <c r="AQ308" s="1207"/>
      <c r="AR308" s="1207"/>
      <c r="AS308" s="1207"/>
      <c r="AT308" s="1207"/>
      <c r="AU308" s="1207"/>
      <c r="AV308" s="1207"/>
      <c r="AW308" s="1207"/>
      <c r="AX308" s="1207"/>
      <c r="AY308" s="1207"/>
      <c r="AZ308" s="1207"/>
      <c r="BA308" s="1207"/>
      <c r="BB308" s="1207"/>
    </row>
    <row r="309" spans="1:54" ht="15.5" x14ac:dyDescent="0.35">
      <c r="A309" s="1206" t="s">
        <v>18586</v>
      </c>
      <c r="B309" s="1207"/>
      <c r="C309" s="1207"/>
      <c r="D309" s="1207"/>
      <c r="E309" s="1207"/>
      <c r="F309" s="1207"/>
      <c r="G309" s="1207"/>
      <c r="H309" s="1207"/>
      <c r="I309" s="1207"/>
      <c r="J309" s="1207"/>
      <c r="K309" s="1207"/>
      <c r="L309" s="1207"/>
      <c r="M309" s="1207"/>
      <c r="N309" s="1207"/>
      <c r="O309" s="1207"/>
      <c r="P309" s="1207"/>
      <c r="Q309" s="1207"/>
      <c r="R309" s="1207"/>
      <c r="S309" s="1207"/>
      <c r="T309" s="1207"/>
      <c r="U309" s="1207"/>
      <c r="V309" s="1207"/>
      <c r="W309" s="1207"/>
      <c r="X309" s="1207"/>
      <c r="Y309" s="1207"/>
      <c r="Z309" s="1207"/>
      <c r="AA309" s="1207"/>
      <c r="AB309" s="1207"/>
      <c r="AC309" s="1207"/>
      <c r="AD309" s="1207"/>
      <c r="AE309" s="1207"/>
      <c r="AF309" s="1207"/>
      <c r="AG309" s="1207"/>
      <c r="AH309" s="1207"/>
      <c r="AI309" s="1207"/>
      <c r="AJ309" s="1207"/>
      <c r="AK309" s="1207"/>
      <c r="AL309" s="1207"/>
      <c r="AM309" s="1207"/>
      <c r="AN309" s="1207"/>
      <c r="AO309" s="1207"/>
      <c r="AP309" s="1207"/>
      <c r="AQ309" s="1207"/>
      <c r="AR309" s="1207"/>
      <c r="AS309" s="1207"/>
      <c r="AT309" s="1207"/>
      <c r="AU309" s="1207"/>
      <c r="AV309" s="1207"/>
      <c r="AW309" s="1207"/>
      <c r="AX309" s="1207"/>
      <c r="AY309" s="1207"/>
      <c r="AZ309" s="1207"/>
      <c r="BA309" s="1207"/>
      <c r="BB309" s="1207"/>
    </row>
    <row r="310" spans="1:54" ht="15.5" x14ac:dyDescent="0.35">
      <c r="A310" s="1206" t="s">
        <v>18583</v>
      </c>
      <c r="B310" s="1207"/>
      <c r="C310" s="1207"/>
      <c r="D310" s="1207"/>
      <c r="E310" s="1207"/>
      <c r="F310" s="1207"/>
      <c r="G310" s="1207"/>
      <c r="H310" s="1207"/>
      <c r="I310" s="1207"/>
      <c r="J310" s="1207"/>
      <c r="K310" s="1207"/>
      <c r="L310" s="1207"/>
      <c r="M310" s="1207"/>
      <c r="N310" s="1207"/>
      <c r="O310" s="1207"/>
      <c r="P310" s="1207"/>
      <c r="Q310" s="1207"/>
      <c r="R310" s="1207"/>
      <c r="S310" s="1207"/>
      <c r="T310" s="1207"/>
      <c r="U310" s="1207"/>
      <c r="V310" s="1207"/>
      <c r="W310" s="1207"/>
      <c r="X310" s="1207"/>
      <c r="Y310" s="1207"/>
      <c r="Z310" s="1207"/>
      <c r="AA310" s="1207"/>
      <c r="AB310" s="1207"/>
      <c r="AC310" s="1207"/>
      <c r="AD310" s="1207"/>
      <c r="AE310" s="1207"/>
      <c r="AF310" s="1207"/>
      <c r="AG310" s="1207"/>
      <c r="AH310" s="1207"/>
      <c r="AI310" s="1207"/>
      <c r="AJ310" s="1207"/>
      <c r="AK310" s="1207"/>
      <c r="AL310" s="1207"/>
      <c r="AM310" s="1207"/>
      <c r="AN310" s="1207"/>
      <c r="AO310" s="1207"/>
      <c r="AP310" s="1207"/>
      <c r="AQ310" s="1207"/>
      <c r="AR310" s="1207"/>
      <c r="AS310" s="1207"/>
      <c r="AT310" s="1207"/>
      <c r="AU310" s="1207"/>
      <c r="AV310" s="1207"/>
      <c r="AW310" s="1207"/>
      <c r="AX310" s="1207"/>
      <c r="AY310" s="1207"/>
      <c r="AZ310" s="1207"/>
      <c r="BA310" s="1207"/>
      <c r="BB310" s="1207"/>
    </row>
    <row r="311" spans="1:54" ht="15.5" x14ac:dyDescent="0.35">
      <c r="A311" s="1206" t="s">
        <v>18594</v>
      </c>
      <c r="B311" s="1207" t="s">
        <v>18600</v>
      </c>
      <c r="C311" s="1207"/>
      <c r="D311" s="1207"/>
      <c r="E311" s="1207"/>
      <c r="F311" s="1207"/>
      <c r="G311" s="1207"/>
      <c r="H311" s="1207"/>
      <c r="I311" s="1207"/>
      <c r="J311" s="1207"/>
      <c r="K311" s="1207"/>
      <c r="L311" s="1207"/>
      <c r="M311" s="1207"/>
      <c r="N311" s="1207"/>
      <c r="O311" s="1207"/>
      <c r="P311" s="1207"/>
      <c r="Q311" s="1207"/>
      <c r="R311" s="1207"/>
      <c r="S311" s="1207"/>
      <c r="T311" s="1207"/>
      <c r="U311" s="1207"/>
      <c r="V311" s="1207"/>
      <c r="W311" s="1207"/>
      <c r="X311" s="1207"/>
      <c r="Y311" s="1207"/>
      <c r="Z311" s="1207"/>
      <c r="AA311" s="1207"/>
      <c r="AB311" s="1207"/>
      <c r="AC311" s="1207"/>
      <c r="AD311" s="1207"/>
      <c r="AE311" s="1207"/>
      <c r="AF311" s="1207"/>
      <c r="AG311" s="1207"/>
      <c r="AH311" s="1207"/>
      <c r="AI311" s="1207"/>
      <c r="AJ311" s="1207"/>
      <c r="AK311" s="1207"/>
      <c r="AL311" s="1207"/>
      <c r="AM311" s="1207"/>
      <c r="AN311" s="1207"/>
      <c r="AO311" s="1207"/>
      <c r="AP311" s="1207"/>
      <c r="AQ311" s="1207"/>
      <c r="AR311" s="1207"/>
      <c r="AS311" s="1207"/>
      <c r="AT311" s="1207"/>
      <c r="AU311" s="1207"/>
      <c r="AV311" s="1207"/>
      <c r="AW311" s="1207"/>
      <c r="AX311" s="1207"/>
      <c r="AY311" s="1207"/>
      <c r="AZ311" s="1207"/>
      <c r="BA311" s="1207"/>
      <c r="BB311" s="1207"/>
    </row>
    <row r="312" spans="1:54" ht="15.5" x14ac:dyDescent="0.35">
      <c r="A312" s="1206" t="s">
        <v>18601</v>
      </c>
      <c r="B312" s="1207"/>
      <c r="C312" s="1207"/>
      <c r="D312" s="1207"/>
      <c r="E312" s="1207"/>
      <c r="F312" s="1207"/>
      <c r="G312" s="1207"/>
      <c r="H312" s="1207"/>
      <c r="I312" s="1207"/>
      <c r="J312" s="1207"/>
      <c r="K312" s="1207"/>
      <c r="L312" s="1207"/>
      <c r="M312" s="1207"/>
      <c r="N312" s="1207"/>
      <c r="O312" s="1207"/>
      <c r="P312" s="1207"/>
      <c r="Q312" s="1207"/>
      <c r="R312" s="1207"/>
      <c r="S312" s="1207"/>
      <c r="T312" s="1207"/>
      <c r="U312" s="1207"/>
      <c r="V312" s="1207"/>
      <c r="W312" s="1207"/>
      <c r="X312" s="1207"/>
      <c r="Y312" s="1207"/>
      <c r="Z312" s="1207"/>
      <c r="AA312" s="1207"/>
      <c r="AB312" s="1207"/>
      <c r="AC312" s="1207"/>
      <c r="AD312" s="1207"/>
      <c r="AE312" s="1207"/>
      <c r="AF312" s="1207"/>
      <c r="AG312" s="1207"/>
      <c r="AH312" s="1207"/>
      <c r="AI312" s="1207"/>
      <c r="AJ312" s="1207"/>
      <c r="AK312" s="1207"/>
      <c r="AL312" s="1207"/>
      <c r="AM312" s="1207"/>
      <c r="AN312" s="1207"/>
      <c r="AO312" s="1207"/>
      <c r="AP312" s="1207"/>
      <c r="AQ312" s="1207"/>
      <c r="AR312" s="1207"/>
      <c r="AS312" s="1207"/>
      <c r="AT312" s="1207"/>
      <c r="AU312" s="1207"/>
      <c r="AV312" s="1207"/>
      <c r="AW312" s="1207"/>
      <c r="AX312" s="1207"/>
      <c r="AY312" s="1207"/>
      <c r="AZ312" s="1207"/>
      <c r="BA312" s="1207"/>
      <c r="BB312" s="1207"/>
    </row>
    <row r="313" spans="1:54" ht="15.5" x14ac:dyDescent="0.35">
      <c r="A313" s="1206" t="s">
        <v>18603</v>
      </c>
      <c r="B313" s="1207"/>
      <c r="C313" s="1207"/>
      <c r="D313" s="1207"/>
      <c r="E313" s="1207"/>
      <c r="F313" s="1207"/>
      <c r="G313" s="1207"/>
      <c r="H313" s="1207"/>
      <c r="I313" s="1207"/>
      <c r="J313" s="1207"/>
      <c r="K313" s="1207"/>
      <c r="L313" s="1207"/>
      <c r="M313" s="1207"/>
      <c r="N313" s="1207"/>
      <c r="O313" s="1207"/>
      <c r="P313" s="1207"/>
      <c r="Q313" s="1207"/>
      <c r="R313" s="1207"/>
      <c r="S313" s="1207"/>
      <c r="T313" s="1207"/>
      <c r="U313" s="1207"/>
      <c r="V313" s="1207"/>
      <c r="W313" s="1207"/>
      <c r="X313" s="1207"/>
      <c r="Y313" s="1207"/>
      <c r="Z313" s="1207"/>
      <c r="AA313" s="1207"/>
      <c r="AB313" s="1207"/>
      <c r="AC313" s="1207"/>
      <c r="AD313" s="1207"/>
      <c r="AE313" s="1207"/>
      <c r="AF313" s="1207"/>
      <c r="AG313" s="1207"/>
      <c r="AH313" s="1207"/>
      <c r="AI313" s="1207"/>
      <c r="AJ313" s="1207"/>
      <c r="AK313" s="1207"/>
      <c r="AL313" s="1207"/>
      <c r="AM313" s="1207"/>
      <c r="AN313" s="1207"/>
      <c r="AO313" s="1207"/>
      <c r="AP313" s="1207"/>
      <c r="AQ313" s="1207"/>
      <c r="AR313" s="1207"/>
      <c r="AS313" s="1207"/>
      <c r="AT313" s="1207"/>
      <c r="AU313" s="1207"/>
      <c r="AV313" s="1207"/>
      <c r="AW313" s="1207"/>
      <c r="AX313" s="1207"/>
      <c r="AY313" s="1207"/>
      <c r="AZ313" s="1207"/>
      <c r="BA313" s="1207"/>
      <c r="BB313" s="1207"/>
    </row>
    <row r="314" spans="1:54" ht="15.5" x14ac:dyDescent="0.35">
      <c r="A314" s="1206" t="s">
        <v>18604</v>
      </c>
      <c r="B314" s="1207"/>
      <c r="C314" s="1207"/>
      <c r="D314" s="1207"/>
      <c r="E314" s="1207"/>
      <c r="F314" s="1207"/>
      <c r="G314" s="1207"/>
      <c r="H314" s="1207"/>
      <c r="I314" s="1207"/>
      <c r="J314" s="1207"/>
      <c r="K314" s="1207"/>
      <c r="L314" s="1207"/>
      <c r="M314" s="1207"/>
      <c r="N314" s="1207"/>
      <c r="O314" s="1207"/>
      <c r="P314" s="1207"/>
      <c r="Q314" s="1207"/>
      <c r="R314" s="1207"/>
      <c r="S314" s="1207"/>
      <c r="T314" s="1207"/>
      <c r="U314" s="1207"/>
      <c r="V314" s="1207"/>
      <c r="W314" s="1207"/>
      <c r="X314" s="1207"/>
      <c r="Y314" s="1207"/>
      <c r="Z314" s="1207"/>
      <c r="AA314" s="1207"/>
      <c r="AB314" s="1207"/>
      <c r="AC314" s="1207"/>
      <c r="AD314" s="1207"/>
      <c r="AE314" s="1207"/>
      <c r="AF314" s="1207"/>
      <c r="AG314" s="1207"/>
      <c r="AH314" s="1207"/>
      <c r="AI314" s="1207"/>
      <c r="AJ314" s="1207"/>
      <c r="AK314" s="1207"/>
      <c r="AL314" s="1207"/>
      <c r="AM314" s="1207"/>
      <c r="AN314" s="1207"/>
      <c r="AO314" s="1207"/>
      <c r="AP314" s="1207"/>
      <c r="AQ314" s="1207"/>
      <c r="AR314" s="1207"/>
      <c r="AS314" s="1207"/>
      <c r="AT314" s="1207"/>
      <c r="AU314" s="1207"/>
      <c r="AV314" s="1207"/>
      <c r="AW314" s="1207"/>
      <c r="AX314" s="1207"/>
      <c r="AY314" s="1207"/>
      <c r="AZ314" s="1207"/>
      <c r="BA314" s="1207"/>
      <c r="BB314" s="1207"/>
    </row>
    <row r="315" spans="1:54" ht="15.5" x14ac:dyDescent="0.35">
      <c r="A315" s="1206" t="s">
        <v>18611</v>
      </c>
      <c r="B315" s="1207"/>
      <c r="C315" s="1207"/>
      <c r="D315" s="1207"/>
      <c r="E315" s="1207"/>
      <c r="F315" s="1207"/>
      <c r="G315" s="1207"/>
      <c r="H315" s="1207"/>
      <c r="I315" s="1207"/>
      <c r="J315" s="1207"/>
      <c r="K315" s="1207"/>
      <c r="L315" s="1207"/>
      <c r="M315" s="1207"/>
      <c r="N315" s="1207"/>
      <c r="O315" s="1207"/>
      <c r="P315" s="1207"/>
      <c r="Q315" s="1207"/>
      <c r="R315" s="1207"/>
      <c r="S315" s="1207"/>
      <c r="T315" s="1207"/>
      <c r="U315" s="1207"/>
      <c r="V315" s="1207"/>
      <c r="W315" s="1207"/>
      <c r="X315" s="1207"/>
      <c r="Y315" s="1207"/>
      <c r="Z315" s="1207"/>
      <c r="AA315" s="1207"/>
      <c r="AB315" s="1207"/>
      <c r="AC315" s="1207"/>
      <c r="AD315" s="1207"/>
      <c r="AE315" s="1207"/>
      <c r="AF315" s="1207"/>
      <c r="AG315" s="1207"/>
      <c r="AH315" s="1207"/>
      <c r="AI315" s="1207"/>
      <c r="AJ315" s="1207"/>
      <c r="AK315" s="1207"/>
      <c r="AL315" s="1207"/>
      <c r="AM315" s="1207"/>
      <c r="AN315" s="1207"/>
      <c r="AO315" s="1207"/>
      <c r="AP315" s="1207"/>
      <c r="AQ315" s="1207"/>
      <c r="AR315" s="1207"/>
      <c r="AS315" s="1207"/>
      <c r="AT315" s="1207"/>
      <c r="AU315" s="1207"/>
      <c r="AV315" s="1207"/>
      <c r="AW315" s="1207"/>
      <c r="AX315" s="1207"/>
      <c r="AY315" s="1207"/>
      <c r="AZ315" s="1207"/>
      <c r="BA315" s="1207"/>
      <c r="BB315" s="1207"/>
    </row>
    <row r="316" spans="1:54" ht="15.5" x14ac:dyDescent="0.35">
      <c r="A316" s="1206" t="s">
        <v>18707</v>
      </c>
      <c r="B316" s="1207"/>
      <c r="C316" s="1207"/>
      <c r="D316" s="1207"/>
      <c r="E316" s="1207"/>
      <c r="F316" s="1207"/>
      <c r="G316" s="1207"/>
      <c r="H316" s="1207"/>
      <c r="I316" s="1207"/>
      <c r="J316" s="1207"/>
      <c r="K316" s="1207"/>
      <c r="L316" s="1207"/>
      <c r="M316" s="1207"/>
      <c r="N316" s="1207"/>
      <c r="O316" s="1207"/>
      <c r="P316" s="1207"/>
      <c r="Q316" s="1207"/>
      <c r="R316" s="1207"/>
      <c r="S316" s="1207"/>
      <c r="T316" s="1207"/>
      <c r="U316" s="1207"/>
      <c r="V316" s="1207"/>
      <c r="W316" s="1207"/>
      <c r="X316" s="1207"/>
      <c r="Y316" s="1207"/>
      <c r="Z316" s="1207"/>
      <c r="AA316" s="1207"/>
      <c r="AB316" s="1207"/>
      <c r="AC316" s="1207"/>
      <c r="AD316" s="1207"/>
      <c r="AE316" s="1207"/>
      <c r="AF316" s="1207"/>
      <c r="AG316" s="1207"/>
      <c r="AH316" s="1207"/>
      <c r="AI316" s="1207"/>
      <c r="AJ316" s="1207"/>
      <c r="AK316" s="1207"/>
      <c r="AL316" s="1207"/>
      <c r="AM316" s="1207"/>
      <c r="AN316" s="1207"/>
      <c r="AO316" s="1207"/>
      <c r="AP316" s="1207"/>
      <c r="AQ316" s="1207"/>
      <c r="AR316" s="1207"/>
      <c r="AS316" s="1207"/>
      <c r="AT316" s="1207"/>
      <c r="AU316" s="1207"/>
      <c r="AV316" s="1207"/>
      <c r="AW316" s="1207"/>
      <c r="AX316" s="1207"/>
      <c r="AY316" s="1207"/>
      <c r="AZ316" s="1207"/>
      <c r="BA316" s="1207"/>
      <c r="BB316" s="1207"/>
    </row>
    <row r="317" spans="1:54" ht="15.5" x14ac:dyDescent="0.35">
      <c r="A317" s="1206" t="s">
        <v>18708</v>
      </c>
      <c r="B317" s="1207" t="s">
        <v>18657</v>
      </c>
      <c r="C317" s="1207"/>
      <c r="D317" s="1207"/>
      <c r="E317" s="1207"/>
      <c r="F317" s="1207"/>
      <c r="G317" s="1207"/>
      <c r="H317" s="1207"/>
      <c r="I317" s="1207"/>
      <c r="J317" s="1207"/>
      <c r="K317" s="1207"/>
      <c r="L317" s="1207"/>
      <c r="M317" s="1207"/>
      <c r="N317" s="1207"/>
      <c r="O317" s="1207"/>
      <c r="P317" s="1207"/>
      <c r="Q317" s="1207"/>
      <c r="R317" s="1207"/>
      <c r="S317" s="1207"/>
      <c r="T317" s="1207"/>
      <c r="U317" s="1207"/>
      <c r="V317" s="1207"/>
      <c r="W317" s="1207"/>
      <c r="X317" s="1207"/>
      <c r="Y317" s="1207"/>
      <c r="Z317" s="1207"/>
      <c r="AA317" s="1207"/>
      <c r="AB317" s="1207"/>
      <c r="AC317" s="1207"/>
      <c r="AD317" s="1207"/>
      <c r="AE317" s="1207"/>
      <c r="AF317" s="1207"/>
      <c r="AG317" s="1207"/>
      <c r="AH317" s="1207"/>
      <c r="AI317" s="1207"/>
      <c r="AJ317" s="1207"/>
      <c r="AK317" s="1207"/>
      <c r="AL317" s="1207"/>
      <c r="AM317" s="1207"/>
      <c r="AN317" s="1207"/>
      <c r="AO317" s="1207"/>
      <c r="AP317" s="1207"/>
      <c r="AQ317" s="1207"/>
      <c r="AR317" s="1207"/>
      <c r="AS317" s="1207"/>
      <c r="AT317" s="1207"/>
      <c r="AU317" s="1207"/>
      <c r="AV317" s="1207"/>
      <c r="AW317" s="1207"/>
      <c r="AX317" s="1207"/>
      <c r="AY317" s="1207"/>
      <c r="AZ317" s="1207"/>
      <c r="BA317" s="1207"/>
      <c r="BB317" s="1207"/>
    </row>
    <row r="318" spans="1:54" ht="15.5" x14ac:dyDescent="0.35">
      <c r="A318" s="1206" t="s">
        <v>18658</v>
      </c>
      <c r="B318" s="1207"/>
      <c r="C318" s="1207"/>
      <c r="D318" s="1207"/>
      <c r="E318" s="1207"/>
      <c r="F318" s="1207"/>
      <c r="G318" s="1207"/>
      <c r="H318" s="1207"/>
      <c r="I318" s="1207"/>
      <c r="J318" s="1207"/>
      <c r="K318" s="1207"/>
      <c r="L318" s="1207"/>
      <c r="M318" s="1207"/>
      <c r="N318" s="1207"/>
      <c r="O318" s="1207"/>
      <c r="P318" s="1207"/>
      <c r="Q318" s="1207"/>
      <c r="R318" s="1207"/>
      <c r="S318" s="1207"/>
      <c r="T318" s="1207"/>
      <c r="U318" s="1207"/>
      <c r="V318" s="1207"/>
      <c r="W318" s="1207"/>
      <c r="X318" s="1207"/>
      <c r="Y318" s="1207"/>
      <c r="Z318" s="1207"/>
      <c r="AA318" s="1207"/>
      <c r="AB318" s="1207"/>
      <c r="AC318" s="1207"/>
      <c r="AD318" s="1207"/>
      <c r="AE318" s="1207"/>
      <c r="AF318" s="1207"/>
      <c r="AG318" s="1207"/>
      <c r="AH318" s="1207"/>
      <c r="AI318" s="1207"/>
      <c r="AJ318" s="1207"/>
      <c r="AK318" s="1207"/>
      <c r="AL318" s="1207"/>
      <c r="AM318" s="1207"/>
      <c r="AN318" s="1207"/>
      <c r="AO318" s="1207"/>
      <c r="AP318" s="1207"/>
      <c r="AQ318" s="1207"/>
      <c r="AR318" s="1207"/>
      <c r="AS318" s="1207"/>
      <c r="AT318" s="1207"/>
      <c r="AU318" s="1207"/>
      <c r="AV318" s="1207"/>
      <c r="AW318" s="1207"/>
      <c r="AX318" s="1207"/>
      <c r="AY318" s="1207"/>
      <c r="AZ318" s="1207"/>
      <c r="BA318" s="1207"/>
      <c r="BB318" s="1207"/>
    </row>
    <row r="319" spans="1:54" ht="15.5" x14ac:dyDescent="0.35">
      <c r="A319" s="1206" t="s">
        <v>18709</v>
      </c>
      <c r="B319" s="1207" t="s">
        <v>18710</v>
      </c>
      <c r="C319" s="1207" t="s">
        <v>18711</v>
      </c>
      <c r="D319" s="1207"/>
      <c r="E319" s="1207"/>
      <c r="F319" s="1207"/>
      <c r="G319" s="1207"/>
      <c r="H319" s="1207"/>
      <c r="I319" s="1207"/>
      <c r="J319" s="1207"/>
      <c r="K319" s="1207"/>
      <c r="L319" s="1207"/>
      <c r="M319" s="1207"/>
      <c r="N319" s="1207"/>
      <c r="O319" s="1207"/>
      <c r="P319" s="1207"/>
      <c r="Q319" s="1207"/>
      <c r="R319" s="1207"/>
      <c r="S319" s="1207"/>
      <c r="T319" s="1207"/>
      <c r="U319" s="1207"/>
      <c r="V319" s="1207"/>
      <c r="W319" s="1207"/>
      <c r="X319" s="1207"/>
      <c r="Y319" s="1207"/>
      <c r="Z319" s="1207"/>
      <c r="AA319" s="1207"/>
      <c r="AB319" s="1207"/>
      <c r="AC319" s="1207"/>
      <c r="AD319" s="1207"/>
      <c r="AE319" s="1207"/>
      <c r="AF319" s="1207"/>
      <c r="AG319" s="1207"/>
      <c r="AH319" s="1207"/>
      <c r="AI319" s="1207"/>
      <c r="AJ319" s="1207"/>
      <c r="AK319" s="1207"/>
      <c r="AL319" s="1207"/>
      <c r="AM319" s="1207"/>
      <c r="AN319" s="1207"/>
      <c r="AO319" s="1207"/>
      <c r="AP319" s="1207"/>
      <c r="AQ319" s="1207"/>
      <c r="AR319" s="1207"/>
      <c r="AS319" s="1207"/>
      <c r="AT319" s="1207"/>
      <c r="AU319" s="1207"/>
      <c r="AV319" s="1207"/>
      <c r="AW319" s="1207"/>
      <c r="AX319" s="1207"/>
      <c r="AY319" s="1207"/>
      <c r="AZ319" s="1207"/>
      <c r="BA319" s="1207"/>
      <c r="BB319" s="1207"/>
    </row>
    <row r="320" spans="1:54" ht="15.5" x14ac:dyDescent="0.35">
      <c r="A320" s="1206" t="s">
        <v>18712</v>
      </c>
      <c r="B320" s="1207"/>
      <c r="C320" s="1207"/>
      <c r="D320" s="1207"/>
      <c r="E320" s="1207"/>
      <c r="F320" s="1207"/>
      <c r="G320" s="1207"/>
      <c r="H320" s="1207"/>
      <c r="I320" s="1207"/>
      <c r="J320" s="1207"/>
      <c r="K320" s="1207"/>
      <c r="L320" s="1207"/>
      <c r="M320" s="1207"/>
      <c r="N320" s="1207"/>
      <c r="O320" s="1207"/>
      <c r="P320" s="1207"/>
      <c r="Q320" s="1207"/>
      <c r="R320" s="1207"/>
      <c r="S320" s="1207"/>
      <c r="T320" s="1207"/>
      <c r="U320" s="1207"/>
      <c r="V320" s="1207"/>
      <c r="W320" s="1207"/>
      <c r="X320" s="1207"/>
      <c r="Y320" s="1207"/>
      <c r="Z320" s="1207"/>
      <c r="AA320" s="1207"/>
      <c r="AB320" s="1207"/>
      <c r="AC320" s="1207"/>
      <c r="AD320" s="1207"/>
      <c r="AE320" s="1207"/>
      <c r="AF320" s="1207"/>
      <c r="AG320" s="1207"/>
      <c r="AH320" s="1207"/>
      <c r="AI320" s="1207"/>
      <c r="AJ320" s="1207"/>
      <c r="AK320" s="1207"/>
      <c r="AL320" s="1207"/>
      <c r="AM320" s="1207"/>
      <c r="AN320" s="1207"/>
      <c r="AO320" s="1207"/>
      <c r="AP320" s="1207"/>
      <c r="AQ320" s="1207"/>
      <c r="AR320" s="1207"/>
      <c r="AS320" s="1207"/>
      <c r="AT320" s="1207"/>
      <c r="AU320" s="1207"/>
      <c r="AV320" s="1207"/>
      <c r="AW320" s="1207"/>
      <c r="AX320" s="1207"/>
      <c r="AY320" s="1207"/>
      <c r="AZ320" s="1207"/>
      <c r="BA320" s="1207"/>
      <c r="BB320" s="1207"/>
    </row>
    <row r="321" spans="1:54" ht="15.5" x14ac:dyDescent="0.35">
      <c r="A321" s="1206" t="s">
        <v>18713</v>
      </c>
      <c r="B321" s="1207"/>
      <c r="C321" s="1207"/>
      <c r="D321" s="1207"/>
      <c r="E321" s="1207"/>
      <c r="F321" s="1207"/>
      <c r="G321" s="1207"/>
      <c r="H321" s="1207"/>
      <c r="I321" s="1207"/>
      <c r="J321" s="1207"/>
      <c r="K321" s="1207"/>
      <c r="L321" s="1207"/>
      <c r="M321" s="1207"/>
      <c r="N321" s="1207"/>
      <c r="O321" s="1207"/>
      <c r="P321" s="1207"/>
      <c r="Q321" s="1207"/>
      <c r="R321" s="1207"/>
      <c r="S321" s="1207"/>
      <c r="T321" s="1207"/>
      <c r="U321" s="1207"/>
      <c r="V321" s="1207"/>
      <c r="W321" s="1207"/>
      <c r="X321" s="1207"/>
      <c r="Y321" s="1207"/>
      <c r="Z321" s="1207"/>
      <c r="AA321" s="1207"/>
      <c r="AB321" s="1207"/>
      <c r="AC321" s="1207"/>
      <c r="AD321" s="1207"/>
      <c r="AE321" s="1207"/>
      <c r="AF321" s="1207"/>
      <c r="AG321" s="1207"/>
      <c r="AH321" s="1207"/>
      <c r="AI321" s="1207"/>
      <c r="AJ321" s="1207"/>
      <c r="AK321" s="1207"/>
      <c r="AL321" s="1207"/>
      <c r="AM321" s="1207"/>
      <c r="AN321" s="1207"/>
      <c r="AO321" s="1207"/>
      <c r="AP321" s="1207"/>
      <c r="AQ321" s="1207"/>
      <c r="AR321" s="1207"/>
      <c r="AS321" s="1207"/>
      <c r="AT321" s="1207"/>
      <c r="AU321" s="1207"/>
      <c r="AV321" s="1207"/>
      <c r="AW321" s="1207"/>
      <c r="AX321" s="1207"/>
      <c r="AY321" s="1207"/>
      <c r="AZ321" s="1207"/>
      <c r="BA321" s="1207"/>
      <c r="BB321" s="1207"/>
    </row>
    <row r="322" spans="1:54" ht="15.5" x14ac:dyDescent="0.35">
      <c r="A322" s="1206" t="s">
        <v>18714</v>
      </c>
      <c r="B322" s="1207"/>
      <c r="C322" s="1207"/>
      <c r="D322" s="1207"/>
      <c r="E322" s="1207"/>
      <c r="F322" s="1207"/>
      <c r="G322" s="1207"/>
      <c r="H322" s="1207"/>
      <c r="I322" s="1207"/>
      <c r="J322" s="1207"/>
      <c r="K322" s="1207"/>
      <c r="L322" s="1207"/>
      <c r="M322" s="1207"/>
      <c r="N322" s="1207"/>
      <c r="O322" s="1207"/>
      <c r="P322" s="1207"/>
      <c r="Q322" s="1207"/>
      <c r="R322" s="1207"/>
      <c r="S322" s="1207"/>
      <c r="T322" s="1207"/>
      <c r="U322" s="1207"/>
      <c r="V322" s="1207"/>
      <c r="W322" s="1207"/>
      <c r="X322" s="1207"/>
      <c r="Y322" s="1207"/>
      <c r="Z322" s="1207"/>
      <c r="AA322" s="1207"/>
      <c r="AB322" s="1207"/>
      <c r="AC322" s="1207"/>
      <c r="AD322" s="1207"/>
      <c r="AE322" s="1207"/>
      <c r="AF322" s="1207"/>
      <c r="AG322" s="1207"/>
      <c r="AH322" s="1207"/>
      <c r="AI322" s="1207"/>
      <c r="AJ322" s="1207"/>
      <c r="AK322" s="1207"/>
      <c r="AL322" s="1207"/>
      <c r="AM322" s="1207"/>
      <c r="AN322" s="1207"/>
      <c r="AO322" s="1207"/>
      <c r="AP322" s="1207"/>
      <c r="AQ322" s="1207"/>
      <c r="AR322" s="1207"/>
      <c r="AS322" s="1207"/>
      <c r="AT322" s="1207"/>
      <c r="AU322" s="1207"/>
      <c r="AV322" s="1207"/>
      <c r="AW322" s="1207"/>
      <c r="AX322" s="1207"/>
      <c r="AY322" s="1207"/>
      <c r="AZ322" s="1207"/>
      <c r="BA322" s="1207"/>
      <c r="BB322" s="1207"/>
    </row>
    <row r="323" spans="1:54" ht="15.5" x14ac:dyDescent="0.35">
      <c r="A323" s="1206" t="s">
        <v>18715</v>
      </c>
      <c r="B323" s="1207"/>
      <c r="C323" s="1207"/>
      <c r="D323" s="1207"/>
      <c r="E323" s="1207"/>
      <c r="F323" s="1207"/>
      <c r="G323" s="1207"/>
      <c r="H323" s="1207"/>
      <c r="I323" s="1207"/>
      <c r="J323" s="1207"/>
      <c r="K323" s="1207"/>
      <c r="L323" s="1207"/>
      <c r="M323" s="1207"/>
      <c r="N323" s="1207"/>
      <c r="O323" s="1207"/>
      <c r="P323" s="1207"/>
      <c r="Q323" s="1207"/>
      <c r="R323" s="1207"/>
      <c r="S323" s="1207"/>
      <c r="T323" s="1207"/>
      <c r="U323" s="1207"/>
      <c r="V323" s="1207"/>
      <c r="W323" s="1207"/>
      <c r="X323" s="1207"/>
      <c r="Y323" s="1207"/>
      <c r="Z323" s="1207"/>
      <c r="AA323" s="1207"/>
      <c r="AB323" s="1207"/>
      <c r="AC323" s="1207"/>
      <c r="AD323" s="1207"/>
      <c r="AE323" s="1207"/>
      <c r="AF323" s="1207"/>
      <c r="AG323" s="1207"/>
      <c r="AH323" s="1207"/>
      <c r="AI323" s="1207"/>
      <c r="AJ323" s="1207"/>
      <c r="AK323" s="1207"/>
      <c r="AL323" s="1207"/>
      <c r="AM323" s="1207"/>
      <c r="AN323" s="1207"/>
      <c r="AO323" s="1207"/>
      <c r="AP323" s="1207"/>
      <c r="AQ323" s="1207"/>
      <c r="AR323" s="1207"/>
      <c r="AS323" s="1207"/>
      <c r="AT323" s="1207"/>
      <c r="AU323" s="1207"/>
      <c r="AV323" s="1207"/>
      <c r="AW323" s="1207"/>
      <c r="AX323" s="1207"/>
      <c r="AY323" s="1207"/>
      <c r="AZ323" s="1207"/>
      <c r="BA323" s="1207"/>
      <c r="BB323" s="1207"/>
    </row>
    <row r="324" spans="1:54" ht="15.5" x14ac:dyDescent="0.35">
      <c r="A324" s="1206" t="s">
        <v>18716</v>
      </c>
      <c r="B324" s="1207"/>
      <c r="C324" s="1207"/>
      <c r="D324" s="1207"/>
      <c r="E324" s="1207"/>
      <c r="F324" s="1207"/>
      <c r="G324" s="1207"/>
      <c r="H324" s="1207"/>
      <c r="I324" s="1207"/>
      <c r="J324" s="1207"/>
      <c r="K324" s="1207"/>
      <c r="L324" s="1207"/>
      <c r="M324" s="1207"/>
      <c r="N324" s="1207"/>
      <c r="O324" s="1207"/>
      <c r="P324" s="1207"/>
      <c r="Q324" s="1207"/>
      <c r="R324" s="1207"/>
      <c r="S324" s="1207"/>
      <c r="T324" s="1207"/>
      <c r="U324" s="1207"/>
      <c r="V324" s="1207"/>
      <c r="W324" s="1207"/>
      <c r="X324" s="1207"/>
      <c r="Y324" s="1207"/>
      <c r="Z324" s="1207"/>
      <c r="AA324" s="1207"/>
      <c r="AB324" s="1207"/>
      <c r="AC324" s="1207"/>
      <c r="AD324" s="1207"/>
      <c r="AE324" s="1207"/>
      <c r="AF324" s="1207"/>
      <c r="AG324" s="1207"/>
      <c r="AH324" s="1207"/>
      <c r="AI324" s="1207"/>
      <c r="AJ324" s="1207"/>
      <c r="AK324" s="1207"/>
      <c r="AL324" s="1207"/>
      <c r="AM324" s="1207"/>
      <c r="AN324" s="1207"/>
      <c r="AO324" s="1207"/>
      <c r="AP324" s="1207"/>
      <c r="AQ324" s="1207"/>
      <c r="AR324" s="1207"/>
      <c r="AS324" s="1207"/>
      <c r="AT324" s="1207"/>
      <c r="AU324" s="1207"/>
      <c r="AV324" s="1207"/>
      <c r="AW324" s="1207"/>
      <c r="AX324" s="1207"/>
      <c r="AY324" s="1207"/>
      <c r="AZ324" s="1207"/>
      <c r="BA324" s="1207"/>
      <c r="BB324" s="1207"/>
    </row>
    <row r="325" spans="1:54" ht="15.5" x14ac:dyDescent="0.35">
      <c r="A325" s="1206" t="s">
        <v>18717</v>
      </c>
      <c r="B325" s="1207"/>
      <c r="C325" s="1207"/>
      <c r="D325" s="1207"/>
      <c r="E325" s="1207"/>
      <c r="F325" s="1207"/>
      <c r="G325" s="1207"/>
      <c r="H325" s="1207"/>
      <c r="I325" s="1207"/>
      <c r="J325" s="1207"/>
      <c r="K325" s="1207"/>
      <c r="L325" s="1207"/>
      <c r="M325" s="1207"/>
      <c r="N325" s="1207"/>
      <c r="O325" s="1207"/>
      <c r="P325" s="1207"/>
      <c r="Q325" s="1207"/>
      <c r="R325" s="1207"/>
      <c r="S325" s="1207"/>
      <c r="T325" s="1207"/>
      <c r="U325" s="1207"/>
      <c r="V325" s="1207"/>
      <c r="W325" s="1207"/>
      <c r="X325" s="1207"/>
      <c r="Y325" s="1207"/>
      <c r="Z325" s="1207"/>
      <c r="AA325" s="1207"/>
      <c r="AB325" s="1207"/>
      <c r="AC325" s="1207"/>
      <c r="AD325" s="1207"/>
      <c r="AE325" s="1207"/>
      <c r="AF325" s="1207"/>
      <c r="AG325" s="1207"/>
      <c r="AH325" s="1207"/>
      <c r="AI325" s="1207"/>
      <c r="AJ325" s="1207"/>
      <c r="AK325" s="1207"/>
      <c r="AL325" s="1207"/>
      <c r="AM325" s="1207"/>
      <c r="AN325" s="1207"/>
      <c r="AO325" s="1207"/>
      <c r="AP325" s="1207"/>
      <c r="AQ325" s="1207"/>
      <c r="AR325" s="1207"/>
      <c r="AS325" s="1207"/>
      <c r="AT325" s="1207"/>
      <c r="AU325" s="1207"/>
      <c r="AV325" s="1207"/>
      <c r="AW325" s="1207"/>
      <c r="AX325" s="1207"/>
      <c r="AY325" s="1207"/>
      <c r="AZ325" s="1207"/>
      <c r="BA325" s="1207"/>
      <c r="BB325" s="1207"/>
    </row>
    <row r="326" spans="1:54" ht="15.5" x14ac:dyDescent="0.35">
      <c r="A326" s="1206" t="s">
        <v>18718</v>
      </c>
      <c r="B326" s="1207" t="s">
        <v>18719</v>
      </c>
      <c r="C326" s="1207"/>
      <c r="D326" s="1207"/>
      <c r="E326" s="1207"/>
      <c r="F326" s="1207"/>
      <c r="G326" s="1207"/>
      <c r="H326" s="1207"/>
      <c r="I326" s="1207"/>
      <c r="J326" s="1207"/>
      <c r="K326" s="1207"/>
      <c r="L326" s="1207"/>
      <c r="M326" s="1207"/>
      <c r="N326" s="1207"/>
      <c r="O326" s="1207"/>
      <c r="P326" s="1207"/>
      <c r="Q326" s="1207"/>
      <c r="R326" s="1207"/>
      <c r="S326" s="1207"/>
      <c r="T326" s="1207"/>
      <c r="U326" s="1207"/>
      <c r="V326" s="1207"/>
      <c r="W326" s="1207"/>
      <c r="X326" s="1207"/>
      <c r="Y326" s="1207"/>
      <c r="Z326" s="1207"/>
      <c r="AA326" s="1207"/>
      <c r="AB326" s="1207"/>
      <c r="AC326" s="1207"/>
      <c r="AD326" s="1207"/>
      <c r="AE326" s="1207"/>
      <c r="AF326" s="1207"/>
      <c r="AG326" s="1207"/>
      <c r="AH326" s="1207"/>
      <c r="AI326" s="1207"/>
      <c r="AJ326" s="1207"/>
      <c r="AK326" s="1207"/>
      <c r="AL326" s="1207"/>
      <c r="AM326" s="1207"/>
      <c r="AN326" s="1207"/>
      <c r="AO326" s="1207"/>
      <c r="AP326" s="1207"/>
      <c r="AQ326" s="1207"/>
      <c r="AR326" s="1207"/>
      <c r="AS326" s="1207"/>
      <c r="AT326" s="1207"/>
      <c r="AU326" s="1207"/>
      <c r="AV326" s="1207"/>
      <c r="AW326" s="1207"/>
      <c r="AX326" s="1207"/>
      <c r="AY326" s="1207"/>
      <c r="AZ326" s="1207"/>
      <c r="BA326" s="1207"/>
      <c r="BB326" s="1207"/>
    </row>
    <row r="327" spans="1:54" ht="15.5" x14ac:dyDescent="0.35">
      <c r="A327" s="1206" t="s">
        <v>18720</v>
      </c>
      <c r="B327" s="1207"/>
      <c r="C327" s="1207"/>
      <c r="D327" s="1207"/>
      <c r="E327" s="1207"/>
      <c r="F327" s="1207"/>
      <c r="G327" s="1207"/>
      <c r="H327" s="1207"/>
      <c r="I327" s="1207"/>
      <c r="J327" s="1207"/>
      <c r="K327" s="1207"/>
      <c r="L327" s="1207"/>
      <c r="M327" s="1207"/>
      <c r="N327" s="1207"/>
      <c r="O327" s="1207"/>
      <c r="P327" s="1207"/>
      <c r="Q327" s="1207"/>
      <c r="R327" s="1207"/>
      <c r="S327" s="1207"/>
      <c r="T327" s="1207"/>
      <c r="U327" s="1207"/>
      <c r="V327" s="1207"/>
      <c r="W327" s="1207"/>
      <c r="X327" s="1207"/>
      <c r="Y327" s="1207"/>
      <c r="Z327" s="1207"/>
      <c r="AA327" s="1207"/>
      <c r="AB327" s="1207"/>
      <c r="AC327" s="1207"/>
      <c r="AD327" s="1207"/>
      <c r="AE327" s="1207"/>
      <c r="AF327" s="1207"/>
      <c r="AG327" s="1207"/>
      <c r="AH327" s="1207"/>
      <c r="AI327" s="1207"/>
      <c r="AJ327" s="1207"/>
      <c r="AK327" s="1207"/>
      <c r="AL327" s="1207"/>
      <c r="AM327" s="1207"/>
      <c r="AN327" s="1207"/>
      <c r="AO327" s="1207"/>
      <c r="AP327" s="1207"/>
      <c r="AQ327" s="1207"/>
      <c r="AR327" s="1207"/>
      <c r="AS327" s="1207"/>
      <c r="AT327" s="1207"/>
      <c r="AU327" s="1207"/>
      <c r="AV327" s="1207"/>
      <c r="AW327" s="1207"/>
      <c r="AX327" s="1207"/>
      <c r="AY327" s="1207"/>
      <c r="AZ327" s="1207"/>
      <c r="BA327" s="1207"/>
      <c r="BB327" s="1207"/>
    </row>
    <row r="328" spans="1:54" ht="15.5" x14ac:dyDescent="0.35">
      <c r="A328" s="1206" t="s">
        <v>18721</v>
      </c>
      <c r="B328" s="1207" t="s">
        <v>18722</v>
      </c>
      <c r="C328" s="1207"/>
      <c r="D328" s="1207"/>
      <c r="E328" s="1207"/>
      <c r="F328" s="1207"/>
      <c r="G328" s="1207"/>
      <c r="H328" s="1207"/>
      <c r="I328" s="1207"/>
      <c r="J328" s="1207"/>
      <c r="K328" s="1207"/>
      <c r="L328" s="1207"/>
      <c r="M328" s="1207"/>
      <c r="N328" s="1207"/>
      <c r="O328" s="1207"/>
      <c r="P328" s="1207"/>
      <c r="Q328" s="1207"/>
      <c r="R328" s="1207"/>
      <c r="S328" s="1207"/>
      <c r="T328" s="1207"/>
      <c r="U328" s="1207"/>
      <c r="V328" s="1207"/>
      <c r="W328" s="1207"/>
      <c r="X328" s="1207"/>
      <c r="Y328" s="1207"/>
      <c r="Z328" s="1207"/>
      <c r="AA328" s="1207"/>
      <c r="AB328" s="1207"/>
      <c r="AC328" s="1207"/>
      <c r="AD328" s="1207"/>
      <c r="AE328" s="1207"/>
      <c r="AF328" s="1207"/>
      <c r="AG328" s="1207"/>
      <c r="AH328" s="1207"/>
      <c r="AI328" s="1207"/>
      <c r="AJ328" s="1207"/>
      <c r="AK328" s="1207"/>
      <c r="AL328" s="1207"/>
      <c r="AM328" s="1207"/>
      <c r="AN328" s="1207"/>
      <c r="AO328" s="1207"/>
      <c r="AP328" s="1207"/>
      <c r="AQ328" s="1207"/>
      <c r="AR328" s="1207"/>
      <c r="AS328" s="1207"/>
      <c r="AT328" s="1207"/>
      <c r="AU328" s="1207"/>
      <c r="AV328" s="1207"/>
      <c r="AW328" s="1207"/>
      <c r="AX328" s="1207"/>
      <c r="AY328" s="1207"/>
      <c r="AZ328" s="1207"/>
      <c r="BA328" s="1207"/>
      <c r="BB328" s="1207"/>
    </row>
    <row r="329" spans="1:54" ht="15.5" x14ac:dyDescent="0.35">
      <c r="A329" s="1206" t="s">
        <v>18723</v>
      </c>
      <c r="B329" s="1207"/>
      <c r="C329" s="1207"/>
      <c r="D329" s="1207"/>
      <c r="E329" s="1207"/>
      <c r="F329" s="1207"/>
      <c r="G329" s="1207"/>
      <c r="H329" s="1207"/>
      <c r="I329" s="1207"/>
      <c r="J329" s="1207"/>
      <c r="K329" s="1207"/>
      <c r="L329" s="1207"/>
      <c r="M329" s="1207"/>
      <c r="N329" s="1207"/>
      <c r="O329" s="1207"/>
      <c r="P329" s="1207"/>
      <c r="Q329" s="1207"/>
      <c r="R329" s="1207"/>
      <c r="S329" s="1207"/>
      <c r="T329" s="1207"/>
      <c r="U329" s="1207"/>
      <c r="V329" s="1207"/>
      <c r="W329" s="1207"/>
      <c r="X329" s="1207"/>
      <c r="Y329" s="1207"/>
      <c r="Z329" s="1207"/>
      <c r="AA329" s="1207"/>
      <c r="AB329" s="1207"/>
      <c r="AC329" s="1207"/>
      <c r="AD329" s="1207"/>
      <c r="AE329" s="1207"/>
      <c r="AF329" s="1207"/>
      <c r="AG329" s="1207"/>
      <c r="AH329" s="1207"/>
      <c r="AI329" s="1207"/>
      <c r="AJ329" s="1207"/>
      <c r="AK329" s="1207"/>
      <c r="AL329" s="1207"/>
      <c r="AM329" s="1207"/>
      <c r="AN329" s="1207"/>
      <c r="AO329" s="1207"/>
      <c r="AP329" s="1207"/>
      <c r="AQ329" s="1207"/>
      <c r="AR329" s="1207"/>
      <c r="AS329" s="1207"/>
      <c r="AT329" s="1207"/>
      <c r="AU329" s="1207"/>
      <c r="AV329" s="1207"/>
      <c r="AW329" s="1207"/>
      <c r="AX329" s="1207"/>
      <c r="AY329" s="1207"/>
      <c r="AZ329" s="1207"/>
      <c r="BA329" s="1207"/>
      <c r="BB329" s="1207"/>
    </row>
    <row r="330" spans="1:54" ht="15.5" x14ac:dyDescent="0.35">
      <c r="A330" s="1206" t="s">
        <v>18724</v>
      </c>
      <c r="B330" s="1207"/>
      <c r="C330" s="1207"/>
      <c r="D330" s="1207"/>
      <c r="E330" s="1207"/>
      <c r="F330" s="1207"/>
      <c r="G330" s="1207"/>
      <c r="H330" s="1207"/>
      <c r="I330" s="1207"/>
      <c r="J330" s="1207"/>
      <c r="K330" s="1207"/>
      <c r="L330" s="1207"/>
      <c r="M330" s="1207"/>
      <c r="N330" s="1207"/>
      <c r="O330" s="1207"/>
      <c r="P330" s="1207"/>
      <c r="Q330" s="1207"/>
      <c r="R330" s="1207"/>
      <c r="S330" s="1207"/>
      <c r="T330" s="1207"/>
      <c r="U330" s="1207"/>
      <c r="V330" s="1207"/>
      <c r="W330" s="1207"/>
      <c r="X330" s="1207"/>
      <c r="Y330" s="1207"/>
      <c r="Z330" s="1207"/>
      <c r="AA330" s="1207"/>
      <c r="AB330" s="1207"/>
      <c r="AC330" s="1207"/>
      <c r="AD330" s="1207"/>
      <c r="AE330" s="1207"/>
      <c r="AF330" s="1207"/>
      <c r="AG330" s="1207"/>
      <c r="AH330" s="1207"/>
      <c r="AI330" s="1207"/>
      <c r="AJ330" s="1207"/>
      <c r="AK330" s="1207"/>
      <c r="AL330" s="1207"/>
      <c r="AM330" s="1207"/>
      <c r="AN330" s="1207"/>
      <c r="AO330" s="1207"/>
      <c r="AP330" s="1207"/>
      <c r="AQ330" s="1207"/>
      <c r="AR330" s="1207"/>
      <c r="AS330" s="1207"/>
      <c r="AT330" s="1207"/>
      <c r="AU330" s="1207"/>
      <c r="AV330" s="1207"/>
      <c r="AW330" s="1207"/>
      <c r="AX330" s="1207"/>
      <c r="AY330" s="1207"/>
      <c r="AZ330" s="1207"/>
      <c r="BA330" s="1207"/>
      <c r="BB330" s="1207"/>
    </row>
    <row r="331" spans="1:54" ht="15.5" x14ac:dyDescent="0.35">
      <c r="A331" s="1206" t="s">
        <v>18725</v>
      </c>
      <c r="B331" s="1207"/>
      <c r="C331" s="1207"/>
      <c r="D331" s="1207"/>
      <c r="E331" s="1207"/>
      <c r="F331" s="1207"/>
      <c r="G331" s="1207"/>
      <c r="H331" s="1207"/>
      <c r="I331" s="1207"/>
      <c r="J331" s="1207"/>
      <c r="K331" s="1207"/>
      <c r="L331" s="1207"/>
      <c r="M331" s="1207"/>
      <c r="N331" s="1207"/>
      <c r="O331" s="1207"/>
      <c r="P331" s="1207"/>
      <c r="Q331" s="1207"/>
      <c r="R331" s="1207"/>
      <c r="S331" s="1207"/>
      <c r="T331" s="1207"/>
      <c r="U331" s="1207"/>
      <c r="V331" s="1207"/>
      <c r="W331" s="1207"/>
      <c r="X331" s="1207"/>
      <c r="Y331" s="1207"/>
      <c r="Z331" s="1207"/>
      <c r="AA331" s="1207"/>
      <c r="AB331" s="1207"/>
      <c r="AC331" s="1207"/>
      <c r="AD331" s="1207"/>
      <c r="AE331" s="1207"/>
      <c r="AF331" s="1207"/>
      <c r="AG331" s="1207"/>
      <c r="AH331" s="1207"/>
      <c r="AI331" s="1207"/>
      <c r="AJ331" s="1207"/>
      <c r="AK331" s="1207"/>
      <c r="AL331" s="1207"/>
      <c r="AM331" s="1207"/>
      <c r="AN331" s="1207"/>
      <c r="AO331" s="1207"/>
      <c r="AP331" s="1207"/>
      <c r="AQ331" s="1207"/>
      <c r="AR331" s="1207"/>
      <c r="AS331" s="1207"/>
      <c r="AT331" s="1207"/>
      <c r="AU331" s="1207"/>
      <c r="AV331" s="1207"/>
      <c r="AW331" s="1207"/>
      <c r="AX331" s="1207"/>
      <c r="AY331" s="1207"/>
      <c r="AZ331" s="1207"/>
      <c r="BA331" s="1207"/>
      <c r="BB331" s="1207"/>
    </row>
    <row r="332" spans="1:54" ht="15.5" x14ac:dyDescent="0.35">
      <c r="A332" s="1206" t="s">
        <v>18587</v>
      </c>
      <c r="B332" s="1207"/>
      <c r="C332" s="1207"/>
      <c r="D332" s="1207"/>
      <c r="E332" s="1207"/>
      <c r="F332" s="1207"/>
      <c r="G332" s="1207"/>
      <c r="H332" s="1207"/>
      <c r="I332" s="1207"/>
      <c r="J332" s="1207"/>
      <c r="K332" s="1207"/>
      <c r="L332" s="1207"/>
      <c r="M332" s="1207"/>
      <c r="N332" s="1207"/>
      <c r="O332" s="1207"/>
      <c r="P332" s="1207"/>
      <c r="Q332" s="1207"/>
      <c r="R332" s="1207"/>
      <c r="S332" s="1207"/>
      <c r="T332" s="1207"/>
      <c r="U332" s="1207"/>
      <c r="V332" s="1207"/>
      <c r="W332" s="1207"/>
      <c r="X332" s="1207"/>
      <c r="Y332" s="1207"/>
      <c r="Z332" s="1207"/>
      <c r="AA332" s="1207"/>
      <c r="AB332" s="1207"/>
      <c r="AC332" s="1207"/>
      <c r="AD332" s="1207"/>
      <c r="AE332" s="1207"/>
      <c r="AF332" s="1207"/>
      <c r="AG332" s="1207"/>
      <c r="AH332" s="1207"/>
      <c r="AI332" s="1207"/>
      <c r="AJ332" s="1207"/>
      <c r="AK332" s="1207"/>
      <c r="AL332" s="1207"/>
      <c r="AM332" s="1207"/>
      <c r="AN332" s="1207"/>
      <c r="AO332" s="1207"/>
      <c r="AP332" s="1207"/>
      <c r="AQ332" s="1207"/>
      <c r="AR332" s="1207"/>
      <c r="AS332" s="1207"/>
      <c r="AT332" s="1207"/>
      <c r="AU332" s="1207"/>
      <c r="AV332" s="1207"/>
      <c r="AW332" s="1207"/>
      <c r="AX332" s="1207"/>
      <c r="AY332" s="1207"/>
      <c r="AZ332" s="1207"/>
      <c r="BA332" s="1207"/>
      <c r="BB332" s="1207"/>
    </row>
    <row r="333" spans="1:54" ht="15.5" x14ac:dyDescent="0.35">
      <c r="A333" s="1206" t="s">
        <v>18726</v>
      </c>
      <c r="B333" s="1207"/>
      <c r="C333" s="1207"/>
      <c r="D333" s="1207"/>
      <c r="E333" s="1207"/>
      <c r="F333" s="1207"/>
      <c r="G333" s="1207"/>
      <c r="H333" s="1207"/>
      <c r="I333" s="1207"/>
      <c r="J333" s="1207"/>
      <c r="K333" s="1207"/>
      <c r="L333" s="1207"/>
      <c r="M333" s="1207"/>
      <c r="N333" s="1207"/>
      <c r="O333" s="1207"/>
      <c r="P333" s="1207"/>
      <c r="Q333" s="1207"/>
      <c r="R333" s="1207"/>
      <c r="S333" s="1207"/>
      <c r="T333" s="1207"/>
      <c r="U333" s="1207"/>
      <c r="V333" s="1207"/>
      <c r="W333" s="1207"/>
      <c r="X333" s="1207"/>
      <c r="Y333" s="1207"/>
      <c r="Z333" s="1207"/>
      <c r="AA333" s="1207"/>
      <c r="AB333" s="1207"/>
      <c r="AC333" s="1207"/>
      <c r="AD333" s="1207"/>
      <c r="AE333" s="1207"/>
      <c r="AF333" s="1207"/>
      <c r="AG333" s="1207"/>
      <c r="AH333" s="1207"/>
      <c r="AI333" s="1207"/>
      <c r="AJ333" s="1207"/>
      <c r="AK333" s="1207"/>
      <c r="AL333" s="1207"/>
      <c r="AM333" s="1207"/>
      <c r="AN333" s="1207"/>
      <c r="AO333" s="1207"/>
      <c r="AP333" s="1207"/>
      <c r="AQ333" s="1207"/>
      <c r="AR333" s="1207"/>
      <c r="AS333" s="1207"/>
      <c r="AT333" s="1207"/>
      <c r="AU333" s="1207"/>
      <c r="AV333" s="1207"/>
      <c r="AW333" s="1207"/>
      <c r="AX333" s="1207"/>
      <c r="AY333" s="1207"/>
      <c r="AZ333" s="1207"/>
      <c r="BA333" s="1207"/>
      <c r="BB333" s="1207"/>
    </row>
    <row r="334" spans="1:54" ht="15.5" x14ac:dyDescent="0.35">
      <c r="A334" s="1206" t="s">
        <v>18727</v>
      </c>
      <c r="B334" s="1207" t="s">
        <v>18728</v>
      </c>
      <c r="C334" s="1207"/>
      <c r="D334" s="1207"/>
      <c r="E334" s="1207"/>
      <c r="F334" s="1207"/>
      <c r="G334" s="1207"/>
      <c r="H334" s="1207"/>
      <c r="I334" s="1207"/>
      <c r="J334" s="1207"/>
      <c r="K334" s="1207"/>
      <c r="L334" s="1207"/>
      <c r="M334" s="1207"/>
      <c r="N334" s="1207"/>
      <c r="O334" s="1207"/>
      <c r="P334" s="1207"/>
      <c r="Q334" s="1207"/>
      <c r="R334" s="1207"/>
      <c r="S334" s="1207"/>
      <c r="T334" s="1207"/>
      <c r="U334" s="1207"/>
      <c r="V334" s="1207"/>
      <c r="W334" s="1207"/>
      <c r="X334" s="1207"/>
      <c r="Y334" s="1207"/>
      <c r="Z334" s="1207"/>
      <c r="AA334" s="1207"/>
      <c r="AB334" s="1207"/>
      <c r="AC334" s="1207"/>
      <c r="AD334" s="1207"/>
      <c r="AE334" s="1207"/>
      <c r="AF334" s="1207"/>
      <c r="AG334" s="1207"/>
      <c r="AH334" s="1207"/>
      <c r="AI334" s="1207"/>
      <c r="AJ334" s="1207"/>
      <c r="AK334" s="1207"/>
      <c r="AL334" s="1207"/>
      <c r="AM334" s="1207"/>
      <c r="AN334" s="1207"/>
      <c r="AO334" s="1207"/>
      <c r="AP334" s="1207"/>
      <c r="AQ334" s="1207"/>
      <c r="AR334" s="1207"/>
      <c r="AS334" s="1207"/>
      <c r="AT334" s="1207"/>
      <c r="AU334" s="1207"/>
      <c r="AV334" s="1207"/>
      <c r="AW334" s="1207"/>
      <c r="AX334" s="1207"/>
      <c r="AY334" s="1207"/>
      <c r="AZ334" s="1207"/>
      <c r="BA334" s="1207"/>
      <c r="BB334" s="1207"/>
    </row>
    <row r="335" spans="1:54" ht="15.5" x14ac:dyDescent="0.35">
      <c r="A335" s="1206" t="s">
        <v>18644</v>
      </c>
      <c r="B335" s="1207"/>
      <c r="C335" s="1207"/>
      <c r="D335" s="1207"/>
      <c r="E335" s="1207"/>
      <c r="F335" s="1207"/>
      <c r="G335" s="1207"/>
      <c r="H335" s="1207"/>
      <c r="I335" s="1207"/>
      <c r="J335" s="1207"/>
      <c r="K335" s="1207"/>
      <c r="L335" s="1207"/>
      <c r="M335" s="1207"/>
      <c r="N335" s="1207"/>
      <c r="O335" s="1207"/>
      <c r="P335" s="1207"/>
      <c r="Q335" s="1207"/>
      <c r="R335" s="1207"/>
      <c r="S335" s="1207"/>
      <c r="T335" s="1207"/>
      <c r="U335" s="1207"/>
      <c r="V335" s="1207"/>
      <c r="W335" s="1207"/>
      <c r="X335" s="1207"/>
      <c r="Y335" s="1207"/>
      <c r="Z335" s="1207"/>
      <c r="AA335" s="1207"/>
      <c r="AB335" s="1207"/>
      <c r="AC335" s="1207"/>
      <c r="AD335" s="1207"/>
      <c r="AE335" s="1207"/>
      <c r="AF335" s="1207"/>
      <c r="AG335" s="1207"/>
      <c r="AH335" s="1207"/>
      <c r="AI335" s="1207"/>
      <c r="AJ335" s="1207"/>
      <c r="AK335" s="1207"/>
      <c r="AL335" s="1207"/>
      <c r="AM335" s="1207"/>
      <c r="AN335" s="1207"/>
      <c r="AO335" s="1207"/>
      <c r="AP335" s="1207"/>
      <c r="AQ335" s="1207"/>
      <c r="AR335" s="1207"/>
      <c r="AS335" s="1207"/>
      <c r="AT335" s="1207"/>
      <c r="AU335" s="1207"/>
      <c r="AV335" s="1207"/>
      <c r="AW335" s="1207"/>
      <c r="AX335" s="1207"/>
      <c r="AY335" s="1207"/>
      <c r="AZ335" s="1207"/>
      <c r="BA335" s="1207"/>
      <c r="BB335" s="1207"/>
    </row>
    <row r="336" spans="1:54" ht="15.5" x14ac:dyDescent="0.35">
      <c r="A336" s="1206" t="s">
        <v>18600</v>
      </c>
      <c r="B336" s="1207"/>
      <c r="C336" s="1207"/>
      <c r="D336" s="1207"/>
      <c r="E336" s="1207"/>
      <c r="F336" s="1207"/>
      <c r="G336" s="1207"/>
      <c r="H336" s="1207"/>
      <c r="I336" s="1207"/>
      <c r="J336" s="1207"/>
      <c r="K336" s="1207"/>
      <c r="L336" s="1207"/>
      <c r="M336" s="1207"/>
      <c r="N336" s="1207"/>
      <c r="O336" s="1207"/>
      <c r="P336" s="1207"/>
      <c r="Q336" s="1207"/>
      <c r="R336" s="1207"/>
      <c r="S336" s="1207"/>
      <c r="T336" s="1207"/>
      <c r="U336" s="1207"/>
      <c r="V336" s="1207"/>
      <c r="W336" s="1207"/>
      <c r="X336" s="1207"/>
      <c r="Y336" s="1207"/>
      <c r="Z336" s="1207"/>
      <c r="AA336" s="1207"/>
      <c r="AB336" s="1207"/>
      <c r="AC336" s="1207"/>
      <c r="AD336" s="1207"/>
      <c r="AE336" s="1207"/>
      <c r="AF336" s="1207"/>
      <c r="AG336" s="1207"/>
      <c r="AH336" s="1207"/>
      <c r="AI336" s="1207"/>
      <c r="AJ336" s="1207"/>
      <c r="AK336" s="1207"/>
      <c r="AL336" s="1207"/>
      <c r="AM336" s="1207"/>
      <c r="AN336" s="1207"/>
      <c r="AO336" s="1207"/>
      <c r="AP336" s="1207"/>
      <c r="AQ336" s="1207"/>
      <c r="AR336" s="1207"/>
      <c r="AS336" s="1207"/>
      <c r="AT336" s="1207"/>
      <c r="AU336" s="1207"/>
      <c r="AV336" s="1207"/>
      <c r="AW336" s="1207"/>
      <c r="AX336" s="1207"/>
      <c r="AY336" s="1207"/>
      <c r="AZ336" s="1207"/>
      <c r="BA336" s="1207"/>
      <c r="BB336" s="1207"/>
    </row>
    <row r="337" spans="1:54" ht="15.5" x14ac:dyDescent="0.35">
      <c r="A337" s="1206" t="s">
        <v>18601</v>
      </c>
      <c r="B337" s="1207"/>
      <c r="C337" s="1207"/>
      <c r="D337" s="1207"/>
      <c r="E337" s="1207"/>
      <c r="F337" s="1207"/>
      <c r="G337" s="1207"/>
      <c r="H337" s="1207"/>
      <c r="I337" s="1207"/>
      <c r="J337" s="1207"/>
      <c r="K337" s="1207"/>
      <c r="L337" s="1207"/>
      <c r="M337" s="1207"/>
      <c r="N337" s="1207"/>
      <c r="O337" s="1207"/>
      <c r="P337" s="1207"/>
      <c r="Q337" s="1207"/>
      <c r="R337" s="1207"/>
      <c r="S337" s="1207"/>
      <c r="T337" s="1207"/>
      <c r="U337" s="1207"/>
      <c r="V337" s="1207"/>
      <c r="W337" s="1207"/>
      <c r="X337" s="1207"/>
      <c r="Y337" s="1207"/>
      <c r="Z337" s="1207"/>
      <c r="AA337" s="1207"/>
      <c r="AB337" s="1207"/>
      <c r="AC337" s="1207"/>
      <c r="AD337" s="1207"/>
      <c r="AE337" s="1207"/>
      <c r="AF337" s="1207"/>
      <c r="AG337" s="1207"/>
      <c r="AH337" s="1207"/>
      <c r="AI337" s="1207"/>
      <c r="AJ337" s="1207"/>
      <c r="AK337" s="1207"/>
      <c r="AL337" s="1207"/>
      <c r="AM337" s="1207"/>
      <c r="AN337" s="1207"/>
      <c r="AO337" s="1207"/>
      <c r="AP337" s="1207"/>
      <c r="AQ337" s="1207"/>
      <c r="AR337" s="1207"/>
      <c r="AS337" s="1207"/>
      <c r="AT337" s="1207"/>
      <c r="AU337" s="1207"/>
      <c r="AV337" s="1207"/>
      <c r="AW337" s="1207"/>
      <c r="AX337" s="1207"/>
      <c r="AY337" s="1207"/>
      <c r="AZ337" s="1207"/>
      <c r="BA337" s="1207"/>
      <c r="BB337" s="1207"/>
    </row>
    <row r="338" spans="1:54" ht="15.5" x14ac:dyDescent="0.35">
      <c r="A338" s="1206" t="s">
        <v>18729</v>
      </c>
      <c r="B338" s="1207"/>
      <c r="C338" s="1207"/>
      <c r="D338" s="1207"/>
      <c r="E338" s="1207"/>
      <c r="F338" s="1207"/>
      <c r="G338" s="1207"/>
      <c r="H338" s="1207"/>
      <c r="I338" s="1207"/>
      <c r="J338" s="1207"/>
      <c r="K338" s="1207"/>
      <c r="L338" s="1207"/>
      <c r="M338" s="1207"/>
      <c r="N338" s="1207"/>
      <c r="O338" s="1207"/>
      <c r="P338" s="1207"/>
      <c r="Q338" s="1207"/>
      <c r="R338" s="1207"/>
      <c r="S338" s="1207"/>
      <c r="T338" s="1207"/>
      <c r="U338" s="1207"/>
      <c r="V338" s="1207"/>
      <c r="W338" s="1207"/>
      <c r="X338" s="1207"/>
      <c r="Y338" s="1207"/>
      <c r="Z338" s="1207"/>
      <c r="AA338" s="1207"/>
      <c r="AB338" s="1207"/>
      <c r="AC338" s="1207"/>
      <c r="AD338" s="1207"/>
      <c r="AE338" s="1207"/>
      <c r="AF338" s="1207"/>
      <c r="AG338" s="1207"/>
      <c r="AH338" s="1207"/>
      <c r="AI338" s="1207"/>
      <c r="AJ338" s="1207"/>
      <c r="AK338" s="1207"/>
      <c r="AL338" s="1207"/>
      <c r="AM338" s="1207"/>
      <c r="AN338" s="1207"/>
      <c r="AO338" s="1207"/>
      <c r="AP338" s="1207"/>
      <c r="AQ338" s="1207"/>
      <c r="AR338" s="1207"/>
      <c r="AS338" s="1207"/>
      <c r="AT338" s="1207"/>
      <c r="AU338" s="1207"/>
      <c r="AV338" s="1207"/>
      <c r="AW338" s="1207"/>
      <c r="AX338" s="1207"/>
      <c r="AY338" s="1207"/>
      <c r="AZ338" s="1207"/>
      <c r="BA338" s="1207"/>
      <c r="BB338" s="1207"/>
    </row>
    <row r="339" spans="1:54" ht="15.5" x14ac:dyDescent="0.35">
      <c r="A339" s="1206" t="s">
        <v>18604</v>
      </c>
      <c r="B339" s="1207"/>
      <c r="C339" s="1207"/>
      <c r="D339" s="1207"/>
      <c r="E339" s="1207"/>
      <c r="F339" s="1207"/>
      <c r="G339" s="1207"/>
      <c r="H339" s="1207"/>
      <c r="I339" s="1207"/>
      <c r="J339" s="1207"/>
      <c r="K339" s="1207"/>
      <c r="L339" s="1207"/>
      <c r="M339" s="1207"/>
      <c r="N339" s="1207"/>
      <c r="O339" s="1207"/>
      <c r="P339" s="1207"/>
      <c r="Q339" s="1207"/>
      <c r="R339" s="1207"/>
      <c r="S339" s="1207"/>
      <c r="T339" s="1207"/>
      <c r="U339" s="1207"/>
      <c r="V339" s="1207"/>
      <c r="W339" s="1207"/>
      <c r="X339" s="1207"/>
      <c r="Y339" s="1207"/>
      <c r="Z339" s="1207"/>
      <c r="AA339" s="1207"/>
      <c r="AB339" s="1207"/>
      <c r="AC339" s="1207"/>
      <c r="AD339" s="1207"/>
      <c r="AE339" s="1207"/>
      <c r="AF339" s="1207"/>
      <c r="AG339" s="1207"/>
      <c r="AH339" s="1207"/>
      <c r="AI339" s="1207"/>
      <c r="AJ339" s="1207"/>
      <c r="AK339" s="1207"/>
      <c r="AL339" s="1207"/>
      <c r="AM339" s="1207"/>
      <c r="AN339" s="1207"/>
      <c r="AO339" s="1207"/>
      <c r="AP339" s="1207"/>
      <c r="AQ339" s="1207"/>
      <c r="AR339" s="1207"/>
      <c r="AS339" s="1207"/>
      <c r="AT339" s="1207"/>
      <c r="AU339" s="1207"/>
      <c r="AV339" s="1207"/>
      <c r="AW339" s="1207"/>
      <c r="AX339" s="1207"/>
      <c r="AY339" s="1207"/>
      <c r="AZ339" s="1207"/>
      <c r="BA339" s="1207"/>
      <c r="BB339" s="1207"/>
    </row>
    <row r="340" spans="1:54" ht="15.5" x14ac:dyDescent="0.35">
      <c r="A340" s="1206" t="s">
        <v>18730</v>
      </c>
      <c r="B340" s="1207"/>
      <c r="C340" s="1207"/>
      <c r="D340" s="1207"/>
      <c r="E340" s="1207"/>
      <c r="F340" s="1207"/>
      <c r="G340" s="1207"/>
      <c r="H340" s="1207"/>
      <c r="I340" s="1207"/>
      <c r="J340" s="1207"/>
      <c r="K340" s="1207"/>
      <c r="L340" s="1207"/>
      <c r="M340" s="1207"/>
      <c r="N340" s="1207"/>
      <c r="O340" s="1207"/>
      <c r="P340" s="1207"/>
      <c r="Q340" s="1207"/>
      <c r="R340" s="1207"/>
      <c r="S340" s="1207"/>
      <c r="T340" s="1207"/>
      <c r="U340" s="1207"/>
      <c r="V340" s="1207"/>
      <c r="W340" s="1207"/>
      <c r="X340" s="1207"/>
      <c r="Y340" s="1207"/>
      <c r="Z340" s="1207"/>
      <c r="AA340" s="1207"/>
      <c r="AB340" s="1207"/>
      <c r="AC340" s="1207"/>
      <c r="AD340" s="1207"/>
      <c r="AE340" s="1207"/>
      <c r="AF340" s="1207"/>
      <c r="AG340" s="1207"/>
      <c r="AH340" s="1207"/>
      <c r="AI340" s="1207"/>
      <c r="AJ340" s="1207"/>
      <c r="AK340" s="1207"/>
      <c r="AL340" s="1207"/>
      <c r="AM340" s="1207"/>
      <c r="AN340" s="1207"/>
      <c r="AO340" s="1207"/>
      <c r="AP340" s="1207"/>
      <c r="AQ340" s="1207"/>
      <c r="AR340" s="1207"/>
      <c r="AS340" s="1207"/>
      <c r="AT340" s="1207"/>
      <c r="AU340" s="1207"/>
      <c r="AV340" s="1207"/>
      <c r="AW340" s="1207"/>
      <c r="AX340" s="1207"/>
      <c r="AY340" s="1207"/>
      <c r="AZ340" s="1207"/>
      <c r="BA340" s="1207"/>
      <c r="BB340" s="1207"/>
    </row>
    <row r="341" spans="1:54" ht="15.5" x14ac:dyDescent="0.35">
      <c r="A341" s="1206" t="s">
        <v>18731</v>
      </c>
      <c r="B341" s="1207"/>
      <c r="C341" s="1207"/>
      <c r="D341" s="1207"/>
      <c r="E341" s="1207"/>
      <c r="F341" s="1207"/>
      <c r="G341" s="1207"/>
      <c r="H341" s="1207"/>
      <c r="I341" s="1207"/>
      <c r="J341" s="1207"/>
      <c r="K341" s="1207"/>
      <c r="L341" s="1207"/>
      <c r="M341" s="1207"/>
      <c r="N341" s="1207"/>
      <c r="O341" s="1207"/>
      <c r="P341" s="1207"/>
      <c r="Q341" s="1207"/>
      <c r="R341" s="1207"/>
      <c r="S341" s="1207"/>
      <c r="T341" s="1207"/>
      <c r="U341" s="1207"/>
      <c r="V341" s="1207"/>
      <c r="W341" s="1207"/>
      <c r="X341" s="1207"/>
      <c r="Y341" s="1207"/>
      <c r="Z341" s="1207"/>
      <c r="AA341" s="1207"/>
      <c r="AB341" s="1207"/>
      <c r="AC341" s="1207"/>
      <c r="AD341" s="1207"/>
      <c r="AE341" s="1207"/>
      <c r="AF341" s="1207"/>
      <c r="AG341" s="1207"/>
      <c r="AH341" s="1207"/>
      <c r="AI341" s="1207"/>
      <c r="AJ341" s="1207"/>
      <c r="AK341" s="1207"/>
      <c r="AL341" s="1207"/>
      <c r="AM341" s="1207"/>
      <c r="AN341" s="1207"/>
      <c r="AO341" s="1207"/>
      <c r="AP341" s="1207"/>
      <c r="AQ341" s="1207"/>
      <c r="AR341" s="1207"/>
      <c r="AS341" s="1207"/>
      <c r="AT341" s="1207"/>
      <c r="AU341" s="1207"/>
      <c r="AV341" s="1207"/>
      <c r="AW341" s="1207"/>
      <c r="AX341" s="1207"/>
      <c r="AY341" s="1207"/>
      <c r="AZ341" s="1207"/>
      <c r="BA341" s="1207"/>
      <c r="BB341" s="1207"/>
    </row>
    <row r="342" spans="1:54" ht="15.5" x14ac:dyDescent="0.35">
      <c r="A342" s="1206" t="s">
        <v>18732</v>
      </c>
      <c r="B342" s="1207" t="s">
        <v>18733</v>
      </c>
      <c r="C342" s="1207"/>
      <c r="D342" s="1207"/>
      <c r="E342" s="1207"/>
      <c r="F342" s="1207"/>
      <c r="G342" s="1207"/>
      <c r="H342" s="1207"/>
      <c r="I342" s="1207"/>
      <c r="J342" s="1207"/>
      <c r="K342" s="1207"/>
      <c r="L342" s="1207"/>
      <c r="M342" s="1207"/>
      <c r="N342" s="1207"/>
      <c r="O342" s="1207"/>
      <c r="P342" s="1207"/>
      <c r="Q342" s="1207"/>
      <c r="R342" s="1207"/>
      <c r="S342" s="1207"/>
      <c r="T342" s="1207"/>
      <c r="U342" s="1207"/>
      <c r="V342" s="1207"/>
      <c r="W342" s="1207"/>
      <c r="X342" s="1207"/>
      <c r="Y342" s="1207"/>
      <c r="Z342" s="1207"/>
      <c r="AA342" s="1207"/>
      <c r="AB342" s="1207"/>
      <c r="AC342" s="1207"/>
      <c r="AD342" s="1207"/>
      <c r="AE342" s="1207"/>
      <c r="AF342" s="1207"/>
      <c r="AG342" s="1207"/>
      <c r="AH342" s="1207"/>
      <c r="AI342" s="1207"/>
      <c r="AJ342" s="1207"/>
      <c r="AK342" s="1207"/>
      <c r="AL342" s="1207"/>
      <c r="AM342" s="1207"/>
      <c r="AN342" s="1207"/>
      <c r="AO342" s="1207"/>
      <c r="AP342" s="1207"/>
      <c r="AQ342" s="1207"/>
      <c r="AR342" s="1207"/>
      <c r="AS342" s="1207"/>
      <c r="AT342" s="1207"/>
      <c r="AU342" s="1207"/>
      <c r="AV342" s="1207"/>
      <c r="AW342" s="1207"/>
      <c r="AX342" s="1207"/>
      <c r="AY342" s="1207"/>
      <c r="AZ342" s="1207"/>
      <c r="BA342" s="1207"/>
      <c r="BB342" s="1207"/>
    </row>
    <row r="343" spans="1:54" ht="15.5" x14ac:dyDescent="0.35">
      <c r="A343" s="1206" t="s">
        <v>18734</v>
      </c>
      <c r="B343" s="1207"/>
      <c r="C343" s="1207"/>
      <c r="D343" s="1207"/>
      <c r="E343" s="1207"/>
      <c r="F343" s="1207"/>
      <c r="G343" s="1207"/>
      <c r="H343" s="1207"/>
      <c r="I343" s="1207"/>
      <c r="J343" s="1207"/>
      <c r="K343" s="1207"/>
      <c r="L343" s="1207"/>
      <c r="M343" s="1207"/>
      <c r="N343" s="1207"/>
      <c r="O343" s="1207"/>
      <c r="P343" s="1207"/>
      <c r="Q343" s="1207"/>
      <c r="R343" s="1207"/>
      <c r="S343" s="1207"/>
      <c r="T343" s="1207"/>
      <c r="U343" s="1207"/>
      <c r="V343" s="1207"/>
      <c r="W343" s="1207"/>
      <c r="X343" s="1207"/>
      <c r="Y343" s="1207"/>
      <c r="Z343" s="1207"/>
      <c r="AA343" s="1207"/>
      <c r="AB343" s="1207"/>
      <c r="AC343" s="1207"/>
      <c r="AD343" s="1207"/>
      <c r="AE343" s="1207"/>
      <c r="AF343" s="1207"/>
      <c r="AG343" s="1207"/>
      <c r="AH343" s="1207"/>
      <c r="AI343" s="1207"/>
      <c r="AJ343" s="1207"/>
      <c r="AK343" s="1207"/>
      <c r="AL343" s="1207"/>
      <c r="AM343" s="1207"/>
      <c r="AN343" s="1207"/>
      <c r="AO343" s="1207"/>
      <c r="AP343" s="1207"/>
      <c r="AQ343" s="1207"/>
      <c r="AR343" s="1207"/>
      <c r="AS343" s="1207"/>
      <c r="AT343" s="1207"/>
      <c r="AU343" s="1207"/>
      <c r="AV343" s="1207"/>
      <c r="AW343" s="1207"/>
      <c r="AX343" s="1207"/>
      <c r="AY343" s="1207"/>
      <c r="AZ343" s="1207"/>
      <c r="BA343" s="1207"/>
      <c r="BB343" s="1207"/>
    </row>
    <row r="344" spans="1:54" ht="15.5" x14ac:dyDescent="0.35">
      <c r="A344" s="1206" t="s">
        <v>18735</v>
      </c>
      <c r="B344" s="1207" t="s">
        <v>18736</v>
      </c>
      <c r="C344" s="1207"/>
      <c r="D344" s="1207"/>
      <c r="E344" s="1207"/>
      <c r="F344" s="1207"/>
      <c r="G344" s="1207"/>
      <c r="H344" s="1207"/>
      <c r="I344" s="1207"/>
      <c r="J344" s="1207"/>
      <c r="K344" s="1207"/>
      <c r="L344" s="1207"/>
      <c r="M344" s="1207"/>
      <c r="N344" s="1207"/>
      <c r="O344" s="1207"/>
      <c r="P344" s="1207"/>
      <c r="Q344" s="1207"/>
      <c r="R344" s="1207"/>
      <c r="S344" s="1207"/>
      <c r="T344" s="1207"/>
      <c r="U344" s="1207"/>
      <c r="V344" s="1207"/>
      <c r="W344" s="1207"/>
      <c r="X344" s="1207"/>
      <c r="Y344" s="1207"/>
      <c r="Z344" s="1207"/>
      <c r="AA344" s="1207"/>
      <c r="AB344" s="1207"/>
      <c r="AC344" s="1207"/>
      <c r="AD344" s="1207"/>
      <c r="AE344" s="1207"/>
      <c r="AF344" s="1207"/>
      <c r="AG344" s="1207"/>
      <c r="AH344" s="1207"/>
      <c r="AI344" s="1207"/>
      <c r="AJ344" s="1207"/>
      <c r="AK344" s="1207"/>
      <c r="AL344" s="1207"/>
      <c r="AM344" s="1207"/>
      <c r="AN344" s="1207"/>
      <c r="AO344" s="1207"/>
      <c r="AP344" s="1207"/>
      <c r="AQ344" s="1207"/>
      <c r="AR344" s="1207"/>
      <c r="AS344" s="1207"/>
      <c r="AT344" s="1207"/>
      <c r="AU344" s="1207"/>
      <c r="AV344" s="1207"/>
      <c r="AW344" s="1207"/>
      <c r="AX344" s="1207"/>
      <c r="AY344" s="1207"/>
      <c r="AZ344" s="1207"/>
      <c r="BA344" s="1207"/>
      <c r="BB344" s="1207"/>
    </row>
    <row r="345" spans="1:54" ht="15.5" x14ac:dyDescent="0.35">
      <c r="A345" s="1206" t="s">
        <v>18737</v>
      </c>
      <c r="B345" s="1207"/>
      <c r="C345" s="1207"/>
      <c r="D345" s="1207"/>
      <c r="E345" s="1207"/>
      <c r="F345" s="1207"/>
      <c r="G345" s="1207"/>
      <c r="H345" s="1207"/>
      <c r="I345" s="1207"/>
      <c r="J345" s="1207"/>
      <c r="K345" s="1207"/>
      <c r="L345" s="1207"/>
      <c r="M345" s="1207"/>
      <c r="N345" s="1207"/>
      <c r="O345" s="1207"/>
      <c r="P345" s="1207"/>
      <c r="Q345" s="1207"/>
      <c r="R345" s="1207"/>
      <c r="S345" s="1207"/>
      <c r="T345" s="1207"/>
      <c r="U345" s="1207"/>
      <c r="V345" s="1207"/>
      <c r="W345" s="1207"/>
      <c r="X345" s="1207"/>
      <c r="Y345" s="1207"/>
      <c r="Z345" s="1207"/>
      <c r="AA345" s="1207"/>
      <c r="AB345" s="1207"/>
      <c r="AC345" s="1207"/>
      <c r="AD345" s="1207"/>
      <c r="AE345" s="1207"/>
      <c r="AF345" s="1207"/>
      <c r="AG345" s="1207"/>
      <c r="AH345" s="1207"/>
      <c r="AI345" s="1207"/>
      <c r="AJ345" s="1207"/>
      <c r="AK345" s="1207"/>
      <c r="AL345" s="1207"/>
      <c r="AM345" s="1207"/>
      <c r="AN345" s="1207"/>
      <c r="AO345" s="1207"/>
      <c r="AP345" s="1207"/>
      <c r="AQ345" s="1207"/>
      <c r="AR345" s="1207"/>
      <c r="AS345" s="1207"/>
      <c r="AT345" s="1207"/>
      <c r="AU345" s="1207"/>
      <c r="AV345" s="1207"/>
      <c r="AW345" s="1207"/>
      <c r="AX345" s="1207"/>
      <c r="AY345" s="1207"/>
      <c r="AZ345" s="1207"/>
      <c r="BA345" s="1207"/>
      <c r="BB345" s="1207"/>
    </row>
    <row r="346" spans="1:54" ht="15.5" x14ac:dyDescent="0.35">
      <c r="A346" s="1206" t="s">
        <v>18738</v>
      </c>
      <c r="B346" s="1207" t="s">
        <v>18607</v>
      </c>
      <c r="C346" s="1207"/>
      <c r="D346" s="1207"/>
      <c r="E346" s="1207"/>
      <c r="F346" s="1207"/>
      <c r="G346" s="1207"/>
      <c r="H346" s="1207"/>
      <c r="I346" s="1207"/>
      <c r="J346" s="1207"/>
      <c r="K346" s="1207"/>
      <c r="L346" s="1207"/>
      <c r="M346" s="1207"/>
      <c r="N346" s="1207"/>
      <c r="O346" s="1207"/>
      <c r="P346" s="1207"/>
      <c r="Q346" s="1207"/>
      <c r="R346" s="1207"/>
      <c r="S346" s="1207"/>
      <c r="T346" s="1207"/>
      <c r="U346" s="1207"/>
      <c r="V346" s="1207"/>
      <c r="W346" s="1207"/>
      <c r="X346" s="1207"/>
      <c r="Y346" s="1207"/>
      <c r="Z346" s="1207"/>
      <c r="AA346" s="1207"/>
      <c r="AB346" s="1207"/>
      <c r="AC346" s="1207"/>
      <c r="AD346" s="1207"/>
      <c r="AE346" s="1207"/>
      <c r="AF346" s="1207"/>
      <c r="AG346" s="1207"/>
      <c r="AH346" s="1207"/>
      <c r="AI346" s="1207"/>
      <c r="AJ346" s="1207"/>
      <c r="AK346" s="1207"/>
      <c r="AL346" s="1207"/>
      <c r="AM346" s="1207"/>
      <c r="AN346" s="1207"/>
      <c r="AO346" s="1207"/>
      <c r="AP346" s="1207"/>
      <c r="AQ346" s="1207"/>
      <c r="AR346" s="1207"/>
      <c r="AS346" s="1207"/>
      <c r="AT346" s="1207"/>
      <c r="AU346" s="1207"/>
      <c r="AV346" s="1207"/>
      <c r="AW346" s="1207"/>
      <c r="AX346" s="1207"/>
      <c r="AY346" s="1207"/>
      <c r="AZ346" s="1207"/>
      <c r="BA346" s="1207"/>
      <c r="BB346" s="1207"/>
    </row>
    <row r="347" spans="1:54" ht="15.5" x14ac:dyDescent="0.35">
      <c r="A347" s="1206" t="s">
        <v>18728</v>
      </c>
      <c r="B347" s="1207"/>
      <c r="C347" s="1207"/>
      <c r="D347" s="1207"/>
      <c r="E347" s="1207"/>
      <c r="F347" s="1207"/>
      <c r="G347" s="1207"/>
      <c r="H347" s="1207"/>
      <c r="I347" s="1207"/>
      <c r="J347" s="1207"/>
      <c r="K347" s="1207"/>
      <c r="L347" s="1207"/>
      <c r="M347" s="1207"/>
      <c r="N347" s="1207"/>
      <c r="O347" s="1207"/>
      <c r="P347" s="1207"/>
      <c r="Q347" s="1207"/>
      <c r="R347" s="1207"/>
      <c r="S347" s="1207"/>
      <c r="T347" s="1207"/>
      <c r="U347" s="1207"/>
      <c r="V347" s="1207"/>
      <c r="W347" s="1207"/>
      <c r="X347" s="1207"/>
      <c r="Y347" s="1207"/>
      <c r="Z347" s="1207"/>
      <c r="AA347" s="1207"/>
      <c r="AB347" s="1207"/>
      <c r="AC347" s="1207"/>
      <c r="AD347" s="1207"/>
      <c r="AE347" s="1207"/>
      <c r="AF347" s="1207"/>
      <c r="AG347" s="1207"/>
      <c r="AH347" s="1207"/>
      <c r="AI347" s="1207"/>
      <c r="AJ347" s="1207"/>
      <c r="AK347" s="1207"/>
      <c r="AL347" s="1207"/>
      <c r="AM347" s="1207"/>
      <c r="AN347" s="1207"/>
      <c r="AO347" s="1207"/>
      <c r="AP347" s="1207"/>
      <c r="AQ347" s="1207"/>
      <c r="AR347" s="1207"/>
      <c r="AS347" s="1207"/>
      <c r="AT347" s="1207"/>
      <c r="AU347" s="1207"/>
      <c r="AV347" s="1207"/>
      <c r="AW347" s="1207"/>
      <c r="AX347" s="1207"/>
      <c r="AY347" s="1207"/>
      <c r="AZ347" s="1207"/>
      <c r="BA347" s="1207"/>
      <c r="BB347" s="1207"/>
    </row>
    <row r="348" spans="1:54" ht="15.5" x14ac:dyDescent="0.35">
      <c r="A348" s="1206" t="s">
        <v>18739</v>
      </c>
      <c r="B348" s="1207"/>
      <c r="C348" s="1207"/>
      <c r="D348" s="1207"/>
      <c r="E348" s="1207"/>
      <c r="F348" s="1207"/>
      <c r="G348" s="1207"/>
      <c r="H348" s="1207"/>
      <c r="I348" s="1207"/>
      <c r="J348" s="1207"/>
      <c r="K348" s="1207"/>
      <c r="L348" s="1207"/>
      <c r="M348" s="1207"/>
      <c r="N348" s="1207"/>
      <c r="O348" s="1207"/>
      <c r="P348" s="1207"/>
      <c r="Q348" s="1207"/>
      <c r="R348" s="1207"/>
      <c r="S348" s="1207"/>
      <c r="T348" s="1207"/>
      <c r="U348" s="1207"/>
      <c r="V348" s="1207"/>
      <c r="W348" s="1207"/>
      <c r="X348" s="1207"/>
      <c r="Y348" s="1207"/>
      <c r="Z348" s="1207"/>
      <c r="AA348" s="1207"/>
      <c r="AB348" s="1207"/>
      <c r="AC348" s="1207"/>
      <c r="AD348" s="1207"/>
      <c r="AE348" s="1207"/>
      <c r="AF348" s="1207"/>
      <c r="AG348" s="1207"/>
      <c r="AH348" s="1207"/>
      <c r="AI348" s="1207"/>
      <c r="AJ348" s="1207"/>
      <c r="AK348" s="1207"/>
      <c r="AL348" s="1207"/>
      <c r="AM348" s="1207"/>
      <c r="AN348" s="1207"/>
      <c r="AO348" s="1207"/>
      <c r="AP348" s="1207"/>
      <c r="AQ348" s="1207"/>
      <c r="AR348" s="1207"/>
      <c r="AS348" s="1207"/>
      <c r="AT348" s="1207"/>
      <c r="AU348" s="1207"/>
      <c r="AV348" s="1207"/>
      <c r="AW348" s="1207"/>
      <c r="AX348" s="1207"/>
      <c r="AY348" s="1207"/>
      <c r="AZ348" s="1207"/>
      <c r="BA348" s="1207"/>
      <c r="BB348" s="1207"/>
    </row>
    <row r="349" spans="1:54" ht="15.5" x14ac:dyDescent="0.35">
      <c r="A349" s="1206" t="s">
        <v>18644</v>
      </c>
      <c r="B349" s="1207"/>
      <c r="C349" s="1207"/>
      <c r="D349" s="1207"/>
      <c r="E349" s="1207"/>
      <c r="F349" s="1207"/>
      <c r="G349" s="1207"/>
      <c r="H349" s="1207"/>
      <c r="I349" s="1207"/>
      <c r="J349" s="1207"/>
      <c r="K349" s="1207"/>
      <c r="L349" s="1207"/>
      <c r="M349" s="1207"/>
      <c r="N349" s="1207"/>
      <c r="O349" s="1207"/>
      <c r="P349" s="1207"/>
      <c r="Q349" s="1207"/>
      <c r="R349" s="1207"/>
      <c r="S349" s="1207"/>
      <c r="T349" s="1207"/>
      <c r="U349" s="1207"/>
      <c r="V349" s="1207"/>
      <c r="W349" s="1207"/>
      <c r="X349" s="1207"/>
      <c r="Y349" s="1207"/>
      <c r="Z349" s="1207"/>
      <c r="AA349" s="1207"/>
      <c r="AB349" s="1207"/>
      <c r="AC349" s="1207"/>
      <c r="AD349" s="1207"/>
      <c r="AE349" s="1207"/>
      <c r="AF349" s="1207"/>
      <c r="AG349" s="1207"/>
      <c r="AH349" s="1207"/>
      <c r="AI349" s="1207"/>
      <c r="AJ349" s="1207"/>
      <c r="AK349" s="1207"/>
      <c r="AL349" s="1207"/>
      <c r="AM349" s="1207"/>
      <c r="AN349" s="1207"/>
      <c r="AO349" s="1207"/>
      <c r="AP349" s="1207"/>
      <c r="AQ349" s="1207"/>
      <c r="AR349" s="1207"/>
      <c r="AS349" s="1207"/>
      <c r="AT349" s="1207"/>
      <c r="AU349" s="1207"/>
      <c r="AV349" s="1207"/>
      <c r="AW349" s="1207"/>
      <c r="AX349" s="1207"/>
      <c r="AY349" s="1207"/>
      <c r="AZ349" s="1207"/>
      <c r="BA349" s="1207"/>
      <c r="BB349" s="1207"/>
    </row>
    <row r="350" spans="1:54" ht="15.5" x14ac:dyDescent="0.35">
      <c r="A350" s="1206"/>
      <c r="B350" s="1207" t="s">
        <v>18701</v>
      </c>
      <c r="C350" s="1207"/>
      <c r="D350" s="1207"/>
      <c r="E350" s="1207"/>
      <c r="F350" s="1207"/>
      <c r="G350" s="1207"/>
      <c r="H350" s="1207"/>
      <c r="I350" s="1207"/>
      <c r="J350" s="1207"/>
      <c r="K350" s="1207"/>
      <c r="L350" s="1207"/>
      <c r="M350" s="1207"/>
      <c r="N350" s="1207"/>
      <c r="O350" s="1207"/>
      <c r="P350" s="1207"/>
      <c r="Q350" s="1207"/>
      <c r="R350" s="1207"/>
      <c r="S350" s="1207"/>
      <c r="T350" s="1207"/>
      <c r="U350" s="1207"/>
      <c r="V350" s="1207"/>
      <c r="W350" s="1207"/>
      <c r="X350" s="1207"/>
      <c r="Y350" s="1207"/>
      <c r="Z350" s="1207"/>
      <c r="AA350" s="1207"/>
      <c r="AB350" s="1207"/>
      <c r="AC350" s="1207"/>
      <c r="AD350" s="1207"/>
      <c r="AE350" s="1207"/>
      <c r="AF350" s="1207"/>
      <c r="AG350" s="1207"/>
      <c r="AH350" s="1207"/>
      <c r="AI350" s="1207"/>
      <c r="AJ350" s="1207"/>
      <c r="AK350" s="1207"/>
      <c r="AL350" s="1207"/>
      <c r="AM350" s="1207"/>
      <c r="AN350" s="1207"/>
      <c r="AO350" s="1207"/>
      <c r="AP350" s="1207"/>
      <c r="AQ350" s="1207"/>
      <c r="AR350" s="1207"/>
      <c r="AS350" s="1207"/>
      <c r="AT350" s="1207"/>
      <c r="AU350" s="1207"/>
      <c r="AV350" s="1207"/>
      <c r="AW350" s="1207"/>
      <c r="AX350" s="1207"/>
      <c r="AY350" s="1207"/>
      <c r="AZ350" s="1207"/>
      <c r="BA350" s="1207"/>
      <c r="BB350" s="1207"/>
    </row>
    <row r="351" spans="1:54" ht="15.5" x14ac:dyDescent="0.35">
      <c r="A351" s="1206" t="s">
        <v>18702</v>
      </c>
      <c r="B351" s="1207"/>
      <c r="C351" s="1207"/>
      <c r="D351" s="1207"/>
      <c r="E351" s="1207"/>
      <c r="F351" s="1207"/>
      <c r="G351" s="1207"/>
      <c r="H351" s="1207"/>
      <c r="I351" s="1207"/>
      <c r="J351" s="1207"/>
      <c r="K351" s="1207"/>
      <c r="L351" s="1207"/>
      <c r="M351" s="1207"/>
      <c r="N351" s="1207"/>
      <c r="O351" s="1207"/>
      <c r="P351" s="1207"/>
      <c r="Q351" s="1207"/>
      <c r="R351" s="1207"/>
      <c r="S351" s="1207"/>
      <c r="T351" s="1207"/>
      <c r="U351" s="1207"/>
      <c r="V351" s="1207"/>
      <c r="W351" s="1207"/>
      <c r="X351" s="1207"/>
      <c r="Y351" s="1207"/>
      <c r="Z351" s="1207"/>
      <c r="AA351" s="1207"/>
      <c r="AB351" s="1207"/>
      <c r="AC351" s="1207"/>
      <c r="AD351" s="1207"/>
      <c r="AE351" s="1207"/>
      <c r="AF351" s="1207"/>
      <c r="AG351" s="1207"/>
      <c r="AH351" s="1207"/>
      <c r="AI351" s="1207"/>
      <c r="AJ351" s="1207"/>
      <c r="AK351" s="1207"/>
      <c r="AL351" s="1207"/>
      <c r="AM351" s="1207"/>
      <c r="AN351" s="1207"/>
      <c r="AO351" s="1207"/>
      <c r="AP351" s="1207"/>
      <c r="AQ351" s="1207"/>
      <c r="AR351" s="1207"/>
      <c r="AS351" s="1207"/>
      <c r="AT351" s="1207"/>
      <c r="AU351" s="1207"/>
      <c r="AV351" s="1207"/>
      <c r="AW351" s="1207"/>
      <c r="AX351" s="1207"/>
      <c r="AY351" s="1207"/>
      <c r="AZ351" s="1207"/>
      <c r="BA351" s="1207"/>
      <c r="BB351" s="1207"/>
    </row>
    <row r="352" spans="1:54" ht="15.5" x14ac:dyDescent="0.35">
      <c r="A352" s="1206" t="s">
        <v>18703</v>
      </c>
      <c r="B352" s="1207" t="s">
        <v>18740</v>
      </c>
      <c r="C352" s="1207" t="s">
        <v>18607</v>
      </c>
      <c r="D352" s="1207"/>
      <c r="E352" s="1207"/>
      <c r="F352" s="1207"/>
      <c r="G352" s="1207"/>
      <c r="H352" s="1207"/>
      <c r="I352" s="1207"/>
      <c r="J352" s="1207"/>
      <c r="K352" s="1207"/>
      <c r="L352" s="1207"/>
      <c r="M352" s="1207"/>
      <c r="N352" s="1207"/>
      <c r="O352" s="1207"/>
      <c r="P352" s="1207"/>
      <c r="Q352" s="1207"/>
      <c r="R352" s="1207"/>
      <c r="S352" s="1207"/>
      <c r="T352" s="1207"/>
      <c r="U352" s="1207"/>
      <c r="V352" s="1207"/>
      <c r="W352" s="1207"/>
      <c r="X352" s="1207"/>
      <c r="Y352" s="1207"/>
      <c r="Z352" s="1207"/>
      <c r="AA352" s="1207"/>
      <c r="AB352" s="1207"/>
      <c r="AC352" s="1207"/>
      <c r="AD352" s="1207"/>
      <c r="AE352" s="1207"/>
      <c r="AF352" s="1207"/>
      <c r="AG352" s="1207"/>
      <c r="AH352" s="1207"/>
      <c r="AI352" s="1207"/>
      <c r="AJ352" s="1207"/>
      <c r="AK352" s="1207"/>
      <c r="AL352" s="1207"/>
      <c r="AM352" s="1207"/>
      <c r="AN352" s="1207"/>
      <c r="AO352" s="1207"/>
      <c r="AP352" s="1207"/>
      <c r="AQ352" s="1207"/>
      <c r="AR352" s="1207"/>
      <c r="AS352" s="1207"/>
      <c r="AT352" s="1207"/>
      <c r="AU352" s="1207"/>
      <c r="AV352" s="1207"/>
      <c r="AW352" s="1207"/>
      <c r="AX352" s="1207"/>
      <c r="AY352" s="1207"/>
      <c r="AZ352" s="1207"/>
      <c r="BA352" s="1207"/>
      <c r="BB352" s="1207"/>
    </row>
    <row r="353" spans="1:54" ht="15.5" x14ac:dyDescent="0.35">
      <c r="A353" s="1206" t="s">
        <v>18728</v>
      </c>
      <c r="B353" s="1207"/>
      <c r="C353" s="1207"/>
      <c r="D353" s="1207"/>
      <c r="E353" s="1207"/>
      <c r="F353" s="1207"/>
      <c r="G353" s="1207"/>
      <c r="H353" s="1207"/>
      <c r="I353" s="1207"/>
      <c r="J353" s="1207"/>
      <c r="K353" s="1207"/>
      <c r="L353" s="1207"/>
      <c r="M353" s="1207"/>
      <c r="N353" s="1207"/>
      <c r="O353" s="1207"/>
      <c r="P353" s="1207"/>
      <c r="Q353" s="1207"/>
      <c r="R353" s="1207"/>
      <c r="S353" s="1207"/>
      <c r="T353" s="1207"/>
      <c r="U353" s="1207"/>
      <c r="V353" s="1207"/>
      <c r="W353" s="1207"/>
      <c r="X353" s="1207"/>
      <c r="Y353" s="1207"/>
      <c r="Z353" s="1207"/>
      <c r="AA353" s="1207"/>
      <c r="AB353" s="1207"/>
      <c r="AC353" s="1207"/>
      <c r="AD353" s="1207"/>
      <c r="AE353" s="1207"/>
      <c r="AF353" s="1207"/>
      <c r="AG353" s="1207"/>
      <c r="AH353" s="1207"/>
      <c r="AI353" s="1207"/>
      <c r="AJ353" s="1207"/>
      <c r="AK353" s="1207"/>
      <c r="AL353" s="1207"/>
      <c r="AM353" s="1207"/>
      <c r="AN353" s="1207"/>
      <c r="AO353" s="1207"/>
      <c r="AP353" s="1207"/>
      <c r="AQ353" s="1207"/>
      <c r="AR353" s="1207"/>
      <c r="AS353" s="1207"/>
      <c r="AT353" s="1207"/>
      <c r="AU353" s="1207"/>
      <c r="AV353" s="1207"/>
      <c r="AW353" s="1207"/>
      <c r="AX353" s="1207"/>
      <c r="AY353" s="1207"/>
      <c r="AZ353" s="1207"/>
      <c r="BA353" s="1207"/>
      <c r="BB353" s="1207"/>
    </row>
    <row r="354" spans="1:54" ht="15.5" x14ac:dyDescent="0.35">
      <c r="A354" s="1206" t="s">
        <v>18741</v>
      </c>
      <c r="B354" s="1207"/>
      <c r="C354" s="1207"/>
      <c r="D354" s="1207"/>
      <c r="E354" s="1207"/>
      <c r="F354" s="1207"/>
      <c r="G354" s="1207"/>
      <c r="H354" s="1207"/>
      <c r="I354" s="1207"/>
      <c r="J354" s="1207"/>
      <c r="K354" s="1207"/>
      <c r="L354" s="1207"/>
      <c r="M354" s="1207"/>
      <c r="N354" s="1207"/>
      <c r="O354" s="1207"/>
      <c r="P354" s="1207"/>
      <c r="Q354" s="1207"/>
      <c r="R354" s="1207"/>
      <c r="S354" s="1207"/>
      <c r="T354" s="1207"/>
      <c r="U354" s="1207"/>
      <c r="V354" s="1207"/>
      <c r="W354" s="1207"/>
      <c r="X354" s="1207"/>
      <c r="Y354" s="1207"/>
      <c r="Z354" s="1207"/>
      <c r="AA354" s="1207"/>
      <c r="AB354" s="1207"/>
      <c r="AC354" s="1207"/>
      <c r="AD354" s="1207"/>
      <c r="AE354" s="1207"/>
      <c r="AF354" s="1207"/>
      <c r="AG354" s="1207"/>
      <c r="AH354" s="1207"/>
      <c r="AI354" s="1207"/>
      <c r="AJ354" s="1207"/>
      <c r="AK354" s="1207"/>
      <c r="AL354" s="1207"/>
      <c r="AM354" s="1207"/>
      <c r="AN354" s="1207"/>
      <c r="AO354" s="1207"/>
      <c r="AP354" s="1207"/>
      <c r="AQ354" s="1207"/>
      <c r="AR354" s="1207"/>
      <c r="AS354" s="1207"/>
      <c r="AT354" s="1207"/>
      <c r="AU354" s="1207"/>
      <c r="AV354" s="1207"/>
      <c r="AW354" s="1207"/>
      <c r="AX354" s="1207"/>
      <c r="AY354" s="1207"/>
      <c r="AZ354" s="1207"/>
      <c r="BA354" s="1207"/>
      <c r="BB354" s="1207"/>
    </row>
    <row r="355" spans="1:54" ht="15.5" x14ac:dyDescent="0.35">
      <c r="A355" s="1206" t="s">
        <v>18644</v>
      </c>
      <c r="B355" s="1207"/>
      <c r="C355" s="1207"/>
      <c r="D355" s="1207"/>
      <c r="E355" s="1207"/>
      <c r="F355" s="1207"/>
      <c r="G355" s="1207"/>
      <c r="H355" s="1207"/>
      <c r="I355" s="1207"/>
      <c r="J355" s="1207"/>
      <c r="K355" s="1207"/>
      <c r="L355" s="1207"/>
      <c r="M355" s="1207"/>
      <c r="N355" s="1207"/>
      <c r="O355" s="1207"/>
      <c r="P355" s="1207"/>
      <c r="Q355" s="1207"/>
      <c r="R355" s="1207"/>
      <c r="S355" s="1207"/>
      <c r="T355" s="1207"/>
      <c r="U355" s="1207"/>
      <c r="V355" s="1207"/>
      <c r="W355" s="1207"/>
      <c r="X355" s="1207"/>
      <c r="Y355" s="1207"/>
      <c r="Z355" s="1207"/>
      <c r="AA355" s="1207"/>
      <c r="AB355" s="1207"/>
      <c r="AC355" s="1207"/>
      <c r="AD355" s="1207"/>
      <c r="AE355" s="1207"/>
      <c r="AF355" s="1207"/>
      <c r="AG355" s="1207"/>
      <c r="AH355" s="1207"/>
      <c r="AI355" s="1207"/>
      <c r="AJ355" s="1207"/>
      <c r="AK355" s="1207"/>
      <c r="AL355" s="1207"/>
      <c r="AM355" s="1207"/>
      <c r="AN355" s="1207"/>
      <c r="AO355" s="1207"/>
      <c r="AP355" s="1207"/>
      <c r="AQ355" s="1207"/>
      <c r="AR355" s="1207"/>
      <c r="AS355" s="1207"/>
      <c r="AT355" s="1207"/>
      <c r="AU355" s="1207"/>
      <c r="AV355" s="1207"/>
      <c r="AW355" s="1207"/>
      <c r="AX355" s="1207"/>
      <c r="AY355" s="1207"/>
      <c r="AZ355" s="1207"/>
      <c r="BA355" s="1207"/>
      <c r="BB355" s="1207"/>
    </row>
    <row r="356" spans="1:54" ht="15.5" x14ac:dyDescent="0.35">
      <c r="A356" s="1206"/>
      <c r="B356" s="1207" t="s">
        <v>18671</v>
      </c>
      <c r="C356" s="1207"/>
      <c r="D356" s="1207"/>
      <c r="E356" s="1207"/>
      <c r="F356" s="1207"/>
      <c r="G356" s="1207"/>
      <c r="H356" s="1207"/>
      <c r="I356" s="1207"/>
      <c r="J356" s="1207"/>
      <c r="K356" s="1207"/>
      <c r="L356" s="1207"/>
      <c r="M356" s="1207"/>
      <c r="N356" s="1207"/>
      <c r="O356" s="1207"/>
      <c r="P356" s="1207"/>
      <c r="Q356" s="1207"/>
      <c r="R356" s="1207"/>
      <c r="S356" s="1207"/>
      <c r="T356" s="1207"/>
      <c r="U356" s="1207"/>
      <c r="V356" s="1207"/>
      <c r="W356" s="1207"/>
      <c r="X356" s="1207"/>
      <c r="Y356" s="1207"/>
      <c r="Z356" s="1207"/>
      <c r="AA356" s="1207"/>
      <c r="AB356" s="1207"/>
      <c r="AC356" s="1207"/>
      <c r="AD356" s="1207"/>
      <c r="AE356" s="1207"/>
      <c r="AF356" s="1207"/>
      <c r="AG356" s="1207"/>
      <c r="AH356" s="1207"/>
      <c r="AI356" s="1207"/>
      <c r="AJ356" s="1207"/>
      <c r="AK356" s="1207"/>
      <c r="AL356" s="1207"/>
      <c r="AM356" s="1207"/>
      <c r="AN356" s="1207"/>
      <c r="AO356" s="1207"/>
      <c r="AP356" s="1207"/>
      <c r="AQ356" s="1207"/>
      <c r="AR356" s="1207"/>
      <c r="AS356" s="1207"/>
      <c r="AT356" s="1207"/>
      <c r="AU356" s="1207"/>
      <c r="AV356" s="1207"/>
      <c r="AW356" s="1207"/>
      <c r="AX356" s="1207"/>
      <c r="AY356" s="1207"/>
      <c r="AZ356" s="1207"/>
      <c r="BA356" s="1207"/>
      <c r="BB356" s="1207"/>
    </row>
    <row r="357" spans="1:54" ht="15.5" x14ac:dyDescent="0.35">
      <c r="A357" s="1206" t="s">
        <v>18672</v>
      </c>
      <c r="B357" s="1207"/>
      <c r="C357" s="1207"/>
      <c r="D357" s="1207"/>
      <c r="E357" s="1207"/>
      <c r="F357" s="1207"/>
      <c r="G357" s="1207"/>
      <c r="H357" s="1207"/>
      <c r="I357" s="1207"/>
      <c r="J357" s="1207"/>
      <c r="K357" s="1207"/>
      <c r="L357" s="1207"/>
      <c r="M357" s="1207"/>
      <c r="N357" s="1207"/>
      <c r="O357" s="1207"/>
      <c r="P357" s="1207"/>
      <c r="Q357" s="1207"/>
      <c r="R357" s="1207"/>
      <c r="S357" s="1207"/>
      <c r="T357" s="1207"/>
      <c r="U357" s="1207"/>
      <c r="V357" s="1207"/>
      <c r="W357" s="1207"/>
      <c r="X357" s="1207"/>
      <c r="Y357" s="1207"/>
      <c r="Z357" s="1207"/>
      <c r="AA357" s="1207"/>
      <c r="AB357" s="1207"/>
      <c r="AC357" s="1207"/>
      <c r="AD357" s="1207"/>
      <c r="AE357" s="1207"/>
      <c r="AF357" s="1207"/>
      <c r="AG357" s="1207"/>
      <c r="AH357" s="1207"/>
      <c r="AI357" s="1207"/>
      <c r="AJ357" s="1207"/>
      <c r="AK357" s="1207"/>
      <c r="AL357" s="1207"/>
      <c r="AM357" s="1207"/>
      <c r="AN357" s="1207"/>
      <c r="AO357" s="1207"/>
      <c r="AP357" s="1207"/>
      <c r="AQ357" s="1207"/>
      <c r="AR357" s="1207"/>
      <c r="AS357" s="1207"/>
      <c r="AT357" s="1207"/>
      <c r="AU357" s="1207"/>
      <c r="AV357" s="1207"/>
      <c r="AW357" s="1207"/>
      <c r="AX357" s="1207"/>
      <c r="AY357" s="1207"/>
      <c r="AZ357" s="1207"/>
      <c r="BA357" s="1207"/>
      <c r="BB357" s="1207"/>
    </row>
    <row r="358" spans="1:54" ht="15.5" x14ac:dyDescent="0.35">
      <c r="A358" s="1206" t="s">
        <v>18742</v>
      </c>
      <c r="B358" s="1207" t="s">
        <v>18687</v>
      </c>
      <c r="C358" s="1207"/>
      <c r="D358" s="1207"/>
      <c r="E358" s="1207"/>
      <c r="F358" s="1207"/>
      <c r="G358" s="1207"/>
      <c r="H358" s="1207"/>
      <c r="I358" s="1207"/>
      <c r="J358" s="1207"/>
      <c r="K358" s="1207"/>
      <c r="L358" s="1207"/>
      <c r="M358" s="1207"/>
      <c r="N358" s="1207"/>
      <c r="O358" s="1207"/>
      <c r="P358" s="1207"/>
      <c r="Q358" s="1207"/>
      <c r="R358" s="1207"/>
      <c r="S358" s="1207"/>
      <c r="T358" s="1207"/>
      <c r="U358" s="1207"/>
      <c r="V358" s="1207"/>
      <c r="W358" s="1207"/>
      <c r="X358" s="1207"/>
      <c r="Y358" s="1207"/>
      <c r="Z358" s="1207"/>
      <c r="AA358" s="1207"/>
      <c r="AB358" s="1207"/>
      <c r="AC358" s="1207"/>
      <c r="AD358" s="1207"/>
      <c r="AE358" s="1207"/>
      <c r="AF358" s="1207"/>
      <c r="AG358" s="1207"/>
      <c r="AH358" s="1207"/>
      <c r="AI358" s="1207"/>
      <c r="AJ358" s="1207"/>
      <c r="AK358" s="1207"/>
      <c r="AL358" s="1207"/>
      <c r="AM358" s="1207"/>
      <c r="AN358" s="1207"/>
      <c r="AO358" s="1207"/>
      <c r="AP358" s="1207"/>
      <c r="AQ358" s="1207"/>
      <c r="AR358" s="1207"/>
      <c r="AS358" s="1207"/>
      <c r="AT358" s="1207"/>
      <c r="AU358" s="1207"/>
      <c r="AV358" s="1207"/>
      <c r="AW358" s="1207"/>
      <c r="AX358" s="1207"/>
      <c r="AY358" s="1207"/>
      <c r="AZ358" s="1207"/>
      <c r="BA358" s="1207"/>
      <c r="BB358" s="1207"/>
    </row>
    <row r="359" spans="1:54" ht="15.5" x14ac:dyDescent="0.35">
      <c r="A359" s="1206" t="s">
        <v>18736</v>
      </c>
      <c r="B359" s="1207"/>
      <c r="C359" s="1207"/>
      <c r="D359" s="1207"/>
      <c r="E359" s="1207"/>
      <c r="F359" s="1207"/>
      <c r="G359" s="1207"/>
      <c r="H359" s="1207"/>
      <c r="I359" s="1207"/>
      <c r="J359" s="1207"/>
      <c r="K359" s="1207"/>
      <c r="L359" s="1207"/>
      <c r="M359" s="1207"/>
      <c r="N359" s="1207"/>
      <c r="O359" s="1207"/>
      <c r="P359" s="1207"/>
      <c r="Q359" s="1207"/>
      <c r="R359" s="1207"/>
      <c r="S359" s="1207"/>
      <c r="T359" s="1207"/>
      <c r="U359" s="1207"/>
      <c r="V359" s="1207"/>
      <c r="W359" s="1207"/>
      <c r="X359" s="1207"/>
      <c r="Y359" s="1207"/>
      <c r="Z359" s="1207"/>
      <c r="AA359" s="1207"/>
      <c r="AB359" s="1207"/>
      <c r="AC359" s="1207"/>
      <c r="AD359" s="1207"/>
      <c r="AE359" s="1207"/>
      <c r="AF359" s="1207"/>
      <c r="AG359" s="1207"/>
      <c r="AH359" s="1207"/>
      <c r="AI359" s="1207"/>
      <c r="AJ359" s="1207"/>
      <c r="AK359" s="1207"/>
      <c r="AL359" s="1207"/>
      <c r="AM359" s="1207"/>
      <c r="AN359" s="1207"/>
      <c r="AO359" s="1207"/>
      <c r="AP359" s="1207"/>
      <c r="AQ359" s="1207"/>
      <c r="AR359" s="1207"/>
      <c r="AS359" s="1207"/>
      <c r="AT359" s="1207"/>
      <c r="AU359" s="1207"/>
      <c r="AV359" s="1207"/>
      <c r="AW359" s="1207"/>
      <c r="AX359" s="1207"/>
      <c r="AY359" s="1207"/>
      <c r="AZ359" s="1207"/>
      <c r="BA359" s="1207"/>
      <c r="BB359" s="1207"/>
    </row>
    <row r="360" spans="1:54" ht="15.5" x14ac:dyDescent="0.35">
      <c r="A360" s="1206" t="s">
        <v>18737</v>
      </c>
      <c r="B360" s="1207" t="s">
        <v>18607</v>
      </c>
      <c r="C360" s="1207"/>
      <c r="D360" s="1207"/>
      <c r="E360" s="1207"/>
      <c r="F360" s="1207"/>
      <c r="G360" s="1207"/>
      <c r="H360" s="1207"/>
      <c r="I360" s="1207"/>
      <c r="J360" s="1207"/>
      <c r="K360" s="1207"/>
      <c r="L360" s="1207"/>
      <c r="M360" s="1207"/>
      <c r="N360" s="1207"/>
      <c r="O360" s="1207"/>
      <c r="P360" s="1207"/>
      <c r="Q360" s="1207"/>
      <c r="R360" s="1207"/>
      <c r="S360" s="1207"/>
      <c r="T360" s="1207"/>
      <c r="U360" s="1207"/>
      <c r="V360" s="1207"/>
      <c r="W360" s="1207"/>
      <c r="X360" s="1207"/>
      <c r="Y360" s="1207"/>
      <c r="Z360" s="1207"/>
      <c r="AA360" s="1207"/>
      <c r="AB360" s="1207"/>
      <c r="AC360" s="1207"/>
      <c r="AD360" s="1207"/>
      <c r="AE360" s="1207"/>
      <c r="AF360" s="1207"/>
      <c r="AG360" s="1207"/>
      <c r="AH360" s="1207"/>
      <c r="AI360" s="1207"/>
      <c r="AJ360" s="1207"/>
      <c r="AK360" s="1207"/>
      <c r="AL360" s="1207"/>
      <c r="AM360" s="1207"/>
      <c r="AN360" s="1207"/>
      <c r="AO360" s="1207"/>
      <c r="AP360" s="1207"/>
      <c r="AQ360" s="1207"/>
      <c r="AR360" s="1207"/>
      <c r="AS360" s="1207"/>
      <c r="AT360" s="1207"/>
      <c r="AU360" s="1207"/>
      <c r="AV360" s="1207"/>
      <c r="AW360" s="1207"/>
      <c r="AX360" s="1207"/>
      <c r="AY360" s="1207"/>
      <c r="AZ360" s="1207"/>
      <c r="BA360" s="1207"/>
      <c r="BB360" s="1207"/>
    </row>
    <row r="361" spans="1:54" ht="15.5" x14ac:dyDescent="0.35">
      <c r="A361" s="1206" t="s">
        <v>18728</v>
      </c>
      <c r="B361" s="1207"/>
      <c r="C361" s="1207"/>
      <c r="D361" s="1207"/>
      <c r="E361" s="1207"/>
      <c r="F361" s="1207"/>
      <c r="G361" s="1207"/>
      <c r="H361" s="1207"/>
      <c r="I361" s="1207"/>
      <c r="J361" s="1207"/>
      <c r="K361" s="1207"/>
      <c r="L361" s="1207"/>
      <c r="M361" s="1207"/>
      <c r="N361" s="1207"/>
      <c r="O361" s="1207"/>
      <c r="P361" s="1207"/>
      <c r="Q361" s="1207"/>
      <c r="R361" s="1207"/>
      <c r="S361" s="1207"/>
      <c r="T361" s="1207"/>
      <c r="U361" s="1207"/>
      <c r="V361" s="1207"/>
      <c r="W361" s="1207"/>
      <c r="X361" s="1207"/>
      <c r="Y361" s="1207"/>
      <c r="Z361" s="1207"/>
      <c r="AA361" s="1207"/>
      <c r="AB361" s="1207"/>
      <c r="AC361" s="1207"/>
      <c r="AD361" s="1207"/>
      <c r="AE361" s="1207"/>
      <c r="AF361" s="1207"/>
      <c r="AG361" s="1207"/>
      <c r="AH361" s="1207"/>
      <c r="AI361" s="1207"/>
      <c r="AJ361" s="1207"/>
      <c r="AK361" s="1207"/>
      <c r="AL361" s="1207"/>
      <c r="AM361" s="1207"/>
      <c r="AN361" s="1207"/>
      <c r="AO361" s="1207"/>
      <c r="AP361" s="1207"/>
      <c r="AQ361" s="1207"/>
      <c r="AR361" s="1207"/>
      <c r="AS361" s="1207"/>
      <c r="AT361" s="1207"/>
      <c r="AU361" s="1207"/>
      <c r="AV361" s="1207"/>
      <c r="AW361" s="1207"/>
      <c r="AX361" s="1207"/>
      <c r="AY361" s="1207"/>
      <c r="AZ361" s="1207"/>
      <c r="BA361" s="1207"/>
      <c r="BB361" s="1207"/>
    </row>
    <row r="362" spans="1:54" ht="15.5" x14ac:dyDescent="0.35">
      <c r="A362" s="1206" t="s">
        <v>18739</v>
      </c>
      <c r="B362" s="1207"/>
      <c r="C362" s="1207"/>
      <c r="D362" s="1207"/>
      <c r="E362" s="1207"/>
      <c r="F362" s="1207"/>
      <c r="G362" s="1207"/>
      <c r="H362" s="1207"/>
      <c r="I362" s="1207"/>
      <c r="J362" s="1207"/>
      <c r="K362" s="1207"/>
      <c r="L362" s="1207"/>
      <c r="M362" s="1207"/>
      <c r="N362" s="1207"/>
      <c r="O362" s="1207"/>
      <c r="P362" s="1207"/>
      <c r="Q362" s="1207"/>
      <c r="R362" s="1207"/>
      <c r="S362" s="1207"/>
      <c r="T362" s="1207"/>
      <c r="U362" s="1207"/>
      <c r="V362" s="1207"/>
      <c r="W362" s="1207"/>
      <c r="X362" s="1207"/>
      <c r="Y362" s="1207"/>
      <c r="Z362" s="1207"/>
      <c r="AA362" s="1207"/>
      <c r="AB362" s="1207"/>
      <c r="AC362" s="1207"/>
      <c r="AD362" s="1207"/>
      <c r="AE362" s="1207"/>
      <c r="AF362" s="1207"/>
      <c r="AG362" s="1207"/>
      <c r="AH362" s="1207"/>
      <c r="AI362" s="1207"/>
      <c r="AJ362" s="1207"/>
      <c r="AK362" s="1207"/>
      <c r="AL362" s="1207"/>
      <c r="AM362" s="1207"/>
      <c r="AN362" s="1207"/>
      <c r="AO362" s="1207"/>
      <c r="AP362" s="1207"/>
      <c r="AQ362" s="1207"/>
      <c r="AR362" s="1207"/>
      <c r="AS362" s="1207"/>
      <c r="AT362" s="1207"/>
      <c r="AU362" s="1207"/>
      <c r="AV362" s="1207"/>
      <c r="AW362" s="1207"/>
      <c r="AX362" s="1207"/>
      <c r="AY362" s="1207"/>
      <c r="AZ362" s="1207"/>
      <c r="BA362" s="1207"/>
      <c r="BB362" s="1207"/>
    </row>
    <row r="363" spans="1:54" ht="15.5" x14ac:dyDescent="0.35">
      <c r="A363" s="1206" t="s">
        <v>18644</v>
      </c>
      <c r="B363" s="1207"/>
      <c r="C363" s="1207"/>
      <c r="D363" s="1207"/>
      <c r="E363" s="1207"/>
      <c r="F363" s="1207"/>
      <c r="G363" s="1207"/>
      <c r="H363" s="1207"/>
      <c r="I363" s="1207"/>
      <c r="J363" s="1207"/>
      <c r="K363" s="1207"/>
      <c r="L363" s="1207"/>
      <c r="M363" s="1207"/>
      <c r="N363" s="1207"/>
      <c r="O363" s="1207"/>
      <c r="P363" s="1207"/>
      <c r="Q363" s="1207"/>
      <c r="R363" s="1207"/>
      <c r="S363" s="1207"/>
      <c r="T363" s="1207"/>
      <c r="U363" s="1207"/>
      <c r="V363" s="1207"/>
      <c r="W363" s="1207"/>
      <c r="X363" s="1207"/>
      <c r="Y363" s="1207"/>
      <c r="Z363" s="1207"/>
      <c r="AA363" s="1207"/>
      <c r="AB363" s="1207"/>
      <c r="AC363" s="1207"/>
      <c r="AD363" s="1207"/>
      <c r="AE363" s="1207"/>
      <c r="AF363" s="1207"/>
      <c r="AG363" s="1207"/>
      <c r="AH363" s="1207"/>
      <c r="AI363" s="1207"/>
      <c r="AJ363" s="1207"/>
      <c r="AK363" s="1207"/>
      <c r="AL363" s="1207"/>
      <c r="AM363" s="1207"/>
      <c r="AN363" s="1207"/>
      <c r="AO363" s="1207"/>
      <c r="AP363" s="1207"/>
      <c r="AQ363" s="1207"/>
      <c r="AR363" s="1207"/>
      <c r="AS363" s="1207"/>
      <c r="AT363" s="1207"/>
      <c r="AU363" s="1207"/>
      <c r="AV363" s="1207"/>
      <c r="AW363" s="1207"/>
      <c r="AX363" s="1207"/>
      <c r="AY363" s="1207"/>
      <c r="AZ363" s="1207"/>
      <c r="BA363" s="1207"/>
      <c r="BB363" s="1207"/>
    </row>
    <row r="364" spans="1:54" ht="15.5" x14ac:dyDescent="0.35">
      <c r="A364" s="1206"/>
      <c r="B364" s="1207" t="s">
        <v>18743</v>
      </c>
      <c r="C364" s="1207"/>
      <c r="D364" s="1207"/>
      <c r="E364" s="1207"/>
      <c r="F364" s="1207"/>
      <c r="G364" s="1207"/>
      <c r="H364" s="1207"/>
      <c r="I364" s="1207"/>
      <c r="J364" s="1207"/>
      <c r="K364" s="1207"/>
      <c r="L364" s="1207"/>
      <c r="M364" s="1207"/>
      <c r="N364" s="1207"/>
      <c r="O364" s="1207"/>
      <c r="P364" s="1207"/>
      <c r="Q364" s="1207"/>
      <c r="R364" s="1207"/>
      <c r="S364" s="1207"/>
      <c r="T364" s="1207"/>
      <c r="U364" s="1207"/>
      <c r="V364" s="1207"/>
      <c r="W364" s="1207"/>
      <c r="X364" s="1207"/>
      <c r="Y364" s="1207"/>
      <c r="Z364" s="1207"/>
      <c r="AA364" s="1207"/>
      <c r="AB364" s="1207"/>
      <c r="AC364" s="1207"/>
      <c r="AD364" s="1207"/>
      <c r="AE364" s="1207"/>
      <c r="AF364" s="1207"/>
      <c r="AG364" s="1207"/>
      <c r="AH364" s="1207"/>
      <c r="AI364" s="1207"/>
      <c r="AJ364" s="1207"/>
      <c r="AK364" s="1207"/>
      <c r="AL364" s="1207"/>
      <c r="AM364" s="1207"/>
      <c r="AN364" s="1207"/>
      <c r="AO364" s="1207"/>
      <c r="AP364" s="1207"/>
      <c r="AQ364" s="1207"/>
      <c r="AR364" s="1207"/>
      <c r="AS364" s="1207"/>
      <c r="AT364" s="1207"/>
      <c r="AU364" s="1207"/>
      <c r="AV364" s="1207"/>
      <c r="AW364" s="1207"/>
      <c r="AX364" s="1207"/>
      <c r="AY364" s="1207"/>
      <c r="AZ364" s="1207"/>
      <c r="BA364" s="1207"/>
      <c r="BB364" s="1207"/>
    </row>
    <row r="365" spans="1:54" ht="15.5" x14ac:dyDescent="0.35">
      <c r="A365" s="1206" t="s">
        <v>18744</v>
      </c>
      <c r="B365" s="1207"/>
      <c r="C365" s="1207"/>
      <c r="D365" s="1207"/>
      <c r="E365" s="1207"/>
      <c r="F365" s="1207"/>
      <c r="G365" s="1207"/>
      <c r="H365" s="1207"/>
      <c r="I365" s="1207"/>
      <c r="J365" s="1207"/>
      <c r="K365" s="1207"/>
      <c r="L365" s="1207"/>
      <c r="M365" s="1207"/>
      <c r="N365" s="1207"/>
      <c r="O365" s="1207"/>
      <c r="P365" s="1207"/>
      <c r="Q365" s="1207"/>
      <c r="R365" s="1207"/>
      <c r="S365" s="1207"/>
      <c r="T365" s="1207"/>
      <c r="U365" s="1207"/>
      <c r="V365" s="1207"/>
      <c r="W365" s="1207"/>
      <c r="X365" s="1207"/>
      <c r="Y365" s="1207"/>
      <c r="Z365" s="1207"/>
      <c r="AA365" s="1207"/>
      <c r="AB365" s="1207"/>
      <c r="AC365" s="1207"/>
      <c r="AD365" s="1207"/>
      <c r="AE365" s="1207"/>
      <c r="AF365" s="1207"/>
      <c r="AG365" s="1207"/>
      <c r="AH365" s="1207"/>
      <c r="AI365" s="1207"/>
      <c r="AJ365" s="1207"/>
      <c r="AK365" s="1207"/>
      <c r="AL365" s="1207"/>
      <c r="AM365" s="1207"/>
      <c r="AN365" s="1207"/>
      <c r="AO365" s="1207"/>
      <c r="AP365" s="1207"/>
      <c r="AQ365" s="1207"/>
      <c r="AR365" s="1207"/>
      <c r="AS365" s="1207"/>
      <c r="AT365" s="1207"/>
      <c r="AU365" s="1207"/>
      <c r="AV365" s="1207"/>
      <c r="AW365" s="1207"/>
      <c r="AX365" s="1207"/>
      <c r="AY365" s="1207"/>
      <c r="AZ365" s="1207"/>
      <c r="BA365" s="1207"/>
      <c r="BB365" s="1207"/>
    </row>
    <row r="366" spans="1:54" ht="15.5" x14ac:dyDescent="0.35">
      <c r="A366" s="1206" t="s">
        <v>18745</v>
      </c>
      <c r="B366" s="1207" t="s">
        <v>18687</v>
      </c>
      <c r="C366" s="1207"/>
      <c r="D366" s="1207"/>
      <c r="E366" s="1207"/>
      <c r="F366" s="1207"/>
      <c r="G366" s="1207"/>
      <c r="H366" s="1207"/>
      <c r="I366" s="1207"/>
      <c r="J366" s="1207"/>
      <c r="K366" s="1207"/>
      <c r="L366" s="1207"/>
      <c r="M366" s="1207"/>
      <c r="N366" s="1207"/>
      <c r="O366" s="1207"/>
      <c r="P366" s="1207"/>
      <c r="Q366" s="1207"/>
      <c r="R366" s="1207"/>
      <c r="S366" s="1207"/>
      <c r="T366" s="1207"/>
      <c r="U366" s="1207"/>
      <c r="V366" s="1207"/>
      <c r="W366" s="1207"/>
      <c r="X366" s="1207"/>
      <c r="Y366" s="1207"/>
      <c r="Z366" s="1207"/>
      <c r="AA366" s="1207"/>
      <c r="AB366" s="1207"/>
      <c r="AC366" s="1207"/>
      <c r="AD366" s="1207"/>
      <c r="AE366" s="1207"/>
      <c r="AF366" s="1207"/>
      <c r="AG366" s="1207"/>
      <c r="AH366" s="1207"/>
      <c r="AI366" s="1207"/>
      <c r="AJ366" s="1207"/>
      <c r="AK366" s="1207"/>
      <c r="AL366" s="1207"/>
      <c r="AM366" s="1207"/>
      <c r="AN366" s="1207"/>
      <c r="AO366" s="1207"/>
      <c r="AP366" s="1207"/>
      <c r="AQ366" s="1207"/>
      <c r="AR366" s="1207"/>
      <c r="AS366" s="1207"/>
      <c r="AT366" s="1207"/>
      <c r="AU366" s="1207"/>
      <c r="AV366" s="1207"/>
      <c r="AW366" s="1207"/>
      <c r="AX366" s="1207"/>
      <c r="AY366" s="1207"/>
      <c r="AZ366" s="1207"/>
      <c r="BA366" s="1207"/>
      <c r="BB366" s="1207"/>
    </row>
    <row r="367" spans="1:54" ht="15.5" x14ac:dyDescent="0.35">
      <c r="A367" s="1206" t="s">
        <v>18737</v>
      </c>
      <c r="B367" s="1207" t="s">
        <v>18607</v>
      </c>
      <c r="C367" s="1207"/>
      <c r="D367" s="1207"/>
      <c r="E367" s="1207"/>
      <c r="F367" s="1207"/>
      <c r="G367" s="1207"/>
      <c r="H367" s="1207"/>
      <c r="I367" s="1207"/>
      <c r="J367" s="1207"/>
      <c r="K367" s="1207"/>
      <c r="L367" s="1207"/>
      <c r="M367" s="1207"/>
      <c r="N367" s="1207"/>
      <c r="O367" s="1207"/>
      <c r="P367" s="1207"/>
      <c r="Q367" s="1207"/>
      <c r="R367" s="1207"/>
      <c r="S367" s="1207"/>
      <c r="T367" s="1207"/>
      <c r="U367" s="1207"/>
      <c r="V367" s="1207"/>
      <c r="W367" s="1207"/>
      <c r="X367" s="1207"/>
      <c r="Y367" s="1207"/>
      <c r="Z367" s="1207"/>
      <c r="AA367" s="1207"/>
      <c r="AB367" s="1207"/>
      <c r="AC367" s="1207"/>
      <c r="AD367" s="1207"/>
      <c r="AE367" s="1207"/>
      <c r="AF367" s="1207"/>
      <c r="AG367" s="1207"/>
      <c r="AH367" s="1207"/>
      <c r="AI367" s="1207"/>
      <c r="AJ367" s="1207"/>
      <c r="AK367" s="1207"/>
      <c r="AL367" s="1207"/>
      <c r="AM367" s="1207"/>
      <c r="AN367" s="1207"/>
      <c r="AO367" s="1207"/>
      <c r="AP367" s="1207"/>
      <c r="AQ367" s="1207"/>
      <c r="AR367" s="1207"/>
      <c r="AS367" s="1207"/>
      <c r="AT367" s="1207"/>
      <c r="AU367" s="1207"/>
      <c r="AV367" s="1207"/>
      <c r="AW367" s="1207"/>
      <c r="AX367" s="1207"/>
      <c r="AY367" s="1207"/>
      <c r="AZ367" s="1207"/>
      <c r="BA367" s="1207"/>
      <c r="BB367" s="1207"/>
    </row>
    <row r="368" spans="1:54" ht="15.5" x14ac:dyDescent="0.35">
      <c r="A368" s="1206" t="s">
        <v>18728</v>
      </c>
      <c r="B368" s="1207"/>
      <c r="C368" s="1207"/>
      <c r="D368" s="1207"/>
      <c r="E368" s="1207"/>
      <c r="F368" s="1207"/>
      <c r="G368" s="1207"/>
      <c r="H368" s="1207"/>
      <c r="I368" s="1207"/>
      <c r="J368" s="1207"/>
      <c r="K368" s="1207"/>
      <c r="L368" s="1207"/>
      <c r="M368" s="1207"/>
      <c r="N368" s="1207"/>
      <c r="O368" s="1207"/>
      <c r="P368" s="1207"/>
      <c r="Q368" s="1207"/>
      <c r="R368" s="1207"/>
      <c r="S368" s="1207"/>
      <c r="T368" s="1207"/>
      <c r="U368" s="1207"/>
      <c r="V368" s="1207"/>
      <c r="W368" s="1207"/>
      <c r="X368" s="1207"/>
      <c r="Y368" s="1207"/>
      <c r="Z368" s="1207"/>
      <c r="AA368" s="1207"/>
      <c r="AB368" s="1207"/>
      <c r="AC368" s="1207"/>
      <c r="AD368" s="1207"/>
      <c r="AE368" s="1207"/>
      <c r="AF368" s="1207"/>
      <c r="AG368" s="1207"/>
      <c r="AH368" s="1207"/>
      <c r="AI368" s="1207"/>
      <c r="AJ368" s="1207"/>
      <c r="AK368" s="1207"/>
      <c r="AL368" s="1207"/>
      <c r="AM368" s="1207"/>
      <c r="AN368" s="1207"/>
      <c r="AO368" s="1207"/>
      <c r="AP368" s="1207"/>
      <c r="AQ368" s="1207"/>
      <c r="AR368" s="1207"/>
      <c r="AS368" s="1207"/>
      <c r="AT368" s="1207"/>
      <c r="AU368" s="1207"/>
      <c r="AV368" s="1207"/>
      <c r="AW368" s="1207"/>
      <c r="AX368" s="1207"/>
      <c r="AY368" s="1207"/>
      <c r="AZ368" s="1207"/>
      <c r="BA368" s="1207"/>
      <c r="BB368" s="1207"/>
    </row>
    <row r="369" spans="1:54" ht="15.5" x14ac:dyDescent="0.35">
      <c r="A369" s="1206" t="s">
        <v>18739</v>
      </c>
      <c r="B369" s="1207"/>
      <c r="C369" s="1207"/>
      <c r="D369" s="1207"/>
      <c r="E369" s="1207"/>
      <c r="F369" s="1207"/>
      <c r="G369" s="1207"/>
      <c r="H369" s="1207"/>
      <c r="I369" s="1207"/>
      <c r="J369" s="1207"/>
      <c r="K369" s="1207"/>
      <c r="L369" s="1207"/>
      <c r="M369" s="1207"/>
      <c r="N369" s="1207"/>
      <c r="O369" s="1207"/>
      <c r="P369" s="1207"/>
      <c r="Q369" s="1207"/>
      <c r="R369" s="1207"/>
      <c r="S369" s="1207"/>
      <c r="T369" s="1207"/>
      <c r="U369" s="1207"/>
      <c r="V369" s="1207"/>
      <c r="W369" s="1207"/>
      <c r="X369" s="1207"/>
      <c r="Y369" s="1207"/>
      <c r="Z369" s="1207"/>
      <c r="AA369" s="1207"/>
      <c r="AB369" s="1207"/>
      <c r="AC369" s="1207"/>
      <c r="AD369" s="1207"/>
      <c r="AE369" s="1207"/>
      <c r="AF369" s="1207"/>
      <c r="AG369" s="1207"/>
      <c r="AH369" s="1207"/>
      <c r="AI369" s="1207"/>
      <c r="AJ369" s="1207"/>
      <c r="AK369" s="1207"/>
      <c r="AL369" s="1207"/>
      <c r="AM369" s="1207"/>
      <c r="AN369" s="1207"/>
      <c r="AO369" s="1207"/>
      <c r="AP369" s="1207"/>
      <c r="AQ369" s="1207"/>
      <c r="AR369" s="1207"/>
      <c r="AS369" s="1207"/>
      <c r="AT369" s="1207"/>
      <c r="AU369" s="1207"/>
      <c r="AV369" s="1207"/>
      <c r="AW369" s="1207"/>
      <c r="AX369" s="1207"/>
      <c r="AY369" s="1207"/>
      <c r="AZ369" s="1207"/>
      <c r="BA369" s="1207"/>
      <c r="BB369" s="1207"/>
    </row>
    <row r="370" spans="1:54" ht="15.5" x14ac:dyDescent="0.35">
      <c r="A370" s="1206" t="s">
        <v>18644</v>
      </c>
      <c r="B370" s="1207"/>
      <c r="C370" s="1207"/>
      <c r="D370" s="1207"/>
      <c r="E370" s="1207"/>
      <c r="F370" s="1207"/>
      <c r="G370" s="1207"/>
      <c r="H370" s="1207"/>
      <c r="I370" s="1207"/>
      <c r="J370" s="1207"/>
      <c r="K370" s="1207"/>
      <c r="L370" s="1207"/>
      <c r="M370" s="1207"/>
      <c r="N370" s="1207"/>
      <c r="O370" s="1207"/>
      <c r="P370" s="1207"/>
      <c r="Q370" s="1207"/>
      <c r="R370" s="1207"/>
      <c r="S370" s="1207"/>
      <c r="T370" s="1207"/>
      <c r="U370" s="1207"/>
      <c r="V370" s="1207"/>
      <c r="W370" s="1207"/>
      <c r="X370" s="1207"/>
      <c r="Y370" s="1207"/>
      <c r="Z370" s="1207"/>
      <c r="AA370" s="1207"/>
      <c r="AB370" s="1207"/>
      <c r="AC370" s="1207"/>
      <c r="AD370" s="1207"/>
      <c r="AE370" s="1207"/>
      <c r="AF370" s="1207"/>
      <c r="AG370" s="1207"/>
      <c r="AH370" s="1207"/>
      <c r="AI370" s="1207"/>
      <c r="AJ370" s="1207"/>
      <c r="AK370" s="1207"/>
      <c r="AL370" s="1207"/>
      <c r="AM370" s="1207"/>
      <c r="AN370" s="1207"/>
      <c r="AO370" s="1207"/>
      <c r="AP370" s="1207"/>
      <c r="AQ370" s="1207"/>
      <c r="AR370" s="1207"/>
      <c r="AS370" s="1207"/>
      <c r="AT370" s="1207"/>
      <c r="AU370" s="1207"/>
      <c r="AV370" s="1207"/>
      <c r="AW370" s="1207"/>
      <c r="AX370" s="1207"/>
      <c r="AY370" s="1207"/>
      <c r="AZ370" s="1207"/>
      <c r="BA370" s="1207"/>
      <c r="BB370" s="1207"/>
    </row>
    <row r="371" spans="1:54" ht="15.5" x14ac:dyDescent="0.35">
      <c r="A371" s="1206"/>
      <c r="B371" s="1207" t="s">
        <v>18648</v>
      </c>
      <c r="C371" s="1207"/>
      <c r="D371" s="1207"/>
      <c r="E371" s="1207"/>
      <c r="F371" s="1207"/>
      <c r="G371" s="1207"/>
      <c r="H371" s="1207"/>
      <c r="I371" s="1207"/>
      <c r="J371" s="1207"/>
      <c r="K371" s="1207"/>
      <c r="L371" s="1207"/>
      <c r="M371" s="1207"/>
      <c r="N371" s="1207"/>
      <c r="O371" s="1207"/>
      <c r="P371" s="1207"/>
      <c r="Q371" s="1207"/>
      <c r="R371" s="1207"/>
      <c r="S371" s="1207"/>
      <c r="T371" s="1207"/>
      <c r="U371" s="1207"/>
      <c r="V371" s="1207"/>
      <c r="W371" s="1207"/>
      <c r="X371" s="1207"/>
      <c r="Y371" s="1207"/>
      <c r="Z371" s="1207"/>
      <c r="AA371" s="1207"/>
      <c r="AB371" s="1207"/>
      <c r="AC371" s="1207"/>
      <c r="AD371" s="1207"/>
      <c r="AE371" s="1207"/>
      <c r="AF371" s="1207"/>
      <c r="AG371" s="1207"/>
      <c r="AH371" s="1207"/>
      <c r="AI371" s="1207"/>
      <c r="AJ371" s="1207"/>
      <c r="AK371" s="1207"/>
      <c r="AL371" s="1207"/>
      <c r="AM371" s="1207"/>
      <c r="AN371" s="1207"/>
      <c r="AO371" s="1207"/>
      <c r="AP371" s="1207"/>
      <c r="AQ371" s="1207"/>
      <c r="AR371" s="1207"/>
      <c r="AS371" s="1207"/>
      <c r="AT371" s="1207"/>
      <c r="AU371" s="1207"/>
      <c r="AV371" s="1207"/>
      <c r="AW371" s="1207"/>
      <c r="AX371" s="1207"/>
      <c r="AY371" s="1207"/>
      <c r="AZ371" s="1207"/>
      <c r="BA371" s="1207"/>
      <c r="BB371" s="1207"/>
    </row>
    <row r="372" spans="1:54" ht="15.5" x14ac:dyDescent="0.35">
      <c r="A372" s="1206" t="s">
        <v>18649</v>
      </c>
      <c r="B372" s="1207"/>
      <c r="C372" s="1207"/>
      <c r="D372" s="1207"/>
      <c r="E372" s="1207"/>
      <c r="F372" s="1207"/>
      <c r="G372" s="1207"/>
      <c r="H372" s="1207"/>
      <c r="I372" s="1207"/>
      <c r="J372" s="1207"/>
      <c r="K372" s="1207"/>
      <c r="L372" s="1207"/>
      <c r="M372" s="1207"/>
      <c r="N372" s="1207"/>
      <c r="O372" s="1207"/>
      <c r="P372" s="1207"/>
      <c r="Q372" s="1207"/>
      <c r="R372" s="1207"/>
      <c r="S372" s="1207"/>
      <c r="T372" s="1207"/>
      <c r="U372" s="1207"/>
      <c r="V372" s="1207"/>
      <c r="W372" s="1207"/>
      <c r="X372" s="1207"/>
      <c r="Y372" s="1207"/>
      <c r="Z372" s="1207"/>
      <c r="AA372" s="1207"/>
      <c r="AB372" s="1207"/>
      <c r="AC372" s="1207"/>
      <c r="AD372" s="1207"/>
      <c r="AE372" s="1207"/>
      <c r="AF372" s="1207"/>
      <c r="AG372" s="1207"/>
      <c r="AH372" s="1207"/>
      <c r="AI372" s="1207"/>
      <c r="AJ372" s="1207"/>
      <c r="AK372" s="1207"/>
      <c r="AL372" s="1207"/>
      <c r="AM372" s="1207"/>
      <c r="AN372" s="1207"/>
      <c r="AO372" s="1207"/>
      <c r="AP372" s="1207"/>
      <c r="AQ372" s="1207"/>
      <c r="AR372" s="1207"/>
      <c r="AS372" s="1207"/>
      <c r="AT372" s="1207"/>
      <c r="AU372" s="1207"/>
      <c r="AV372" s="1207"/>
      <c r="AW372" s="1207"/>
      <c r="AX372" s="1207"/>
      <c r="AY372" s="1207"/>
      <c r="AZ372" s="1207"/>
      <c r="BA372" s="1207"/>
      <c r="BB372" s="1207"/>
    </row>
    <row r="373" spans="1:54" ht="15.5" x14ac:dyDescent="0.35">
      <c r="A373" s="1206" t="s">
        <v>18746</v>
      </c>
      <c r="B373" s="1207" t="s">
        <v>18737</v>
      </c>
      <c r="C373" s="1207" t="s">
        <v>18607</v>
      </c>
      <c r="D373" s="1207"/>
      <c r="E373" s="1207"/>
      <c r="F373" s="1207"/>
      <c r="G373" s="1207"/>
      <c r="H373" s="1207"/>
      <c r="I373" s="1207"/>
      <c r="J373" s="1207"/>
      <c r="K373" s="1207"/>
      <c r="L373" s="1207"/>
      <c r="M373" s="1207"/>
      <c r="N373" s="1207"/>
      <c r="O373" s="1207"/>
      <c r="P373" s="1207"/>
      <c r="Q373" s="1207"/>
      <c r="R373" s="1207"/>
      <c r="S373" s="1207"/>
      <c r="T373" s="1207"/>
      <c r="U373" s="1207"/>
      <c r="V373" s="1207"/>
      <c r="W373" s="1207"/>
      <c r="X373" s="1207"/>
      <c r="Y373" s="1207"/>
      <c r="Z373" s="1207"/>
      <c r="AA373" s="1207"/>
      <c r="AB373" s="1207"/>
      <c r="AC373" s="1207"/>
      <c r="AD373" s="1207"/>
      <c r="AE373" s="1207"/>
      <c r="AF373" s="1207"/>
      <c r="AG373" s="1207"/>
      <c r="AH373" s="1207"/>
      <c r="AI373" s="1207"/>
      <c r="AJ373" s="1207"/>
      <c r="AK373" s="1207"/>
      <c r="AL373" s="1207"/>
      <c r="AM373" s="1207"/>
      <c r="AN373" s="1207"/>
      <c r="AO373" s="1207"/>
      <c r="AP373" s="1207"/>
      <c r="AQ373" s="1207"/>
      <c r="AR373" s="1207"/>
      <c r="AS373" s="1207"/>
      <c r="AT373" s="1207"/>
      <c r="AU373" s="1207"/>
      <c r="AV373" s="1207"/>
      <c r="AW373" s="1207"/>
      <c r="AX373" s="1207"/>
      <c r="AY373" s="1207"/>
      <c r="AZ373" s="1207"/>
      <c r="BA373" s="1207"/>
      <c r="BB373" s="1207"/>
    </row>
    <row r="374" spans="1:54" ht="15.5" x14ac:dyDescent="0.35">
      <c r="A374" s="1206" t="s">
        <v>18728</v>
      </c>
      <c r="B374" s="1207"/>
      <c r="C374" s="1207"/>
      <c r="D374" s="1207"/>
      <c r="E374" s="1207"/>
      <c r="F374" s="1207"/>
      <c r="G374" s="1207"/>
      <c r="H374" s="1207"/>
      <c r="I374" s="1207"/>
      <c r="J374" s="1207"/>
      <c r="K374" s="1207"/>
      <c r="L374" s="1207"/>
      <c r="M374" s="1207"/>
      <c r="N374" s="1207"/>
      <c r="O374" s="1207"/>
      <c r="P374" s="1207"/>
      <c r="Q374" s="1207"/>
      <c r="R374" s="1207"/>
      <c r="S374" s="1207"/>
      <c r="T374" s="1207"/>
      <c r="U374" s="1207"/>
      <c r="V374" s="1207"/>
      <c r="W374" s="1207"/>
      <c r="X374" s="1207"/>
      <c r="Y374" s="1207"/>
      <c r="Z374" s="1207"/>
      <c r="AA374" s="1207"/>
      <c r="AB374" s="1207"/>
      <c r="AC374" s="1207"/>
      <c r="AD374" s="1207"/>
      <c r="AE374" s="1207"/>
      <c r="AF374" s="1207"/>
      <c r="AG374" s="1207"/>
      <c r="AH374" s="1207"/>
      <c r="AI374" s="1207"/>
      <c r="AJ374" s="1207"/>
      <c r="AK374" s="1207"/>
      <c r="AL374" s="1207"/>
      <c r="AM374" s="1207"/>
      <c r="AN374" s="1207"/>
      <c r="AO374" s="1207"/>
      <c r="AP374" s="1207"/>
      <c r="AQ374" s="1207"/>
      <c r="AR374" s="1207"/>
      <c r="AS374" s="1207"/>
      <c r="AT374" s="1207"/>
      <c r="AU374" s="1207"/>
      <c r="AV374" s="1207"/>
      <c r="AW374" s="1207"/>
      <c r="AX374" s="1207"/>
      <c r="AY374" s="1207"/>
      <c r="AZ374" s="1207"/>
      <c r="BA374" s="1207"/>
      <c r="BB374" s="1207"/>
    </row>
    <row r="375" spans="1:54" ht="15.5" x14ac:dyDescent="0.35">
      <c r="A375" s="1206" t="s">
        <v>18739</v>
      </c>
      <c r="B375" s="1207"/>
      <c r="C375" s="1207"/>
      <c r="D375" s="1207"/>
      <c r="E375" s="1207"/>
      <c r="F375" s="1207"/>
      <c r="G375" s="1207"/>
      <c r="H375" s="1207"/>
      <c r="I375" s="1207"/>
      <c r="J375" s="1207"/>
      <c r="K375" s="1207"/>
      <c r="L375" s="1207"/>
      <c r="M375" s="1207"/>
      <c r="N375" s="1207"/>
      <c r="O375" s="1207"/>
      <c r="P375" s="1207"/>
      <c r="Q375" s="1207"/>
      <c r="R375" s="1207"/>
      <c r="S375" s="1207"/>
      <c r="T375" s="1207"/>
      <c r="U375" s="1207"/>
      <c r="V375" s="1207"/>
      <c r="W375" s="1207"/>
      <c r="X375" s="1207"/>
      <c r="Y375" s="1207"/>
      <c r="Z375" s="1207"/>
      <c r="AA375" s="1207"/>
      <c r="AB375" s="1207"/>
      <c r="AC375" s="1207"/>
      <c r="AD375" s="1207"/>
      <c r="AE375" s="1207"/>
      <c r="AF375" s="1207"/>
      <c r="AG375" s="1207"/>
      <c r="AH375" s="1207"/>
      <c r="AI375" s="1207"/>
      <c r="AJ375" s="1207"/>
      <c r="AK375" s="1207"/>
      <c r="AL375" s="1207"/>
      <c r="AM375" s="1207"/>
      <c r="AN375" s="1207"/>
      <c r="AO375" s="1207"/>
      <c r="AP375" s="1207"/>
      <c r="AQ375" s="1207"/>
      <c r="AR375" s="1207"/>
      <c r="AS375" s="1207"/>
      <c r="AT375" s="1207"/>
      <c r="AU375" s="1207"/>
      <c r="AV375" s="1207"/>
      <c r="AW375" s="1207"/>
      <c r="AX375" s="1207"/>
      <c r="AY375" s="1207"/>
      <c r="AZ375" s="1207"/>
      <c r="BA375" s="1207"/>
      <c r="BB375" s="1207"/>
    </row>
    <row r="376" spans="1:54" ht="15.5" x14ac:dyDescent="0.35">
      <c r="A376" s="1206" t="s">
        <v>18644</v>
      </c>
      <c r="B376" s="1207"/>
      <c r="C376" s="1207"/>
      <c r="D376" s="1207"/>
      <c r="E376" s="1207"/>
      <c r="F376" s="1207"/>
      <c r="G376" s="1207"/>
      <c r="H376" s="1207"/>
      <c r="I376" s="1207"/>
      <c r="J376" s="1207"/>
      <c r="K376" s="1207"/>
      <c r="L376" s="1207"/>
      <c r="M376" s="1207"/>
      <c r="N376" s="1207"/>
      <c r="O376" s="1207"/>
      <c r="P376" s="1207"/>
      <c r="Q376" s="1207"/>
      <c r="R376" s="1207"/>
      <c r="S376" s="1207"/>
      <c r="T376" s="1207"/>
      <c r="U376" s="1207"/>
      <c r="V376" s="1207"/>
      <c r="W376" s="1207"/>
      <c r="X376" s="1207"/>
      <c r="Y376" s="1207"/>
      <c r="Z376" s="1207"/>
      <c r="AA376" s="1207"/>
      <c r="AB376" s="1207"/>
      <c r="AC376" s="1207"/>
      <c r="AD376" s="1207"/>
      <c r="AE376" s="1207"/>
      <c r="AF376" s="1207"/>
      <c r="AG376" s="1207"/>
      <c r="AH376" s="1207"/>
      <c r="AI376" s="1207"/>
      <c r="AJ376" s="1207"/>
      <c r="AK376" s="1207"/>
      <c r="AL376" s="1207"/>
      <c r="AM376" s="1207"/>
      <c r="AN376" s="1207"/>
      <c r="AO376" s="1207"/>
      <c r="AP376" s="1207"/>
      <c r="AQ376" s="1207"/>
      <c r="AR376" s="1207"/>
      <c r="AS376" s="1207"/>
      <c r="AT376" s="1207"/>
      <c r="AU376" s="1207"/>
      <c r="AV376" s="1207"/>
      <c r="AW376" s="1207"/>
      <c r="AX376" s="1207"/>
      <c r="AY376" s="1207"/>
      <c r="AZ376" s="1207"/>
      <c r="BA376" s="1207"/>
      <c r="BB376" s="1207"/>
    </row>
    <row r="377" spans="1:54" ht="15.5" x14ac:dyDescent="0.35">
      <c r="A377" s="1206"/>
      <c r="B377" s="1207" t="s">
        <v>18747</v>
      </c>
      <c r="C377" s="1207"/>
      <c r="D377" s="1207"/>
      <c r="E377" s="1207"/>
      <c r="F377" s="1207"/>
      <c r="G377" s="1207"/>
      <c r="H377" s="1207"/>
      <c r="I377" s="1207"/>
      <c r="J377" s="1207"/>
      <c r="K377" s="1207"/>
      <c r="L377" s="1207"/>
      <c r="M377" s="1207"/>
      <c r="N377" s="1207"/>
      <c r="O377" s="1207"/>
      <c r="P377" s="1207"/>
      <c r="Q377" s="1207"/>
      <c r="R377" s="1207"/>
      <c r="S377" s="1207"/>
      <c r="T377" s="1207"/>
      <c r="U377" s="1207"/>
      <c r="V377" s="1207"/>
      <c r="W377" s="1207"/>
      <c r="X377" s="1207"/>
      <c r="Y377" s="1207"/>
      <c r="Z377" s="1207"/>
      <c r="AA377" s="1207"/>
      <c r="AB377" s="1207"/>
      <c r="AC377" s="1207"/>
      <c r="AD377" s="1207"/>
      <c r="AE377" s="1207"/>
      <c r="AF377" s="1207"/>
      <c r="AG377" s="1207"/>
      <c r="AH377" s="1207"/>
      <c r="AI377" s="1207"/>
      <c r="AJ377" s="1207"/>
      <c r="AK377" s="1207"/>
      <c r="AL377" s="1207"/>
      <c r="AM377" s="1207"/>
      <c r="AN377" s="1207"/>
      <c r="AO377" s="1207"/>
      <c r="AP377" s="1207"/>
      <c r="AQ377" s="1207"/>
      <c r="AR377" s="1207"/>
      <c r="AS377" s="1207"/>
      <c r="AT377" s="1207"/>
      <c r="AU377" s="1207"/>
      <c r="AV377" s="1207"/>
      <c r="AW377" s="1207"/>
      <c r="AX377" s="1207"/>
      <c r="AY377" s="1207"/>
      <c r="AZ377" s="1207"/>
      <c r="BA377" s="1207"/>
      <c r="BB377" s="1207"/>
    </row>
    <row r="378" spans="1:54" ht="15.5" x14ac:dyDescent="0.35">
      <c r="A378" s="1206" t="s">
        <v>18748</v>
      </c>
      <c r="B378" s="1207"/>
      <c r="C378" s="1207"/>
      <c r="D378" s="1207"/>
      <c r="E378" s="1207"/>
      <c r="F378" s="1207"/>
      <c r="G378" s="1207"/>
      <c r="H378" s="1207"/>
      <c r="I378" s="1207"/>
      <c r="J378" s="1207"/>
      <c r="K378" s="1207"/>
      <c r="L378" s="1207"/>
      <c r="M378" s="1207"/>
      <c r="N378" s="1207"/>
      <c r="O378" s="1207"/>
      <c r="P378" s="1207"/>
      <c r="Q378" s="1207"/>
      <c r="R378" s="1207"/>
      <c r="S378" s="1207"/>
      <c r="T378" s="1207"/>
      <c r="U378" s="1207"/>
      <c r="V378" s="1207"/>
      <c r="W378" s="1207"/>
      <c r="X378" s="1207"/>
      <c r="Y378" s="1207"/>
      <c r="Z378" s="1207"/>
      <c r="AA378" s="1207"/>
      <c r="AB378" s="1207"/>
      <c r="AC378" s="1207"/>
      <c r="AD378" s="1207"/>
      <c r="AE378" s="1207"/>
      <c r="AF378" s="1207"/>
      <c r="AG378" s="1207"/>
      <c r="AH378" s="1207"/>
      <c r="AI378" s="1207"/>
      <c r="AJ378" s="1207"/>
      <c r="AK378" s="1207"/>
      <c r="AL378" s="1207"/>
      <c r="AM378" s="1207"/>
      <c r="AN378" s="1207"/>
      <c r="AO378" s="1207"/>
      <c r="AP378" s="1207"/>
      <c r="AQ378" s="1207"/>
      <c r="AR378" s="1207"/>
      <c r="AS378" s="1207"/>
      <c r="AT378" s="1207"/>
      <c r="AU378" s="1207"/>
      <c r="AV378" s="1207"/>
      <c r="AW378" s="1207"/>
      <c r="AX378" s="1207"/>
      <c r="AY378" s="1207"/>
      <c r="AZ378" s="1207"/>
      <c r="BA378" s="1207"/>
      <c r="BB378" s="1207"/>
    </row>
    <row r="379" spans="1:54" ht="15.5" x14ac:dyDescent="0.35">
      <c r="A379" s="1206" t="s">
        <v>18749</v>
      </c>
      <c r="B379" s="1207" t="s">
        <v>18736</v>
      </c>
      <c r="C379" s="1207" t="s">
        <v>18607</v>
      </c>
      <c r="D379" s="1207"/>
      <c r="E379" s="1207"/>
      <c r="F379" s="1207"/>
      <c r="G379" s="1207"/>
      <c r="H379" s="1207"/>
      <c r="I379" s="1207"/>
      <c r="J379" s="1207"/>
      <c r="K379" s="1207"/>
      <c r="L379" s="1207"/>
      <c r="M379" s="1207"/>
      <c r="N379" s="1207"/>
      <c r="O379" s="1207"/>
      <c r="P379" s="1207"/>
      <c r="Q379" s="1207"/>
      <c r="R379" s="1207"/>
      <c r="S379" s="1207"/>
      <c r="T379" s="1207"/>
      <c r="U379" s="1207"/>
      <c r="V379" s="1207"/>
      <c r="W379" s="1207"/>
      <c r="X379" s="1207"/>
      <c r="Y379" s="1207"/>
      <c r="Z379" s="1207"/>
      <c r="AA379" s="1207"/>
      <c r="AB379" s="1207"/>
      <c r="AC379" s="1207"/>
      <c r="AD379" s="1207"/>
      <c r="AE379" s="1207"/>
      <c r="AF379" s="1207"/>
      <c r="AG379" s="1207"/>
      <c r="AH379" s="1207"/>
      <c r="AI379" s="1207"/>
      <c r="AJ379" s="1207"/>
      <c r="AK379" s="1207"/>
      <c r="AL379" s="1207"/>
      <c r="AM379" s="1207"/>
      <c r="AN379" s="1207"/>
      <c r="AO379" s="1207"/>
      <c r="AP379" s="1207"/>
      <c r="AQ379" s="1207"/>
      <c r="AR379" s="1207"/>
      <c r="AS379" s="1207"/>
      <c r="AT379" s="1207"/>
      <c r="AU379" s="1207"/>
      <c r="AV379" s="1207"/>
      <c r="AW379" s="1207"/>
      <c r="AX379" s="1207"/>
      <c r="AY379" s="1207"/>
      <c r="AZ379" s="1207"/>
      <c r="BA379" s="1207"/>
      <c r="BB379" s="1207"/>
    </row>
    <row r="380" spans="1:54" ht="15.5" x14ac:dyDescent="0.35">
      <c r="A380" s="1206" t="s">
        <v>18728</v>
      </c>
      <c r="B380" s="1207"/>
      <c r="C380" s="1207"/>
      <c r="D380" s="1207"/>
      <c r="E380" s="1207"/>
      <c r="F380" s="1207"/>
      <c r="G380" s="1207"/>
      <c r="H380" s="1207"/>
      <c r="I380" s="1207"/>
      <c r="J380" s="1207"/>
      <c r="K380" s="1207"/>
      <c r="L380" s="1207"/>
      <c r="M380" s="1207"/>
      <c r="N380" s="1207"/>
      <c r="O380" s="1207"/>
      <c r="P380" s="1207"/>
      <c r="Q380" s="1207"/>
      <c r="R380" s="1207"/>
      <c r="S380" s="1207"/>
      <c r="T380" s="1207"/>
      <c r="U380" s="1207"/>
      <c r="V380" s="1207"/>
      <c r="W380" s="1207"/>
      <c r="X380" s="1207"/>
      <c r="Y380" s="1207"/>
      <c r="Z380" s="1207"/>
      <c r="AA380" s="1207"/>
      <c r="AB380" s="1207"/>
      <c r="AC380" s="1207"/>
      <c r="AD380" s="1207"/>
      <c r="AE380" s="1207"/>
      <c r="AF380" s="1207"/>
      <c r="AG380" s="1207"/>
      <c r="AH380" s="1207"/>
      <c r="AI380" s="1207"/>
      <c r="AJ380" s="1207"/>
      <c r="AK380" s="1207"/>
      <c r="AL380" s="1207"/>
      <c r="AM380" s="1207"/>
      <c r="AN380" s="1207"/>
      <c r="AO380" s="1207"/>
      <c r="AP380" s="1207"/>
      <c r="AQ380" s="1207"/>
      <c r="AR380" s="1207"/>
      <c r="AS380" s="1207"/>
      <c r="AT380" s="1207"/>
      <c r="AU380" s="1207"/>
      <c r="AV380" s="1207"/>
      <c r="AW380" s="1207"/>
      <c r="AX380" s="1207"/>
      <c r="AY380" s="1207"/>
      <c r="AZ380" s="1207"/>
      <c r="BA380" s="1207"/>
      <c r="BB380" s="1207"/>
    </row>
    <row r="381" spans="1:54" ht="15.5" x14ac:dyDescent="0.35">
      <c r="A381" s="1206" t="s">
        <v>18611</v>
      </c>
      <c r="B381" s="1207"/>
      <c r="C381" s="1207"/>
      <c r="D381" s="1207"/>
      <c r="E381" s="1207"/>
      <c r="F381" s="1207"/>
      <c r="G381" s="1207"/>
      <c r="H381" s="1207"/>
      <c r="I381" s="1207"/>
      <c r="J381" s="1207"/>
      <c r="K381" s="1207"/>
      <c r="L381" s="1207"/>
      <c r="M381" s="1207"/>
      <c r="N381" s="1207"/>
      <c r="O381" s="1207"/>
      <c r="P381" s="1207"/>
      <c r="Q381" s="1207"/>
      <c r="R381" s="1207"/>
      <c r="S381" s="1207"/>
      <c r="T381" s="1207"/>
      <c r="U381" s="1207"/>
      <c r="V381" s="1207"/>
      <c r="W381" s="1207"/>
      <c r="X381" s="1207"/>
      <c r="Y381" s="1207"/>
      <c r="Z381" s="1207"/>
      <c r="AA381" s="1207"/>
      <c r="AB381" s="1207"/>
      <c r="AC381" s="1207"/>
      <c r="AD381" s="1207"/>
      <c r="AE381" s="1207"/>
      <c r="AF381" s="1207"/>
      <c r="AG381" s="1207"/>
      <c r="AH381" s="1207"/>
      <c r="AI381" s="1207"/>
      <c r="AJ381" s="1207"/>
      <c r="AK381" s="1207"/>
      <c r="AL381" s="1207"/>
      <c r="AM381" s="1207"/>
      <c r="AN381" s="1207"/>
      <c r="AO381" s="1207"/>
      <c r="AP381" s="1207"/>
      <c r="AQ381" s="1207"/>
      <c r="AR381" s="1207"/>
      <c r="AS381" s="1207"/>
      <c r="AT381" s="1207"/>
      <c r="AU381" s="1207"/>
      <c r="AV381" s="1207"/>
      <c r="AW381" s="1207"/>
      <c r="AX381" s="1207"/>
      <c r="AY381" s="1207"/>
      <c r="AZ381" s="1207"/>
      <c r="BA381" s="1207"/>
      <c r="BB381" s="1207"/>
    </row>
    <row r="382" spans="1:54" ht="15.5" x14ac:dyDescent="0.35">
      <c r="A382" s="1206" t="s">
        <v>18750</v>
      </c>
      <c r="B382" s="1207"/>
      <c r="C382" s="1207"/>
      <c r="D382" s="1207"/>
      <c r="E382" s="1207"/>
      <c r="F382" s="1207"/>
      <c r="G382" s="1207"/>
      <c r="H382" s="1207"/>
      <c r="I382" s="1207"/>
      <c r="J382" s="1207"/>
      <c r="K382" s="1207"/>
      <c r="L382" s="1207"/>
      <c r="M382" s="1207"/>
      <c r="N382" s="1207"/>
      <c r="O382" s="1207"/>
      <c r="P382" s="1207"/>
      <c r="Q382" s="1207"/>
      <c r="R382" s="1207"/>
      <c r="S382" s="1207"/>
      <c r="T382" s="1207"/>
      <c r="U382" s="1207"/>
      <c r="V382" s="1207"/>
      <c r="W382" s="1207"/>
      <c r="X382" s="1207"/>
      <c r="Y382" s="1207"/>
      <c r="Z382" s="1207"/>
      <c r="AA382" s="1207"/>
      <c r="AB382" s="1207"/>
      <c r="AC382" s="1207"/>
      <c r="AD382" s="1207"/>
      <c r="AE382" s="1207"/>
      <c r="AF382" s="1207"/>
      <c r="AG382" s="1207"/>
      <c r="AH382" s="1207"/>
      <c r="AI382" s="1207"/>
      <c r="AJ382" s="1207"/>
      <c r="AK382" s="1207"/>
      <c r="AL382" s="1207"/>
      <c r="AM382" s="1207"/>
      <c r="AN382" s="1207"/>
      <c r="AO382" s="1207"/>
      <c r="AP382" s="1207"/>
      <c r="AQ382" s="1207"/>
      <c r="AR382" s="1207"/>
      <c r="AS382" s="1207"/>
      <c r="AT382" s="1207"/>
      <c r="AU382" s="1207"/>
      <c r="AV382" s="1207"/>
      <c r="AW382" s="1207"/>
      <c r="AX382" s="1207"/>
      <c r="AY382" s="1207"/>
      <c r="AZ382" s="1207"/>
      <c r="BA382" s="1207"/>
      <c r="BB382" s="1207"/>
    </row>
    <row r="383" spans="1:54" ht="15.5" x14ac:dyDescent="0.35">
      <c r="A383" s="1206" t="s">
        <v>18751</v>
      </c>
      <c r="B383" s="1207" t="s">
        <v>18671</v>
      </c>
      <c r="C383" s="1207"/>
      <c r="D383" s="1207"/>
      <c r="E383" s="1207"/>
      <c r="F383" s="1207"/>
      <c r="G383" s="1207"/>
      <c r="H383" s="1207"/>
      <c r="I383" s="1207"/>
      <c r="J383" s="1207"/>
      <c r="K383" s="1207"/>
      <c r="L383" s="1207"/>
      <c r="M383" s="1207"/>
      <c r="N383" s="1207"/>
      <c r="O383" s="1207"/>
      <c r="P383" s="1207"/>
      <c r="Q383" s="1207"/>
      <c r="R383" s="1207"/>
      <c r="S383" s="1207"/>
      <c r="T383" s="1207"/>
      <c r="U383" s="1207"/>
      <c r="V383" s="1207"/>
      <c r="W383" s="1207"/>
      <c r="X383" s="1207"/>
      <c r="Y383" s="1207"/>
      <c r="Z383" s="1207"/>
      <c r="AA383" s="1207"/>
      <c r="AB383" s="1207"/>
      <c r="AC383" s="1207"/>
      <c r="AD383" s="1207"/>
      <c r="AE383" s="1207"/>
      <c r="AF383" s="1207"/>
      <c r="AG383" s="1207"/>
      <c r="AH383" s="1207"/>
      <c r="AI383" s="1207"/>
      <c r="AJ383" s="1207"/>
      <c r="AK383" s="1207"/>
      <c r="AL383" s="1207"/>
      <c r="AM383" s="1207"/>
      <c r="AN383" s="1207"/>
      <c r="AO383" s="1207"/>
      <c r="AP383" s="1207"/>
      <c r="AQ383" s="1207"/>
      <c r="AR383" s="1207"/>
      <c r="AS383" s="1207"/>
      <c r="AT383" s="1207"/>
      <c r="AU383" s="1207"/>
      <c r="AV383" s="1207"/>
      <c r="AW383" s="1207"/>
      <c r="AX383" s="1207"/>
      <c r="AY383" s="1207"/>
      <c r="AZ383" s="1207"/>
      <c r="BA383" s="1207"/>
      <c r="BB383" s="1207"/>
    </row>
    <row r="384" spans="1:54" ht="15.5" x14ac:dyDescent="0.35">
      <c r="A384" s="1206" t="s">
        <v>18672</v>
      </c>
      <c r="B384" s="1207"/>
      <c r="C384" s="1207"/>
      <c r="D384" s="1207"/>
      <c r="E384" s="1207"/>
      <c r="F384" s="1207"/>
      <c r="G384" s="1207"/>
      <c r="H384" s="1207"/>
      <c r="I384" s="1207"/>
      <c r="J384" s="1207"/>
      <c r="K384" s="1207"/>
      <c r="L384" s="1207"/>
      <c r="M384" s="1207"/>
      <c r="N384" s="1207"/>
      <c r="O384" s="1207"/>
      <c r="P384" s="1207"/>
      <c r="Q384" s="1207"/>
      <c r="R384" s="1207"/>
      <c r="S384" s="1207"/>
      <c r="T384" s="1207"/>
      <c r="U384" s="1207"/>
      <c r="V384" s="1207"/>
      <c r="W384" s="1207"/>
      <c r="X384" s="1207"/>
      <c r="Y384" s="1207"/>
      <c r="Z384" s="1207"/>
      <c r="AA384" s="1207"/>
      <c r="AB384" s="1207"/>
      <c r="AC384" s="1207"/>
      <c r="AD384" s="1207"/>
      <c r="AE384" s="1207"/>
      <c r="AF384" s="1207"/>
      <c r="AG384" s="1207"/>
      <c r="AH384" s="1207"/>
      <c r="AI384" s="1207"/>
      <c r="AJ384" s="1207"/>
      <c r="AK384" s="1207"/>
      <c r="AL384" s="1207"/>
      <c r="AM384" s="1207"/>
      <c r="AN384" s="1207"/>
      <c r="AO384" s="1207"/>
      <c r="AP384" s="1207"/>
      <c r="AQ384" s="1207"/>
      <c r="AR384" s="1207"/>
      <c r="AS384" s="1207"/>
      <c r="AT384" s="1207"/>
      <c r="AU384" s="1207"/>
      <c r="AV384" s="1207"/>
      <c r="AW384" s="1207"/>
      <c r="AX384" s="1207"/>
      <c r="AY384" s="1207"/>
      <c r="AZ384" s="1207"/>
      <c r="BA384" s="1207"/>
      <c r="BB384" s="1207"/>
    </row>
    <row r="385" spans="1:54" ht="15.5" x14ac:dyDescent="0.35">
      <c r="A385" s="1206" t="s">
        <v>18752</v>
      </c>
      <c r="B385" s="1207" t="s">
        <v>18753</v>
      </c>
      <c r="C385" s="1207"/>
      <c r="D385" s="1207"/>
      <c r="E385" s="1207"/>
      <c r="F385" s="1207"/>
      <c r="G385" s="1207"/>
      <c r="H385" s="1207"/>
      <c r="I385" s="1207"/>
      <c r="J385" s="1207"/>
      <c r="K385" s="1207"/>
      <c r="L385" s="1207"/>
      <c r="M385" s="1207"/>
      <c r="N385" s="1207"/>
      <c r="O385" s="1207"/>
      <c r="P385" s="1207"/>
      <c r="Q385" s="1207"/>
      <c r="R385" s="1207"/>
      <c r="S385" s="1207"/>
      <c r="T385" s="1207"/>
      <c r="U385" s="1207"/>
      <c r="V385" s="1207"/>
      <c r="W385" s="1207"/>
      <c r="X385" s="1207"/>
      <c r="Y385" s="1207"/>
      <c r="Z385" s="1207"/>
      <c r="AA385" s="1207"/>
      <c r="AB385" s="1207"/>
      <c r="AC385" s="1207"/>
      <c r="AD385" s="1207"/>
      <c r="AE385" s="1207"/>
      <c r="AF385" s="1207"/>
      <c r="AG385" s="1207"/>
      <c r="AH385" s="1207"/>
      <c r="AI385" s="1207"/>
      <c r="AJ385" s="1207"/>
      <c r="AK385" s="1207"/>
      <c r="AL385" s="1207"/>
      <c r="AM385" s="1207"/>
      <c r="AN385" s="1207"/>
      <c r="AO385" s="1207"/>
      <c r="AP385" s="1207"/>
      <c r="AQ385" s="1207"/>
      <c r="AR385" s="1207"/>
      <c r="AS385" s="1207"/>
      <c r="AT385" s="1207"/>
      <c r="AU385" s="1207"/>
      <c r="AV385" s="1207"/>
      <c r="AW385" s="1207"/>
      <c r="AX385" s="1207"/>
      <c r="AY385" s="1207"/>
      <c r="AZ385" s="1207"/>
      <c r="BA385" s="1207"/>
      <c r="BB385" s="1207"/>
    </row>
    <row r="386" spans="1:54" ht="15.5" x14ac:dyDescent="0.35">
      <c r="A386" s="1206" t="s">
        <v>18754</v>
      </c>
      <c r="B386" s="1207"/>
      <c r="C386" s="1207"/>
      <c r="D386" s="1207"/>
      <c r="E386" s="1207"/>
      <c r="F386" s="1207"/>
      <c r="G386" s="1207"/>
      <c r="H386" s="1207"/>
      <c r="I386" s="1207"/>
      <c r="J386" s="1207"/>
      <c r="K386" s="1207"/>
      <c r="L386" s="1207"/>
      <c r="M386" s="1207"/>
      <c r="N386" s="1207"/>
      <c r="O386" s="1207"/>
      <c r="P386" s="1207"/>
      <c r="Q386" s="1207"/>
      <c r="R386" s="1207"/>
      <c r="S386" s="1207"/>
      <c r="T386" s="1207"/>
      <c r="U386" s="1207"/>
      <c r="V386" s="1207"/>
      <c r="W386" s="1207"/>
      <c r="X386" s="1207"/>
      <c r="Y386" s="1207"/>
      <c r="Z386" s="1207"/>
      <c r="AA386" s="1207"/>
      <c r="AB386" s="1207"/>
      <c r="AC386" s="1207"/>
      <c r="AD386" s="1207"/>
      <c r="AE386" s="1207"/>
      <c r="AF386" s="1207"/>
      <c r="AG386" s="1207"/>
      <c r="AH386" s="1207"/>
      <c r="AI386" s="1207"/>
      <c r="AJ386" s="1207"/>
      <c r="AK386" s="1207"/>
      <c r="AL386" s="1207"/>
      <c r="AM386" s="1207"/>
      <c r="AN386" s="1207"/>
      <c r="AO386" s="1207"/>
      <c r="AP386" s="1207"/>
      <c r="AQ386" s="1207"/>
      <c r="AR386" s="1207"/>
      <c r="AS386" s="1207"/>
      <c r="AT386" s="1207"/>
      <c r="AU386" s="1207"/>
      <c r="AV386" s="1207"/>
      <c r="AW386" s="1207"/>
      <c r="AX386" s="1207"/>
      <c r="AY386" s="1207"/>
      <c r="AZ386" s="1207"/>
      <c r="BA386" s="1207"/>
      <c r="BB386" s="1207"/>
    </row>
    <row r="387" spans="1:54" ht="15.5" x14ac:dyDescent="0.35">
      <c r="A387" s="1206" t="s">
        <v>18755</v>
      </c>
      <c r="B387" s="1207" t="s">
        <v>18756</v>
      </c>
      <c r="C387" s="1207"/>
      <c r="D387" s="1207"/>
      <c r="E387" s="1207"/>
      <c r="F387" s="1207"/>
      <c r="G387" s="1207"/>
      <c r="H387" s="1207"/>
      <c r="I387" s="1207"/>
      <c r="J387" s="1207"/>
      <c r="K387" s="1207"/>
      <c r="L387" s="1207"/>
      <c r="M387" s="1207"/>
      <c r="N387" s="1207"/>
      <c r="O387" s="1207"/>
      <c r="P387" s="1207"/>
      <c r="Q387" s="1207"/>
      <c r="R387" s="1207"/>
      <c r="S387" s="1207"/>
      <c r="T387" s="1207"/>
      <c r="U387" s="1207"/>
      <c r="V387" s="1207"/>
      <c r="W387" s="1207"/>
      <c r="X387" s="1207"/>
      <c r="Y387" s="1207"/>
      <c r="Z387" s="1207"/>
      <c r="AA387" s="1207"/>
      <c r="AB387" s="1207"/>
      <c r="AC387" s="1207"/>
      <c r="AD387" s="1207"/>
      <c r="AE387" s="1207"/>
      <c r="AF387" s="1207"/>
      <c r="AG387" s="1207"/>
      <c r="AH387" s="1207"/>
      <c r="AI387" s="1207"/>
      <c r="AJ387" s="1207"/>
      <c r="AK387" s="1207"/>
      <c r="AL387" s="1207"/>
      <c r="AM387" s="1207"/>
      <c r="AN387" s="1207"/>
      <c r="AO387" s="1207"/>
      <c r="AP387" s="1207"/>
      <c r="AQ387" s="1207"/>
      <c r="AR387" s="1207"/>
      <c r="AS387" s="1207"/>
      <c r="AT387" s="1207"/>
      <c r="AU387" s="1207"/>
      <c r="AV387" s="1207"/>
      <c r="AW387" s="1207"/>
      <c r="AX387" s="1207"/>
      <c r="AY387" s="1207"/>
      <c r="AZ387" s="1207"/>
      <c r="BA387" s="1207"/>
      <c r="BB387" s="1207"/>
    </row>
    <row r="388" spans="1:54" ht="15.5" x14ac:dyDescent="0.35">
      <c r="A388" s="1206"/>
      <c r="B388" s="1207" t="s">
        <v>18757</v>
      </c>
      <c r="C388" s="1207"/>
      <c r="D388" s="1207" t="s">
        <v>18758</v>
      </c>
      <c r="E388" s="1207"/>
      <c r="F388" s="1207"/>
      <c r="G388" s="1207"/>
      <c r="H388" s="1207"/>
      <c r="I388" s="1207"/>
      <c r="J388" s="1207"/>
      <c r="K388" s="1207"/>
      <c r="L388" s="1207"/>
      <c r="M388" s="1207"/>
      <c r="N388" s="1207"/>
      <c r="O388" s="1207"/>
      <c r="P388" s="1207"/>
      <c r="Q388" s="1207"/>
      <c r="R388" s="1207"/>
      <c r="S388" s="1207"/>
      <c r="T388" s="1207"/>
      <c r="U388" s="1207"/>
      <c r="V388" s="1207"/>
      <c r="W388" s="1207"/>
      <c r="X388" s="1207"/>
      <c r="Y388" s="1207"/>
      <c r="Z388" s="1207"/>
      <c r="AA388" s="1207"/>
      <c r="AB388" s="1207"/>
      <c r="AC388" s="1207"/>
      <c r="AD388" s="1207"/>
      <c r="AE388" s="1207"/>
      <c r="AF388" s="1207"/>
      <c r="AG388" s="1207"/>
      <c r="AH388" s="1207"/>
      <c r="AI388" s="1207"/>
      <c r="AJ388" s="1207"/>
      <c r="AK388" s="1207"/>
      <c r="AL388" s="1207"/>
      <c r="AM388" s="1207"/>
      <c r="AN388" s="1207"/>
      <c r="AO388" s="1207"/>
      <c r="AP388" s="1207"/>
      <c r="AQ388" s="1207"/>
      <c r="AR388" s="1207"/>
      <c r="AS388" s="1207"/>
      <c r="AT388" s="1207"/>
      <c r="AU388" s="1207"/>
      <c r="AV388" s="1207"/>
      <c r="AW388" s="1207"/>
      <c r="AX388" s="1207"/>
      <c r="AY388" s="1207"/>
      <c r="AZ388" s="1207"/>
      <c r="BA388" s="1207"/>
      <c r="BB388" s="1207"/>
    </row>
    <row r="389" spans="1:54" ht="15.5" x14ac:dyDescent="0.35">
      <c r="A389" s="1206"/>
      <c r="B389" s="1207" t="s">
        <v>18759</v>
      </c>
      <c r="C389" s="1207"/>
      <c r="D389" s="1207"/>
      <c r="E389" s="1207"/>
      <c r="F389" s="1207"/>
      <c r="G389" s="1207"/>
      <c r="H389" s="1207"/>
      <c r="I389" s="1207"/>
      <c r="J389" s="1207"/>
      <c r="K389" s="1207"/>
      <c r="L389" s="1207"/>
      <c r="M389" s="1207"/>
      <c r="N389" s="1207"/>
      <c r="O389" s="1207"/>
      <c r="P389" s="1207"/>
      <c r="Q389" s="1207"/>
      <c r="R389" s="1207"/>
      <c r="S389" s="1207"/>
      <c r="T389" s="1207"/>
      <c r="U389" s="1207"/>
      <c r="V389" s="1207"/>
      <c r="W389" s="1207"/>
      <c r="X389" s="1207"/>
      <c r="Y389" s="1207"/>
      <c r="Z389" s="1207"/>
      <c r="AA389" s="1207"/>
      <c r="AB389" s="1207"/>
      <c r="AC389" s="1207"/>
      <c r="AD389" s="1207"/>
      <c r="AE389" s="1207"/>
      <c r="AF389" s="1207"/>
      <c r="AG389" s="1207"/>
      <c r="AH389" s="1207"/>
      <c r="AI389" s="1207"/>
      <c r="AJ389" s="1207"/>
      <c r="AK389" s="1207"/>
      <c r="AL389" s="1207"/>
      <c r="AM389" s="1207"/>
      <c r="AN389" s="1207"/>
      <c r="AO389" s="1207"/>
      <c r="AP389" s="1207"/>
      <c r="AQ389" s="1207"/>
      <c r="AR389" s="1207"/>
      <c r="AS389" s="1207"/>
      <c r="AT389" s="1207"/>
      <c r="AU389" s="1207"/>
      <c r="AV389" s="1207"/>
      <c r="AW389" s="1207"/>
      <c r="AX389" s="1207"/>
      <c r="AY389" s="1207"/>
      <c r="AZ389" s="1207"/>
      <c r="BA389" s="1207"/>
      <c r="BB389" s="1207"/>
    </row>
    <row r="390" spans="1:54" ht="15.5" x14ac:dyDescent="0.35">
      <c r="A390" s="1206" t="s">
        <v>18760</v>
      </c>
      <c r="B390" s="1207"/>
      <c r="C390" s="1207"/>
      <c r="D390" s="1207"/>
      <c r="E390" s="1207"/>
      <c r="F390" s="1207"/>
      <c r="G390" s="1207"/>
      <c r="H390" s="1207"/>
      <c r="I390" s="1207"/>
      <c r="J390" s="1207"/>
      <c r="K390" s="1207"/>
      <c r="L390" s="1207"/>
      <c r="M390" s="1207"/>
      <c r="N390" s="1207"/>
      <c r="O390" s="1207"/>
      <c r="P390" s="1207"/>
      <c r="Q390" s="1207"/>
      <c r="R390" s="1207"/>
      <c r="S390" s="1207"/>
      <c r="T390" s="1207"/>
      <c r="U390" s="1207"/>
      <c r="V390" s="1207"/>
      <c r="W390" s="1207"/>
      <c r="X390" s="1207"/>
      <c r="Y390" s="1207"/>
      <c r="Z390" s="1207"/>
      <c r="AA390" s="1207"/>
      <c r="AB390" s="1207"/>
      <c r="AC390" s="1207"/>
      <c r="AD390" s="1207"/>
      <c r="AE390" s="1207"/>
      <c r="AF390" s="1207"/>
      <c r="AG390" s="1207"/>
      <c r="AH390" s="1207"/>
      <c r="AI390" s="1207"/>
      <c r="AJ390" s="1207"/>
      <c r="AK390" s="1207"/>
      <c r="AL390" s="1207"/>
      <c r="AM390" s="1207"/>
      <c r="AN390" s="1207"/>
      <c r="AO390" s="1207"/>
      <c r="AP390" s="1207"/>
      <c r="AQ390" s="1207"/>
      <c r="AR390" s="1207"/>
      <c r="AS390" s="1207"/>
      <c r="AT390" s="1207"/>
      <c r="AU390" s="1207"/>
      <c r="AV390" s="1207"/>
      <c r="AW390" s="1207"/>
      <c r="AX390" s="1207"/>
      <c r="AY390" s="1207"/>
      <c r="AZ390" s="1207"/>
      <c r="BA390" s="1207"/>
      <c r="BB390" s="1207"/>
    </row>
    <row r="391" spans="1:54" ht="15.5" x14ac:dyDescent="0.35">
      <c r="A391" s="1206" t="s">
        <v>18761</v>
      </c>
      <c r="B391" s="1207" t="s">
        <v>18762</v>
      </c>
      <c r="C391" s="1207" t="s">
        <v>18600</v>
      </c>
      <c r="D391" s="1207"/>
      <c r="E391" s="1207"/>
      <c r="F391" s="1207"/>
      <c r="G391" s="1207"/>
      <c r="H391" s="1207"/>
      <c r="I391" s="1207"/>
      <c r="J391" s="1207"/>
      <c r="K391" s="1207"/>
      <c r="L391" s="1207"/>
      <c r="M391" s="1207"/>
      <c r="N391" s="1207"/>
      <c r="O391" s="1207"/>
      <c r="P391" s="1207"/>
      <c r="Q391" s="1207"/>
      <c r="R391" s="1207"/>
      <c r="S391" s="1207"/>
      <c r="T391" s="1207"/>
      <c r="U391" s="1207"/>
      <c r="V391" s="1207"/>
      <c r="W391" s="1207"/>
      <c r="X391" s="1207"/>
      <c r="Y391" s="1207"/>
      <c r="Z391" s="1207"/>
      <c r="AA391" s="1207"/>
      <c r="AB391" s="1207"/>
      <c r="AC391" s="1207"/>
      <c r="AD391" s="1207"/>
      <c r="AE391" s="1207"/>
      <c r="AF391" s="1207"/>
      <c r="AG391" s="1207"/>
      <c r="AH391" s="1207"/>
      <c r="AI391" s="1207"/>
      <c r="AJ391" s="1207"/>
      <c r="AK391" s="1207"/>
      <c r="AL391" s="1207"/>
      <c r="AM391" s="1207"/>
      <c r="AN391" s="1207"/>
      <c r="AO391" s="1207"/>
      <c r="AP391" s="1207"/>
      <c r="AQ391" s="1207"/>
      <c r="AR391" s="1207"/>
      <c r="AS391" s="1207"/>
      <c r="AT391" s="1207"/>
      <c r="AU391" s="1207"/>
      <c r="AV391" s="1207"/>
      <c r="AW391" s="1207"/>
      <c r="AX391" s="1207"/>
      <c r="AY391" s="1207"/>
      <c r="AZ391" s="1207"/>
      <c r="BA391" s="1207"/>
      <c r="BB391" s="1207"/>
    </row>
    <row r="392" spans="1:54" ht="15.5" x14ac:dyDescent="0.35">
      <c r="A392" s="1206" t="s">
        <v>18601</v>
      </c>
      <c r="B392" s="1207"/>
      <c r="C392" s="1207"/>
      <c r="D392" s="1207"/>
      <c r="E392" s="1207"/>
      <c r="F392" s="1207"/>
      <c r="G392" s="1207"/>
      <c r="H392" s="1207"/>
      <c r="I392" s="1207"/>
      <c r="J392" s="1207"/>
      <c r="K392" s="1207"/>
      <c r="L392" s="1207"/>
      <c r="M392" s="1207"/>
      <c r="N392" s="1207"/>
      <c r="O392" s="1207"/>
      <c r="P392" s="1207"/>
      <c r="Q392" s="1207"/>
      <c r="R392" s="1207"/>
      <c r="S392" s="1207"/>
      <c r="T392" s="1207"/>
      <c r="U392" s="1207"/>
      <c r="V392" s="1207"/>
      <c r="W392" s="1207"/>
      <c r="X392" s="1207"/>
      <c r="Y392" s="1207"/>
      <c r="Z392" s="1207"/>
      <c r="AA392" s="1207"/>
      <c r="AB392" s="1207"/>
      <c r="AC392" s="1207"/>
      <c r="AD392" s="1207"/>
      <c r="AE392" s="1207"/>
      <c r="AF392" s="1207"/>
      <c r="AG392" s="1207"/>
      <c r="AH392" s="1207"/>
      <c r="AI392" s="1207"/>
      <c r="AJ392" s="1207"/>
      <c r="AK392" s="1207"/>
      <c r="AL392" s="1207"/>
      <c r="AM392" s="1207"/>
      <c r="AN392" s="1207"/>
      <c r="AO392" s="1207"/>
      <c r="AP392" s="1207"/>
      <c r="AQ392" s="1207"/>
      <c r="AR392" s="1207"/>
      <c r="AS392" s="1207"/>
      <c r="AT392" s="1207"/>
      <c r="AU392" s="1207"/>
      <c r="AV392" s="1207"/>
      <c r="AW392" s="1207"/>
      <c r="AX392" s="1207"/>
      <c r="AY392" s="1207"/>
      <c r="AZ392" s="1207"/>
      <c r="BA392" s="1207"/>
      <c r="BB392" s="1207"/>
    </row>
    <row r="393" spans="1:54" ht="15.5" x14ac:dyDescent="0.35">
      <c r="A393" s="1206" t="s">
        <v>18763</v>
      </c>
      <c r="B393" s="1207"/>
      <c r="C393" s="1207"/>
      <c r="D393" s="1207"/>
      <c r="E393" s="1207"/>
      <c r="F393" s="1207"/>
      <c r="G393" s="1207"/>
      <c r="H393" s="1207"/>
      <c r="I393" s="1207"/>
      <c r="J393" s="1207"/>
      <c r="K393" s="1207"/>
      <c r="L393" s="1207"/>
      <c r="M393" s="1207"/>
      <c r="N393" s="1207"/>
      <c r="O393" s="1207"/>
      <c r="P393" s="1207"/>
      <c r="Q393" s="1207"/>
      <c r="R393" s="1207"/>
      <c r="S393" s="1207"/>
      <c r="T393" s="1207"/>
      <c r="U393" s="1207"/>
      <c r="V393" s="1207"/>
      <c r="W393" s="1207"/>
      <c r="X393" s="1207"/>
      <c r="Y393" s="1207"/>
      <c r="Z393" s="1207"/>
      <c r="AA393" s="1207"/>
      <c r="AB393" s="1207"/>
      <c r="AC393" s="1207"/>
      <c r="AD393" s="1207"/>
      <c r="AE393" s="1207"/>
      <c r="AF393" s="1207"/>
      <c r="AG393" s="1207"/>
      <c r="AH393" s="1207"/>
      <c r="AI393" s="1207"/>
      <c r="AJ393" s="1207"/>
      <c r="AK393" s="1207"/>
      <c r="AL393" s="1207"/>
      <c r="AM393" s="1207"/>
      <c r="AN393" s="1207"/>
      <c r="AO393" s="1207"/>
      <c r="AP393" s="1207"/>
      <c r="AQ393" s="1207"/>
      <c r="AR393" s="1207"/>
      <c r="AS393" s="1207"/>
      <c r="AT393" s="1207"/>
      <c r="AU393" s="1207"/>
      <c r="AV393" s="1207"/>
      <c r="AW393" s="1207"/>
      <c r="AX393" s="1207"/>
      <c r="AY393" s="1207"/>
      <c r="AZ393" s="1207"/>
      <c r="BA393" s="1207"/>
      <c r="BB393" s="1207"/>
    </row>
    <row r="394" spans="1:54" ht="15.5" x14ac:dyDescent="0.35">
      <c r="A394" s="1206" t="s">
        <v>18758</v>
      </c>
      <c r="B394" s="1207"/>
      <c r="C394" s="1207"/>
      <c r="D394" s="1207"/>
      <c r="E394" s="1207"/>
      <c r="F394" s="1207"/>
      <c r="G394" s="1207"/>
      <c r="H394" s="1207"/>
      <c r="I394" s="1207"/>
      <c r="J394" s="1207"/>
      <c r="K394" s="1207"/>
      <c r="L394" s="1207"/>
      <c r="M394" s="1207"/>
      <c r="N394" s="1207"/>
      <c r="O394" s="1207"/>
      <c r="P394" s="1207"/>
      <c r="Q394" s="1207"/>
      <c r="R394" s="1207"/>
      <c r="S394" s="1207"/>
      <c r="T394" s="1207"/>
      <c r="U394" s="1207"/>
      <c r="V394" s="1207"/>
      <c r="W394" s="1207"/>
      <c r="X394" s="1207"/>
      <c r="Y394" s="1207"/>
      <c r="Z394" s="1207"/>
      <c r="AA394" s="1207"/>
      <c r="AB394" s="1207"/>
      <c r="AC394" s="1207"/>
      <c r="AD394" s="1207"/>
      <c r="AE394" s="1207"/>
      <c r="AF394" s="1207"/>
      <c r="AG394" s="1207"/>
      <c r="AH394" s="1207"/>
      <c r="AI394" s="1207"/>
      <c r="AJ394" s="1207"/>
      <c r="AK394" s="1207"/>
      <c r="AL394" s="1207"/>
      <c r="AM394" s="1207"/>
      <c r="AN394" s="1207"/>
      <c r="AO394" s="1207"/>
      <c r="AP394" s="1207"/>
      <c r="AQ394" s="1207"/>
      <c r="AR394" s="1207"/>
      <c r="AS394" s="1207"/>
      <c r="AT394" s="1207"/>
      <c r="AU394" s="1207"/>
      <c r="AV394" s="1207"/>
      <c r="AW394" s="1207"/>
      <c r="AX394" s="1207"/>
      <c r="AY394" s="1207"/>
      <c r="AZ394" s="1207"/>
      <c r="BA394" s="1207"/>
      <c r="BB394" s="1207"/>
    </row>
    <row r="395" spans="1:54" ht="15.5" x14ac:dyDescent="0.35">
      <c r="A395" s="1206" t="s">
        <v>18631</v>
      </c>
      <c r="B395" s="1207"/>
      <c r="C395" s="1207"/>
      <c r="D395" s="1207"/>
      <c r="E395" s="1207"/>
      <c r="F395" s="1207"/>
      <c r="G395" s="1207"/>
      <c r="H395" s="1207"/>
      <c r="I395" s="1207"/>
      <c r="J395" s="1207"/>
      <c r="K395" s="1207"/>
      <c r="L395" s="1207"/>
      <c r="M395" s="1207"/>
      <c r="N395" s="1207"/>
      <c r="O395" s="1207"/>
      <c r="P395" s="1207"/>
      <c r="Q395" s="1207"/>
      <c r="R395" s="1207"/>
      <c r="S395" s="1207"/>
      <c r="T395" s="1207"/>
      <c r="U395" s="1207"/>
      <c r="V395" s="1207"/>
      <c r="W395" s="1207"/>
      <c r="X395" s="1207"/>
      <c r="Y395" s="1207"/>
      <c r="Z395" s="1207"/>
      <c r="AA395" s="1207"/>
      <c r="AB395" s="1207"/>
      <c r="AC395" s="1207"/>
      <c r="AD395" s="1207"/>
      <c r="AE395" s="1207"/>
      <c r="AF395" s="1207"/>
      <c r="AG395" s="1207"/>
      <c r="AH395" s="1207"/>
      <c r="AI395" s="1207"/>
      <c r="AJ395" s="1207"/>
      <c r="AK395" s="1207"/>
      <c r="AL395" s="1207"/>
      <c r="AM395" s="1207"/>
      <c r="AN395" s="1207"/>
      <c r="AO395" s="1207"/>
      <c r="AP395" s="1207"/>
      <c r="AQ395" s="1207"/>
      <c r="AR395" s="1207"/>
      <c r="AS395" s="1207"/>
      <c r="AT395" s="1207"/>
      <c r="AU395" s="1207"/>
      <c r="AV395" s="1207"/>
      <c r="AW395" s="1207"/>
      <c r="AX395" s="1207"/>
      <c r="AY395" s="1207"/>
      <c r="AZ395" s="1207"/>
      <c r="BA395" s="1207"/>
      <c r="BB395" s="1207"/>
    </row>
    <row r="396" spans="1:54" ht="15.5" x14ac:dyDescent="0.35">
      <c r="A396" s="1206" t="s">
        <v>18764</v>
      </c>
      <c r="B396" s="1207"/>
      <c r="C396" s="1207"/>
      <c r="D396" s="1207"/>
      <c r="E396" s="1207"/>
      <c r="F396" s="1207"/>
      <c r="G396" s="1207"/>
      <c r="H396" s="1207"/>
      <c r="I396" s="1207"/>
      <c r="J396" s="1207"/>
      <c r="K396" s="1207"/>
      <c r="L396" s="1207"/>
      <c r="M396" s="1207"/>
      <c r="N396" s="1207"/>
      <c r="O396" s="1207"/>
      <c r="P396" s="1207"/>
      <c r="Q396" s="1207"/>
      <c r="R396" s="1207"/>
      <c r="S396" s="1207"/>
      <c r="T396" s="1207"/>
      <c r="U396" s="1207"/>
      <c r="V396" s="1207"/>
      <c r="W396" s="1207"/>
      <c r="X396" s="1207"/>
      <c r="Y396" s="1207"/>
      <c r="Z396" s="1207"/>
      <c r="AA396" s="1207"/>
      <c r="AB396" s="1207"/>
      <c r="AC396" s="1207"/>
      <c r="AD396" s="1207"/>
      <c r="AE396" s="1207"/>
      <c r="AF396" s="1207"/>
      <c r="AG396" s="1207"/>
      <c r="AH396" s="1207"/>
      <c r="AI396" s="1207"/>
      <c r="AJ396" s="1207"/>
      <c r="AK396" s="1207"/>
      <c r="AL396" s="1207"/>
      <c r="AM396" s="1207"/>
      <c r="AN396" s="1207"/>
      <c r="AO396" s="1207"/>
      <c r="AP396" s="1207"/>
      <c r="AQ396" s="1207"/>
      <c r="AR396" s="1207"/>
      <c r="AS396" s="1207"/>
      <c r="AT396" s="1207"/>
      <c r="AU396" s="1207"/>
      <c r="AV396" s="1207"/>
      <c r="AW396" s="1207"/>
      <c r="AX396" s="1207"/>
      <c r="AY396" s="1207"/>
      <c r="AZ396" s="1207"/>
      <c r="BA396" s="1207"/>
      <c r="BB396" s="1207"/>
    </row>
    <row r="397" spans="1:54" ht="15.5" x14ac:dyDescent="0.35">
      <c r="A397" s="1206" t="s">
        <v>18765</v>
      </c>
      <c r="B397" s="1207"/>
      <c r="C397" s="1207"/>
      <c r="D397" s="1207"/>
      <c r="E397" s="1207"/>
      <c r="F397" s="1207"/>
      <c r="G397" s="1207"/>
      <c r="H397" s="1207"/>
      <c r="I397" s="1207"/>
      <c r="J397" s="1207"/>
      <c r="K397" s="1207"/>
      <c r="L397" s="1207"/>
      <c r="M397" s="1207"/>
      <c r="N397" s="1207"/>
      <c r="O397" s="1207"/>
      <c r="P397" s="1207"/>
      <c r="Q397" s="1207"/>
      <c r="R397" s="1207"/>
      <c r="S397" s="1207"/>
      <c r="T397" s="1207"/>
      <c r="U397" s="1207"/>
      <c r="V397" s="1207"/>
      <c r="W397" s="1207"/>
      <c r="X397" s="1207"/>
      <c r="Y397" s="1207"/>
      <c r="Z397" s="1207"/>
      <c r="AA397" s="1207"/>
      <c r="AB397" s="1207"/>
      <c r="AC397" s="1207"/>
      <c r="AD397" s="1207"/>
      <c r="AE397" s="1207"/>
      <c r="AF397" s="1207"/>
      <c r="AG397" s="1207"/>
      <c r="AH397" s="1207"/>
      <c r="AI397" s="1207"/>
      <c r="AJ397" s="1207"/>
      <c r="AK397" s="1207"/>
      <c r="AL397" s="1207"/>
      <c r="AM397" s="1207"/>
      <c r="AN397" s="1207"/>
      <c r="AO397" s="1207"/>
      <c r="AP397" s="1207"/>
      <c r="AQ397" s="1207"/>
      <c r="AR397" s="1207"/>
      <c r="AS397" s="1207"/>
      <c r="AT397" s="1207"/>
      <c r="AU397" s="1207"/>
      <c r="AV397" s="1207"/>
      <c r="AW397" s="1207"/>
      <c r="AX397" s="1207"/>
      <c r="AY397" s="1207"/>
      <c r="AZ397" s="1207"/>
      <c r="BA397" s="1207"/>
      <c r="BB397" s="1207"/>
    </row>
    <row r="398" spans="1:54" ht="15.5" x14ac:dyDescent="0.35">
      <c r="A398" s="1206" t="s">
        <v>18766</v>
      </c>
      <c r="B398" s="1207" t="s">
        <v>18767</v>
      </c>
      <c r="C398" s="1207"/>
      <c r="D398" s="1207"/>
      <c r="E398" s="1207"/>
      <c r="F398" s="1207"/>
      <c r="G398" s="1207"/>
      <c r="H398" s="1207"/>
      <c r="I398" s="1207"/>
      <c r="J398" s="1207"/>
      <c r="K398" s="1207"/>
      <c r="L398" s="1207"/>
      <c r="M398" s="1207"/>
      <c r="N398" s="1207"/>
      <c r="O398" s="1207"/>
      <c r="P398" s="1207"/>
      <c r="Q398" s="1207"/>
      <c r="R398" s="1207"/>
      <c r="S398" s="1207"/>
      <c r="T398" s="1207"/>
      <c r="U398" s="1207"/>
      <c r="V398" s="1207"/>
      <c r="W398" s="1207"/>
      <c r="X398" s="1207"/>
      <c r="Y398" s="1207"/>
      <c r="Z398" s="1207"/>
      <c r="AA398" s="1207"/>
      <c r="AB398" s="1207"/>
      <c r="AC398" s="1207"/>
      <c r="AD398" s="1207"/>
      <c r="AE398" s="1207"/>
      <c r="AF398" s="1207"/>
      <c r="AG398" s="1207"/>
      <c r="AH398" s="1207"/>
      <c r="AI398" s="1207"/>
      <c r="AJ398" s="1207"/>
      <c r="AK398" s="1207"/>
      <c r="AL398" s="1207"/>
      <c r="AM398" s="1207"/>
      <c r="AN398" s="1207"/>
      <c r="AO398" s="1207"/>
      <c r="AP398" s="1207"/>
      <c r="AQ398" s="1207"/>
      <c r="AR398" s="1207"/>
      <c r="AS398" s="1207"/>
      <c r="AT398" s="1207"/>
      <c r="AU398" s="1207"/>
      <c r="AV398" s="1207"/>
      <c r="AW398" s="1207"/>
      <c r="AX398" s="1207"/>
      <c r="AY398" s="1207"/>
      <c r="AZ398" s="1207"/>
      <c r="BA398" s="1207"/>
      <c r="BB398" s="1207"/>
    </row>
    <row r="399" spans="1:54" ht="15.5" x14ac:dyDescent="0.35">
      <c r="A399" s="1206" t="s">
        <v>18768</v>
      </c>
      <c r="B399" s="1207"/>
      <c r="C399" s="1207"/>
      <c r="D399" s="1207"/>
      <c r="E399" s="1207"/>
      <c r="F399" s="1207"/>
      <c r="G399" s="1207"/>
      <c r="H399" s="1207"/>
      <c r="I399" s="1207"/>
      <c r="J399" s="1207"/>
      <c r="K399" s="1207"/>
      <c r="L399" s="1207"/>
      <c r="M399" s="1207"/>
      <c r="N399" s="1207"/>
      <c r="O399" s="1207"/>
      <c r="P399" s="1207"/>
      <c r="Q399" s="1207"/>
      <c r="R399" s="1207"/>
      <c r="S399" s="1207"/>
      <c r="T399" s="1207"/>
      <c r="U399" s="1207"/>
      <c r="V399" s="1207"/>
      <c r="W399" s="1207"/>
      <c r="X399" s="1207"/>
      <c r="Y399" s="1207"/>
      <c r="Z399" s="1207"/>
      <c r="AA399" s="1207"/>
      <c r="AB399" s="1207"/>
      <c r="AC399" s="1207"/>
      <c r="AD399" s="1207"/>
      <c r="AE399" s="1207"/>
      <c r="AF399" s="1207"/>
      <c r="AG399" s="1207"/>
      <c r="AH399" s="1207"/>
      <c r="AI399" s="1207"/>
      <c r="AJ399" s="1207"/>
      <c r="AK399" s="1207"/>
      <c r="AL399" s="1207"/>
      <c r="AM399" s="1207"/>
      <c r="AN399" s="1207"/>
      <c r="AO399" s="1207"/>
      <c r="AP399" s="1207"/>
      <c r="AQ399" s="1207"/>
      <c r="AR399" s="1207"/>
      <c r="AS399" s="1207"/>
      <c r="AT399" s="1207"/>
      <c r="AU399" s="1207"/>
      <c r="AV399" s="1207"/>
      <c r="AW399" s="1207"/>
      <c r="AX399" s="1207"/>
      <c r="AY399" s="1207"/>
      <c r="AZ399" s="1207"/>
      <c r="BA399" s="1207"/>
      <c r="BB399" s="1207"/>
    </row>
    <row r="400" spans="1:54" ht="15.5" x14ac:dyDescent="0.35">
      <c r="A400" s="1206" t="s">
        <v>18671</v>
      </c>
      <c r="B400" s="1207"/>
      <c r="C400" s="1207"/>
      <c r="D400" s="1207"/>
      <c r="E400" s="1207"/>
      <c r="F400" s="1207"/>
      <c r="G400" s="1207"/>
      <c r="H400" s="1207"/>
      <c r="I400" s="1207"/>
      <c r="J400" s="1207"/>
      <c r="K400" s="1207"/>
      <c r="L400" s="1207"/>
      <c r="M400" s="1207"/>
      <c r="N400" s="1207"/>
      <c r="O400" s="1207"/>
      <c r="P400" s="1207"/>
      <c r="Q400" s="1207"/>
      <c r="R400" s="1207"/>
      <c r="S400" s="1207"/>
      <c r="T400" s="1207"/>
      <c r="U400" s="1207"/>
      <c r="V400" s="1207"/>
      <c r="W400" s="1207"/>
      <c r="X400" s="1207"/>
      <c r="Y400" s="1207"/>
      <c r="Z400" s="1207"/>
      <c r="AA400" s="1207"/>
      <c r="AB400" s="1207"/>
      <c r="AC400" s="1207"/>
      <c r="AD400" s="1207"/>
      <c r="AE400" s="1207"/>
      <c r="AF400" s="1207"/>
      <c r="AG400" s="1207"/>
      <c r="AH400" s="1207"/>
      <c r="AI400" s="1207"/>
      <c r="AJ400" s="1207"/>
      <c r="AK400" s="1207"/>
      <c r="AL400" s="1207"/>
      <c r="AM400" s="1207"/>
      <c r="AN400" s="1207"/>
      <c r="AO400" s="1207"/>
      <c r="AP400" s="1207"/>
      <c r="AQ400" s="1207"/>
      <c r="AR400" s="1207"/>
      <c r="AS400" s="1207"/>
      <c r="AT400" s="1207"/>
      <c r="AU400" s="1207"/>
      <c r="AV400" s="1207"/>
      <c r="AW400" s="1207"/>
      <c r="AX400" s="1207"/>
      <c r="AY400" s="1207"/>
      <c r="AZ400" s="1207"/>
      <c r="BA400" s="1207"/>
      <c r="BB400" s="1207"/>
    </row>
    <row r="401" spans="1:54" ht="15.5" x14ac:dyDescent="0.35">
      <c r="A401" s="1206" t="s">
        <v>18672</v>
      </c>
      <c r="B401" s="1207"/>
      <c r="C401" s="1207"/>
      <c r="D401" s="1207"/>
      <c r="E401" s="1207"/>
      <c r="F401" s="1207"/>
      <c r="G401" s="1207"/>
      <c r="H401" s="1207"/>
      <c r="I401" s="1207"/>
      <c r="J401" s="1207"/>
      <c r="K401" s="1207"/>
      <c r="L401" s="1207"/>
      <c r="M401" s="1207"/>
      <c r="N401" s="1207"/>
      <c r="O401" s="1207"/>
      <c r="P401" s="1207"/>
      <c r="Q401" s="1207"/>
      <c r="R401" s="1207"/>
      <c r="S401" s="1207"/>
      <c r="T401" s="1207"/>
      <c r="U401" s="1207"/>
      <c r="V401" s="1207"/>
      <c r="W401" s="1207"/>
      <c r="X401" s="1207"/>
      <c r="Y401" s="1207"/>
      <c r="Z401" s="1207"/>
      <c r="AA401" s="1207"/>
      <c r="AB401" s="1207"/>
      <c r="AC401" s="1207"/>
      <c r="AD401" s="1207"/>
      <c r="AE401" s="1207"/>
      <c r="AF401" s="1207"/>
      <c r="AG401" s="1207"/>
      <c r="AH401" s="1207"/>
      <c r="AI401" s="1207"/>
      <c r="AJ401" s="1207"/>
      <c r="AK401" s="1207"/>
      <c r="AL401" s="1207"/>
      <c r="AM401" s="1207"/>
      <c r="AN401" s="1207"/>
      <c r="AO401" s="1207"/>
      <c r="AP401" s="1207"/>
      <c r="AQ401" s="1207"/>
      <c r="AR401" s="1207"/>
      <c r="AS401" s="1207"/>
      <c r="AT401" s="1207"/>
      <c r="AU401" s="1207"/>
      <c r="AV401" s="1207"/>
      <c r="AW401" s="1207"/>
      <c r="AX401" s="1207"/>
      <c r="AY401" s="1207"/>
      <c r="AZ401" s="1207"/>
      <c r="BA401" s="1207"/>
      <c r="BB401" s="1207"/>
    </row>
    <row r="402" spans="1:54" ht="15.5" x14ac:dyDescent="0.35">
      <c r="A402" s="1206" t="s">
        <v>18769</v>
      </c>
      <c r="B402" s="1207"/>
      <c r="C402" s="1207"/>
      <c r="D402" s="1207"/>
      <c r="E402" s="1207"/>
      <c r="F402" s="1207"/>
      <c r="G402" s="1207"/>
      <c r="H402" s="1207"/>
      <c r="I402" s="1207"/>
      <c r="J402" s="1207"/>
      <c r="K402" s="1207"/>
      <c r="L402" s="1207"/>
      <c r="M402" s="1207"/>
      <c r="N402" s="1207"/>
      <c r="O402" s="1207"/>
      <c r="P402" s="1207"/>
      <c r="Q402" s="1207"/>
      <c r="R402" s="1207"/>
      <c r="S402" s="1207"/>
      <c r="T402" s="1207"/>
      <c r="U402" s="1207"/>
      <c r="V402" s="1207"/>
      <c r="W402" s="1207"/>
      <c r="X402" s="1207"/>
      <c r="Y402" s="1207"/>
      <c r="Z402" s="1207"/>
      <c r="AA402" s="1207"/>
      <c r="AB402" s="1207"/>
      <c r="AC402" s="1207"/>
      <c r="AD402" s="1207"/>
      <c r="AE402" s="1207"/>
      <c r="AF402" s="1207"/>
      <c r="AG402" s="1207"/>
      <c r="AH402" s="1207"/>
      <c r="AI402" s="1207"/>
      <c r="AJ402" s="1207"/>
      <c r="AK402" s="1207"/>
      <c r="AL402" s="1207"/>
      <c r="AM402" s="1207"/>
      <c r="AN402" s="1207"/>
      <c r="AO402" s="1207"/>
      <c r="AP402" s="1207"/>
      <c r="AQ402" s="1207"/>
      <c r="AR402" s="1207"/>
      <c r="AS402" s="1207"/>
      <c r="AT402" s="1207"/>
      <c r="AU402" s="1207"/>
      <c r="AV402" s="1207"/>
      <c r="AW402" s="1207"/>
      <c r="AX402" s="1207"/>
      <c r="AY402" s="1207"/>
      <c r="AZ402" s="1207"/>
      <c r="BA402" s="1207"/>
      <c r="BB402" s="1207"/>
    </row>
    <row r="403" spans="1:54" ht="15.5" x14ac:dyDescent="0.35">
      <c r="A403" s="1206" t="s">
        <v>18648</v>
      </c>
      <c r="B403" s="1207"/>
      <c r="C403" s="1207"/>
      <c r="D403" s="1207"/>
      <c r="E403" s="1207"/>
      <c r="F403" s="1207"/>
      <c r="G403" s="1207"/>
      <c r="H403" s="1207"/>
      <c r="I403" s="1207"/>
      <c r="J403" s="1207"/>
      <c r="K403" s="1207"/>
      <c r="L403" s="1207"/>
      <c r="M403" s="1207"/>
      <c r="N403" s="1207"/>
      <c r="O403" s="1207"/>
      <c r="P403" s="1207"/>
      <c r="Q403" s="1207"/>
      <c r="R403" s="1207"/>
      <c r="S403" s="1207"/>
      <c r="T403" s="1207"/>
      <c r="U403" s="1207"/>
      <c r="V403" s="1207"/>
      <c r="W403" s="1207"/>
      <c r="X403" s="1207"/>
      <c r="Y403" s="1207"/>
      <c r="Z403" s="1207"/>
      <c r="AA403" s="1207"/>
      <c r="AB403" s="1207"/>
      <c r="AC403" s="1207"/>
      <c r="AD403" s="1207"/>
      <c r="AE403" s="1207"/>
      <c r="AF403" s="1207"/>
      <c r="AG403" s="1207"/>
      <c r="AH403" s="1207"/>
      <c r="AI403" s="1207"/>
      <c r="AJ403" s="1207"/>
      <c r="AK403" s="1207"/>
      <c r="AL403" s="1207"/>
      <c r="AM403" s="1207"/>
      <c r="AN403" s="1207"/>
      <c r="AO403" s="1207"/>
      <c r="AP403" s="1207"/>
      <c r="AQ403" s="1207"/>
      <c r="AR403" s="1207"/>
      <c r="AS403" s="1207"/>
      <c r="AT403" s="1207"/>
      <c r="AU403" s="1207"/>
      <c r="AV403" s="1207"/>
      <c r="AW403" s="1207"/>
      <c r="AX403" s="1207"/>
      <c r="AY403" s="1207"/>
      <c r="AZ403" s="1207"/>
      <c r="BA403" s="1207"/>
      <c r="BB403" s="1207"/>
    </row>
    <row r="404" spans="1:54" ht="15.5" x14ac:dyDescent="0.35">
      <c r="A404" s="1206" t="s">
        <v>18649</v>
      </c>
      <c r="B404" s="1207"/>
      <c r="C404" s="1207"/>
      <c r="D404" s="1207"/>
      <c r="E404" s="1207"/>
      <c r="F404" s="1207"/>
      <c r="G404" s="1207"/>
      <c r="H404" s="1207"/>
      <c r="I404" s="1207"/>
      <c r="J404" s="1207"/>
      <c r="K404" s="1207"/>
      <c r="L404" s="1207"/>
      <c r="M404" s="1207"/>
      <c r="N404" s="1207"/>
      <c r="O404" s="1207"/>
      <c r="P404" s="1207"/>
      <c r="Q404" s="1207"/>
      <c r="R404" s="1207"/>
      <c r="S404" s="1207"/>
      <c r="T404" s="1207"/>
      <c r="U404" s="1207"/>
      <c r="V404" s="1207"/>
      <c r="W404" s="1207"/>
      <c r="X404" s="1207"/>
      <c r="Y404" s="1207"/>
      <c r="Z404" s="1207"/>
      <c r="AA404" s="1207"/>
      <c r="AB404" s="1207"/>
      <c r="AC404" s="1207"/>
      <c r="AD404" s="1207"/>
      <c r="AE404" s="1207"/>
      <c r="AF404" s="1207"/>
      <c r="AG404" s="1207"/>
      <c r="AH404" s="1207"/>
      <c r="AI404" s="1207"/>
      <c r="AJ404" s="1207"/>
      <c r="AK404" s="1207"/>
      <c r="AL404" s="1207"/>
      <c r="AM404" s="1207"/>
      <c r="AN404" s="1207"/>
      <c r="AO404" s="1207"/>
      <c r="AP404" s="1207"/>
      <c r="AQ404" s="1207"/>
      <c r="AR404" s="1207"/>
      <c r="AS404" s="1207"/>
      <c r="AT404" s="1207"/>
      <c r="AU404" s="1207"/>
      <c r="AV404" s="1207"/>
      <c r="AW404" s="1207"/>
      <c r="AX404" s="1207"/>
      <c r="AY404" s="1207"/>
      <c r="AZ404" s="1207"/>
      <c r="BA404" s="1207"/>
      <c r="BB404" s="1207"/>
    </row>
    <row r="405" spans="1:54" ht="15.5" x14ac:dyDescent="0.35">
      <c r="A405" s="1206" t="s">
        <v>18770</v>
      </c>
      <c r="B405" s="1207"/>
      <c r="C405" s="1207"/>
      <c r="D405" s="1207"/>
      <c r="E405" s="1207"/>
      <c r="F405" s="1207"/>
      <c r="G405" s="1207"/>
      <c r="H405" s="1207"/>
      <c r="I405" s="1207"/>
      <c r="J405" s="1207"/>
      <c r="K405" s="1207"/>
      <c r="L405" s="1207"/>
      <c r="M405" s="1207"/>
      <c r="N405" s="1207"/>
      <c r="O405" s="1207"/>
      <c r="P405" s="1207"/>
      <c r="Q405" s="1207"/>
      <c r="R405" s="1207"/>
      <c r="S405" s="1207"/>
      <c r="T405" s="1207"/>
      <c r="U405" s="1207"/>
      <c r="V405" s="1207"/>
      <c r="W405" s="1207"/>
      <c r="X405" s="1207"/>
      <c r="Y405" s="1207"/>
      <c r="Z405" s="1207"/>
      <c r="AA405" s="1207"/>
      <c r="AB405" s="1207"/>
      <c r="AC405" s="1207"/>
      <c r="AD405" s="1207"/>
      <c r="AE405" s="1207"/>
      <c r="AF405" s="1207"/>
      <c r="AG405" s="1207"/>
      <c r="AH405" s="1207"/>
      <c r="AI405" s="1207"/>
      <c r="AJ405" s="1207"/>
      <c r="AK405" s="1207"/>
      <c r="AL405" s="1207"/>
      <c r="AM405" s="1207"/>
      <c r="AN405" s="1207"/>
      <c r="AO405" s="1207"/>
      <c r="AP405" s="1207"/>
      <c r="AQ405" s="1207"/>
      <c r="AR405" s="1207"/>
      <c r="AS405" s="1207"/>
      <c r="AT405" s="1207"/>
      <c r="AU405" s="1207"/>
      <c r="AV405" s="1207"/>
      <c r="AW405" s="1207"/>
      <c r="AX405" s="1207"/>
      <c r="AY405" s="1207"/>
      <c r="AZ405" s="1207"/>
      <c r="BA405" s="1207"/>
      <c r="BB405" s="1207"/>
    </row>
    <row r="406" spans="1:54" ht="15.5" x14ac:dyDescent="0.35">
      <c r="A406" s="1206" t="s">
        <v>18771</v>
      </c>
      <c r="B406" s="1207"/>
      <c r="C406" s="1207"/>
      <c r="D406" s="1207"/>
      <c r="E406" s="1207"/>
      <c r="F406" s="1207"/>
      <c r="G406" s="1207"/>
      <c r="H406" s="1207"/>
      <c r="I406" s="1207"/>
      <c r="J406" s="1207"/>
      <c r="K406" s="1207"/>
      <c r="L406" s="1207"/>
      <c r="M406" s="1207"/>
      <c r="N406" s="1207"/>
      <c r="O406" s="1207"/>
      <c r="P406" s="1207"/>
      <c r="Q406" s="1207"/>
      <c r="R406" s="1207"/>
      <c r="S406" s="1207"/>
      <c r="T406" s="1207"/>
      <c r="U406" s="1207"/>
      <c r="V406" s="1207"/>
      <c r="W406" s="1207"/>
      <c r="X406" s="1207"/>
      <c r="Y406" s="1207"/>
      <c r="Z406" s="1207"/>
      <c r="AA406" s="1207"/>
      <c r="AB406" s="1207"/>
      <c r="AC406" s="1207"/>
      <c r="AD406" s="1207"/>
      <c r="AE406" s="1207"/>
      <c r="AF406" s="1207"/>
      <c r="AG406" s="1207"/>
      <c r="AH406" s="1207"/>
      <c r="AI406" s="1207"/>
      <c r="AJ406" s="1207"/>
      <c r="AK406" s="1207"/>
      <c r="AL406" s="1207"/>
      <c r="AM406" s="1207"/>
      <c r="AN406" s="1207"/>
      <c r="AO406" s="1207"/>
      <c r="AP406" s="1207"/>
      <c r="AQ406" s="1207"/>
      <c r="AR406" s="1207"/>
      <c r="AS406" s="1207"/>
      <c r="AT406" s="1207"/>
      <c r="AU406" s="1207"/>
      <c r="AV406" s="1207"/>
      <c r="AW406" s="1207"/>
      <c r="AX406" s="1207"/>
      <c r="AY406" s="1207"/>
      <c r="AZ406" s="1207"/>
      <c r="BA406" s="1207"/>
      <c r="BB406" s="1207"/>
    </row>
    <row r="407" spans="1:54" ht="15.5" x14ac:dyDescent="0.35">
      <c r="A407" s="1206" t="s">
        <v>18772</v>
      </c>
      <c r="B407" s="1207"/>
      <c r="C407" s="1207"/>
      <c r="D407" s="1207"/>
      <c r="E407" s="1207"/>
      <c r="F407" s="1207"/>
      <c r="G407" s="1207"/>
      <c r="H407" s="1207"/>
      <c r="I407" s="1207"/>
      <c r="J407" s="1207"/>
      <c r="K407" s="1207"/>
      <c r="L407" s="1207"/>
      <c r="M407" s="1207"/>
      <c r="N407" s="1207"/>
      <c r="O407" s="1207"/>
      <c r="P407" s="1207"/>
      <c r="Q407" s="1207"/>
      <c r="R407" s="1207"/>
      <c r="S407" s="1207"/>
      <c r="T407" s="1207"/>
      <c r="U407" s="1207"/>
      <c r="V407" s="1207"/>
      <c r="W407" s="1207"/>
      <c r="X407" s="1207"/>
      <c r="Y407" s="1207"/>
      <c r="Z407" s="1207"/>
      <c r="AA407" s="1207"/>
      <c r="AB407" s="1207"/>
      <c r="AC407" s="1207"/>
      <c r="AD407" s="1207"/>
      <c r="AE407" s="1207"/>
      <c r="AF407" s="1207"/>
      <c r="AG407" s="1207"/>
      <c r="AH407" s="1207"/>
      <c r="AI407" s="1207"/>
      <c r="AJ407" s="1207"/>
      <c r="AK407" s="1207"/>
      <c r="AL407" s="1207"/>
      <c r="AM407" s="1207"/>
      <c r="AN407" s="1207"/>
      <c r="AO407" s="1207"/>
      <c r="AP407" s="1207"/>
      <c r="AQ407" s="1207"/>
      <c r="AR407" s="1207"/>
      <c r="AS407" s="1207"/>
      <c r="AT407" s="1207"/>
      <c r="AU407" s="1207"/>
      <c r="AV407" s="1207"/>
      <c r="AW407" s="1207"/>
      <c r="AX407" s="1207"/>
      <c r="AY407" s="1207"/>
      <c r="AZ407" s="1207"/>
      <c r="BA407" s="1207"/>
      <c r="BB407" s="1207"/>
    </row>
    <row r="408" spans="1:54" ht="31" x14ac:dyDescent="0.35">
      <c r="A408" s="1206" t="s">
        <v>18773</v>
      </c>
      <c r="B408" s="1207" t="s">
        <v>18774</v>
      </c>
      <c r="C408" s="1207" t="s">
        <v>18605</v>
      </c>
      <c r="D408" s="1207"/>
      <c r="E408" s="1207"/>
      <c r="F408" s="1207"/>
      <c r="G408" s="1207"/>
      <c r="H408" s="1207"/>
      <c r="I408" s="1207"/>
      <c r="J408" s="1207"/>
      <c r="K408" s="1207"/>
      <c r="L408" s="1207"/>
      <c r="M408" s="1207"/>
      <c r="N408" s="1207"/>
      <c r="O408" s="1207"/>
      <c r="P408" s="1207"/>
      <c r="Q408" s="1207"/>
      <c r="R408" s="1207"/>
      <c r="S408" s="1207"/>
      <c r="T408" s="1207"/>
      <c r="U408" s="1207"/>
      <c r="V408" s="1207"/>
      <c r="W408" s="1207"/>
      <c r="X408" s="1207"/>
      <c r="Y408" s="1207"/>
      <c r="Z408" s="1207"/>
      <c r="AA408" s="1207"/>
      <c r="AB408" s="1207"/>
      <c r="AC408" s="1207"/>
      <c r="AD408" s="1207"/>
      <c r="AE408" s="1207"/>
      <c r="AF408" s="1207"/>
      <c r="AG408" s="1207"/>
      <c r="AH408" s="1207"/>
      <c r="AI408" s="1207"/>
      <c r="AJ408" s="1207"/>
      <c r="AK408" s="1207"/>
      <c r="AL408" s="1207"/>
      <c r="AM408" s="1207"/>
      <c r="AN408" s="1207"/>
      <c r="AO408" s="1207"/>
      <c r="AP408" s="1207"/>
      <c r="AQ408" s="1207"/>
      <c r="AR408" s="1207"/>
      <c r="AS408" s="1207"/>
      <c r="AT408" s="1207"/>
      <c r="AU408" s="1207"/>
      <c r="AV408" s="1207"/>
      <c r="AW408" s="1207"/>
      <c r="AX408" s="1207"/>
      <c r="AY408" s="1207"/>
      <c r="AZ408" s="1207"/>
      <c r="BA408" s="1207"/>
      <c r="BB408" s="1207"/>
    </row>
    <row r="409" spans="1:54" ht="15.5" x14ac:dyDescent="0.35">
      <c r="A409" s="1206" t="s">
        <v>18775</v>
      </c>
      <c r="B409" s="1207"/>
      <c r="C409" s="1207"/>
      <c r="D409" s="1207"/>
      <c r="E409" s="1207"/>
      <c r="F409" s="1207"/>
      <c r="G409" s="1207"/>
      <c r="H409" s="1207"/>
      <c r="I409" s="1207"/>
      <c r="J409" s="1207"/>
      <c r="K409" s="1207"/>
      <c r="L409" s="1207"/>
      <c r="M409" s="1207"/>
      <c r="N409" s="1207"/>
      <c r="O409" s="1207"/>
      <c r="P409" s="1207"/>
      <c r="Q409" s="1207"/>
      <c r="R409" s="1207"/>
      <c r="S409" s="1207"/>
      <c r="T409" s="1207"/>
      <c r="U409" s="1207"/>
      <c r="V409" s="1207"/>
      <c r="W409" s="1207"/>
      <c r="X409" s="1207"/>
      <c r="Y409" s="1207"/>
      <c r="Z409" s="1207"/>
      <c r="AA409" s="1207"/>
      <c r="AB409" s="1207"/>
      <c r="AC409" s="1207"/>
      <c r="AD409" s="1207"/>
      <c r="AE409" s="1207"/>
      <c r="AF409" s="1207"/>
      <c r="AG409" s="1207"/>
      <c r="AH409" s="1207"/>
      <c r="AI409" s="1207"/>
      <c r="AJ409" s="1207"/>
      <c r="AK409" s="1207"/>
      <c r="AL409" s="1207"/>
      <c r="AM409" s="1207"/>
      <c r="AN409" s="1207"/>
      <c r="AO409" s="1207"/>
      <c r="AP409" s="1207"/>
      <c r="AQ409" s="1207"/>
      <c r="AR409" s="1207"/>
      <c r="AS409" s="1207"/>
      <c r="AT409" s="1207"/>
      <c r="AU409" s="1207"/>
      <c r="AV409" s="1207"/>
      <c r="AW409" s="1207"/>
      <c r="AX409" s="1207"/>
      <c r="AY409" s="1207"/>
      <c r="AZ409" s="1207"/>
      <c r="BA409" s="1207"/>
      <c r="BB409" s="1207"/>
    </row>
    <row r="410" spans="1:54" ht="15.5" x14ac:dyDescent="0.35">
      <c r="A410" s="1206" t="s">
        <v>18776</v>
      </c>
      <c r="B410" s="1207"/>
      <c r="C410" s="1207"/>
      <c r="D410" s="1207"/>
      <c r="E410" s="1207"/>
      <c r="F410" s="1207"/>
      <c r="G410" s="1207"/>
      <c r="H410" s="1207"/>
      <c r="I410" s="1207"/>
      <c r="J410" s="1207"/>
      <c r="K410" s="1207"/>
      <c r="L410" s="1207"/>
      <c r="M410" s="1207"/>
      <c r="N410" s="1207"/>
      <c r="O410" s="1207"/>
      <c r="P410" s="1207"/>
      <c r="Q410" s="1207"/>
      <c r="R410" s="1207"/>
      <c r="S410" s="1207"/>
      <c r="T410" s="1207"/>
      <c r="U410" s="1207"/>
      <c r="V410" s="1207"/>
      <c r="W410" s="1207"/>
      <c r="X410" s="1207"/>
      <c r="Y410" s="1207"/>
      <c r="Z410" s="1207"/>
      <c r="AA410" s="1207"/>
      <c r="AB410" s="1207"/>
      <c r="AC410" s="1207"/>
      <c r="AD410" s="1207"/>
      <c r="AE410" s="1207"/>
      <c r="AF410" s="1207"/>
      <c r="AG410" s="1207"/>
      <c r="AH410" s="1207"/>
      <c r="AI410" s="1207"/>
      <c r="AJ410" s="1207"/>
      <c r="AK410" s="1207"/>
      <c r="AL410" s="1207"/>
      <c r="AM410" s="1207"/>
      <c r="AN410" s="1207"/>
      <c r="AO410" s="1207"/>
      <c r="AP410" s="1207"/>
      <c r="AQ410" s="1207"/>
      <c r="AR410" s="1207"/>
      <c r="AS410" s="1207"/>
      <c r="AT410" s="1207"/>
      <c r="AU410" s="1207"/>
      <c r="AV410" s="1207"/>
      <c r="AW410" s="1207"/>
      <c r="AX410" s="1207"/>
      <c r="AY410" s="1207"/>
      <c r="AZ410" s="1207"/>
      <c r="BA410" s="1207"/>
      <c r="BB410" s="1207"/>
    </row>
    <row r="411" spans="1:54" ht="15.5" x14ac:dyDescent="0.35">
      <c r="A411" s="1206" t="s">
        <v>18600</v>
      </c>
      <c r="B411" s="1207"/>
      <c r="C411" s="1207"/>
      <c r="D411" s="1207"/>
      <c r="E411" s="1207"/>
      <c r="F411" s="1207"/>
      <c r="G411" s="1207"/>
      <c r="H411" s="1207"/>
      <c r="I411" s="1207"/>
      <c r="J411" s="1207"/>
      <c r="K411" s="1207"/>
      <c r="L411" s="1207"/>
      <c r="M411" s="1207"/>
      <c r="N411" s="1207"/>
      <c r="O411" s="1207"/>
      <c r="P411" s="1207"/>
      <c r="Q411" s="1207"/>
      <c r="R411" s="1207"/>
      <c r="S411" s="1207"/>
      <c r="T411" s="1207"/>
      <c r="U411" s="1207"/>
      <c r="V411" s="1207"/>
      <c r="W411" s="1207"/>
      <c r="X411" s="1207"/>
      <c r="Y411" s="1207"/>
      <c r="Z411" s="1207"/>
      <c r="AA411" s="1207"/>
      <c r="AB411" s="1207"/>
      <c r="AC411" s="1207"/>
      <c r="AD411" s="1207"/>
      <c r="AE411" s="1207"/>
      <c r="AF411" s="1207"/>
      <c r="AG411" s="1207"/>
      <c r="AH411" s="1207"/>
      <c r="AI411" s="1207"/>
      <c r="AJ411" s="1207"/>
      <c r="AK411" s="1207"/>
      <c r="AL411" s="1207"/>
      <c r="AM411" s="1207"/>
      <c r="AN411" s="1207"/>
      <c r="AO411" s="1207"/>
      <c r="AP411" s="1207"/>
      <c r="AQ411" s="1207"/>
      <c r="AR411" s="1207"/>
      <c r="AS411" s="1207"/>
      <c r="AT411" s="1207"/>
      <c r="AU411" s="1207"/>
      <c r="AV411" s="1207"/>
      <c r="AW411" s="1207"/>
      <c r="AX411" s="1207"/>
      <c r="AY411" s="1207"/>
      <c r="AZ411" s="1207"/>
      <c r="BA411" s="1207"/>
      <c r="BB411" s="1207"/>
    </row>
    <row r="412" spans="1:54" ht="15.5" x14ac:dyDescent="0.35">
      <c r="A412" s="1206" t="s">
        <v>18601</v>
      </c>
      <c r="B412" s="1207"/>
      <c r="C412" s="1207"/>
      <c r="D412" s="1207"/>
      <c r="E412" s="1207"/>
      <c r="F412" s="1207"/>
      <c r="G412" s="1207"/>
      <c r="H412" s="1207"/>
      <c r="I412" s="1207"/>
      <c r="J412" s="1207"/>
      <c r="K412" s="1207"/>
      <c r="L412" s="1207"/>
      <c r="M412" s="1207"/>
      <c r="N412" s="1207"/>
      <c r="O412" s="1207"/>
      <c r="P412" s="1207"/>
      <c r="Q412" s="1207"/>
      <c r="R412" s="1207"/>
      <c r="S412" s="1207"/>
      <c r="T412" s="1207"/>
      <c r="U412" s="1207"/>
      <c r="V412" s="1207"/>
      <c r="W412" s="1207"/>
      <c r="X412" s="1207"/>
      <c r="Y412" s="1207"/>
      <c r="Z412" s="1207"/>
      <c r="AA412" s="1207"/>
      <c r="AB412" s="1207"/>
      <c r="AC412" s="1207"/>
      <c r="AD412" s="1207"/>
      <c r="AE412" s="1207"/>
      <c r="AF412" s="1207"/>
      <c r="AG412" s="1207"/>
      <c r="AH412" s="1207"/>
      <c r="AI412" s="1207"/>
      <c r="AJ412" s="1207"/>
      <c r="AK412" s="1207"/>
      <c r="AL412" s="1207"/>
      <c r="AM412" s="1207"/>
      <c r="AN412" s="1207"/>
      <c r="AO412" s="1207"/>
      <c r="AP412" s="1207"/>
      <c r="AQ412" s="1207"/>
      <c r="AR412" s="1207"/>
      <c r="AS412" s="1207"/>
      <c r="AT412" s="1207"/>
      <c r="AU412" s="1207"/>
      <c r="AV412" s="1207"/>
      <c r="AW412" s="1207"/>
      <c r="AX412" s="1207"/>
      <c r="AY412" s="1207"/>
      <c r="AZ412" s="1207"/>
      <c r="BA412" s="1207"/>
      <c r="BB412" s="1207"/>
    </row>
    <row r="413" spans="1:54" ht="15.5" x14ac:dyDescent="0.35">
      <c r="A413" s="1206" t="s">
        <v>18777</v>
      </c>
      <c r="B413" s="1207"/>
      <c r="C413" s="1207"/>
      <c r="D413" s="1207"/>
      <c r="E413" s="1207"/>
      <c r="F413" s="1207"/>
      <c r="G413" s="1207"/>
      <c r="H413" s="1207"/>
      <c r="I413" s="1207"/>
      <c r="J413" s="1207"/>
      <c r="K413" s="1207"/>
      <c r="L413" s="1207"/>
      <c r="M413" s="1207"/>
      <c r="N413" s="1207"/>
      <c r="O413" s="1207"/>
      <c r="P413" s="1207"/>
      <c r="Q413" s="1207"/>
      <c r="R413" s="1207"/>
      <c r="S413" s="1207"/>
      <c r="T413" s="1207"/>
      <c r="U413" s="1207"/>
      <c r="V413" s="1207"/>
      <c r="W413" s="1207"/>
      <c r="X413" s="1207"/>
      <c r="Y413" s="1207"/>
      <c r="Z413" s="1207"/>
      <c r="AA413" s="1207"/>
      <c r="AB413" s="1207"/>
      <c r="AC413" s="1207"/>
      <c r="AD413" s="1207"/>
      <c r="AE413" s="1207"/>
      <c r="AF413" s="1207"/>
      <c r="AG413" s="1207"/>
      <c r="AH413" s="1207"/>
      <c r="AI413" s="1207"/>
      <c r="AJ413" s="1207"/>
      <c r="AK413" s="1207"/>
      <c r="AL413" s="1207"/>
      <c r="AM413" s="1207"/>
      <c r="AN413" s="1207"/>
      <c r="AO413" s="1207"/>
      <c r="AP413" s="1207"/>
      <c r="AQ413" s="1207"/>
      <c r="AR413" s="1207"/>
      <c r="AS413" s="1207"/>
      <c r="AT413" s="1207"/>
      <c r="AU413" s="1207"/>
      <c r="AV413" s="1207"/>
      <c r="AW413" s="1207"/>
      <c r="AX413" s="1207"/>
      <c r="AY413" s="1207"/>
      <c r="AZ413" s="1207"/>
      <c r="BA413" s="1207"/>
      <c r="BB413" s="1207"/>
    </row>
    <row r="414" spans="1:54" ht="15.5" x14ac:dyDescent="0.35">
      <c r="A414" s="1206" t="s">
        <v>18778</v>
      </c>
      <c r="B414" s="1207" t="s">
        <v>18779</v>
      </c>
      <c r="C414" s="1207"/>
      <c r="D414" s="1207"/>
      <c r="E414" s="1207"/>
      <c r="F414" s="1207"/>
      <c r="G414" s="1207"/>
      <c r="H414" s="1207"/>
      <c r="I414" s="1207"/>
      <c r="J414" s="1207"/>
      <c r="K414" s="1207"/>
      <c r="L414" s="1207"/>
      <c r="M414" s="1207"/>
      <c r="N414" s="1207"/>
      <c r="O414" s="1207"/>
      <c r="P414" s="1207"/>
      <c r="Q414" s="1207"/>
      <c r="R414" s="1207"/>
      <c r="S414" s="1207"/>
      <c r="T414" s="1207"/>
      <c r="U414" s="1207"/>
      <c r="V414" s="1207"/>
      <c r="W414" s="1207"/>
      <c r="X414" s="1207"/>
      <c r="Y414" s="1207"/>
      <c r="Z414" s="1207"/>
      <c r="AA414" s="1207"/>
      <c r="AB414" s="1207"/>
      <c r="AC414" s="1207"/>
      <c r="AD414" s="1207"/>
      <c r="AE414" s="1207"/>
      <c r="AF414" s="1207"/>
      <c r="AG414" s="1207"/>
      <c r="AH414" s="1207"/>
      <c r="AI414" s="1207"/>
      <c r="AJ414" s="1207"/>
      <c r="AK414" s="1207"/>
      <c r="AL414" s="1207"/>
      <c r="AM414" s="1207"/>
      <c r="AN414" s="1207"/>
      <c r="AO414" s="1207"/>
      <c r="AP414" s="1207"/>
      <c r="AQ414" s="1207"/>
      <c r="AR414" s="1207"/>
      <c r="AS414" s="1207"/>
      <c r="AT414" s="1207"/>
      <c r="AU414" s="1207"/>
      <c r="AV414" s="1207"/>
      <c r="AW414" s="1207"/>
      <c r="AX414" s="1207"/>
      <c r="AY414" s="1207"/>
      <c r="AZ414" s="1207"/>
      <c r="BA414" s="1207"/>
      <c r="BB414" s="1207"/>
    </row>
    <row r="415" spans="1:54" ht="15.5" x14ac:dyDescent="0.35">
      <c r="A415" s="1206" t="s">
        <v>18780</v>
      </c>
      <c r="B415" s="1207"/>
      <c r="C415" s="1207"/>
      <c r="D415" s="1207"/>
      <c r="E415" s="1207"/>
      <c r="F415" s="1207"/>
      <c r="G415" s="1207"/>
      <c r="H415" s="1207"/>
      <c r="I415" s="1207"/>
      <c r="J415" s="1207"/>
      <c r="K415" s="1207"/>
      <c r="L415" s="1207"/>
      <c r="M415" s="1207"/>
      <c r="N415" s="1207"/>
      <c r="O415" s="1207"/>
      <c r="P415" s="1207"/>
      <c r="Q415" s="1207"/>
      <c r="R415" s="1207"/>
      <c r="S415" s="1207"/>
      <c r="T415" s="1207"/>
      <c r="U415" s="1207"/>
      <c r="V415" s="1207"/>
      <c r="W415" s="1207"/>
      <c r="X415" s="1207"/>
      <c r="Y415" s="1207"/>
      <c r="Z415" s="1207"/>
      <c r="AA415" s="1207"/>
      <c r="AB415" s="1207"/>
      <c r="AC415" s="1207"/>
      <c r="AD415" s="1207"/>
      <c r="AE415" s="1207"/>
      <c r="AF415" s="1207"/>
      <c r="AG415" s="1207"/>
      <c r="AH415" s="1207"/>
      <c r="AI415" s="1207"/>
      <c r="AJ415" s="1207"/>
      <c r="AK415" s="1207"/>
      <c r="AL415" s="1207"/>
      <c r="AM415" s="1207"/>
      <c r="AN415" s="1207"/>
      <c r="AO415" s="1207"/>
      <c r="AP415" s="1207"/>
      <c r="AQ415" s="1207"/>
      <c r="AR415" s="1207"/>
      <c r="AS415" s="1207"/>
      <c r="AT415" s="1207"/>
      <c r="AU415" s="1207"/>
      <c r="AV415" s="1207"/>
      <c r="AW415" s="1207"/>
      <c r="AX415" s="1207"/>
      <c r="AY415" s="1207"/>
      <c r="AZ415" s="1207"/>
      <c r="BA415" s="1207"/>
      <c r="BB415" s="1207"/>
    </row>
    <row r="416" spans="1:54" ht="15.5" x14ac:dyDescent="0.35">
      <c r="A416" s="1206" t="s">
        <v>18781</v>
      </c>
      <c r="B416" s="1207"/>
      <c r="C416" s="1207"/>
      <c r="D416" s="1207"/>
      <c r="E416" s="1207"/>
      <c r="F416" s="1207"/>
      <c r="G416" s="1207"/>
      <c r="H416" s="1207"/>
      <c r="I416" s="1207"/>
      <c r="J416" s="1207"/>
      <c r="K416" s="1207"/>
      <c r="L416" s="1207"/>
      <c r="M416" s="1207"/>
      <c r="N416" s="1207"/>
      <c r="O416" s="1207"/>
      <c r="P416" s="1207"/>
      <c r="Q416" s="1207"/>
      <c r="R416" s="1207"/>
      <c r="S416" s="1207"/>
      <c r="T416" s="1207"/>
      <c r="U416" s="1207"/>
      <c r="V416" s="1207"/>
      <c r="W416" s="1207"/>
      <c r="X416" s="1207"/>
      <c r="Y416" s="1207"/>
      <c r="Z416" s="1207"/>
      <c r="AA416" s="1207"/>
      <c r="AB416" s="1207"/>
      <c r="AC416" s="1207"/>
      <c r="AD416" s="1207"/>
      <c r="AE416" s="1207"/>
      <c r="AF416" s="1207"/>
      <c r="AG416" s="1207"/>
      <c r="AH416" s="1207"/>
      <c r="AI416" s="1207"/>
      <c r="AJ416" s="1207"/>
      <c r="AK416" s="1207"/>
      <c r="AL416" s="1207"/>
      <c r="AM416" s="1207"/>
      <c r="AN416" s="1207"/>
      <c r="AO416" s="1207"/>
      <c r="AP416" s="1207"/>
      <c r="AQ416" s="1207"/>
      <c r="AR416" s="1207"/>
      <c r="AS416" s="1207"/>
      <c r="AT416" s="1207"/>
      <c r="AU416" s="1207"/>
      <c r="AV416" s="1207"/>
      <c r="AW416" s="1207"/>
      <c r="AX416" s="1207"/>
      <c r="AY416" s="1207"/>
      <c r="AZ416" s="1207"/>
      <c r="BA416" s="1207"/>
      <c r="BB416" s="1207"/>
    </row>
    <row r="417" spans="1:54" ht="15.5" x14ac:dyDescent="0.35">
      <c r="A417" s="1206" t="s">
        <v>18782</v>
      </c>
      <c r="B417" s="1207"/>
      <c r="C417" s="1207"/>
      <c r="D417" s="1207"/>
      <c r="E417" s="1207"/>
      <c r="F417" s="1207"/>
      <c r="G417" s="1207"/>
      <c r="H417" s="1207"/>
      <c r="I417" s="1207"/>
      <c r="J417" s="1207"/>
      <c r="K417" s="1207"/>
      <c r="L417" s="1207"/>
      <c r="M417" s="1207"/>
      <c r="N417" s="1207"/>
      <c r="O417" s="1207"/>
      <c r="P417" s="1207"/>
      <c r="Q417" s="1207"/>
      <c r="R417" s="1207"/>
      <c r="S417" s="1207"/>
      <c r="T417" s="1207"/>
      <c r="U417" s="1207"/>
      <c r="V417" s="1207"/>
      <c r="W417" s="1207"/>
      <c r="X417" s="1207"/>
      <c r="Y417" s="1207"/>
      <c r="Z417" s="1207"/>
      <c r="AA417" s="1207"/>
      <c r="AB417" s="1207"/>
      <c r="AC417" s="1207"/>
      <c r="AD417" s="1207"/>
      <c r="AE417" s="1207"/>
      <c r="AF417" s="1207"/>
      <c r="AG417" s="1207"/>
      <c r="AH417" s="1207"/>
      <c r="AI417" s="1207"/>
      <c r="AJ417" s="1207"/>
      <c r="AK417" s="1207"/>
      <c r="AL417" s="1207"/>
      <c r="AM417" s="1207"/>
      <c r="AN417" s="1207"/>
      <c r="AO417" s="1207"/>
      <c r="AP417" s="1207"/>
      <c r="AQ417" s="1207"/>
      <c r="AR417" s="1207"/>
      <c r="AS417" s="1207"/>
      <c r="AT417" s="1207"/>
      <c r="AU417" s="1207"/>
      <c r="AV417" s="1207"/>
      <c r="AW417" s="1207"/>
      <c r="AX417" s="1207"/>
      <c r="AY417" s="1207"/>
      <c r="AZ417" s="1207"/>
      <c r="BA417" s="1207"/>
      <c r="BB417" s="1207"/>
    </row>
    <row r="418" spans="1:54" ht="15.5" x14ac:dyDescent="0.35">
      <c r="A418" s="1206" t="s">
        <v>18783</v>
      </c>
      <c r="B418" s="1207"/>
      <c r="C418" s="1207"/>
      <c r="D418" s="1207"/>
      <c r="E418" s="1207"/>
      <c r="F418" s="1207"/>
      <c r="G418" s="1207"/>
      <c r="H418" s="1207"/>
      <c r="I418" s="1207"/>
      <c r="J418" s="1207"/>
      <c r="K418" s="1207"/>
      <c r="L418" s="1207"/>
      <c r="M418" s="1207"/>
      <c r="N418" s="1207"/>
      <c r="O418" s="1207"/>
      <c r="P418" s="1207"/>
      <c r="Q418" s="1207"/>
      <c r="R418" s="1207"/>
      <c r="S418" s="1207"/>
      <c r="T418" s="1207"/>
      <c r="U418" s="1207"/>
      <c r="V418" s="1207"/>
      <c r="W418" s="1207"/>
      <c r="X418" s="1207"/>
      <c r="Y418" s="1207"/>
      <c r="Z418" s="1207"/>
      <c r="AA418" s="1207"/>
      <c r="AB418" s="1207"/>
      <c r="AC418" s="1207"/>
      <c r="AD418" s="1207"/>
      <c r="AE418" s="1207"/>
      <c r="AF418" s="1207"/>
      <c r="AG418" s="1207"/>
      <c r="AH418" s="1207"/>
      <c r="AI418" s="1207"/>
      <c r="AJ418" s="1207"/>
      <c r="AK418" s="1207"/>
      <c r="AL418" s="1207"/>
      <c r="AM418" s="1207"/>
      <c r="AN418" s="1207"/>
      <c r="AO418" s="1207"/>
      <c r="AP418" s="1207"/>
      <c r="AQ418" s="1207"/>
      <c r="AR418" s="1207"/>
      <c r="AS418" s="1207"/>
      <c r="AT418" s="1207"/>
      <c r="AU418" s="1207"/>
      <c r="AV418" s="1207"/>
      <c r="AW418" s="1207"/>
      <c r="AX418" s="1207"/>
      <c r="AY418" s="1207"/>
      <c r="AZ418" s="1207"/>
      <c r="BA418" s="1207"/>
      <c r="BB418" s="1207"/>
    </row>
    <row r="419" spans="1:54" ht="15.5" x14ac:dyDescent="0.35">
      <c r="A419" s="1206" t="s">
        <v>18784</v>
      </c>
      <c r="B419" s="1207" t="s">
        <v>18785</v>
      </c>
      <c r="C419" s="1207"/>
      <c r="D419" s="1207"/>
      <c r="E419" s="1207"/>
      <c r="F419" s="1207"/>
      <c r="G419" s="1207"/>
      <c r="H419" s="1207"/>
      <c r="I419" s="1207"/>
      <c r="J419" s="1207"/>
      <c r="K419" s="1207"/>
      <c r="L419" s="1207"/>
      <c r="M419" s="1207"/>
      <c r="N419" s="1207"/>
      <c r="O419" s="1207"/>
      <c r="P419" s="1207"/>
      <c r="Q419" s="1207"/>
      <c r="R419" s="1207"/>
      <c r="S419" s="1207"/>
      <c r="T419" s="1207"/>
      <c r="U419" s="1207"/>
      <c r="V419" s="1207"/>
      <c r="W419" s="1207"/>
      <c r="X419" s="1207"/>
      <c r="Y419" s="1207"/>
      <c r="Z419" s="1207"/>
      <c r="AA419" s="1207"/>
      <c r="AB419" s="1207"/>
      <c r="AC419" s="1207"/>
      <c r="AD419" s="1207"/>
      <c r="AE419" s="1207"/>
      <c r="AF419" s="1207"/>
      <c r="AG419" s="1207"/>
      <c r="AH419" s="1207"/>
      <c r="AI419" s="1207"/>
      <c r="AJ419" s="1207"/>
      <c r="AK419" s="1207"/>
      <c r="AL419" s="1207"/>
      <c r="AM419" s="1207"/>
      <c r="AN419" s="1207"/>
      <c r="AO419" s="1207"/>
      <c r="AP419" s="1207"/>
      <c r="AQ419" s="1207"/>
      <c r="AR419" s="1207"/>
      <c r="AS419" s="1207"/>
      <c r="AT419" s="1207"/>
      <c r="AU419" s="1207"/>
      <c r="AV419" s="1207"/>
      <c r="AW419" s="1207"/>
      <c r="AX419" s="1207"/>
      <c r="AY419" s="1207"/>
      <c r="AZ419" s="1207"/>
      <c r="BA419" s="1207"/>
      <c r="BB419" s="1207"/>
    </row>
    <row r="420" spans="1:54" ht="15.5" x14ac:dyDescent="0.35">
      <c r="A420" s="1206" t="s">
        <v>18786</v>
      </c>
      <c r="B420" s="1207"/>
      <c r="C420" s="1207"/>
      <c r="D420" s="1207"/>
      <c r="E420" s="1207"/>
      <c r="F420" s="1207"/>
      <c r="G420" s="1207"/>
      <c r="H420" s="1207"/>
      <c r="I420" s="1207"/>
      <c r="J420" s="1207"/>
      <c r="K420" s="1207"/>
      <c r="L420" s="1207"/>
      <c r="M420" s="1207"/>
      <c r="N420" s="1207"/>
      <c r="O420" s="1207"/>
      <c r="P420" s="1207"/>
      <c r="Q420" s="1207"/>
      <c r="R420" s="1207"/>
      <c r="S420" s="1207"/>
      <c r="T420" s="1207"/>
      <c r="U420" s="1207"/>
      <c r="V420" s="1207"/>
      <c r="W420" s="1207"/>
      <c r="X420" s="1207"/>
      <c r="Y420" s="1207"/>
      <c r="Z420" s="1207"/>
      <c r="AA420" s="1207"/>
      <c r="AB420" s="1207"/>
      <c r="AC420" s="1207"/>
      <c r="AD420" s="1207"/>
      <c r="AE420" s="1207"/>
      <c r="AF420" s="1207"/>
      <c r="AG420" s="1207"/>
      <c r="AH420" s="1207"/>
      <c r="AI420" s="1207"/>
      <c r="AJ420" s="1207"/>
      <c r="AK420" s="1207"/>
      <c r="AL420" s="1207"/>
      <c r="AM420" s="1207"/>
      <c r="AN420" s="1207"/>
      <c r="AO420" s="1207"/>
      <c r="AP420" s="1207"/>
      <c r="AQ420" s="1207"/>
      <c r="AR420" s="1207"/>
      <c r="AS420" s="1207"/>
      <c r="AT420" s="1207"/>
      <c r="AU420" s="1207"/>
      <c r="AV420" s="1207"/>
      <c r="AW420" s="1207"/>
      <c r="AX420" s="1207"/>
      <c r="AY420" s="1207"/>
      <c r="AZ420" s="1207"/>
      <c r="BA420" s="1207"/>
      <c r="BB420" s="1207"/>
    </row>
    <row r="421" spans="1:54" ht="15.5" x14ac:dyDescent="0.35">
      <c r="A421" s="1206" t="s">
        <v>18787</v>
      </c>
      <c r="B421" s="1207"/>
      <c r="C421" s="1207"/>
      <c r="D421" s="1207"/>
      <c r="E421" s="1207"/>
      <c r="F421" s="1207"/>
      <c r="G421" s="1207"/>
      <c r="H421" s="1207"/>
      <c r="I421" s="1207"/>
      <c r="J421" s="1207"/>
      <c r="K421" s="1207"/>
      <c r="L421" s="1207"/>
      <c r="M421" s="1207"/>
      <c r="N421" s="1207"/>
      <c r="O421" s="1207"/>
      <c r="P421" s="1207"/>
      <c r="Q421" s="1207"/>
      <c r="R421" s="1207"/>
      <c r="S421" s="1207"/>
      <c r="T421" s="1207"/>
      <c r="U421" s="1207"/>
      <c r="V421" s="1207"/>
      <c r="W421" s="1207"/>
      <c r="X421" s="1207"/>
      <c r="Y421" s="1207"/>
      <c r="Z421" s="1207"/>
      <c r="AA421" s="1207"/>
      <c r="AB421" s="1207"/>
      <c r="AC421" s="1207"/>
      <c r="AD421" s="1207"/>
      <c r="AE421" s="1207"/>
      <c r="AF421" s="1207"/>
      <c r="AG421" s="1207"/>
      <c r="AH421" s="1207"/>
      <c r="AI421" s="1207"/>
      <c r="AJ421" s="1207"/>
      <c r="AK421" s="1207"/>
      <c r="AL421" s="1207"/>
      <c r="AM421" s="1207"/>
      <c r="AN421" s="1207"/>
      <c r="AO421" s="1207"/>
      <c r="AP421" s="1207"/>
      <c r="AQ421" s="1207"/>
      <c r="AR421" s="1207"/>
      <c r="AS421" s="1207"/>
      <c r="AT421" s="1207"/>
      <c r="AU421" s="1207"/>
      <c r="AV421" s="1207"/>
      <c r="AW421" s="1207"/>
      <c r="AX421" s="1207"/>
      <c r="AY421" s="1207"/>
      <c r="AZ421" s="1207"/>
      <c r="BA421" s="1207"/>
      <c r="BB421" s="1207"/>
    </row>
    <row r="422" spans="1:54" ht="15.5" x14ac:dyDescent="0.35">
      <c r="A422" s="1206" t="s">
        <v>18788</v>
      </c>
      <c r="B422" s="1207" t="s">
        <v>18644</v>
      </c>
      <c r="C422" s="1207"/>
      <c r="D422" s="1207"/>
      <c r="E422" s="1207"/>
      <c r="F422" s="1207"/>
      <c r="G422" s="1207"/>
      <c r="H422" s="1207"/>
      <c r="I422" s="1207"/>
      <c r="J422" s="1207"/>
      <c r="K422" s="1207"/>
      <c r="L422" s="1207"/>
      <c r="M422" s="1207"/>
      <c r="N422" s="1207"/>
      <c r="O422" s="1207"/>
      <c r="P422" s="1207"/>
      <c r="Q422" s="1207"/>
      <c r="R422" s="1207"/>
      <c r="S422" s="1207"/>
      <c r="T422" s="1207"/>
      <c r="U422" s="1207"/>
      <c r="V422" s="1207"/>
      <c r="W422" s="1207"/>
      <c r="X422" s="1207"/>
      <c r="Y422" s="1207"/>
      <c r="Z422" s="1207"/>
      <c r="AA422" s="1207"/>
      <c r="AB422" s="1207"/>
      <c r="AC422" s="1207"/>
      <c r="AD422" s="1207"/>
      <c r="AE422" s="1207"/>
      <c r="AF422" s="1207"/>
      <c r="AG422" s="1207"/>
      <c r="AH422" s="1207"/>
      <c r="AI422" s="1207"/>
      <c r="AJ422" s="1207"/>
      <c r="AK422" s="1207"/>
      <c r="AL422" s="1207"/>
      <c r="AM422" s="1207"/>
      <c r="AN422" s="1207"/>
      <c r="AO422" s="1207"/>
      <c r="AP422" s="1207"/>
      <c r="AQ422" s="1207"/>
      <c r="AR422" s="1207"/>
      <c r="AS422" s="1207"/>
      <c r="AT422" s="1207"/>
      <c r="AU422" s="1207"/>
      <c r="AV422" s="1207"/>
      <c r="AW422" s="1207"/>
      <c r="AX422" s="1207"/>
      <c r="AY422" s="1207"/>
      <c r="AZ422" s="1207"/>
      <c r="BA422" s="1207"/>
      <c r="BB422" s="1207"/>
    </row>
    <row r="423" spans="1:54" ht="15.5" x14ac:dyDescent="0.35">
      <c r="A423" s="1206" t="s">
        <v>18789</v>
      </c>
      <c r="B423" s="1207"/>
      <c r="C423" s="1207"/>
      <c r="D423" s="1207"/>
      <c r="E423" s="1207"/>
      <c r="F423" s="1207"/>
      <c r="G423" s="1207"/>
      <c r="H423" s="1207"/>
      <c r="I423" s="1207"/>
      <c r="J423" s="1207"/>
      <c r="K423" s="1207"/>
      <c r="L423" s="1207"/>
      <c r="M423" s="1207"/>
      <c r="N423" s="1207"/>
      <c r="O423" s="1207"/>
      <c r="P423" s="1207"/>
      <c r="Q423" s="1207"/>
      <c r="R423" s="1207"/>
      <c r="S423" s="1207"/>
      <c r="T423" s="1207"/>
      <c r="U423" s="1207"/>
      <c r="V423" s="1207"/>
      <c r="W423" s="1207"/>
      <c r="X423" s="1207"/>
      <c r="Y423" s="1207"/>
      <c r="Z423" s="1207"/>
      <c r="AA423" s="1207"/>
      <c r="AB423" s="1207"/>
      <c r="AC423" s="1207"/>
      <c r="AD423" s="1207"/>
      <c r="AE423" s="1207"/>
      <c r="AF423" s="1207"/>
      <c r="AG423" s="1207"/>
      <c r="AH423" s="1207"/>
      <c r="AI423" s="1207"/>
      <c r="AJ423" s="1207"/>
      <c r="AK423" s="1207"/>
      <c r="AL423" s="1207"/>
      <c r="AM423" s="1207"/>
      <c r="AN423" s="1207"/>
      <c r="AO423" s="1207"/>
      <c r="AP423" s="1207"/>
      <c r="AQ423" s="1207"/>
      <c r="AR423" s="1207"/>
      <c r="AS423" s="1207"/>
      <c r="AT423" s="1207"/>
      <c r="AU423" s="1207"/>
      <c r="AV423" s="1207"/>
      <c r="AW423" s="1207"/>
      <c r="AX423" s="1207"/>
      <c r="AY423" s="1207"/>
      <c r="AZ423" s="1207"/>
      <c r="BA423" s="1207"/>
      <c r="BB423" s="1207"/>
    </row>
    <row r="424" spans="1:54" ht="15.5" x14ac:dyDescent="0.35">
      <c r="A424" s="1206" t="s">
        <v>18790</v>
      </c>
      <c r="B424" s="1207"/>
      <c r="C424" s="1207"/>
      <c r="D424" s="1207"/>
      <c r="E424" s="1207"/>
      <c r="F424" s="1207"/>
      <c r="G424" s="1207"/>
      <c r="H424" s="1207"/>
      <c r="I424" s="1207"/>
      <c r="J424" s="1207"/>
      <c r="K424" s="1207"/>
      <c r="L424" s="1207"/>
      <c r="M424" s="1207"/>
      <c r="N424" s="1207"/>
      <c r="O424" s="1207"/>
      <c r="P424" s="1207"/>
      <c r="Q424" s="1207"/>
      <c r="R424" s="1207"/>
      <c r="S424" s="1207"/>
      <c r="T424" s="1207"/>
      <c r="U424" s="1207"/>
      <c r="V424" s="1207"/>
      <c r="W424" s="1207"/>
      <c r="X424" s="1207"/>
      <c r="Y424" s="1207"/>
      <c r="Z424" s="1207"/>
      <c r="AA424" s="1207"/>
      <c r="AB424" s="1207"/>
      <c r="AC424" s="1207"/>
      <c r="AD424" s="1207"/>
      <c r="AE424" s="1207"/>
      <c r="AF424" s="1207"/>
      <c r="AG424" s="1207"/>
      <c r="AH424" s="1207"/>
      <c r="AI424" s="1207"/>
      <c r="AJ424" s="1207"/>
      <c r="AK424" s="1207"/>
      <c r="AL424" s="1207"/>
      <c r="AM424" s="1207"/>
      <c r="AN424" s="1207"/>
      <c r="AO424" s="1207"/>
      <c r="AP424" s="1207"/>
      <c r="AQ424" s="1207"/>
      <c r="AR424" s="1207"/>
      <c r="AS424" s="1207"/>
      <c r="AT424" s="1207"/>
      <c r="AU424" s="1207"/>
      <c r="AV424" s="1207"/>
      <c r="AW424" s="1207"/>
      <c r="AX424" s="1207"/>
      <c r="AY424" s="1207"/>
      <c r="AZ424" s="1207"/>
      <c r="BA424" s="1207"/>
      <c r="BB424" s="1207"/>
    </row>
    <row r="425" spans="1:54" ht="15.5" x14ac:dyDescent="0.35">
      <c r="A425" s="1206" t="s">
        <v>18791</v>
      </c>
      <c r="B425" s="1207"/>
      <c r="C425" s="1207"/>
      <c r="D425" s="1207"/>
      <c r="E425" s="1207"/>
      <c r="F425" s="1207"/>
      <c r="G425" s="1207"/>
      <c r="H425" s="1207"/>
      <c r="I425" s="1207"/>
      <c r="J425" s="1207"/>
      <c r="K425" s="1207"/>
      <c r="L425" s="1207"/>
      <c r="M425" s="1207"/>
      <c r="N425" s="1207"/>
      <c r="O425" s="1207"/>
      <c r="P425" s="1207"/>
      <c r="Q425" s="1207"/>
      <c r="R425" s="1207"/>
      <c r="S425" s="1207"/>
      <c r="T425" s="1207"/>
      <c r="U425" s="1207"/>
      <c r="V425" s="1207"/>
      <c r="W425" s="1207"/>
      <c r="X425" s="1207"/>
      <c r="Y425" s="1207"/>
      <c r="Z425" s="1207"/>
      <c r="AA425" s="1207"/>
      <c r="AB425" s="1207"/>
      <c r="AC425" s="1207"/>
      <c r="AD425" s="1207"/>
      <c r="AE425" s="1207"/>
      <c r="AF425" s="1207"/>
      <c r="AG425" s="1207"/>
      <c r="AH425" s="1207"/>
      <c r="AI425" s="1207"/>
      <c r="AJ425" s="1207"/>
      <c r="AK425" s="1207"/>
      <c r="AL425" s="1207"/>
      <c r="AM425" s="1207"/>
      <c r="AN425" s="1207"/>
      <c r="AO425" s="1207"/>
      <c r="AP425" s="1207"/>
      <c r="AQ425" s="1207"/>
      <c r="AR425" s="1207"/>
      <c r="AS425" s="1207"/>
      <c r="AT425" s="1207"/>
      <c r="AU425" s="1207"/>
      <c r="AV425" s="1207"/>
      <c r="AW425" s="1207"/>
      <c r="AX425" s="1207"/>
      <c r="AY425" s="1207"/>
      <c r="AZ425" s="1207"/>
      <c r="BA425" s="1207"/>
      <c r="BB425" s="1207"/>
    </row>
    <row r="426" spans="1:54" ht="15.5" x14ac:dyDescent="0.35">
      <c r="A426" s="1206" t="s">
        <v>18792</v>
      </c>
      <c r="B426" s="1207"/>
      <c r="C426" s="1207"/>
      <c r="D426" s="1207"/>
      <c r="E426" s="1207"/>
      <c r="F426" s="1207"/>
      <c r="G426" s="1207"/>
      <c r="H426" s="1207"/>
      <c r="I426" s="1207"/>
      <c r="J426" s="1207"/>
      <c r="K426" s="1207"/>
      <c r="L426" s="1207"/>
      <c r="M426" s="1207"/>
      <c r="N426" s="1207"/>
      <c r="O426" s="1207"/>
      <c r="P426" s="1207"/>
      <c r="Q426" s="1207"/>
      <c r="R426" s="1207"/>
      <c r="S426" s="1207"/>
      <c r="T426" s="1207"/>
      <c r="U426" s="1207"/>
      <c r="V426" s="1207"/>
      <c r="W426" s="1207"/>
      <c r="X426" s="1207"/>
      <c r="Y426" s="1207"/>
      <c r="Z426" s="1207"/>
      <c r="AA426" s="1207"/>
      <c r="AB426" s="1207"/>
      <c r="AC426" s="1207"/>
      <c r="AD426" s="1207"/>
      <c r="AE426" s="1207"/>
      <c r="AF426" s="1207"/>
      <c r="AG426" s="1207"/>
      <c r="AH426" s="1207"/>
      <c r="AI426" s="1207"/>
      <c r="AJ426" s="1207"/>
      <c r="AK426" s="1207"/>
      <c r="AL426" s="1207"/>
      <c r="AM426" s="1207"/>
      <c r="AN426" s="1207"/>
      <c r="AO426" s="1207"/>
      <c r="AP426" s="1207"/>
      <c r="AQ426" s="1207"/>
      <c r="AR426" s="1207"/>
      <c r="AS426" s="1207"/>
      <c r="AT426" s="1207"/>
      <c r="AU426" s="1207"/>
      <c r="AV426" s="1207"/>
      <c r="AW426" s="1207"/>
      <c r="AX426" s="1207"/>
      <c r="AY426" s="1207"/>
      <c r="AZ426" s="1207"/>
      <c r="BA426" s="1207"/>
      <c r="BB426" s="1207"/>
    </row>
    <row r="427" spans="1:54" ht="15.5" x14ac:dyDescent="0.35">
      <c r="A427" s="1206" t="s">
        <v>18793</v>
      </c>
      <c r="B427" s="1207"/>
      <c r="C427" s="1207"/>
      <c r="D427" s="1207"/>
      <c r="E427" s="1207"/>
      <c r="F427" s="1207"/>
      <c r="G427" s="1207"/>
      <c r="H427" s="1207"/>
      <c r="I427" s="1207"/>
      <c r="J427" s="1207"/>
      <c r="K427" s="1207"/>
      <c r="L427" s="1207"/>
      <c r="M427" s="1207"/>
      <c r="N427" s="1207"/>
      <c r="O427" s="1207"/>
      <c r="P427" s="1207"/>
      <c r="Q427" s="1207"/>
      <c r="R427" s="1207"/>
      <c r="S427" s="1207"/>
      <c r="T427" s="1207"/>
      <c r="U427" s="1207"/>
      <c r="V427" s="1207"/>
      <c r="W427" s="1207"/>
      <c r="X427" s="1207"/>
      <c r="Y427" s="1207"/>
      <c r="Z427" s="1207"/>
      <c r="AA427" s="1207"/>
      <c r="AB427" s="1207"/>
      <c r="AC427" s="1207"/>
      <c r="AD427" s="1207"/>
      <c r="AE427" s="1207"/>
      <c r="AF427" s="1207"/>
      <c r="AG427" s="1207"/>
      <c r="AH427" s="1207"/>
      <c r="AI427" s="1207"/>
      <c r="AJ427" s="1207"/>
      <c r="AK427" s="1207"/>
      <c r="AL427" s="1207"/>
      <c r="AM427" s="1207"/>
      <c r="AN427" s="1207"/>
      <c r="AO427" s="1207"/>
      <c r="AP427" s="1207"/>
      <c r="AQ427" s="1207"/>
      <c r="AR427" s="1207"/>
      <c r="AS427" s="1207"/>
      <c r="AT427" s="1207"/>
      <c r="AU427" s="1207"/>
      <c r="AV427" s="1207"/>
      <c r="AW427" s="1207"/>
      <c r="AX427" s="1207"/>
      <c r="AY427" s="1207"/>
      <c r="AZ427" s="1207"/>
      <c r="BA427" s="1207"/>
      <c r="BB427" s="1207"/>
    </row>
    <row r="428" spans="1:54" ht="15.5" x14ac:dyDescent="0.35">
      <c r="A428" s="1206" t="s">
        <v>18794</v>
      </c>
      <c r="B428" s="1207" t="s">
        <v>18795</v>
      </c>
      <c r="C428" s="1207"/>
      <c r="D428" s="1207"/>
      <c r="E428" s="1207"/>
      <c r="F428" s="1207"/>
      <c r="G428" s="1207"/>
      <c r="H428" s="1207"/>
      <c r="I428" s="1207"/>
      <c r="J428" s="1207"/>
      <c r="K428" s="1207"/>
      <c r="L428" s="1207"/>
      <c r="M428" s="1207"/>
      <c r="N428" s="1207"/>
      <c r="O428" s="1207"/>
      <c r="P428" s="1207"/>
      <c r="Q428" s="1207"/>
      <c r="R428" s="1207"/>
      <c r="S428" s="1207"/>
      <c r="T428" s="1207"/>
      <c r="U428" s="1207"/>
      <c r="V428" s="1207"/>
      <c r="W428" s="1207"/>
      <c r="X428" s="1207"/>
      <c r="Y428" s="1207"/>
      <c r="Z428" s="1207"/>
      <c r="AA428" s="1207"/>
      <c r="AB428" s="1207"/>
      <c r="AC428" s="1207"/>
      <c r="AD428" s="1207"/>
      <c r="AE428" s="1207"/>
      <c r="AF428" s="1207"/>
      <c r="AG428" s="1207"/>
      <c r="AH428" s="1207"/>
      <c r="AI428" s="1207"/>
      <c r="AJ428" s="1207"/>
      <c r="AK428" s="1207"/>
      <c r="AL428" s="1207"/>
      <c r="AM428" s="1207"/>
      <c r="AN428" s="1207"/>
      <c r="AO428" s="1207"/>
      <c r="AP428" s="1207"/>
      <c r="AQ428" s="1207"/>
      <c r="AR428" s="1207"/>
      <c r="AS428" s="1207"/>
      <c r="AT428" s="1207"/>
      <c r="AU428" s="1207"/>
      <c r="AV428" s="1207"/>
      <c r="AW428" s="1207"/>
      <c r="AX428" s="1207"/>
      <c r="AY428" s="1207"/>
      <c r="AZ428" s="1207"/>
      <c r="BA428" s="1207"/>
      <c r="BB428" s="1207"/>
    </row>
    <row r="429" spans="1:54" ht="15.5" x14ac:dyDescent="0.35">
      <c r="A429" s="1206" t="s">
        <v>18796</v>
      </c>
      <c r="B429" s="1207"/>
      <c r="C429" s="1207"/>
      <c r="D429" s="1207"/>
      <c r="E429" s="1207"/>
      <c r="F429" s="1207"/>
      <c r="G429" s="1207"/>
      <c r="H429" s="1207"/>
      <c r="I429" s="1207"/>
      <c r="J429" s="1207"/>
      <c r="K429" s="1207"/>
      <c r="L429" s="1207"/>
      <c r="M429" s="1207"/>
      <c r="N429" s="1207"/>
      <c r="O429" s="1207"/>
      <c r="P429" s="1207"/>
      <c r="Q429" s="1207"/>
      <c r="R429" s="1207"/>
      <c r="S429" s="1207"/>
      <c r="T429" s="1207"/>
      <c r="U429" s="1207"/>
      <c r="V429" s="1207"/>
      <c r="W429" s="1207"/>
      <c r="X429" s="1207"/>
      <c r="Y429" s="1207"/>
      <c r="Z429" s="1207"/>
      <c r="AA429" s="1207"/>
      <c r="AB429" s="1207"/>
      <c r="AC429" s="1207"/>
      <c r="AD429" s="1207"/>
      <c r="AE429" s="1207"/>
      <c r="AF429" s="1207"/>
      <c r="AG429" s="1207"/>
      <c r="AH429" s="1207"/>
      <c r="AI429" s="1207"/>
      <c r="AJ429" s="1207"/>
      <c r="AK429" s="1207"/>
      <c r="AL429" s="1207"/>
      <c r="AM429" s="1207"/>
      <c r="AN429" s="1207"/>
      <c r="AO429" s="1207"/>
      <c r="AP429" s="1207"/>
      <c r="AQ429" s="1207"/>
      <c r="AR429" s="1207"/>
      <c r="AS429" s="1207"/>
      <c r="AT429" s="1207"/>
      <c r="AU429" s="1207"/>
      <c r="AV429" s="1207"/>
      <c r="AW429" s="1207"/>
      <c r="AX429" s="1207"/>
      <c r="AY429" s="1207"/>
      <c r="AZ429" s="1207"/>
      <c r="BA429" s="1207"/>
      <c r="BB429" s="1207"/>
    </row>
    <row r="430" spans="1:54" ht="15.5" x14ac:dyDescent="0.35">
      <c r="A430" s="1206" t="s">
        <v>18797</v>
      </c>
      <c r="B430" s="1207" t="s">
        <v>18798</v>
      </c>
      <c r="C430" s="1207" t="s">
        <v>18799</v>
      </c>
      <c r="D430" s="1207"/>
      <c r="E430" s="1207"/>
      <c r="F430" s="1207"/>
      <c r="G430" s="1207"/>
      <c r="H430" s="1207"/>
      <c r="I430" s="1207"/>
      <c r="J430" s="1207"/>
      <c r="K430" s="1207"/>
      <c r="L430" s="1207"/>
      <c r="M430" s="1207"/>
      <c r="N430" s="1207"/>
      <c r="O430" s="1207"/>
      <c r="P430" s="1207"/>
      <c r="Q430" s="1207"/>
      <c r="R430" s="1207"/>
      <c r="S430" s="1207"/>
      <c r="T430" s="1207"/>
      <c r="U430" s="1207"/>
      <c r="V430" s="1207"/>
      <c r="W430" s="1207"/>
      <c r="X430" s="1207"/>
      <c r="Y430" s="1207"/>
      <c r="Z430" s="1207"/>
      <c r="AA430" s="1207"/>
      <c r="AB430" s="1207"/>
      <c r="AC430" s="1207"/>
      <c r="AD430" s="1207"/>
      <c r="AE430" s="1207"/>
      <c r="AF430" s="1207"/>
      <c r="AG430" s="1207"/>
      <c r="AH430" s="1207"/>
      <c r="AI430" s="1207"/>
      <c r="AJ430" s="1207"/>
      <c r="AK430" s="1207"/>
      <c r="AL430" s="1207"/>
      <c r="AM430" s="1207"/>
      <c r="AN430" s="1207"/>
      <c r="AO430" s="1207"/>
      <c r="AP430" s="1207"/>
      <c r="AQ430" s="1207"/>
      <c r="AR430" s="1207"/>
      <c r="AS430" s="1207"/>
      <c r="AT430" s="1207"/>
      <c r="AU430" s="1207"/>
      <c r="AV430" s="1207"/>
      <c r="AW430" s="1207"/>
      <c r="AX430" s="1207"/>
      <c r="AY430" s="1207"/>
      <c r="AZ430" s="1207"/>
      <c r="BA430" s="1207"/>
      <c r="BB430" s="1207"/>
    </row>
    <row r="431" spans="1:54" ht="15.5" x14ac:dyDescent="0.35">
      <c r="A431" s="1206" t="s">
        <v>18600</v>
      </c>
      <c r="B431" s="1207"/>
      <c r="C431" s="1207"/>
      <c r="D431" s="1207"/>
      <c r="E431" s="1207"/>
      <c r="F431" s="1207"/>
      <c r="G431" s="1207"/>
      <c r="H431" s="1207"/>
      <c r="I431" s="1207"/>
      <c r="J431" s="1207"/>
      <c r="K431" s="1207"/>
      <c r="L431" s="1207"/>
      <c r="M431" s="1207"/>
      <c r="N431" s="1207"/>
      <c r="O431" s="1207"/>
      <c r="P431" s="1207"/>
      <c r="Q431" s="1207"/>
      <c r="R431" s="1207"/>
      <c r="S431" s="1207"/>
      <c r="T431" s="1207"/>
      <c r="U431" s="1207"/>
      <c r="V431" s="1207"/>
      <c r="W431" s="1207"/>
      <c r="X431" s="1207"/>
      <c r="Y431" s="1207"/>
      <c r="Z431" s="1207"/>
      <c r="AA431" s="1207"/>
      <c r="AB431" s="1207"/>
      <c r="AC431" s="1207"/>
      <c r="AD431" s="1207"/>
      <c r="AE431" s="1207"/>
      <c r="AF431" s="1207"/>
      <c r="AG431" s="1207"/>
      <c r="AH431" s="1207"/>
      <c r="AI431" s="1207"/>
      <c r="AJ431" s="1207"/>
      <c r="AK431" s="1207"/>
      <c r="AL431" s="1207"/>
      <c r="AM431" s="1207"/>
      <c r="AN431" s="1207"/>
      <c r="AO431" s="1207"/>
      <c r="AP431" s="1207"/>
      <c r="AQ431" s="1207"/>
      <c r="AR431" s="1207"/>
      <c r="AS431" s="1207"/>
      <c r="AT431" s="1207"/>
      <c r="AU431" s="1207"/>
      <c r="AV431" s="1207"/>
      <c r="AW431" s="1207"/>
      <c r="AX431" s="1207"/>
      <c r="AY431" s="1207"/>
      <c r="AZ431" s="1207"/>
      <c r="BA431" s="1207"/>
      <c r="BB431" s="1207"/>
    </row>
    <row r="432" spans="1:54" ht="15.5" x14ac:dyDescent="0.35">
      <c r="A432" s="1206" t="s">
        <v>18601</v>
      </c>
      <c r="B432" s="1207"/>
      <c r="C432" s="1207"/>
      <c r="D432" s="1207"/>
      <c r="E432" s="1207"/>
      <c r="F432" s="1207"/>
      <c r="G432" s="1207"/>
      <c r="H432" s="1207"/>
      <c r="I432" s="1207"/>
      <c r="J432" s="1207"/>
      <c r="K432" s="1207"/>
      <c r="L432" s="1207"/>
      <c r="M432" s="1207"/>
      <c r="N432" s="1207"/>
      <c r="O432" s="1207"/>
      <c r="P432" s="1207"/>
      <c r="Q432" s="1207"/>
      <c r="R432" s="1207"/>
      <c r="S432" s="1207"/>
      <c r="T432" s="1207"/>
      <c r="U432" s="1207"/>
      <c r="V432" s="1207"/>
      <c r="W432" s="1207"/>
      <c r="X432" s="1207"/>
      <c r="Y432" s="1207"/>
      <c r="Z432" s="1207"/>
      <c r="AA432" s="1207"/>
      <c r="AB432" s="1207"/>
      <c r="AC432" s="1207"/>
      <c r="AD432" s="1207"/>
      <c r="AE432" s="1207"/>
      <c r="AF432" s="1207"/>
      <c r="AG432" s="1207"/>
      <c r="AH432" s="1207"/>
      <c r="AI432" s="1207"/>
      <c r="AJ432" s="1207"/>
      <c r="AK432" s="1207"/>
      <c r="AL432" s="1207"/>
      <c r="AM432" s="1207"/>
      <c r="AN432" s="1207"/>
      <c r="AO432" s="1207"/>
      <c r="AP432" s="1207"/>
      <c r="AQ432" s="1207"/>
      <c r="AR432" s="1207"/>
      <c r="AS432" s="1207"/>
      <c r="AT432" s="1207"/>
      <c r="AU432" s="1207"/>
      <c r="AV432" s="1207"/>
      <c r="AW432" s="1207"/>
      <c r="AX432" s="1207"/>
      <c r="AY432" s="1207"/>
      <c r="AZ432" s="1207"/>
      <c r="BA432" s="1207"/>
      <c r="BB432" s="1207"/>
    </row>
    <row r="433" spans="1:54" ht="15.5" x14ac:dyDescent="0.35">
      <c r="A433" s="1206"/>
      <c r="B433" s="1207" t="s">
        <v>18800</v>
      </c>
      <c r="C433" s="1207"/>
      <c r="D433" s="1207"/>
      <c r="E433" s="1207"/>
      <c r="F433" s="1207"/>
      <c r="G433" s="1207"/>
      <c r="H433" s="1207"/>
      <c r="I433" s="1207"/>
      <c r="J433" s="1207"/>
      <c r="K433" s="1207"/>
      <c r="L433" s="1207"/>
      <c r="M433" s="1207"/>
      <c r="N433" s="1207"/>
      <c r="O433" s="1207"/>
      <c r="P433" s="1207"/>
      <c r="Q433" s="1207"/>
      <c r="R433" s="1207"/>
      <c r="S433" s="1207"/>
      <c r="T433" s="1207"/>
      <c r="U433" s="1207"/>
      <c r="V433" s="1207"/>
      <c r="W433" s="1207"/>
      <c r="X433" s="1207"/>
      <c r="Y433" s="1207"/>
      <c r="Z433" s="1207"/>
      <c r="AA433" s="1207"/>
      <c r="AB433" s="1207"/>
      <c r="AC433" s="1207"/>
      <c r="AD433" s="1207"/>
      <c r="AE433" s="1207"/>
      <c r="AF433" s="1207"/>
      <c r="AG433" s="1207"/>
      <c r="AH433" s="1207"/>
      <c r="AI433" s="1207"/>
      <c r="AJ433" s="1207"/>
      <c r="AK433" s="1207"/>
      <c r="AL433" s="1207"/>
      <c r="AM433" s="1207"/>
      <c r="AN433" s="1207"/>
      <c r="AO433" s="1207"/>
      <c r="AP433" s="1207"/>
      <c r="AQ433" s="1207"/>
      <c r="AR433" s="1207"/>
      <c r="AS433" s="1207"/>
      <c r="AT433" s="1207"/>
      <c r="AU433" s="1207"/>
      <c r="AV433" s="1207"/>
      <c r="AW433" s="1207"/>
      <c r="AX433" s="1207"/>
      <c r="AY433" s="1207"/>
      <c r="AZ433" s="1207"/>
      <c r="BA433" s="1207"/>
      <c r="BB433" s="1207"/>
    </row>
    <row r="434" spans="1:54" ht="15.5" x14ac:dyDescent="0.35">
      <c r="A434" s="1206" t="s">
        <v>18801</v>
      </c>
      <c r="B434" s="1207"/>
      <c r="C434" s="1207"/>
      <c r="D434" s="1207"/>
      <c r="E434" s="1207"/>
      <c r="F434" s="1207"/>
      <c r="G434" s="1207"/>
      <c r="H434" s="1207"/>
      <c r="I434" s="1207"/>
      <c r="J434" s="1207"/>
      <c r="K434" s="1207"/>
      <c r="L434" s="1207"/>
      <c r="M434" s="1207"/>
      <c r="N434" s="1207"/>
      <c r="O434" s="1207"/>
      <c r="P434" s="1207"/>
      <c r="Q434" s="1207"/>
      <c r="R434" s="1207"/>
      <c r="S434" s="1207"/>
      <c r="T434" s="1207"/>
      <c r="U434" s="1207"/>
      <c r="V434" s="1207"/>
      <c r="W434" s="1207"/>
      <c r="X434" s="1207"/>
      <c r="Y434" s="1207"/>
      <c r="Z434" s="1207"/>
      <c r="AA434" s="1207"/>
      <c r="AB434" s="1207"/>
      <c r="AC434" s="1207"/>
      <c r="AD434" s="1207"/>
      <c r="AE434" s="1207"/>
      <c r="AF434" s="1207"/>
      <c r="AG434" s="1207"/>
      <c r="AH434" s="1207"/>
      <c r="AI434" s="1207"/>
      <c r="AJ434" s="1207"/>
      <c r="AK434" s="1207"/>
      <c r="AL434" s="1207"/>
      <c r="AM434" s="1207"/>
      <c r="AN434" s="1207"/>
      <c r="AO434" s="1207"/>
      <c r="AP434" s="1207"/>
      <c r="AQ434" s="1207"/>
      <c r="AR434" s="1207"/>
      <c r="AS434" s="1207"/>
      <c r="AT434" s="1207"/>
      <c r="AU434" s="1207"/>
      <c r="AV434" s="1207"/>
      <c r="AW434" s="1207"/>
      <c r="AX434" s="1207"/>
      <c r="AY434" s="1207"/>
      <c r="AZ434" s="1207"/>
      <c r="BA434" s="1207"/>
      <c r="BB434" s="1207"/>
    </row>
    <row r="435" spans="1:54" ht="15.5" x14ac:dyDescent="0.35">
      <c r="A435" s="1206" t="s">
        <v>18802</v>
      </c>
      <c r="B435" s="1207" t="s">
        <v>18803</v>
      </c>
      <c r="C435" s="1207"/>
      <c r="D435" s="1207"/>
      <c r="E435" s="1207"/>
      <c r="F435" s="1207"/>
      <c r="G435" s="1207"/>
      <c r="H435" s="1207"/>
      <c r="I435" s="1207"/>
      <c r="J435" s="1207"/>
      <c r="K435" s="1207"/>
      <c r="L435" s="1207"/>
      <c r="M435" s="1207"/>
      <c r="N435" s="1207"/>
      <c r="O435" s="1207"/>
      <c r="P435" s="1207"/>
      <c r="Q435" s="1207"/>
      <c r="R435" s="1207"/>
      <c r="S435" s="1207"/>
      <c r="T435" s="1207"/>
      <c r="U435" s="1207"/>
      <c r="V435" s="1207"/>
      <c r="W435" s="1207"/>
      <c r="X435" s="1207"/>
      <c r="Y435" s="1207"/>
      <c r="Z435" s="1207"/>
      <c r="AA435" s="1207"/>
      <c r="AB435" s="1207"/>
      <c r="AC435" s="1207"/>
      <c r="AD435" s="1207"/>
      <c r="AE435" s="1207"/>
      <c r="AF435" s="1207"/>
      <c r="AG435" s="1207"/>
      <c r="AH435" s="1207"/>
      <c r="AI435" s="1207"/>
      <c r="AJ435" s="1207"/>
      <c r="AK435" s="1207"/>
      <c r="AL435" s="1207"/>
      <c r="AM435" s="1207"/>
      <c r="AN435" s="1207"/>
      <c r="AO435" s="1207"/>
      <c r="AP435" s="1207"/>
      <c r="AQ435" s="1207"/>
      <c r="AR435" s="1207"/>
      <c r="AS435" s="1207"/>
      <c r="AT435" s="1207"/>
      <c r="AU435" s="1207"/>
      <c r="AV435" s="1207"/>
      <c r="AW435" s="1207"/>
      <c r="AX435" s="1207"/>
      <c r="AY435" s="1207"/>
      <c r="AZ435" s="1207"/>
      <c r="BA435" s="1207"/>
      <c r="BB435" s="1207"/>
    </row>
    <row r="436" spans="1:54" ht="15.5" x14ac:dyDescent="0.35">
      <c r="A436" s="1206" t="s">
        <v>18804</v>
      </c>
      <c r="B436" s="1207"/>
      <c r="C436" s="1207"/>
      <c r="D436" s="1207"/>
      <c r="E436" s="1207"/>
      <c r="F436" s="1207"/>
      <c r="G436" s="1207"/>
      <c r="H436" s="1207"/>
      <c r="I436" s="1207"/>
      <c r="J436" s="1207"/>
      <c r="K436" s="1207"/>
      <c r="L436" s="1207"/>
      <c r="M436" s="1207"/>
      <c r="N436" s="1207"/>
      <c r="O436" s="1207"/>
      <c r="P436" s="1207"/>
      <c r="Q436" s="1207"/>
      <c r="R436" s="1207"/>
      <c r="S436" s="1207"/>
      <c r="T436" s="1207"/>
      <c r="U436" s="1207"/>
      <c r="V436" s="1207"/>
      <c r="W436" s="1207"/>
      <c r="X436" s="1207"/>
      <c r="Y436" s="1207"/>
      <c r="Z436" s="1207"/>
      <c r="AA436" s="1207"/>
      <c r="AB436" s="1207"/>
      <c r="AC436" s="1207"/>
      <c r="AD436" s="1207"/>
      <c r="AE436" s="1207"/>
      <c r="AF436" s="1207"/>
      <c r="AG436" s="1207"/>
      <c r="AH436" s="1207"/>
      <c r="AI436" s="1207"/>
      <c r="AJ436" s="1207"/>
      <c r="AK436" s="1207"/>
      <c r="AL436" s="1207"/>
      <c r="AM436" s="1207"/>
      <c r="AN436" s="1207"/>
      <c r="AO436" s="1207"/>
      <c r="AP436" s="1207"/>
      <c r="AQ436" s="1207"/>
      <c r="AR436" s="1207"/>
      <c r="AS436" s="1207"/>
      <c r="AT436" s="1207"/>
      <c r="AU436" s="1207"/>
      <c r="AV436" s="1207"/>
      <c r="AW436" s="1207"/>
      <c r="AX436" s="1207"/>
      <c r="AY436" s="1207"/>
      <c r="AZ436" s="1207"/>
      <c r="BA436" s="1207"/>
      <c r="BB436" s="1207"/>
    </row>
    <row r="437" spans="1:54" ht="15.5" x14ac:dyDescent="0.35">
      <c r="A437" s="1206" t="s">
        <v>18805</v>
      </c>
      <c r="B437" s="1207"/>
      <c r="C437" s="1207"/>
      <c r="D437" s="1207"/>
      <c r="E437" s="1207"/>
      <c r="F437" s="1207"/>
      <c r="G437" s="1207"/>
      <c r="H437" s="1207"/>
      <c r="I437" s="1207"/>
      <c r="J437" s="1207"/>
      <c r="K437" s="1207"/>
      <c r="L437" s="1207"/>
      <c r="M437" s="1207"/>
      <c r="N437" s="1207"/>
      <c r="O437" s="1207"/>
      <c r="P437" s="1207"/>
      <c r="Q437" s="1207"/>
      <c r="R437" s="1207"/>
      <c r="S437" s="1207"/>
      <c r="T437" s="1207"/>
      <c r="U437" s="1207"/>
      <c r="V437" s="1207"/>
      <c r="W437" s="1207"/>
      <c r="X437" s="1207"/>
      <c r="Y437" s="1207"/>
      <c r="Z437" s="1207"/>
      <c r="AA437" s="1207"/>
      <c r="AB437" s="1207"/>
      <c r="AC437" s="1207"/>
      <c r="AD437" s="1207"/>
      <c r="AE437" s="1207"/>
      <c r="AF437" s="1207"/>
      <c r="AG437" s="1207"/>
      <c r="AH437" s="1207"/>
      <c r="AI437" s="1207"/>
      <c r="AJ437" s="1207"/>
      <c r="AK437" s="1207"/>
      <c r="AL437" s="1207"/>
      <c r="AM437" s="1207"/>
      <c r="AN437" s="1207"/>
      <c r="AO437" s="1207"/>
      <c r="AP437" s="1207"/>
      <c r="AQ437" s="1207"/>
      <c r="AR437" s="1207"/>
      <c r="AS437" s="1207"/>
      <c r="AT437" s="1207"/>
      <c r="AU437" s="1207"/>
      <c r="AV437" s="1207"/>
      <c r="AW437" s="1207"/>
      <c r="AX437" s="1207"/>
      <c r="AY437" s="1207"/>
      <c r="AZ437" s="1207"/>
      <c r="BA437" s="1207"/>
      <c r="BB437" s="1207"/>
    </row>
    <row r="438" spans="1:54" ht="15.5" x14ac:dyDescent="0.35">
      <c r="A438" s="1206" t="s">
        <v>18798</v>
      </c>
      <c r="B438" s="1207"/>
      <c r="C438" s="1207"/>
      <c r="D438" s="1207"/>
      <c r="E438" s="1207"/>
      <c r="F438" s="1207"/>
      <c r="G438" s="1207"/>
      <c r="H438" s="1207"/>
      <c r="I438" s="1207"/>
      <c r="J438" s="1207"/>
      <c r="K438" s="1207"/>
      <c r="L438" s="1207"/>
      <c r="M438" s="1207"/>
      <c r="N438" s="1207"/>
      <c r="O438" s="1207"/>
      <c r="P438" s="1207"/>
      <c r="Q438" s="1207"/>
      <c r="R438" s="1207"/>
      <c r="S438" s="1207"/>
      <c r="T438" s="1207"/>
      <c r="U438" s="1207"/>
      <c r="V438" s="1207"/>
      <c r="W438" s="1207"/>
      <c r="X438" s="1207"/>
      <c r="Y438" s="1207"/>
      <c r="Z438" s="1207"/>
      <c r="AA438" s="1207"/>
      <c r="AB438" s="1207"/>
      <c r="AC438" s="1207"/>
      <c r="AD438" s="1207"/>
      <c r="AE438" s="1207"/>
      <c r="AF438" s="1207"/>
      <c r="AG438" s="1207"/>
      <c r="AH438" s="1207"/>
      <c r="AI438" s="1207"/>
      <c r="AJ438" s="1207"/>
      <c r="AK438" s="1207"/>
      <c r="AL438" s="1207"/>
      <c r="AM438" s="1207"/>
      <c r="AN438" s="1207"/>
      <c r="AO438" s="1207"/>
      <c r="AP438" s="1207"/>
      <c r="AQ438" s="1207"/>
      <c r="AR438" s="1207"/>
      <c r="AS438" s="1207"/>
      <c r="AT438" s="1207"/>
      <c r="AU438" s="1207"/>
      <c r="AV438" s="1207"/>
      <c r="AW438" s="1207"/>
      <c r="AX438" s="1207"/>
      <c r="AY438" s="1207"/>
      <c r="AZ438" s="1207"/>
      <c r="BA438" s="1207"/>
      <c r="BB438" s="1207"/>
    </row>
    <row r="439" spans="1:54" ht="15.5" x14ac:dyDescent="0.35">
      <c r="A439" s="1206" t="s">
        <v>2066</v>
      </c>
      <c r="B439" s="1207"/>
      <c r="C439" s="1207"/>
      <c r="D439" s="1207"/>
      <c r="E439" s="1207"/>
      <c r="F439" s="1207"/>
      <c r="G439" s="1207"/>
      <c r="H439" s="1207"/>
      <c r="I439" s="1207"/>
      <c r="J439" s="1207"/>
      <c r="K439" s="1207"/>
      <c r="L439" s="1207"/>
      <c r="M439" s="1207"/>
      <c r="N439" s="1207"/>
      <c r="O439" s="1207"/>
      <c r="P439" s="1207"/>
      <c r="Q439" s="1207"/>
      <c r="R439" s="1207"/>
      <c r="S439" s="1207"/>
      <c r="T439" s="1207"/>
      <c r="U439" s="1207"/>
      <c r="V439" s="1207"/>
      <c r="W439" s="1207"/>
      <c r="X439" s="1207"/>
      <c r="Y439" s="1207"/>
      <c r="Z439" s="1207"/>
      <c r="AA439" s="1207"/>
      <c r="AB439" s="1207"/>
      <c r="AC439" s="1207"/>
      <c r="AD439" s="1207"/>
      <c r="AE439" s="1207"/>
      <c r="AF439" s="1207"/>
      <c r="AG439" s="1207"/>
      <c r="AH439" s="1207"/>
      <c r="AI439" s="1207"/>
      <c r="AJ439" s="1207"/>
      <c r="AK439" s="1207"/>
      <c r="AL439" s="1207"/>
      <c r="AM439" s="1207"/>
      <c r="AN439" s="1207"/>
      <c r="AO439" s="1207"/>
      <c r="AP439" s="1207"/>
      <c r="AQ439" s="1207"/>
      <c r="AR439" s="1207"/>
      <c r="AS439" s="1207"/>
      <c r="AT439" s="1207"/>
      <c r="AU439" s="1207"/>
      <c r="AV439" s="1207"/>
      <c r="AW439" s="1207"/>
      <c r="AX439" s="1207"/>
      <c r="AY439" s="1207"/>
      <c r="AZ439" s="1207"/>
      <c r="BA439" s="1207"/>
      <c r="BB439" s="1207"/>
    </row>
    <row r="440" spans="1:54" ht="15.5" x14ac:dyDescent="0.35">
      <c r="A440" s="1206" t="s">
        <v>18806</v>
      </c>
      <c r="B440" s="1207"/>
      <c r="C440" s="1207"/>
      <c r="D440" s="1207"/>
      <c r="E440" s="1207"/>
      <c r="F440" s="1207"/>
      <c r="G440" s="1207"/>
      <c r="H440" s="1207"/>
      <c r="I440" s="1207"/>
      <c r="J440" s="1207"/>
      <c r="K440" s="1207"/>
      <c r="L440" s="1207"/>
      <c r="M440" s="1207"/>
      <c r="N440" s="1207"/>
      <c r="O440" s="1207"/>
      <c r="P440" s="1207"/>
      <c r="Q440" s="1207"/>
      <c r="R440" s="1207"/>
      <c r="S440" s="1207"/>
      <c r="T440" s="1207"/>
      <c r="U440" s="1207"/>
      <c r="V440" s="1207"/>
      <c r="W440" s="1207"/>
      <c r="X440" s="1207"/>
      <c r="Y440" s="1207"/>
      <c r="Z440" s="1207"/>
      <c r="AA440" s="1207"/>
      <c r="AB440" s="1207"/>
      <c r="AC440" s="1207"/>
      <c r="AD440" s="1207"/>
      <c r="AE440" s="1207"/>
      <c r="AF440" s="1207"/>
      <c r="AG440" s="1207"/>
      <c r="AH440" s="1207"/>
      <c r="AI440" s="1207"/>
      <c r="AJ440" s="1207"/>
      <c r="AK440" s="1207"/>
      <c r="AL440" s="1207"/>
      <c r="AM440" s="1207"/>
      <c r="AN440" s="1207"/>
      <c r="AO440" s="1207"/>
      <c r="AP440" s="1207"/>
      <c r="AQ440" s="1207"/>
      <c r="AR440" s="1207"/>
      <c r="AS440" s="1207"/>
      <c r="AT440" s="1207"/>
      <c r="AU440" s="1207"/>
      <c r="AV440" s="1207"/>
      <c r="AW440" s="1207"/>
      <c r="AX440" s="1207"/>
      <c r="AY440" s="1207"/>
      <c r="AZ440" s="1207"/>
      <c r="BA440" s="1207"/>
      <c r="BB440" s="1207"/>
    </row>
    <row r="441" spans="1:54" ht="15.5" x14ac:dyDescent="0.35">
      <c r="A441" s="1206" t="s">
        <v>18807</v>
      </c>
      <c r="B441" s="1207" t="s">
        <v>18607</v>
      </c>
      <c r="C441" s="1207"/>
      <c r="D441" s="1207"/>
      <c r="E441" s="1207"/>
      <c r="F441" s="1207"/>
      <c r="G441" s="1207"/>
      <c r="H441" s="1207"/>
      <c r="I441" s="1207"/>
      <c r="J441" s="1207"/>
      <c r="K441" s="1207"/>
      <c r="L441" s="1207"/>
      <c r="M441" s="1207"/>
      <c r="N441" s="1207"/>
      <c r="O441" s="1207"/>
      <c r="P441" s="1207"/>
      <c r="Q441" s="1207"/>
      <c r="R441" s="1207"/>
      <c r="S441" s="1207"/>
      <c r="T441" s="1207"/>
      <c r="U441" s="1207"/>
      <c r="V441" s="1207"/>
      <c r="W441" s="1207"/>
      <c r="X441" s="1207"/>
      <c r="Y441" s="1207"/>
      <c r="Z441" s="1207"/>
      <c r="AA441" s="1207"/>
      <c r="AB441" s="1207"/>
      <c r="AC441" s="1207"/>
      <c r="AD441" s="1207"/>
      <c r="AE441" s="1207"/>
      <c r="AF441" s="1207"/>
      <c r="AG441" s="1207"/>
      <c r="AH441" s="1207"/>
      <c r="AI441" s="1207"/>
      <c r="AJ441" s="1207"/>
      <c r="AK441" s="1207"/>
      <c r="AL441" s="1207"/>
      <c r="AM441" s="1207"/>
      <c r="AN441" s="1207"/>
      <c r="AO441" s="1207"/>
      <c r="AP441" s="1207"/>
      <c r="AQ441" s="1207"/>
      <c r="AR441" s="1207"/>
      <c r="AS441" s="1207"/>
      <c r="AT441" s="1207"/>
      <c r="AU441" s="1207"/>
      <c r="AV441" s="1207"/>
      <c r="AW441" s="1207"/>
      <c r="AX441" s="1207"/>
      <c r="AY441" s="1207"/>
      <c r="AZ441" s="1207"/>
      <c r="BA441" s="1207"/>
      <c r="BB441" s="1207"/>
    </row>
    <row r="442" spans="1:54" ht="15.5" x14ac:dyDescent="0.35">
      <c r="A442" s="1206" t="s">
        <v>18644</v>
      </c>
      <c r="B442" s="1207"/>
      <c r="C442" s="1207"/>
      <c r="D442" s="1207"/>
      <c r="E442" s="1207"/>
      <c r="F442" s="1207"/>
      <c r="G442" s="1207"/>
      <c r="H442" s="1207"/>
      <c r="I442" s="1207"/>
      <c r="J442" s="1207"/>
      <c r="K442" s="1207"/>
      <c r="L442" s="1207"/>
      <c r="M442" s="1207"/>
      <c r="N442" s="1207"/>
      <c r="O442" s="1207"/>
      <c r="P442" s="1207"/>
      <c r="Q442" s="1207"/>
      <c r="R442" s="1207"/>
      <c r="S442" s="1207"/>
      <c r="T442" s="1207"/>
      <c r="U442" s="1207"/>
      <c r="V442" s="1207"/>
      <c r="W442" s="1207"/>
      <c r="X442" s="1207"/>
      <c r="Y442" s="1207"/>
      <c r="Z442" s="1207"/>
      <c r="AA442" s="1207"/>
      <c r="AB442" s="1207"/>
      <c r="AC442" s="1207"/>
      <c r="AD442" s="1207"/>
      <c r="AE442" s="1207"/>
      <c r="AF442" s="1207"/>
      <c r="AG442" s="1207"/>
      <c r="AH442" s="1207"/>
      <c r="AI442" s="1207"/>
      <c r="AJ442" s="1207"/>
      <c r="AK442" s="1207"/>
      <c r="AL442" s="1207"/>
      <c r="AM442" s="1207"/>
      <c r="AN442" s="1207"/>
      <c r="AO442" s="1207"/>
      <c r="AP442" s="1207"/>
      <c r="AQ442" s="1207"/>
      <c r="AR442" s="1207"/>
      <c r="AS442" s="1207"/>
      <c r="AT442" s="1207"/>
      <c r="AU442" s="1207"/>
      <c r="AV442" s="1207"/>
      <c r="AW442" s="1207"/>
      <c r="AX442" s="1207"/>
      <c r="AY442" s="1207"/>
      <c r="AZ442" s="1207"/>
      <c r="BA442" s="1207"/>
      <c r="BB442" s="1207"/>
    </row>
    <row r="443" spans="1:54" ht="15.5" x14ac:dyDescent="0.35">
      <c r="A443" s="1206" t="s">
        <v>18799</v>
      </c>
      <c r="B443" s="1207"/>
      <c r="C443" s="1207"/>
      <c r="D443" s="1207"/>
      <c r="E443" s="1207"/>
      <c r="F443" s="1207"/>
      <c r="G443" s="1207"/>
      <c r="H443" s="1207"/>
      <c r="I443" s="1207"/>
      <c r="J443" s="1207"/>
      <c r="K443" s="1207"/>
      <c r="L443" s="1207"/>
      <c r="M443" s="1207"/>
      <c r="N443" s="1207"/>
      <c r="O443" s="1207"/>
      <c r="P443" s="1207"/>
      <c r="Q443" s="1207"/>
      <c r="R443" s="1207"/>
      <c r="S443" s="1207"/>
      <c r="T443" s="1207"/>
      <c r="U443" s="1207"/>
      <c r="V443" s="1207"/>
      <c r="W443" s="1207"/>
      <c r="X443" s="1207"/>
      <c r="Y443" s="1207"/>
      <c r="Z443" s="1207"/>
      <c r="AA443" s="1207"/>
      <c r="AB443" s="1207"/>
      <c r="AC443" s="1207"/>
      <c r="AD443" s="1207"/>
      <c r="AE443" s="1207"/>
      <c r="AF443" s="1207"/>
      <c r="AG443" s="1207"/>
      <c r="AH443" s="1207"/>
      <c r="AI443" s="1207"/>
      <c r="AJ443" s="1207"/>
      <c r="AK443" s="1207"/>
      <c r="AL443" s="1207"/>
      <c r="AM443" s="1207"/>
      <c r="AN443" s="1207"/>
      <c r="AO443" s="1207"/>
      <c r="AP443" s="1207"/>
      <c r="AQ443" s="1207"/>
      <c r="AR443" s="1207"/>
      <c r="AS443" s="1207"/>
      <c r="AT443" s="1207"/>
      <c r="AU443" s="1207"/>
      <c r="AV443" s="1207"/>
      <c r="AW443" s="1207"/>
      <c r="AX443" s="1207"/>
      <c r="AY443" s="1207"/>
      <c r="AZ443" s="1207"/>
      <c r="BA443" s="1207"/>
      <c r="BB443" s="1207"/>
    </row>
    <row r="444" spans="1:54" ht="15.5" x14ac:dyDescent="0.35">
      <c r="A444" s="1206"/>
      <c r="B444" s="1207" t="s">
        <v>18808</v>
      </c>
      <c r="C444" s="1207"/>
      <c r="D444" s="1207"/>
      <c r="E444" s="1207"/>
      <c r="F444" s="1207"/>
      <c r="G444" s="1207"/>
      <c r="H444" s="1207"/>
      <c r="I444" s="1207"/>
      <c r="J444" s="1207"/>
      <c r="K444" s="1207"/>
      <c r="L444" s="1207"/>
      <c r="M444" s="1207"/>
      <c r="N444" s="1207"/>
      <c r="O444" s="1207"/>
      <c r="P444" s="1207"/>
      <c r="Q444" s="1207"/>
      <c r="R444" s="1207"/>
      <c r="S444" s="1207"/>
      <c r="T444" s="1207"/>
      <c r="U444" s="1207"/>
      <c r="V444" s="1207"/>
      <c r="W444" s="1207"/>
      <c r="X444" s="1207"/>
      <c r="Y444" s="1207"/>
      <c r="Z444" s="1207"/>
      <c r="AA444" s="1207"/>
      <c r="AB444" s="1207"/>
      <c r="AC444" s="1207"/>
      <c r="AD444" s="1207"/>
      <c r="AE444" s="1207"/>
      <c r="AF444" s="1207"/>
      <c r="AG444" s="1207"/>
      <c r="AH444" s="1207"/>
      <c r="AI444" s="1207"/>
      <c r="AJ444" s="1207"/>
      <c r="AK444" s="1207"/>
      <c r="AL444" s="1207"/>
      <c r="AM444" s="1207"/>
      <c r="AN444" s="1207"/>
      <c r="AO444" s="1207"/>
      <c r="AP444" s="1207"/>
      <c r="AQ444" s="1207"/>
      <c r="AR444" s="1207"/>
      <c r="AS444" s="1207"/>
      <c r="AT444" s="1207"/>
      <c r="AU444" s="1207"/>
      <c r="AV444" s="1207"/>
      <c r="AW444" s="1207"/>
      <c r="AX444" s="1207"/>
      <c r="AY444" s="1207"/>
      <c r="AZ444" s="1207"/>
      <c r="BA444" s="1207"/>
      <c r="BB444" s="1207"/>
    </row>
    <row r="445" spans="1:54" ht="15.5" x14ac:dyDescent="0.35">
      <c r="A445" s="1206" t="s">
        <v>18809</v>
      </c>
      <c r="B445" s="1207"/>
      <c r="C445" s="1207"/>
      <c r="D445" s="1207"/>
      <c r="E445" s="1207"/>
      <c r="F445" s="1207"/>
      <c r="G445" s="1207"/>
      <c r="H445" s="1207"/>
      <c r="I445" s="1207"/>
      <c r="J445" s="1207"/>
      <c r="K445" s="1207"/>
      <c r="L445" s="1207"/>
      <c r="M445" s="1207"/>
      <c r="N445" s="1207"/>
      <c r="O445" s="1207"/>
      <c r="P445" s="1207"/>
      <c r="Q445" s="1207"/>
      <c r="R445" s="1207"/>
      <c r="S445" s="1207"/>
      <c r="T445" s="1207"/>
      <c r="U445" s="1207"/>
      <c r="V445" s="1207"/>
      <c r="W445" s="1207"/>
      <c r="X445" s="1207"/>
      <c r="Y445" s="1207"/>
      <c r="Z445" s="1207"/>
      <c r="AA445" s="1207"/>
      <c r="AB445" s="1207"/>
      <c r="AC445" s="1207"/>
      <c r="AD445" s="1207"/>
      <c r="AE445" s="1207"/>
      <c r="AF445" s="1207"/>
      <c r="AG445" s="1207"/>
      <c r="AH445" s="1207"/>
      <c r="AI445" s="1207"/>
      <c r="AJ445" s="1207"/>
      <c r="AK445" s="1207"/>
      <c r="AL445" s="1207"/>
      <c r="AM445" s="1207"/>
      <c r="AN445" s="1207"/>
      <c r="AO445" s="1207"/>
      <c r="AP445" s="1207"/>
      <c r="AQ445" s="1207"/>
      <c r="AR445" s="1207"/>
      <c r="AS445" s="1207"/>
      <c r="AT445" s="1207"/>
      <c r="AU445" s="1207"/>
      <c r="AV445" s="1207"/>
      <c r="AW445" s="1207"/>
      <c r="AX445" s="1207"/>
      <c r="AY445" s="1207"/>
      <c r="AZ445" s="1207"/>
      <c r="BA445" s="1207"/>
      <c r="BB445" s="1207"/>
    </row>
    <row r="446" spans="1:54" ht="15.5" x14ac:dyDescent="0.35">
      <c r="A446" s="1206" t="s">
        <v>18810</v>
      </c>
      <c r="B446" s="1207" t="s">
        <v>18798</v>
      </c>
      <c r="C446" s="1207"/>
      <c r="D446" s="1207"/>
      <c r="E446" s="1207"/>
      <c r="F446" s="1207"/>
      <c r="G446" s="1207"/>
      <c r="H446" s="1207"/>
      <c r="I446" s="1207"/>
      <c r="J446" s="1207"/>
      <c r="K446" s="1207"/>
      <c r="L446" s="1207"/>
      <c r="M446" s="1207"/>
      <c r="N446" s="1207"/>
      <c r="O446" s="1207"/>
      <c r="P446" s="1207"/>
      <c r="Q446" s="1207"/>
      <c r="R446" s="1207"/>
      <c r="S446" s="1207"/>
      <c r="T446" s="1207"/>
      <c r="U446" s="1207"/>
      <c r="V446" s="1207"/>
      <c r="W446" s="1207"/>
      <c r="X446" s="1207"/>
      <c r="Y446" s="1207"/>
      <c r="Z446" s="1207"/>
      <c r="AA446" s="1207"/>
      <c r="AB446" s="1207"/>
      <c r="AC446" s="1207"/>
      <c r="AD446" s="1207"/>
      <c r="AE446" s="1207"/>
      <c r="AF446" s="1207"/>
      <c r="AG446" s="1207"/>
      <c r="AH446" s="1207"/>
      <c r="AI446" s="1207"/>
      <c r="AJ446" s="1207"/>
      <c r="AK446" s="1207"/>
      <c r="AL446" s="1207"/>
      <c r="AM446" s="1207"/>
      <c r="AN446" s="1207"/>
      <c r="AO446" s="1207"/>
      <c r="AP446" s="1207"/>
      <c r="AQ446" s="1207"/>
      <c r="AR446" s="1207"/>
      <c r="AS446" s="1207"/>
      <c r="AT446" s="1207"/>
      <c r="AU446" s="1207"/>
      <c r="AV446" s="1207"/>
      <c r="AW446" s="1207"/>
      <c r="AX446" s="1207"/>
      <c r="AY446" s="1207"/>
      <c r="AZ446" s="1207"/>
      <c r="BA446" s="1207"/>
      <c r="BB446" s="1207"/>
    </row>
    <row r="447" spans="1:54" ht="15.5" x14ac:dyDescent="0.35">
      <c r="A447" s="1206" t="s">
        <v>2068</v>
      </c>
      <c r="B447" s="1207"/>
      <c r="C447" s="1207"/>
      <c r="D447" s="1207"/>
      <c r="E447" s="1207"/>
      <c r="F447" s="1207"/>
      <c r="G447" s="1207"/>
      <c r="H447" s="1207"/>
      <c r="I447" s="1207"/>
      <c r="J447" s="1207"/>
      <c r="K447" s="1207"/>
      <c r="L447" s="1207"/>
      <c r="M447" s="1207"/>
      <c r="N447" s="1207"/>
      <c r="O447" s="1207"/>
      <c r="P447" s="1207"/>
      <c r="Q447" s="1207"/>
      <c r="R447" s="1207"/>
      <c r="S447" s="1207"/>
      <c r="T447" s="1207"/>
      <c r="U447" s="1207"/>
      <c r="V447" s="1207"/>
      <c r="W447" s="1207"/>
      <c r="X447" s="1207"/>
      <c r="Y447" s="1207"/>
      <c r="Z447" s="1207"/>
      <c r="AA447" s="1207"/>
      <c r="AB447" s="1207"/>
      <c r="AC447" s="1207"/>
      <c r="AD447" s="1207"/>
      <c r="AE447" s="1207"/>
      <c r="AF447" s="1207"/>
      <c r="AG447" s="1207"/>
      <c r="AH447" s="1207"/>
      <c r="AI447" s="1207"/>
      <c r="AJ447" s="1207"/>
      <c r="AK447" s="1207"/>
      <c r="AL447" s="1207"/>
      <c r="AM447" s="1207"/>
      <c r="AN447" s="1207"/>
      <c r="AO447" s="1207"/>
      <c r="AP447" s="1207"/>
      <c r="AQ447" s="1207"/>
      <c r="AR447" s="1207"/>
      <c r="AS447" s="1207"/>
      <c r="AT447" s="1207"/>
      <c r="AU447" s="1207"/>
      <c r="AV447" s="1207"/>
      <c r="AW447" s="1207"/>
      <c r="AX447" s="1207"/>
      <c r="AY447" s="1207"/>
      <c r="AZ447" s="1207"/>
      <c r="BA447" s="1207"/>
      <c r="BB447" s="1207"/>
    </row>
    <row r="448" spans="1:54" ht="15.5" x14ac:dyDescent="0.35">
      <c r="A448" s="1206" t="s">
        <v>18807</v>
      </c>
      <c r="B448" s="1207"/>
      <c r="C448" s="1207"/>
      <c r="D448" s="1207"/>
      <c r="E448" s="1207"/>
      <c r="F448" s="1207"/>
      <c r="G448" s="1207"/>
      <c r="H448" s="1207"/>
      <c r="I448" s="1207"/>
      <c r="J448" s="1207"/>
      <c r="K448" s="1207"/>
      <c r="L448" s="1207"/>
      <c r="M448" s="1207"/>
      <c r="N448" s="1207"/>
      <c r="O448" s="1207"/>
      <c r="P448" s="1207"/>
      <c r="Q448" s="1207"/>
      <c r="R448" s="1207"/>
      <c r="S448" s="1207"/>
      <c r="T448" s="1207"/>
      <c r="U448" s="1207"/>
      <c r="V448" s="1207"/>
      <c r="W448" s="1207"/>
      <c r="X448" s="1207"/>
      <c r="Y448" s="1207"/>
      <c r="Z448" s="1207"/>
      <c r="AA448" s="1207"/>
      <c r="AB448" s="1207"/>
      <c r="AC448" s="1207"/>
      <c r="AD448" s="1207"/>
      <c r="AE448" s="1207"/>
      <c r="AF448" s="1207"/>
      <c r="AG448" s="1207"/>
      <c r="AH448" s="1207"/>
      <c r="AI448" s="1207"/>
      <c r="AJ448" s="1207"/>
      <c r="AK448" s="1207"/>
      <c r="AL448" s="1207"/>
      <c r="AM448" s="1207"/>
      <c r="AN448" s="1207"/>
      <c r="AO448" s="1207"/>
      <c r="AP448" s="1207"/>
      <c r="AQ448" s="1207"/>
      <c r="AR448" s="1207"/>
      <c r="AS448" s="1207"/>
      <c r="AT448" s="1207"/>
      <c r="AU448" s="1207"/>
      <c r="AV448" s="1207"/>
      <c r="AW448" s="1207"/>
      <c r="AX448" s="1207"/>
      <c r="AY448" s="1207"/>
      <c r="AZ448" s="1207"/>
      <c r="BA448" s="1207"/>
      <c r="BB448" s="1207"/>
    </row>
    <row r="449" spans="1:54" ht="15.5" x14ac:dyDescent="0.35">
      <c r="A449" s="1206" t="s">
        <v>18811</v>
      </c>
      <c r="B449" s="1207" t="s">
        <v>18600</v>
      </c>
      <c r="C449" s="1207"/>
      <c r="D449" s="1207"/>
      <c r="E449" s="1207"/>
      <c r="F449" s="1207"/>
      <c r="G449" s="1207"/>
      <c r="H449" s="1207"/>
      <c r="I449" s="1207"/>
      <c r="J449" s="1207"/>
      <c r="K449" s="1207"/>
      <c r="L449" s="1207"/>
      <c r="M449" s="1207"/>
      <c r="N449" s="1207"/>
      <c r="O449" s="1207"/>
      <c r="P449" s="1207"/>
      <c r="Q449" s="1207"/>
      <c r="R449" s="1207"/>
      <c r="S449" s="1207"/>
      <c r="T449" s="1207"/>
      <c r="U449" s="1207"/>
      <c r="V449" s="1207"/>
      <c r="W449" s="1207"/>
      <c r="X449" s="1207"/>
      <c r="Y449" s="1207"/>
      <c r="Z449" s="1207"/>
      <c r="AA449" s="1207"/>
      <c r="AB449" s="1207"/>
      <c r="AC449" s="1207"/>
      <c r="AD449" s="1207"/>
      <c r="AE449" s="1207"/>
      <c r="AF449" s="1207"/>
      <c r="AG449" s="1207"/>
      <c r="AH449" s="1207"/>
      <c r="AI449" s="1207"/>
      <c r="AJ449" s="1207"/>
      <c r="AK449" s="1207"/>
      <c r="AL449" s="1207"/>
      <c r="AM449" s="1207"/>
      <c r="AN449" s="1207"/>
      <c r="AO449" s="1207"/>
      <c r="AP449" s="1207"/>
      <c r="AQ449" s="1207"/>
      <c r="AR449" s="1207"/>
      <c r="AS449" s="1207"/>
      <c r="AT449" s="1207"/>
      <c r="AU449" s="1207"/>
      <c r="AV449" s="1207"/>
      <c r="AW449" s="1207"/>
      <c r="AX449" s="1207"/>
      <c r="AY449" s="1207"/>
      <c r="AZ449" s="1207"/>
      <c r="BA449" s="1207"/>
      <c r="BB449" s="1207"/>
    </row>
    <row r="450" spans="1:54" ht="15.5" x14ac:dyDescent="0.35">
      <c r="A450" s="1206" t="s">
        <v>18601</v>
      </c>
      <c r="B450" s="1207"/>
      <c r="C450" s="1207"/>
      <c r="D450" s="1207"/>
      <c r="E450" s="1207"/>
      <c r="F450" s="1207"/>
      <c r="G450" s="1207"/>
      <c r="H450" s="1207"/>
      <c r="I450" s="1207"/>
      <c r="J450" s="1207"/>
      <c r="K450" s="1207"/>
      <c r="L450" s="1207"/>
      <c r="M450" s="1207"/>
      <c r="N450" s="1207"/>
      <c r="O450" s="1207"/>
      <c r="P450" s="1207"/>
      <c r="Q450" s="1207"/>
      <c r="R450" s="1207"/>
      <c r="S450" s="1207"/>
      <c r="T450" s="1207"/>
      <c r="U450" s="1207"/>
      <c r="V450" s="1207"/>
      <c r="W450" s="1207"/>
      <c r="X450" s="1207"/>
      <c r="Y450" s="1207"/>
      <c r="Z450" s="1207"/>
      <c r="AA450" s="1207"/>
      <c r="AB450" s="1207"/>
      <c r="AC450" s="1207"/>
      <c r="AD450" s="1207"/>
      <c r="AE450" s="1207"/>
      <c r="AF450" s="1207"/>
      <c r="AG450" s="1207"/>
      <c r="AH450" s="1207"/>
      <c r="AI450" s="1207"/>
      <c r="AJ450" s="1207"/>
      <c r="AK450" s="1207"/>
      <c r="AL450" s="1207"/>
      <c r="AM450" s="1207"/>
      <c r="AN450" s="1207"/>
      <c r="AO450" s="1207"/>
      <c r="AP450" s="1207"/>
      <c r="AQ450" s="1207"/>
      <c r="AR450" s="1207"/>
      <c r="AS450" s="1207"/>
      <c r="AT450" s="1207"/>
      <c r="AU450" s="1207"/>
      <c r="AV450" s="1207"/>
      <c r="AW450" s="1207"/>
      <c r="AX450" s="1207"/>
      <c r="AY450" s="1207"/>
      <c r="AZ450" s="1207"/>
      <c r="BA450" s="1207"/>
      <c r="BB450" s="1207"/>
    </row>
    <row r="451" spans="1:54" ht="15.5" x14ac:dyDescent="0.35">
      <c r="A451" s="1206" t="s">
        <v>18603</v>
      </c>
      <c r="B451" s="1207"/>
      <c r="C451" s="1207"/>
      <c r="D451" s="1207"/>
      <c r="E451" s="1207"/>
      <c r="F451" s="1207"/>
      <c r="G451" s="1207"/>
      <c r="H451" s="1207"/>
      <c r="I451" s="1207"/>
      <c r="J451" s="1207"/>
      <c r="K451" s="1207"/>
      <c r="L451" s="1207"/>
      <c r="M451" s="1207"/>
      <c r="N451" s="1207"/>
      <c r="O451" s="1207"/>
      <c r="P451" s="1207"/>
      <c r="Q451" s="1207"/>
      <c r="R451" s="1207"/>
      <c r="S451" s="1207"/>
      <c r="T451" s="1207"/>
      <c r="U451" s="1207"/>
      <c r="V451" s="1207"/>
      <c r="W451" s="1207"/>
      <c r="X451" s="1207"/>
      <c r="Y451" s="1207"/>
      <c r="Z451" s="1207"/>
      <c r="AA451" s="1207"/>
      <c r="AB451" s="1207"/>
      <c r="AC451" s="1207"/>
      <c r="AD451" s="1207"/>
      <c r="AE451" s="1207"/>
      <c r="AF451" s="1207"/>
      <c r="AG451" s="1207"/>
      <c r="AH451" s="1207"/>
      <c r="AI451" s="1207"/>
      <c r="AJ451" s="1207"/>
      <c r="AK451" s="1207"/>
      <c r="AL451" s="1207"/>
      <c r="AM451" s="1207"/>
      <c r="AN451" s="1207"/>
      <c r="AO451" s="1207"/>
      <c r="AP451" s="1207"/>
      <c r="AQ451" s="1207"/>
      <c r="AR451" s="1207"/>
      <c r="AS451" s="1207"/>
      <c r="AT451" s="1207"/>
      <c r="AU451" s="1207"/>
      <c r="AV451" s="1207"/>
      <c r="AW451" s="1207"/>
      <c r="AX451" s="1207"/>
      <c r="AY451" s="1207"/>
      <c r="AZ451" s="1207"/>
      <c r="BA451" s="1207"/>
      <c r="BB451" s="1207"/>
    </row>
    <row r="452" spans="1:54" ht="15.5" x14ac:dyDescent="0.35">
      <c r="A452" s="1206" t="s">
        <v>18604</v>
      </c>
      <c r="B452" s="1207"/>
      <c r="C452" s="1207"/>
      <c r="D452" s="1207"/>
      <c r="E452" s="1207"/>
      <c r="F452" s="1207"/>
      <c r="G452" s="1207"/>
      <c r="H452" s="1207"/>
      <c r="I452" s="1207"/>
      <c r="J452" s="1207"/>
      <c r="K452" s="1207"/>
      <c r="L452" s="1207"/>
      <c r="M452" s="1207"/>
      <c r="N452" s="1207"/>
      <c r="O452" s="1207"/>
      <c r="P452" s="1207"/>
      <c r="Q452" s="1207"/>
      <c r="R452" s="1207"/>
      <c r="S452" s="1207"/>
      <c r="T452" s="1207"/>
      <c r="U452" s="1207"/>
      <c r="V452" s="1207"/>
      <c r="W452" s="1207"/>
      <c r="X452" s="1207"/>
      <c r="Y452" s="1207"/>
      <c r="Z452" s="1207"/>
      <c r="AA452" s="1207"/>
      <c r="AB452" s="1207"/>
      <c r="AC452" s="1207"/>
      <c r="AD452" s="1207"/>
      <c r="AE452" s="1207"/>
      <c r="AF452" s="1207"/>
      <c r="AG452" s="1207"/>
      <c r="AH452" s="1207"/>
      <c r="AI452" s="1207"/>
      <c r="AJ452" s="1207"/>
      <c r="AK452" s="1207"/>
      <c r="AL452" s="1207"/>
      <c r="AM452" s="1207"/>
      <c r="AN452" s="1207"/>
      <c r="AO452" s="1207"/>
      <c r="AP452" s="1207"/>
      <c r="AQ452" s="1207"/>
      <c r="AR452" s="1207"/>
      <c r="AS452" s="1207"/>
      <c r="AT452" s="1207"/>
      <c r="AU452" s="1207"/>
      <c r="AV452" s="1207"/>
      <c r="AW452" s="1207"/>
      <c r="AX452" s="1207"/>
      <c r="AY452" s="1207"/>
      <c r="AZ452" s="1207"/>
      <c r="BA452" s="1207"/>
      <c r="BB452" s="1207"/>
    </row>
    <row r="453" spans="1:54" ht="15.5" x14ac:dyDescent="0.35">
      <c r="A453" s="1206" t="s">
        <v>18605</v>
      </c>
      <c r="B453" s="1207"/>
      <c r="C453" s="1207"/>
      <c r="D453" s="1207"/>
      <c r="E453" s="1207"/>
      <c r="F453" s="1207"/>
      <c r="G453" s="1207"/>
      <c r="H453" s="1207"/>
      <c r="I453" s="1207"/>
      <c r="J453" s="1207"/>
      <c r="K453" s="1207"/>
      <c r="L453" s="1207"/>
      <c r="M453" s="1207"/>
      <c r="N453" s="1207"/>
      <c r="O453" s="1207"/>
      <c r="P453" s="1207"/>
      <c r="Q453" s="1207"/>
      <c r="R453" s="1207"/>
      <c r="S453" s="1207"/>
      <c r="T453" s="1207"/>
      <c r="U453" s="1207"/>
      <c r="V453" s="1207"/>
      <c r="W453" s="1207"/>
      <c r="X453" s="1207"/>
      <c r="Y453" s="1207"/>
      <c r="Z453" s="1207"/>
      <c r="AA453" s="1207"/>
      <c r="AB453" s="1207"/>
      <c r="AC453" s="1207"/>
      <c r="AD453" s="1207"/>
      <c r="AE453" s="1207"/>
      <c r="AF453" s="1207"/>
      <c r="AG453" s="1207"/>
      <c r="AH453" s="1207"/>
      <c r="AI453" s="1207"/>
      <c r="AJ453" s="1207"/>
      <c r="AK453" s="1207"/>
      <c r="AL453" s="1207"/>
      <c r="AM453" s="1207"/>
      <c r="AN453" s="1207"/>
      <c r="AO453" s="1207"/>
      <c r="AP453" s="1207"/>
      <c r="AQ453" s="1207"/>
      <c r="AR453" s="1207"/>
      <c r="AS453" s="1207"/>
      <c r="AT453" s="1207"/>
      <c r="AU453" s="1207"/>
      <c r="AV453" s="1207"/>
      <c r="AW453" s="1207"/>
      <c r="AX453" s="1207"/>
      <c r="AY453" s="1207"/>
      <c r="AZ453" s="1207"/>
      <c r="BA453" s="1207"/>
      <c r="BB453" s="1207"/>
    </row>
    <row r="454" spans="1:54" ht="15.5" x14ac:dyDescent="0.35">
      <c r="A454" s="1206" t="s">
        <v>18812</v>
      </c>
      <c r="B454" s="1207"/>
      <c r="C454" s="1207"/>
      <c r="D454" s="1207"/>
      <c r="E454" s="1207"/>
      <c r="F454" s="1207"/>
      <c r="G454" s="1207"/>
      <c r="H454" s="1207"/>
      <c r="I454" s="1207"/>
      <c r="J454" s="1207"/>
      <c r="K454" s="1207"/>
      <c r="L454" s="1207"/>
      <c r="M454" s="1207"/>
      <c r="N454" s="1207"/>
      <c r="O454" s="1207"/>
      <c r="P454" s="1207"/>
      <c r="Q454" s="1207"/>
      <c r="R454" s="1207"/>
      <c r="S454" s="1207"/>
      <c r="T454" s="1207"/>
      <c r="U454" s="1207"/>
      <c r="V454" s="1207"/>
      <c r="W454" s="1207"/>
      <c r="X454" s="1207"/>
      <c r="Y454" s="1207"/>
      <c r="Z454" s="1207"/>
      <c r="AA454" s="1207"/>
      <c r="AB454" s="1207"/>
      <c r="AC454" s="1207"/>
      <c r="AD454" s="1207"/>
      <c r="AE454" s="1207"/>
      <c r="AF454" s="1207"/>
      <c r="AG454" s="1207"/>
      <c r="AH454" s="1207"/>
      <c r="AI454" s="1207"/>
      <c r="AJ454" s="1207"/>
      <c r="AK454" s="1207"/>
      <c r="AL454" s="1207"/>
      <c r="AM454" s="1207"/>
      <c r="AN454" s="1207"/>
      <c r="AO454" s="1207"/>
      <c r="AP454" s="1207"/>
      <c r="AQ454" s="1207"/>
      <c r="AR454" s="1207"/>
      <c r="AS454" s="1207"/>
      <c r="AT454" s="1207"/>
      <c r="AU454" s="1207"/>
      <c r="AV454" s="1207"/>
      <c r="AW454" s="1207"/>
      <c r="AX454" s="1207"/>
      <c r="AY454" s="1207"/>
      <c r="AZ454" s="1207"/>
      <c r="BA454" s="1207"/>
      <c r="BB454" s="1207"/>
    </row>
    <row r="455" spans="1:54" ht="15.5" x14ac:dyDescent="0.35">
      <c r="A455" s="1206" t="s">
        <v>18611</v>
      </c>
      <c r="B455" s="1207"/>
      <c r="C455" s="1207"/>
      <c r="D455" s="1207"/>
      <c r="E455" s="1207"/>
      <c r="F455" s="1207"/>
      <c r="G455" s="1207"/>
      <c r="H455" s="1207"/>
      <c r="I455" s="1207"/>
      <c r="J455" s="1207"/>
      <c r="K455" s="1207"/>
      <c r="L455" s="1207"/>
      <c r="M455" s="1207"/>
      <c r="N455" s="1207"/>
      <c r="O455" s="1207"/>
      <c r="P455" s="1207"/>
      <c r="Q455" s="1207"/>
      <c r="R455" s="1207"/>
      <c r="S455" s="1207"/>
      <c r="T455" s="1207"/>
      <c r="U455" s="1207"/>
      <c r="V455" s="1207"/>
      <c r="W455" s="1207"/>
      <c r="X455" s="1207"/>
      <c r="Y455" s="1207"/>
      <c r="Z455" s="1207"/>
      <c r="AA455" s="1207"/>
      <c r="AB455" s="1207"/>
      <c r="AC455" s="1207"/>
      <c r="AD455" s="1207"/>
      <c r="AE455" s="1207"/>
      <c r="AF455" s="1207"/>
      <c r="AG455" s="1207"/>
      <c r="AH455" s="1207"/>
      <c r="AI455" s="1207"/>
      <c r="AJ455" s="1207"/>
      <c r="AK455" s="1207"/>
      <c r="AL455" s="1207"/>
      <c r="AM455" s="1207"/>
      <c r="AN455" s="1207"/>
      <c r="AO455" s="1207"/>
      <c r="AP455" s="1207"/>
      <c r="AQ455" s="1207"/>
      <c r="AR455" s="1207"/>
      <c r="AS455" s="1207"/>
      <c r="AT455" s="1207"/>
      <c r="AU455" s="1207"/>
      <c r="AV455" s="1207"/>
      <c r="AW455" s="1207"/>
      <c r="AX455" s="1207"/>
      <c r="AY455" s="1207"/>
      <c r="AZ455" s="1207"/>
      <c r="BA455" s="1207"/>
      <c r="BB455" s="1207"/>
    </row>
    <row r="456" spans="1:54" ht="15.5" x14ac:dyDescent="0.35">
      <c r="A456" s="1206" t="s">
        <v>18627</v>
      </c>
      <c r="B456" s="1207"/>
      <c r="C456" s="1207"/>
      <c r="D456" s="1207"/>
      <c r="E456" s="1207"/>
      <c r="F456" s="1207"/>
      <c r="G456" s="1207"/>
      <c r="H456" s="1207"/>
      <c r="I456" s="1207"/>
      <c r="J456" s="1207"/>
      <c r="K456" s="1207"/>
      <c r="L456" s="1207"/>
      <c r="M456" s="1207"/>
      <c r="N456" s="1207"/>
      <c r="O456" s="1207"/>
      <c r="P456" s="1207"/>
      <c r="Q456" s="1207"/>
      <c r="R456" s="1207"/>
      <c r="S456" s="1207"/>
      <c r="T456" s="1207"/>
      <c r="U456" s="1207"/>
      <c r="V456" s="1207"/>
      <c r="W456" s="1207"/>
      <c r="X456" s="1207"/>
      <c r="Y456" s="1207"/>
      <c r="Z456" s="1207"/>
      <c r="AA456" s="1207"/>
      <c r="AB456" s="1207"/>
      <c r="AC456" s="1207"/>
      <c r="AD456" s="1207"/>
      <c r="AE456" s="1207"/>
      <c r="AF456" s="1207"/>
      <c r="AG456" s="1207"/>
      <c r="AH456" s="1207"/>
      <c r="AI456" s="1207"/>
      <c r="AJ456" s="1207"/>
      <c r="AK456" s="1207"/>
      <c r="AL456" s="1207"/>
      <c r="AM456" s="1207"/>
      <c r="AN456" s="1207"/>
      <c r="AO456" s="1207"/>
      <c r="AP456" s="1207"/>
      <c r="AQ456" s="1207"/>
      <c r="AR456" s="1207"/>
      <c r="AS456" s="1207"/>
      <c r="AT456" s="1207"/>
      <c r="AU456" s="1207"/>
      <c r="AV456" s="1207"/>
      <c r="AW456" s="1207"/>
      <c r="AX456" s="1207"/>
      <c r="AY456" s="1207"/>
      <c r="AZ456" s="1207"/>
      <c r="BA456" s="1207"/>
      <c r="BB456" s="1207"/>
    </row>
    <row r="457" spans="1:54" ht="15.5" x14ac:dyDescent="0.35">
      <c r="A457" s="1206" t="s">
        <v>18653</v>
      </c>
      <c r="B457" s="1207"/>
      <c r="C457" s="1207"/>
      <c r="D457" s="1207"/>
      <c r="E457" s="1207"/>
      <c r="F457" s="1207"/>
      <c r="G457" s="1207"/>
      <c r="H457" s="1207"/>
      <c r="I457" s="1207"/>
      <c r="J457" s="1207"/>
      <c r="K457" s="1207"/>
      <c r="L457" s="1207"/>
      <c r="M457" s="1207"/>
      <c r="N457" s="1207"/>
      <c r="O457" s="1207"/>
      <c r="P457" s="1207"/>
      <c r="Q457" s="1207"/>
      <c r="R457" s="1207"/>
      <c r="S457" s="1207"/>
      <c r="T457" s="1207"/>
      <c r="U457" s="1207"/>
      <c r="V457" s="1207"/>
      <c r="W457" s="1207"/>
      <c r="X457" s="1207"/>
      <c r="Y457" s="1207"/>
      <c r="Z457" s="1207"/>
      <c r="AA457" s="1207"/>
      <c r="AB457" s="1207"/>
      <c r="AC457" s="1207"/>
      <c r="AD457" s="1207"/>
      <c r="AE457" s="1207"/>
      <c r="AF457" s="1207"/>
      <c r="AG457" s="1207"/>
      <c r="AH457" s="1207"/>
      <c r="AI457" s="1207"/>
      <c r="AJ457" s="1207"/>
      <c r="AK457" s="1207"/>
      <c r="AL457" s="1207"/>
      <c r="AM457" s="1207"/>
      <c r="AN457" s="1207"/>
      <c r="AO457" s="1207"/>
      <c r="AP457" s="1207"/>
      <c r="AQ457" s="1207"/>
      <c r="AR457" s="1207"/>
      <c r="AS457" s="1207"/>
      <c r="AT457" s="1207"/>
      <c r="AU457" s="1207"/>
      <c r="AV457" s="1207"/>
      <c r="AW457" s="1207"/>
      <c r="AX457" s="1207"/>
      <c r="AY457" s="1207"/>
      <c r="AZ457" s="1207"/>
      <c r="BA457" s="1207"/>
      <c r="BB457" s="1207"/>
    </row>
    <row r="458" spans="1:54" ht="15.5" x14ac:dyDescent="0.35">
      <c r="A458" s="1206" t="s">
        <v>18813</v>
      </c>
      <c r="B458" s="1207"/>
      <c r="C458" s="1207"/>
      <c r="D458" s="1207"/>
      <c r="E458" s="1207"/>
      <c r="F458" s="1207"/>
      <c r="G458" s="1207"/>
      <c r="H458" s="1207"/>
      <c r="I458" s="1207"/>
      <c r="J458" s="1207"/>
      <c r="K458" s="1207"/>
      <c r="L458" s="1207"/>
      <c r="M458" s="1207"/>
      <c r="N458" s="1207"/>
      <c r="O458" s="1207"/>
      <c r="P458" s="1207"/>
      <c r="Q458" s="1207"/>
      <c r="R458" s="1207"/>
      <c r="S458" s="1207"/>
      <c r="T458" s="1207"/>
      <c r="U458" s="1207"/>
      <c r="V458" s="1207"/>
      <c r="W458" s="1207"/>
      <c r="X458" s="1207"/>
      <c r="Y458" s="1207"/>
      <c r="Z458" s="1207"/>
      <c r="AA458" s="1207"/>
      <c r="AB458" s="1207"/>
      <c r="AC458" s="1207"/>
      <c r="AD458" s="1207"/>
      <c r="AE458" s="1207"/>
      <c r="AF458" s="1207"/>
      <c r="AG458" s="1207"/>
      <c r="AH458" s="1207"/>
      <c r="AI458" s="1207"/>
      <c r="AJ458" s="1207"/>
      <c r="AK458" s="1207"/>
      <c r="AL458" s="1207"/>
      <c r="AM458" s="1207"/>
      <c r="AN458" s="1207"/>
      <c r="AO458" s="1207"/>
      <c r="AP458" s="1207"/>
      <c r="AQ458" s="1207"/>
      <c r="AR458" s="1207"/>
      <c r="AS458" s="1207"/>
      <c r="AT458" s="1207"/>
      <c r="AU458" s="1207"/>
      <c r="AV458" s="1207"/>
      <c r="AW458" s="1207"/>
      <c r="AX458" s="1207"/>
      <c r="AY458" s="1207"/>
      <c r="AZ458" s="1207"/>
      <c r="BA458" s="1207"/>
      <c r="BB458" s="1207"/>
    </row>
    <row r="459" spans="1:54" ht="15.5" x14ac:dyDescent="0.35">
      <c r="A459" s="1206" t="s">
        <v>18814</v>
      </c>
      <c r="B459" s="1207"/>
      <c r="C459" s="1207"/>
      <c r="D459" s="1207"/>
      <c r="E459" s="1207"/>
      <c r="F459" s="1207"/>
      <c r="G459" s="1207"/>
      <c r="H459" s="1207"/>
      <c r="I459" s="1207"/>
      <c r="J459" s="1207"/>
      <c r="K459" s="1207"/>
      <c r="L459" s="1207"/>
      <c r="M459" s="1207"/>
      <c r="N459" s="1207"/>
      <c r="O459" s="1207"/>
      <c r="P459" s="1207"/>
      <c r="Q459" s="1207"/>
      <c r="R459" s="1207"/>
      <c r="S459" s="1207"/>
      <c r="T459" s="1207"/>
      <c r="U459" s="1207"/>
      <c r="V459" s="1207"/>
      <c r="W459" s="1207"/>
      <c r="X459" s="1207"/>
      <c r="Y459" s="1207"/>
      <c r="Z459" s="1207"/>
      <c r="AA459" s="1207"/>
      <c r="AB459" s="1207"/>
      <c r="AC459" s="1207"/>
      <c r="AD459" s="1207"/>
      <c r="AE459" s="1207"/>
      <c r="AF459" s="1207"/>
      <c r="AG459" s="1207"/>
      <c r="AH459" s="1207"/>
      <c r="AI459" s="1207"/>
      <c r="AJ459" s="1207"/>
      <c r="AK459" s="1207"/>
      <c r="AL459" s="1207"/>
      <c r="AM459" s="1207"/>
      <c r="AN459" s="1207"/>
      <c r="AO459" s="1207"/>
      <c r="AP459" s="1207"/>
      <c r="AQ459" s="1207"/>
      <c r="AR459" s="1207"/>
      <c r="AS459" s="1207"/>
      <c r="AT459" s="1207"/>
      <c r="AU459" s="1207"/>
      <c r="AV459" s="1207"/>
      <c r="AW459" s="1207"/>
      <c r="AX459" s="1207"/>
      <c r="AY459" s="1207"/>
      <c r="AZ459" s="1207"/>
      <c r="BA459" s="1207"/>
      <c r="BB459" s="1207"/>
    </row>
    <row r="460" spans="1:54" ht="15.5" x14ac:dyDescent="0.35">
      <c r="A460" s="1206" t="s">
        <v>18815</v>
      </c>
      <c r="B460" s="1207"/>
      <c r="C460" s="1207"/>
      <c r="D460" s="1207"/>
      <c r="E460" s="1207"/>
      <c r="F460" s="1207"/>
      <c r="G460" s="1207"/>
      <c r="H460" s="1207"/>
      <c r="I460" s="1207"/>
      <c r="J460" s="1207"/>
      <c r="K460" s="1207"/>
      <c r="L460" s="1207"/>
      <c r="M460" s="1207"/>
      <c r="N460" s="1207"/>
      <c r="O460" s="1207"/>
      <c r="P460" s="1207"/>
      <c r="Q460" s="1207"/>
      <c r="R460" s="1207"/>
      <c r="S460" s="1207"/>
      <c r="T460" s="1207"/>
      <c r="U460" s="1207"/>
      <c r="V460" s="1207"/>
      <c r="W460" s="1207"/>
      <c r="X460" s="1207"/>
      <c r="Y460" s="1207"/>
      <c r="Z460" s="1207"/>
      <c r="AA460" s="1207"/>
      <c r="AB460" s="1207"/>
      <c r="AC460" s="1207"/>
      <c r="AD460" s="1207"/>
      <c r="AE460" s="1207"/>
      <c r="AF460" s="1207"/>
      <c r="AG460" s="1207"/>
      <c r="AH460" s="1207"/>
      <c r="AI460" s="1207"/>
      <c r="AJ460" s="1207"/>
      <c r="AK460" s="1207"/>
      <c r="AL460" s="1207"/>
      <c r="AM460" s="1207"/>
      <c r="AN460" s="1207"/>
      <c r="AO460" s="1207"/>
      <c r="AP460" s="1207"/>
      <c r="AQ460" s="1207"/>
      <c r="AR460" s="1207"/>
      <c r="AS460" s="1207"/>
      <c r="AT460" s="1207"/>
      <c r="AU460" s="1207"/>
      <c r="AV460" s="1207"/>
      <c r="AW460" s="1207"/>
      <c r="AX460" s="1207"/>
      <c r="AY460" s="1207"/>
      <c r="AZ460" s="1207"/>
      <c r="BA460" s="1207"/>
      <c r="BB460" s="1207"/>
    </row>
    <row r="461" spans="1:54" ht="15.5" x14ac:dyDescent="0.35">
      <c r="A461" s="1206" t="s">
        <v>18816</v>
      </c>
      <c r="B461" s="1207" t="s">
        <v>18817</v>
      </c>
      <c r="C461" s="1207"/>
      <c r="D461" s="1207"/>
      <c r="E461" s="1207"/>
      <c r="F461" s="1207"/>
      <c r="G461" s="1207"/>
      <c r="H461" s="1207"/>
      <c r="I461" s="1207"/>
      <c r="J461" s="1207"/>
      <c r="K461" s="1207"/>
      <c r="L461" s="1207"/>
      <c r="M461" s="1207"/>
      <c r="N461" s="1207"/>
      <c r="O461" s="1207"/>
      <c r="P461" s="1207"/>
      <c r="Q461" s="1207"/>
      <c r="R461" s="1207"/>
      <c r="S461" s="1207"/>
      <c r="T461" s="1207"/>
      <c r="U461" s="1207"/>
      <c r="V461" s="1207"/>
      <c r="W461" s="1207"/>
      <c r="X461" s="1207"/>
      <c r="Y461" s="1207"/>
      <c r="Z461" s="1207"/>
      <c r="AA461" s="1207"/>
      <c r="AB461" s="1207"/>
      <c r="AC461" s="1207"/>
      <c r="AD461" s="1207"/>
      <c r="AE461" s="1207"/>
      <c r="AF461" s="1207"/>
      <c r="AG461" s="1207"/>
      <c r="AH461" s="1207"/>
      <c r="AI461" s="1207"/>
      <c r="AJ461" s="1207"/>
      <c r="AK461" s="1207"/>
      <c r="AL461" s="1207"/>
      <c r="AM461" s="1207"/>
      <c r="AN461" s="1207"/>
      <c r="AO461" s="1207"/>
      <c r="AP461" s="1207"/>
      <c r="AQ461" s="1207"/>
      <c r="AR461" s="1207"/>
      <c r="AS461" s="1207"/>
      <c r="AT461" s="1207"/>
      <c r="AU461" s="1207"/>
      <c r="AV461" s="1207"/>
      <c r="AW461" s="1207"/>
      <c r="AX461" s="1207"/>
      <c r="AY461" s="1207"/>
      <c r="AZ461" s="1207"/>
      <c r="BA461" s="1207"/>
      <c r="BB461" s="1207"/>
    </row>
    <row r="462" spans="1:54" ht="15.5" x14ac:dyDescent="0.35">
      <c r="A462" s="1206" t="s">
        <v>18818</v>
      </c>
      <c r="B462" s="1207"/>
      <c r="C462" s="1207"/>
      <c r="D462" s="1207"/>
      <c r="E462" s="1207"/>
      <c r="F462" s="1207"/>
      <c r="G462" s="1207"/>
      <c r="H462" s="1207"/>
      <c r="I462" s="1207"/>
      <c r="J462" s="1207"/>
      <c r="K462" s="1207"/>
      <c r="L462" s="1207"/>
      <c r="M462" s="1207"/>
      <c r="N462" s="1207"/>
      <c r="O462" s="1207"/>
      <c r="P462" s="1207"/>
      <c r="Q462" s="1207"/>
      <c r="R462" s="1207"/>
      <c r="S462" s="1207"/>
      <c r="T462" s="1207"/>
      <c r="U462" s="1207"/>
      <c r="V462" s="1207"/>
      <c r="W462" s="1207"/>
      <c r="X462" s="1207"/>
      <c r="Y462" s="1207"/>
      <c r="Z462" s="1207"/>
      <c r="AA462" s="1207"/>
      <c r="AB462" s="1207"/>
      <c r="AC462" s="1207"/>
      <c r="AD462" s="1207"/>
      <c r="AE462" s="1207"/>
      <c r="AF462" s="1207"/>
      <c r="AG462" s="1207"/>
      <c r="AH462" s="1207"/>
      <c r="AI462" s="1207"/>
      <c r="AJ462" s="1207"/>
      <c r="AK462" s="1207"/>
      <c r="AL462" s="1207"/>
      <c r="AM462" s="1207"/>
      <c r="AN462" s="1207"/>
      <c r="AO462" s="1207"/>
      <c r="AP462" s="1207"/>
      <c r="AQ462" s="1207"/>
      <c r="AR462" s="1207"/>
      <c r="AS462" s="1207"/>
      <c r="AT462" s="1207"/>
      <c r="AU462" s="1207"/>
      <c r="AV462" s="1207"/>
      <c r="AW462" s="1207"/>
      <c r="AX462" s="1207"/>
      <c r="AY462" s="1207"/>
      <c r="AZ462" s="1207"/>
      <c r="BA462" s="1207"/>
      <c r="BB462" s="1207"/>
    </row>
    <row r="463" spans="1:54" ht="15.5" x14ac:dyDescent="0.35">
      <c r="A463" s="1206" t="s">
        <v>18779</v>
      </c>
      <c r="B463" s="1207"/>
      <c r="C463" s="1207"/>
      <c r="D463" s="1207"/>
      <c r="E463" s="1207"/>
      <c r="F463" s="1207"/>
      <c r="G463" s="1207"/>
      <c r="H463" s="1207"/>
      <c r="I463" s="1207"/>
      <c r="J463" s="1207"/>
      <c r="K463" s="1207"/>
      <c r="L463" s="1207"/>
      <c r="M463" s="1207"/>
      <c r="N463" s="1207"/>
      <c r="O463" s="1207"/>
      <c r="P463" s="1207"/>
      <c r="Q463" s="1207"/>
      <c r="R463" s="1207"/>
      <c r="S463" s="1207"/>
      <c r="T463" s="1207"/>
      <c r="U463" s="1207"/>
      <c r="V463" s="1207"/>
      <c r="W463" s="1207"/>
      <c r="X463" s="1207"/>
      <c r="Y463" s="1207"/>
      <c r="Z463" s="1207"/>
      <c r="AA463" s="1207"/>
      <c r="AB463" s="1207"/>
      <c r="AC463" s="1207"/>
      <c r="AD463" s="1207"/>
      <c r="AE463" s="1207"/>
      <c r="AF463" s="1207"/>
      <c r="AG463" s="1207"/>
      <c r="AH463" s="1207"/>
      <c r="AI463" s="1207"/>
      <c r="AJ463" s="1207"/>
      <c r="AK463" s="1207"/>
      <c r="AL463" s="1207"/>
      <c r="AM463" s="1207"/>
      <c r="AN463" s="1207"/>
      <c r="AO463" s="1207"/>
      <c r="AP463" s="1207"/>
      <c r="AQ463" s="1207"/>
      <c r="AR463" s="1207"/>
      <c r="AS463" s="1207"/>
      <c r="AT463" s="1207"/>
      <c r="AU463" s="1207"/>
      <c r="AV463" s="1207"/>
      <c r="AW463" s="1207"/>
      <c r="AX463" s="1207"/>
      <c r="AY463" s="1207"/>
      <c r="AZ463" s="1207"/>
      <c r="BA463" s="1207"/>
      <c r="BB463" s="1207"/>
    </row>
    <row r="464" spans="1:54" ht="15.5" x14ac:dyDescent="0.35">
      <c r="A464" s="1206" t="s">
        <v>18819</v>
      </c>
      <c r="B464" s="1207" t="s">
        <v>18820</v>
      </c>
      <c r="C464" s="1207"/>
      <c r="D464" s="1207"/>
      <c r="E464" s="1207"/>
      <c r="F464" s="1207"/>
      <c r="G464" s="1207"/>
      <c r="H464" s="1207"/>
      <c r="I464" s="1207"/>
      <c r="J464" s="1207"/>
      <c r="K464" s="1207"/>
      <c r="L464" s="1207"/>
      <c r="M464" s="1207"/>
      <c r="N464" s="1207"/>
      <c r="O464" s="1207"/>
      <c r="P464" s="1207"/>
      <c r="Q464" s="1207"/>
      <c r="R464" s="1207"/>
      <c r="S464" s="1207"/>
      <c r="T464" s="1207"/>
      <c r="U464" s="1207"/>
      <c r="V464" s="1207"/>
      <c r="W464" s="1207"/>
      <c r="X464" s="1207"/>
      <c r="Y464" s="1207"/>
      <c r="Z464" s="1207"/>
      <c r="AA464" s="1207"/>
      <c r="AB464" s="1207"/>
      <c r="AC464" s="1207"/>
      <c r="AD464" s="1207"/>
      <c r="AE464" s="1207"/>
      <c r="AF464" s="1207"/>
      <c r="AG464" s="1207"/>
      <c r="AH464" s="1207"/>
      <c r="AI464" s="1207"/>
      <c r="AJ464" s="1207"/>
      <c r="AK464" s="1207"/>
      <c r="AL464" s="1207"/>
      <c r="AM464" s="1207"/>
      <c r="AN464" s="1207"/>
      <c r="AO464" s="1207"/>
      <c r="AP464" s="1207"/>
      <c r="AQ464" s="1207"/>
      <c r="AR464" s="1207"/>
      <c r="AS464" s="1207"/>
      <c r="AT464" s="1207"/>
      <c r="AU464" s="1207"/>
      <c r="AV464" s="1207"/>
      <c r="AW464" s="1207"/>
      <c r="AX464" s="1207"/>
      <c r="AY464" s="1207"/>
      <c r="AZ464" s="1207"/>
      <c r="BA464" s="1207"/>
      <c r="BB464" s="1207"/>
    </row>
    <row r="465" spans="1:54" ht="15.5" x14ac:dyDescent="0.35">
      <c r="A465" s="1206" t="s">
        <v>18821</v>
      </c>
      <c r="B465" s="1207"/>
      <c r="C465" s="1207"/>
      <c r="D465" s="1207"/>
      <c r="E465" s="1207"/>
      <c r="F465" s="1207"/>
      <c r="G465" s="1207"/>
      <c r="H465" s="1207"/>
      <c r="I465" s="1207"/>
      <c r="J465" s="1207"/>
      <c r="K465" s="1207"/>
      <c r="L465" s="1207"/>
      <c r="M465" s="1207"/>
      <c r="N465" s="1207"/>
      <c r="O465" s="1207"/>
      <c r="P465" s="1207"/>
      <c r="Q465" s="1207"/>
      <c r="R465" s="1207"/>
      <c r="S465" s="1207"/>
      <c r="T465" s="1207"/>
      <c r="U465" s="1207"/>
      <c r="V465" s="1207"/>
      <c r="W465" s="1207"/>
      <c r="X465" s="1207"/>
      <c r="Y465" s="1207"/>
      <c r="Z465" s="1207"/>
      <c r="AA465" s="1207"/>
      <c r="AB465" s="1207"/>
      <c r="AC465" s="1207"/>
      <c r="AD465" s="1207"/>
      <c r="AE465" s="1207"/>
      <c r="AF465" s="1207"/>
      <c r="AG465" s="1207"/>
      <c r="AH465" s="1207"/>
      <c r="AI465" s="1207"/>
      <c r="AJ465" s="1207"/>
      <c r="AK465" s="1207"/>
      <c r="AL465" s="1207"/>
      <c r="AM465" s="1207"/>
      <c r="AN465" s="1207"/>
      <c r="AO465" s="1207"/>
      <c r="AP465" s="1207"/>
      <c r="AQ465" s="1207"/>
      <c r="AR465" s="1207"/>
      <c r="AS465" s="1207"/>
      <c r="AT465" s="1207"/>
      <c r="AU465" s="1207"/>
      <c r="AV465" s="1207"/>
      <c r="AW465" s="1207"/>
      <c r="AX465" s="1207"/>
      <c r="AY465" s="1207"/>
      <c r="AZ465" s="1207"/>
      <c r="BA465" s="1207"/>
      <c r="BB465" s="1207"/>
    </row>
    <row r="466" spans="1:54" ht="15.5" x14ac:dyDescent="0.35">
      <c r="A466" s="1206" t="s">
        <v>18822</v>
      </c>
      <c r="B466" s="1207" t="s">
        <v>18628</v>
      </c>
      <c r="C466" s="1207"/>
      <c r="D466" s="1207"/>
      <c r="E466" s="1207"/>
      <c r="F466" s="1207"/>
      <c r="G466" s="1207"/>
      <c r="H466" s="1207"/>
      <c r="I466" s="1207"/>
      <c r="J466" s="1207"/>
      <c r="K466" s="1207"/>
      <c r="L466" s="1207"/>
      <c r="M466" s="1207"/>
      <c r="N466" s="1207"/>
      <c r="O466" s="1207"/>
      <c r="P466" s="1207"/>
      <c r="Q466" s="1207"/>
      <c r="R466" s="1207"/>
      <c r="S466" s="1207"/>
      <c r="T466" s="1207"/>
      <c r="U466" s="1207"/>
      <c r="V466" s="1207"/>
      <c r="W466" s="1207"/>
      <c r="X466" s="1207"/>
      <c r="Y466" s="1207"/>
      <c r="Z466" s="1207"/>
      <c r="AA466" s="1207"/>
      <c r="AB466" s="1207"/>
      <c r="AC466" s="1207"/>
      <c r="AD466" s="1207"/>
      <c r="AE466" s="1207"/>
      <c r="AF466" s="1207"/>
      <c r="AG466" s="1207"/>
      <c r="AH466" s="1207"/>
      <c r="AI466" s="1207"/>
      <c r="AJ466" s="1207"/>
      <c r="AK466" s="1207"/>
      <c r="AL466" s="1207"/>
      <c r="AM466" s="1207"/>
      <c r="AN466" s="1207"/>
      <c r="AO466" s="1207"/>
      <c r="AP466" s="1207"/>
      <c r="AQ466" s="1207"/>
      <c r="AR466" s="1207"/>
      <c r="AS466" s="1207"/>
      <c r="AT466" s="1207"/>
      <c r="AU466" s="1207"/>
      <c r="AV466" s="1207"/>
      <c r="AW466" s="1207"/>
      <c r="AX466" s="1207"/>
      <c r="AY466" s="1207"/>
      <c r="AZ466" s="1207"/>
      <c r="BA466" s="1207"/>
      <c r="BB466" s="1207"/>
    </row>
    <row r="467" spans="1:54" ht="15.5" x14ac:dyDescent="0.35">
      <c r="A467" s="1206" t="s">
        <v>18823</v>
      </c>
      <c r="B467" s="1207"/>
      <c r="C467" s="1207"/>
      <c r="D467" s="1207"/>
      <c r="E467" s="1207"/>
      <c r="F467" s="1207"/>
      <c r="G467" s="1207"/>
      <c r="H467" s="1207"/>
      <c r="I467" s="1207"/>
      <c r="J467" s="1207"/>
      <c r="K467" s="1207"/>
      <c r="L467" s="1207"/>
      <c r="M467" s="1207"/>
      <c r="N467" s="1207"/>
      <c r="O467" s="1207"/>
      <c r="P467" s="1207"/>
      <c r="Q467" s="1207"/>
      <c r="R467" s="1207"/>
      <c r="S467" s="1207"/>
      <c r="T467" s="1207"/>
      <c r="U467" s="1207"/>
      <c r="V467" s="1207"/>
      <c r="W467" s="1207"/>
      <c r="X467" s="1207"/>
      <c r="Y467" s="1207"/>
      <c r="Z467" s="1207"/>
      <c r="AA467" s="1207"/>
      <c r="AB467" s="1207"/>
      <c r="AC467" s="1207"/>
      <c r="AD467" s="1207"/>
      <c r="AE467" s="1207"/>
      <c r="AF467" s="1207"/>
      <c r="AG467" s="1207"/>
      <c r="AH467" s="1207"/>
      <c r="AI467" s="1207"/>
      <c r="AJ467" s="1207"/>
      <c r="AK467" s="1207"/>
      <c r="AL467" s="1207"/>
      <c r="AM467" s="1207"/>
      <c r="AN467" s="1207"/>
      <c r="AO467" s="1207"/>
      <c r="AP467" s="1207"/>
      <c r="AQ467" s="1207"/>
      <c r="AR467" s="1207"/>
      <c r="AS467" s="1207"/>
      <c r="AT467" s="1207"/>
      <c r="AU467" s="1207"/>
      <c r="AV467" s="1207"/>
      <c r="AW467" s="1207"/>
      <c r="AX467" s="1207"/>
      <c r="AY467" s="1207"/>
      <c r="AZ467" s="1207"/>
      <c r="BA467" s="1207"/>
      <c r="BB467" s="1207"/>
    </row>
    <row r="468" spans="1:54" ht="15.5" x14ac:dyDescent="0.35">
      <c r="A468" s="1206" t="s">
        <v>18824</v>
      </c>
      <c r="B468" s="1207"/>
      <c r="C468" s="1207"/>
      <c r="D468" s="1207"/>
      <c r="E468" s="1207"/>
      <c r="F468" s="1207"/>
      <c r="G468" s="1207"/>
      <c r="H468" s="1207"/>
      <c r="I468" s="1207"/>
      <c r="J468" s="1207"/>
      <c r="K468" s="1207"/>
      <c r="L468" s="1207"/>
      <c r="M468" s="1207"/>
      <c r="N468" s="1207"/>
      <c r="O468" s="1207"/>
      <c r="P468" s="1207"/>
      <c r="Q468" s="1207"/>
      <c r="R468" s="1207"/>
      <c r="S468" s="1207"/>
      <c r="T468" s="1207"/>
      <c r="U468" s="1207"/>
      <c r="V468" s="1207"/>
      <c r="W468" s="1207"/>
      <c r="X468" s="1207"/>
      <c r="Y468" s="1207"/>
      <c r="Z468" s="1207"/>
      <c r="AA468" s="1207"/>
      <c r="AB468" s="1207"/>
      <c r="AC468" s="1207"/>
      <c r="AD468" s="1207"/>
      <c r="AE468" s="1207"/>
      <c r="AF468" s="1207"/>
      <c r="AG468" s="1207"/>
      <c r="AH468" s="1207"/>
      <c r="AI468" s="1207"/>
      <c r="AJ468" s="1207"/>
      <c r="AK468" s="1207"/>
      <c r="AL468" s="1207"/>
      <c r="AM468" s="1207"/>
      <c r="AN468" s="1207"/>
      <c r="AO468" s="1207"/>
      <c r="AP468" s="1207"/>
      <c r="AQ468" s="1207"/>
      <c r="AR468" s="1207"/>
      <c r="AS468" s="1207"/>
      <c r="AT468" s="1207"/>
      <c r="AU468" s="1207"/>
      <c r="AV468" s="1207"/>
      <c r="AW468" s="1207"/>
      <c r="AX468" s="1207"/>
      <c r="AY468" s="1207"/>
      <c r="AZ468" s="1207"/>
      <c r="BA468" s="1207"/>
      <c r="BB468" s="1207"/>
    </row>
    <row r="469" spans="1:54" ht="15.5" x14ac:dyDescent="0.35">
      <c r="A469" s="1206" t="s">
        <v>18605</v>
      </c>
      <c r="B469" s="1207"/>
      <c r="C469" s="1207"/>
      <c r="D469" s="1207"/>
      <c r="E469" s="1207"/>
      <c r="F469" s="1207"/>
      <c r="G469" s="1207"/>
      <c r="H469" s="1207"/>
      <c r="I469" s="1207"/>
      <c r="J469" s="1207"/>
      <c r="K469" s="1207"/>
      <c r="L469" s="1207"/>
      <c r="M469" s="1207"/>
      <c r="N469" s="1207"/>
      <c r="O469" s="1207"/>
      <c r="P469" s="1207"/>
      <c r="Q469" s="1207"/>
      <c r="R469" s="1207"/>
      <c r="S469" s="1207"/>
      <c r="T469" s="1207"/>
      <c r="U469" s="1207"/>
      <c r="V469" s="1207"/>
      <c r="W469" s="1207"/>
      <c r="X469" s="1207"/>
      <c r="Y469" s="1207"/>
      <c r="Z469" s="1207"/>
      <c r="AA469" s="1207"/>
      <c r="AB469" s="1207"/>
      <c r="AC469" s="1207"/>
      <c r="AD469" s="1207"/>
      <c r="AE469" s="1207"/>
      <c r="AF469" s="1207"/>
      <c r="AG469" s="1207"/>
      <c r="AH469" s="1207"/>
      <c r="AI469" s="1207"/>
      <c r="AJ469" s="1207"/>
      <c r="AK469" s="1207"/>
      <c r="AL469" s="1207"/>
      <c r="AM469" s="1207"/>
      <c r="AN469" s="1207"/>
      <c r="AO469" s="1207"/>
      <c r="AP469" s="1207"/>
      <c r="AQ469" s="1207"/>
      <c r="AR469" s="1207"/>
      <c r="AS469" s="1207"/>
      <c r="AT469" s="1207"/>
      <c r="AU469" s="1207"/>
      <c r="AV469" s="1207"/>
      <c r="AW469" s="1207"/>
      <c r="AX469" s="1207"/>
      <c r="AY469" s="1207"/>
      <c r="AZ469" s="1207"/>
      <c r="BA469" s="1207"/>
      <c r="BB469" s="1207"/>
    </row>
    <row r="470" spans="1:54" ht="15.5" x14ac:dyDescent="0.35">
      <c r="A470" s="1206" t="s">
        <v>18825</v>
      </c>
      <c r="B470" s="1207"/>
      <c r="C470" s="1207"/>
      <c r="D470" s="1207"/>
      <c r="E470" s="1207"/>
      <c r="F470" s="1207"/>
      <c r="G470" s="1207"/>
      <c r="H470" s="1207"/>
      <c r="I470" s="1207"/>
      <c r="J470" s="1207"/>
      <c r="K470" s="1207"/>
      <c r="L470" s="1207"/>
      <c r="M470" s="1207"/>
      <c r="N470" s="1207"/>
      <c r="O470" s="1207"/>
      <c r="P470" s="1207"/>
      <c r="Q470" s="1207"/>
      <c r="R470" s="1207"/>
      <c r="S470" s="1207"/>
      <c r="T470" s="1207"/>
      <c r="U470" s="1207"/>
      <c r="V470" s="1207"/>
      <c r="W470" s="1207"/>
      <c r="X470" s="1207"/>
      <c r="Y470" s="1207"/>
      <c r="Z470" s="1207"/>
      <c r="AA470" s="1207"/>
      <c r="AB470" s="1207"/>
      <c r="AC470" s="1207"/>
      <c r="AD470" s="1207"/>
      <c r="AE470" s="1207"/>
      <c r="AF470" s="1207"/>
      <c r="AG470" s="1207"/>
      <c r="AH470" s="1207"/>
      <c r="AI470" s="1207"/>
      <c r="AJ470" s="1207"/>
      <c r="AK470" s="1207"/>
      <c r="AL470" s="1207"/>
      <c r="AM470" s="1207"/>
      <c r="AN470" s="1207"/>
      <c r="AO470" s="1207"/>
      <c r="AP470" s="1207"/>
      <c r="AQ470" s="1207"/>
      <c r="AR470" s="1207"/>
      <c r="AS470" s="1207"/>
      <c r="AT470" s="1207"/>
      <c r="AU470" s="1207"/>
      <c r="AV470" s="1207"/>
      <c r="AW470" s="1207"/>
      <c r="AX470" s="1207"/>
      <c r="AY470" s="1207"/>
      <c r="AZ470" s="1207"/>
      <c r="BA470" s="1207"/>
      <c r="BB470" s="1207"/>
    </row>
    <row r="471" spans="1:54" ht="15.5" x14ac:dyDescent="0.35">
      <c r="A471" s="1206" t="s">
        <v>18826</v>
      </c>
      <c r="B471" s="1207"/>
      <c r="C471" s="1207"/>
      <c r="D471" s="1207"/>
      <c r="E471" s="1207"/>
      <c r="F471" s="1207"/>
      <c r="G471" s="1207"/>
      <c r="H471" s="1207"/>
      <c r="I471" s="1207"/>
      <c r="J471" s="1207"/>
      <c r="K471" s="1207"/>
      <c r="L471" s="1207"/>
      <c r="M471" s="1207"/>
      <c r="N471" s="1207"/>
      <c r="O471" s="1207"/>
      <c r="P471" s="1207"/>
      <c r="Q471" s="1207"/>
      <c r="R471" s="1207"/>
      <c r="S471" s="1207"/>
      <c r="T471" s="1207"/>
      <c r="U471" s="1207"/>
      <c r="V471" s="1207"/>
      <c r="W471" s="1207"/>
      <c r="X471" s="1207"/>
      <c r="Y471" s="1207"/>
      <c r="Z471" s="1207"/>
      <c r="AA471" s="1207"/>
      <c r="AB471" s="1207"/>
      <c r="AC471" s="1207"/>
      <c r="AD471" s="1207"/>
      <c r="AE471" s="1207"/>
      <c r="AF471" s="1207"/>
      <c r="AG471" s="1207"/>
      <c r="AH471" s="1207"/>
      <c r="AI471" s="1207"/>
      <c r="AJ471" s="1207"/>
      <c r="AK471" s="1207"/>
      <c r="AL471" s="1207"/>
      <c r="AM471" s="1207"/>
      <c r="AN471" s="1207"/>
      <c r="AO471" s="1207"/>
      <c r="AP471" s="1207"/>
      <c r="AQ471" s="1207"/>
      <c r="AR471" s="1207"/>
      <c r="AS471" s="1207"/>
      <c r="AT471" s="1207"/>
      <c r="AU471" s="1207"/>
      <c r="AV471" s="1207"/>
      <c r="AW471" s="1207"/>
      <c r="AX471" s="1207"/>
      <c r="AY471" s="1207"/>
      <c r="AZ471" s="1207"/>
      <c r="BA471" s="1207"/>
      <c r="BB471" s="1207"/>
    </row>
    <row r="472" spans="1:54" ht="15.5" x14ac:dyDescent="0.35">
      <c r="A472" s="1206"/>
      <c r="B472" s="1207" t="s">
        <v>18827</v>
      </c>
      <c r="C472" s="1207"/>
      <c r="D472" s="1207"/>
      <c r="E472" s="1207"/>
      <c r="F472" s="1207"/>
      <c r="G472" s="1207"/>
      <c r="H472" s="1207"/>
      <c r="I472" s="1207"/>
      <c r="J472" s="1207"/>
      <c r="K472" s="1207"/>
      <c r="L472" s="1207"/>
      <c r="M472" s="1207"/>
      <c r="N472" s="1207"/>
      <c r="O472" s="1207"/>
      <c r="P472" s="1207"/>
      <c r="Q472" s="1207"/>
      <c r="R472" s="1207"/>
      <c r="S472" s="1207"/>
      <c r="T472" s="1207"/>
      <c r="U472" s="1207"/>
      <c r="V472" s="1207"/>
      <c r="W472" s="1207"/>
      <c r="X472" s="1207"/>
      <c r="Y472" s="1207"/>
      <c r="Z472" s="1207"/>
      <c r="AA472" s="1207"/>
      <c r="AB472" s="1207"/>
      <c r="AC472" s="1207"/>
      <c r="AD472" s="1207"/>
      <c r="AE472" s="1207"/>
      <c r="AF472" s="1207"/>
      <c r="AG472" s="1207"/>
      <c r="AH472" s="1207"/>
      <c r="AI472" s="1207"/>
      <c r="AJ472" s="1207"/>
      <c r="AK472" s="1207"/>
      <c r="AL472" s="1207"/>
      <c r="AM472" s="1207"/>
      <c r="AN472" s="1207"/>
      <c r="AO472" s="1207"/>
      <c r="AP472" s="1207"/>
      <c r="AQ472" s="1207"/>
      <c r="AR472" s="1207"/>
      <c r="AS472" s="1207"/>
      <c r="AT472" s="1207"/>
      <c r="AU472" s="1207"/>
      <c r="AV472" s="1207"/>
      <c r="AW472" s="1207"/>
      <c r="AX472" s="1207"/>
      <c r="AY472" s="1207"/>
      <c r="AZ472" s="1207"/>
      <c r="BA472" s="1207"/>
      <c r="BB472" s="1207"/>
    </row>
    <row r="473" spans="1:54" ht="15.5" x14ac:dyDescent="0.35">
      <c r="A473" s="1206" t="s">
        <v>18828</v>
      </c>
      <c r="B473" s="1207"/>
      <c r="C473" s="1207"/>
      <c r="D473" s="1207"/>
      <c r="E473" s="1207"/>
      <c r="F473" s="1207"/>
      <c r="G473" s="1207"/>
      <c r="H473" s="1207"/>
      <c r="I473" s="1207"/>
      <c r="J473" s="1207"/>
      <c r="K473" s="1207"/>
      <c r="L473" s="1207"/>
      <c r="M473" s="1207"/>
      <c r="N473" s="1207"/>
      <c r="O473" s="1207"/>
      <c r="P473" s="1207"/>
      <c r="Q473" s="1207"/>
      <c r="R473" s="1207"/>
      <c r="S473" s="1207"/>
      <c r="T473" s="1207"/>
      <c r="U473" s="1207"/>
      <c r="V473" s="1207"/>
      <c r="W473" s="1207"/>
      <c r="X473" s="1207"/>
      <c r="Y473" s="1207"/>
      <c r="Z473" s="1207"/>
      <c r="AA473" s="1207"/>
      <c r="AB473" s="1207"/>
      <c r="AC473" s="1207"/>
      <c r="AD473" s="1207"/>
      <c r="AE473" s="1207"/>
      <c r="AF473" s="1207"/>
      <c r="AG473" s="1207"/>
      <c r="AH473" s="1207"/>
      <c r="AI473" s="1207"/>
      <c r="AJ473" s="1207"/>
      <c r="AK473" s="1207"/>
      <c r="AL473" s="1207"/>
      <c r="AM473" s="1207"/>
      <c r="AN473" s="1207"/>
      <c r="AO473" s="1207"/>
      <c r="AP473" s="1207"/>
      <c r="AQ473" s="1207"/>
      <c r="AR473" s="1207"/>
      <c r="AS473" s="1207"/>
      <c r="AT473" s="1207"/>
      <c r="AU473" s="1207"/>
      <c r="AV473" s="1207"/>
      <c r="AW473" s="1207"/>
      <c r="AX473" s="1207"/>
      <c r="AY473" s="1207"/>
      <c r="AZ473" s="1207"/>
      <c r="BA473" s="1207"/>
      <c r="BB473" s="1207"/>
    </row>
    <row r="474" spans="1:54" ht="15.5" x14ac:dyDescent="0.35">
      <c r="A474" s="1206" t="s">
        <v>18829</v>
      </c>
      <c r="B474" s="1207" t="s">
        <v>18820</v>
      </c>
      <c r="C474" s="1207"/>
      <c r="D474" s="1207"/>
      <c r="E474" s="1207"/>
      <c r="F474" s="1207"/>
      <c r="G474" s="1207"/>
      <c r="H474" s="1207"/>
      <c r="I474" s="1207"/>
      <c r="J474" s="1207"/>
      <c r="K474" s="1207"/>
      <c r="L474" s="1207"/>
      <c r="M474" s="1207"/>
      <c r="N474" s="1207"/>
      <c r="O474" s="1207"/>
      <c r="P474" s="1207"/>
      <c r="Q474" s="1207"/>
      <c r="R474" s="1207"/>
      <c r="S474" s="1207"/>
      <c r="T474" s="1207"/>
      <c r="U474" s="1207"/>
      <c r="V474" s="1207"/>
      <c r="W474" s="1207"/>
      <c r="X474" s="1207"/>
      <c r="Y474" s="1207"/>
      <c r="Z474" s="1207"/>
      <c r="AA474" s="1207"/>
      <c r="AB474" s="1207"/>
      <c r="AC474" s="1207"/>
      <c r="AD474" s="1207"/>
      <c r="AE474" s="1207"/>
      <c r="AF474" s="1207"/>
      <c r="AG474" s="1207"/>
      <c r="AH474" s="1207"/>
      <c r="AI474" s="1207"/>
      <c r="AJ474" s="1207"/>
      <c r="AK474" s="1207"/>
      <c r="AL474" s="1207"/>
      <c r="AM474" s="1207"/>
      <c r="AN474" s="1207"/>
      <c r="AO474" s="1207"/>
      <c r="AP474" s="1207"/>
      <c r="AQ474" s="1207"/>
      <c r="AR474" s="1207"/>
      <c r="AS474" s="1207"/>
      <c r="AT474" s="1207"/>
      <c r="AU474" s="1207"/>
      <c r="AV474" s="1207"/>
      <c r="AW474" s="1207"/>
      <c r="AX474" s="1207"/>
      <c r="AY474" s="1207"/>
      <c r="AZ474" s="1207"/>
      <c r="BA474" s="1207"/>
      <c r="BB474" s="1207"/>
    </row>
    <row r="475" spans="1:54" ht="15.5" x14ac:dyDescent="0.35">
      <c r="A475" s="1206" t="s">
        <v>18821</v>
      </c>
      <c r="B475" s="1207"/>
      <c r="C475" s="1207"/>
      <c r="D475" s="1207"/>
      <c r="E475" s="1207"/>
      <c r="F475" s="1207"/>
      <c r="G475" s="1207"/>
      <c r="H475" s="1207"/>
      <c r="I475" s="1207"/>
      <c r="J475" s="1207"/>
      <c r="K475" s="1207"/>
      <c r="L475" s="1207"/>
      <c r="M475" s="1207"/>
      <c r="N475" s="1207"/>
      <c r="O475" s="1207"/>
      <c r="P475" s="1207"/>
      <c r="Q475" s="1207"/>
      <c r="R475" s="1207"/>
      <c r="S475" s="1207"/>
      <c r="T475" s="1207"/>
      <c r="U475" s="1207"/>
      <c r="V475" s="1207"/>
      <c r="W475" s="1207"/>
      <c r="X475" s="1207"/>
      <c r="Y475" s="1207"/>
      <c r="Z475" s="1207"/>
      <c r="AA475" s="1207"/>
      <c r="AB475" s="1207"/>
      <c r="AC475" s="1207"/>
      <c r="AD475" s="1207"/>
      <c r="AE475" s="1207"/>
      <c r="AF475" s="1207"/>
      <c r="AG475" s="1207"/>
      <c r="AH475" s="1207"/>
      <c r="AI475" s="1207"/>
      <c r="AJ475" s="1207"/>
      <c r="AK475" s="1207"/>
      <c r="AL475" s="1207"/>
      <c r="AM475" s="1207"/>
      <c r="AN475" s="1207"/>
      <c r="AO475" s="1207"/>
      <c r="AP475" s="1207"/>
      <c r="AQ475" s="1207"/>
      <c r="AR475" s="1207"/>
      <c r="AS475" s="1207"/>
      <c r="AT475" s="1207"/>
      <c r="AU475" s="1207"/>
      <c r="AV475" s="1207"/>
      <c r="AW475" s="1207"/>
      <c r="AX475" s="1207"/>
      <c r="AY475" s="1207"/>
      <c r="AZ475" s="1207"/>
      <c r="BA475" s="1207"/>
      <c r="BB475" s="1207"/>
    </row>
    <row r="476" spans="1:54" ht="15.5" x14ac:dyDescent="0.35">
      <c r="A476" s="1206" t="s">
        <v>18822</v>
      </c>
      <c r="B476" s="1207" t="s">
        <v>18628</v>
      </c>
      <c r="C476" s="1207"/>
      <c r="D476" s="1207"/>
      <c r="E476" s="1207"/>
      <c r="F476" s="1207"/>
      <c r="G476" s="1207"/>
      <c r="H476" s="1207"/>
      <c r="I476" s="1207"/>
      <c r="J476" s="1207"/>
      <c r="K476" s="1207"/>
      <c r="L476" s="1207"/>
      <c r="M476" s="1207"/>
      <c r="N476" s="1207"/>
      <c r="O476" s="1207"/>
      <c r="P476" s="1207"/>
      <c r="Q476" s="1207"/>
      <c r="R476" s="1207"/>
      <c r="S476" s="1207"/>
      <c r="T476" s="1207"/>
      <c r="U476" s="1207"/>
      <c r="V476" s="1207"/>
      <c r="W476" s="1207"/>
      <c r="X476" s="1207"/>
      <c r="Y476" s="1207"/>
      <c r="Z476" s="1207"/>
      <c r="AA476" s="1207"/>
      <c r="AB476" s="1207"/>
      <c r="AC476" s="1207"/>
      <c r="AD476" s="1207"/>
      <c r="AE476" s="1207"/>
      <c r="AF476" s="1207"/>
      <c r="AG476" s="1207"/>
      <c r="AH476" s="1207"/>
      <c r="AI476" s="1207"/>
      <c r="AJ476" s="1207"/>
      <c r="AK476" s="1207"/>
      <c r="AL476" s="1207"/>
      <c r="AM476" s="1207"/>
      <c r="AN476" s="1207"/>
      <c r="AO476" s="1207"/>
      <c r="AP476" s="1207"/>
      <c r="AQ476" s="1207"/>
      <c r="AR476" s="1207"/>
      <c r="AS476" s="1207"/>
      <c r="AT476" s="1207"/>
      <c r="AU476" s="1207"/>
      <c r="AV476" s="1207"/>
      <c r="AW476" s="1207"/>
      <c r="AX476" s="1207"/>
      <c r="AY476" s="1207"/>
      <c r="AZ476" s="1207"/>
      <c r="BA476" s="1207"/>
      <c r="BB476" s="1207"/>
    </row>
    <row r="477" spans="1:54" ht="15.5" x14ac:dyDescent="0.35">
      <c r="A477" s="1206" t="s">
        <v>18823</v>
      </c>
      <c r="B477" s="1207"/>
      <c r="C477" s="1207"/>
      <c r="D477" s="1207"/>
      <c r="E477" s="1207"/>
      <c r="F477" s="1207"/>
      <c r="G477" s="1207"/>
      <c r="H477" s="1207"/>
      <c r="I477" s="1207"/>
      <c r="J477" s="1207"/>
      <c r="K477" s="1207"/>
      <c r="L477" s="1207"/>
      <c r="M477" s="1207"/>
      <c r="N477" s="1207"/>
      <c r="O477" s="1207"/>
      <c r="P477" s="1207"/>
      <c r="Q477" s="1207"/>
      <c r="R477" s="1207"/>
      <c r="S477" s="1207"/>
      <c r="T477" s="1207"/>
      <c r="U477" s="1207"/>
      <c r="V477" s="1207"/>
      <c r="W477" s="1207"/>
      <c r="X477" s="1207"/>
      <c r="Y477" s="1207"/>
      <c r="Z477" s="1207"/>
      <c r="AA477" s="1207"/>
      <c r="AB477" s="1207"/>
      <c r="AC477" s="1207"/>
      <c r="AD477" s="1207"/>
      <c r="AE477" s="1207"/>
      <c r="AF477" s="1207"/>
      <c r="AG477" s="1207"/>
      <c r="AH477" s="1207"/>
      <c r="AI477" s="1207"/>
      <c r="AJ477" s="1207"/>
      <c r="AK477" s="1207"/>
      <c r="AL477" s="1207"/>
      <c r="AM477" s="1207"/>
      <c r="AN477" s="1207"/>
      <c r="AO477" s="1207"/>
      <c r="AP477" s="1207"/>
      <c r="AQ477" s="1207"/>
      <c r="AR477" s="1207"/>
      <c r="AS477" s="1207"/>
      <c r="AT477" s="1207"/>
      <c r="AU477" s="1207"/>
      <c r="AV477" s="1207"/>
      <c r="AW477" s="1207"/>
      <c r="AX477" s="1207"/>
      <c r="AY477" s="1207"/>
      <c r="AZ477" s="1207"/>
      <c r="BA477" s="1207"/>
      <c r="BB477" s="1207"/>
    </row>
    <row r="478" spans="1:54" ht="15.5" x14ac:dyDescent="0.35">
      <c r="A478" s="1206" t="s">
        <v>18830</v>
      </c>
      <c r="B478" s="1207"/>
      <c r="C478" s="1207"/>
      <c r="D478" s="1207"/>
      <c r="E478" s="1207"/>
      <c r="F478" s="1207"/>
      <c r="G478" s="1207"/>
      <c r="H478" s="1207"/>
      <c r="I478" s="1207"/>
      <c r="J478" s="1207"/>
      <c r="K478" s="1207"/>
      <c r="L478" s="1207"/>
      <c r="M478" s="1207"/>
      <c r="N478" s="1207"/>
      <c r="O478" s="1207"/>
      <c r="P478" s="1207"/>
      <c r="Q478" s="1207"/>
      <c r="R478" s="1207"/>
      <c r="S478" s="1207"/>
      <c r="T478" s="1207"/>
      <c r="U478" s="1207"/>
      <c r="V478" s="1207"/>
      <c r="W478" s="1207"/>
      <c r="X478" s="1207"/>
      <c r="Y478" s="1207"/>
      <c r="Z478" s="1207"/>
      <c r="AA478" s="1207"/>
      <c r="AB478" s="1207"/>
      <c r="AC478" s="1207"/>
      <c r="AD478" s="1207"/>
      <c r="AE478" s="1207"/>
      <c r="AF478" s="1207"/>
      <c r="AG478" s="1207"/>
      <c r="AH478" s="1207"/>
      <c r="AI478" s="1207"/>
      <c r="AJ478" s="1207"/>
      <c r="AK478" s="1207"/>
      <c r="AL478" s="1207"/>
      <c r="AM478" s="1207"/>
      <c r="AN478" s="1207"/>
      <c r="AO478" s="1207"/>
      <c r="AP478" s="1207"/>
      <c r="AQ478" s="1207"/>
      <c r="AR478" s="1207"/>
      <c r="AS478" s="1207"/>
      <c r="AT478" s="1207"/>
      <c r="AU478" s="1207"/>
      <c r="AV478" s="1207"/>
      <c r="AW478" s="1207"/>
      <c r="AX478" s="1207"/>
      <c r="AY478" s="1207"/>
      <c r="AZ478" s="1207"/>
      <c r="BA478" s="1207"/>
      <c r="BB478" s="1207"/>
    </row>
    <row r="479" spans="1:54" ht="15.5" x14ac:dyDescent="0.35">
      <c r="A479" s="1206" t="s">
        <v>18831</v>
      </c>
      <c r="B479" s="1207"/>
      <c r="C479" s="1207"/>
      <c r="D479" s="1207"/>
      <c r="E479" s="1207"/>
      <c r="F479" s="1207"/>
      <c r="G479" s="1207"/>
      <c r="H479" s="1207"/>
      <c r="I479" s="1207"/>
      <c r="J479" s="1207"/>
      <c r="K479" s="1207"/>
      <c r="L479" s="1207"/>
      <c r="M479" s="1207"/>
      <c r="N479" s="1207"/>
      <c r="O479" s="1207"/>
      <c r="P479" s="1207"/>
      <c r="Q479" s="1207"/>
      <c r="R479" s="1207"/>
      <c r="S479" s="1207"/>
      <c r="T479" s="1207"/>
      <c r="U479" s="1207"/>
      <c r="V479" s="1207"/>
      <c r="W479" s="1207"/>
      <c r="X479" s="1207"/>
      <c r="Y479" s="1207"/>
      <c r="Z479" s="1207"/>
      <c r="AA479" s="1207"/>
      <c r="AB479" s="1207"/>
      <c r="AC479" s="1207"/>
      <c r="AD479" s="1207"/>
      <c r="AE479" s="1207"/>
      <c r="AF479" s="1207"/>
      <c r="AG479" s="1207"/>
      <c r="AH479" s="1207"/>
      <c r="AI479" s="1207"/>
      <c r="AJ479" s="1207"/>
      <c r="AK479" s="1207"/>
      <c r="AL479" s="1207"/>
      <c r="AM479" s="1207"/>
      <c r="AN479" s="1207"/>
      <c r="AO479" s="1207"/>
      <c r="AP479" s="1207"/>
      <c r="AQ479" s="1207"/>
      <c r="AR479" s="1207"/>
      <c r="AS479" s="1207"/>
      <c r="AT479" s="1207"/>
      <c r="AU479" s="1207"/>
      <c r="AV479" s="1207"/>
      <c r="AW479" s="1207"/>
      <c r="AX479" s="1207"/>
      <c r="AY479" s="1207"/>
      <c r="AZ479" s="1207"/>
      <c r="BA479" s="1207"/>
      <c r="BB479" s="1207"/>
    </row>
    <row r="480" spans="1:54" ht="15.5" x14ac:dyDescent="0.35">
      <c r="A480" s="1206" t="s">
        <v>18832</v>
      </c>
      <c r="B480" s="1207"/>
      <c r="C480" s="1207"/>
      <c r="D480" s="1207"/>
      <c r="E480" s="1207"/>
      <c r="F480" s="1207"/>
      <c r="G480" s="1207"/>
      <c r="H480" s="1207"/>
      <c r="I480" s="1207"/>
      <c r="J480" s="1207"/>
      <c r="K480" s="1207"/>
      <c r="L480" s="1207"/>
      <c r="M480" s="1207"/>
      <c r="N480" s="1207"/>
      <c r="O480" s="1207"/>
      <c r="P480" s="1207"/>
      <c r="Q480" s="1207"/>
      <c r="R480" s="1207"/>
      <c r="S480" s="1207"/>
      <c r="T480" s="1207"/>
      <c r="U480" s="1207"/>
      <c r="V480" s="1207"/>
      <c r="W480" s="1207"/>
      <c r="X480" s="1207"/>
      <c r="Y480" s="1207"/>
      <c r="Z480" s="1207"/>
      <c r="AA480" s="1207"/>
      <c r="AB480" s="1207"/>
      <c r="AC480" s="1207"/>
      <c r="AD480" s="1207"/>
      <c r="AE480" s="1207"/>
      <c r="AF480" s="1207"/>
      <c r="AG480" s="1207"/>
      <c r="AH480" s="1207"/>
      <c r="AI480" s="1207"/>
      <c r="AJ480" s="1207"/>
      <c r="AK480" s="1207"/>
      <c r="AL480" s="1207"/>
      <c r="AM480" s="1207"/>
      <c r="AN480" s="1207"/>
      <c r="AO480" s="1207"/>
      <c r="AP480" s="1207"/>
      <c r="AQ480" s="1207"/>
      <c r="AR480" s="1207"/>
      <c r="AS480" s="1207"/>
      <c r="AT480" s="1207"/>
      <c r="AU480" s="1207"/>
      <c r="AV480" s="1207"/>
      <c r="AW480" s="1207"/>
      <c r="AX480" s="1207"/>
      <c r="AY480" s="1207"/>
      <c r="AZ480" s="1207"/>
      <c r="BA480" s="1207"/>
      <c r="BB480" s="1207"/>
    </row>
    <row r="481" spans="1:54" ht="15.5" x14ac:dyDescent="0.35">
      <c r="A481" s="1206" t="s">
        <v>18833</v>
      </c>
      <c r="B481" s="1207"/>
      <c r="C481" s="1207"/>
      <c r="D481" s="1207"/>
      <c r="E481" s="1207"/>
      <c r="F481" s="1207"/>
      <c r="G481" s="1207"/>
      <c r="H481" s="1207"/>
      <c r="I481" s="1207"/>
      <c r="J481" s="1207"/>
      <c r="K481" s="1207"/>
      <c r="L481" s="1207"/>
      <c r="M481" s="1207"/>
      <c r="N481" s="1207"/>
      <c r="O481" s="1207"/>
      <c r="P481" s="1207"/>
      <c r="Q481" s="1207"/>
      <c r="R481" s="1207"/>
      <c r="S481" s="1207"/>
      <c r="T481" s="1207"/>
      <c r="U481" s="1207"/>
      <c r="V481" s="1207"/>
      <c r="W481" s="1207"/>
      <c r="X481" s="1207"/>
      <c r="Y481" s="1207"/>
      <c r="Z481" s="1207"/>
      <c r="AA481" s="1207"/>
      <c r="AB481" s="1207"/>
      <c r="AC481" s="1207"/>
      <c r="AD481" s="1207"/>
      <c r="AE481" s="1207"/>
      <c r="AF481" s="1207"/>
      <c r="AG481" s="1207"/>
      <c r="AH481" s="1207"/>
      <c r="AI481" s="1207"/>
      <c r="AJ481" s="1207"/>
      <c r="AK481" s="1207"/>
      <c r="AL481" s="1207"/>
      <c r="AM481" s="1207"/>
      <c r="AN481" s="1207"/>
      <c r="AO481" s="1207"/>
      <c r="AP481" s="1207"/>
      <c r="AQ481" s="1207"/>
      <c r="AR481" s="1207"/>
      <c r="AS481" s="1207"/>
      <c r="AT481" s="1207"/>
      <c r="AU481" s="1207"/>
      <c r="AV481" s="1207"/>
      <c r="AW481" s="1207"/>
      <c r="AX481" s="1207"/>
      <c r="AY481" s="1207"/>
      <c r="AZ481" s="1207"/>
      <c r="BA481" s="1207"/>
      <c r="BB481" s="1207"/>
    </row>
    <row r="482" spans="1:54" ht="15.5" x14ac:dyDescent="0.35">
      <c r="A482" s="1206" t="s">
        <v>17084</v>
      </c>
      <c r="B482" s="1207"/>
      <c r="C482" s="1207"/>
      <c r="D482" s="1207"/>
      <c r="E482" s="1207"/>
      <c r="F482" s="1207"/>
      <c r="G482" s="1207"/>
      <c r="H482" s="1207"/>
      <c r="I482" s="1207"/>
      <c r="J482" s="1207"/>
      <c r="K482" s="1207"/>
      <c r="L482" s="1207"/>
      <c r="M482" s="1207"/>
      <c r="N482" s="1207"/>
      <c r="O482" s="1207"/>
      <c r="P482" s="1207"/>
      <c r="Q482" s="1207"/>
      <c r="R482" s="1207"/>
      <c r="S482" s="1207"/>
      <c r="T482" s="1207"/>
      <c r="U482" s="1207"/>
      <c r="V482" s="1207"/>
      <c r="W482" s="1207"/>
      <c r="X482" s="1207"/>
      <c r="Y482" s="1207"/>
      <c r="Z482" s="1207"/>
      <c r="AA482" s="1207"/>
      <c r="AB482" s="1207"/>
      <c r="AC482" s="1207"/>
      <c r="AD482" s="1207"/>
      <c r="AE482" s="1207"/>
      <c r="AF482" s="1207"/>
      <c r="AG482" s="1207"/>
      <c r="AH482" s="1207"/>
      <c r="AI482" s="1207"/>
      <c r="AJ482" s="1207"/>
      <c r="AK482" s="1207"/>
      <c r="AL482" s="1207"/>
      <c r="AM482" s="1207"/>
      <c r="AN482" s="1207"/>
      <c r="AO482" s="1207"/>
      <c r="AP482" s="1207"/>
      <c r="AQ482" s="1207"/>
      <c r="AR482" s="1207"/>
      <c r="AS482" s="1207"/>
      <c r="AT482" s="1207"/>
      <c r="AU482" s="1207"/>
      <c r="AV482" s="1207"/>
      <c r="AW482" s="1207"/>
      <c r="AX482" s="1207"/>
      <c r="AY482" s="1207"/>
      <c r="AZ482" s="1207"/>
      <c r="BA482" s="1207"/>
      <c r="BB482" s="1207"/>
    </row>
    <row r="483" spans="1:54" ht="15.5" x14ac:dyDescent="0.35">
      <c r="A483" s="1206" t="s">
        <v>18825</v>
      </c>
      <c r="B483" s="1207"/>
      <c r="C483" s="1207"/>
      <c r="D483" s="1207"/>
      <c r="E483" s="1207"/>
      <c r="F483" s="1207"/>
      <c r="G483" s="1207"/>
      <c r="H483" s="1207"/>
      <c r="I483" s="1207"/>
      <c r="J483" s="1207"/>
      <c r="K483" s="1207"/>
      <c r="L483" s="1207"/>
      <c r="M483" s="1207"/>
      <c r="N483" s="1207"/>
      <c r="O483" s="1207"/>
      <c r="P483" s="1207"/>
      <c r="Q483" s="1207"/>
      <c r="R483" s="1207"/>
      <c r="S483" s="1207"/>
      <c r="T483" s="1207"/>
      <c r="U483" s="1207"/>
      <c r="V483" s="1207"/>
      <c r="W483" s="1207"/>
      <c r="X483" s="1207"/>
      <c r="Y483" s="1207"/>
      <c r="Z483" s="1207"/>
      <c r="AA483" s="1207"/>
      <c r="AB483" s="1207"/>
      <c r="AC483" s="1207"/>
      <c r="AD483" s="1207"/>
      <c r="AE483" s="1207"/>
      <c r="AF483" s="1207"/>
      <c r="AG483" s="1207"/>
      <c r="AH483" s="1207"/>
      <c r="AI483" s="1207"/>
      <c r="AJ483" s="1207"/>
      <c r="AK483" s="1207"/>
      <c r="AL483" s="1207"/>
      <c r="AM483" s="1207"/>
      <c r="AN483" s="1207"/>
      <c r="AO483" s="1207"/>
      <c r="AP483" s="1207"/>
      <c r="AQ483" s="1207"/>
      <c r="AR483" s="1207"/>
      <c r="AS483" s="1207"/>
      <c r="AT483" s="1207"/>
      <c r="AU483" s="1207"/>
      <c r="AV483" s="1207"/>
      <c r="AW483" s="1207"/>
      <c r="AX483" s="1207"/>
      <c r="AY483" s="1207"/>
      <c r="AZ483" s="1207"/>
      <c r="BA483" s="1207"/>
      <c r="BB483" s="1207"/>
    </row>
    <row r="484" spans="1:54" ht="15.5" x14ac:dyDescent="0.35">
      <c r="A484" s="1206" t="s">
        <v>18826</v>
      </c>
      <c r="B484" s="1207"/>
      <c r="C484" s="1207"/>
      <c r="D484" s="1207"/>
      <c r="E484" s="1207"/>
      <c r="F484" s="1207"/>
      <c r="G484" s="1207"/>
      <c r="H484" s="1207"/>
      <c r="I484" s="1207"/>
      <c r="J484" s="1207"/>
      <c r="K484" s="1207"/>
      <c r="L484" s="1207"/>
      <c r="M484" s="1207"/>
      <c r="N484" s="1207"/>
      <c r="O484" s="1207"/>
      <c r="P484" s="1207"/>
      <c r="Q484" s="1207"/>
      <c r="R484" s="1207"/>
      <c r="S484" s="1207"/>
      <c r="T484" s="1207"/>
      <c r="U484" s="1207"/>
      <c r="V484" s="1207"/>
      <c r="W484" s="1207"/>
      <c r="X484" s="1207"/>
      <c r="Y484" s="1207"/>
      <c r="Z484" s="1207"/>
      <c r="AA484" s="1207"/>
      <c r="AB484" s="1207"/>
      <c r="AC484" s="1207"/>
      <c r="AD484" s="1207"/>
      <c r="AE484" s="1207"/>
      <c r="AF484" s="1207"/>
      <c r="AG484" s="1207"/>
      <c r="AH484" s="1207"/>
      <c r="AI484" s="1207"/>
      <c r="AJ484" s="1207"/>
      <c r="AK484" s="1207"/>
      <c r="AL484" s="1207"/>
      <c r="AM484" s="1207"/>
      <c r="AN484" s="1207"/>
      <c r="AO484" s="1207"/>
      <c r="AP484" s="1207"/>
      <c r="AQ484" s="1207"/>
      <c r="AR484" s="1207"/>
      <c r="AS484" s="1207"/>
      <c r="AT484" s="1207"/>
      <c r="AU484" s="1207"/>
      <c r="AV484" s="1207"/>
      <c r="AW484" s="1207"/>
      <c r="AX484" s="1207"/>
      <c r="AY484" s="1207"/>
      <c r="AZ484" s="1207"/>
      <c r="BA484" s="1207"/>
      <c r="BB484" s="1207"/>
    </row>
    <row r="485" spans="1:54" ht="15.5" x14ac:dyDescent="0.35">
      <c r="A485" s="1206"/>
      <c r="B485" s="1207" t="s">
        <v>18795</v>
      </c>
      <c r="C485" s="1207"/>
      <c r="D485" s="1207"/>
      <c r="E485" s="1207"/>
      <c r="F485" s="1207"/>
      <c r="G485" s="1207"/>
      <c r="H485" s="1207"/>
      <c r="I485" s="1207"/>
      <c r="J485" s="1207"/>
      <c r="K485" s="1207"/>
      <c r="L485" s="1207"/>
      <c r="M485" s="1207"/>
      <c r="N485" s="1207"/>
      <c r="O485" s="1207"/>
      <c r="P485" s="1207"/>
      <c r="Q485" s="1207"/>
      <c r="R485" s="1207"/>
      <c r="S485" s="1207"/>
      <c r="T485" s="1207"/>
      <c r="U485" s="1207"/>
      <c r="V485" s="1207"/>
      <c r="W485" s="1207"/>
      <c r="X485" s="1207"/>
      <c r="Y485" s="1207"/>
      <c r="Z485" s="1207"/>
      <c r="AA485" s="1207"/>
      <c r="AB485" s="1207"/>
      <c r="AC485" s="1207"/>
      <c r="AD485" s="1207"/>
      <c r="AE485" s="1207"/>
      <c r="AF485" s="1207"/>
      <c r="AG485" s="1207"/>
      <c r="AH485" s="1207"/>
      <c r="AI485" s="1207"/>
      <c r="AJ485" s="1207"/>
      <c r="AK485" s="1207"/>
      <c r="AL485" s="1207"/>
      <c r="AM485" s="1207"/>
      <c r="AN485" s="1207"/>
      <c r="AO485" s="1207"/>
      <c r="AP485" s="1207"/>
      <c r="AQ485" s="1207"/>
      <c r="AR485" s="1207"/>
      <c r="AS485" s="1207"/>
      <c r="AT485" s="1207"/>
      <c r="AU485" s="1207"/>
      <c r="AV485" s="1207"/>
      <c r="AW485" s="1207"/>
      <c r="AX485" s="1207"/>
      <c r="AY485" s="1207"/>
      <c r="AZ485" s="1207"/>
      <c r="BA485" s="1207"/>
      <c r="BB485" s="1207"/>
    </row>
    <row r="486" spans="1:54" ht="15.5" x14ac:dyDescent="0.35">
      <c r="A486" s="1206" t="s">
        <v>18796</v>
      </c>
      <c r="B486" s="1207"/>
      <c r="C486" s="1207"/>
      <c r="D486" s="1207"/>
      <c r="E486" s="1207"/>
      <c r="F486" s="1207"/>
      <c r="G486" s="1207"/>
      <c r="H486" s="1207"/>
      <c r="I486" s="1207"/>
      <c r="J486" s="1207"/>
      <c r="K486" s="1207"/>
      <c r="L486" s="1207"/>
      <c r="M486" s="1207"/>
      <c r="N486" s="1207"/>
      <c r="O486" s="1207"/>
      <c r="P486" s="1207"/>
      <c r="Q486" s="1207"/>
      <c r="R486" s="1207"/>
      <c r="S486" s="1207"/>
      <c r="T486" s="1207"/>
      <c r="U486" s="1207"/>
      <c r="V486" s="1207"/>
      <c r="W486" s="1207"/>
      <c r="X486" s="1207"/>
      <c r="Y486" s="1207"/>
      <c r="Z486" s="1207"/>
      <c r="AA486" s="1207"/>
      <c r="AB486" s="1207"/>
      <c r="AC486" s="1207"/>
      <c r="AD486" s="1207"/>
      <c r="AE486" s="1207"/>
      <c r="AF486" s="1207"/>
      <c r="AG486" s="1207"/>
      <c r="AH486" s="1207"/>
      <c r="AI486" s="1207"/>
      <c r="AJ486" s="1207"/>
      <c r="AK486" s="1207"/>
      <c r="AL486" s="1207"/>
      <c r="AM486" s="1207"/>
      <c r="AN486" s="1207"/>
      <c r="AO486" s="1207"/>
      <c r="AP486" s="1207"/>
      <c r="AQ486" s="1207"/>
      <c r="AR486" s="1207"/>
      <c r="AS486" s="1207"/>
      <c r="AT486" s="1207"/>
      <c r="AU486" s="1207"/>
      <c r="AV486" s="1207"/>
      <c r="AW486" s="1207"/>
      <c r="AX486" s="1207"/>
      <c r="AY486" s="1207"/>
      <c r="AZ486" s="1207"/>
      <c r="BA486" s="1207"/>
      <c r="BB486" s="1207"/>
    </row>
    <row r="487" spans="1:54" ht="15.5" x14ac:dyDescent="0.35">
      <c r="A487" s="1206" t="s">
        <v>18834</v>
      </c>
      <c r="B487" s="1207"/>
      <c r="C487" s="1207"/>
      <c r="D487" s="1207"/>
      <c r="E487" s="1207"/>
      <c r="F487" s="1207"/>
      <c r="G487" s="1207"/>
      <c r="H487" s="1207"/>
      <c r="I487" s="1207"/>
      <c r="J487" s="1207"/>
      <c r="K487" s="1207"/>
      <c r="L487" s="1207"/>
      <c r="M487" s="1207"/>
      <c r="N487" s="1207"/>
      <c r="O487" s="1207"/>
      <c r="P487" s="1207"/>
      <c r="Q487" s="1207"/>
      <c r="R487" s="1207"/>
      <c r="S487" s="1207"/>
      <c r="T487" s="1207"/>
      <c r="U487" s="1207"/>
      <c r="V487" s="1207"/>
      <c r="W487" s="1207"/>
      <c r="X487" s="1207"/>
      <c r="Y487" s="1207"/>
      <c r="Z487" s="1207"/>
      <c r="AA487" s="1207"/>
      <c r="AB487" s="1207"/>
      <c r="AC487" s="1207"/>
      <c r="AD487" s="1207"/>
      <c r="AE487" s="1207"/>
      <c r="AF487" s="1207"/>
      <c r="AG487" s="1207"/>
      <c r="AH487" s="1207"/>
      <c r="AI487" s="1207"/>
      <c r="AJ487" s="1207"/>
      <c r="AK487" s="1207"/>
      <c r="AL487" s="1207"/>
      <c r="AM487" s="1207"/>
      <c r="AN487" s="1207"/>
      <c r="AO487" s="1207"/>
      <c r="AP487" s="1207"/>
      <c r="AQ487" s="1207"/>
      <c r="AR487" s="1207"/>
      <c r="AS487" s="1207"/>
      <c r="AT487" s="1207"/>
      <c r="AU487" s="1207"/>
      <c r="AV487" s="1207"/>
      <c r="AW487" s="1207"/>
      <c r="AX487" s="1207"/>
      <c r="AY487" s="1207"/>
      <c r="AZ487" s="1207"/>
      <c r="BA487" s="1207"/>
      <c r="BB487" s="1207"/>
    </row>
    <row r="488" spans="1:54" ht="15.5" x14ac:dyDescent="0.35">
      <c r="A488" s="1206" t="s">
        <v>18835</v>
      </c>
      <c r="B488" s="1207" t="s">
        <v>18836</v>
      </c>
      <c r="C488" s="1207" t="s">
        <v>18628</v>
      </c>
      <c r="D488" s="1207"/>
      <c r="E488" s="1207"/>
      <c r="F488" s="1207"/>
      <c r="G488" s="1207"/>
      <c r="H488" s="1207"/>
      <c r="I488" s="1207"/>
      <c r="J488" s="1207"/>
      <c r="K488" s="1207"/>
      <c r="L488" s="1207"/>
      <c r="M488" s="1207"/>
      <c r="N488" s="1207"/>
      <c r="O488" s="1207"/>
      <c r="P488" s="1207"/>
      <c r="Q488" s="1207"/>
      <c r="R488" s="1207"/>
      <c r="S488" s="1207"/>
      <c r="T488" s="1207"/>
      <c r="U488" s="1207"/>
      <c r="V488" s="1207"/>
      <c r="W488" s="1207"/>
      <c r="X488" s="1207"/>
      <c r="Y488" s="1207"/>
      <c r="Z488" s="1207"/>
      <c r="AA488" s="1207"/>
      <c r="AB488" s="1207"/>
      <c r="AC488" s="1207"/>
      <c r="AD488" s="1207"/>
      <c r="AE488" s="1207"/>
      <c r="AF488" s="1207"/>
      <c r="AG488" s="1207"/>
      <c r="AH488" s="1207"/>
      <c r="AI488" s="1207"/>
      <c r="AJ488" s="1207"/>
      <c r="AK488" s="1207"/>
      <c r="AL488" s="1207"/>
      <c r="AM488" s="1207"/>
      <c r="AN488" s="1207"/>
      <c r="AO488" s="1207"/>
      <c r="AP488" s="1207"/>
      <c r="AQ488" s="1207"/>
      <c r="AR488" s="1207"/>
      <c r="AS488" s="1207"/>
      <c r="AT488" s="1207"/>
      <c r="AU488" s="1207"/>
      <c r="AV488" s="1207"/>
      <c r="AW488" s="1207"/>
      <c r="AX488" s="1207"/>
      <c r="AY488" s="1207"/>
      <c r="AZ488" s="1207"/>
      <c r="BA488" s="1207"/>
      <c r="BB488" s="1207"/>
    </row>
    <row r="489" spans="1:54" ht="15.5" x14ac:dyDescent="0.35">
      <c r="A489" s="1206" t="s">
        <v>18837</v>
      </c>
      <c r="B489" s="1207"/>
      <c r="C489" s="1207"/>
      <c r="D489" s="1207"/>
      <c r="E489" s="1207"/>
      <c r="F489" s="1207"/>
      <c r="G489" s="1207"/>
      <c r="H489" s="1207"/>
      <c r="I489" s="1207"/>
      <c r="J489" s="1207"/>
      <c r="K489" s="1207"/>
      <c r="L489" s="1207"/>
      <c r="M489" s="1207"/>
      <c r="N489" s="1207"/>
      <c r="O489" s="1207"/>
      <c r="P489" s="1207"/>
      <c r="Q489" s="1207"/>
      <c r="R489" s="1207"/>
      <c r="S489" s="1207"/>
      <c r="T489" s="1207"/>
      <c r="U489" s="1207"/>
      <c r="V489" s="1207"/>
      <c r="W489" s="1207"/>
      <c r="X489" s="1207"/>
      <c r="Y489" s="1207"/>
      <c r="Z489" s="1207"/>
      <c r="AA489" s="1207"/>
      <c r="AB489" s="1207"/>
      <c r="AC489" s="1207"/>
      <c r="AD489" s="1207"/>
      <c r="AE489" s="1207"/>
      <c r="AF489" s="1207"/>
      <c r="AG489" s="1207"/>
      <c r="AH489" s="1207"/>
      <c r="AI489" s="1207"/>
      <c r="AJ489" s="1207"/>
      <c r="AK489" s="1207"/>
      <c r="AL489" s="1207"/>
      <c r="AM489" s="1207"/>
      <c r="AN489" s="1207"/>
      <c r="AO489" s="1207"/>
      <c r="AP489" s="1207"/>
      <c r="AQ489" s="1207"/>
      <c r="AR489" s="1207"/>
      <c r="AS489" s="1207"/>
      <c r="AT489" s="1207"/>
      <c r="AU489" s="1207"/>
      <c r="AV489" s="1207"/>
      <c r="AW489" s="1207"/>
      <c r="AX489" s="1207"/>
      <c r="AY489" s="1207"/>
      <c r="AZ489" s="1207"/>
      <c r="BA489" s="1207"/>
      <c r="BB489" s="1207"/>
    </row>
    <row r="490" spans="1:54" ht="15.5" x14ac:dyDescent="0.35">
      <c r="A490" s="1206" t="s">
        <v>18831</v>
      </c>
      <c r="B490" s="1207"/>
      <c r="C490" s="1207"/>
      <c r="D490" s="1207"/>
      <c r="E490" s="1207"/>
      <c r="F490" s="1207"/>
      <c r="G490" s="1207"/>
      <c r="H490" s="1207"/>
      <c r="I490" s="1207"/>
      <c r="J490" s="1207"/>
      <c r="K490" s="1207"/>
      <c r="L490" s="1207"/>
      <c r="M490" s="1207"/>
      <c r="N490" s="1207"/>
      <c r="O490" s="1207"/>
      <c r="P490" s="1207"/>
      <c r="Q490" s="1207"/>
      <c r="R490" s="1207"/>
      <c r="S490" s="1207"/>
      <c r="T490" s="1207"/>
      <c r="U490" s="1207"/>
      <c r="V490" s="1207"/>
      <c r="W490" s="1207"/>
      <c r="X490" s="1207"/>
      <c r="Y490" s="1207"/>
      <c r="Z490" s="1207"/>
      <c r="AA490" s="1207"/>
      <c r="AB490" s="1207"/>
      <c r="AC490" s="1207"/>
      <c r="AD490" s="1207"/>
      <c r="AE490" s="1207"/>
      <c r="AF490" s="1207"/>
      <c r="AG490" s="1207"/>
      <c r="AH490" s="1207"/>
      <c r="AI490" s="1207"/>
      <c r="AJ490" s="1207"/>
      <c r="AK490" s="1207"/>
      <c r="AL490" s="1207"/>
      <c r="AM490" s="1207"/>
      <c r="AN490" s="1207"/>
      <c r="AO490" s="1207"/>
      <c r="AP490" s="1207"/>
      <c r="AQ490" s="1207"/>
      <c r="AR490" s="1207"/>
      <c r="AS490" s="1207"/>
      <c r="AT490" s="1207"/>
      <c r="AU490" s="1207"/>
      <c r="AV490" s="1207"/>
      <c r="AW490" s="1207"/>
      <c r="AX490" s="1207"/>
      <c r="AY490" s="1207"/>
      <c r="AZ490" s="1207"/>
      <c r="BA490" s="1207"/>
      <c r="BB490" s="1207"/>
    </row>
    <row r="491" spans="1:54" ht="15.5" x14ac:dyDescent="0.35">
      <c r="A491" s="1206" t="s">
        <v>18832</v>
      </c>
      <c r="B491" s="1207"/>
      <c r="C491" s="1207"/>
      <c r="D491" s="1207"/>
      <c r="E491" s="1207"/>
      <c r="F491" s="1207"/>
      <c r="G491" s="1207"/>
      <c r="H491" s="1207"/>
      <c r="I491" s="1207"/>
      <c r="J491" s="1207"/>
      <c r="K491" s="1207"/>
      <c r="L491" s="1207"/>
      <c r="M491" s="1207"/>
      <c r="N491" s="1207"/>
      <c r="O491" s="1207"/>
      <c r="P491" s="1207"/>
      <c r="Q491" s="1207"/>
      <c r="R491" s="1207"/>
      <c r="S491" s="1207"/>
      <c r="T491" s="1207"/>
      <c r="U491" s="1207"/>
      <c r="V491" s="1207"/>
      <c r="W491" s="1207"/>
      <c r="X491" s="1207"/>
      <c r="Y491" s="1207"/>
      <c r="Z491" s="1207"/>
      <c r="AA491" s="1207"/>
      <c r="AB491" s="1207"/>
      <c r="AC491" s="1207"/>
      <c r="AD491" s="1207"/>
      <c r="AE491" s="1207"/>
      <c r="AF491" s="1207"/>
      <c r="AG491" s="1207"/>
      <c r="AH491" s="1207"/>
      <c r="AI491" s="1207"/>
      <c r="AJ491" s="1207"/>
      <c r="AK491" s="1207"/>
      <c r="AL491" s="1207"/>
      <c r="AM491" s="1207"/>
      <c r="AN491" s="1207"/>
      <c r="AO491" s="1207"/>
      <c r="AP491" s="1207"/>
      <c r="AQ491" s="1207"/>
      <c r="AR491" s="1207"/>
      <c r="AS491" s="1207"/>
      <c r="AT491" s="1207"/>
      <c r="AU491" s="1207"/>
      <c r="AV491" s="1207"/>
      <c r="AW491" s="1207"/>
      <c r="AX491" s="1207"/>
      <c r="AY491" s="1207"/>
      <c r="AZ491" s="1207"/>
      <c r="BA491" s="1207"/>
      <c r="BB491" s="1207"/>
    </row>
    <row r="492" spans="1:54" ht="15.5" x14ac:dyDescent="0.35">
      <c r="A492" s="1206" t="s">
        <v>18833</v>
      </c>
      <c r="B492" s="1207"/>
      <c r="C492" s="1207"/>
      <c r="D492" s="1207"/>
      <c r="E492" s="1207"/>
      <c r="F492" s="1207"/>
      <c r="G492" s="1207"/>
      <c r="H492" s="1207"/>
      <c r="I492" s="1207"/>
      <c r="J492" s="1207"/>
      <c r="K492" s="1207"/>
      <c r="L492" s="1207"/>
      <c r="M492" s="1207"/>
      <c r="N492" s="1207"/>
      <c r="O492" s="1207"/>
      <c r="P492" s="1207"/>
      <c r="Q492" s="1207"/>
      <c r="R492" s="1207"/>
      <c r="S492" s="1207"/>
      <c r="T492" s="1207"/>
      <c r="U492" s="1207"/>
      <c r="V492" s="1207"/>
      <c r="W492" s="1207"/>
      <c r="X492" s="1207"/>
      <c r="Y492" s="1207"/>
      <c r="Z492" s="1207"/>
      <c r="AA492" s="1207"/>
      <c r="AB492" s="1207"/>
      <c r="AC492" s="1207"/>
      <c r="AD492" s="1207"/>
      <c r="AE492" s="1207"/>
      <c r="AF492" s="1207"/>
      <c r="AG492" s="1207"/>
      <c r="AH492" s="1207"/>
      <c r="AI492" s="1207"/>
      <c r="AJ492" s="1207"/>
      <c r="AK492" s="1207"/>
      <c r="AL492" s="1207"/>
      <c r="AM492" s="1207"/>
      <c r="AN492" s="1207"/>
      <c r="AO492" s="1207"/>
      <c r="AP492" s="1207"/>
      <c r="AQ492" s="1207"/>
      <c r="AR492" s="1207"/>
      <c r="AS492" s="1207"/>
      <c r="AT492" s="1207"/>
      <c r="AU492" s="1207"/>
      <c r="AV492" s="1207"/>
      <c r="AW492" s="1207"/>
      <c r="AX492" s="1207"/>
      <c r="AY492" s="1207"/>
      <c r="AZ492" s="1207"/>
      <c r="BA492" s="1207"/>
      <c r="BB492" s="1207"/>
    </row>
    <row r="493" spans="1:54" ht="15.5" x14ac:dyDescent="0.35">
      <c r="A493" s="1206"/>
      <c r="B493" s="1207" t="s">
        <v>18838</v>
      </c>
      <c r="C493" s="1207"/>
      <c r="D493" s="1207"/>
      <c r="E493" s="1207"/>
      <c r="F493" s="1207"/>
      <c r="G493" s="1207"/>
      <c r="H493" s="1207"/>
      <c r="I493" s="1207"/>
      <c r="J493" s="1207"/>
      <c r="K493" s="1207"/>
      <c r="L493" s="1207"/>
      <c r="M493" s="1207"/>
      <c r="N493" s="1207"/>
      <c r="O493" s="1207"/>
      <c r="P493" s="1207"/>
      <c r="Q493" s="1207"/>
      <c r="R493" s="1207"/>
      <c r="S493" s="1207"/>
      <c r="T493" s="1207"/>
      <c r="U493" s="1207"/>
      <c r="V493" s="1207"/>
      <c r="W493" s="1207"/>
      <c r="X493" s="1207"/>
      <c r="Y493" s="1207"/>
      <c r="Z493" s="1207"/>
      <c r="AA493" s="1207"/>
      <c r="AB493" s="1207"/>
      <c r="AC493" s="1207"/>
      <c r="AD493" s="1207"/>
      <c r="AE493" s="1207"/>
      <c r="AF493" s="1207"/>
      <c r="AG493" s="1207"/>
      <c r="AH493" s="1207"/>
      <c r="AI493" s="1207"/>
      <c r="AJ493" s="1207"/>
      <c r="AK493" s="1207"/>
      <c r="AL493" s="1207"/>
      <c r="AM493" s="1207"/>
      <c r="AN493" s="1207"/>
      <c r="AO493" s="1207"/>
      <c r="AP493" s="1207"/>
      <c r="AQ493" s="1207"/>
      <c r="AR493" s="1207"/>
      <c r="AS493" s="1207"/>
      <c r="AT493" s="1207"/>
      <c r="AU493" s="1207"/>
      <c r="AV493" s="1207"/>
      <c r="AW493" s="1207"/>
      <c r="AX493" s="1207"/>
      <c r="AY493" s="1207"/>
      <c r="AZ493" s="1207"/>
      <c r="BA493" s="1207"/>
      <c r="BB493" s="1207"/>
    </row>
    <row r="494" spans="1:54" ht="15.5" x14ac:dyDescent="0.35">
      <c r="A494" s="1206" t="s">
        <v>18839</v>
      </c>
      <c r="B494" s="1207"/>
      <c r="C494" s="1207"/>
      <c r="D494" s="1207"/>
      <c r="E494" s="1207"/>
      <c r="F494" s="1207"/>
      <c r="G494" s="1207"/>
      <c r="H494" s="1207"/>
      <c r="I494" s="1207"/>
      <c r="J494" s="1207"/>
      <c r="K494" s="1207"/>
      <c r="L494" s="1207"/>
      <c r="M494" s="1207"/>
      <c r="N494" s="1207"/>
      <c r="O494" s="1207"/>
      <c r="P494" s="1207"/>
      <c r="Q494" s="1207"/>
      <c r="R494" s="1207"/>
      <c r="S494" s="1207"/>
      <c r="T494" s="1207"/>
      <c r="U494" s="1207"/>
      <c r="V494" s="1207"/>
      <c r="W494" s="1207"/>
      <c r="X494" s="1207"/>
      <c r="Y494" s="1207"/>
      <c r="Z494" s="1207"/>
      <c r="AA494" s="1207"/>
      <c r="AB494" s="1207"/>
      <c r="AC494" s="1207"/>
      <c r="AD494" s="1207"/>
      <c r="AE494" s="1207"/>
      <c r="AF494" s="1207"/>
      <c r="AG494" s="1207"/>
      <c r="AH494" s="1207"/>
      <c r="AI494" s="1207"/>
      <c r="AJ494" s="1207"/>
      <c r="AK494" s="1207"/>
      <c r="AL494" s="1207"/>
      <c r="AM494" s="1207"/>
      <c r="AN494" s="1207"/>
      <c r="AO494" s="1207"/>
      <c r="AP494" s="1207"/>
      <c r="AQ494" s="1207"/>
      <c r="AR494" s="1207"/>
      <c r="AS494" s="1207"/>
      <c r="AT494" s="1207"/>
      <c r="AU494" s="1207"/>
      <c r="AV494" s="1207"/>
      <c r="AW494" s="1207"/>
      <c r="AX494" s="1207"/>
      <c r="AY494" s="1207"/>
      <c r="AZ494" s="1207"/>
      <c r="BA494" s="1207"/>
      <c r="BB494" s="1207"/>
    </row>
    <row r="495" spans="1:54" ht="15.5" x14ac:dyDescent="0.35">
      <c r="A495" s="1206" t="s">
        <v>18840</v>
      </c>
      <c r="B495" s="1207"/>
      <c r="C495" s="1207"/>
      <c r="D495" s="1207"/>
      <c r="E495" s="1207"/>
      <c r="F495" s="1207"/>
      <c r="G495" s="1207"/>
      <c r="H495" s="1207"/>
      <c r="I495" s="1207"/>
      <c r="J495" s="1207"/>
      <c r="K495" s="1207"/>
      <c r="L495" s="1207"/>
      <c r="M495" s="1207"/>
      <c r="N495" s="1207"/>
      <c r="O495" s="1207"/>
      <c r="P495" s="1207"/>
      <c r="Q495" s="1207"/>
      <c r="R495" s="1207"/>
      <c r="S495" s="1207"/>
      <c r="T495" s="1207"/>
      <c r="U495" s="1207"/>
      <c r="V495" s="1207"/>
      <c r="W495" s="1207"/>
      <c r="X495" s="1207"/>
      <c r="Y495" s="1207"/>
      <c r="Z495" s="1207"/>
      <c r="AA495" s="1207"/>
      <c r="AB495" s="1207"/>
      <c r="AC495" s="1207"/>
      <c r="AD495" s="1207"/>
      <c r="AE495" s="1207"/>
      <c r="AF495" s="1207"/>
      <c r="AG495" s="1207"/>
      <c r="AH495" s="1207"/>
      <c r="AI495" s="1207"/>
      <c r="AJ495" s="1207"/>
      <c r="AK495" s="1207"/>
      <c r="AL495" s="1207"/>
      <c r="AM495" s="1207"/>
      <c r="AN495" s="1207"/>
      <c r="AO495" s="1207"/>
      <c r="AP495" s="1207"/>
      <c r="AQ495" s="1207"/>
      <c r="AR495" s="1207"/>
      <c r="AS495" s="1207"/>
      <c r="AT495" s="1207"/>
      <c r="AU495" s="1207"/>
      <c r="AV495" s="1207"/>
      <c r="AW495" s="1207"/>
      <c r="AX495" s="1207"/>
      <c r="AY495" s="1207"/>
      <c r="AZ495" s="1207"/>
      <c r="BA495" s="1207"/>
      <c r="BB495" s="1207"/>
    </row>
    <row r="496" spans="1:54" ht="15.5" x14ac:dyDescent="0.35">
      <c r="A496" s="1206" t="s">
        <v>18841</v>
      </c>
      <c r="B496" s="1207" t="s">
        <v>18820</v>
      </c>
      <c r="C496" s="1207"/>
      <c r="D496" s="1207"/>
      <c r="E496" s="1207"/>
      <c r="F496" s="1207"/>
      <c r="G496" s="1207"/>
      <c r="H496" s="1207"/>
      <c r="I496" s="1207"/>
      <c r="J496" s="1207"/>
      <c r="K496" s="1207"/>
      <c r="L496" s="1207"/>
      <c r="M496" s="1207"/>
      <c r="N496" s="1207"/>
      <c r="O496" s="1207"/>
      <c r="P496" s="1207"/>
      <c r="Q496" s="1207"/>
      <c r="R496" s="1207"/>
      <c r="S496" s="1207"/>
      <c r="T496" s="1207"/>
      <c r="U496" s="1207"/>
      <c r="V496" s="1207"/>
      <c r="W496" s="1207"/>
      <c r="X496" s="1207"/>
      <c r="Y496" s="1207"/>
      <c r="Z496" s="1207"/>
      <c r="AA496" s="1207"/>
      <c r="AB496" s="1207"/>
      <c r="AC496" s="1207"/>
      <c r="AD496" s="1207"/>
      <c r="AE496" s="1207"/>
      <c r="AF496" s="1207"/>
      <c r="AG496" s="1207"/>
      <c r="AH496" s="1207"/>
      <c r="AI496" s="1207"/>
      <c r="AJ496" s="1207"/>
      <c r="AK496" s="1207"/>
      <c r="AL496" s="1207"/>
      <c r="AM496" s="1207"/>
      <c r="AN496" s="1207"/>
      <c r="AO496" s="1207"/>
      <c r="AP496" s="1207"/>
      <c r="AQ496" s="1207"/>
      <c r="AR496" s="1207"/>
      <c r="AS496" s="1207"/>
      <c r="AT496" s="1207"/>
      <c r="AU496" s="1207"/>
      <c r="AV496" s="1207"/>
      <c r="AW496" s="1207"/>
      <c r="AX496" s="1207"/>
      <c r="AY496" s="1207"/>
      <c r="AZ496" s="1207"/>
      <c r="BA496" s="1207"/>
      <c r="BB496" s="1207"/>
    </row>
    <row r="497" spans="1:54" ht="15.5" x14ac:dyDescent="0.35">
      <c r="A497" s="1206" t="s">
        <v>18821</v>
      </c>
      <c r="B497" s="1207" t="s">
        <v>18628</v>
      </c>
      <c r="C497" s="1207"/>
      <c r="D497" s="1207"/>
      <c r="E497" s="1207"/>
      <c r="F497" s="1207"/>
      <c r="G497" s="1207"/>
      <c r="H497" s="1207"/>
      <c r="I497" s="1207"/>
      <c r="J497" s="1207"/>
      <c r="K497" s="1207"/>
      <c r="L497" s="1207"/>
      <c r="M497" s="1207"/>
      <c r="N497" s="1207"/>
      <c r="O497" s="1207"/>
      <c r="P497" s="1207"/>
      <c r="Q497" s="1207"/>
      <c r="R497" s="1207"/>
      <c r="S497" s="1207"/>
      <c r="T497" s="1207"/>
      <c r="U497" s="1207"/>
      <c r="V497" s="1207"/>
      <c r="W497" s="1207"/>
      <c r="X497" s="1207"/>
      <c r="Y497" s="1207"/>
      <c r="Z497" s="1207"/>
      <c r="AA497" s="1207"/>
      <c r="AB497" s="1207"/>
      <c r="AC497" s="1207"/>
      <c r="AD497" s="1207"/>
      <c r="AE497" s="1207"/>
      <c r="AF497" s="1207"/>
      <c r="AG497" s="1207"/>
      <c r="AH497" s="1207"/>
      <c r="AI497" s="1207"/>
      <c r="AJ497" s="1207"/>
      <c r="AK497" s="1207"/>
      <c r="AL497" s="1207"/>
      <c r="AM497" s="1207"/>
      <c r="AN497" s="1207"/>
      <c r="AO497" s="1207"/>
      <c r="AP497" s="1207"/>
      <c r="AQ497" s="1207"/>
      <c r="AR497" s="1207"/>
      <c r="AS497" s="1207"/>
      <c r="AT497" s="1207"/>
      <c r="AU497" s="1207"/>
      <c r="AV497" s="1207"/>
      <c r="AW497" s="1207"/>
      <c r="AX497" s="1207"/>
      <c r="AY497" s="1207"/>
      <c r="AZ497" s="1207"/>
      <c r="BA497" s="1207"/>
      <c r="BB497" s="1207"/>
    </row>
    <row r="498" spans="1:54" ht="15.5" x14ac:dyDescent="0.35">
      <c r="A498" s="1206" t="s">
        <v>18823</v>
      </c>
      <c r="B498" s="1207"/>
      <c r="C498" s="1207"/>
      <c r="D498" s="1207"/>
      <c r="E498" s="1207"/>
      <c r="F498" s="1207"/>
      <c r="G498" s="1207"/>
      <c r="H498" s="1207"/>
      <c r="I498" s="1207"/>
      <c r="J498" s="1207"/>
      <c r="K498" s="1207"/>
      <c r="L498" s="1207"/>
      <c r="M498" s="1207"/>
      <c r="N498" s="1207"/>
      <c r="O498" s="1207"/>
      <c r="P498" s="1207"/>
      <c r="Q498" s="1207"/>
      <c r="R498" s="1207"/>
      <c r="S498" s="1207"/>
      <c r="T498" s="1207"/>
      <c r="U498" s="1207"/>
      <c r="V498" s="1207"/>
      <c r="W498" s="1207"/>
      <c r="X498" s="1207"/>
      <c r="Y498" s="1207"/>
      <c r="Z498" s="1207"/>
      <c r="AA498" s="1207"/>
      <c r="AB498" s="1207"/>
      <c r="AC498" s="1207"/>
      <c r="AD498" s="1207"/>
      <c r="AE498" s="1207"/>
      <c r="AF498" s="1207"/>
      <c r="AG498" s="1207"/>
      <c r="AH498" s="1207"/>
      <c r="AI498" s="1207"/>
      <c r="AJ498" s="1207"/>
      <c r="AK498" s="1207"/>
      <c r="AL498" s="1207"/>
      <c r="AM498" s="1207"/>
      <c r="AN498" s="1207"/>
      <c r="AO498" s="1207"/>
      <c r="AP498" s="1207"/>
      <c r="AQ498" s="1207"/>
      <c r="AR498" s="1207"/>
      <c r="AS498" s="1207"/>
      <c r="AT498" s="1207"/>
      <c r="AU498" s="1207"/>
      <c r="AV498" s="1207"/>
      <c r="AW498" s="1207"/>
      <c r="AX498" s="1207"/>
      <c r="AY498" s="1207"/>
      <c r="AZ498" s="1207"/>
      <c r="BA498" s="1207"/>
      <c r="BB498" s="1207"/>
    </row>
    <row r="499" spans="1:54" ht="15.5" x14ac:dyDescent="0.35">
      <c r="A499" s="1206" t="s">
        <v>18826</v>
      </c>
      <c r="B499" s="1207"/>
      <c r="C499" s="1207"/>
      <c r="D499" s="1207"/>
      <c r="E499" s="1207"/>
      <c r="F499" s="1207"/>
      <c r="G499" s="1207"/>
      <c r="H499" s="1207"/>
      <c r="I499" s="1207"/>
      <c r="J499" s="1207"/>
      <c r="K499" s="1207"/>
      <c r="L499" s="1207"/>
      <c r="M499" s="1207"/>
      <c r="N499" s="1207"/>
      <c r="O499" s="1207"/>
      <c r="P499" s="1207"/>
      <c r="Q499" s="1207"/>
      <c r="R499" s="1207"/>
      <c r="S499" s="1207"/>
      <c r="T499" s="1207"/>
      <c r="U499" s="1207"/>
      <c r="V499" s="1207"/>
      <c r="W499" s="1207"/>
      <c r="X499" s="1207"/>
      <c r="Y499" s="1207"/>
      <c r="Z499" s="1207"/>
      <c r="AA499" s="1207"/>
      <c r="AB499" s="1207"/>
      <c r="AC499" s="1207"/>
      <c r="AD499" s="1207"/>
      <c r="AE499" s="1207"/>
      <c r="AF499" s="1207"/>
      <c r="AG499" s="1207"/>
      <c r="AH499" s="1207"/>
      <c r="AI499" s="1207"/>
      <c r="AJ499" s="1207"/>
      <c r="AK499" s="1207"/>
      <c r="AL499" s="1207"/>
      <c r="AM499" s="1207"/>
      <c r="AN499" s="1207"/>
      <c r="AO499" s="1207"/>
      <c r="AP499" s="1207"/>
      <c r="AQ499" s="1207"/>
      <c r="AR499" s="1207"/>
      <c r="AS499" s="1207"/>
      <c r="AT499" s="1207"/>
      <c r="AU499" s="1207"/>
      <c r="AV499" s="1207"/>
      <c r="AW499" s="1207"/>
      <c r="AX499" s="1207"/>
      <c r="AY499" s="1207"/>
      <c r="AZ499" s="1207"/>
      <c r="BA499" s="1207"/>
      <c r="BB499" s="1207"/>
    </row>
    <row r="500" spans="1:54" ht="15.5" x14ac:dyDescent="0.35">
      <c r="A500" s="1206"/>
      <c r="B500" s="1207" t="s">
        <v>18657</v>
      </c>
      <c r="C500" s="1207"/>
      <c r="D500" s="1207"/>
      <c r="E500" s="1207"/>
      <c r="F500" s="1207"/>
      <c r="G500" s="1207"/>
      <c r="H500" s="1207"/>
      <c r="I500" s="1207"/>
      <c r="J500" s="1207"/>
      <c r="K500" s="1207"/>
      <c r="L500" s="1207"/>
      <c r="M500" s="1207"/>
      <c r="N500" s="1207"/>
      <c r="O500" s="1207"/>
      <c r="P500" s="1207"/>
      <c r="Q500" s="1207"/>
      <c r="R500" s="1207"/>
      <c r="S500" s="1207"/>
      <c r="T500" s="1207"/>
      <c r="U500" s="1207"/>
      <c r="V500" s="1207"/>
      <c r="W500" s="1207"/>
      <c r="X500" s="1207"/>
      <c r="Y500" s="1207"/>
      <c r="Z500" s="1207"/>
      <c r="AA500" s="1207"/>
      <c r="AB500" s="1207"/>
      <c r="AC500" s="1207"/>
      <c r="AD500" s="1207"/>
      <c r="AE500" s="1207"/>
      <c r="AF500" s="1207"/>
      <c r="AG500" s="1207"/>
      <c r="AH500" s="1207"/>
      <c r="AI500" s="1207"/>
      <c r="AJ500" s="1207"/>
      <c r="AK500" s="1207"/>
      <c r="AL500" s="1207"/>
      <c r="AM500" s="1207"/>
      <c r="AN500" s="1207"/>
      <c r="AO500" s="1207"/>
      <c r="AP500" s="1207"/>
      <c r="AQ500" s="1207"/>
      <c r="AR500" s="1207"/>
      <c r="AS500" s="1207"/>
      <c r="AT500" s="1207"/>
      <c r="AU500" s="1207"/>
      <c r="AV500" s="1207"/>
      <c r="AW500" s="1207"/>
      <c r="AX500" s="1207"/>
      <c r="AY500" s="1207"/>
      <c r="AZ500" s="1207"/>
      <c r="BA500" s="1207"/>
      <c r="BB500" s="1207"/>
    </row>
    <row r="501" spans="1:54" ht="15.5" x14ac:dyDescent="0.35">
      <c r="A501" s="1206" t="s">
        <v>18658</v>
      </c>
      <c r="B501" s="1207"/>
      <c r="C501" s="1207"/>
      <c r="D501" s="1207"/>
      <c r="E501" s="1207"/>
      <c r="F501" s="1207"/>
      <c r="G501" s="1207"/>
      <c r="H501" s="1207"/>
      <c r="I501" s="1207"/>
      <c r="J501" s="1207"/>
      <c r="K501" s="1207"/>
      <c r="L501" s="1207"/>
      <c r="M501" s="1207"/>
      <c r="N501" s="1207"/>
      <c r="O501" s="1207"/>
      <c r="P501" s="1207"/>
      <c r="Q501" s="1207"/>
      <c r="R501" s="1207"/>
      <c r="S501" s="1207"/>
      <c r="T501" s="1207"/>
      <c r="U501" s="1207"/>
      <c r="V501" s="1207"/>
      <c r="W501" s="1207"/>
      <c r="X501" s="1207"/>
      <c r="Y501" s="1207"/>
      <c r="Z501" s="1207"/>
      <c r="AA501" s="1207"/>
      <c r="AB501" s="1207"/>
      <c r="AC501" s="1207"/>
      <c r="AD501" s="1207"/>
      <c r="AE501" s="1207"/>
      <c r="AF501" s="1207"/>
      <c r="AG501" s="1207"/>
      <c r="AH501" s="1207"/>
      <c r="AI501" s="1207"/>
      <c r="AJ501" s="1207"/>
      <c r="AK501" s="1207"/>
      <c r="AL501" s="1207"/>
      <c r="AM501" s="1207"/>
      <c r="AN501" s="1207"/>
      <c r="AO501" s="1207"/>
      <c r="AP501" s="1207"/>
      <c r="AQ501" s="1207"/>
      <c r="AR501" s="1207"/>
      <c r="AS501" s="1207"/>
      <c r="AT501" s="1207"/>
      <c r="AU501" s="1207"/>
      <c r="AV501" s="1207"/>
      <c r="AW501" s="1207"/>
      <c r="AX501" s="1207"/>
      <c r="AY501" s="1207"/>
      <c r="AZ501" s="1207"/>
      <c r="BA501" s="1207"/>
      <c r="BB501" s="1207"/>
    </row>
    <row r="502" spans="1:54" ht="15.5" x14ac:dyDescent="0.35">
      <c r="A502" s="1206" t="s">
        <v>18842</v>
      </c>
      <c r="B502" s="1207" t="s">
        <v>18821</v>
      </c>
      <c r="C502" s="1207"/>
      <c r="D502" s="1207"/>
      <c r="E502" s="1207"/>
      <c r="F502" s="1207"/>
      <c r="G502" s="1207"/>
      <c r="H502" s="1207"/>
      <c r="I502" s="1207"/>
      <c r="J502" s="1207"/>
      <c r="K502" s="1207"/>
      <c r="L502" s="1207"/>
      <c r="M502" s="1207"/>
      <c r="N502" s="1207"/>
      <c r="O502" s="1207"/>
      <c r="P502" s="1207"/>
      <c r="Q502" s="1207"/>
      <c r="R502" s="1207"/>
      <c r="S502" s="1207"/>
      <c r="T502" s="1207"/>
      <c r="U502" s="1207"/>
      <c r="V502" s="1207"/>
      <c r="W502" s="1207"/>
      <c r="X502" s="1207"/>
      <c r="Y502" s="1207"/>
      <c r="Z502" s="1207"/>
      <c r="AA502" s="1207"/>
      <c r="AB502" s="1207"/>
      <c r="AC502" s="1207"/>
      <c r="AD502" s="1207"/>
      <c r="AE502" s="1207"/>
      <c r="AF502" s="1207"/>
      <c r="AG502" s="1207"/>
      <c r="AH502" s="1207"/>
      <c r="AI502" s="1207"/>
      <c r="AJ502" s="1207"/>
      <c r="AK502" s="1207"/>
      <c r="AL502" s="1207"/>
      <c r="AM502" s="1207"/>
      <c r="AN502" s="1207"/>
      <c r="AO502" s="1207"/>
      <c r="AP502" s="1207"/>
      <c r="AQ502" s="1207"/>
      <c r="AR502" s="1207"/>
      <c r="AS502" s="1207"/>
      <c r="AT502" s="1207"/>
      <c r="AU502" s="1207"/>
      <c r="AV502" s="1207"/>
      <c r="AW502" s="1207"/>
      <c r="AX502" s="1207"/>
      <c r="AY502" s="1207"/>
      <c r="AZ502" s="1207"/>
      <c r="BA502" s="1207"/>
      <c r="BB502" s="1207"/>
    </row>
    <row r="503" spans="1:54" ht="15.5" x14ac:dyDescent="0.35">
      <c r="A503" s="1206" t="s">
        <v>18822</v>
      </c>
      <c r="B503" s="1207" t="s">
        <v>18605</v>
      </c>
      <c r="C503" s="1207"/>
      <c r="D503" s="1207"/>
      <c r="E503" s="1207"/>
      <c r="F503" s="1207"/>
      <c r="G503" s="1207"/>
      <c r="H503" s="1207"/>
      <c r="I503" s="1207"/>
      <c r="J503" s="1207"/>
      <c r="K503" s="1207"/>
      <c r="L503" s="1207"/>
      <c r="M503" s="1207"/>
      <c r="N503" s="1207"/>
      <c r="O503" s="1207"/>
      <c r="P503" s="1207"/>
      <c r="Q503" s="1207"/>
      <c r="R503" s="1207"/>
      <c r="S503" s="1207"/>
      <c r="T503" s="1207"/>
      <c r="U503" s="1207"/>
      <c r="V503" s="1207"/>
      <c r="W503" s="1207"/>
      <c r="X503" s="1207"/>
      <c r="Y503" s="1207"/>
      <c r="Z503" s="1207"/>
      <c r="AA503" s="1207"/>
      <c r="AB503" s="1207"/>
      <c r="AC503" s="1207"/>
      <c r="AD503" s="1207"/>
      <c r="AE503" s="1207"/>
      <c r="AF503" s="1207"/>
      <c r="AG503" s="1207"/>
      <c r="AH503" s="1207"/>
      <c r="AI503" s="1207"/>
      <c r="AJ503" s="1207"/>
      <c r="AK503" s="1207"/>
      <c r="AL503" s="1207"/>
      <c r="AM503" s="1207"/>
      <c r="AN503" s="1207"/>
      <c r="AO503" s="1207"/>
      <c r="AP503" s="1207"/>
      <c r="AQ503" s="1207"/>
      <c r="AR503" s="1207"/>
      <c r="AS503" s="1207"/>
      <c r="AT503" s="1207"/>
      <c r="AU503" s="1207"/>
      <c r="AV503" s="1207"/>
      <c r="AW503" s="1207"/>
      <c r="AX503" s="1207"/>
      <c r="AY503" s="1207"/>
      <c r="AZ503" s="1207"/>
      <c r="BA503" s="1207"/>
      <c r="BB503" s="1207"/>
    </row>
    <row r="504" spans="1:54" ht="15.5" x14ac:dyDescent="0.35">
      <c r="A504" s="1206" t="s">
        <v>18824</v>
      </c>
      <c r="B504" s="1207"/>
      <c r="C504" s="1207"/>
      <c r="D504" s="1207"/>
      <c r="E504" s="1207"/>
      <c r="F504" s="1207"/>
      <c r="G504" s="1207"/>
      <c r="H504" s="1207"/>
      <c r="I504" s="1207"/>
      <c r="J504" s="1207"/>
      <c r="K504" s="1207"/>
      <c r="L504" s="1207"/>
      <c r="M504" s="1207"/>
      <c r="N504" s="1207"/>
      <c r="O504" s="1207"/>
      <c r="P504" s="1207"/>
      <c r="Q504" s="1207"/>
      <c r="R504" s="1207"/>
      <c r="S504" s="1207"/>
      <c r="T504" s="1207"/>
      <c r="U504" s="1207"/>
      <c r="V504" s="1207"/>
      <c r="W504" s="1207"/>
      <c r="X504" s="1207"/>
      <c r="Y504" s="1207"/>
      <c r="Z504" s="1207"/>
      <c r="AA504" s="1207"/>
      <c r="AB504" s="1207"/>
      <c r="AC504" s="1207"/>
      <c r="AD504" s="1207"/>
      <c r="AE504" s="1207"/>
      <c r="AF504" s="1207"/>
      <c r="AG504" s="1207"/>
      <c r="AH504" s="1207"/>
      <c r="AI504" s="1207"/>
      <c r="AJ504" s="1207"/>
      <c r="AK504" s="1207"/>
      <c r="AL504" s="1207"/>
      <c r="AM504" s="1207"/>
      <c r="AN504" s="1207"/>
      <c r="AO504" s="1207"/>
      <c r="AP504" s="1207"/>
      <c r="AQ504" s="1207"/>
      <c r="AR504" s="1207"/>
      <c r="AS504" s="1207"/>
      <c r="AT504" s="1207"/>
      <c r="AU504" s="1207"/>
      <c r="AV504" s="1207"/>
      <c r="AW504" s="1207"/>
      <c r="AX504" s="1207"/>
      <c r="AY504" s="1207"/>
      <c r="AZ504" s="1207"/>
      <c r="BA504" s="1207"/>
      <c r="BB504" s="1207"/>
    </row>
    <row r="505" spans="1:54" ht="15.5" x14ac:dyDescent="0.35">
      <c r="A505" s="1206" t="s">
        <v>18825</v>
      </c>
      <c r="B505" s="1207"/>
      <c r="C505" s="1207"/>
      <c r="D505" s="1207"/>
      <c r="E505" s="1207"/>
      <c r="F505" s="1207"/>
      <c r="G505" s="1207"/>
      <c r="H505" s="1207"/>
      <c r="I505" s="1207"/>
      <c r="J505" s="1207"/>
      <c r="K505" s="1207"/>
      <c r="L505" s="1207"/>
      <c r="M505" s="1207"/>
      <c r="N505" s="1207"/>
      <c r="O505" s="1207"/>
      <c r="P505" s="1207"/>
      <c r="Q505" s="1207"/>
      <c r="R505" s="1207"/>
      <c r="S505" s="1207"/>
      <c r="T505" s="1207"/>
      <c r="U505" s="1207"/>
      <c r="V505" s="1207"/>
      <c r="W505" s="1207"/>
      <c r="X505" s="1207"/>
      <c r="Y505" s="1207"/>
      <c r="Z505" s="1207"/>
      <c r="AA505" s="1207"/>
      <c r="AB505" s="1207"/>
      <c r="AC505" s="1207"/>
      <c r="AD505" s="1207"/>
      <c r="AE505" s="1207"/>
      <c r="AF505" s="1207"/>
      <c r="AG505" s="1207"/>
      <c r="AH505" s="1207"/>
      <c r="AI505" s="1207"/>
      <c r="AJ505" s="1207"/>
      <c r="AK505" s="1207"/>
      <c r="AL505" s="1207"/>
      <c r="AM505" s="1207"/>
      <c r="AN505" s="1207"/>
      <c r="AO505" s="1207"/>
      <c r="AP505" s="1207"/>
      <c r="AQ505" s="1207"/>
      <c r="AR505" s="1207"/>
      <c r="AS505" s="1207"/>
      <c r="AT505" s="1207"/>
      <c r="AU505" s="1207"/>
      <c r="AV505" s="1207"/>
      <c r="AW505" s="1207"/>
      <c r="AX505" s="1207"/>
      <c r="AY505" s="1207"/>
      <c r="AZ505" s="1207"/>
      <c r="BA505" s="1207"/>
      <c r="BB505" s="1207"/>
    </row>
    <row r="506" spans="1:54" ht="15.5" x14ac:dyDescent="0.35">
      <c r="A506" s="1206" t="s">
        <v>18826</v>
      </c>
      <c r="B506" s="1207"/>
      <c r="C506" s="1207"/>
      <c r="D506" s="1207"/>
      <c r="E506" s="1207"/>
      <c r="F506" s="1207"/>
      <c r="G506" s="1207"/>
      <c r="H506" s="1207"/>
      <c r="I506" s="1207"/>
      <c r="J506" s="1207"/>
      <c r="K506" s="1207"/>
      <c r="L506" s="1207"/>
      <c r="M506" s="1207"/>
      <c r="N506" s="1207"/>
      <c r="O506" s="1207"/>
      <c r="P506" s="1207"/>
      <c r="Q506" s="1207"/>
      <c r="R506" s="1207"/>
      <c r="S506" s="1207"/>
      <c r="T506" s="1207"/>
      <c r="U506" s="1207"/>
      <c r="V506" s="1207"/>
      <c r="W506" s="1207"/>
      <c r="X506" s="1207"/>
      <c r="Y506" s="1207"/>
      <c r="Z506" s="1207"/>
      <c r="AA506" s="1207"/>
      <c r="AB506" s="1207"/>
      <c r="AC506" s="1207"/>
      <c r="AD506" s="1207"/>
      <c r="AE506" s="1207"/>
      <c r="AF506" s="1207"/>
      <c r="AG506" s="1207"/>
      <c r="AH506" s="1207"/>
      <c r="AI506" s="1207"/>
      <c r="AJ506" s="1207"/>
      <c r="AK506" s="1207"/>
      <c r="AL506" s="1207"/>
      <c r="AM506" s="1207"/>
      <c r="AN506" s="1207"/>
      <c r="AO506" s="1207"/>
      <c r="AP506" s="1207"/>
      <c r="AQ506" s="1207"/>
      <c r="AR506" s="1207"/>
      <c r="AS506" s="1207"/>
      <c r="AT506" s="1207"/>
      <c r="AU506" s="1207"/>
      <c r="AV506" s="1207"/>
      <c r="AW506" s="1207"/>
      <c r="AX506" s="1207"/>
      <c r="AY506" s="1207"/>
      <c r="AZ506" s="1207"/>
      <c r="BA506" s="1207"/>
      <c r="BB506" s="1207"/>
    </row>
    <row r="507" spans="1:54" ht="15.5" x14ac:dyDescent="0.35">
      <c r="A507" s="1206" t="s">
        <v>18843</v>
      </c>
      <c r="B507" s="1207"/>
      <c r="C507" s="1207"/>
      <c r="D507" s="1207"/>
      <c r="E507" s="1207"/>
      <c r="F507" s="1207"/>
      <c r="G507" s="1207"/>
      <c r="H507" s="1207"/>
      <c r="I507" s="1207"/>
      <c r="J507" s="1207"/>
      <c r="K507" s="1207"/>
      <c r="L507" s="1207"/>
      <c r="M507" s="1207"/>
      <c r="N507" s="1207"/>
      <c r="O507" s="1207"/>
      <c r="P507" s="1207"/>
      <c r="Q507" s="1207"/>
      <c r="R507" s="1207"/>
      <c r="S507" s="1207"/>
      <c r="T507" s="1207"/>
      <c r="U507" s="1207"/>
      <c r="V507" s="1207"/>
      <c r="W507" s="1207"/>
      <c r="X507" s="1207"/>
      <c r="Y507" s="1207"/>
      <c r="Z507" s="1207"/>
      <c r="AA507" s="1207"/>
      <c r="AB507" s="1207"/>
      <c r="AC507" s="1207"/>
      <c r="AD507" s="1207"/>
      <c r="AE507" s="1207"/>
      <c r="AF507" s="1207"/>
      <c r="AG507" s="1207"/>
      <c r="AH507" s="1207"/>
      <c r="AI507" s="1207"/>
      <c r="AJ507" s="1207"/>
      <c r="AK507" s="1207"/>
      <c r="AL507" s="1207"/>
      <c r="AM507" s="1207"/>
      <c r="AN507" s="1207"/>
      <c r="AO507" s="1207"/>
      <c r="AP507" s="1207"/>
      <c r="AQ507" s="1207"/>
      <c r="AR507" s="1207"/>
      <c r="AS507" s="1207"/>
      <c r="AT507" s="1207"/>
      <c r="AU507" s="1207"/>
      <c r="AV507" s="1207"/>
      <c r="AW507" s="1207"/>
      <c r="AX507" s="1207"/>
      <c r="AY507" s="1207"/>
      <c r="AZ507" s="1207"/>
      <c r="BA507" s="1207"/>
      <c r="BB507" s="1207"/>
    </row>
    <row r="508" spans="1:54" ht="15.5" x14ac:dyDescent="0.35">
      <c r="A508" s="1206" t="s">
        <v>18844</v>
      </c>
      <c r="B508" s="1207"/>
      <c r="C508" s="1207"/>
      <c r="D508" s="1207"/>
      <c r="E508" s="1207"/>
      <c r="F508" s="1207"/>
      <c r="G508" s="1207"/>
      <c r="H508" s="1207"/>
      <c r="I508" s="1207"/>
      <c r="J508" s="1207"/>
      <c r="K508" s="1207"/>
      <c r="L508" s="1207"/>
      <c r="M508" s="1207"/>
      <c r="N508" s="1207"/>
      <c r="O508" s="1207"/>
      <c r="P508" s="1207"/>
      <c r="Q508" s="1207"/>
      <c r="R508" s="1207"/>
      <c r="S508" s="1207"/>
      <c r="T508" s="1207"/>
      <c r="U508" s="1207"/>
      <c r="V508" s="1207"/>
      <c r="W508" s="1207"/>
      <c r="X508" s="1207"/>
      <c r="Y508" s="1207"/>
      <c r="Z508" s="1207"/>
      <c r="AA508" s="1207"/>
      <c r="AB508" s="1207"/>
      <c r="AC508" s="1207"/>
      <c r="AD508" s="1207"/>
      <c r="AE508" s="1207"/>
      <c r="AF508" s="1207"/>
      <c r="AG508" s="1207"/>
      <c r="AH508" s="1207"/>
      <c r="AI508" s="1207"/>
      <c r="AJ508" s="1207"/>
      <c r="AK508" s="1207"/>
      <c r="AL508" s="1207"/>
      <c r="AM508" s="1207"/>
      <c r="AN508" s="1207"/>
      <c r="AO508" s="1207"/>
      <c r="AP508" s="1207"/>
      <c r="AQ508" s="1207"/>
      <c r="AR508" s="1207"/>
      <c r="AS508" s="1207"/>
      <c r="AT508" s="1207"/>
      <c r="AU508" s="1207"/>
      <c r="AV508" s="1207"/>
      <c r="AW508" s="1207"/>
      <c r="AX508" s="1207"/>
      <c r="AY508" s="1207"/>
      <c r="AZ508" s="1207"/>
      <c r="BA508" s="1207"/>
      <c r="BB508" s="1207"/>
    </row>
    <row r="509" spans="1:54" ht="15.5" x14ac:dyDescent="0.35">
      <c r="A509" s="1206" t="s">
        <v>18845</v>
      </c>
      <c r="B509" s="1207"/>
      <c r="C509" s="1207"/>
      <c r="D509" s="1207"/>
      <c r="E509" s="1207"/>
      <c r="F509" s="1207"/>
      <c r="G509" s="1207"/>
      <c r="H509" s="1207"/>
      <c r="I509" s="1207"/>
      <c r="J509" s="1207"/>
      <c r="K509" s="1207"/>
      <c r="L509" s="1207"/>
      <c r="M509" s="1207"/>
      <c r="N509" s="1207"/>
      <c r="O509" s="1207"/>
      <c r="P509" s="1207"/>
      <c r="Q509" s="1207"/>
      <c r="R509" s="1207"/>
      <c r="S509" s="1207"/>
      <c r="T509" s="1207"/>
      <c r="U509" s="1207"/>
      <c r="V509" s="1207"/>
      <c r="W509" s="1207"/>
      <c r="X509" s="1207"/>
      <c r="Y509" s="1207"/>
      <c r="Z509" s="1207"/>
      <c r="AA509" s="1207"/>
      <c r="AB509" s="1207"/>
      <c r="AC509" s="1207"/>
      <c r="AD509" s="1207"/>
      <c r="AE509" s="1207"/>
      <c r="AF509" s="1207"/>
      <c r="AG509" s="1207"/>
      <c r="AH509" s="1207"/>
      <c r="AI509" s="1207"/>
      <c r="AJ509" s="1207"/>
      <c r="AK509" s="1207"/>
      <c r="AL509" s="1207"/>
      <c r="AM509" s="1207"/>
      <c r="AN509" s="1207"/>
      <c r="AO509" s="1207"/>
      <c r="AP509" s="1207"/>
      <c r="AQ509" s="1207"/>
      <c r="AR509" s="1207"/>
      <c r="AS509" s="1207"/>
      <c r="AT509" s="1207"/>
      <c r="AU509" s="1207"/>
      <c r="AV509" s="1207"/>
      <c r="AW509" s="1207"/>
      <c r="AX509" s="1207"/>
      <c r="AY509" s="1207"/>
      <c r="AZ509" s="1207"/>
      <c r="BA509" s="1207"/>
      <c r="BB509" s="1207"/>
    </row>
    <row r="510" spans="1:54" ht="15.5" x14ac:dyDescent="0.35">
      <c r="A510" s="1206" t="s">
        <v>18846</v>
      </c>
      <c r="B510" s="1207" t="s">
        <v>18847</v>
      </c>
      <c r="C510" s="1207"/>
      <c r="D510" s="1207"/>
      <c r="E510" s="1207"/>
      <c r="F510" s="1207"/>
      <c r="G510" s="1207"/>
      <c r="H510" s="1207"/>
      <c r="I510" s="1207"/>
      <c r="J510" s="1207"/>
      <c r="K510" s="1207"/>
      <c r="L510" s="1207"/>
      <c r="M510" s="1207"/>
      <c r="N510" s="1207"/>
      <c r="O510" s="1207"/>
      <c r="P510" s="1207"/>
      <c r="Q510" s="1207"/>
      <c r="R510" s="1207"/>
      <c r="S510" s="1207"/>
      <c r="T510" s="1207"/>
      <c r="U510" s="1207"/>
      <c r="V510" s="1207"/>
      <c r="W510" s="1207"/>
      <c r="X510" s="1207"/>
      <c r="Y510" s="1207"/>
      <c r="Z510" s="1207"/>
      <c r="AA510" s="1207"/>
      <c r="AB510" s="1207"/>
      <c r="AC510" s="1207"/>
      <c r="AD510" s="1207"/>
      <c r="AE510" s="1207"/>
      <c r="AF510" s="1207"/>
      <c r="AG510" s="1207"/>
      <c r="AH510" s="1207"/>
      <c r="AI510" s="1207"/>
      <c r="AJ510" s="1207"/>
      <c r="AK510" s="1207"/>
      <c r="AL510" s="1207"/>
      <c r="AM510" s="1207"/>
      <c r="AN510" s="1207"/>
      <c r="AO510" s="1207"/>
      <c r="AP510" s="1207"/>
      <c r="AQ510" s="1207"/>
      <c r="AR510" s="1207"/>
      <c r="AS510" s="1207"/>
      <c r="AT510" s="1207"/>
      <c r="AU510" s="1207"/>
      <c r="AV510" s="1207"/>
      <c r="AW510" s="1207"/>
      <c r="AX510" s="1207"/>
      <c r="AY510" s="1207"/>
      <c r="AZ510" s="1207"/>
      <c r="BA510" s="1207"/>
      <c r="BB510" s="1207"/>
    </row>
    <row r="511" spans="1:54" ht="15.5" x14ac:dyDescent="0.35">
      <c r="A511" s="1206" t="s">
        <v>18848</v>
      </c>
      <c r="B511" s="1207" t="s">
        <v>18586</v>
      </c>
      <c r="C511" s="1207"/>
      <c r="D511" s="1207"/>
      <c r="E511" s="1207"/>
      <c r="F511" s="1207"/>
      <c r="G511" s="1207"/>
      <c r="H511" s="1207"/>
      <c r="I511" s="1207"/>
      <c r="J511" s="1207"/>
      <c r="K511" s="1207"/>
      <c r="L511" s="1207"/>
      <c r="M511" s="1207"/>
      <c r="N511" s="1207"/>
      <c r="O511" s="1207"/>
      <c r="P511" s="1207"/>
      <c r="Q511" s="1207"/>
      <c r="R511" s="1207"/>
      <c r="S511" s="1207"/>
      <c r="T511" s="1207"/>
      <c r="U511" s="1207"/>
      <c r="V511" s="1207"/>
      <c r="W511" s="1207"/>
      <c r="X511" s="1207"/>
      <c r="Y511" s="1207"/>
      <c r="Z511" s="1207"/>
      <c r="AA511" s="1207"/>
      <c r="AB511" s="1207"/>
      <c r="AC511" s="1207"/>
      <c r="AD511" s="1207"/>
      <c r="AE511" s="1207"/>
      <c r="AF511" s="1207"/>
      <c r="AG511" s="1207"/>
      <c r="AH511" s="1207"/>
      <c r="AI511" s="1207"/>
      <c r="AJ511" s="1207"/>
      <c r="AK511" s="1207"/>
      <c r="AL511" s="1207"/>
      <c r="AM511" s="1207"/>
      <c r="AN511" s="1207"/>
      <c r="AO511" s="1207"/>
      <c r="AP511" s="1207"/>
      <c r="AQ511" s="1207"/>
      <c r="AR511" s="1207"/>
      <c r="AS511" s="1207"/>
      <c r="AT511" s="1207"/>
      <c r="AU511" s="1207"/>
      <c r="AV511" s="1207"/>
      <c r="AW511" s="1207"/>
      <c r="AX511" s="1207"/>
      <c r="AY511" s="1207"/>
      <c r="AZ511" s="1207"/>
      <c r="BA511" s="1207"/>
      <c r="BB511" s="1207"/>
    </row>
    <row r="512" spans="1:54" ht="15.5" x14ac:dyDescent="0.35">
      <c r="A512" s="1206" t="s">
        <v>18587</v>
      </c>
      <c r="B512" s="1207"/>
      <c r="C512" s="1207"/>
      <c r="D512" s="1207"/>
      <c r="E512" s="1207"/>
      <c r="F512" s="1207"/>
      <c r="G512" s="1207"/>
      <c r="H512" s="1207"/>
      <c r="I512" s="1207"/>
      <c r="J512" s="1207"/>
      <c r="K512" s="1207"/>
      <c r="L512" s="1207"/>
      <c r="M512" s="1207"/>
      <c r="N512" s="1207"/>
      <c r="O512" s="1207"/>
      <c r="P512" s="1207"/>
      <c r="Q512" s="1207"/>
      <c r="R512" s="1207"/>
      <c r="S512" s="1207"/>
      <c r="T512" s="1207"/>
      <c r="U512" s="1207"/>
      <c r="V512" s="1207"/>
      <c r="W512" s="1207"/>
      <c r="X512" s="1207"/>
      <c r="Y512" s="1207"/>
      <c r="Z512" s="1207"/>
      <c r="AA512" s="1207"/>
      <c r="AB512" s="1207"/>
      <c r="AC512" s="1207"/>
      <c r="AD512" s="1207"/>
      <c r="AE512" s="1207"/>
      <c r="AF512" s="1207"/>
      <c r="AG512" s="1207"/>
      <c r="AH512" s="1207"/>
      <c r="AI512" s="1207"/>
      <c r="AJ512" s="1207"/>
      <c r="AK512" s="1207"/>
      <c r="AL512" s="1207"/>
      <c r="AM512" s="1207"/>
      <c r="AN512" s="1207"/>
      <c r="AO512" s="1207"/>
      <c r="AP512" s="1207"/>
      <c r="AQ512" s="1207"/>
      <c r="AR512" s="1207"/>
      <c r="AS512" s="1207"/>
      <c r="AT512" s="1207"/>
      <c r="AU512" s="1207"/>
      <c r="AV512" s="1207"/>
      <c r="AW512" s="1207"/>
      <c r="AX512" s="1207"/>
      <c r="AY512" s="1207"/>
      <c r="AZ512" s="1207"/>
      <c r="BA512" s="1207"/>
      <c r="BB512" s="1207"/>
    </row>
    <row r="513" spans="1:54" ht="15.5" x14ac:dyDescent="0.35">
      <c r="A513" s="1206" t="s">
        <v>18849</v>
      </c>
      <c r="B513" s="1207"/>
      <c r="C513" s="1207"/>
      <c r="D513" s="1207"/>
      <c r="E513" s="1207"/>
      <c r="F513" s="1207"/>
      <c r="G513" s="1207"/>
      <c r="H513" s="1207"/>
      <c r="I513" s="1207"/>
      <c r="J513" s="1207"/>
      <c r="K513" s="1207"/>
      <c r="L513" s="1207"/>
      <c r="M513" s="1207"/>
      <c r="N513" s="1207"/>
      <c r="O513" s="1207"/>
      <c r="P513" s="1207"/>
      <c r="Q513" s="1207"/>
      <c r="R513" s="1207"/>
      <c r="S513" s="1207"/>
      <c r="T513" s="1207"/>
      <c r="U513" s="1207"/>
      <c r="V513" s="1207"/>
      <c r="W513" s="1207"/>
      <c r="X513" s="1207"/>
      <c r="Y513" s="1207"/>
      <c r="Z513" s="1207"/>
      <c r="AA513" s="1207"/>
      <c r="AB513" s="1207"/>
      <c r="AC513" s="1207"/>
      <c r="AD513" s="1207"/>
      <c r="AE513" s="1207"/>
      <c r="AF513" s="1207"/>
      <c r="AG513" s="1207"/>
      <c r="AH513" s="1207"/>
      <c r="AI513" s="1207"/>
      <c r="AJ513" s="1207"/>
      <c r="AK513" s="1207"/>
      <c r="AL513" s="1207"/>
      <c r="AM513" s="1207"/>
      <c r="AN513" s="1207"/>
      <c r="AO513" s="1207"/>
      <c r="AP513" s="1207"/>
      <c r="AQ513" s="1207"/>
      <c r="AR513" s="1207"/>
      <c r="AS513" s="1207"/>
      <c r="AT513" s="1207"/>
      <c r="AU513" s="1207"/>
      <c r="AV513" s="1207"/>
      <c r="AW513" s="1207"/>
      <c r="AX513" s="1207"/>
      <c r="AY513" s="1207"/>
      <c r="AZ513" s="1207"/>
      <c r="BA513" s="1207"/>
      <c r="BB513" s="1207"/>
    </row>
    <row r="514" spans="1:54" ht="15.5" x14ac:dyDescent="0.35">
      <c r="A514" s="1206" t="s">
        <v>18850</v>
      </c>
      <c r="B514" s="1207"/>
      <c r="C514" s="1207"/>
      <c r="D514" s="1207"/>
      <c r="E514" s="1207"/>
      <c r="F514" s="1207"/>
      <c r="G514" s="1207"/>
      <c r="H514" s="1207"/>
      <c r="I514" s="1207"/>
      <c r="J514" s="1207"/>
      <c r="K514" s="1207"/>
      <c r="L514" s="1207"/>
      <c r="M514" s="1207"/>
      <c r="N514" s="1207"/>
      <c r="O514" s="1207"/>
      <c r="P514" s="1207"/>
      <c r="Q514" s="1207"/>
      <c r="R514" s="1207"/>
      <c r="S514" s="1207"/>
      <c r="T514" s="1207"/>
      <c r="U514" s="1207"/>
      <c r="V514" s="1207"/>
      <c r="W514" s="1207"/>
      <c r="X514" s="1207"/>
      <c r="Y514" s="1207"/>
      <c r="Z514" s="1207"/>
      <c r="AA514" s="1207"/>
      <c r="AB514" s="1207"/>
      <c r="AC514" s="1207"/>
      <c r="AD514" s="1207"/>
      <c r="AE514" s="1207"/>
      <c r="AF514" s="1207"/>
      <c r="AG514" s="1207"/>
      <c r="AH514" s="1207"/>
      <c r="AI514" s="1207"/>
      <c r="AJ514" s="1207"/>
      <c r="AK514" s="1207"/>
      <c r="AL514" s="1207"/>
      <c r="AM514" s="1207"/>
      <c r="AN514" s="1207"/>
      <c r="AO514" s="1207"/>
      <c r="AP514" s="1207"/>
      <c r="AQ514" s="1207"/>
      <c r="AR514" s="1207"/>
      <c r="AS514" s="1207"/>
      <c r="AT514" s="1207"/>
      <c r="AU514" s="1207"/>
      <c r="AV514" s="1207"/>
      <c r="AW514" s="1207"/>
      <c r="AX514" s="1207"/>
      <c r="AY514" s="1207"/>
      <c r="AZ514" s="1207"/>
      <c r="BA514" s="1207"/>
      <c r="BB514" s="1207"/>
    </row>
    <row r="515" spans="1:54" ht="15.5" x14ac:dyDescent="0.35">
      <c r="A515" s="1206" t="s">
        <v>18851</v>
      </c>
      <c r="B515" s="1207"/>
      <c r="C515" s="1207"/>
      <c r="D515" s="1207"/>
      <c r="E515" s="1207"/>
      <c r="F515" s="1207"/>
      <c r="G515" s="1207"/>
      <c r="H515" s="1207"/>
      <c r="I515" s="1207"/>
      <c r="J515" s="1207"/>
      <c r="K515" s="1207"/>
      <c r="L515" s="1207"/>
      <c r="M515" s="1207"/>
      <c r="N515" s="1207"/>
      <c r="O515" s="1207"/>
      <c r="P515" s="1207"/>
      <c r="Q515" s="1207"/>
      <c r="R515" s="1207"/>
      <c r="S515" s="1207"/>
      <c r="T515" s="1207"/>
      <c r="U515" s="1207"/>
      <c r="V515" s="1207"/>
      <c r="W515" s="1207"/>
      <c r="X515" s="1207"/>
      <c r="Y515" s="1207"/>
      <c r="Z515" s="1207"/>
      <c r="AA515" s="1207"/>
      <c r="AB515" s="1207"/>
      <c r="AC515" s="1207"/>
      <c r="AD515" s="1207"/>
      <c r="AE515" s="1207"/>
      <c r="AF515" s="1207"/>
      <c r="AG515" s="1207"/>
      <c r="AH515" s="1207"/>
      <c r="AI515" s="1207"/>
      <c r="AJ515" s="1207"/>
      <c r="AK515" s="1207"/>
      <c r="AL515" s="1207"/>
      <c r="AM515" s="1207"/>
      <c r="AN515" s="1207"/>
      <c r="AO515" s="1207"/>
      <c r="AP515" s="1207"/>
      <c r="AQ515" s="1207"/>
      <c r="AR515" s="1207"/>
      <c r="AS515" s="1207"/>
      <c r="AT515" s="1207"/>
      <c r="AU515" s="1207"/>
      <c r="AV515" s="1207"/>
      <c r="AW515" s="1207"/>
      <c r="AX515" s="1207"/>
      <c r="AY515" s="1207"/>
      <c r="AZ515" s="1207"/>
      <c r="BA515" s="1207"/>
      <c r="BB515" s="1207"/>
    </row>
    <row r="516" spans="1:54" ht="15.5" x14ac:dyDescent="0.35">
      <c r="A516" s="1206" t="s">
        <v>2883</v>
      </c>
      <c r="B516" s="1207"/>
      <c r="C516" s="1207"/>
      <c r="D516" s="1207"/>
      <c r="E516" s="1207"/>
      <c r="F516" s="1207"/>
      <c r="G516" s="1207"/>
      <c r="H516" s="1207"/>
      <c r="I516" s="1207"/>
      <c r="J516" s="1207"/>
      <c r="K516" s="1207"/>
      <c r="L516" s="1207"/>
      <c r="M516" s="1207"/>
      <c r="N516" s="1207"/>
      <c r="O516" s="1207"/>
      <c r="P516" s="1207"/>
      <c r="Q516" s="1207"/>
      <c r="R516" s="1207"/>
      <c r="S516" s="1207"/>
      <c r="T516" s="1207"/>
      <c r="U516" s="1207"/>
      <c r="V516" s="1207"/>
      <c r="W516" s="1207"/>
      <c r="X516" s="1207"/>
      <c r="Y516" s="1207"/>
      <c r="Z516" s="1207"/>
      <c r="AA516" s="1207"/>
      <c r="AB516" s="1207"/>
      <c r="AC516" s="1207"/>
      <c r="AD516" s="1207"/>
      <c r="AE516" s="1207"/>
      <c r="AF516" s="1207"/>
      <c r="AG516" s="1207"/>
      <c r="AH516" s="1207"/>
      <c r="AI516" s="1207"/>
      <c r="AJ516" s="1207"/>
      <c r="AK516" s="1207"/>
      <c r="AL516" s="1207"/>
      <c r="AM516" s="1207"/>
      <c r="AN516" s="1207"/>
      <c r="AO516" s="1207"/>
      <c r="AP516" s="1207"/>
      <c r="AQ516" s="1207"/>
      <c r="AR516" s="1207"/>
      <c r="AS516" s="1207"/>
      <c r="AT516" s="1207"/>
      <c r="AU516" s="1207"/>
      <c r="AV516" s="1207"/>
      <c r="AW516" s="1207"/>
      <c r="AX516" s="1207"/>
      <c r="AY516" s="1207"/>
      <c r="AZ516" s="1207"/>
      <c r="BA516" s="1207"/>
      <c r="BB516" s="1207"/>
    </row>
    <row r="517" spans="1:54" ht="15.5" x14ac:dyDescent="0.35">
      <c r="A517" s="1206" t="s">
        <v>18852</v>
      </c>
      <c r="B517" s="1207"/>
      <c r="C517" s="1207"/>
      <c r="D517" s="1207"/>
      <c r="E517" s="1207"/>
      <c r="F517" s="1207"/>
      <c r="G517" s="1207"/>
      <c r="H517" s="1207"/>
      <c r="I517" s="1207"/>
      <c r="J517" s="1207"/>
      <c r="K517" s="1207"/>
      <c r="L517" s="1207"/>
      <c r="M517" s="1207"/>
      <c r="N517" s="1207"/>
      <c r="O517" s="1207"/>
      <c r="P517" s="1207"/>
      <c r="Q517" s="1207"/>
      <c r="R517" s="1207"/>
      <c r="S517" s="1207"/>
      <c r="T517" s="1207"/>
      <c r="U517" s="1207"/>
      <c r="V517" s="1207"/>
      <c r="W517" s="1207"/>
      <c r="X517" s="1207"/>
      <c r="Y517" s="1207"/>
      <c r="Z517" s="1207"/>
      <c r="AA517" s="1207"/>
      <c r="AB517" s="1207"/>
      <c r="AC517" s="1207"/>
      <c r="AD517" s="1207"/>
      <c r="AE517" s="1207"/>
      <c r="AF517" s="1207"/>
      <c r="AG517" s="1207"/>
      <c r="AH517" s="1207"/>
      <c r="AI517" s="1207"/>
      <c r="AJ517" s="1207"/>
      <c r="AK517" s="1207"/>
      <c r="AL517" s="1207"/>
      <c r="AM517" s="1207"/>
      <c r="AN517" s="1207"/>
      <c r="AO517" s="1207"/>
      <c r="AP517" s="1207"/>
      <c r="AQ517" s="1207"/>
      <c r="AR517" s="1207"/>
      <c r="AS517" s="1207"/>
      <c r="AT517" s="1207"/>
      <c r="AU517" s="1207"/>
      <c r="AV517" s="1207"/>
      <c r="AW517" s="1207"/>
      <c r="AX517" s="1207"/>
      <c r="AY517" s="1207"/>
      <c r="AZ517" s="1207"/>
      <c r="BA517" s="1207"/>
      <c r="BB517" s="1207"/>
    </row>
    <row r="518" spans="1:54" ht="15.5" x14ac:dyDescent="0.35">
      <c r="A518" s="1206" t="s">
        <v>18853</v>
      </c>
      <c r="B518" s="1207"/>
      <c r="C518" s="1207"/>
      <c r="D518" s="1207"/>
      <c r="E518" s="1207"/>
      <c r="F518" s="1207"/>
      <c r="G518" s="1207"/>
      <c r="H518" s="1207"/>
      <c r="I518" s="1207"/>
      <c r="J518" s="1207"/>
      <c r="K518" s="1207"/>
      <c r="L518" s="1207"/>
      <c r="M518" s="1207"/>
      <c r="N518" s="1207"/>
      <c r="O518" s="1207"/>
      <c r="P518" s="1207"/>
      <c r="Q518" s="1207"/>
      <c r="R518" s="1207"/>
      <c r="S518" s="1207"/>
      <c r="T518" s="1207"/>
      <c r="U518" s="1207"/>
      <c r="V518" s="1207"/>
      <c r="W518" s="1207"/>
      <c r="X518" s="1207"/>
      <c r="Y518" s="1207"/>
      <c r="Z518" s="1207"/>
      <c r="AA518" s="1207"/>
      <c r="AB518" s="1207"/>
      <c r="AC518" s="1207"/>
      <c r="AD518" s="1207"/>
      <c r="AE518" s="1207"/>
      <c r="AF518" s="1207"/>
      <c r="AG518" s="1207"/>
      <c r="AH518" s="1207"/>
      <c r="AI518" s="1207"/>
      <c r="AJ518" s="1207"/>
      <c r="AK518" s="1207"/>
      <c r="AL518" s="1207"/>
      <c r="AM518" s="1207"/>
      <c r="AN518" s="1207"/>
      <c r="AO518" s="1207"/>
      <c r="AP518" s="1207"/>
      <c r="AQ518" s="1207"/>
      <c r="AR518" s="1207"/>
      <c r="AS518" s="1207"/>
      <c r="AT518" s="1207"/>
      <c r="AU518" s="1207"/>
      <c r="AV518" s="1207"/>
      <c r="AW518" s="1207"/>
      <c r="AX518" s="1207"/>
      <c r="AY518" s="1207"/>
      <c r="AZ518" s="1207"/>
      <c r="BA518" s="1207"/>
      <c r="BB518" s="1207"/>
    </row>
    <row r="519" spans="1:54" ht="15.5" x14ac:dyDescent="0.35">
      <c r="A519" s="1206" t="s">
        <v>18854</v>
      </c>
      <c r="B519" s="1207"/>
      <c r="C519" s="1207"/>
      <c r="D519" s="1207"/>
      <c r="E519" s="1207"/>
      <c r="F519" s="1207"/>
      <c r="G519" s="1207"/>
      <c r="H519" s="1207"/>
      <c r="I519" s="1207"/>
      <c r="J519" s="1207"/>
      <c r="K519" s="1207"/>
      <c r="L519" s="1207"/>
      <c r="M519" s="1207"/>
      <c r="N519" s="1207"/>
      <c r="O519" s="1207"/>
      <c r="P519" s="1207"/>
      <c r="Q519" s="1207"/>
      <c r="R519" s="1207"/>
      <c r="S519" s="1207"/>
      <c r="T519" s="1207"/>
      <c r="U519" s="1207"/>
      <c r="V519" s="1207"/>
      <c r="W519" s="1207"/>
      <c r="X519" s="1207"/>
      <c r="Y519" s="1207"/>
      <c r="Z519" s="1207"/>
      <c r="AA519" s="1207"/>
      <c r="AB519" s="1207"/>
      <c r="AC519" s="1207"/>
      <c r="AD519" s="1207"/>
      <c r="AE519" s="1207"/>
      <c r="AF519" s="1207"/>
      <c r="AG519" s="1207"/>
      <c r="AH519" s="1207"/>
      <c r="AI519" s="1207"/>
      <c r="AJ519" s="1207"/>
      <c r="AK519" s="1207"/>
      <c r="AL519" s="1207"/>
      <c r="AM519" s="1207"/>
      <c r="AN519" s="1207"/>
      <c r="AO519" s="1207"/>
      <c r="AP519" s="1207"/>
      <c r="AQ519" s="1207"/>
      <c r="AR519" s="1207"/>
      <c r="AS519" s="1207"/>
      <c r="AT519" s="1207"/>
      <c r="AU519" s="1207"/>
      <c r="AV519" s="1207"/>
      <c r="AW519" s="1207"/>
      <c r="AX519" s="1207"/>
      <c r="AY519" s="1207"/>
      <c r="AZ519" s="1207"/>
      <c r="BA519" s="1207"/>
      <c r="BB519" s="1207"/>
    </row>
    <row r="520" spans="1:54" ht="15.5" x14ac:dyDescent="0.35">
      <c r="A520" s="1206" t="s">
        <v>18855</v>
      </c>
      <c r="B520" s="1207" t="s">
        <v>18600</v>
      </c>
      <c r="C520" s="1207"/>
      <c r="D520" s="1207"/>
      <c r="E520" s="1207"/>
      <c r="F520" s="1207"/>
      <c r="G520" s="1207"/>
      <c r="H520" s="1207"/>
      <c r="I520" s="1207"/>
      <c r="J520" s="1207"/>
      <c r="K520" s="1207"/>
      <c r="L520" s="1207"/>
      <c r="M520" s="1207"/>
      <c r="N520" s="1207"/>
      <c r="O520" s="1207"/>
      <c r="P520" s="1207"/>
      <c r="Q520" s="1207"/>
      <c r="R520" s="1207"/>
      <c r="S520" s="1207"/>
      <c r="T520" s="1207"/>
      <c r="U520" s="1207"/>
      <c r="V520" s="1207"/>
      <c r="W520" s="1207"/>
      <c r="X520" s="1207"/>
      <c r="Y520" s="1207"/>
      <c r="Z520" s="1207"/>
      <c r="AA520" s="1207"/>
      <c r="AB520" s="1207"/>
      <c r="AC520" s="1207"/>
      <c r="AD520" s="1207"/>
      <c r="AE520" s="1207"/>
      <c r="AF520" s="1207"/>
      <c r="AG520" s="1207"/>
      <c r="AH520" s="1207"/>
      <c r="AI520" s="1207"/>
      <c r="AJ520" s="1207"/>
      <c r="AK520" s="1207"/>
      <c r="AL520" s="1207"/>
      <c r="AM520" s="1207"/>
      <c r="AN520" s="1207"/>
      <c r="AO520" s="1207"/>
      <c r="AP520" s="1207"/>
      <c r="AQ520" s="1207"/>
      <c r="AR520" s="1207"/>
      <c r="AS520" s="1207"/>
      <c r="AT520" s="1207"/>
      <c r="AU520" s="1207"/>
      <c r="AV520" s="1207"/>
      <c r="AW520" s="1207"/>
      <c r="AX520" s="1207"/>
      <c r="AY520" s="1207"/>
      <c r="AZ520" s="1207"/>
      <c r="BA520" s="1207"/>
      <c r="BB520" s="1207"/>
    </row>
    <row r="521" spans="1:54" ht="15.5" x14ac:dyDescent="0.35">
      <c r="A521" s="1206" t="s">
        <v>18601</v>
      </c>
      <c r="B521" s="1207"/>
      <c r="C521" s="1207"/>
      <c r="D521" s="1207"/>
      <c r="E521" s="1207"/>
      <c r="F521" s="1207"/>
      <c r="G521" s="1207"/>
      <c r="H521" s="1207"/>
      <c r="I521" s="1207"/>
      <c r="J521" s="1207"/>
      <c r="K521" s="1207"/>
      <c r="L521" s="1207"/>
      <c r="M521" s="1207"/>
      <c r="N521" s="1207"/>
      <c r="O521" s="1207"/>
      <c r="P521" s="1207"/>
      <c r="Q521" s="1207"/>
      <c r="R521" s="1207"/>
      <c r="S521" s="1207"/>
      <c r="T521" s="1207"/>
      <c r="U521" s="1207"/>
      <c r="V521" s="1207"/>
      <c r="W521" s="1207"/>
      <c r="X521" s="1207"/>
      <c r="Y521" s="1207"/>
      <c r="Z521" s="1207"/>
      <c r="AA521" s="1207"/>
      <c r="AB521" s="1207"/>
      <c r="AC521" s="1207"/>
      <c r="AD521" s="1207"/>
      <c r="AE521" s="1207"/>
      <c r="AF521" s="1207"/>
      <c r="AG521" s="1207"/>
      <c r="AH521" s="1207"/>
      <c r="AI521" s="1207"/>
      <c r="AJ521" s="1207"/>
      <c r="AK521" s="1207"/>
      <c r="AL521" s="1207"/>
      <c r="AM521" s="1207"/>
      <c r="AN521" s="1207"/>
      <c r="AO521" s="1207"/>
      <c r="AP521" s="1207"/>
      <c r="AQ521" s="1207"/>
      <c r="AR521" s="1207"/>
      <c r="AS521" s="1207"/>
      <c r="AT521" s="1207"/>
      <c r="AU521" s="1207"/>
      <c r="AV521" s="1207"/>
      <c r="AW521" s="1207"/>
      <c r="AX521" s="1207"/>
      <c r="AY521" s="1207"/>
      <c r="AZ521" s="1207"/>
      <c r="BA521" s="1207"/>
      <c r="BB521" s="1207"/>
    </row>
    <row r="522" spans="1:54" ht="15.5" x14ac:dyDescent="0.35">
      <c r="A522" s="1206" t="s">
        <v>18603</v>
      </c>
      <c r="B522" s="1207"/>
      <c r="C522" s="1207"/>
      <c r="D522" s="1207"/>
      <c r="E522" s="1207"/>
      <c r="F522" s="1207"/>
      <c r="G522" s="1207"/>
      <c r="H522" s="1207"/>
      <c r="I522" s="1207"/>
      <c r="J522" s="1207"/>
      <c r="K522" s="1207"/>
      <c r="L522" s="1207"/>
      <c r="M522" s="1207"/>
      <c r="N522" s="1207"/>
      <c r="O522" s="1207"/>
      <c r="P522" s="1207"/>
      <c r="Q522" s="1207"/>
      <c r="R522" s="1207"/>
      <c r="S522" s="1207"/>
      <c r="T522" s="1207"/>
      <c r="U522" s="1207"/>
      <c r="V522" s="1207"/>
      <c r="W522" s="1207"/>
      <c r="X522" s="1207"/>
      <c r="Y522" s="1207"/>
      <c r="Z522" s="1207"/>
      <c r="AA522" s="1207"/>
      <c r="AB522" s="1207"/>
      <c r="AC522" s="1207"/>
      <c r="AD522" s="1207"/>
      <c r="AE522" s="1207"/>
      <c r="AF522" s="1207"/>
      <c r="AG522" s="1207"/>
      <c r="AH522" s="1207"/>
      <c r="AI522" s="1207"/>
      <c r="AJ522" s="1207"/>
      <c r="AK522" s="1207"/>
      <c r="AL522" s="1207"/>
      <c r="AM522" s="1207"/>
      <c r="AN522" s="1207"/>
      <c r="AO522" s="1207"/>
      <c r="AP522" s="1207"/>
      <c r="AQ522" s="1207"/>
      <c r="AR522" s="1207"/>
      <c r="AS522" s="1207"/>
      <c r="AT522" s="1207"/>
      <c r="AU522" s="1207"/>
      <c r="AV522" s="1207"/>
      <c r="AW522" s="1207"/>
      <c r="AX522" s="1207"/>
      <c r="AY522" s="1207"/>
      <c r="AZ522" s="1207"/>
      <c r="BA522" s="1207"/>
      <c r="BB522" s="1207"/>
    </row>
    <row r="523" spans="1:54" ht="15.5" x14ac:dyDescent="0.35">
      <c r="A523" s="1206" t="s">
        <v>18604</v>
      </c>
      <c r="B523" s="1207"/>
      <c r="C523" s="1207"/>
      <c r="D523" s="1207"/>
      <c r="E523" s="1207"/>
      <c r="F523" s="1207"/>
      <c r="G523" s="1207"/>
      <c r="H523" s="1207"/>
      <c r="I523" s="1207"/>
      <c r="J523" s="1207"/>
      <c r="K523" s="1207"/>
      <c r="L523" s="1207"/>
      <c r="M523" s="1207"/>
      <c r="N523" s="1207"/>
      <c r="O523" s="1207"/>
      <c r="P523" s="1207"/>
      <c r="Q523" s="1207"/>
      <c r="R523" s="1207"/>
      <c r="S523" s="1207"/>
      <c r="T523" s="1207"/>
      <c r="U523" s="1207"/>
      <c r="V523" s="1207"/>
      <c r="W523" s="1207"/>
      <c r="X523" s="1207"/>
      <c r="Y523" s="1207"/>
      <c r="Z523" s="1207"/>
      <c r="AA523" s="1207"/>
      <c r="AB523" s="1207"/>
      <c r="AC523" s="1207"/>
      <c r="AD523" s="1207"/>
      <c r="AE523" s="1207"/>
      <c r="AF523" s="1207"/>
      <c r="AG523" s="1207"/>
      <c r="AH523" s="1207"/>
      <c r="AI523" s="1207"/>
      <c r="AJ523" s="1207"/>
      <c r="AK523" s="1207"/>
      <c r="AL523" s="1207"/>
      <c r="AM523" s="1207"/>
      <c r="AN523" s="1207"/>
      <c r="AO523" s="1207"/>
      <c r="AP523" s="1207"/>
      <c r="AQ523" s="1207"/>
      <c r="AR523" s="1207"/>
      <c r="AS523" s="1207"/>
      <c r="AT523" s="1207"/>
      <c r="AU523" s="1207"/>
      <c r="AV523" s="1207"/>
      <c r="AW523" s="1207"/>
      <c r="AX523" s="1207"/>
      <c r="AY523" s="1207"/>
      <c r="AZ523" s="1207"/>
      <c r="BA523" s="1207"/>
      <c r="BB523" s="1207"/>
    </row>
    <row r="524" spans="1:54" ht="15.5" x14ac:dyDescent="0.35">
      <c r="A524" s="1206" t="s">
        <v>18607</v>
      </c>
      <c r="B524" s="1207"/>
      <c r="C524" s="1207"/>
      <c r="D524" s="1207"/>
      <c r="E524" s="1207"/>
      <c r="F524" s="1207"/>
      <c r="G524" s="1207"/>
      <c r="H524" s="1207"/>
      <c r="I524" s="1207"/>
      <c r="J524" s="1207"/>
      <c r="K524" s="1207"/>
      <c r="L524" s="1207"/>
      <c r="M524" s="1207"/>
      <c r="N524" s="1207"/>
      <c r="O524" s="1207"/>
      <c r="P524" s="1207"/>
      <c r="Q524" s="1207"/>
      <c r="R524" s="1207"/>
      <c r="S524" s="1207"/>
      <c r="T524" s="1207"/>
      <c r="U524" s="1207"/>
      <c r="V524" s="1207"/>
      <c r="W524" s="1207"/>
      <c r="X524" s="1207"/>
      <c r="Y524" s="1207"/>
      <c r="Z524" s="1207"/>
      <c r="AA524" s="1207"/>
      <c r="AB524" s="1207"/>
      <c r="AC524" s="1207"/>
      <c r="AD524" s="1207"/>
      <c r="AE524" s="1207"/>
      <c r="AF524" s="1207"/>
      <c r="AG524" s="1207"/>
      <c r="AH524" s="1207"/>
      <c r="AI524" s="1207"/>
      <c r="AJ524" s="1207"/>
      <c r="AK524" s="1207"/>
      <c r="AL524" s="1207"/>
      <c r="AM524" s="1207"/>
      <c r="AN524" s="1207"/>
      <c r="AO524" s="1207"/>
      <c r="AP524" s="1207"/>
      <c r="AQ524" s="1207"/>
      <c r="AR524" s="1207"/>
      <c r="AS524" s="1207"/>
      <c r="AT524" s="1207"/>
      <c r="AU524" s="1207"/>
      <c r="AV524" s="1207"/>
      <c r="AW524" s="1207"/>
      <c r="AX524" s="1207"/>
      <c r="AY524" s="1207"/>
      <c r="AZ524" s="1207"/>
      <c r="BA524" s="1207"/>
      <c r="BB524" s="1207"/>
    </row>
    <row r="525" spans="1:54" ht="15.5" x14ac:dyDescent="0.35">
      <c r="A525" s="1206" t="s">
        <v>18856</v>
      </c>
      <c r="B525" s="1207"/>
      <c r="C525" s="1207"/>
      <c r="D525" s="1207"/>
      <c r="E525" s="1207"/>
      <c r="F525" s="1207"/>
      <c r="G525" s="1207"/>
      <c r="H525" s="1207"/>
      <c r="I525" s="1207"/>
      <c r="J525" s="1207"/>
      <c r="K525" s="1207"/>
      <c r="L525" s="1207"/>
      <c r="M525" s="1207"/>
      <c r="N525" s="1207"/>
      <c r="O525" s="1207"/>
      <c r="P525" s="1207"/>
      <c r="Q525" s="1207"/>
      <c r="R525" s="1207"/>
      <c r="S525" s="1207"/>
      <c r="T525" s="1207"/>
      <c r="U525" s="1207"/>
      <c r="V525" s="1207"/>
      <c r="W525" s="1207"/>
      <c r="X525" s="1207"/>
      <c r="Y525" s="1207"/>
      <c r="Z525" s="1207"/>
      <c r="AA525" s="1207"/>
      <c r="AB525" s="1207"/>
      <c r="AC525" s="1207"/>
      <c r="AD525" s="1207"/>
      <c r="AE525" s="1207"/>
      <c r="AF525" s="1207"/>
      <c r="AG525" s="1207"/>
      <c r="AH525" s="1207"/>
      <c r="AI525" s="1207"/>
      <c r="AJ525" s="1207"/>
      <c r="AK525" s="1207"/>
      <c r="AL525" s="1207"/>
      <c r="AM525" s="1207"/>
      <c r="AN525" s="1207"/>
      <c r="AO525" s="1207"/>
      <c r="AP525" s="1207"/>
      <c r="AQ525" s="1207"/>
      <c r="AR525" s="1207"/>
      <c r="AS525" s="1207"/>
      <c r="AT525" s="1207"/>
      <c r="AU525" s="1207"/>
      <c r="AV525" s="1207"/>
      <c r="AW525" s="1207"/>
      <c r="AX525" s="1207"/>
      <c r="AY525" s="1207"/>
      <c r="AZ525" s="1207"/>
      <c r="BA525" s="1207"/>
      <c r="BB525" s="1207"/>
    </row>
    <row r="526" spans="1:54" ht="15.5" x14ac:dyDescent="0.35">
      <c r="A526" s="1206" t="s">
        <v>18857</v>
      </c>
      <c r="B526" s="1207"/>
      <c r="C526" s="1207"/>
      <c r="D526" s="1207"/>
      <c r="E526" s="1207"/>
      <c r="F526" s="1207"/>
      <c r="G526" s="1207"/>
      <c r="H526" s="1207"/>
      <c r="I526" s="1207"/>
      <c r="J526" s="1207"/>
      <c r="K526" s="1207"/>
      <c r="L526" s="1207"/>
      <c r="M526" s="1207"/>
      <c r="N526" s="1207"/>
      <c r="O526" s="1207"/>
      <c r="P526" s="1207"/>
      <c r="Q526" s="1207"/>
      <c r="R526" s="1207"/>
      <c r="S526" s="1207"/>
      <c r="T526" s="1207"/>
      <c r="U526" s="1207"/>
      <c r="V526" s="1207"/>
      <c r="W526" s="1207"/>
      <c r="X526" s="1207"/>
      <c r="Y526" s="1207"/>
      <c r="Z526" s="1207"/>
      <c r="AA526" s="1207"/>
      <c r="AB526" s="1207"/>
      <c r="AC526" s="1207"/>
      <c r="AD526" s="1207"/>
      <c r="AE526" s="1207"/>
      <c r="AF526" s="1207"/>
      <c r="AG526" s="1207"/>
      <c r="AH526" s="1207"/>
      <c r="AI526" s="1207"/>
      <c r="AJ526" s="1207"/>
      <c r="AK526" s="1207"/>
      <c r="AL526" s="1207"/>
      <c r="AM526" s="1207"/>
      <c r="AN526" s="1207"/>
      <c r="AO526" s="1207"/>
      <c r="AP526" s="1207"/>
      <c r="AQ526" s="1207"/>
      <c r="AR526" s="1207"/>
      <c r="AS526" s="1207"/>
      <c r="AT526" s="1207"/>
      <c r="AU526" s="1207"/>
      <c r="AV526" s="1207"/>
      <c r="AW526" s="1207"/>
      <c r="AX526" s="1207"/>
      <c r="AY526" s="1207"/>
      <c r="AZ526" s="1207"/>
      <c r="BA526" s="1207"/>
      <c r="BB526" s="1207"/>
    </row>
    <row r="527" spans="1:54" ht="15.5" x14ac:dyDescent="0.35">
      <c r="A527" s="1206" t="s">
        <v>18626</v>
      </c>
      <c r="B527" s="1207"/>
      <c r="C527" s="1207"/>
      <c r="D527" s="1207"/>
      <c r="E527" s="1207"/>
      <c r="F527" s="1207"/>
      <c r="G527" s="1207"/>
      <c r="H527" s="1207"/>
      <c r="I527" s="1207"/>
      <c r="J527" s="1207"/>
      <c r="K527" s="1207"/>
      <c r="L527" s="1207"/>
      <c r="M527" s="1207"/>
      <c r="N527" s="1207"/>
      <c r="O527" s="1207"/>
      <c r="P527" s="1207"/>
      <c r="Q527" s="1207"/>
      <c r="R527" s="1207"/>
      <c r="S527" s="1207"/>
      <c r="T527" s="1207"/>
      <c r="U527" s="1207"/>
      <c r="V527" s="1207"/>
      <c r="W527" s="1207"/>
      <c r="X527" s="1207"/>
      <c r="Y527" s="1207"/>
      <c r="Z527" s="1207"/>
      <c r="AA527" s="1207"/>
      <c r="AB527" s="1207"/>
      <c r="AC527" s="1207"/>
      <c r="AD527" s="1207"/>
      <c r="AE527" s="1207"/>
      <c r="AF527" s="1207"/>
      <c r="AG527" s="1207"/>
      <c r="AH527" s="1207"/>
      <c r="AI527" s="1207"/>
      <c r="AJ527" s="1207"/>
      <c r="AK527" s="1207"/>
      <c r="AL527" s="1207"/>
      <c r="AM527" s="1207"/>
      <c r="AN527" s="1207"/>
      <c r="AO527" s="1207"/>
      <c r="AP527" s="1207"/>
      <c r="AQ527" s="1207"/>
      <c r="AR527" s="1207"/>
      <c r="AS527" s="1207"/>
      <c r="AT527" s="1207"/>
      <c r="AU527" s="1207"/>
      <c r="AV527" s="1207"/>
      <c r="AW527" s="1207"/>
      <c r="AX527" s="1207"/>
      <c r="AY527" s="1207"/>
      <c r="AZ527" s="1207"/>
      <c r="BA527" s="1207"/>
      <c r="BB527" s="1207"/>
    </row>
    <row r="528" spans="1:54" ht="15.5" x14ac:dyDescent="0.35">
      <c r="A528" s="1206" t="s">
        <v>18858</v>
      </c>
      <c r="B528" s="1207"/>
      <c r="C528" s="1207"/>
      <c r="D528" s="1207"/>
      <c r="E528" s="1207"/>
      <c r="F528" s="1207"/>
      <c r="G528" s="1207"/>
      <c r="H528" s="1207"/>
      <c r="I528" s="1207"/>
      <c r="J528" s="1207"/>
      <c r="K528" s="1207"/>
      <c r="L528" s="1207"/>
      <c r="M528" s="1207"/>
      <c r="N528" s="1207"/>
      <c r="O528" s="1207"/>
      <c r="P528" s="1207"/>
      <c r="Q528" s="1207"/>
      <c r="R528" s="1207"/>
      <c r="S528" s="1207"/>
      <c r="T528" s="1207"/>
      <c r="U528" s="1207"/>
      <c r="V528" s="1207"/>
      <c r="W528" s="1207"/>
      <c r="X528" s="1207"/>
      <c r="Y528" s="1207"/>
      <c r="Z528" s="1207"/>
      <c r="AA528" s="1207"/>
      <c r="AB528" s="1207"/>
      <c r="AC528" s="1207"/>
      <c r="AD528" s="1207"/>
      <c r="AE528" s="1207"/>
      <c r="AF528" s="1207"/>
      <c r="AG528" s="1207"/>
      <c r="AH528" s="1207"/>
      <c r="AI528" s="1207"/>
      <c r="AJ528" s="1207"/>
      <c r="AK528" s="1207"/>
      <c r="AL528" s="1207"/>
      <c r="AM528" s="1207"/>
      <c r="AN528" s="1207"/>
      <c r="AO528" s="1207"/>
      <c r="AP528" s="1207"/>
      <c r="AQ528" s="1207"/>
      <c r="AR528" s="1207"/>
      <c r="AS528" s="1207"/>
      <c r="AT528" s="1207"/>
      <c r="AU528" s="1207"/>
      <c r="AV528" s="1207"/>
      <c r="AW528" s="1207"/>
      <c r="AX528" s="1207"/>
      <c r="AY528" s="1207"/>
      <c r="AZ528" s="1207"/>
      <c r="BA528" s="1207"/>
      <c r="BB528" s="1207"/>
    </row>
    <row r="529" spans="1:54" ht="15.5" x14ac:dyDescent="0.35">
      <c r="A529" s="1206" t="s">
        <v>18859</v>
      </c>
      <c r="B529" s="1207"/>
      <c r="C529" s="1207"/>
      <c r="D529" s="1207"/>
      <c r="E529" s="1207"/>
      <c r="F529" s="1207"/>
      <c r="G529" s="1207"/>
      <c r="H529" s="1207"/>
      <c r="I529" s="1207"/>
      <c r="J529" s="1207"/>
      <c r="K529" s="1207"/>
      <c r="L529" s="1207"/>
      <c r="M529" s="1207"/>
      <c r="N529" s="1207"/>
      <c r="O529" s="1207"/>
      <c r="P529" s="1207"/>
      <c r="Q529" s="1207"/>
      <c r="R529" s="1207"/>
      <c r="S529" s="1207"/>
      <c r="T529" s="1207"/>
      <c r="U529" s="1207"/>
      <c r="V529" s="1207"/>
      <c r="W529" s="1207"/>
      <c r="X529" s="1207"/>
      <c r="Y529" s="1207"/>
      <c r="Z529" s="1207"/>
      <c r="AA529" s="1207"/>
      <c r="AB529" s="1207"/>
      <c r="AC529" s="1207"/>
      <c r="AD529" s="1207"/>
      <c r="AE529" s="1207"/>
      <c r="AF529" s="1207"/>
      <c r="AG529" s="1207"/>
      <c r="AH529" s="1207"/>
      <c r="AI529" s="1207"/>
      <c r="AJ529" s="1207"/>
      <c r="AK529" s="1207"/>
      <c r="AL529" s="1207"/>
      <c r="AM529" s="1207"/>
      <c r="AN529" s="1207"/>
      <c r="AO529" s="1207"/>
      <c r="AP529" s="1207"/>
      <c r="AQ529" s="1207"/>
      <c r="AR529" s="1207"/>
      <c r="AS529" s="1207"/>
      <c r="AT529" s="1207"/>
      <c r="AU529" s="1207"/>
      <c r="AV529" s="1207"/>
      <c r="AW529" s="1207"/>
      <c r="AX529" s="1207"/>
      <c r="AY529" s="1207"/>
      <c r="AZ529" s="1207"/>
      <c r="BA529" s="1207"/>
      <c r="BB529" s="1207"/>
    </row>
    <row r="530" spans="1:54" ht="15.5" x14ac:dyDescent="0.35">
      <c r="A530" s="1206" t="s">
        <v>18860</v>
      </c>
      <c r="B530" s="1207"/>
      <c r="C530" s="1207"/>
      <c r="D530" s="1207"/>
      <c r="E530" s="1207"/>
      <c r="F530" s="1207"/>
      <c r="G530" s="1207"/>
      <c r="H530" s="1207"/>
      <c r="I530" s="1207"/>
      <c r="J530" s="1207"/>
      <c r="K530" s="1207"/>
      <c r="L530" s="1207"/>
      <c r="M530" s="1207"/>
      <c r="N530" s="1207"/>
      <c r="O530" s="1207"/>
      <c r="P530" s="1207"/>
      <c r="Q530" s="1207"/>
      <c r="R530" s="1207"/>
      <c r="S530" s="1207"/>
      <c r="T530" s="1207"/>
      <c r="U530" s="1207"/>
      <c r="V530" s="1207"/>
      <c r="W530" s="1207"/>
      <c r="X530" s="1207"/>
      <c r="Y530" s="1207"/>
      <c r="Z530" s="1207"/>
      <c r="AA530" s="1207"/>
      <c r="AB530" s="1207"/>
      <c r="AC530" s="1207"/>
      <c r="AD530" s="1207"/>
      <c r="AE530" s="1207"/>
      <c r="AF530" s="1207"/>
      <c r="AG530" s="1207"/>
      <c r="AH530" s="1207"/>
      <c r="AI530" s="1207"/>
      <c r="AJ530" s="1207"/>
      <c r="AK530" s="1207"/>
      <c r="AL530" s="1207"/>
      <c r="AM530" s="1207"/>
      <c r="AN530" s="1207"/>
      <c r="AO530" s="1207"/>
      <c r="AP530" s="1207"/>
      <c r="AQ530" s="1207"/>
      <c r="AR530" s="1207"/>
      <c r="AS530" s="1207"/>
      <c r="AT530" s="1207"/>
      <c r="AU530" s="1207"/>
      <c r="AV530" s="1207"/>
      <c r="AW530" s="1207"/>
      <c r="AX530" s="1207"/>
      <c r="AY530" s="1207"/>
      <c r="AZ530" s="1207"/>
      <c r="BA530" s="1207"/>
      <c r="BB530" s="1207"/>
    </row>
    <row r="531" spans="1:54" ht="15.5" x14ac:dyDescent="0.35">
      <c r="A531" s="1206"/>
      <c r="B531" s="1207" t="s">
        <v>18779</v>
      </c>
      <c r="C531" s="1207"/>
      <c r="D531" s="1207"/>
      <c r="E531" s="1207"/>
      <c r="F531" s="1207"/>
      <c r="G531" s="1207"/>
      <c r="H531" s="1207"/>
      <c r="I531" s="1207"/>
      <c r="J531" s="1207"/>
      <c r="K531" s="1207"/>
      <c r="L531" s="1207"/>
      <c r="M531" s="1207"/>
      <c r="N531" s="1207"/>
      <c r="O531" s="1207"/>
      <c r="P531" s="1207"/>
      <c r="Q531" s="1207"/>
      <c r="R531" s="1207"/>
      <c r="S531" s="1207"/>
      <c r="T531" s="1207"/>
      <c r="U531" s="1207"/>
      <c r="V531" s="1207"/>
      <c r="W531" s="1207"/>
      <c r="X531" s="1207"/>
      <c r="Y531" s="1207"/>
      <c r="Z531" s="1207"/>
      <c r="AA531" s="1207"/>
      <c r="AB531" s="1207"/>
      <c r="AC531" s="1207"/>
      <c r="AD531" s="1207"/>
      <c r="AE531" s="1207"/>
      <c r="AF531" s="1207"/>
      <c r="AG531" s="1207"/>
      <c r="AH531" s="1207"/>
      <c r="AI531" s="1207"/>
      <c r="AJ531" s="1207"/>
      <c r="AK531" s="1207"/>
      <c r="AL531" s="1207"/>
      <c r="AM531" s="1207"/>
      <c r="AN531" s="1207"/>
      <c r="AO531" s="1207"/>
      <c r="AP531" s="1207"/>
      <c r="AQ531" s="1207"/>
      <c r="AR531" s="1207"/>
      <c r="AS531" s="1207"/>
      <c r="AT531" s="1207"/>
      <c r="AU531" s="1207"/>
      <c r="AV531" s="1207"/>
      <c r="AW531" s="1207"/>
      <c r="AX531" s="1207"/>
      <c r="AY531" s="1207"/>
      <c r="AZ531" s="1207"/>
      <c r="BA531" s="1207"/>
      <c r="BB531" s="1207"/>
    </row>
    <row r="532" spans="1:54" ht="15.5" x14ac:dyDescent="0.35">
      <c r="A532" s="1206" t="s">
        <v>18861</v>
      </c>
      <c r="B532" s="1207" t="s">
        <v>18850</v>
      </c>
      <c r="C532" s="1207"/>
      <c r="D532" s="1207"/>
      <c r="E532" s="1207"/>
      <c r="F532" s="1207"/>
      <c r="G532" s="1207"/>
      <c r="H532" s="1207"/>
      <c r="I532" s="1207"/>
      <c r="J532" s="1207"/>
      <c r="K532" s="1207"/>
      <c r="L532" s="1207"/>
      <c r="M532" s="1207"/>
      <c r="N532" s="1207"/>
      <c r="O532" s="1207"/>
      <c r="P532" s="1207"/>
      <c r="Q532" s="1207"/>
      <c r="R532" s="1207"/>
      <c r="S532" s="1207"/>
      <c r="T532" s="1207"/>
      <c r="U532" s="1207"/>
      <c r="V532" s="1207"/>
      <c r="W532" s="1207"/>
      <c r="X532" s="1207"/>
      <c r="Y532" s="1207"/>
      <c r="Z532" s="1207"/>
      <c r="AA532" s="1207"/>
      <c r="AB532" s="1207"/>
      <c r="AC532" s="1207"/>
      <c r="AD532" s="1207"/>
      <c r="AE532" s="1207"/>
      <c r="AF532" s="1207"/>
      <c r="AG532" s="1207"/>
      <c r="AH532" s="1207"/>
      <c r="AI532" s="1207"/>
      <c r="AJ532" s="1207"/>
      <c r="AK532" s="1207"/>
      <c r="AL532" s="1207"/>
      <c r="AM532" s="1207"/>
      <c r="AN532" s="1207"/>
      <c r="AO532" s="1207"/>
      <c r="AP532" s="1207"/>
      <c r="AQ532" s="1207"/>
      <c r="AR532" s="1207"/>
      <c r="AS532" s="1207"/>
      <c r="AT532" s="1207"/>
      <c r="AU532" s="1207"/>
      <c r="AV532" s="1207"/>
      <c r="AW532" s="1207"/>
      <c r="AX532" s="1207"/>
      <c r="AY532" s="1207"/>
      <c r="AZ532" s="1207"/>
      <c r="BA532" s="1207"/>
      <c r="BB532" s="1207"/>
    </row>
    <row r="533" spans="1:54" ht="15.5" x14ac:dyDescent="0.35">
      <c r="A533" s="1206" t="s">
        <v>18851</v>
      </c>
      <c r="B533" s="1207" t="s">
        <v>18600</v>
      </c>
      <c r="C533" s="1207"/>
      <c r="D533" s="1207"/>
      <c r="E533" s="1207"/>
      <c r="F533" s="1207"/>
      <c r="G533" s="1207"/>
      <c r="H533" s="1207"/>
      <c r="I533" s="1207"/>
      <c r="J533" s="1207"/>
      <c r="K533" s="1207"/>
      <c r="L533" s="1207"/>
      <c r="M533" s="1207"/>
      <c r="N533" s="1207"/>
      <c r="O533" s="1207"/>
      <c r="P533" s="1207"/>
      <c r="Q533" s="1207"/>
      <c r="R533" s="1207"/>
      <c r="S533" s="1207"/>
      <c r="T533" s="1207"/>
      <c r="U533" s="1207"/>
      <c r="V533" s="1207"/>
      <c r="W533" s="1207"/>
      <c r="X533" s="1207"/>
      <c r="Y533" s="1207"/>
      <c r="Z533" s="1207"/>
      <c r="AA533" s="1207"/>
      <c r="AB533" s="1207"/>
      <c r="AC533" s="1207"/>
      <c r="AD533" s="1207"/>
      <c r="AE533" s="1207"/>
      <c r="AF533" s="1207"/>
      <c r="AG533" s="1207"/>
      <c r="AH533" s="1207"/>
      <c r="AI533" s="1207"/>
      <c r="AJ533" s="1207"/>
      <c r="AK533" s="1207"/>
      <c r="AL533" s="1207"/>
      <c r="AM533" s="1207"/>
      <c r="AN533" s="1207"/>
      <c r="AO533" s="1207"/>
      <c r="AP533" s="1207"/>
      <c r="AQ533" s="1207"/>
      <c r="AR533" s="1207"/>
      <c r="AS533" s="1207"/>
      <c r="AT533" s="1207"/>
      <c r="AU533" s="1207"/>
      <c r="AV533" s="1207"/>
      <c r="AW533" s="1207"/>
      <c r="AX533" s="1207"/>
      <c r="AY533" s="1207"/>
      <c r="AZ533" s="1207"/>
      <c r="BA533" s="1207"/>
      <c r="BB533" s="1207"/>
    </row>
    <row r="534" spans="1:54" ht="15.5" x14ac:dyDescent="0.35">
      <c r="A534" s="1206" t="s">
        <v>18601</v>
      </c>
      <c r="B534" s="1207"/>
      <c r="C534" s="1207"/>
      <c r="D534" s="1207"/>
      <c r="E534" s="1207"/>
      <c r="F534" s="1207"/>
      <c r="G534" s="1207"/>
      <c r="H534" s="1207"/>
      <c r="I534" s="1207"/>
      <c r="J534" s="1207"/>
      <c r="K534" s="1207"/>
      <c r="L534" s="1207"/>
      <c r="M534" s="1207"/>
      <c r="N534" s="1207"/>
      <c r="O534" s="1207"/>
      <c r="P534" s="1207"/>
      <c r="Q534" s="1207"/>
      <c r="R534" s="1207"/>
      <c r="S534" s="1207"/>
      <c r="T534" s="1207"/>
      <c r="U534" s="1207"/>
      <c r="V534" s="1207"/>
      <c r="W534" s="1207"/>
      <c r="X534" s="1207"/>
      <c r="Y534" s="1207"/>
      <c r="Z534" s="1207"/>
      <c r="AA534" s="1207"/>
      <c r="AB534" s="1207"/>
      <c r="AC534" s="1207"/>
      <c r="AD534" s="1207"/>
      <c r="AE534" s="1207"/>
      <c r="AF534" s="1207"/>
      <c r="AG534" s="1207"/>
      <c r="AH534" s="1207"/>
      <c r="AI534" s="1207"/>
      <c r="AJ534" s="1207"/>
      <c r="AK534" s="1207"/>
      <c r="AL534" s="1207"/>
      <c r="AM534" s="1207"/>
      <c r="AN534" s="1207"/>
      <c r="AO534" s="1207"/>
      <c r="AP534" s="1207"/>
      <c r="AQ534" s="1207"/>
      <c r="AR534" s="1207"/>
      <c r="AS534" s="1207"/>
      <c r="AT534" s="1207"/>
      <c r="AU534" s="1207"/>
      <c r="AV534" s="1207"/>
      <c r="AW534" s="1207"/>
      <c r="AX534" s="1207"/>
      <c r="AY534" s="1207"/>
      <c r="AZ534" s="1207"/>
      <c r="BA534" s="1207"/>
      <c r="BB534" s="1207"/>
    </row>
    <row r="535" spans="1:54" ht="15.5" x14ac:dyDescent="0.35">
      <c r="A535" s="1206" t="s">
        <v>18603</v>
      </c>
      <c r="B535" s="1207"/>
      <c r="C535" s="1207"/>
      <c r="D535" s="1207"/>
      <c r="E535" s="1207"/>
      <c r="F535" s="1207"/>
      <c r="G535" s="1207"/>
      <c r="H535" s="1207"/>
      <c r="I535" s="1207"/>
      <c r="J535" s="1207"/>
      <c r="K535" s="1207"/>
      <c r="L535" s="1207"/>
      <c r="M535" s="1207"/>
      <c r="N535" s="1207"/>
      <c r="O535" s="1207"/>
      <c r="P535" s="1207"/>
      <c r="Q535" s="1207"/>
      <c r="R535" s="1207"/>
      <c r="S535" s="1207"/>
      <c r="T535" s="1207"/>
      <c r="U535" s="1207"/>
      <c r="V535" s="1207"/>
      <c r="W535" s="1207"/>
      <c r="X535" s="1207"/>
      <c r="Y535" s="1207"/>
      <c r="Z535" s="1207"/>
      <c r="AA535" s="1207"/>
      <c r="AB535" s="1207"/>
      <c r="AC535" s="1207"/>
      <c r="AD535" s="1207"/>
      <c r="AE535" s="1207"/>
      <c r="AF535" s="1207"/>
      <c r="AG535" s="1207"/>
      <c r="AH535" s="1207"/>
      <c r="AI535" s="1207"/>
      <c r="AJ535" s="1207"/>
      <c r="AK535" s="1207"/>
      <c r="AL535" s="1207"/>
      <c r="AM535" s="1207"/>
      <c r="AN535" s="1207"/>
      <c r="AO535" s="1207"/>
      <c r="AP535" s="1207"/>
      <c r="AQ535" s="1207"/>
      <c r="AR535" s="1207"/>
      <c r="AS535" s="1207"/>
      <c r="AT535" s="1207"/>
      <c r="AU535" s="1207"/>
      <c r="AV535" s="1207"/>
      <c r="AW535" s="1207"/>
      <c r="AX535" s="1207"/>
      <c r="AY535" s="1207"/>
      <c r="AZ535" s="1207"/>
      <c r="BA535" s="1207"/>
      <c r="BB535" s="1207"/>
    </row>
    <row r="536" spans="1:54" ht="15.5" x14ac:dyDescent="0.35">
      <c r="A536" s="1206" t="s">
        <v>18776</v>
      </c>
      <c r="B536" s="1207"/>
      <c r="C536" s="1207"/>
      <c r="D536" s="1207"/>
      <c r="E536" s="1207"/>
      <c r="F536" s="1207"/>
      <c r="G536" s="1207"/>
      <c r="H536" s="1207"/>
      <c r="I536" s="1207"/>
      <c r="J536" s="1207"/>
      <c r="K536" s="1207"/>
      <c r="L536" s="1207"/>
      <c r="M536" s="1207"/>
      <c r="N536" s="1207"/>
      <c r="O536" s="1207"/>
      <c r="P536" s="1207"/>
      <c r="Q536" s="1207"/>
      <c r="R536" s="1207"/>
      <c r="S536" s="1207"/>
      <c r="T536" s="1207"/>
      <c r="U536" s="1207"/>
      <c r="V536" s="1207"/>
      <c r="W536" s="1207"/>
      <c r="X536" s="1207"/>
      <c r="Y536" s="1207"/>
      <c r="Z536" s="1207"/>
      <c r="AA536" s="1207"/>
      <c r="AB536" s="1207"/>
      <c r="AC536" s="1207"/>
      <c r="AD536" s="1207"/>
      <c r="AE536" s="1207"/>
      <c r="AF536" s="1207"/>
      <c r="AG536" s="1207"/>
      <c r="AH536" s="1207"/>
      <c r="AI536" s="1207"/>
      <c r="AJ536" s="1207"/>
      <c r="AK536" s="1207"/>
      <c r="AL536" s="1207"/>
      <c r="AM536" s="1207"/>
      <c r="AN536" s="1207"/>
      <c r="AO536" s="1207"/>
      <c r="AP536" s="1207"/>
      <c r="AQ536" s="1207"/>
      <c r="AR536" s="1207"/>
      <c r="AS536" s="1207"/>
      <c r="AT536" s="1207"/>
      <c r="AU536" s="1207"/>
      <c r="AV536" s="1207"/>
      <c r="AW536" s="1207"/>
      <c r="AX536" s="1207"/>
      <c r="AY536" s="1207"/>
      <c r="AZ536" s="1207"/>
      <c r="BA536" s="1207"/>
      <c r="BB536" s="1207"/>
    </row>
    <row r="537" spans="1:54" ht="15.5" x14ac:dyDescent="0.35">
      <c r="A537" s="1206"/>
      <c r="B537" s="1207" t="s">
        <v>18783</v>
      </c>
      <c r="C537" s="1207"/>
      <c r="D537" s="1207"/>
      <c r="E537" s="1207"/>
      <c r="F537" s="1207"/>
      <c r="G537" s="1207"/>
      <c r="H537" s="1207"/>
      <c r="I537" s="1207"/>
      <c r="J537" s="1207"/>
      <c r="K537" s="1207"/>
      <c r="L537" s="1207"/>
      <c r="M537" s="1207"/>
      <c r="N537" s="1207"/>
      <c r="O537" s="1207"/>
      <c r="P537" s="1207"/>
      <c r="Q537" s="1207"/>
      <c r="R537" s="1207"/>
      <c r="S537" s="1207"/>
      <c r="T537" s="1207"/>
      <c r="U537" s="1207"/>
      <c r="V537" s="1207"/>
      <c r="W537" s="1207"/>
      <c r="X537" s="1207"/>
      <c r="Y537" s="1207"/>
      <c r="Z537" s="1207"/>
      <c r="AA537" s="1207"/>
      <c r="AB537" s="1207"/>
      <c r="AC537" s="1207"/>
      <c r="AD537" s="1207"/>
      <c r="AE537" s="1207"/>
      <c r="AF537" s="1207"/>
      <c r="AG537" s="1207"/>
      <c r="AH537" s="1207"/>
      <c r="AI537" s="1207"/>
      <c r="AJ537" s="1207"/>
      <c r="AK537" s="1207"/>
      <c r="AL537" s="1207"/>
      <c r="AM537" s="1207"/>
      <c r="AN537" s="1207"/>
      <c r="AO537" s="1207"/>
      <c r="AP537" s="1207"/>
      <c r="AQ537" s="1207"/>
      <c r="AR537" s="1207"/>
      <c r="AS537" s="1207"/>
      <c r="AT537" s="1207"/>
      <c r="AU537" s="1207"/>
      <c r="AV537" s="1207"/>
      <c r="AW537" s="1207"/>
      <c r="AX537" s="1207"/>
      <c r="AY537" s="1207"/>
      <c r="AZ537" s="1207"/>
      <c r="BA537" s="1207"/>
      <c r="BB537" s="1207"/>
    </row>
    <row r="538" spans="1:54" ht="15.5" x14ac:dyDescent="0.35">
      <c r="A538" s="1206" t="s">
        <v>18862</v>
      </c>
      <c r="B538" s="1207"/>
      <c r="C538" s="1207"/>
      <c r="D538" s="1207"/>
      <c r="E538" s="1207"/>
      <c r="F538" s="1207"/>
      <c r="G538" s="1207"/>
      <c r="H538" s="1207"/>
      <c r="I538" s="1207"/>
      <c r="J538" s="1207"/>
      <c r="K538" s="1207"/>
      <c r="L538" s="1207"/>
      <c r="M538" s="1207"/>
      <c r="N538" s="1207"/>
      <c r="O538" s="1207"/>
      <c r="P538" s="1207"/>
      <c r="Q538" s="1207"/>
      <c r="R538" s="1207"/>
      <c r="S538" s="1207"/>
      <c r="T538" s="1207"/>
      <c r="U538" s="1207"/>
      <c r="V538" s="1207"/>
      <c r="W538" s="1207"/>
      <c r="X538" s="1207"/>
      <c r="Y538" s="1207"/>
      <c r="Z538" s="1207"/>
      <c r="AA538" s="1207"/>
      <c r="AB538" s="1207"/>
      <c r="AC538" s="1207"/>
      <c r="AD538" s="1207"/>
      <c r="AE538" s="1207"/>
      <c r="AF538" s="1207"/>
      <c r="AG538" s="1207"/>
      <c r="AH538" s="1207"/>
      <c r="AI538" s="1207"/>
      <c r="AJ538" s="1207"/>
      <c r="AK538" s="1207"/>
      <c r="AL538" s="1207"/>
      <c r="AM538" s="1207"/>
      <c r="AN538" s="1207"/>
      <c r="AO538" s="1207"/>
      <c r="AP538" s="1207"/>
      <c r="AQ538" s="1207"/>
      <c r="AR538" s="1207"/>
      <c r="AS538" s="1207"/>
      <c r="AT538" s="1207"/>
      <c r="AU538" s="1207"/>
      <c r="AV538" s="1207"/>
      <c r="AW538" s="1207"/>
      <c r="AX538" s="1207"/>
      <c r="AY538" s="1207"/>
      <c r="AZ538" s="1207"/>
      <c r="BA538" s="1207"/>
      <c r="BB538" s="1207"/>
    </row>
    <row r="539" spans="1:54" ht="15.5" x14ac:dyDescent="0.35">
      <c r="A539" s="1206" t="s">
        <v>18863</v>
      </c>
      <c r="B539" s="1207" t="s">
        <v>18586</v>
      </c>
      <c r="C539" s="1207"/>
      <c r="D539" s="1207"/>
      <c r="E539" s="1207"/>
      <c r="F539" s="1207"/>
      <c r="G539" s="1207"/>
      <c r="H539" s="1207"/>
      <c r="I539" s="1207"/>
      <c r="J539" s="1207"/>
      <c r="K539" s="1207"/>
      <c r="L539" s="1207"/>
      <c r="M539" s="1207"/>
      <c r="N539" s="1207"/>
      <c r="O539" s="1207"/>
      <c r="P539" s="1207"/>
      <c r="Q539" s="1207"/>
      <c r="R539" s="1207"/>
      <c r="S539" s="1207"/>
      <c r="T539" s="1207"/>
      <c r="U539" s="1207"/>
      <c r="V539" s="1207"/>
      <c r="W539" s="1207"/>
      <c r="X539" s="1207"/>
      <c r="Y539" s="1207"/>
      <c r="Z539" s="1207"/>
      <c r="AA539" s="1207"/>
      <c r="AB539" s="1207"/>
      <c r="AC539" s="1207"/>
      <c r="AD539" s="1207"/>
      <c r="AE539" s="1207"/>
      <c r="AF539" s="1207"/>
      <c r="AG539" s="1207"/>
      <c r="AH539" s="1207"/>
      <c r="AI539" s="1207"/>
      <c r="AJ539" s="1207"/>
      <c r="AK539" s="1207"/>
      <c r="AL539" s="1207"/>
      <c r="AM539" s="1207"/>
      <c r="AN539" s="1207"/>
      <c r="AO539" s="1207"/>
      <c r="AP539" s="1207"/>
      <c r="AQ539" s="1207"/>
      <c r="AR539" s="1207"/>
      <c r="AS539" s="1207"/>
      <c r="AT539" s="1207"/>
      <c r="AU539" s="1207"/>
      <c r="AV539" s="1207"/>
      <c r="AW539" s="1207"/>
      <c r="AX539" s="1207"/>
      <c r="AY539" s="1207"/>
      <c r="AZ539" s="1207"/>
      <c r="BA539" s="1207"/>
      <c r="BB539" s="1207"/>
    </row>
    <row r="540" spans="1:54" ht="15.5" x14ac:dyDescent="0.35">
      <c r="A540" s="1206" t="s">
        <v>18850</v>
      </c>
      <c r="B540" s="1207"/>
      <c r="C540" s="1207"/>
      <c r="D540" s="1207"/>
      <c r="E540" s="1207"/>
      <c r="F540" s="1207"/>
      <c r="G540" s="1207"/>
      <c r="H540" s="1207"/>
      <c r="I540" s="1207"/>
      <c r="J540" s="1207"/>
      <c r="K540" s="1207"/>
      <c r="L540" s="1207"/>
      <c r="M540" s="1207"/>
      <c r="N540" s="1207"/>
      <c r="O540" s="1207"/>
      <c r="P540" s="1207"/>
      <c r="Q540" s="1207"/>
      <c r="R540" s="1207"/>
      <c r="S540" s="1207"/>
      <c r="T540" s="1207"/>
      <c r="U540" s="1207"/>
      <c r="V540" s="1207"/>
      <c r="W540" s="1207"/>
      <c r="X540" s="1207"/>
      <c r="Y540" s="1207"/>
      <c r="Z540" s="1207"/>
      <c r="AA540" s="1207"/>
      <c r="AB540" s="1207"/>
      <c r="AC540" s="1207"/>
      <c r="AD540" s="1207"/>
      <c r="AE540" s="1207"/>
      <c r="AF540" s="1207"/>
      <c r="AG540" s="1207"/>
      <c r="AH540" s="1207"/>
      <c r="AI540" s="1207"/>
      <c r="AJ540" s="1207"/>
      <c r="AK540" s="1207"/>
      <c r="AL540" s="1207"/>
      <c r="AM540" s="1207"/>
      <c r="AN540" s="1207"/>
      <c r="AO540" s="1207"/>
      <c r="AP540" s="1207"/>
      <c r="AQ540" s="1207"/>
      <c r="AR540" s="1207"/>
      <c r="AS540" s="1207"/>
      <c r="AT540" s="1207"/>
      <c r="AU540" s="1207"/>
      <c r="AV540" s="1207"/>
      <c r="AW540" s="1207"/>
      <c r="AX540" s="1207"/>
      <c r="AY540" s="1207"/>
      <c r="AZ540" s="1207"/>
      <c r="BA540" s="1207"/>
      <c r="BB540" s="1207"/>
    </row>
    <row r="541" spans="1:54" ht="15.5" x14ac:dyDescent="0.35">
      <c r="A541" s="1206" t="s">
        <v>18851</v>
      </c>
      <c r="B541" s="1207"/>
      <c r="C541" s="1207"/>
      <c r="D541" s="1207"/>
      <c r="E541" s="1207"/>
      <c r="F541" s="1207"/>
      <c r="G541" s="1207"/>
      <c r="H541" s="1207"/>
      <c r="I541" s="1207"/>
      <c r="J541" s="1207"/>
      <c r="K541" s="1207"/>
      <c r="L541" s="1207"/>
      <c r="M541" s="1207"/>
      <c r="N541" s="1207"/>
      <c r="O541" s="1207"/>
      <c r="P541" s="1207"/>
      <c r="Q541" s="1207"/>
      <c r="R541" s="1207"/>
      <c r="S541" s="1207"/>
      <c r="T541" s="1207"/>
      <c r="U541" s="1207"/>
      <c r="V541" s="1207"/>
      <c r="W541" s="1207"/>
      <c r="X541" s="1207"/>
      <c r="Y541" s="1207"/>
      <c r="Z541" s="1207"/>
      <c r="AA541" s="1207"/>
      <c r="AB541" s="1207"/>
      <c r="AC541" s="1207"/>
      <c r="AD541" s="1207"/>
      <c r="AE541" s="1207"/>
      <c r="AF541" s="1207"/>
      <c r="AG541" s="1207"/>
      <c r="AH541" s="1207"/>
      <c r="AI541" s="1207"/>
      <c r="AJ541" s="1207"/>
      <c r="AK541" s="1207"/>
      <c r="AL541" s="1207"/>
      <c r="AM541" s="1207"/>
      <c r="AN541" s="1207"/>
      <c r="AO541" s="1207"/>
      <c r="AP541" s="1207"/>
      <c r="AQ541" s="1207"/>
      <c r="AR541" s="1207"/>
      <c r="AS541" s="1207"/>
      <c r="AT541" s="1207"/>
      <c r="AU541" s="1207"/>
      <c r="AV541" s="1207"/>
      <c r="AW541" s="1207"/>
      <c r="AX541" s="1207"/>
      <c r="AY541" s="1207"/>
      <c r="AZ541" s="1207"/>
      <c r="BA541" s="1207"/>
      <c r="BB541" s="1207"/>
    </row>
    <row r="542" spans="1:54" ht="15.5" x14ac:dyDescent="0.35">
      <c r="A542" s="1206" t="s">
        <v>18852</v>
      </c>
      <c r="B542" s="1207"/>
      <c r="C542" s="1207"/>
      <c r="D542" s="1207"/>
      <c r="E542" s="1207"/>
      <c r="F542" s="1207"/>
      <c r="G542" s="1207"/>
      <c r="H542" s="1207"/>
      <c r="I542" s="1207"/>
      <c r="J542" s="1207"/>
      <c r="K542" s="1207"/>
      <c r="L542" s="1207"/>
      <c r="M542" s="1207"/>
      <c r="N542" s="1207"/>
      <c r="O542" s="1207"/>
      <c r="P542" s="1207"/>
      <c r="Q542" s="1207"/>
      <c r="R542" s="1207"/>
      <c r="S542" s="1207"/>
      <c r="T542" s="1207"/>
      <c r="U542" s="1207"/>
      <c r="V542" s="1207"/>
      <c r="W542" s="1207"/>
      <c r="X542" s="1207"/>
      <c r="Y542" s="1207"/>
      <c r="Z542" s="1207"/>
      <c r="AA542" s="1207"/>
      <c r="AB542" s="1207"/>
      <c r="AC542" s="1207"/>
      <c r="AD542" s="1207"/>
      <c r="AE542" s="1207"/>
      <c r="AF542" s="1207"/>
      <c r="AG542" s="1207"/>
      <c r="AH542" s="1207"/>
      <c r="AI542" s="1207"/>
      <c r="AJ542" s="1207"/>
      <c r="AK542" s="1207"/>
      <c r="AL542" s="1207"/>
      <c r="AM542" s="1207"/>
      <c r="AN542" s="1207"/>
      <c r="AO542" s="1207"/>
      <c r="AP542" s="1207"/>
      <c r="AQ542" s="1207"/>
      <c r="AR542" s="1207"/>
      <c r="AS542" s="1207"/>
      <c r="AT542" s="1207"/>
      <c r="AU542" s="1207"/>
      <c r="AV542" s="1207"/>
      <c r="AW542" s="1207"/>
      <c r="AX542" s="1207"/>
      <c r="AY542" s="1207"/>
      <c r="AZ542" s="1207"/>
      <c r="BA542" s="1207"/>
      <c r="BB542" s="1207"/>
    </row>
    <row r="543" spans="1:54" ht="15.5" x14ac:dyDescent="0.35">
      <c r="A543" s="1206" t="s">
        <v>18864</v>
      </c>
      <c r="B543" s="1207" t="s">
        <v>18600</v>
      </c>
      <c r="C543" s="1207"/>
      <c r="D543" s="1207"/>
      <c r="E543" s="1207"/>
      <c r="F543" s="1207"/>
      <c r="G543" s="1207"/>
      <c r="H543" s="1207"/>
      <c r="I543" s="1207"/>
      <c r="J543" s="1207"/>
      <c r="K543" s="1207"/>
      <c r="L543" s="1207"/>
      <c r="M543" s="1207"/>
      <c r="N543" s="1207"/>
      <c r="O543" s="1207"/>
      <c r="P543" s="1207"/>
      <c r="Q543" s="1207"/>
      <c r="R543" s="1207"/>
      <c r="S543" s="1207"/>
      <c r="T543" s="1207"/>
      <c r="U543" s="1207"/>
      <c r="V543" s="1207"/>
      <c r="W543" s="1207"/>
      <c r="X543" s="1207"/>
      <c r="Y543" s="1207"/>
      <c r="Z543" s="1207"/>
      <c r="AA543" s="1207"/>
      <c r="AB543" s="1207"/>
      <c r="AC543" s="1207"/>
      <c r="AD543" s="1207"/>
      <c r="AE543" s="1207"/>
      <c r="AF543" s="1207"/>
      <c r="AG543" s="1207"/>
      <c r="AH543" s="1207"/>
      <c r="AI543" s="1207"/>
      <c r="AJ543" s="1207"/>
      <c r="AK543" s="1207"/>
      <c r="AL543" s="1207"/>
      <c r="AM543" s="1207"/>
      <c r="AN543" s="1207"/>
      <c r="AO543" s="1207"/>
      <c r="AP543" s="1207"/>
      <c r="AQ543" s="1207"/>
      <c r="AR543" s="1207"/>
      <c r="AS543" s="1207"/>
      <c r="AT543" s="1207"/>
      <c r="AU543" s="1207"/>
      <c r="AV543" s="1207"/>
      <c r="AW543" s="1207"/>
      <c r="AX543" s="1207"/>
      <c r="AY543" s="1207"/>
      <c r="AZ543" s="1207"/>
      <c r="BA543" s="1207"/>
      <c r="BB543" s="1207"/>
    </row>
    <row r="544" spans="1:54" ht="15.5" x14ac:dyDescent="0.35">
      <c r="A544" s="1206" t="s">
        <v>18601</v>
      </c>
      <c r="B544" s="1207"/>
      <c r="C544" s="1207"/>
      <c r="D544" s="1207"/>
      <c r="E544" s="1207"/>
      <c r="F544" s="1207"/>
      <c r="G544" s="1207"/>
      <c r="H544" s="1207"/>
      <c r="I544" s="1207"/>
      <c r="J544" s="1207"/>
      <c r="K544" s="1207"/>
      <c r="L544" s="1207"/>
      <c r="M544" s="1207"/>
      <c r="N544" s="1207"/>
      <c r="O544" s="1207"/>
      <c r="P544" s="1207"/>
      <c r="Q544" s="1207"/>
      <c r="R544" s="1207"/>
      <c r="S544" s="1207"/>
      <c r="T544" s="1207"/>
      <c r="U544" s="1207"/>
      <c r="V544" s="1207"/>
      <c r="W544" s="1207"/>
      <c r="X544" s="1207"/>
      <c r="Y544" s="1207"/>
      <c r="Z544" s="1207"/>
      <c r="AA544" s="1207"/>
      <c r="AB544" s="1207"/>
      <c r="AC544" s="1207"/>
      <c r="AD544" s="1207"/>
      <c r="AE544" s="1207"/>
      <c r="AF544" s="1207"/>
      <c r="AG544" s="1207"/>
      <c r="AH544" s="1207"/>
      <c r="AI544" s="1207"/>
      <c r="AJ544" s="1207"/>
      <c r="AK544" s="1207"/>
      <c r="AL544" s="1207"/>
      <c r="AM544" s="1207"/>
      <c r="AN544" s="1207"/>
      <c r="AO544" s="1207"/>
      <c r="AP544" s="1207"/>
      <c r="AQ544" s="1207"/>
      <c r="AR544" s="1207"/>
      <c r="AS544" s="1207"/>
      <c r="AT544" s="1207"/>
      <c r="AU544" s="1207"/>
      <c r="AV544" s="1207"/>
      <c r="AW544" s="1207"/>
      <c r="AX544" s="1207"/>
      <c r="AY544" s="1207"/>
      <c r="AZ544" s="1207"/>
      <c r="BA544" s="1207"/>
      <c r="BB544" s="1207"/>
    </row>
    <row r="545" spans="1:54" ht="15.5" x14ac:dyDescent="0.35">
      <c r="A545" s="1206" t="s">
        <v>18603</v>
      </c>
      <c r="B545" s="1207"/>
      <c r="C545" s="1207"/>
      <c r="D545" s="1207"/>
      <c r="E545" s="1207"/>
      <c r="F545" s="1207"/>
      <c r="G545" s="1207"/>
      <c r="H545" s="1207"/>
      <c r="I545" s="1207"/>
      <c r="J545" s="1207"/>
      <c r="K545" s="1207"/>
      <c r="L545" s="1207"/>
      <c r="M545" s="1207"/>
      <c r="N545" s="1207"/>
      <c r="O545" s="1207"/>
      <c r="P545" s="1207"/>
      <c r="Q545" s="1207"/>
      <c r="R545" s="1207"/>
      <c r="S545" s="1207"/>
      <c r="T545" s="1207"/>
      <c r="U545" s="1207"/>
      <c r="V545" s="1207"/>
      <c r="W545" s="1207"/>
      <c r="X545" s="1207"/>
      <c r="Y545" s="1207"/>
      <c r="Z545" s="1207"/>
      <c r="AA545" s="1207"/>
      <c r="AB545" s="1207"/>
      <c r="AC545" s="1207"/>
      <c r="AD545" s="1207"/>
      <c r="AE545" s="1207"/>
      <c r="AF545" s="1207"/>
      <c r="AG545" s="1207"/>
      <c r="AH545" s="1207"/>
      <c r="AI545" s="1207"/>
      <c r="AJ545" s="1207"/>
      <c r="AK545" s="1207"/>
      <c r="AL545" s="1207"/>
      <c r="AM545" s="1207"/>
      <c r="AN545" s="1207"/>
      <c r="AO545" s="1207"/>
      <c r="AP545" s="1207"/>
      <c r="AQ545" s="1207"/>
      <c r="AR545" s="1207"/>
      <c r="AS545" s="1207"/>
      <c r="AT545" s="1207"/>
      <c r="AU545" s="1207"/>
      <c r="AV545" s="1207"/>
      <c r="AW545" s="1207"/>
      <c r="AX545" s="1207"/>
      <c r="AY545" s="1207"/>
      <c r="AZ545" s="1207"/>
      <c r="BA545" s="1207"/>
      <c r="BB545" s="1207"/>
    </row>
    <row r="546" spans="1:54" ht="15.5" x14ac:dyDescent="0.35">
      <c r="A546" s="1206" t="s">
        <v>18776</v>
      </c>
      <c r="B546" s="1207"/>
      <c r="C546" s="1207"/>
      <c r="D546" s="1207"/>
      <c r="E546" s="1207"/>
      <c r="F546" s="1207"/>
      <c r="G546" s="1207"/>
      <c r="H546" s="1207"/>
      <c r="I546" s="1207"/>
      <c r="J546" s="1207"/>
      <c r="K546" s="1207"/>
      <c r="L546" s="1207"/>
      <c r="M546" s="1207"/>
      <c r="N546" s="1207"/>
      <c r="O546" s="1207"/>
      <c r="P546" s="1207"/>
      <c r="Q546" s="1207"/>
      <c r="R546" s="1207"/>
      <c r="S546" s="1207"/>
      <c r="T546" s="1207"/>
      <c r="U546" s="1207"/>
      <c r="V546" s="1207"/>
      <c r="W546" s="1207"/>
      <c r="X546" s="1207"/>
      <c r="Y546" s="1207"/>
      <c r="Z546" s="1207"/>
      <c r="AA546" s="1207"/>
      <c r="AB546" s="1207"/>
      <c r="AC546" s="1207"/>
      <c r="AD546" s="1207"/>
      <c r="AE546" s="1207"/>
      <c r="AF546" s="1207"/>
      <c r="AG546" s="1207"/>
      <c r="AH546" s="1207"/>
      <c r="AI546" s="1207"/>
      <c r="AJ546" s="1207"/>
      <c r="AK546" s="1207"/>
      <c r="AL546" s="1207"/>
      <c r="AM546" s="1207"/>
      <c r="AN546" s="1207"/>
      <c r="AO546" s="1207"/>
      <c r="AP546" s="1207"/>
      <c r="AQ546" s="1207"/>
      <c r="AR546" s="1207"/>
      <c r="AS546" s="1207"/>
      <c r="AT546" s="1207"/>
      <c r="AU546" s="1207"/>
      <c r="AV546" s="1207"/>
      <c r="AW546" s="1207"/>
      <c r="AX546" s="1207"/>
      <c r="AY546" s="1207"/>
      <c r="AZ546" s="1207"/>
      <c r="BA546" s="1207"/>
      <c r="BB546" s="1207"/>
    </row>
    <row r="547" spans="1:54" ht="15.5" x14ac:dyDescent="0.35">
      <c r="A547" s="1206" t="s">
        <v>18715</v>
      </c>
      <c r="B547" s="1207"/>
      <c r="C547" s="1207"/>
      <c r="D547" s="1207"/>
      <c r="E547" s="1207"/>
      <c r="F547" s="1207"/>
      <c r="G547" s="1207"/>
      <c r="H547" s="1207"/>
      <c r="I547" s="1207"/>
      <c r="J547" s="1207"/>
      <c r="K547" s="1207"/>
      <c r="L547" s="1207"/>
      <c r="M547" s="1207"/>
      <c r="N547" s="1207"/>
      <c r="O547" s="1207"/>
      <c r="P547" s="1207"/>
      <c r="Q547" s="1207"/>
      <c r="R547" s="1207"/>
      <c r="S547" s="1207"/>
      <c r="T547" s="1207"/>
      <c r="U547" s="1207"/>
      <c r="V547" s="1207"/>
      <c r="W547" s="1207"/>
      <c r="X547" s="1207"/>
      <c r="Y547" s="1207"/>
      <c r="Z547" s="1207"/>
      <c r="AA547" s="1207"/>
      <c r="AB547" s="1207"/>
      <c r="AC547" s="1207"/>
      <c r="AD547" s="1207"/>
      <c r="AE547" s="1207"/>
      <c r="AF547" s="1207"/>
      <c r="AG547" s="1207"/>
      <c r="AH547" s="1207"/>
      <c r="AI547" s="1207"/>
      <c r="AJ547" s="1207"/>
      <c r="AK547" s="1207"/>
      <c r="AL547" s="1207"/>
      <c r="AM547" s="1207"/>
      <c r="AN547" s="1207"/>
      <c r="AO547" s="1207"/>
      <c r="AP547" s="1207"/>
      <c r="AQ547" s="1207"/>
      <c r="AR547" s="1207"/>
      <c r="AS547" s="1207"/>
      <c r="AT547" s="1207"/>
      <c r="AU547" s="1207"/>
      <c r="AV547" s="1207"/>
      <c r="AW547" s="1207"/>
      <c r="AX547" s="1207"/>
      <c r="AY547" s="1207"/>
      <c r="AZ547" s="1207"/>
      <c r="BA547" s="1207"/>
      <c r="BB547" s="1207"/>
    </row>
    <row r="548" spans="1:54" ht="15.5" x14ac:dyDescent="0.35">
      <c r="A548" s="1206"/>
      <c r="B548" s="1207" t="s">
        <v>18800</v>
      </c>
      <c r="C548" s="1207"/>
      <c r="D548" s="1207"/>
      <c r="E548" s="1207"/>
      <c r="F548" s="1207"/>
      <c r="G548" s="1207"/>
      <c r="H548" s="1207"/>
      <c r="I548" s="1207"/>
      <c r="J548" s="1207"/>
      <c r="K548" s="1207"/>
      <c r="L548" s="1207"/>
      <c r="M548" s="1207"/>
      <c r="N548" s="1207"/>
      <c r="O548" s="1207"/>
      <c r="P548" s="1207"/>
      <c r="Q548" s="1207"/>
      <c r="R548" s="1207"/>
      <c r="S548" s="1207"/>
      <c r="T548" s="1207"/>
      <c r="U548" s="1207"/>
      <c r="V548" s="1207"/>
      <c r="W548" s="1207"/>
      <c r="X548" s="1207"/>
      <c r="Y548" s="1207"/>
      <c r="Z548" s="1207"/>
      <c r="AA548" s="1207"/>
      <c r="AB548" s="1207"/>
      <c r="AC548" s="1207"/>
      <c r="AD548" s="1207"/>
      <c r="AE548" s="1207"/>
      <c r="AF548" s="1207"/>
      <c r="AG548" s="1207"/>
      <c r="AH548" s="1207"/>
      <c r="AI548" s="1207"/>
      <c r="AJ548" s="1207"/>
      <c r="AK548" s="1207"/>
      <c r="AL548" s="1207"/>
      <c r="AM548" s="1207"/>
      <c r="AN548" s="1207"/>
      <c r="AO548" s="1207"/>
      <c r="AP548" s="1207"/>
      <c r="AQ548" s="1207"/>
      <c r="AR548" s="1207"/>
      <c r="AS548" s="1207"/>
      <c r="AT548" s="1207"/>
      <c r="AU548" s="1207"/>
      <c r="AV548" s="1207"/>
      <c r="AW548" s="1207"/>
      <c r="AX548" s="1207"/>
      <c r="AY548" s="1207"/>
      <c r="AZ548" s="1207"/>
      <c r="BA548" s="1207"/>
      <c r="BB548" s="1207"/>
    </row>
    <row r="549" spans="1:54" ht="15.5" x14ac:dyDescent="0.35">
      <c r="A549" s="1206" t="s">
        <v>18801</v>
      </c>
      <c r="B549" s="1207"/>
      <c r="C549" s="1207"/>
      <c r="D549" s="1207"/>
      <c r="E549" s="1207"/>
      <c r="F549" s="1207"/>
      <c r="G549" s="1207"/>
      <c r="H549" s="1207"/>
      <c r="I549" s="1207"/>
      <c r="J549" s="1207"/>
      <c r="K549" s="1207"/>
      <c r="L549" s="1207"/>
      <c r="M549" s="1207"/>
      <c r="N549" s="1207"/>
      <c r="O549" s="1207"/>
      <c r="P549" s="1207"/>
      <c r="Q549" s="1207"/>
      <c r="R549" s="1207"/>
      <c r="S549" s="1207"/>
      <c r="T549" s="1207"/>
      <c r="U549" s="1207"/>
      <c r="V549" s="1207"/>
      <c r="W549" s="1207"/>
      <c r="X549" s="1207"/>
      <c r="Y549" s="1207"/>
      <c r="Z549" s="1207"/>
      <c r="AA549" s="1207"/>
      <c r="AB549" s="1207"/>
      <c r="AC549" s="1207"/>
      <c r="AD549" s="1207"/>
      <c r="AE549" s="1207"/>
      <c r="AF549" s="1207"/>
      <c r="AG549" s="1207"/>
      <c r="AH549" s="1207"/>
      <c r="AI549" s="1207"/>
      <c r="AJ549" s="1207"/>
      <c r="AK549" s="1207"/>
      <c r="AL549" s="1207"/>
      <c r="AM549" s="1207"/>
      <c r="AN549" s="1207"/>
      <c r="AO549" s="1207"/>
      <c r="AP549" s="1207"/>
      <c r="AQ549" s="1207"/>
      <c r="AR549" s="1207"/>
      <c r="AS549" s="1207"/>
      <c r="AT549" s="1207"/>
      <c r="AU549" s="1207"/>
      <c r="AV549" s="1207"/>
      <c r="AW549" s="1207"/>
      <c r="AX549" s="1207"/>
      <c r="AY549" s="1207"/>
      <c r="AZ549" s="1207"/>
      <c r="BA549" s="1207"/>
      <c r="BB549" s="1207"/>
    </row>
    <row r="550" spans="1:54" ht="15.5" x14ac:dyDescent="0.35">
      <c r="A550" s="1206" t="s">
        <v>18865</v>
      </c>
      <c r="B550" s="1207" t="s">
        <v>18866</v>
      </c>
      <c r="C550" s="1207" t="s">
        <v>18867</v>
      </c>
      <c r="D550" s="1207"/>
      <c r="E550" s="1207"/>
      <c r="F550" s="1207"/>
      <c r="G550" s="1207"/>
      <c r="H550" s="1207"/>
      <c r="I550" s="1207"/>
      <c r="J550" s="1207"/>
      <c r="K550" s="1207"/>
      <c r="L550" s="1207"/>
      <c r="M550" s="1207"/>
      <c r="N550" s="1207"/>
      <c r="O550" s="1207"/>
      <c r="P550" s="1207"/>
      <c r="Q550" s="1207"/>
      <c r="R550" s="1207"/>
      <c r="S550" s="1207"/>
      <c r="T550" s="1207"/>
      <c r="U550" s="1207"/>
      <c r="V550" s="1207"/>
      <c r="W550" s="1207"/>
      <c r="X550" s="1207"/>
      <c r="Y550" s="1207"/>
      <c r="Z550" s="1207"/>
      <c r="AA550" s="1207"/>
      <c r="AB550" s="1207"/>
      <c r="AC550" s="1207"/>
      <c r="AD550" s="1207"/>
      <c r="AE550" s="1207"/>
      <c r="AF550" s="1207"/>
      <c r="AG550" s="1207"/>
      <c r="AH550" s="1207"/>
      <c r="AI550" s="1207"/>
      <c r="AJ550" s="1207"/>
      <c r="AK550" s="1207"/>
      <c r="AL550" s="1207"/>
      <c r="AM550" s="1207"/>
      <c r="AN550" s="1207"/>
      <c r="AO550" s="1207"/>
      <c r="AP550" s="1207"/>
      <c r="AQ550" s="1207"/>
      <c r="AR550" s="1207"/>
      <c r="AS550" s="1207"/>
      <c r="AT550" s="1207"/>
      <c r="AU550" s="1207"/>
      <c r="AV550" s="1207"/>
      <c r="AW550" s="1207"/>
      <c r="AX550" s="1207"/>
      <c r="AY550" s="1207"/>
      <c r="AZ550" s="1207"/>
      <c r="BA550" s="1207"/>
      <c r="BB550" s="1207"/>
    </row>
    <row r="551" spans="1:54" ht="15.5" x14ac:dyDescent="0.35">
      <c r="A551" s="1206" t="s">
        <v>18856</v>
      </c>
      <c r="B551" s="1207"/>
      <c r="C551" s="1207"/>
      <c r="D551" s="1207"/>
      <c r="E551" s="1207"/>
      <c r="F551" s="1207"/>
      <c r="G551" s="1207"/>
      <c r="H551" s="1207"/>
      <c r="I551" s="1207"/>
      <c r="J551" s="1207"/>
      <c r="K551" s="1207"/>
      <c r="L551" s="1207"/>
      <c r="M551" s="1207"/>
      <c r="N551" s="1207"/>
      <c r="O551" s="1207"/>
      <c r="P551" s="1207"/>
      <c r="Q551" s="1207"/>
      <c r="R551" s="1207"/>
      <c r="S551" s="1207"/>
      <c r="T551" s="1207"/>
      <c r="U551" s="1207"/>
      <c r="V551" s="1207"/>
      <c r="W551" s="1207"/>
      <c r="X551" s="1207"/>
      <c r="Y551" s="1207"/>
      <c r="Z551" s="1207"/>
      <c r="AA551" s="1207"/>
      <c r="AB551" s="1207"/>
      <c r="AC551" s="1207"/>
      <c r="AD551" s="1207"/>
      <c r="AE551" s="1207"/>
      <c r="AF551" s="1207"/>
      <c r="AG551" s="1207"/>
      <c r="AH551" s="1207"/>
      <c r="AI551" s="1207"/>
      <c r="AJ551" s="1207"/>
      <c r="AK551" s="1207"/>
      <c r="AL551" s="1207"/>
      <c r="AM551" s="1207"/>
      <c r="AN551" s="1207"/>
      <c r="AO551" s="1207"/>
      <c r="AP551" s="1207"/>
      <c r="AQ551" s="1207"/>
      <c r="AR551" s="1207"/>
      <c r="AS551" s="1207"/>
      <c r="AT551" s="1207"/>
      <c r="AU551" s="1207"/>
      <c r="AV551" s="1207"/>
      <c r="AW551" s="1207"/>
      <c r="AX551" s="1207"/>
      <c r="AY551" s="1207"/>
      <c r="AZ551" s="1207"/>
      <c r="BA551" s="1207"/>
      <c r="BB551" s="1207"/>
    </row>
    <row r="552" spans="1:54" ht="15.5" x14ac:dyDescent="0.35">
      <c r="A552" s="1206" t="s">
        <v>18601</v>
      </c>
      <c r="B552" s="1207"/>
      <c r="C552" s="1207"/>
      <c r="D552" s="1207"/>
      <c r="E552" s="1207"/>
      <c r="F552" s="1207"/>
      <c r="G552" s="1207"/>
      <c r="H552" s="1207"/>
      <c r="I552" s="1207"/>
      <c r="J552" s="1207"/>
      <c r="K552" s="1207"/>
      <c r="L552" s="1207"/>
      <c r="M552" s="1207"/>
      <c r="N552" s="1207"/>
      <c r="O552" s="1207"/>
      <c r="P552" s="1207"/>
      <c r="Q552" s="1207"/>
      <c r="R552" s="1207"/>
      <c r="S552" s="1207"/>
      <c r="T552" s="1207"/>
      <c r="U552" s="1207"/>
      <c r="V552" s="1207"/>
      <c r="W552" s="1207"/>
      <c r="X552" s="1207"/>
      <c r="Y552" s="1207"/>
      <c r="Z552" s="1207"/>
      <c r="AA552" s="1207"/>
      <c r="AB552" s="1207"/>
      <c r="AC552" s="1207"/>
      <c r="AD552" s="1207"/>
      <c r="AE552" s="1207"/>
      <c r="AF552" s="1207"/>
      <c r="AG552" s="1207"/>
      <c r="AH552" s="1207"/>
      <c r="AI552" s="1207"/>
      <c r="AJ552" s="1207"/>
      <c r="AK552" s="1207"/>
      <c r="AL552" s="1207"/>
      <c r="AM552" s="1207"/>
      <c r="AN552" s="1207"/>
      <c r="AO552" s="1207"/>
      <c r="AP552" s="1207"/>
      <c r="AQ552" s="1207"/>
      <c r="AR552" s="1207"/>
      <c r="AS552" s="1207"/>
      <c r="AT552" s="1207"/>
      <c r="AU552" s="1207"/>
      <c r="AV552" s="1207"/>
      <c r="AW552" s="1207"/>
      <c r="AX552" s="1207"/>
      <c r="AY552" s="1207"/>
      <c r="AZ552" s="1207"/>
      <c r="BA552" s="1207"/>
      <c r="BB552" s="1207"/>
    </row>
    <row r="553" spans="1:54" ht="15.5" x14ac:dyDescent="0.35">
      <c r="A553" s="1206" t="s">
        <v>18868</v>
      </c>
      <c r="B553" s="1207"/>
      <c r="C553" s="1207"/>
      <c r="D553" s="1207"/>
      <c r="E553" s="1207"/>
      <c r="F553" s="1207"/>
      <c r="G553" s="1207"/>
      <c r="H553" s="1207"/>
      <c r="I553" s="1207"/>
      <c r="J553" s="1207"/>
      <c r="K553" s="1207"/>
      <c r="L553" s="1207"/>
      <c r="M553" s="1207"/>
      <c r="N553" s="1207"/>
      <c r="O553" s="1207"/>
      <c r="P553" s="1207"/>
      <c r="Q553" s="1207"/>
      <c r="R553" s="1207"/>
      <c r="S553" s="1207"/>
      <c r="T553" s="1207"/>
      <c r="U553" s="1207"/>
      <c r="V553" s="1207"/>
      <c r="W553" s="1207"/>
      <c r="X553" s="1207"/>
      <c r="Y553" s="1207"/>
      <c r="Z553" s="1207"/>
      <c r="AA553" s="1207"/>
      <c r="AB553" s="1207"/>
      <c r="AC553" s="1207"/>
      <c r="AD553" s="1207"/>
      <c r="AE553" s="1207"/>
      <c r="AF553" s="1207"/>
      <c r="AG553" s="1207"/>
      <c r="AH553" s="1207"/>
      <c r="AI553" s="1207"/>
      <c r="AJ553" s="1207"/>
      <c r="AK553" s="1207"/>
      <c r="AL553" s="1207"/>
      <c r="AM553" s="1207"/>
      <c r="AN553" s="1207"/>
      <c r="AO553" s="1207"/>
      <c r="AP553" s="1207"/>
      <c r="AQ553" s="1207"/>
      <c r="AR553" s="1207"/>
      <c r="AS553" s="1207"/>
      <c r="AT553" s="1207"/>
      <c r="AU553" s="1207"/>
      <c r="AV553" s="1207"/>
      <c r="AW553" s="1207"/>
      <c r="AX553" s="1207"/>
      <c r="AY553" s="1207"/>
      <c r="AZ553" s="1207"/>
      <c r="BA553" s="1207"/>
      <c r="BB553" s="1207"/>
    </row>
    <row r="554" spans="1:54" ht="15.5" x14ac:dyDescent="0.35">
      <c r="A554" s="1206" t="s">
        <v>18869</v>
      </c>
      <c r="B554" s="1207" t="s">
        <v>18870</v>
      </c>
      <c r="C554" s="1207"/>
      <c r="D554" s="1207"/>
      <c r="E554" s="1207"/>
      <c r="F554" s="1207"/>
      <c r="G554" s="1207"/>
      <c r="H554" s="1207"/>
      <c r="I554" s="1207"/>
      <c r="J554" s="1207"/>
      <c r="K554" s="1207"/>
      <c r="L554" s="1207"/>
      <c r="M554" s="1207"/>
      <c r="N554" s="1207"/>
      <c r="O554" s="1207"/>
      <c r="P554" s="1207"/>
      <c r="Q554" s="1207"/>
      <c r="R554" s="1207"/>
      <c r="S554" s="1207"/>
      <c r="T554" s="1207"/>
      <c r="U554" s="1207"/>
      <c r="V554" s="1207"/>
      <c r="W554" s="1207"/>
      <c r="X554" s="1207"/>
      <c r="Y554" s="1207"/>
      <c r="Z554" s="1207"/>
      <c r="AA554" s="1207"/>
      <c r="AB554" s="1207"/>
      <c r="AC554" s="1207"/>
      <c r="AD554" s="1207"/>
      <c r="AE554" s="1207"/>
      <c r="AF554" s="1207"/>
      <c r="AG554" s="1207"/>
      <c r="AH554" s="1207"/>
      <c r="AI554" s="1207"/>
      <c r="AJ554" s="1207"/>
      <c r="AK554" s="1207"/>
      <c r="AL554" s="1207"/>
      <c r="AM554" s="1207"/>
      <c r="AN554" s="1207"/>
      <c r="AO554" s="1207"/>
      <c r="AP554" s="1207"/>
      <c r="AQ554" s="1207"/>
      <c r="AR554" s="1207"/>
      <c r="AS554" s="1207"/>
      <c r="AT554" s="1207"/>
      <c r="AU554" s="1207"/>
      <c r="AV554" s="1207"/>
      <c r="AW554" s="1207"/>
      <c r="AX554" s="1207"/>
      <c r="AY554" s="1207"/>
      <c r="AZ554" s="1207"/>
      <c r="BA554" s="1207"/>
      <c r="BB554" s="1207"/>
    </row>
    <row r="555" spans="1:54" ht="15.5" x14ac:dyDescent="0.35">
      <c r="A555" s="1206" t="s">
        <v>18871</v>
      </c>
      <c r="B555" s="1207"/>
      <c r="C555" s="1207"/>
      <c r="D555" s="1207"/>
      <c r="E555" s="1207"/>
      <c r="F555" s="1207"/>
      <c r="G555" s="1207"/>
      <c r="H555" s="1207"/>
      <c r="I555" s="1207"/>
      <c r="J555" s="1207"/>
      <c r="K555" s="1207"/>
      <c r="L555" s="1207"/>
      <c r="M555" s="1207"/>
      <c r="N555" s="1207"/>
      <c r="O555" s="1207"/>
      <c r="P555" s="1207"/>
      <c r="Q555" s="1207"/>
      <c r="R555" s="1207"/>
      <c r="S555" s="1207"/>
      <c r="T555" s="1207"/>
      <c r="U555" s="1207"/>
      <c r="V555" s="1207"/>
      <c r="W555" s="1207"/>
      <c r="X555" s="1207"/>
      <c r="Y555" s="1207"/>
      <c r="Z555" s="1207"/>
      <c r="AA555" s="1207"/>
      <c r="AB555" s="1207"/>
      <c r="AC555" s="1207"/>
      <c r="AD555" s="1207"/>
      <c r="AE555" s="1207"/>
      <c r="AF555" s="1207"/>
      <c r="AG555" s="1207"/>
      <c r="AH555" s="1207"/>
      <c r="AI555" s="1207"/>
      <c r="AJ555" s="1207"/>
      <c r="AK555" s="1207"/>
      <c r="AL555" s="1207"/>
      <c r="AM555" s="1207"/>
      <c r="AN555" s="1207"/>
      <c r="AO555" s="1207"/>
      <c r="AP555" s="1207"/>
      <c r="AQ555" s="1207"/>
      <c r="AR555" s="1207"/>
      <c r="AS555" s="1207"/>
      <c r="AT555" s="1207"/>
      <c r="AU555" s="1207"/>
      <c r="AV555" s="1207"/>
      <c r="AW555" s="1207"/>
      <c r="AX555" s="1207"/>
      <c r="AY555" s="1207"/>
      <c r="AZ555" s="1207"/>
      <c r="BA555" s="1207"/>
      <c r="BB555" s="1207"/>
    </row>
    <row r="556" spans="1:54" ht="15.5" x14ac:dyDescent="0.35">
      <c r="A556" s="1206" t="s">
        <v>18848</v>
      </c>
      <c r="B556" s="1207" t="s">
        <v>18872</v>
      </c>
      <c r="C556" s="1207"/>
      <c r="D556" s="1207"/>
      <c r="E556" s="1207"/>
      <c r="F556" s="1207"/>
      <c r="G556" s="1207"/>
      <c r="H556" s="1207"/>
      <c r="I556" s="1207"/>
      <c r="J556" s="1207"/>
      <c r="K556" s="1207"/>
      <c r="L556" s="1207"/>
      <c r="M556" s="1207"/>
      <c r="N556" s="1207"/>
      <c r="O556" s="1207"/>
      <c r="P556" s="1207"/>
      <c r="Q556" s="1207"/>
      <c r="R556" s="1207"/>
      <c r="S556" s="1207"/>
      <c r="T556" s="1207"/>
      <c r="U556" s="1207"/>
      <c r="V556" s="1207"/>
      <c r="W556" s="1207"/>
      <c r="X556" s="1207"/>
      <c r="Y556" s="1207"/>
      <c r="Z556" s="1207"/>
      <c r="AA556" s="1207"/>
      <c r="AB556" s="1207"/>
      <c r="AC556" s="1207"/>
      <c r="AD556" s="1207"/>
      <c r="AE556" s="1207"/>
      <c r="AF556" s="1207"/>
      <c r="AG556" s="1207"/>
      <c r="AH556" s="1207"/>
      <c r="AI556" s="1207"/>
      <c r="AJ556" s="1207"/>
      <c r="AK556" s="1207"/>
      <c r="AL556" s="1207"/>
      <c r="AM556" s="1207"/>
      <c r="AN556" s="1207"/>
      <c r="AO556" s="1207"/>
      <c r="AP556" s="1207"/>
      <c r="AQ556" s="1207"/>
      <c r="AR556" s="1207"/>
      <c r="AS556" s="1207"/>
      <c r="AT556" s="1207"/>
      <c r="AU556" s="1207"/>
      <c r="AV556" s="1207"/>
      <c r="AW556" s="1207"/>
      <c r="AX556" s="1207"/>
      <c r="AY556" s="1207"/>
      <c r="AZ556" s="1207"/>
      <c r="BA556" s="1207"/>
      <c r="BB556" s="1207"/>
    </row>
    <row r="557" spans="1:54" ht="15.5" x14ac:dyDescent="0.35">
      <c r="A557" s="1206" t="s">
        <v>18873</v>
      </c>
      <c r="B557" s="1207" t="s">
        <v>18728</v>
      </c>
      <c r="C557" s="1207"/>
      <c r="D557" s="1207"/>
      <c r="E557" s="1207"/>
      <c r="F557" s="1207"/>
      <c r="G557" s="1207"/>
      <c r="H557" s="1207"/>
      <c r="I557" s="1207"/>
      <c r="J557" s="1207"/>
      <c r="K557" s="1207"/>
      <c r="L557" s="1207"/>
      <c r="M557" s="1207"/>
      <c r="N557" s="1207"/>
      <c r="O557" s="1207"/>
      <c r="P557" s="1207"/>
      <c r="Q557" s="1207"/>
      <c r="R557" s="1207"/>
      <c r="S557" s="1207"/>
      <c r="T557" s="1207"/>
      <c r="U557" s="1207"/>
      <c r="V557" s="1207"/>
      <c r="W557" s="1207"/>
      <c r="X557" s="1207"/>
      <c r="Y557" s="1207"/>
      <c r="Z557" s="1207"/>
      <c r="AA557" s="1207"/>
      <c r="AB557" s="1207"/>
      <c r="AC557" s="1207"/>
      <c r="AD557" s="1207"/>
      <c r="AE557" s="1207"/>
      <c r="AF557" s="1207"/>
      <c r="AG557" s="1207"/>
      <c r="AH557" s="1207"/>
      <c r="AI557" s="1207"/>
      <c r="AJ557" s="1207"/>
      <c r="AK557" s="1207"/>
      <c r="AL557" s="1207"/>
      <c r="AM557" s="1207"/>
      <c r="AN557" s="1207"/>
      <c r="AO557" s="1207"/>
      <c r="AP557" s="1207"/>
      <c r="AQ557" s="1207"/>
      <c r="AR557" s="1207"/>
      <c r="AS557" s="1207"/>
      <c r="AT557" s="1207"/>
      <c r="AU557" s="1207"/>
      <c r="AV557" s="1207"/>
      <c r="AW557" s="1207"/>
      <c r="AX557" s="1207"/>
      <c r="AY557" s="1207"/>
      <c r="AZ557" s="1207"/>
      <c r="BA557" s="1207"/>
      <c r="BB557" s="1207"/>
    </row>
    <row r="558" spans="1:54" ht="15.5" x14ac:dyDescent="0.35">
      <c r="A558" s="1206" t="s">
        <v>18644</v>
      </c>
      <c r="B558" s="1207"/>
      <c r="C558" s="1207"/>
      <c r="D558" s="1207"/>
      <c r="E558" s="1207"/>
      <c r="F558" s="1207"/>
      <c r="G558" s="1207"/>
      <c r="H558" s="1207"/>
      <c r="I558" s="1207"/>
      <c r="J558" s="1207"/>
      <c r="K558" s="1207"/>
      <c r="L558" s="1207"/>
      <c r="M558" s="1207"/>
      <c r="N558" s="1207"/>
      <c r="O558" s="1207"/>
      <c r="P558" s="1207"/>
      <c r="Q558" s="1207"/>
      <c r="R558" s="1207"/>
      <c r="S558" s="1207"/>
      <c r="T558" s="1207"/>
      <c r="U558" s="1207"/>
      <c r="V558" s="1207"/>
      <c r="W558" s="1207"/>
      <c r="X558" s="1207"/>
      <c r="Y558" s="1207"/>
      <c r="Z558" s="1207"/>
      <c r="AA558" s="1207"/>
      <c r="AB558" s="1207"/>
      <c r="AC558" s="1207"/>
      <c r="AD558" s="1207"/>
      <c r="AE558" s="1207"/>
      <c r="AF558" s="1207"/>
      <c r="AG558" s="1207"/>
      <c r="AH558" s="1207"/>
      <c r="AI558" s="1207"/>
      <c r="AJ558" s="1207"/>
      <c r="AK558" s="1207"/>
      <c r="AL558" s="1207"/>
      <c r="AM558" s="1207"/>
      <c r="AN558" s="1207"/>
      <c r="AO558" s="1207"/>
      <c r="AP558" s="1207"/>
      <c r="AQ558" s="1207"/>
      <c r="AR558" s="1207"/>
      <c r="AS558" s="1207"/>
      <c r="AT558" s="1207"/>
      <c r="AU558" s="1207"/>
      <c r="AV558" s="1207"/>
      <c r="AW558" s="1207"/>
      <c r="AX558" s="1207"/>
      <c r="AY558" s="1207"/>
      <c r="AZ558" s="1207"/>
      <c r="BA558" s="1207"/>
      <c r="BB558" s="1207"/>
    </row>
    <row r="559" spans="1:54" ht="15.5" x14ac:dyDescent="0.35">
      <c r="A559" s="1206" t="s">
        <v>18857</v>
      </c>
      <c r="B559" s="1207"/>
      <c r="C559" s="1207"/>
      <c r="D559" s="1207"/>
      <c r="E559" s="1207"/>
      <c r="F559" s="1207"/>
      <c r="G559" s="1207"/>
      <c r="H559" s="1207"/>
      <c r="I559" s="1207"/>
      <c r="J559" s="1207"/>
      <c r="K559" s="1207"/>
      <c r="L559" s="1207"/>
      <c r="M559" s="1207"/>
      <c r="N559" s="1207"/>
      <c r="O559" s="1207"/>
      <c r="P559" s="1207"/>
      <c r="Q559" s="1207"/>
      <c r="R559" s="1207"/>
      <c r="S559" s="1207"/>
      <c r="T559" s="1207"/>
      <c r="U559" s="1207"/>
      <c r="V559" s="1207"/>
      <c r="W559" s="1207"/>
      <c r="X559" s="1207"/>
      <c r="Y559" s="1207"/>
      <c r="Z559" s="1207"/>
      <c r="AA559" s="1207"/>
      <c r="AB559" s="1207"/>
      <c r="AC559" s="1207"/>
      <c r="AD559" s="1207"/>
      <c r="AE559" s="1207"/>
      <c r="AF559" s="1207"/>
      <c r="AG559" s="1207"/>
      <c r="AH559" s="1207"/>
      <c r="AI559" s="1207"/>
      <c r="AJ559" s="1207"/>
      <c r="AK559" s="1207"/>
      <c r="AL559" s="1207"/>
      <c r="AM559" s="1207"/>
      <c r="AN559" s="1207"/>
      <c r="AO559" s="1207"/>
      <c r="AP559" s="1207"/>
      <c r="AQ559" s="1207"/>
      <c r="AR559" s="1207"/>
      <c r="AS559" s="1207"/>
      <c r="AT559" s="1207"/>
      <c r="AU559" s="1207"/>
      <c r="AV559" s="1207"/>
      <c r="AW559" s="1207"/>
      <c r="AX559" s="1207"/>
      <c r="AY559" s="1207"/>
      <c r="AZ559" s="1207"/>
      <c r="BA559" s="1207"/>
      <c r="BB559" s="1207"/>
    </row>
    <row r="560" spans="1:54" ht="15.5" x14ac:dyDescent="0.35">
      <c r="A560" s="1206"/>
      <c r="B560" s="1207" t="s">
        <v>18671</v>
      </c>
      <c r="C560" s="1207"/>
      <c r="D560" s="1207"/>
      <c r="E560" s="1207"/>
      <c r="F560" s="1207"/>
      <c r="G560" s="1207"/>
      <c r="H560" s="1207"/>
      <c r="I560" s="1207"/>
      <c r="J560" s="1207"/>
      <c r="K560" s="1207"/>
      <c r="L560" s="1207"/>
      <c r="M560" s="1207"/>
      <c r="N560" s="1207"/>
      <c r="O560" s="1207"/>
      <c r="P560" s="1207"/>
      <c r="Q560" s="1207"/>
      <c r="R560" s="1207"/>
      <c r="S560" s="1207"/>
      <c r="T560" s="1207"/>
      <c r="U560" s="1207"/>
      <c r="V560" s="1207"/>
      <c r="W560" s="1207"/>
      <c r="X560" s="1207"/>
      <c r="Y560" s="1207"/>
      <c r="Z560" s="1207"/>
      <c r="AA560" s="1207"/>
      <c r="AB560" s="1207"/>
      <c r="AC560" s="1207"/>
      <c r="AD560" s="1207"/>
      <c r="AE560" s="1207"/>
      <c r="AF560" s="1207"/>
      <c r="AG560" s="1207"/>
      <c r="AH560" s="1207"/>
      <c r="AI560" s="1207"/>
      <c r="AJ560" s="1207"/>
      <c r="AK560" s="1207"/>
      <c r="AL560" s="1207"/>
      <c r="AM560" s="1207"/>
      <c r="AN560" s="1207"/>
      <c r="AO560" s="1207"/>
      <c r="AP560" s="1207"/>
      <c r="AQ560" s="1207"/>
      <c r="AR560" s="1207"/>
      <c r="AS560" s="1207"/>
      <c r="AT560" s="1207"/>
      <c r="AU560" s="1207"/>
      <c r="AV560" s="1207"/>
      <c r="AW560" s="1207"/>
      <c r="AX560" s="1207"/>
      <c r="AY560" s="1207"/>
      <c r="AZ560" s="1207"/>
      <c r="BA560" s="1207"/>
      <c r="BB560" s="1207"/>
    </row>
    <row r="561" spans="1:54" ht="15.5" x14ac:dyDescent="0.35">
      <c r="A561" s="1206" t="s">
        <v>18672</v>
      </c>
      <c r="B561" s="1207"/>
      <c r="C561" s="1207"/>
      <c r="D561" s="1207"/>
      <c r="E561" s="1207"/>
      <c r="F561" s="1207"/>
      <c r="G561" s="1207"/>
      <c r="H561" s="1207"/>
      <c r="I561" s="1207"/>
      <c r="J561" s="1207"/>
      <c r="K561" s="1207"/>
      <c r="L561" s="1207"/>
      <c r="M561" s="1207"/>
      <c r="N561" s="1207"/>
      <c r="O561" s="1207"/>
      <c r="P561" s="1207"/>
      <c r="Q561" s="1207"/>
      <c r="R561" s="1207"/>
      <c r="S561" s="1207"/>
      <c r="T561" s="1207"/>
      <c r="U561" s="1207"/>
      <c r="V561" s="1207"/>
      <c r="W561" s="1207"/>
      <c r="X561" s="1207"/>
      <c r="Y561" s="1207"/>
      <c r="Z561" s="1207"/>
      <c r="AA561" s="1207"/>
      <c r="AB561" s="1207"/>
      <c r="AC561" s="1207"/>
      <c r="AD561" s="1207"/>
      <c r="AE561" s="1207"/>
      <c r="AF561" s="1207"/>
      <c r="AG561" s="1207"/>
      <c r="AH561" s="1207"/>
      <c r="AI561" s="1207"/>
      <c r="AJ561" s="1207"/>
      <c r="AK561" s="1207"/>
      <c r="AL561" s="1207"/>
      <c r="AM561" s="1207"/>
      <c r="AN561" s="1207"/>
      <c r="AO561" s="1207"/>
      <c r="AP561" s="1207"/>
      <c r="AQ561" s="1207"/>
      <c r="AR561" s="1207"/>
      <c r="AS561" s="1207"/>
      <c r="AT561" s="1207"/>
      <c r="AU561" s="1207"/>
      <c r="AV561" s="1207"/>
      <c r="AW561" s="1207"/>
      <c r="AX561" s="1207"/>
      <c r="AY561" s="1207"/>
      <c r="AZ561" s="1207"/>
      <c r="BA561" s="1207"/>
      <c r="BB561" s="1207"/>
    </row>
    <row r="562" spans="1:54" ht="15.5" x14ac:dyDescent="0.35">
      <c r="A562" s="1206" t="s">
        <v>18874</v>
      </c>
      <c r="B562" s="1207" t="s">
        <v>18875</v>
      </c>
      <c r="C562" s="1207"/>
      <c r="D562" s="1207"/>
      <c r="E562" s="1207"/>
      <c r="F562" s="1207"/>
      <c r="G562" s="1207"/>
      <c r="H562" s="1207"/>
      <c r="I562" s="1207"/>
      <c r="J562" s="1207"/>
      <c r="K562" s="1207"/>
      <c r="L562" s="1207"/>
      <c r="M562" s="1207"/>
      <c r="N562" s="1207"/>
      <c r="O562" s="1207"/>
      <c r="P562" s="1207"/>
      <c r="Q562" s="1207"/>
      <c r="R562" s="1207"/>
      <c r="S562" s="1207"/>
      <c r="T562" s="1207"/>
      <c r="U562" s="1207"/>
      <c r="V562" s="1207"/>
      <c r="W562" s="1207"/>
      <c r="X562" s="1207"/>
      <c r="Y562" s="1207"/>
      <c r="Z562" s="1207"/>
      <c r="AA562" s="1207"/>
      <c r="AB562" s="1207"/>
      <c r="AC562" s="1207"/>
      <c r="AD562" s="1207"/>
      <c r="AE562" s="1207"/>
      <c r="AF562" s="1207"/>
      <c r="AG562" s="1207"/>
      <c r="AH562" s="1207"/>
      <c r="AI562" s="1207"/>
      <c r="AJ562" s="1207"/>
      <c r="AK562" s="1207"/>
      <c r="AL562" s="1207"/>
      <c r="AM562" s="1207"/>
      <c r="AN562" s="1207"/>
      <c r="AO562" s="1207"/>
      <c r="AP562" s="1207"/>
      <c r="AQ562" s="1207"/>
      <c r="AR562" s="1207"/>
      <c r="AS562" s="1207"/>
      <c r="AT562" s="1207"/>
      <c r="AU562" s="1207"/>
      <c r="AV562" s="1207"/>
      <c r="AW562" s="1207"/>
      <c r="AX562" s="1207"/>
      <c r="AY562" s="1207"/>
      <c r="AZ562" s="1207"/>
      <c r="BA562" s="1207"/>
      <c r="BB562" s="1207"/>
    </row>
    <row r="563" spans="1:54" ht="15.5" x14ac:dyDescent="0.35">
      <c r="A563" s="1206" t="s">
        <v>18873</v>
      </c>
      <c r="B563" s="1207"/>
      <c r="C563" s="1207"/>
      <c r="D563" s="1207"/>
      <c r="E563" s="1207"/>
      <c r="F563" s="1207"/>
      <c r="G563" s="1207"/>
      <c r="H563" s="1207"/>
      <c r="I563" s="1207"/>
      <c r="J563" s="1207"/>
      <c r="K563" s="1207"/>
      <c r="L563" s="1207"/>
      <c r="M563" s="1207"/>
      <c r="N563" s="1207"/>
      <c r="O563" s="1207"/>
      <c r="P563" s="1207"/>
      <c r="Q563" s="1207"/>
      <c r="R563" s="1207"/>
      <c r="S563" s="1207"/>
      <c r="T563" s="1207"/>
      <c r="U563" s="1207"/>
      <c r="V563" s="1207"/>
      <c r="W563" s="1207"/>
      <c r="X563" s="1207"/>
      <c r="Y563" s="1207"/>
      <c r="Z563" s="1207"/>
      <c r="AA563" s="1207"/>
      <c r="AB563" s="1207"/>
      <c r="AC563" s="1207"/>
      <c r="AD563" s="1207"/>
      <c r="AE563" s="1207"/>
      <c r="AF563" s="1207"/>
      <c r="AG563" s="1207"/>
      <c r="AH563" s="1207"/>
      <c r="AI563" s="1207"/>
      <c r="AJ563" s="1207"/>
      <c r="AK563" s="1207"/>
      <c r="AL563" s="1207"/>
      <c r="AM563" s="1207"/>
      <c r="AN563" s="1207"/>
      <c r="AO563" s="1207"/>
      <c r="AP563" s="1207"/>
      <c r="AQ563" s="1207"/>
      <c r="AR563" s="1207"/>
      <c r="AS563" s="1207"/>
      <c r="AT563" s="1207"/>
      <c r="AU563" s="1207"/>
      <c r="AV563" s="1207"/>
      <c r="AW563" s="1207"/>
      <c r="AX563" s="1207"/>
      <c r="AY563" s="1207"/>
      <c r="AZ563" s="1207"/>
      <c r="BA563" s="1207"/>
      <c r="BB563" s="1207"/>
    </row>
    <row r="564" spans="1:54" ht="15.5" x14ac:dyDescent="0.35">
      <c r="A564" s="1206" t="s">
        <v>18876</v>
      </c>
      <c r="B564" s="1207"/>
      <c r="C564" s="1207"/>
      <c r="D564" s="1207"/>
      <c r="E564" s="1207"/>
      <c r="F564" s="1207"/>
      <c r="G564" s="1207"/>
      <c r="H564" s="1207"/>
      <c r="I564" s="1207"/>
      <c r="J564" s="1207"/>
      <c r="K564" s="1207"/>
      <c r="L564" s="1207"/>
      <c r="M564" s="1207"/>
      <c r="N564" s="1207"/>
      <c r="O564" s="1207"/>
      <c r="P564" s="1207"/>
      <c r="Q564" s="1207"/>
      <c r="R564" s="1207"/>
      <c r="S564" s="1207"/>
      <c r="T564" s="1207"/>
      <c r="U564" s="1207"/>
      <c r="V564" s="1207"/>
      <c r="W564" s="1207"/>
      <c r="X564" s="1207"/>
      <c r="Y564" s="1207"/>
      <c r="Z564" s="1207"/>
      <c r="AA564" s="1207"/>
      <c r="AB564" s="1207"/>
      <c r="AC564" s="1207"/>
      <c r="AD564" s="1207"/>
      <c r="AE564" s="1207"/>
      <c r="AF564" s="1207"/>
      <c r="AG564" s="1207"/>
      <c r="AH564" s="1207"/>
      <c r="AI564" s="1207"/>
      <c r="AJ564" s="1207"/>
      <c r="AK564" s="1207"/>
      <c r="AL564" s="1207"/>
      <c r="AM564" s="1207"/>
      <c r="AN564" s="1207"/>
      <c r="AO564" s="1207"/>
      <c r="AP564" s="1207"/>
      <c r="AQ564" s="1207"/>
      <c r="AR564" s="1207"/>
      <c r="AS564" s="1207"/>
      <c r="AT564" s="1207"/>
      <c r="AU564" s="1207"/>
      <c r="AV564" s="1207"/>
      <c r="AW564" s="1207"/>
      <c r="AX564" s="1207"/>
      <c r="AY564" s="1207"/>
      <c r="AZ564" s="1207"/>
      <c r="BA564" s="1207"/>
      <c r="BB564" s="1207"/>
    </row>
    <row r="565" spans="1:54" ht="15.5" x14ac:dyDescent="0.35">
      <c r="A565" s="1206" t="s">
        <v>18877</v>
      </c>
      <c r="B565" s="1207" t="s">
        <v>18728</v>
      </c>
      <c r="C565" s="1207"/>
      <c r="D565" s="1207"/>
      <c r="E565" s="1207"/>
      <c r="F565" s="1207"/>
      <c r="G565" s="1207"/>
      <c r="H565" s="1207"/>
      <c r="I565" s="1207"/>
      <c r="J565" s="1207"/>
      <c r="K565" s="1207"/>
      <c r="L565" s="1207"/>
      <c r="M565" s="1207"/>
      <c r="N565" s="1207"/>
      <c r="O565" s="1207"/>
      <c r="P565" s="1207"/>
      <c r="Q565" s="1207"/>
      <c r="R565" s="1207"/>
      <c r="S565" s="1207"/>
      <c r="T565" s="1207"/>
      <c r="U565" s="1207"/>
      <c r="V565" s="1207"/>
      <c r="W565" s="1207"/>
      <c r="X565" s="1207"/>
      <c r="Y565" s="1207"/>
      <c r="Z565" s="1207"/>
      <c r="AA565" s="1207"/>
      <c r="AB565" s="1207"/>
      <c r="AC565" s="1207"/>
      <c r="AD565" s="1207"/>
      <c r="AE565" s="1207"/>
      <c r="AF565" s="1207"/>
      <c r="AG565" s="1207"/>
      <c r="AH565" s="1207"/>
      <c r="AI565" s="1207"/>
      <c r="AJ565" s="1207"/>
      <c r="AK565" s="1207"/>
      <c r="AL565" s="1207"/>
      <c r="AM565" s="1207"/>
      <c r="AN565" s="1207"/>
      <c r="AO565" s="1207"/>
      <c r="AP565" s="1207"/>
      <c r="AQ565" s="1207"/>
      <c r="AR565" s="1207"/>
      <c r="AS565" s="1207"/>
      <c r="AT565" s="1207"/>
      <c r="AU565" s="1207"/>
      <c r="AV565" s="1207"/>
      <c r="AW565" s="1207"/>
      <c r="AX565" s="1207"/>
      <c r="AY565" s="1207"/>
      <c r="AZ565" s="1207"/>
      <c r="BA565" s="1207"/>
      <c r="BB565" s="1207"/>
    </row>
    <row r="566" spans="1:54" ht="15.5" x14ac:dyDescent="0.35">
      <c r="A566" s="1206" t="s">
        <v>18644</v>
      </c>
      <c r="B566" s="1207"/>
      <c r="C566" s="1207"/>
      <c r="D566" s="1207"/>
      <c r="E566" s="1207"/>
      <c r="F566" s="1207"/>
      <c r="G566" s="1207"/>
      <c r="H566" s="1207"/>
      <c r="I566" s="1207"/>
      <c r="J566" s="1207"/>
      <c r="K566" s="1207"/>
      <c r="L566" s="1207"/>
      <c r="M566" s="1207"/>
      <c r="N566" s="1207"/>
      <c r="O566" s="1207"/>
      <c r="P566" s="1207"/>
      <c r="Q566" s="1207"/>
      <c r="R566" s="1207"/>
      <c r="S566" s="1207"/>
      <c r="T566" s="1207"/>
      <c r="U566" s="1207"/>
      <c r="V566" s="1207"/>
      <c r="W566" s="1207"/>
      <c r="X566" s="1207"/>
      <c r="Y566" s="1207"/>
      <c r="Z566" s="1207"/>
      <c r="AA566" s="1207"/>
      <c r="AB566" s="1207"/>
      <c r="AC566" s="1207"/>
      <c r="AD566" s="1207"/>
      <c r="AE566" s="1207"/>
      <c r="AF566" s="1207"/>
      <c r="AG566" s="1207"/>
      <c r="AH566" s="1207"/>
      <c r="AI566" s="1207"/>
      <c r="AJ566" s="1207"/>
      <c r="AK566" s="1207"/>
      <c r="AL566" s="1207"/>
      <c r="AM566" s="1207"/>
      <c r="AN566" s="1207"/>
      <c r="AO566" s="1207"/>
      <c r="AP566" s="1207"/>
      <c r="AQ566" s="1207"/>
      <c r="AR566" s="1207"/>
      <c r="AS566" s="1207"/>
      <c r="AT566" s="1207"/>
      <c r="AU566" s="1207"/>
      <c r="AV566" s="1207"/>
      <c r="AW566" s="1207"/>
      <c r="AX566" s="1207"/>
      <c r="AY566" s="1207"/>
      <c r="AZ566" s="1207"/>
      <c r="BA566" s="1207"/>
      <c r="BB566" s="1207"/>
    </row>
    <row r="567" spans="1:54" ht="15.5" x14ac:dyDescent="0.35">
      <c r="A567" s="1206" t="s">
        <v>18857</v>
      </c>
      <c r="B567" s="1207"/>
      <c r="C567" s="1207"/>
      <c r="D567" s="1207"/>
      <c r="E567" s="1207"/>
      <c r="F567" s="1207"/>
      <c r="G567" s="1207"/>
      <c r="H567" s="1207"/>
      <c r="I567" s="1207"/>
      <c r="J567" s="1207"/>
      <c r="K567" s="1207"/>
      <c r="L567" s="1207"/>
      <c r="M567" s="1207"/>
      <c r="N567" s="1207"/>
      <c r="O567" s="1207"/>
      <c r="P567" s="1207"/>
      <c r="Q567" s="1207"/>
      <c r="R567" s="1207"/>
      <c r="S567" s="1207"/>
      <c r="T567" s="1207"/>
      <c r="U567" s="1207"/>
      <c r="V567" s="1207"/>
      <c r="W567" s="1207"/>
      <c r="X567" s="1207"/>
      <c r="Y567" s="1207"/>
      <c r="Z567" s="1207"/>
      <c r="AA567" s="1207"/>
      <c r="AB567" s="1207"/>
      <c r="AC567" s="1207"/>
      <c r="AD567" s="1207"/>
      <c r="AE567" s="1207"/>
      <c r="AF567" s="1207"/>
      <c r="AG567" s="1207"/>
      <c r="AH567" s="1207"/>
      <c r="AI567" s="1207"/>
      <c r="AJ567" s="1207"/>
      <c r="AK567" s="1207"/>
      <c r="AL567" s="1207"/>
      <c r="AM567" s="1207"/>
      <c r="AN567" s="1207"/>
      <c r="AO567" s="1207"/>
      <c r="AP567" s="1207"/>
      <c r="AQ567" s="1207"/>
      <c r="AR567" s="1207"/>
      <c r="AS567" s="1207"/>
      <c r="AT567" s="1207"/>
      <c r="AU567" s="1207"/>
      <c r="AV567" s="1207"/>
      <c r="AW567" s="1207"/>
      <c r="AX567" s="1207"/>
      <c r="AY567" s="1207"/>
      <c r="AZ567" s="1207"/>
      <c r="BA567" s="1207"/>
      <c r="BB567" s="1207"/>
    </row>
    <row r="568" spans="1:54" ht="15.5" x14ac:dyDescent="0.35">
      <c r="A568" s="1206"/>
      <c r="B568" s="1207" t="s">
        <v>18657</v>
      </c>
      <c r="C568" s="1207"/>
      <c r="D568" s="1207"/>
      <c r="E568" s="1207"/>
      <c r="F568" s="1207"/>
      <c r="G568" s="1207"/>
      <c r="H568" s="1207"/>
      <c r="I568" s="1207"/>
      <c r="J568" s="1207"/>
      <c r="K568" s="1207"/>
      <c r="L568" s="1207"/>
      <c r="M568" s="1207"/>
      <c r="N568" s="1207"/>
      <c r="O568" s="1207"/>
      <c r="P568" s="1207"/>
      <c r="Q568" s="1207"/>
      <c r="R568" s="1207"/>
      <c r="S568" s="1207"/>
      <c r="T568" s="1207"/>
      <c r="U568" s="1207"/>
      <c r="V568" s="1207"/>
      <c r="W568" s="1207"/>
      <c r="X568" s="1207"/>
      <c r="Y568" s="1207"/>
      <c r="Z568" s="1207"/>
      <c r="AA568" s="1207"/>
      <c r="AB568" s="1207"/>
      <c r="AC568" s="1207"/>
      <c r="AD568" s="1207"/>
      <c r="AE568" s="1207"/>
      <c r="AF568" s="1207"/>
      <c r="AG568" s="1207"/>
      <c r="AH568" s="1207"/>
      <c r="AI568" s="1207"/>
      <c r="AJ568" s="1207"/>
      <c r="AK568" s="1207"/>
      <c r="AL568" s="1207"/>
      <c r="AM568" s="1207"/>
      <c r="AN568" s="1207"/>
      <c r="AO568" s="1207"/>
      <c r="AP568" s="1207"/>
      <c r="AQ568" s="1207"/>
      <c r="AR568" s="1207"/>
      <c r="AS568" s="1207"/>
      <c r="AT568" s="1207"/>
      <c r="AU568" s="1207"/>
      <c r="AV568" s="1207"/>
      <c r="AW568" s="1207"/>
      <c r="AX568" s="1207"/>
      <c r="AY568" s="1207"/>
      <c r="AZ568" s="1207"/>
      <c r="BA568" s="1207"/>
      <c r="BB568" s="1207"/>
    </row>
    <row r="569" spans="1:54" ht="15.5" x14ac:dyDescent="0.35">
      <c r="A569" s="1206" t="s">
        <v>18658</v>
      </c>
      <c r="B569" s="1207"/>
      <c r="C569" s="1207"/>
      <c r="D569" s="1207"/>
      <c r="E569" s="1207"/>
      <c r="F569" s="1207"/>
      <c r="G569" s="1207"/>
      <c r="H569" s="1207"/>
      <c r="I569" s="1207"/>
      <c r="J569" s="1207"/>
      <c r="K569" s="1207"/>
      <c r="L569" s="1207"/>
      <c r="M569" s="1207"/>
      <c r="N569" s="1207"/>
      <c r="O569" s="1207"/>
      <c r="P569" s="1207"/>
      <c r="Q569" s="1207"/>
      <c r="R569" s="1207"/>
      <c r="S569" s="1207"/>
      <c r="T569" s="1207"/>
      <c r="U569" s="1207"/>
      <c r="V569" s="1207"/>
      <c r="W569" s="1207"/>
      <c r="X569" s="1207"/>
      <c r="Y569" s="1207"/>
      <c r="Z569" s="1207"/>
      <c r="AA569" s="1207"/>
      <c r="AB569" s="1207"/>
      <c r="AC569" s="1207"/>
      <c r="AD569" s="1207"/>
      <c r="AE569" s="1207"/>
      <c r="AF569" s="1207"/>
      <c r="AG569" s="1207"/>
      <c r="AH569" s="1207"/>
      <c r="AI569" s="1207"/>
      <c r="AJ569" s="1207"/>
      <c r="AK569" s="1207"/>
      <c r="AL569" s="1207"/>
      <c r="AM569" s="1207"/>
      <c r="AN569" s="1207"/>
      <c r="AO569" s="1207"/>
      <c r="AP569" s="1207"/>
      <c r="AQ569" s="1207"/>
      <c r="AR569" s="1207"/>
      <c r="AS569" s="1207"/>
      <c r="AT569" s="1207"/>
      <c r="AU569" s="1207"/>
      <c r="AV569" s="1207"/>
      <c r="AW569" s="1207"/>
      <c r="AX569" s="1207"/>
      <c r="AY569" s="1207"/>
      <c r="AZ569" s="1207"/>
      <c r="BA569" s="1207"/>
      <c r="BB569" s="1207"/>
    </row>
    <row r="570" spans="1:54" ht="15.5" x14ac:dyDescent="0.35">
      <c r="A570" s="1206" t="s">
        <v>18878</v>
      </c>
      <c r="B570" s="1207" t="s">
        <v>18875</v>
      </c>
      <c r="C570" s="1207"/>
      <c r="D570" s="1207"/>
      <c r="E570" s="1207"/>
      <c r="F570" s="1207"/>
      <c r="G570" s="1207"/>
      <c r="H570" s="1207"/>
      <c r="I570" s="1207"/>
      <c r="J570" s="1207"/>
      <c r="K570" s="1207"/>
      <c r="L570" s="1207"/>
      <c r="M570" s="1207"/>
      <c r="N570" s="1207"/>
      <c r="O570" s="1207"/>
      <c r="P570" s="1207"/>
      <c r="Q570" s="1207"/>
      <c r="R570" s="1207"/>
      <c r="S570" s="1207"/>
      <c r="T570" s="1207"/>
      <c r="U570" s="1207"/>
      <c r="V570" s="1207"/>
      <c r="W570" s="1207"/>
      <c r="X570" s="1207"/>
      <c r="Y570" s="1207"/>
      <c r="Z570" s="1207"/>
      <c r="AA570" s="1207"/>
      <c r="AB570" s="1207"/>
      <c r="AC570" s="1207"/>
      <c r="AD570" s="1207"/>
      <c r="AE570" s="1207"/>
      <c r="AF570" s="1207"/>
      <c r="AG570" s="1207"/>
      <c r="AH570" s="1207"/>
      <c r="AI570" s="1207"/>
      <c r="AJ570" s="1207"/>
      <c r="AK570" s="1207"/>
      <c r="AL570" s="1207"/>
      <c r="AM570" s="1207"/>
      <c r="AN570" s="1207"/>
      <c r="AO570" s="1207"/>
      <c r="AP570" s="1207"/>
      <c r="AQ570" s="1207"/>
      <c r="AR570" s="1207"/>
      <c r="AS570" s="1207"/>
      <c r="AT570" s="1207"/>
      <c r="AU570" s="1207"/>
      <c r="AV570" s="1207"/>
      <c r="AW570" s="1207"/>
      <c r="AX570" s="1207"/>
      <c r="AY570" s="1207"/>
      <c r="AZ570" s="1207"/>
      <c r="BA570" s="1207"/>
      <c r="BB570" s="1207"/>
    </row>
    <row r="571" spans="1:54" ht="15.5" x14ac:dyDescent="0.35">
      <c r="A571" s="1206" t="s">
        <v>18873</v>
      </c>
      <c r="B571" s="1207" t="s">
        <v>18728</v>
      </c>
      <c r="C571" s="1207"/>
      <c r="D571" s="1207"/>
      <c r="E571" s="1207"/>
      <c r="F571" s="1207"/>
      <c r="G571" s="1207"/>
      <c r="H571" s="1207"/>
      <c r="I571" s="1207"/>
      <c r="J571" s="1207"/>
      <c r="K571" s="1207"/>
      <c r="L571" s="1207"/>
      <c r="M571" s="1207"/>
      <c r="N571" s="1207"/>
      <c r="O571" s="1207"/>
      <c r="P571" s="1207"/>
      <c r="Q571" s="1207"/>
      <c r="R571" s="1207"/>
      <c r="S571" s="1207"/>
      <c r="T571" s="1207"/>
      <c r="U571" s="1207"/>
      <c r="V571" s="1207"/>
      <c r="W571" s="1207"/>
      <c r="X571" s="1207"/>
      <c r="Y571" s="1207"/>
      <c r="Z571" s="1207"/>
      <c r="AA571" s="1207"/>
      <c r="AB571" s="1207"/>
      <c r="AC571" s="1207"/>
      <c r="AD571" s="1207"/>
      <c r="AE571" s="1207"/>
      <c r="AF571" s="1207"/>
      <c r="AG571" s="1207"/>
      <c r="AH571" s="1207"/>
      <c r="AI571" s="1207"/>
      <c r="AJ571" s="1207"/>
      <c r="AK571" s="1207"/>
      <c r="AL571" s="1207"/>
      <c r="AM571" s="1207"/>
      <c r="AN571" s="1207"/>
      <c r="AO571" s="1207"/>
      <c r="AP571" s="1207"/>
      <c r="AQ571" s="1207"/>
      <c r="AR571" s="1207"/>
      <c r="AS571" s="1207"/>
      <c r="AT571" s="1207"/>
      <c r="AU571" s="1207"/>
      <c r="AV571" s="1207"/>
      <c r="AW571" s="1207"/>
      <c r="AX571" s="1207"/>
      <c r="AY571" s="1207"/>
      <c r="AZ571" s="1207"/>
      <c r="BA571" s="1207"/>
      <c r="BB571" s="1207"/>
    </row>
    <row r="572" spans="1:54" ht="15.5" x14ac:dyDescent="0.35">
      <c r="A572" s="1206" t="s">
        <v>18644</v>
      </c>
      <c r="B572" s="1207"/>
      <c r="C572" s="1207"/>
      <c r="D572" s="1207"/>
      <c r="E572" s="1207"/>
      <c r="F572" s="1207"/>
      <c r="G572" s="1207"/>
      <c r="H572" s="1207"/>
      <c r="I572" s="1207"/>
      <c r="J572" s="1207"/>
      <c r="K572" s="1207"/>
      <c r="L572" s="1207"/>
      <c r="M572" s="1207"/>
      <c r="N572" s="1207"/>
      <c r="O572" s="1207"/>
      <c r="P572" s="1207"/>
      <c r="Q572" s="1207"/>
      <c r="R572" s="1207"/>
      <c r="S572" s="1207"/>
      <c r="T572" s="1207"/>
      <c r="U572" s="1207"/>
      <c r="V572" s="1207"/>
      <c r="W572" s="1207"/>
      <c r="X572" s="1207"/>
      <c r="Y572" s="1207"/>
      <c r="Z572" s="1207"/>
      <c r="AA572" s="1207"/>
      <c r="AB572" s="1207"/>
      <c r="AC572" s="1207"/>
      <c r="AD572" s="1207"/>
      <c r="AE572" s="1207"/>
      <c r="AF572" s="1207"/>
      <c r="AG572" s="1207"/>
      <c r="AH572" s="1207"/>
      <c r="AI572" s="1207"/>
      <c r="AJ572" s="1207"/>
      <c r="AK572" s="1207"/>
      <c r="AL572" s="1207"/>
      <c r="AM572" s="1207"/>
      <c r="AN572" s="1207"/>
      <c r="AO572" s="1207"/>
      <c r="AP572" s="1207"/>
      <c r="AQ572" s="1207"/>
      <c r="AR572" s="1207"/>
      <c r="AS572" s="1207"/>
      <c r="AT572" s="1207"/>
      <c r="AU572" s="1207"/>
      <c r="AV572" s="1207"/>
      <c r="AW572" s="1207"/>
      <c r="AX572" s="1207"/>
      <c r="AY572" s="1207"/>
      <c r="AZ572" s="1207"/>
      <c r="BA572" s="1207"/>
      <c r="BB572" s="1207"/>
    </row>
    <row r="573" spans="1:54" ht="15.5" x14ac:dyDescent="0.35">
      <c r="A573" s="1206" t="s">
        <v>18857</v>
      </c>
      <c r="B573" s="1207"/>
      <c r="C573" s="1207"/>
      <c r="D573" s="1207"/>
      <c r="E573" s="1207"/>
      <c r="F573" s="1207"/>
      <c r="G573" s="1207"/>
      <c r="H573" s="1207"/>
      <c r="I573" s="1207"/>
      <c r="J573" s="1207"/>
      <c r="K573" s="1207"/>
      <c r="L573" s="1207"/>
      <c r="M573" s="1207"/>
      <c r="N573" s="1207"/>
      <c r="O573" s="1207"/>
      <c r="P573" s="1207"/>
      <c r="Q573" s="1207"/>
      <c r="R573" s="1207"/>
      <c r="S573" s="1207"/>
      <c r="T573" s="1207"/>
      <c r="U573" s="1207"/>
      <c r="V573" s="1207"/>
      <c r="W573" s="1207"/>
      <c r="X573" s="1207"/>
      <c r="Y573" s="1207"/>
      <c r="Z573" s="1207"/>
      <c r="AA573" s="1207"/>
      <c r="AB573" s="1207"/>
      <c r="AC573" s="1207"/>
      <c r="AD573" s="1207"/>
      <c r="AE573" s="1207"/>
      <c r="AF573" s="1207"/>
      <c r="AG573" s="1207"/>
      <c r="AH573" s="1207"/>
      <c r="AI573" s="1207"/>
      <c r="AJ573" s="1207"/>
      <c r="AK573" s="1207"/>
      <c r="AL573" s="1207"/>
      <c r="AM573" s="1207"/>
      <c r="AN573" s="1207"/>
      <c r="AO573" s="1207"/>
      <c r="AP573" s="1207"/>
      <c r="AQ573" s="1207"/>
      <c r="AR573" s="1207"/>
      <c r="AS573" s="1207"/>
      <c r="AT573" s="1207"/>
      <c r="AU573" s="1207"/>
      <c r="AV573" s="1207"/>
      <c r="AW573" s="1207"/>
      <c r="AX573" s="1207"/>
      <c r="AY573" s="1207"/>
      <c r="AZ573" s="1207"/>
      <c r="BA573" s="1207"/>
      <c r="BB573" s="1207"/>
    </row>
    <row r="574" spans="1:54" ht="15.5" x14ac:dyDescent="0.35">
      <c r="A574" s="1206" t="s">
        <v>18879</v>
      </c>
      <c r="B574" s="1207"/>
      <c r="C574" s="1207"/>
      <c r="D574" s="1207"/>
      <c r="E574" s="1207"/>
      <c r="F574" s="1207"/>
      <c r="G574" s="1207"/>
      <c r="H574" s="1207"/>
      <c r="I574" s="1207"/>
      <c r="J574" s="1207"/>
      <c r="K574" s="1207"/>
      <c r="L574" s="1207"/>
      <c r="M574" s="1207"/>
      <c r="N574" s="1207"/>
      <c r="O574" s="1207"/>
      <c r="P574" s="1207"/>
      <c r="Q574" s="1207"/>
      <c r="R574" s="1207"/>
      <c r="S574" s="1207"/>
      <c r="T574" s="1207"/>
      <c r="U574" s="1207"/>
      <c r="V574" s="1207"/>
      <c r="W574" s="1207"/>
      <c r="X574" s="1207"/>
      <c r="Y574" s="1207"/>
      <c r="Z574" s="1207"/>
      <c r="AA574" s="1207"/>
      <c r="AB574" s="1207"/>
      <c r="AC574" s="1207"/>
      <c r="AD574" s="1207"/>
      <c r="AE574" s="1207"/>
      <c r="AF574" s="1207"/>
      <c r="AG574" s="1207"/>
      <c r="AH574" s="1207"/>
      <c r="AI574" s="1207"/>
      <c r="AJ574" s="1207"/>
      <c r="AK574" s="1207"/>
      <c r="AL574" s="1207"/>
      <c r="AM574" s="1207"/>
      <c r="AN574" s="1207"/>
      <c r="AO574" s="1207"/>
      <c r="AP574" s="1207"/>
      <c r="AQ574" s="1207"/>
      <c r="AR574" s="1207"/>
      <c r="AS574" s="1207"/>
      <c r="AT574" s="1207"/>
      <c r="AU574" s="1207"/>
      <c r="AV574" s="1207"/>
      <c r="AW574" s="1207"/>
      <c r="AX574" s="1207"/>
      <c r="AY574" s="1207"/>
      <c r="AZ574" s="1207"/>
      <c r="BA574" s="1207"/>
      <c r="BB574" s="1207"/>
    </row>
    <row r="575" spans="1:54" ht="15.5" x14ac:dyDescent="0.35">
      <c r="A575" s="1206" t="s">
        <v>18880</v>
      </c>
      <c r="B575" s="1207"/>
      <c r="C575" s="1207"/>
      <c r="D575" s="1207"/>
      <c r="E575" s="1207"/>
      <c r="F575" s="1207"/>
      <c r="G575" s="1207"/>
      <c r="H575" s="1207"/>
      <c r="I575" s="1207"/>
      <c r="J575" s="1207"/>
      <c r="K575" s="1207"/>
      <c r="L575" s="1207"/>
      <c r="M575" s="1207"/>
      <c r="N575" s="1207"/>
      <c r="O575" s="1207"/>
      <c r="P575" s="1207"/>
      <c r="Q575" s="1207"/>
      <c r="R575" s="1207"/>
      <c r="S575" s="1207"/>
      <c r="T575" s="1207"/>
      <c r="U575" s="1207"/>
      <c r="V575" s="1207"/>
      <c r="W575" s="1207"/>
      <c r="X575" s="1207"/>
      <c r="Y575" s="1207"/>
      <c r="Z575" s="1207"/>
      <c r="AA575" s="1207"/>
      <c r="AB575" s="1207"/>
      <c r="AC575" s="1207"/>
      <c r="AD575" s="1207"/>
      <c r="AE575" s="1207"/>
      <c r="AF575" s="1207"/>
      <c r="AG575" s="1207"/>
      <c r="AH575" s="1207"/>
      <c r="AI575" s="1207"/>
      <c r="AJ575" s="1207"/>
      <c r="AK575" s="1207"/>
      <c r="AL575" s="1207"/>
      <c r="AM575" s="1207"/>
      <c r="AN575" s="1207"/>
      <c r="AO575" s="1207"/>
      <c r="AP575" s="1207"/>
      <c r="AQ575" s="1207"/>
      <c r="AR575" s="1207"/>
      <c r="AS575" s="1207"/>
      <c r="AT575" s="1207"/>
      <c r="AU575" s="1207"/>
      <c r="AV575" s="1207"/>
      <c r="AW575" s="1207"/>
      <c r="AX575" s="1207"/>
      <c r="AY575" s="1207"/>
      <c r="AZ575" s="1207"/>
      <c r="BA575" s="1207"/>
      <c r="BB575" s="1207"/>
    </row>
    <row r="576" spans="1:54" ht="15.5" x14ac:dyDescent="0.35">
      <c r="A576" s="1206" t="s">
        <v>18881</v>
      </c>
      <c r="B576" s="1207"/>
      <c r="C576" s="1207"/>
      <c r="D576" s="1207"/>
      <c r="E576" s="1207"/>
      <c r="F576" s="1207"/>
      <c r="G576" s="1207"/>
      <c r="H576" s="1207"/>
      <c r="I576" s="1207"/>
      <c r="J576" s="1207"/>
      <c r="K576" s="1207"/>
      <c r="L576" s="1207"/>
      <c r="M576" s="1207"/>
      <c r="N576" s="1207"/>
      <c r="O576" s="1207"/>
      <c r="P576" s="1207"/>
      <c r="Q576" s="1207"/>
      <c r="R576" s="1207"/>
      <c r="S576" s="1207"/>
      <c r="T576" s="1207"/>
      <c r="U576" s="1207"/>
      <c r="V576" s="1207"/>
      <c r="W576" s="1207"/>
      <c r="X576" s="1207"/>
      <c r="Y576" s="1207"/>
      <c r="Z576" s="1207"/>
      <c r="AA576" s="1207"/>
      <c r="AB576" s="1207"/>
      <c r="AC576" s="1207"/>
      <c r="AD576" s="1207"/>
      <c r="AE576" s="1207"/>
      <c r="AF576" s="1207"/>
      <c r="AG576" s="1207"/>
      <c r="AH576" s="1207"/>
      <c r="AI576" s="1207"/>
      <c r="AJ576" s="1207"/>
      <c r="AK576" s="1207"/>
      <c r="AL576" s="1207"/>
      <c r="AM576" s="1207"/>
      <c r="AN576" s="1207"/>
      <c r="AO576" s="1207"/>
      <c r="AP576" s="1207"/>
      <c r="AQ576" s="1207"/>
      <c r="AR576" s="1207"/>
      <c r="AS576" s="1207"/>
      <c r="AT576" s="1207"/>
      <c r="AU576" s="1207"/>
      <c r="AV576" s="1207"/>
      <c r="AW576" s="1207"/>
      <c r="AX576" s="1207"/>
      <c r="AY576" s="1207"/>
      <c r="AZ576" s="1207"/>
      <c r="BA576" s="1207"/>
      <c r="BB576" s="1207"/>
    </row>
    <row r="577" spans="1:54" ht="15.5" x14ac:dyDescent="0.35">
      <c r="A577" s="1206" t="s">
        <v>18882</v>
      </c>
      <c r="B577" s="1207" t="s">
        <v>18671</v>
      </c>
      <c r="C577" s="1207"/>
      <c r="D577" s="1207"/>
      <c r="E577" s="1207"/>
      <c r="F577" s="1207"/>
      <c r="G577" s="1207"/>
      <c r="H577" s="1207"/>
      <c r="I577" s="1207"/>
      <c r="J577" s="1207"/>
      <c r="K577" s="1207"/>
      <c r="L577" s="1207"/>
      <c r="M577" s="1207"/>
      <c r="N577" s="1207"/>
      <c r="O577" s="1207"/>
      <c r="P577" s="1207"/>
      <c r="Q577" s="1207"/>
      <c r="R577" s="1207"/>
      <c r="S577" s="1207"/>
      <c r="T577" s="1207"/>
      <c r="U577" s="1207"/>
      <c r="V577" s="1207"/>
      <c r="W577" s="1207"/>
      <c r="X577" s="1207"/>
      <c r="Y577" s="1207"/>
      <c r="Z577" s="1207"/>
      <c r="AA577" s="1207"/>
      <c r="AB577" s="1207"/>
      <c r="AC577" s="1207"/>
      <c r="AD577" s="1207"/>
      <c r="AE577" s="1207"/>
      <c r="AF577" s="1207"/>
      <c r="AG577" s="1207"/>
      <c r="AH577" s="1207"/>
      <c r="AI577" s="1207"/>
      <c r="AJ577" s="1207"/>
      <c r="AK577" s="1207"/>
      <c r="AL577" s="1207"/>
      <c r="AM577" s="1207"/>
      <c r="AN577" s="1207"/>
      <c r="AO577" s="1207"/>
      <c r="AP577" s="1207"/>
      <c r="AQ577" s="1207"/>
      <c r="AR577" s="1207"/>
      <c r="AS577" s="1207"/>
      <c r="AT577" s="1207"/>
      <c r="AU577" s="1207"/>
      <c r="AV577" s="1207"/>
      <c r="AW577" s="1207"/>
      <c r="AX577" s="1207"/>
      <c r="AY577" s="1207"/>
      <c r="AZ577" s="1207"/>
      <c r="BA577" s="1207"/>
      <c r="BB577" s="1207"/>
    </row>
    <row r="578" spans="1:54" ht="15.5" x14ac:dyDescent="0.35">
      <c r="A578" s="1206" t="s">
        <v>18672</v>
      </c>
      <c r="B578" s="1207"/>
      <c r="C578" s="1207"/>
      <c r="D578" s="1207"/>
      <c r="E578" s="1207"/>
      <c r="F578" s="1207"/>
      <c r="G578" s="1207"/>
      <c r="H578" s="1207"/>
      <c r="I578" s="1207"/>
      <c r="J578" s="1207"/>
      <c r="K578" s="1207"/>
      <c r="L578" s="1207"/>
      <c r="M578" s="1207"/>
      <c r="N578" s="1207"/>
      <c r="O578" s="1207"/>
      <c r="P578" s="1207"/>
      <c r="Q578" s="1207"/>
      <c r="R578" s="1207"/>
      <c r="S578" s="1207"/>
      <c r="T578" s="1207"/>
      <c r="U578" s="1207"/>
      <c r="V578" s="1207"/>
      <c r="W578" s="1207"/>
      <c r="X578" s="1207"/>
      <c r="Y578" s="1207"/>
      <c r="Z578" s="1207"/>
      <c r="AA578" s="1207"/>
      <c r="AB578" s="1207"/>
      <c r="AC578" s="1207"/>
      <c r="AD578" s="1207"/>
      <c r="AE578" s="1207"/>
      <c r="AF578" s="1207"/>
      <c r="AG578" s="1207"/>
      <c r="AH578" s="1207"/>
      <c r="AI578" s="1207"/>
      <c r="AJ578" s="1207"/>
      <c r="AK578" s="1207"/>
      <c r="AL578" s="1207"/>
      <c r="AM578" s="1207"/>
      <c r="AN578" s="1207"/>
      <c r="AO578" s="1207"/>
      <c r="AP578" s="1207"/>
      <c r="AQ578" s="1207"/>
      <c r="AR578" s="1207"/>
      <c r="AS578" s="1207"/>
      <c r="AT578" s="1207"/>
      <c r="AU578" s="1207"/>
      <c r="AV578" s="1207"/>
      <c r="AW578" s="1207"/>
      <c r="AX578" s="1207"/>
      <c r="AY578" s="1207"/>
      <c r="AZ578" s="1207"/>
      <c r="BA578" s="1207"/>
      <c r="BB578" s="1207"/>
    </row>
    <row r="579" spans="1:54" ht="15.5" x14ac:dyDescent="0.35">
      <c r="A579" s="1206" t="s">
        <v>18874</v>
      </c>
      <c r="B579" s="1207" t="s">
        <v>18876</v>
      </c>
      <c r="C579" s="1207"/>
      <c r="D579" s="1207"/>
      <c r="E579" s="1207"/>
      <c r="F579" s="1207"/>
      <c r="G579" s="1207"/>
      <c r="H579" s="1207"/>
      <c r="I579" s="1207"/>
      <c r="J579" s="1207"/>
      <c r="K579" s="1207"/>
      <c r="L579" s="1207"/>
      <c r="M579" s="1207"/>
      <c r="N579" s="1207"/>
      <c r="O579" s="1207"/>
      <c r="P579" s="1207"/>
      <c r="Q579" s="1207"/>
      <c r="R579" s="1207"/>
      <c r="S579" s="1207"/>
      <c r="T579" s="1207"/>
      <c r="U579" s="1207"/>
      <c r="V579" s="1207"/>
      <c r="W579" s="1207"/>
      <c r="X579" s="1207"/>
      <c r="Y579" s="1207"/>
      <c r="Z579" s="1207"/>
      <c r="AA579" s="1207"/>
      <c r="AB579" s="1207"/>
      <c r="AC579" s="1207"/>
      <c r="AD579" s="1207"/>
      <c r="AE579" s="1207"/>
      <c r="AF579" s="1207"/>
      <c r="AG579" s="1207"/>
      <c r="AH579" s="1207"/>
      <c r="AI579" s="1207"/>
      <c r="AJ579" s="1207"/>
      <c r="AK579" s="1207"/>
      <c r="AL579" s="1207"/>
      <c r="AM579" s="1207"/>
      <c r="AN579" s="1207"/>
      <c r="AO579" s="1207"/>
      <c r="AP579" s="1207"/>
      <c r="AQ579" s="1207"/>
      <c r="AR579" s="1207"/>
      <c r="AS579" s="1207"/>
      <c r="AT579" s="1207"/>
      <c r="AU579" s="1207"/>
      <c r="AV579" s="1207"/>
      <c r="AW579" s="1207"/>
      <c r="AX579" s="1207"/>
      <c r="AY579" s="1207"/>
      <c r="AZ579" s="1207"/>
      <c r="BA579" s="1207"/>
      <c r="BB579" s="1207"/>
    </row>
    <row r="580" spans="1:54" ht="15.5" x14ac:dyDescent="0.35">
      <c r="A580" s="1206" t="s">
        <v>18877</v>
      </c>
      <c r="B580" s="1207"/>
      <c r="C580" s="1207"/>
      <c r="D580" s="1207"/>
      <c r="E580" s="1207"/>
      <c r="F580" s="1207"/>
      <c r="G580" s="1207"/>
      <c r="H580" s="1207"/>
      <c r="I580" s="1207"/>
      <c r="J580" s="1207"/>
      <c r="K580" s="1207"/>
      <c r="L580" s="1207"/>
      <c r="M580" s="1207"/>
      <c r="N580" s="1207"/>
      <c r="O580" s="1207"/>
      <c r="P580" s="1207"/>
      <c r="Q580" s="1207"/>
      <c r="R580" s="1207"/>
      <c r="S580" s="1207"/>
      <c r="T580" s="1207"/>
      <c r="U580" s="1207"/>
      <c r="V580" s="1207"/>
      <c r="W580" s="1207"/>
      <c r="X580" s="1207"/>
      <c r="Y580" s="1207"/>
      <c r="Z580" s="1207"/>
      <c r="AA580" s="1207"/>
      <c r="AB580" s="1207"/>
      <c r="AC580" s="1207"/>
      <c r="AD580" s="1207"/>
      <c r="AE580" s="1207"/>
      <c r="AF580" s="1207"/>
      <c r="AG580" s="1207"/>
      <c r="AH580" s="1207"/>
      <c r="AI580" s="1207"/>
      <c r="AJ580" s="1207"/>
      <c r="AK580" s="1207"/>
      <c r="AL580" s="1207"/>
      <c r="AM580" s="1207"/>
      <c r="AN580" s="1207"/>
      <c r="AO580" s="1207"/>
      <c r="AP580" s="1207"/>
      <c r="AQ580" s="1207"/>
      <c r="AR580" s="1207"/>
      <c r="AS580" s="1207"/>
      <c r="AT580" s="1207"/>
      <c r="AU580" s="1207"/>
      <c r="AV580" s="1207"/>
      <c r="AW580" s="1207"/>
      <c r="AX580" s="1207"/>
      <c r="AY580" s="1207"/>
      <c r="AZ580" s="1207"/>
      <c r="BA580" s="1207"/>
      <c r="BB580" s="1207"/>
    </row>
    <row r="581" spans="1:54" ht="15.5" x14ac:dyDescent="0.35">
      <c r="A581" s="1206" t="s">
        <v>18883</v>
      </c>
      <c r="B581" s="1207"/>
      <c r="C581" s="1207"/>
      <c r="D581" s="1207"/>
      <c r="E581" s="1207"/>
      <c r="F581" s="1207"/>
      <c r="G581" s="1207"/>
      <c r="H581" s="1207"/>
      <c r="I581" s="1207"/>
      <c r="J581" s="1207"/>
      <c r="K581" s="1207"/>
      <c r="L581" s="1207"/>
      <c r="M581" s="1207"/>
      <c r="N581" s="1207"/>
      <c r="O581" s="1207"/>
      <c r="P581" s="1207"/>
      <c r="Q581" s="1207"/>
      <c r="R581" s="1207"/>
      <c r="S581" s="1207"/>
      <c r="T581" s="1207"/>
      <c r="U581" s="1207"/>
      <c r="V581" s="1207"/>
      <c r="W581" s="1207"/>
      <c r="X581" s="1207"/>
      <c r="Y581" s="1207"/>
      <c r="Z581" s="1207"/>
      <c r="AA581" s="1207"/>
      <c r="AB581" s="1207"/>
      <c r="AC581" s="1207"/>
      <c r="AD581" s="1207"/>
      <c r="AE581" s="1207"/>
      <c r="AF581" s="1207"/>
      <c r="AG581" s="1207"/>
      <c r="AH581" s="1207"/>
      <c r="AI581" s="1207"/>
      <c r="AJ581" s="1207"/>
      <c r="AK581" s="1207"/>
      <c r="AL581" s="1207"/>
      <c r="AM581" s="1207"/>
      <c r="AN581" s="1207"/>
      <c r="AO581" s="1207"/>
      <c r="AP581" s="1207"/>
      <c r="AQ581" s="1207"/>
      <c r="AR581" s="1207"/>
      <c r="AS581" s="1207"/>
      <c r="AT581" s="1207"/>
      <c r="AU581" s="1207"/>
      <c r="AV581" s="1207"/>
      <c r="AW581" s="1207"/>
      <c r="AX581" s="1207"/>
      <c r="AY581" s="1207"/>
      <c r="AZ581" s="1207"/>
      <c r="BA581" s="1207"/>
      <c r="BB581" s="1207"/>
    </row>
    <row r="582" spans="1:54" ht="15.5" x14ac:dyDescent="0.35">
      <c r="A582" s="1206" t="s">
        <v>18884</v>
      </c>
      <c r="B582" s="1207"/>
      <c r="C582" s="1207"/>
      <c r="D582" s="1207"/>
      <c r="E582" s="1207"/>
      <c r="F582" s="1207"/>
      <c r="G582" s="1207"/>
      <c r="H582" s="1207"/>
      <c r="I582" s="1207"/>
      <c r="J582" s="1207"/>
      <c r="K582" s="1207"/>
      <c r="L582" s="1207"/>
      <c r="M582" s="1207"/>
      <c r="N582" s="1207"/>
      <c r="O582" s="1207"/>
      <c r="P582" s="1207"/>
      <c r="Q582" s="1207"/>
      <c r="R582" s="1207"/>
      <c r="S582" s="1207"/>
      <c r="T582" s="1207"/>
      <c r="U582" s="1207"/>
      <c r="V582" s="1207"/>
      <c r="W582" s="1207"/>
      <c r="X582" s="1207"/>
      <c r="Y582" s="1207"/>
      <c r="Z582" s="1207"/>
      <c r="AA582" s="1207"/>
      <c r="AB582" s="1207"/>
      <c r="AC582" s="1207"/>
      <c r="AD582" s="1207"/>
      <c r="AE582" s="1207"/>
      <c r="AF582" s="1207"/>
      <c r="AG582" s="1207"/>
      <c r="AH582" s="1207"/>
      <c r="AI582" s="1207"/>
      <c r="AJ582" s="1207"/>
      <c r="AK582" s="1207"/>
      <c r="AL582" s="1207"/>
      <c r="AM582" s="1207"/>
      <c r="AN582" s="1207"/>
      <c r="AO582" s="1207"/>
      <c r="AP582" s="1207"/>
      <c r="AQ582" s="1207"/>
      <c r="AR582" s="1207"/>
      <c r="AS582" s="1207"/>
      <c r="AT582" s="1207"/>
      <c r="AU582" s="1207"/>
      <c r="AV582" s="1207"/>
      <c r="AW582" s="1207"/>
      <c r="AX582" s="1207"/>
      <c r="AY582" s="1207"/>
      <c r="AZ582" s="1207"/>
      <c r="BA582" s="1207"/>
      <c r="BB582" s="1207"/>
    </row>
    <row r="583" spans="1:54" ht="15.5" x14ac:dyDescent="0.35">
      <c r="A583" s="1206" t="s">
        <v>18885</v>
      </c>
      <c r="B583" s="1207" t="s">
        <v>18886</v>
      </c>
      <c r="C583" s="1207"/>
      <c r="D583" s="1207"/>
      <c r="E583" s="1207"/>
      <c r="F583" s="1207"/>
      <c r="G583" s="1207"/>
      <c r="H583" s="1207"/>
      <c r="I583" s="1207"/>
      <c r="J583" s="1207"/>
      <c r="K583" s="1207"/>
      <c r="L583" s="1207"/>
      <c r="M583" s="1207"/>
      <c r="N583" s="1207"/>
      <c r="O583" s="1207"/>
      <c r="P583" s="1207"/>
      <c r="Q583" s="1207"/>
      <c r="R583" s="1207"/>
      <c r="S583" s="1207"/>
      <c r="T583" s="1207"/>
      <c r="U583" s="1207"/>
      <c r="V583" s="1207"/>
      <c r="W583" s="1207"/>
      <c r="X583" s="1207"/>
      <c r="Y583" s="1207"/>
      <c r="Z583" s="1207"/>
      <c r="AA583" s="1207"/>
      <c r="AB583" s="1207"/>
      <c r="AC583" s="1207"/>
      <c r="AD583" s="1207"/>
      <c r="AE583" s="1207"/>
      <c r="AF583" s="1207"/>
      <c r="AG583" s="1207"/>
      <c r="AH583" s="1207"/>
      <c r="AI583" s="1207"/>
      <c r="AJ583" s="1207"/>
      <c r="AK583" s="1207"/>
      <c r="AL583" s="1207"/>
      <c r="AM583" s="1207"/>
      <c r="AN583" s="1207"/>
      <c r="AO583" s="1207"/>
      <c r="AP583" s="1207"/>
      <c r="AQ583" s="1207"/>
      <c r="AR583" s="1207"/>
      <c r="AS583" s="1207"/>
      <c r="AT583" s="1207"/>
      <c r="AU583" s="1207"/>
      <c r="AV583" s="1207"/>
      <c r="AW583" s="1207"/>
      <c r="AX583" s="1207"/>
      <c r="AY583" s="1207"/>
      <c r="AZ583" s="1207"/>
      <c r="BA583" s="1207"/>
      <c r="BB583" s="1207"/>
    </row>
    <row r="584" spans="1:54" ht="15.5" x14ac:dyDescent="0.35">
      <c r="A584" s="1206" t="s">
        <v>18652</v>
      </c>
      <c r="B584" s="1207"/>
      <c r="C584" s="1207"/>
      <c r="D584" s="1207"/>
      <c r="E584" s="1207"/>
      <c r="F584" s="1207"/>
      <c r="G584" s="1207"/>
      <c r="H584" s="1207"/>
      <c r="I584" s="1207"/>
      <c r="J584" s="1207"/>
      <c r="K584" s="1207"/>
      <c r="L584" s="1207"/>
      <c r="M584" s="1207"/>
      <c r="N584" s="1207"/>
      <c r="O584" s="1207"/>
      <c r="P584" s="1207"/>
      <c r="Q584" s="1207"/>
      <c r="R584" s="1207"/>
      <c r="S584" s="1207"/>
      <c r="T584" s="1207"/>
      <c r="U584" s="1207"/>
      <c r="V584" s="1207"/>
      <c r="W584" s="1207"/>
      <c r="X584" s="1207"/>
      <c r="Y584" s="1207"/>
      <c r="Z584" s="1207"/>
      <c r="AA584" s="1207"/>
      <c r="AB584" s="1207"/>
      <c r="AC584" s="1207"/>
      <c r="AD584" s="1207"/>
      <c r="AE584" s="1207"/>
      <c r="AF584" s="1207"/>
      <c r="AG584" s="1207"/>
      <c r="AH584" s="1207"/>
      <c r="AI584" s="1207"/>
      <c r="AJ584" s="1207"/>
      <c r="AK584" s="1207"/>
      <c r="AL584" s="1207"/>
      <c r="AM584" s="1207"/>
      <c r="AN584" s="1207"/>
      <c r="AO584" s="1207"/>
      <c r="AP584" s="1207"/>
      <c r="AQ584" s="1207"/>
      <c r="AR584" s="1207"/>
      <c r="AS584" s="1207"/>
      <c r="AT584" s="1207"/>
      <c r="AU584" s="1207"/>
      <c r="AV584" s="1207"/>
      <c r="AW584" s="1207"/>
      <c r="AX584" s="1207"/>
      <c r="AY584" s="1207"/>
      <c r="AZ584" s="1207"/>
      <c r="BA584" s="1207"/>
      <c r="BB584" s="1207"/>
    </row>
    <row r="585" spans="1:54" ht="15.5" x14ac:dyDescent="0.35">
      <c r="A585" s="1206" t="s">
        <v>18857</v>
      </c>
      <c r="B585" s="1207"/>
      <c r="C585" s="1207"/>
      <c r="D585" s="1207"/>
      <c r="E585" s="1207"/>
      <c r="F585" s="1207"/>
      <c r="G585" s="1207"/>
      <c r="H585" s="1207"/>
      <c r="I585" s="1207"/>
      <c r="J585" s="1207"/>
      <c r="K585" s="1207"/>
      <c r="L585" s="1207"/>
      <c r="M585" s="1207"/>
      <c r="N585" s="1207"/>
      <c r="O585" s="1207"/>
      <c r="P585" s="1207"/>
      <c r="Q585" s="1207"/>
      <c r="R585" s="1207"/>
      <c r="S585" s="1207"/>
      <c r="T585" s="1207"/>
      <c r="U585" s="1207"/>
      <c r="V585" s="1207"/>
      <c r="W585" s="1207"/>
      <c r="X585" s="1207"/>
      <c r="Y585" s="1207"/>
      <c r="Z585" s="1207"/>
      <c r="AA585" s="1207"/>
      <c r="AB585" s="1207"/>
      <c r="AC585" s="1207"/>
      <c r="AD585" s="1207"/>
      <c r="AE585" s="1207"/>
      <c r="AF585" s="1207"/>
      <c r="AG585" s="1207"/>
      <c r="AH585" s="1207"/>
      <c r="AI585" s="1207"/>
      <c r="AJ585" s="1207"/>
      <c r="AK585" s="1207"/>
      <c r="AL585" s="1207"/>
      <c r="AM585" s="1207"/>
      <c r="AN585" s="1207"/>
      <c r="AO585" s="1207"/>
      <c r="AP585" s="1207"/>
      <c r="AQ585" s="1207"/>
      <c r="AR585" s="1207"/>
      <c r="AS585" s="1207"/>
      <c r="AT585" s="1207"/>
      <c r="AU585" s="1207"/>
      <c r="AV585" s="1207"/>
      <c r="AW585" s="1207"/>
      <c r="AX585" s="1207"/>
      <c r="AY585" s="1207"/>
      <c r="AZ585" s="1207"/>
      <c r="BA585" s="1207"/>
      <c r="BB585" s="1207"/>
    </row>
    <row r="586" spans="1:54" ht="15.5" x14ac:dyDescent="0.35">
      <c r="A586" s="1206" t="s">
        <v>18887</v>
      </c>
      <c r="B586" s="1207"/>
      <c r="C586" s="1207"/>
      <c r="D586" s="1207"/>
      <c r="E586" s="1207"/>
      <c r="F586" s="1207"/>
      <c r="G586" s="1207"/>
      <c r="H586" s="1207"/>
      <c r="I586" s="1207"/>
      <c r="J586" s="1207"/>
      <c r="K586" s="1207"/>
      <c r="L586" s="1207"/>
      <c r="M586" s="1207"/>
      <c r="N586" s="1207"/>
      <c r="O586" s="1207"/>
      <c r="P586" s="1207"/>
      <c r="Q586" s="1207"/>
      <c r="R586" s="1207"/>
      <c r="S586" s="1207"/>
      <c r="T586" s="1207"/>
      <c r="U586" s="1207"/>
      <c r="V586" s="1207"/>
      <c r="W586" s="1207"/>
      <c r="X586" s="1207"/>
      <c r="Y586" s="1207"/>
      <c r="Z586" s="1207"/>
      <c r="AA586" s="1207"/>
      <c r="AB586" s="1207"/>
      <c r="AC586" s="1207"/>
      <c r="AD586" s="1207"/>
      <c r="AE586" s="1207"/>
      <c r="AF586" s="1207"/>
      <c r="AG586" s="1207"/>
      <c r="AH586" s="1207"/>
      <c r="AI586" s="1207"/>
      <c r="AJ586" s="1207"/>
      <c r="AK586" s="1207"/>
      <c r="AL586" s="1207"/>
      <c r="AM586" s="1207"/>
      <c r="AN586" s="1207"/>
      <c r="AO586" s="1207"/>
      <c r="AP586" s="1207"/>
      <c r="AQ586" s="1207"/>
      <c r="AR586" s="1207"/>
      <c r="AS586" s="1207"/>
      <c r="AT586" s="1207"/>
      <c r="AU586" s="1207"/>
      <c r="AV586" s="1207"/>
      <c r="AW586" s="1207"/>
      <c r="AX586" s="1207"/>
      <c r="AY586" s="1207"/>
      <c r="AZ586" s="1207"/>
      <c r="BA586" s="1207"/>
      <c r="BB586" s="1207"/>
    </row>
    <row r="587" spans="1:54" ht="15.5" x14ac:dyDescent="0.35">
      <c r="A587" s="1206"/>
      <c r="B587" s="1207" t="s">
        <v>18743</v>
      </c>
      <c r="C587" s="1207"/>
      <c r="D587" s="1207"/>
      <c r="E587" s="1207"/>
      <c r="F587" s="1207"/>
      <c r="G587" s="1207"/>
      <c r="H587" s="1207"/>
      <c r="I587" s="1207"/>
      <c r="J587" s="1207"/>
      <c r="K587" s="1207"/>
      <c r="L587" s="1207"/>
      <c r="M587" s="1207"/>
      <c r="N587" s="1207"/>
      <c r="O587" s="1207"/>
      <c r="P587" s="1207"/>
      <c r="Q587" s="1207"/>
      <c r="R587" s="1207"/>
      <c r="S587" s="1207"/>
      <c r="T587" s="1207"/>
      <c r="U587" s="1207"/>
      <c r="V587" s="1207"/>
      <c r="W587" s="1207"/>
      <c r="X587" s="1207"/>
      <c r="Y587" s="1207"/>
      <c r="Z587" s="1207"/>
      <c r="AA587" s="1207"/>
      <c r="AB587" s="1207"/>
      <c r="AC587" s="1207"/>
      <c r="AD587" s="1207"/>
      <c r="AE587" s="1207"/>
      <c r="AF587" s="1207"/>
      <c r="AG587" s="1207"/>
      <c r="AH587" s="1207"/>
      <c r="AI587" s="1207"/>
      <c r="AJ587" s="1207"/>
      <c r="AK587" s="1207"/>
      <c r="AL587" s="1207"/>
      <c r="AM587" s="1207"/>
      <c r="AN587" s="1207"/>
      <c r="AO587" s="1207"/>
      <c r="AP587" s="1207"/>
      <c r="AQ587" s="1207"/>
      <c r="AR587" s="1207"/>
      <c r="AS587" s="1207"/>
      <c r="AT587" s="1207"/>
      <c r="AU587" s="1207"/>
      <c r="AV587" s="1207"/>
      <c r="AW587" s="1207"/>
      <c r="AX587" s="1207"/>
      <c r="AY587" s="1207"/>
      <c r="AZ587" s="1207"/>
      <c r="BA587" s="1207"/>
      <c r="BB587" s="1207"/>
    </row>
    <row r="588" spans="1:54" ht="15.5" x14ac:dyDescent="0.35">
      <c r="A588" s="1206" t="s">
        <v>18744</v>
      </c>
      <c r="B588" s="1207"/>
      <c r="C588" s="1207"/>
      <c r="D588" s="1207"/>
      <c r="E588" s="1207"/>
      <c r="F588" s="1207"/>
      <c r="G588" s="1207"/>
      <c r="H588" s="1207"/>
      <c r="I588" s="1207"/>
      <c r="J588" s="1207"/>
      <c r="K588" s="1207"/>
      <c r="L588" s="1207"/>
      <c r="M588" s="1207"/>
      <c r="N588" s="1207"/>
      <c r="O588" s="1207"/>
      <c r="P588" s="1207"/>
      <c r="Q588" s="1207"/>
      <c r="R588" s="1207"/>
      <c r="S588" s="1207"/>
      <c r="T588" s="1207"/>
      <c r="U588" s="1207"/>
      <c r="V588" s="1207"/>
      <c r="W588" s="1207"/>
      <c r="X588" s="1207"/>
      <c r="Y588" s="1207"/>
      <c r="Z588" s="1207"/>
      <c r="AA588" s="1207"/>
      <c r="AB588" s="1207"/>
      <c r="AC588" s="1207"/>
      <c r="AD588" s="1207"/>
      <c r="AE588" s="1207"/>
      <c r="AF588" s="1207"/>
      <c r="AG588" s="1207"/>
      <c r="AH588" s="1207"/>
      <c r="AI588" s="1207"/>
      <c r="AJ588" s="1207"/>
      <c r="AK588" s="1207"/>
      <c r="AL588" s="1207"/>
      <c r="AM588" s="1207"/>
      <c r="AN588" s="1207"/>
      <c r="AO588" s="1207"/>
      <c r="AP588" s="1207"/>
      <c r="AQ588" s="1207"/>
      <c r="AR588" s="1207"/>
      <c r="AS588" s="1207"/>
      <c r="AT588" s="1207"/>
      <c r="AU588" s="1207"/>
      <c r="AV588" s="1207"/>
      <c r="AW588" s="1207"/>
      <c r="AX588" s="1207"/>
      <c r="AY588" s="1207"/>
      <c r="AZ588" s="1207"/>
      <c r="BA588" s="1207"/>
      <c r="BB588" s="1207"/>
    </row>
    <row r="589" spans="1:54" ht="15.5" x14ac:dyDescent="0.35">
      <c r="A589" s="1206" t="s">
        <v>18888</v>
      </c>
      <c r="B589" s="1207" t="s">
        <v>18877</v>
      </c>
      <c r="C589" s="1207" t="s">
        <v>18652</v>
      </c>
      <c r="D589" s="1207"/>
      <c r="E589" s="1207"/>
      <c r="F589" s="1207"/>
      <c r="G589" s="1207"/>
      <c r="H589" s="1207"/>
      <c r="I589" s="1207"/>
      <c r="J589" s="1207"/>
      <c r="K589" s="1207"/>
      <c r="L589" s="1207"/>
      <c r="M589" s="1207"/>
      <c r="N589" s="1207"/>
      <c r="O589" s="1207"/>
      <c r="P589" s="1207"/>
      <c r="Q589" s="1207"/>
      <c r="R589" s="1207"/>
      <c r="S589" s="1207"/>
      <c r="T589" s="1207"/>
      <c r="U589" s="1207"/>
      <c r="V589" s="1207"/>
      <c r="W589" s="1207"/>
      <c r="X589" s="1207"/>
      <c r="Y589" s="1207"/>
      <c r="Z589" s="1207"/>
      <c r="AA589" s="1207"/>
      <c r="AB589" s="1207"/>
      <c r="AC589" s="1207"/>
      <c r="AD589" s="1207"/>
      <c r="AE589" s="1207"/>
      <c r="AF589" s="1207"/>
      <c r="AG589" s="1207"/>
      <c r="AH589" s="1207"/>
      <c r="AI589" s="1207"/>
      <c r="AJ589" s="1207"/>
      <c r="AK589" s="1207"/>
      <c r="AL589" s="1207"/>
      <c r="AM589" s="1207"/>
      <c r="AN589" s="1207"/>
      <c r="AO589" s="1207"/>
      <c r="AP589" s="1207"/>
      <c r="AQ589" s="1207"/>
      <c r="AR589" s="1207"/>
      <c r="AS589" s="1207"/>
      <c r="AT589" s="1207"/>
      <c r="AU589" s="1207"/>
      <c r="AV589" s="1207"/>
      <c r="AW589" s="1207"/>
      <c r="AX589" s="1207"/>
      <c r="AY589" s="1207"/>
      <c r="AZ589" s="1207"/>
      <c r="BA589" s="1207"/>
      <c r="BB589" s="1207"/>
    </row>
    <row r="590" spans="1:54" ht="15.5" x14ac:dyDescent="0.35">
      <c r="A590" s="1206" t="s">
        <v>18889</v>
      </c>
      <c r="B590" s="1207"/>
      <c r="C590" s="1207"/>
      <c r="D590" s="1207"/>
      <c r="E590" s="1207"/>
      <c r="F590" s="1207"/>
      <c r="G590" s="1207"/>
      <c r="H590" s="1207"/>
      <c r="I590" s="1207"/>
      <c r="J590" s="1207"/>
      <c r="K590" s="1207"/>
      <c r="L590" s="1207"/>
      <c r="M590" s="1207"/>
      <c r="N590" s="1207"/>
      <c r="O590" s="1207"/>
      <c r="P590" s="1207"/>
      <c r="Q590" s="1207"/>
      <c r="R590" s="1207"/>
      <c r="S590" s="1207"/>
      <c r="T590" s="1207"/>
      <c r="U590" s="1207"/>
      <c r="V590" s="1207"/>
      <c r="W590" s="1207"/>
      <c r="X590" s="1207"/>
      <c r="Y590" s="1207"/>
      <c r="Z590" s="1207"/>
      <c r="AA590" s="1207"/>
      <c r="AB590" s="1207"/>
      <c r="AC590" s="1207"/>
      <c r="AD590" s="1207"/>
      <c r="AE590" s="1207"/>
      <c r="AF590" s="1207"/>
      <c r="AG590" s="1207"/>
      <c r="AH590" s="1207"/>
      <c r="AI590" s="1207"/>
      <c r="AJ590" s="1207"/>
      <c r="AK590" s="1207"/>
      <c r="AL590" s="1207"/>
      <c r="AM590" s="1207"/>
      <c r="AN590" s="1207"/>
      <c r="AO590" s="1207"/>
      <c r="AP590" s="1207"/>
      <c r="AQ590" s="1207"/>
      <c r="AR590" s="1207"/>
      <c r="AS590" s="1207"/>
      <c r="AT590" s="1207"/>
      <c r="AU590" s="1207"/>
      <c r="AV590" s="1207"/>
      <c r="AW590" s="1207"/>
      <c r="AX590" s="1207"/>
      <c r="AY590" s="1207"/>
      <c r="AZ590" s="1207"/>
      <c r="BA590" s="1207"/>
      <c r="BB590" s="1207"/>
    </row>
    <row r="591" spans="1:54" ht="15.5" x14ac:dyDescent="0.35">
      <c r="A591" s="1206" t="s">
        <v>18857</v>
      </c>
      <c r="B591" s="1207"/>
      <c r="C591" s="1207"/>
      <c r="D591" s="1207"/>
      <c r="E591" s="1207"/>
      <c r="F591" s="1207"/>
      <c r="G591" s="1207"/>
      <c r="H591" s="1207"/>
      <c r="I591" s="1207"/>
      <c r="J591" s="1207"/>
      <c r="K591" s="1207"/>
      <c r="L591" s="1207"/>
      <c r="M591" s="1207"/>
      <c r="N591" s="1207"/>
      <c r="O591" s="1207"/>
      <c r="P591" s="1207"/>
      <c r="Q591" s="1207"/>
      <c r="R591" s="1207"/>
      <c r="S591" s="1207"/>
      <c r="T591" s="1207"/>
      <c r="U591" s="1207"/>
      <c r="V591" s="1207"/>
      <c r="W591" s="1207"/>
      <c r="X591" s="1207"/>
      <c r="Y591" s="1207"/>
      <c r="Z591" s="1207"/>
      <c r="AA591" s="1207"/>
      <c r="AB591" s="1207"/>
      <c r="AC591" s="1207"/>
      <c r="AD591" s="1207"/>
      <c r="AE591" s="1207"/>
      <c r="AF591" s="1207"/>
      <c r="AG591" s="1207"/>
      <c r="AH591" s="1207"/>
      <c r="AI591" s="1207"/>
      <c r="AJ591" s="1207"/>
      <c r="AK591" s="1207"/>
      <c r="AL591" s="1207"/>
      <c r="AM591" s="1207"/>
      <c r="AN591" s="1207"/>
      <c r="AO591" s="1207"/>
      <c r="AP591" s="1207"/>
      <c r="AQ591" s="1207"/>
      <c r="AR591" s="1207"/>
      <c r="AS591" s="1207"/>
      <c r="AT591" s="1207"/>
      <c r="AU591" s="1207"/>
      <c r="AV591" s="1207"/>
      <c r="AW591" s="1207"/>
      <c r="AX591" s="1207"/>
      <c r="AY591" s="1207"/>
      <c r="AZ591" s="1207"/>
      <c r="BA591" s="1207"/>
      <c r="BB591" s="1207"/>
    </row>
    <row r="592" spans="1:54" ht="15.5" x14ac:dyDescent="0.35">
      <c r="A592" s="1206"/>
      <c r="B592" s="1207" t="s">
        <v>18648</v>
      </c>
      <c r="C592" s="1207"/>
      <c r="D592" s="1207"/>
      <c r="E592" s="1207"/>
      <c r="F592" s="1207"/>
      <c r="G592" s="1207"/>
      <c r="H592" s="1207"/>
      <c r="I592" s="1207"/>
      <c r="J592" s="1207"/>
      <c r="K592" s="1207"/>
      <c r="L592" s="1207"/>
      <c r="M592" s="1207"/>
      <c r="N592" s="1207"/>
      <c r="O592" s="1207"/>
      <c r="P592" s="1207"/>
      <c r="Q592" s="1207"/>
      <c r="R592" s="1207"/>
      <c r="S592" s="1207"/>
      <c r="T592" s="1207"/>
      <c r="U592" s="1207"/>
      <c r="V592" s="1207"/>
      <c r="W592" s="1207"/>
      <c r="X592" s="1207"/>
      <c r="Y592" s="1207"/>
      <c r="Z592" s="1207"/>
      <c r="AA592" s="1207"/>
      <c r="AB592" s="1207"/>
      <c r="AC592" s="1207"/>
      <c r="AD592" s="1207"/>
      <c r="AE592" s="1207"/>
      <c r="AF592" s="1207"/>
      <c r="AG592" s="1207"/>
      <c r="AH592" s="1207"/>
      <c r="AI592" s="1207"/>
      <c r="AJ592" s="1207"/>
      <c r="AK592" s="1207"/>
      <c r="AL592" s="1207"/>
      <c r="AM592" s="1207"/>
      <c r="AN592" s="1207"/>
      <c r="AO592" s="1207"/>
      <c r="AP592" s="1207"/>
      <c r="AQ592" s="1207"/>
      <c r="AR592" s="1207"/>
      <c r="AS592" s="1207"/>
      <c r="AT592" s="1207"/>
      <c r="AU592" s="1207"/>
      <c r="AV592" s="1207"/>
      <c r="AW592" s="1207"/>
      <c r="AX592" s="1207"/>
      <c r="AY592" s="1207"/>
      <c r="AZ592" s="1207"/>
      <c r="BA592" s="1207"/>
      <c r="BB592" s="1207"/>
    </row>
    <row r="593" spans="1:54" ht="15.5" x14ac:dyDescent="0.35">
      <c r="A593" s="1206" t="s">
        <v>18649</v>
      </c>
      <c r="B593" s="1207"/>
      <c r="C593" s="1207"/>
      <c r="D593" s="1207"/>
      <c r="E593" s="1207"/>
      <c r="F593" s="1207"/>
      <c r="G593" s="1207"/>
      <c r="H593" s="1207"/>
      <c r="I593" s="1207"/>
      <c r="J593" s="1207"/>
      <c r="K593" s="1207"/>
      <c r="L593" s="1207"/>
      <c r="M593" s="1207"/>
      <c r="N593" s="1207"/>
      <c r="O593" s="1207"/>
      <c r="P593" s="1207"/>
      <c r="Q593" s="1207"/>
      <c r="R593" s="1207"/>
      <c r="S593" s="1207"/>
      <c r="T593" s="1207"/>
      <c r="U593" s="1207"/>
      <c r="V593" s="1207"/>
      <c r="W593" s="1207"/>
      <c r="X593" s="1207"/>
      <c r="Y593" s="1207"/>
      <c r="Z593" s="1207"/>
      <c r="AA593" s="1207"/>
      <c r="AB593" s="1207"/>
      <c r="AC593" s="1207"/>
      <c r="AD593" s="1207"/>
      <c r="AE593" s="1207"/>
      <c r="AF593" s="1207"/>
      <c r="AG593" s="1207"/>
      <c r="AH593" s="1207"/>
      <c r="AI593" s="1207"/>
      <c r="AJ593" s="1207"/>
      <c r="AK593" s="1207"/>
      <c r="AL593" s="1207"/>
      <c r="AM593" s="1207"/>
      <c r="AN593" s="1207"/>
      <c r="AO593" s="1207"/>
      <c r="AP593" s="1207"/>
      <c r="AQ593" s="1207"/>
      <c r="AR593" s="1207"/>
      <c r="AS593" s="1207"/>
      <c r="AT593" s="1207"/>
      <c r="AU593" s="1207"/>
      <c r="AV593" s="1207"/>
      <c r="AW593" s="1207"/>
      <c r="AX593" s="1207"/>
      <c r="AY593" s="1207"/>
      <c r="AZ593" s="1207"/>
      <c r="BA593" s="1207"/>
      <c r="BB593" s="1207"/>
    </row>
    <row r="594" spans="1:54" ht="15.5" x14ac:dyDescent="0.35">
      <c r="A594" s="1206" t="s">
        <v>18890</v>
      </c>
      <c r="B594" s="1207" t="s">
        <v>18876</v>
      </c>
      <c r="C594" s="1207"/>
      <c r="D594" s="1207"/>
      <c r="E594" s="1207"/>
      <c r="F594" s="1207"/>
      <c r="G594" s="1207"/>
      <c r="H594" s="1207"/>
      <c r="I594" s="1207"/>
      <c r="J594" s="1207"/>
      <c r="K594" s="1207"/>
      <c r="L594" s="1207"/>
      <c r="M594" s="1207"/>
      <c r="N594" s="1207"/>
      <c r="O594" s="1207"/>
      <c r="P594" s="1207"/>
      <c r="Q594" s="1207"/>
      <c r="R594" s="1207"/>
      <c r="S594" s="1207"/>
      <c r="T594" s="1207"/>
      <c r="U594" s="1207"/>
      <c r="V594" s="1207"/>
      <c r="W594" s="1207"/>
      <c r="X594" s="1207"/>
      <c r="Y594" s="1207"/>
      <c r="Z594" s="1207"/>
      <c r="AA594" s="1207"/>
      <c r="AB594" s="1207"/>
      <c r="AC594" s="1207"/>
      <c r="AD594" s="1207"/>
      <c r="AE594" s="1207"/>
      <c r="AF594" s="1207"/>
      <c r="AG594" s="1207"/>
      <c r="AH594" s="1207"/>
      <c r="AI594" s="1207"/>
      <c r="AJ594" s="1207"/>
      <c r="AK594" s="1207"/>
      <c r="AL594" s="1207"/>
      <c r="AM594" s="1207"/>
      <c r="AN594" s="1207"/>
      <c r="AO594" s="1207"/>
      <c r="AP594" s="1207"/>
      <c r="AQ594" s="1207"/>
      <c r="AR594" s="1207"/>
      <c r="AS594" s="1207"/>
      <c r="AT594" s="1207"/>
      <c r="AU594" s="1207"/>
      <c r="AV594" s="1207"/>
      <c r="AW594" s="1207"/>
      <c r="AX594" s="1207"/>
      <c r="AY594" s="1207"/>
      <c r="AZ594" s="1207"/>
      <c r="BA594" s="1207"/>
      <c r="BB594" s="1207"/>
    </row>
    <row r="595" spans="1:54" ht="15.5" x14ac:dyDescent="0.35">
      <c r="A595" s="1206" t="s">
        <v>18877</v>
      </c>
      <c r="B595" s="1207" t="s">
        <v>18886</v>
      </c>
      <c r="C595" s="1207"/>
      <c r="D595" s="1207"/>
      <c r="E595" s="1207"/>
      <c r="F595" s="1207"/>
      <c r="G595" s="1207"/>
      <c r="H595" s="1207"/>
      <c r="I595" s="1207"/>
      <c r="J595" s="1207"/>
      <c r="K595" s="1207"/>
      <c r="L595" s="1207"/>
      <c r="M595" s="1207"/>
      <c r="N595" s="1207"/>
      <c r="O595" s="1207"/>
      <c r="P595" s="1207"/>
      <c r="Q595" s="1207"/>
      <c r="R595" s="1207"/>
      <c r="S595" s="1207"/>
      <c r="T595" s="1207"/>
      <c r="U595" s="1207"/>
      <c r="V595" s="1207"/>
      <c r="W595" s="1207"/>
      <c r="X595" s="1207"/>
      <c r="Y595" s="1207"/>
      <c r="Z595" s="1207"/>
      <c r="AA595" s="1207"/>
      <c r="AB595" s="1207"/>
      <c r="AC595" s="1207"/>
      <c r="AD595" s="1207"/>
      <c r="AE595" s="1207"/>
      <c r="AF595" s="1207"/>
      <c r="AG595" s="1207"/>
      <c r="AH595" s="1207"/>
      <c r="AI595" s="1207"/>
      <c r="AJ595" s="1207"/>
      <c r="AK595" s="1207"/>
      <c r="AL595" s="1207"/>
      <c r="AM595" s="1207"/>
      <c r="AN595" s="1207"/>
      <c r="AO595" s="1207"/>
      <c r="AP595" s="1207"/>
      <c r="AQ595" s="1207"/>
      <c r="AR595" s="1207"/>
      <c r="AS595" s="1207"/>
      <c r="AT595" s="1207"/>
      <c r="AU595" s="1207"/>
      <c r="AV595" s="1207"/>
      <c r="AW595" s="1207"/>
      <c r="AX595" s="1207"/>
      <c r="AY595" s="1207"/>
      <c r="AZ595" s="1207"/>
      <c r="BA595" s="1207"/>
      <c r="BB595" s="1207"/>
    </row>
    <row r="596" spans="1:54" ht="15.5" x14ac:dyDescent="0.35">
      <c r="A596" s="1206" t="s">
        <v>18652</v>
      </c>
      <c r="B596" s="1207"/>
      <c r="C596" s="1207"/>
      <c r="D596" s="1207"/>
      <c r="E596" s="1207"/>
      <c r="F596" s="1207"/>
      <c r="G596" s="1207"/>
      <c r="H596" s="1207"/>
      <c r="I596" s="1207"/>
      <c r="J596" s="1207"/>
      <c r="K596" s="1207"/>
      <c r="L596" s="1207"/>
      <c r="M596" s="1207"/>
      <c r="N596" s="1207"/>
      <c r="O596" s="1207"/>
      <c r="P596" s="1207"/>
      <c r="Q596" s="1207"/>
      <c r="R596" s="1207"/>
      <c r="S596" s="1207"/>
      <c r="T596" s="1207"/>
      <c r="U596" s="1207"/>
      <c r="V596" s="1207"/>
      <c r="W596" s="1207"/>
      <c r="X596" s="1207"/>
      <c r="Y596" s="1207"/>
      <c r="Z596" s="1207"/>
      <c r="AA596" s="1207"/>
      <c r="AB596" s="1207"/>
      <c r="AC596" s="1207"/>
      <c r="AD596" s="1207"/>
      <c r="AE596" s="1207"/>
      <c r="AF596" s="1207"/>
      <c r="AG596" s="1207"/>
      <c r="AH596" s="1207"/>
      <c r="AI596" s="1207"/>
      <c r="AJ596" s="1207"/>
      <c r="AK596" s="1207"/>
      <c r="AL596" s="1207"/>
      <c r="AM596" s="1207"/>
      <c r="AN596" s="1207"/>
      <c r="AO596" s="1207"/>
      <c r="AP596" s="1207"/>
      <c r="AQ596" s="1207"/>
      <c r="AR596" s="1207"/>
      <c r="AS596" s="1207"/>
      <c r="AT596" s="1207"/>
      <c r="AU596" s="1207"/>
      <c r="AV596" s="1207"/>
      <c r="AW596" s="1207"/>
      <c r="AX596" s="1207"/>
      <c r="AY596" s="1207"/>
      <c r="AZ596" s="1207"/>
      <c r="BA596" s="1207"/>
      <c r="BB596" s="1207"/>
    </row>
    <row r="597" spans="1:54" ht="15.5" x14ac:dyDescent="0.35">
      <c r="A597" s="1206" t="s">
        <v>18857</v>
      </c>
      <c r="B597" s="1207"/>
      <c r="C597" s="1207"/>
      <c r="D597" s="1207"/>
      <c r="E597" s="1207"/>
      <c r="F597" s="1207"/>
      <c r="G597" s="1207"/>
      <c r="H597" s="1207"/>
      <c r="I597" s="1207"/>
      <c r="J597" s="1207"/>
      <c r="K597" s="1207"/>
      <c r="L597" s="1207"/>
      <c r="M597" s="1207"/>
      <c r="N597" s="1207"/>
      <c r="O597" s="1207"/>
      <c r="P597" s="1207"/>
      <c r="Q597" s="1207"/>
      <c r="R597" s="1207"/>
      <c r="S597" s="1207"/>
      <c r="T597" s="1207"/>
      <c r="U597" s="1207"/>
      <c r="V597" s="1207"/>
      <c r="W597" s="1207"/>
      <c r="X597" s="1207"/>
      <c r="Y597" s="1207"/>
      <c r="Z597" s="1207"/>
      <c r="AA597" s="1207"/>
      <c r="AB597" s="1207"/>
      <c r="AC597" s="1207"/>
      <c r="AD597" s="1207"/>
      <c r="AE597" s="1207"/>
      <c r="AF597" s="1207"/>
      <c r="AG597" s="1207"/>
      <c r="AH597" s="1207"/>
      <c r="AI597" s="1207"/>
      <c r="AJ597" s="1207"/>
      <c r="AK597" s="1207"/>
      <c r="AL597" s="1207"/>
      <c r="AM597" s="1207"/>
      <c r="AN597" s="1207"/>
      <c r="AO597" s="1207"/>
      <c r="AP597" s="1207"/>
      <c r="AQ597" s="1207"/>
      <c r="AR597" s="1207"/>
      <c r="AS597" s="1207"/>
      <c r="AT597" s="1207"/>
      <c r="AU597" s="1207"/>
      <c r="AV597" s="1207"/>
      <c r="AW597" s="1207"/>
      <c r="AX597" s="1207"/>
      <c r="AY597" s="1207"/>
      <c r="AZ597" s="1207"/>
      <c r="BA597" s="1207"/>
      <c r="BB597" s="1207"/>
    </row>
    <row r="598" spans="1:54" ht="15.5" x14ac:dyDescent="0.35">
      <c r="A598" s="1206"/>
      <c r="B598" s="1207" t="s">
        <v>18657</v>
      </c>
      <c r="C598" s="1207"/>
      <c r="D598" s="1207"/>
      <c r="E598" s="1207"/>
      <c r="F598" s="1207"/>
      <c r="G598" s="1207"/>
      <c r="H598" s="1207"/>
      <c r="I598" s="1207"/>
      <c r="J598" s="1207"/>
      <c r="K598" s="1207"/>
      <c r="L598" s="1207"/>
      <c r="M598" s="1207"/>
      <c r="N598" s="1207"/>
      <c r="O598" s="1207"/>
      <c r="P598" s="1207"/>
      <c r="Q598" s="1207"/>
      <c r="R598" s="1207"/>
      <c r="S598" s="1207"/>
      <c r="T598" s="1207"/>
      <c r="U598" s="1207"/>
      <c r="V598" s="1207"/>
      <c r="W598" s="1207"/>
      <c r="X598" s="1207"/>
      <c r="Y598" s="1207"/>
      <c r="Z598" s="1207"/>
      <c r="AA598" s="1207"/>
      <c r="AB598" s="1207"/>
      <c r="AC598" s="1207"/>
      <c r="AD598" s="1207"/>
      <c r="AE598" s="1207"/>
      <c r="AF598" s="1207"/>
      <c r="AG598" s="1207"/>
      <c r="AH598" s="1207"/>
      <c r="AI598" s="1207"/>
      <c r="AJ598" s="1207"/>
      <c r="AK598" s="1207"/>
      <c r="AL598" s="1207"/>
      <c r="AM598" s="1207"/>
      <c r="AN598" s="1207"/>
      <c r="AO598" s="1207"/>
      <c r="AP598" s="1207"/>
      <c r="AQ598" s="1207"/>
      <c r="AR598" s="1207"/>
      <c r="AS598" s="1207"/>
      <c r="AT598" s="1207"/>
      <c r="AU598" s="1207"/>
      <c r="AV598" s="1207"/>
      <c r="AW598" s="1207"/>
      <c r="AX598" s="1207"/>
      <c r="AY598" s="1207"/>
      <c r="AZ598" s="1207"/>
      <c r="BA598" s="1207"/>
      <c r="BB598" s="1207"/>
    </row>
    <row r="599" spans="1:54" ht="15.5" x14ac:dyDescent="0.35">
      <c r="A599" s="1206" t="s">
        <v>18658</v>
      </c>
      <c r="B599" s="1207"/>
      <c r="C599" s="1207"/>
      <c r="D599" s="1207"/>
      <c r="E599" s="1207"/>
      <c r="F599" s="1207"/>
      <c r="G599" s="1207"/>
      <c r="H599" s="1207"/>
      <c r="I599" s="1207"/>
      <c r="J599" s="1207"/>
      <c r="K599" s="1207"/>
      <c r="L599" s="1207"/>
      <c r="M599" s="1207"/>
      <c r="N599" s="1207"/>
      <c r="O599" s="1207"/>
      <c r="P599" s="1207"/>
      <c r="Q599" s="1207"/>
      <c r="R599" s="1207"/>
      <c r="S599" s="1207"/>
      <c r="T599" s="1207"/>
      <c r="U599" s="1207"/>
      <c r="V599" s="1207"/>
      <c r="W599" s="1207"/>
      <c r="X599" s="1207"/>
      <c r="Y599" s="1207"/>
      <c r="Z599" s="1207"/>
      <c r="AA599" s="1207"/>
      <c r="AB599" s="1207"/>
      <c r="AC599" s="1207"/>
      <c r="AD599" s="1207"/>
      <c r="AE599" s="1207"/>
      <c r="AF599" s="1207"/>
      <c r="AG599" s="1207"/>
      <c r="AH599" s="1207"/>
      <c r="AI599" s="1207"/>
      <c r="AJ599" s="1207"/>
      <c r="AK599" s="1207"/>
      <c r="AL599" s="1207"/>
      <c r="AM599" s="1207"/>
      <c r="AN599" s="1207"/>
      <c r="AO599" s="1207"/>
      <c r="AP599" s="1207"/>
      <c r="AQ599" s="1207"/>
      <c r="AR599" s="1207"/>
      <c r="AS599" s="1207"/>
      <c r="AT599" s="1207"/>
      <c r="AU599" s="1207"/>
      <c r="AV599" s="1207"/>
      <c r="AW599" s="1207"/>
      <c r="AX599" s="1207"/>
      <c r="AY599" s="1207"/>
      <c r="AZ599" s="1207"/>
      <c r="BA599" s="1207"/>
      <c r="BB599" s="1207"/>
    </row>
    <row r="600" spans="1:54" ht="15.5" x14ac:dyDescent="0.35">
      <c r="A600" s="1206" t="s">
        <v>18891</v>
      </c>
      <c r="B600" s="1207" t="s">
        <v>18876</v>
      </c>
      <c r="C600" s="1207"/>
      <c r="D600" s="1207"/>
      <c r="E600" s="1207"/>
      <c r="F600" s="1207"/>
      <c r="G600" s="1207"/>
      <c r="H600" s="1207"/>
      <c r="I600" s="1207"/>
      <c r="J600" s="1207"/>
      <c r="K600" s="1207"/>
      <c r="L600" s="1207"/>
      <c r="M600" s="1207"/>
      <c r="N600" s="1207"/>
      <c r="O600" s="1207"/>
      <c r="P600" s="1207"/>
      <c r="Q600" s="1207"/>
      <c r="R600" s="1207"/>
      <c r="S600" s="1207"/>
      <c r="T600" s="1207"/>
      <c r="U600" s="1207"/>
      <c r="V600" s="1207"/>
      <c r="W600" s="1207"/>
      <c r="X600" s="1207"/>
      <c r="Y600" s="1207"/>
      <c r="Z600" s="1207"/>
      <c r="AA600" s="1207"/>
      <c r="AB600" s="1207"/>
      <c r="AC600" s="1207"/>
      <c r="AD600" s="1207"/>
      <c r="AE600" s="1207"/>
      <c r="AF600" s="1207"/>
      <c r="AG600" s="1207"/>
      <c r="AH600" s="1207"/>
      <c r="AI600" s="1207"/>
      <c r="AJ600" s="1207"/>
      <c r="AK600" s="1207"/>
      <c r="AL600" s="1207"/>
      <c r="AM600" s="1207"/>
      <c r="AN600" s="1207"/>
      <c r="AO600" s="1207"/>
      <c r="AP600" s="1207"/>
      <c r="AQ600" s="1207"/>
      <c r="AR600" s="1207"/>
      <c r="AS600" s="1207"/>
      <c r="AT600" s="1207"/>
      <c r="AU600" s="1207"/>
      <c r="AV600" s="1207"/>
      <c r="AW600" s="1207"/>
      <c r="AX600" s="1207"/>
      <c r="AY600" s="1207"/>
      <c r="AZ600" s="1207"/>
      <c r="BA600" s="1207"/>
      <c r="BB600" s="1207"/>
    </row>
    <row r="601" spans="1:54" ht="15.5" x14ac:dyDescent="0.35">
      <c r="A601" s="1206" t="s">
        <v>18877</v>
      </c>
      <c r="B601" s="1207" t="s">
        <v>18652</v>
      </c>
      <c r="C601" s="1207"/>
      <c r="D601" s="1207"/>
      <c r="E601" s="1207"/>
      <c r="F601" s="1207"/>
      <c r="G601" s="1207"/>
      <c r="H601" s="1207"/>
      <c r="I601" s="1207"/>
      <c r="J601" s="1207"/>
      <c r="K601" s="1207"/>
      <c r="L601" s="1207"/>
      <c r="M601" s="1207"/>
      <c r="N601" s="1207"/>
      <c r="O601" s="1207"/>
      <c r="P601" s="1207"/>
      <c r="Q601" s="1207"/>
      <c r="R601" s="1207"/>
      <c r="S601" s="1207"/>
      <c r="T601" s="1207"/>
      <c r="U601" s="1207"/>
      <c r="V601" s="1207"/>
      <c r="W601" s="1207"/>
      <c r="X601" s="1207"/>
      <c r="Y601" s="1207"/>
      <c r="Z601" s="1207"/>
      <c r="AA601" s="1207"/>
      <c r="AB601" s="1207"/>
      <c r="AC601" s="1207"/>
      <c r="AD601" s="1207"/>
      <c r="AE601" s="1207"/>
      <c r="AF601" s="1207"/>
      <c r="AG601" s="1207"/>
      <c r="AH601" s="1207"/>
      <c r="AI601" s="1207"/>
      <c r="AJ601" s="1207"/>
      <c r="AK601" s="1207"/>
      <c r="AL601" s="1207"/>
      <c r="AM601" s="1207"/>
      <c r="AN601" s="1207"/>
      <c r="AO601" s="1207"/>
      <c r="AP601" s="1207"/>
      <c r="AQ601" s="1207"/>
      <c r="AR601" s="1207"/>
      <c r="AS601" s="1207"/>
      <c r="AT601" s="1207"/>
      <c r="AU601" s="1207"/>
      <c r="AV601" s="1207"/>
      <c r="AW601" s="1207"/>
      <c r="AX601" s="1207"/>
      <c r="AY601" s="1207"/>
      <c r="AZ601" s="1207"/>
      <c r="BA601" s="1207"/>
      <c r="BB601" s="1207"/>
    </row>
    <row r="602" spans="1:54" ht="15.5" x14ac:dyDescent="0.35">
      <c r="A602" s="1206" t="s">
        <v>18889</v>
      </c>
      <c r="B602" s="1207"/>
      <c r="C602" s="1207"/>
      <c r="D602" s="1207"/>
      <c r="E602" s="1207"/>
      <c r="F602" s="1207"/>
      <c r="G602" s="1207"/>
      <c r="H602" s="1207"/>
      <c r="I602" s="1207"/>
      <c r="J602" s="1207"/>
      <c r="K602" s="1207"/>
      <c r="L602" s="1207"/>
      <c r="M602" s="1207"/>
      <c r="N602" s="1207"/>
      <c r="O602" s="1207"/>
      <c r="P602" s="1207"/>
      <c r="Q602" s="1207"/>
      <c r="R602" s="1207"/>
      <c r="S602" s="1207"/>
      <c r="T602" s="1207"/>
      <c r="U602" s="1207"/>
      <c r="V602" s="1207"/>
      <c r="W602" s="1207"/>
      <c r="X602" s="1207"/>
      <c r="Y602" s="1207"/>
      <c r="Z602" s="1207"/>
      <c r="AA602" s="1207"/>
      <c r="AB602" s="1207"/>
      <c r="AC602" s="1207"/>
      <c r="AD602" s="1207"/>
      <c r="AE602" s="1207"/>
      <c r="AF602" s="1207"/>
      <c r="AG602" s="1207"/>
      <c r="AH602" s="1207"/>
      <c r="AI602" s="1207"/>
      <c r="AJ602" s="1207"/>
      <c r="AK602" s="1207"/>
      <c r="AL602" s="1207"/>
      <c r="AM602" s="1207"/>
      <c r="AN602" s="1207"/>
      <c r="AO602" s="1207"/>
      <c r="AP602" s="1207"/>
      <c r="AQ602" s="1207"/>
      <c r="AR602" s="1207"/>
      <c r="AS602" s="1207"/>
      <c r="AT602" s="1207"/>
      <c r="AU602" s="1207"/>
      <c r="AV602" s="1207"/>
      <c r="AW602" s="1207"/>
      <c r="AX602" s="1207"/>
      <c r="AY602" s="1207"/>
      <c r="AZ602" s="1207"/>
      <c r="BA602" s="1207"/>
      <c r="BB602" s="1207"/>
    </row>
    <row r="603" spans="1:54" ht="15.5" x14ac:dyDescent="0.35">
      <c r="A603" s="1206" t="s">
        <v>18857</v>
      </c>
      <c r="B603" s="1207"/>
      <c r="C603" s="1207"/>
      <c r="D603" s="1207"/>
      <c r="E603" s="1207"/>
      <c r="F603" s="1207"/>
      <c r="G603" s="1207"/>
      <c r="H603" s="1207"/>
      <c r="I603" s="1207"/>
      <c r="J603" s="1207"/>
      <c r="K603" s="1207"/>
      <c r="L603" s="1207"/>
      <c r="M603" s="1207"/>
      <c r="N603" s="1207"/>
      <c r="O603" s="1207"/>
      <c r="P603" s="1207"/>
      <c r="Q603" s="1207"/>
      <c r="R603" s="1207"/>
      <c r="S603" s="1207"/>
      <c r="T603" s="1207"/>
      <c r="U603" s="1207"/>
      <c r="V603" s="1207"/>
      <c r="W603" s="1207"/>
      <c r="X603" s="1207"/>
      <c r="Y603" s="1207"/>
      <c r="Z603" s="1207"/>
      <c r="AA603" s="1207"/>
      <c r="AB603" s="1207"/>
      <c r="AC603" s="1207"/>
      <c r="AD603" s="1207"/>
      <c r="AE603" s="1207"/>
      <c r="AF603" s="1207"/>
      <c r="AG603" s="1207"/>
      <c r="AH603" s="1207"/>
      <c r="AI603" s="1207"/>
      <c r="AJ603" s="1207"/>
      <c r="AK603" s="1207"/>
      <c r="AL603" s="1207"/>
      <c r="AM603" s="1207"/>
      <c r="AN603" s="1207"/>
      <c r="AO603" s="1207"/>
      <c r="AP603" s="1207"/>
      <c r="AQ603" s="1207"/>
      <c r="AR603" s="1207"/>
      <c r="AS603" s="1207"/>
      <c r="AT603" s="1207"/>
      <c r="AU603" s="1207"/>
      <c r="AV603" s="1207"/>
      <c r="AW603" s="1207"/>
      <c r="AX603" s="1207"/>
      <c r="AY603" s="1207"/>
      <c r="AZ603" s="1207"/>
      <c r="BA603" s="1207"/>
      <c r="BB603" s="1207"/>
    </row>
    <row r="604" spans="1:54" ht="15.5" x14ac:dyDescent="0.35">
      <c r="A604" s="1206" t="s">
        <v>18715</v>
      </c>
      <c r="B604" s="1207"/>
      <c r="C604" s="1207"/>
      <c r="D604" s="1207"/>
      <c r="E604" s="1207"/>
      <c r="F604" s="1207"/>
      <c r="G604" s="1207"/>
      <c r="H604" s="1207"/>
      <c r="I604" s="1207"/>
      <c r="J604" s="1207"/>
      <c r="K604" s="1207"/>
      <c r="L604" s="1207"/>
      <c r="M604" s="1207"/>
      <c r="N604" s="1207"/>
      <c r="O604" s="1207"/>
      <c r="P604" s="1207"/>
      <c r="Q604" s="1207"/>
      <c r="R604" s="1207"/>
      <c r="S604" s="1207"/>
      <c r="T604" s="1207"/>
      <c r="U604" s="1207"/>
      <c r="V604" s="1207"/>
      <c r="W604" s="1207"/>
      <c r="X604" s="1207"/>
      <c r="Y604" s="1207"/>
      <c r="Z604" s="1207"/>
      <c r="AA604" s="1207"/>
      <c r="AB604" s="1207"/>
      <c r="AC604" s="1207"/>
      <c r="AD604" s="1207"/>
      <c r="AE604" s="1207"/>
      <c r="AF604" s="1207"/>
      <c r="AG604" s="1207"/>
      <c r="AH604" s="1207"/>
      <c r="AI604" s="1207"/>
      <c r="AJ604" s="1207"/>
      <c r="AK604" s="1207"/>
      <c r="AL604" s="1207"/>
      <c r="AM604" s="1207"/>
      <c r="AN604" s="1207"/>
      <c r="AO604" s="1207"/>
      <c r="AP604" s="1207"/>
      <c r="AQ604" s="1207"/>
      <c r="AR604" s="1207"/>
      <c r="AS604" s="1207"/>
      <c r="AT604" s="1207"/>
      <c r="AU604" s="1207"/>
      <c r="AV604" s="1207"/>
      <c r="AW604" s="1207"/>
      <c r="AX604" s="1207"/>
      <c r="AY604" s="1207"/>
      <c r="AZ604" s="1207"/>
      <c r="BA604" s="1207"/>
      <c r="BB604" s="1207"/>
    </row>
    <row r="605" spans="1:54" ht="15.5" x14ac:dyDescent="0.35">
      <c r="A605" s="1206" t="s">
        <v>18892</v>
      </c>
      <c r="B605" s="1207"/>
      <c r="C605" s="1207"/>
      <c r="D605" s="1207"/>
      <c r="E605" s="1207"/>
      <c r="F605" s="1207"/>
      <c r="G605" s="1207"/>
      <c r="H605" s="1207"/>
      <c r="I605" s="1207"/>
      <c r="J605" s="1207"/>
      <c r="K605" s="1207"/>
      <c r="L605" s="1207"/>
      <c r="M605" s="1207"/>
      <c r="N605" s="1207"/>
      <c r="O605" s="1207"/>
      <c r="P605" s="1207"/>
      <c r="Q605" s="1207"/>
      <c r="R605" s="1207"/>
      <c r="S605" s="1207"/>
      <c r="T605" s="1207"/>
      <c r="U605" s="1207"/>
      <c r="V605" s="1207"/>
      <c r="W605" s="1207"/>
      <c r="X605" s="1207"/>
      <c r="Y605" s="1207"/>
      <c r="Z605" s="1207"/>
      <c r="AA605" s="1207"/>
      <c r="AB605" s="1207"/>
      <c r="AC605" s="1207"/>
      <c r="AD605" s="1207"/>
      <c r="AE605" s="1207"/>
      <c r="AF605" s="1207"/>
      <c r="AG605" s="1207"/>
      <c r="AH605" s="1207"/>
      <c r="AI605" s="1207"/>
      <c r="AJ605" s="1207"/>
      <c r="AK605" s="1207"/>
      <c r="AL605" s="1207"/>
      <c r="AM605" s="1207"/>
      <c r="AN605" s="1207"/>
      <c r="AO605" s="1207"/>
      <c r="AP605" s="1207"/>
      <c r="AQ605" s="1207"/>
      <c r="AR605" s="1207"/>
      <c r="AS605" s="1207"/>
      <c r="AT605" s="1207"/>
      <c r="AU605" s="1207"/>
      <c r="AV605" s="1207"/>
      <c r="AW605" s="1207"/>
      <c r="AX605" s="1207"/>
      <c r="AY605" s="1207"/>
      <c r="AZ605" s="1207"/>
      <c r="BA605" s="1207"/>
      <c r="BB605" s="1207"/>
    </row>
    <row r="606" spans="1:54" ht="15.5" x14ac:dyDescent="0.35">
      <c r="A606" s="1206" t="s">
        <v>18893</v>
      </c>
      <c r="B606" s="1207"/>
      <c r="C606" s="1207"/>
      <c r="D606" s="1207"/>
      <c r="E606" s="1207"/>
      <c r="F606" s="1207"/>
      <c r="G606" s="1207"/>
      <c r="H606" s="1207"/>
      <c r="I606" s="1207"/>
      <c r="J606" s="1207"/>
      <c r="K606" s="1207"/>
      <c r="L606" s="1207"/>
      <c r="M606" s="1207"/>
      <c r="N606" s="1207"/>
      <c r="O606" s="1207"/>
      <c r="P606" s="1207"/>
      <c r="Q606" s="1207"/>
      <c r="R606" s="1207"/>
      <c r="S606" s="1207"/>
      <c r="T606" s="1207"/>
      <c r="U606" s="1207"/>
      <c r="V606" s="1207"/>
      <c r="W606" s="1207"/>
      <c r="X606" s="1207"/>
      <c r="Y606" s="1207"/>
      <c r="Z606" s="1207"/>
      <c r="AA606" s="1207"/>
      <c r="AB606" s="1207"/>
      <c r="AC606" s="1207"/>
      <c r="AD606" s="1207"/>
      <c r="AE606" s="1207"/>
      <c r="AF606" s="1207"/>
      <c r="AG606" s="1207"/>
      <c r="AH606" s="1207"/>
      <c r="AI606" s="1207"/>
      <c r="AJ606" s="1207"/>
      <c r="AK606" s="1207"/>
      <c r="AL606" s="1207"/>
      <c r="AM606" s="1207"/>
      <c r="AN606" s="1207"/>
      <c r="AO606" s="1207"/>
      <c r="AP606" s="1207"/>
      <c r="AQ606" s="1207"/>
      <c r="AR606" s="1207"/>
      <c r="AS606" s="1207"/>
      <c r="AT606" s="1207"/>
      <c r="AU606" s="1207"/>
      <c r="AV606" s="1207"/>
      <c r="AW606" s="1207"/>
      <c r="AX606" s="1207"/>
      <c r="AY606" s="1207"/>
      <c r="AZ606" s="1207"/>
      <c r="BA606" s="1207"/>
      <c r="BB606" s="1207"/>
    </row>
    <row r="607" spans="1:54" ht="15.5" x14ac:dyDescent="0.35">
      <c r="A607" s="1206" t="s">
        <v>18894</v>
      </c>
      <c r="B607" s="1207" t="s">
        <v>18870</v>
      </c>
      <c r="C607" s="1207"/>
      <c r="D607" s="1207"/>
      <c r="E607" s="1207"/>
      <c r="F607" s="1207"/>
      <c r="G607" s="1207"/>
      <c r="H607" s="1207"/>
      <c r="I607" s="1207"/>
      <c r="J607" s="1207"/>
      <c r="K607" s="1207"/>
      <c r="L607" s="1207"/>
      <c r="M607" s="1207"/>
      <c r="N607" s="1207"/>
      <c r="O607" s="1207"/>
      <c r="P607" s="1207"/>
      <c r="Q607" s="1207"/>
      <c r="R607" s="1207"/>
      <c r="S607" s="1207"/>
      <c r="T607" s="1207"/>
      <c r="U607" s="1207"/>
      <c r="V607" s="1207"/>
      <c r="W607" s="1207"/>
      <c r="X607" s="1207"/>
      <c r="Y607" s="1207"/>
      <c r="Z607" s="1207"/>
      <c r="AA607" s="1207"/>
      <c r="AB607" s="1207"/>
      <c r="AC607" s="1207"/>
      <c r="AD607" s="1207"/>
      <c r="AE607" s="1207"/>
      <c r="AF607" s="1207"/>
      <c r="AG607" s="1207"/>
      <c r="AH607" s="1207"/>
      <c r="AI607" s="1207"/>
      <c r="AJ607" s="1207"/>
      <c r="AK607" s="1207"/>
      <c r="AL607" s="1207"/>
      <c r="AM607" s="1207"/>
      <c r="AN607" s="1207"/>
      <c r="AO607" s="1207"/>
      <c r="AP607" s="1207"/>
      <c r="AQ607" s="1207"/>
      <c r="AR607" s="1207"/>
      <c r="AS607" s="1207"/>
      <c r="AT607" s="1207"/>
      <c r="AU607" s="1207"/>
      <c r="AV607" s="1207"/>
      <c r="AW607" s="1207"/>
      <c r="AX607" s="1207"/>
      <c r="AY607" s="1207"/>
      <c r="AZ607" s="1207"/>
      <c r="BA607" s="1207"/>
      <c r="BB607" s="1207"/>
    </row>
    <row r="608" spans="1:54" ht="15.5" x14ac:dyDescent="0.35">
      <c r="A608" s="1206" t="s">
        <v>18871</v>
      </c>
      <c r="B608" s="1207"/>
      <c r="C608" s="1207"/>
      <c r="D608" s="1207"/>
      <c r="E608" s="1207"/>
      <c r="F608" s="1207"/>
      <c r="G608" s="1207"/>
      <c r="H608" s="1207"/>
      <c r="I608" s="1207"/>
      <c r="J608" s="1207"/>
      <c r="K608" s="1207"/>
      <c r="L608" s="1207"/>
      <c r="M608" s="1207"/>
      <c r="N608" s="1207"/>
      <c r="O608" s="1207"/>
      <c r="P608" s="1207"/>
      <c r="Q608" s="1207"/>
      <c r="R608" s="1207"/>
      <c r="S608" s="1207"/>
      <c r="T608" s="1207"/>
      <c r="U608" s="1207"/>
      <c r="V608" s="1207"/>
      <c r="W608" s="1207"/>
      <c r="X608" s="1207"/>
      <c r="Y608" s="1207"/>
      <c r="Z608" s="1207"/>
      <c r="AA608" s="1207"/>
      <c r="AB608" s="1207"/>
      <c r="AC608" s="1207"/>
      <c r="AD608" s="1207"/>
      <c r="AE608" s="1207"/>
      <c r="AF608" s="1207"/>
      <c r="AG608" s="1207"/>
      <c r="AH608" s="1207"/>
      <c r="AI608" s="1207"/>
      <c r="AJ608" s="1207"/>
      <c r="AK608" s="1207"/>
      <c r="AL608" s="1207"/>
      <c r="AM608" s="1207"/>
      <c r="AN608" s="1207"/>
      <c r="AO608" s="1207"/>
      <c r="AP608" s="1207"/>
      <c r="AQ608" s="1207"/>
      <c r="AR608" s="1207"/>
      <c r="AS608" s="1207"/>
      <c r="AT608" s="1207"/>
      <c r="AU608" s="1207"/>
      <c r="AV608" s="1207"/>
      <c r="AW608" s="1207"/>
      <c r="AX608" s="1207"/>
      <c r="AY608" s="1207"/>
      <c r="AZ608" s="1207"/>
      <c r="BA608" s="1207"/>
      <c r="BB608" s="1207"/>
    </row>
    <row r="609" spans="1:54" ht="15.5" x14ac:dyDescent="0.35">
      <c r="A609" s="1206" t="s">
        <v>18895</v>
      </c>
      <c r="B609" s="1207" t="s">
        <v>18872</v>
      </c>
      <c r="C609" s="1207"/>
      <c r="D609" s="1207"/>
      <c r="E609" s="1207"/>
      <c r="F609" s="1207"/>
      <c r="G609" s="1207"/>
      <c r="H609" s="1207"/>
      <c r="I609" s="1207"/>
      <c r="J609" s="1207"/>
      <c r="K609" s="1207"/>
      <c r="L609" s="1207"/>
      <c r="M609" s="1207"/>
      <c r="N609" s="1207"/>
      <c r="O609" s="1207"/>
      <c r="P609" s="1207"/>
      <c r="Q609" s="1207"/>
      <c r="R609" s="1207"/>
      <c r="S609" s="1207"/>
      <c r="T609" s="1207"/>
      <c r="U609" s="1207"/>
      <c r="V609" s="1207"/>
      <c r="W609" s="1207"/>
      <c r="X609" s="1207"/>
      <c r="Y609" s="1207"/>
      <c r="Z609" s="1207"/>
      <c r="AA609" s="1207"/>
      <c r="AB609" s="1207"/>
      <c r="AC609" s="1207"/>
      <c r="AD609" s="1207"/>
      <c r="AE609" s="1207"/>
      <c r="AF609" s="1207"/>
      <c r="AG609" s="1207"/>
      <c r="AH609" s="1207"/>
      <c r="AI609" s="1207"/>
      <c r="AJ609" s="1207"/>
      <c r="AK609" s="1207"/>
      <c r="AL609" s="1207"/>
      <c r="AM609" s="1207"/>
      <c r="AN609" s="1207"/>
      <c r="AO609" s="1207"/>
      <c r="AP609" s="1207"/>
      <c r="AQ609" s="1207"/>
      <c r="AR609" s="1207"/>
      <c r="AS609" s="1207"/>
      <c r="AT609" s="1207"/>
      <c r="AU609" s="1207"/>
      <c r="AV609" s="1207"/>
      <c r="AW609" s="1207"/>
      <c r="AX609" s="1207"/>
      <c r="AY609" s="1207"/>
      <c r="AZ609" s="1207"/>
      <c r="BA609" s="1207"/>
      <c r="BB609" s="1207"/>
    </row>
    <row r="610" spans="1:54" ht="15.5" x14ac:dyDescent="0.35">
      <c r="A610" s="1206" t="s">
        <v>18873</v>
      </c>
      <c r="B610" s="1207"/>
      <c r="C610" s="1207"/>
      <c r="D610" s="1207"/>
      <c r="E610" s="1207"/>
      <c r="F610" s="1207"/>
      <c r="G610" s="1207"/>
      <c r="H610" s="1207"/>
      <c r="I610" s="1207"/>
      <c r="J610" s="1207"/>
      <c r="K610" s="1207"/>
      <c r="L610" s="1207"/>
      <c r="M610" s="1207"/>
      <c r="N610" s="1207"/>
      <c r="O610" s="1207"/>
      <c r="P610" s="1207"/>
      <c r="Q610" s="1207"/>
      <c r="R610" s="1207"/>
      <c r="S610" s="1207"/>
      <c r="T610" s="1207"/>
      <c r="U610" s="1207"/>
      <c r="V610" s="1207"/>
      <c r="W610" s="1207"/>
      <c r="X610" s="1207"/>
      <c r="Y610" s="1207"/>
      <c r="Z610" s="1207"/>
      <c r="AA610" s="1207"/>
      <c r="AB610" s="1207"/>
      <c r="AC610" s="1207"/>
      <c r="AD610" s="1207"/>
      <c r="AE610" s="1207"/>
      <c r="AF610" s="1207"/>
      <c r="AG610" s="1207"/>
      <c r="AH610" s="1207"/>
      <c r="AI610" s="1207"/>
      <c r="AJ610" s="1207"/>
      <c r="AK610" s="1207"/>
      <c r="AL610" s="1207"/>
      <c r="AM610" s="1207"/>
      <c r="AN610" s="1207"/>
      <c r="AO610" s="1207"/>
      <c r="AP610" s="1207"/>
      <c r="AQ610" s="1207"/>
      <c r="AR610" s="1207"/>
      <c r="AS610" s="1207"/>
      <c r="AT610" s="1207"/>
      <c r="AU610" s="1207"/>
      <c r="AV610" s="1207"/>
      <c r="AW610" s="1207"/>
      <c r="AX610" s="1207"/>
      <c r="AY610" s="1207"/>
      <c r="AZ610" s="1207"/>
      <c r="BA610" s="1207"/>
      <c r="BB610" s="1207"/>
    </row>
    <row r="611" spans="1:54" ht="15.5" x14ac:dyDescent="0.35">
      <c r="A611" s="1206" t="s">
        <v>18896</v>
      </c>
      <c r="B611" s="1207"/>
      <c r="C611" s="1207"/>
      <c r="D611" s="1207"/>
      <c r="E611" s="1207"/>
      <c r="F611" s="1207"/>
      <c r="G611" s="1207"/>
      <c r="H611" s="1207"/>
      <c r="I611" s="1207"/>
      <c r="J611" s="1207"/>
      <c r="K611" s="1207"/>
      <c r="L611" s="1207"/>
      <c r="M611" s="1207"/>
      <c r="N611" s="1207"/>
      <c r="O611" s="1207"/>
      <c r="P611" s="1207"/>
      <c r="Q611" s="1207"/>
      <c r="R611" s="1207"/>
      <c r="S611" s="1207"/>
      <c r="T611" s="1207"/>
      <c r="U611" s="1207"/>
      <c r="V611" s="1207"/>
      <c r="W611" s="1207"/>
      <c r="X611" s="1207"/>
      <c r="Y611" s="1207"/>
      <c r="Z611" s="1207"/>
      <c r="AA611" s="1207"/>
      <c r="AB611" s="1207"/>
      <c r="AC611" s="1207"/>
      <c r="AD611" s="1207"/>
      <c r="AE611" s="1207"/>
      <c r="AF611" s="1207"/>
      <c r="AG611" s="1207"/>
      <c r="AH611" s="1207"/>
      <c r="AI611" s="1207"/>
      <c r="AJ611" s="1207"/>
      <c r="AK611" s="1207"/>
      <c r="AL611" s="1207"/>
      <c r="AM611" s="1207"/>
      <c r="AN611" s="1207"/>
      <c r="AO611" s="1207"/>
      <c r="AP611" s="1207"/>
      <c r="AQ611" s="1207"/>
      <c r="AR611" s="1207"/>
      <c r="AS611" s="1207"/>
      <c r="AT611" s="1207"/>
      <c r="AU611" s="1207"/>
      <c r="AV611" s="1207"/>
      <c r="AW611" s="1207"/>
      <c r="AX611" s="1207"/>
      <c r="AY611" s="1207"/>
      <c r="AZ611" s="1207"/>
      <c r="BA611" s="1207"/>
      <c r="BB611" s="1207"/>
    </row>
    <row r="612" spans="1:54" ht="15.5" x14ac:dyDescent="0.35">
      <c r="A612" s="1206" t="s">
        <v>18897</v>
      </c>
      <c r="B612" s="1207"/>
      <c r="C612" s="1207"/>
      <c r="D612" s="1207"/>
      <c r="E612" s="1207"/>
      <c r="F612" s="1207"/>
      <c r="G612" s="1207"/>
      <c r="H612" s="1207"/>
      <c r="I612" s="1207"/>
      <c r="J612" s="1207"/>
      <c r="K612" s="1207"/>
      <c r="L612" s="1207"/>
      <c r="M612" s="1207"/>
      <c r="N612" s="1207"/>
      <c r="O612" s="1207"/>
      <c r="P612" s="1207"/>
      <c r="Q612" s="1207"/>
      <c r="R612" s="1207"/>
      <c r="S612" s="1207"/>
      <c r="T612" s="1207"/>
      <c r="U612" s="1207"/>
      <c r="V612" s="1207"/>
      <c r="W612" s="1207"/>
      <c r="X612" s="1207"/>
      <c r="Y612" s="1207"/>
      <c r="Z612" s="1207"/>
      <c r="AA612" s="1207"/>
      <c r="AB612" s="1207"/>
      <c r="AC612" s="1207"/>
      <c r="AD612" s="1207"/>
      <c r="AE612" s="1207"/>
      <c r="AF612" s="1207"/>
      <c r="AG612" s="1207"/>
      <c r="AH612" s="1207"/>
      <c r="AI612" s="1207"/>
      <c r="AJ612" s="1207"/>
      <c r="AK612" s="1207"/>
      <c r="AL612" s="1207"/>
      <c r="AM612" s="1207"/>
      <c r="AN612" s="1207"/>
      <c r="AO612" s="1207"/>
      <c r="AP612" s="1207"/>
      <c r="AQ612" s="1207"/>
      <c r="AR612" s="1207"/>
      <c r="AS612" s="1207"/>
      <c r="AT612" s="1207"/>
      <c r="AU612" s="1207"/>
      <c r="AV612" s="1207"/>
      <c r="AW612" s="1207"/>
      <c r="AX612" s="1207"/>
      <c r="AY612" s="1207"/>
      <c r="AZ612" s="1207"/>
      <c r="BA612" s="1207"/>
      <c r="BB612" s="1207"/>
    </row>
    <row r="613" spans="1:54" ht="31" x14ac:dyDescent="0.35">
      <c r="A613" s="1206" t="s">
        <v>18898</v>
      </c>
      <c r="B613" s="1207"/>
      <c r="C613" s="1207"/>
      <c r="D613" s="1207"/>
      <c r="E613" s="1207"/>
      <c r="F613" s="1207"/>
      <c r="G613" s="1207"/>
      <c r="H613" s="1207"/>
      <c r="I613" s="1207"/>
      <c r="J613" s="1207"/>
      <c r="K613" s="1207"/>
      <c r="L613" s="1207"/>
      <c r="M613" s="1207"/>
      <c r="N613" s="1207"/>
      <c r="O613" s="1207"/>
      <c r="P613" s="1207"/>
      <c r="Q613" s="1207"/>
      <c r="R613" s="1207"/>
      <c r="S613" s="1207"/>
      <c r="T613" s="1207"/>
      <c r="U613" s="1207"/>
      <c r="V613" s="1207"/>
      <c r="W613" s="1207"/>
      <c r="X613" s="1207"/>
      <c r="Y613" s="1207"/>
      <c r="Z613" s="1207"/>
      <c r="AA613" s="1207"/>
      <c r="AB613" s="1207"/>
      <c r="AC613" s="1207"/>
      <c r="AD613" s="1207"/>
      <c r="AE613" s="1207"/>
      <c r="AF613" s="1207"/>
      <c r="AG613" s="1207"/>
      <c r="AH613" s="1207"/>
      <c r="AI613" s="1207"/>
      <c r="AJ613" s="1207"/>
      <c r="AK613" s="1207"/>
      <c r="AL613" s="1207"/>
      <c r="AM613" s="1207"/>
      <c r="AN613" s="1207"/>
      <c r="AO613" s="1207"/>
      <c r="AP613" s="1207"/>
      <c r="AQ613" s="1207"/>
      <c r="AR613" s="1207"/>
      <c r="AS613" s="1207"/>
      <c r="AT613" s="1207"/>
      <c r="AU613" s="1207"/>
      <c r="AV613" s="1207"/>
      <c r="AW613" s="1207"/>
      <c r="AX613" s="1207"/>
      <c r="AY613" s="1207"/>
      <c r="AZ613" s="1207"/>
      <c r="BA613" s="1207"/>
      <c r="BB613" s="1207"/>
    </row>
    <row r="614" spans="1:54" ht="15.5" x14ac:dyDescent="0.35">
      <c r="A614" s="1206" t="s">
        <v>18852</v>
      </c>
      <c r="B614" s="1207"/>
      <c r="C614" s="1207"/>
      <c r="D614" s="1207"/>
      <c r="E614" s="1207"/>
      <c r="F614" s="1207"/>
      <c r="G614" s="1207"/>
      <c r="H614" s="1207"/>
      <c r="I614" s="1207"/>
      <c r="J614" s="1207"/>
      <c r="K614" s="1207"/>
      <c r="L614" s="1207"/>
      <c r="M614" s="1207"/>
      <c r="N614" s="1207"/>
      <c r="O614" s="1207"/>
      <c r="P614" s="1207"/>
      <c r="Q614" s="1207"/>
      <c r="R614" s="1207"/>
      <c r="S614" s="1207"/>
      <c r="T614" s="1207"/>
      <c r="U614" s="1207"/>
      <c r="V614" s="1207"/>
      <c r="W614" s="1207"/>
      <c r="X614" s="1207"/>
      <c r="Y614" s="1207"/>
      <c r="Z614" s="1207"/>
      <c r="AA614" s="1207"/>
      <c r="AB614" s="1207"/>
      <c r="AC614" s="1207"/>
      <c r="AD614" s="1207"/>
      <c r="AE614" s="1207"/>
      <c r="AF614" s="1207"/>
      <c r="AG614" s="1207"/>
      <c r="AH614" s="1207"/>
      <c r="AI614" s="1207"/>
      <c r="AJ614" s="1207"/>
      <c r="AK614" s="1207"/>
      <c r="AL614" s="1207"/>
      <c r="AM614" s="1207"/>
      <c r="AN614" s="1207"/>
      <c r="AO614" s="1207"/>
      <c r="AP614" s="1207"/>
      <c r="AQ614" s="1207"/>
      <c r="AR614" s="1207"/>
      <c r="AS614" s="1207"/>
      <c r="AT614" s="1207"/>
      <c r="AU614" s="1207"/>
      <c r="AV614" s="1207"/>
      <c r="AW614" s="1207"/>
      <c r="AX614" s="1207"/>
      <c r="AY614" s="1207"/>
      <c r="AZ614" s="1207"/>
      <c r="BA614" s="1207"/>
      <c r="BB614" s="1207"/>
    </row>
    <row r="615" spans="1:54" ht="15.5" x14ac:dyDescent="0.35">
      <c r="A615" s="1206" t="s">
        <v>18899</v>
      </c>
      <c r="B615" s="1207"/>
      <c r="C615" s="1207"/>
      <c r="D615" s="1207"/>
      <c r="E615" s="1207"/>
      <c r="F615" s="1207"/>
      <c r="G615" s="1207"/>
      <c r="H615" s="1207"/>
      <c r="I615" s="1207"/>
      <c r="J615" s="1207"/>
      <c r="K615" s="1207"/>
      <c r="L615" s="1207"/>
      <c r="M615" s="1207"/>
      <c r="N615" s="1207"/>
      <c r="O615" s="1207"/>
      <c r="P615" s="1207"/>
      <c r="Q615" s="1207"/>
      <c r="R615" s="1207"/>
      <c r="S615" s="1207"/>
      <c r="T615" s="1207"/>
      <c r="U615" s="1207"/>
      <c r="V615" s="1207"/>
      <c r="W615" s="1207"/>
      <c r="X615" s="1207"/>
      <c r="Y615" s="1207"/>
      <c r="Z615" s="1207"/>
      <c r="AA615" s="1207"/>
      <c r="AB615" s="1207"/>
      <c r="AC615" s="1207"/>
      <c r="AD615" s="1207"/>
      <c r="AE615" s="1207"/>
      <c r="AF615" s="1207"/>
      <c r="AG615" s="1207"/>
      <c r="AH615" s="1207"/>
      <c r="AI615" s="1207"/>
      <c r="AJ615" s="1207"/>
      <c r="AK615" s="1207"/>
      <c r="AL615" s="1207"/>
      <c r="AM615" s="1207"/>
      <c r="AN615" s="1207"/>
      <c r="AO615" s="1207"/>
      <c r="AP615" s="1207"/>
      <c r="AQ615" s="1207"/>
      <c r="AR615" s="1207"/>
      <c r="AS615" s="1207"/>
      <c r="AT615" s="1207"/>
      <c r="AU615" s="1207"/>
      <c r="AV615" s="1207"/>
      <c r="AW615" s="1207"/>
      <c r="AX615" s="1207"/>
      <c r="AY615" s="1207"/>
      <c r="AZ615" s="1207"/>
      <c r="BA615" s="1207"/>
      <c r="BB615" s="1207"/>
    </row>
    <row r="616" spans="1:54" ht="15.5" x14ac:dyDescent="0.35">
      <c r="A616" s="1206" t="s">
        <v>18900</v>
      </c>
      <c r="B616" s="1207" t="s">
        <v>18728</v>
      </c>
      <c r="C616" s="1207"/>
      <c r="D616" s="1207"/>
      <c r="E616" s="1207"/>
      <c r="F616" s="1207"/>
      <c r="G616" s="1207"/>
      <c r="H616" s="1207"/>
      <c r="I616" s="1207"/>
      <c r="J616" s="1207"/>
      <c r="K616" s="1207"/>
      <c r="L616" s="1207"/>
      <c r="M616" s="1207"/>
      <c r="N616" s="1207"/>
      <c r="O616" s="1207"/>
      <c r="P616" s="1207"/>
      <c r="Q616" s="1207"/>
      <c r="R616" s="1207"/>
      <c r="S616" s="1207"/>
      <c r="T616" s="1207"/>
      <c r="U616" s="1207"/>
      <c r="V616" s="1207"/>
      <c r="W616" s="1207"/>
      <c r="X616" s="1207"/>
      <c r="Y616" s="1207"/>
      <c r="Z616" s="1207"/>
      <c r="AA616" s="1207"/>
      <c r="AB616" s="1207"/>
      <c r="AC616" s="1207"/>
      <c r="AD616" s="1207"/>
      <c r="AE616" s="1207"/>
      <c r="AF616" s="1207"/>
      <c r="AG616" s="1207"/>
      <c r="AH616" s="1207"/>
      <c r="AI616" s="1207"/>
      <c r="AJ616" s="1207"/>
      <c r="AK616" s="1207"/>
      <c r="AL616" s="1207"/>
      <c r="AM616" s="1207"/>
      <c r="AN616" s="1207"/>
      <c r="AO616" s="1207"/>
      <c r="AP616" s="1207"/>
      <c r="AQ616" s="1207"/>
      <c r="AR616" s="1207"/>
      <c r="AS616" s="1207"/>
      <c r="AT616" s="1207"/>
      <c r="AU616" s="1207"/>
      <c r="AV616" s="1207"/>
      <c r="AW616" s="1207"/>
      <c r="AX616" s="1207"/>
      <c r="AY616" s="1207"/>
      <c r="AZ616" s="1207"/>
      <c r="BA616" s="1207"/>
      <c r="BB616" s="1207"/>
    </row>
    <row r="617" spans="1:54" ht="15.5" x14ac:dyDescent="0.35">
      <c r="A617" s="1206" t="s">
        <v>18857</v>
      </c>
      <c r="B617" s="1207"/>
      <c r="C617" s="1207"/>
      <c r="D617" s="1207"/>
      <c r="E617" s="1207"/>
      <c r="F617" s="1207"/>
      <c r="G617" s="1207"/>
      <c r="H617" s="1207"/>
      <c r="I617" s="1207"/>
      <c r="J617" s="1207"/>
      <c r="K617" s="1207"/>
      <c r="L617" s="1207"/>
      <c r="M617" s="1207"/>
      <c r="N617" s="1207"/>
      <c r="O617" s="1207"/>
      <c r="P617" s="1207"/>
      <c r="Q617" s="1207"/>
      <c r="R617" s="1207"/>
      <c r="S617" s="1207"/>
      <c r="T617" s="1207"/>
      <c r="U617" s="1207"/>
      <c r="V617" s="1207"/>
      <c r="W617" s="1207"/>
      <c r="X617" s="1207"/>
      <c r="Y617" s="1207"/>
      <c r="Z617" s="1207"/>
      <c r="AA617" s="1207"/>
      <c r="AB617" s="1207"/>
      <c r="AC617" s="1207"/>
      <c r="AD617" s="1207"/>
      <c r="AE617" s="1207"/>
      <c r="AF617" s="1207"/>
      <c r="AG617" s="1207"/>
      <c r="AH617" s="1207"/>
      <c r="AI617" s="1207"/>
      <c r="AJ617" s="1207"/>
      <c r="AK617" s="1207"/>
      <c r="AL617" s="1207"/>
      <c r="AM617" s="1207"/>
      <c r="AN617" s="1207"/>
      <c r="AO617" s="1207"/>
      <c r="AP617" s="1207"/>
      <c r="AQ617" s="1207"/>
      <c r="AR617" s="1207"/>
      <c r="AS617" s="1207"/>
      <c r="AT617" s="1207"/>
      <c r="AU617" s="1207"/>
      <c r="AV617" s="1207"/>
      <c r="AW617" s="1207"/>
      <c r="AX617" s="1207"/>
      <c r="AY617" s="1207"/>
      <c r="AZ617" s="1207"/>
      <c r="BA617" s="1207"/>
      <c r="BB617" s="1207"/>
    </row>
    <row r="618" spans="1:54" ht="15.5" x14ac:dyDescent="0.35">
      <c r="A618" s="1206" t="s">
        <v>18644</v>
      </c>
      <c r="B618" s="1207"/>
      <c r="C618" s="1207"/>
      <c r="D618" s="1207"/>
      <c r="E618" s="1207"/>
      <c r="F618" s="1207"/>
      <c r="G618" s="1207"/>
      <c r="H618" s="1207"/>
      <c r="I618" s="1207"/>
      <c r="J618" s="1207"/>
      <c r="K618" s="1207"/>
      <c r="L618" s="1207"/>
      <c r="M618" s="1207"/>
      <c r="N618" s="1207"/>
      <c r="O618" s="1207"/>
      <c r="P618" s="1207"/>
      <c r="Q618" s="1207"/>
      <c r="R618" s="1207"/>
      <c r="S618" s="1207"/>
      <c r="T618" s="1207"/>
      <c r="U618" s="1207"/>
      <c r="V618" s="1207"/>
      <c r="W618" s="1207"/>
      <c r="X618" s="1207"/>
      <c r="Y618" s="1207"/>
      <c r="Z618" s="1207"/>
      <c r="AA618" s="1207"/>
      <c r="AB618" s="1207"/>
      <c r="AC618" s="1207"/>
      <c r="AD618" s="1207"/>
      <c r="AE618" s="1207"/>
      <c r="AF618" s="1207"/>
      <c r="AG618" s="1207"/>
      <c r="AH618" s="1207"/>
      <c r="AI618" s="1207"/>
      <c r="AJ618" s="1207"/>
      <c r="AK618" s="1207"/>
      <c r="AL618" s="1207"/>
      <c r="AM618" s="1207"/>
      <c r="AN618" s="1207"/>
      <c r="AO618" s="1207"/>
      <c r="AP618" s="1207"/>
      <c r="AQ618" s="1207"/>
      <c r="AR618" s="1207"/>
      <c r="AS618" s="1207"/>
      <c r="AT618" s="1207"/>
      <c r="AU618" s="1207"/>
      <c r="AV618" s="1207"/>
      <c r="AW618" s="1207"/>
      <c r="AX618" s="1207"/>
      <c r="AY618" s="1207"/>
      <c r="AZ618" s="1207"/>
      <c r="BA618" s="1207"/>
      <c r="BB618" s="1207"/>
    </row>
    <row r="619" spans="1:54" ht="15.5" x14ac:dyDescent="0.35">
      <c r="A619" s="1206" t="s">
        <v>18652</v>
      </c>
      <c r="B619" s="1207"/>
      <c r="C619" s="1207"/>
      <c r="D619" s="1207"/>
      <c r="E619" s="1207"/>
      <c r="F619" s="1207"/>
      <c r="G619" s="1207"/>
      <c r="H619" s="1207"/>
      <c r="I619" s="1207"/>
      <c r="J619" s="1207"/>
      <c r="K619" s="1207"/>
      <c r="L619" s="1207"/>
      <c r="M619" s="1207"/>
      <c r="N619" s="1207"/>
      <c r="O619" s="1207"/>
      <c r="P619" s="1207"/>
      <c r="Q619" s="1207"/>
      <c r="R619" s="1207"/>
      <c r="S619" s="1207"/>
      <c r="T619" s="1207"/>
      <c r="U619" s="1207"/>
      <c r="V619" s="1207"/>
      <c r="W619" s="1207"/>
      <c r="X619" s="1207"/>
      <c r="Y619" s="1207"/>
      <c r="Z619" s="1207"/>
      <c r="AA619" s="1207"/>
      <c r="AB619" s="1207"/>
      <c r="AC619" s="1207"/>
      <c r="AD619" s="1207"/>
      <c r="AE619" s="1207"/>
      <c r="AF619" s="1207"/>
      <c r="AG619" s="1207"/>
      <c r="AH619" s="1207"/>
      <c r="AI619" s="1207"/>
      <c r="AJ619" s="1207"/>
      <c r="AK619" s="1207"/>
      <c r="AL619" s="1207"/>
      <c r="AM619" s="1207"/>
      <c r="AN619" s="1207"/>
      <c r="AO619" s="1207"/>
      <c r="AP619" s="1207"/>
      <c r="AQ619" s="1207"/>
      <c r="AR619" s="1207"/>
      <c r="AS619" s="1207"/>
      <c r="AT619" s="1207"/>
      <c r="AU619" s="1207"/>
      <c r="AV619" s="1207"/>
      <c r="AW619" s="1207"/>
      <c r="AX619" s="1207"/>
      <c r="AY619" s="1207"/>
      <c r="AZ619" s="1207"/>
      <c r="BA619" s="1207"/>
      <c r="BB619" s="1207"/>
    </row>
    <row r="620" spans="1:54" ht="15.5" x14ac:dyDescent="0.35">
      <c r="A620" s="1206" t="s">
        <v>18901</v>
      </c>
      <c r="B620" s="1207"/>
      <c r="C620" s="1207"/>
      <c r="D620" s="1207"/>
      <c r="E620" s="1207"/>
      <c r="F620" s="1207"/>
      <c r="G620" s="1207"/>
      <c r="H620" s="1207"/>
      <c r="I620" s="1207"/>
      <c r="J620" s="1207"/>
      <c r="K620" s="1207"/>
      <c r="L620" s="1207"/>
      <c r="M620" s="1207"/>
      <c r="N620" s="1207"/>
      <c r="O620" s="1207"/>
      <c r="P620" s="1207"/>
      <c r="Q620" s="1207"/>
      <c r="R620" s="1207"/>
      <c r="S620" s="1207"/>
      <c r="T620" s="1207"/>
      <c r="U620" s="1207"/>
      <c r="V620" s="1207"/>
      <c r="W620" s="1207"/>
      <c r="X620" s="1207"/>
      <c r="Y620" s="1207"/>
      <c r="Z620" s="1207"/>
      <c r="AA620" s="1207"/>
      <c r="AB620" s="1207"/>
      <c r="AC620" s="1207"/>
      <c r="AD620" s="1207"/>
      <c r="AE620" s="1207"/>
      <c r="AF620" s="1207"/>
      <c r="AG620" s="1207"/>
      <c r="AH620" s="1207"/>
      <c r="AI620" s="1207"/>
      <c r="AJ620" s="1207"/>
      <c r="AK620" s="1207"/>
      <c r="AL620" s="1207"/>
      <c r="AM620" s="1207"/>
      <c r="AN620" s="1207"/>
      <c r="AO620" s="1207"/>
      <c r="AP620" s="1207"/>
      <c r="AQ620" s="1207"/>
      <c r="AR620" s="1207"/>
      <c r="AS620" s="1207"/>
      <c r="AT620" s="1207"/>
      <c r="AU620" s="1207"/>
      <c r="AV620" s="1207"/>
      <c r="AW620" s="1207"/>
      <c r="AX620" s="1207"/>
      <c r="AY620" s="1207"/>
      <c r="AZ620" s="1207"/>
      <c r="BA620" s="1207"/>
      <c r="BB620" s="1207"/>
    </row>
    <row r="621" spans="1:54" ht="15.5" x14ac:dyDescent="0.35">
      <c r="A621" s="1206" t="s">
        <v>18902</v>
      </c>
      <c r="B621" s="1207"/>
      <c r="C621" s="1207"/>
      <c r="D621" s="1207"/>
      <c r="E621" s="1207"/>
      <c r="F621" s="1207"/>
      <c r="G621" s="1207"/>
      <c r="H621" s="1207"/>
      <c r="I621" s="1207"/>
      <c r="J621" s="1207"/>
      <c r="K621" s="1207"/>
      <c r="L621" s="1207"/>
      <c r="M621" s="1207"/>
      <c r="N621" s="1207"/>
      <c r="O621" s="1207"/>
      <c r="P621" s="1207"/>
      <c r="Q621" s="1207"/>
      <c r="R621" s="1207"/>
      <c r="S621" s="1207"/>
      <c r="T621" s="1207"/>
      <c r="U621" s="1207"/>
      <c r="V621" s="1207"/>
      <c r="W621" s="1207"/>
      <c r="X621" s="1207"/>
      <c r="Y621" s="1207"/>
      <c r="Z621" s="1207"/>
      <c r="AA621" s="1207"/>
      <c r="AB621" s="1207"/>
      <c r="AC621" s="1207"/>
      <c r="AD621" s="1207"/>
      <c r="AE621" s="1207"/>
      <c r="AF621" s="1207"/>
      <c r="AG621" s="1207"/>
      <c r="AH621" s="1207"/>
      <c r="AI621" s="1207"/>
      <c r="AJ621" s="1207"/>
      <c r="AK621" s="1207"/>
      <c r="AL621" s="1207"/>
      <c r="AM621" s="1207"/>
      <c r="AN621" s="1207"/>
      <c r="AO621" s="1207"/>
      <c r="AP621" s="1207"/>
      <c r="AQ621" s="1207"/>
      <c r="AR621" s="1207"/>
      <c r="AS621" s="1207"/>
      <c r="AT621" s="1207"/>
      <c r="AU621" s="1207"/>
      <c r="AV621" s="1207"/>
      <c r="AW621" s="1207"/>
      <c r="AX621" s="1207"/>
      <c r="AY621" s="1207"/>
      <c r="AZ621" s="1207"/>
      <c r="BA621" s="1207"/>
      <c r="BB621" s="1207"/>
    </row>
    <row r="622" spans="1:54" ht="15.5" x14ac:dyDescent="0.35">
      <c r="A622" s="1206" t="s">
        <v>18903</v>
      </c>
      <c r="B622" s="1207"/>
      <c r="C622" s="1207"/>
      <c r="D622" s="1207"/>
      <c r="E622" s="1207"/>
      <c r="F622" s="1207"/>
      <c r="G622" s="1207"/>
      <c r="H622" s="1207"/>
      <c r="I622" s="1207"/>
      <c r="J622" s="1207"/>
      <c r="K622" s="1207"/>
      <c r="L622" s="1207"/>
      <c r="M622" s="1207"/>
      <c r="N622" s="1207"/>
      <c r="O622" s="1207"/>
      <c r="P622" s="1207"/>
      <c r="Q622" s="1207"/>
      <c r="R622" s="1207"/>
      <c r="S622" s="1207"/>
      <c r="T622" s="1207"/>
      <c r="U622" s="1207"/>
      <c r="V622" s="1207"/>
      <c r="W622" s="1207"/>
      <c r="X622" s="1207"/>
      <c r="Y622" s="1207"/>
      <c r="Z622" s="1207"/>
      <c r="AA622" s="1207"/>
      <c r="AB622" s="1207"/>
      <c r="AC622" s="1207"/>
      <c r="AD622" s="1207"/>
      <c r="AE622" s="1207"/>
      <c r="AF622" s="1207"/>
      <c r="AG622" s="1207"/>
      <c r="AH622" s="1207"/>
      <c r="AI622" s="1207"/>
      <c r="AJ622" s="1207"/>
      <c r="AK622" s="1207"/>
      <c r="AL622" s="1207"/>
      <c r="AM622" s="1207"/>
      <c r="AN622" s="1207"/>
      <c r="AO622" s="1207"/>
      <c r="AP622" s="1207"/>
      <c r="AQ622" s="1207"/>
      <c r="AR622" s="1207"/>
      <c r="AS622" s="1207"/>
      <c r="AT622" s="1207"/>
      <c r="AU622" s="1207"/>
      <c r="AV622" s="1207"/>
      <c r="AW622" s="1207"/>
      <c r="AX622" s="1207"/>
      <c r="AY622" s="1207"/>
      <c r="AZ622" s="1207"/>
      <c r="BA622" s="1207"/>
      <c r="BB622" s="1207"/>
    </row>
    <row r="623" spans="1:54" ht="15.5" x14ac:dyDescent="0.35">
      <c r="A623" s="1206" t="s">
        <v>18889</v>
      </c>
      <c r="B623" s="1207"/>
      <c r="C623" s="1207"/>
      <c r="D623" s="1207"/>
      <c r="E623" s="1207"/>
      <c r="F623" s="1207"/>
      <c r="G623" s="1207"/>
      <c r="H623" s="1207"/>
      <c r="I623" s="1207"/>
      <c r="J623" s="1207"/>
      <c r="K623" s="1207"/>
      <c r="L623" s="1207"/>
      <c r="M623" s="1207"/>
      <c r="N623" s="1207"/>
      <c r="O623" s="1207"/>
      <c r="P623" s="1207"/>
      <c r="Q623" s="1207"/>
      <c r="R623" s="1207"/>
      <c r="S623" s="1207"/>
      <c r="T623" s="1207"/>
      <c r="U623" s="1207"/>
      <c r="V623" s="1207"/>
      <c r="W623" s="1207"/>
      <c r="X623" s="1207"/>
      <c r="Y623" s="1207"/>
      <c r="Z623" s="1207"/>
      <c r="AA623" s="1207"/>
      <c r="AB623" s="1207"/>
      <c r="AC623" s="1207"/>
      <c r="AD623" s="1207"/>
      <c r="AE623" s="1207"/>
      <c r="AF623" s="1207"/>
      <c r="AG623" s="1207"/>
      <c r="AH623" s="1207"/>
      <c r="AI623" s="1207"/>
      <c r="AJ623" s="1207"/>
      <c r="AK623" s="1207"/>
      <c r="AL623" s="1207"/>
      <c r="AM623" s="1207"/>
      <c r="AN623" s="1207"/>
      <c r="AO623" s="1207"/>
      <c r="AP623" s="1207"/>
      <c r="AQ623" s="1207"/>
      <c r="AR623" s="1207"/>
      <c r="AS623" s="1207"/>
      <c r="AT623" s="1207"/>
      <c r="AU623" s="1207"/>
      <c r="AV623" s="1207"/>
      <c r="AW623" s="1207"/>
      <c r="AX623" s="1207"/>
      <c r="AY623" s="1207"/>
      <c r="AZ623" s="1207"/>
      <c r="BA623" s="1207"/>
      <c r="BB623" s="1207"/>
    </row>
    <row r="624" spans="1:54" ht="15.5" x14ac:dyDescent="0.35">
      <c r="A624" s="1206" t="s">
        <v>18904</v>
      </c>
      <c r="B624" s="1207"/>
      <c r="C624" s="1207"/>
      <c r="D624" s="1207"/>
      <c r="E624" s="1207"/>
      <c r="F624" s="1207"/>
      <c r="G624" s="1207"/>
      <c r="H624" s="1207"/>
      <c r="I624" s="1207"/>
      <c r="J624" s="1207"/>
      <c r="K624" s="1207"/>
      <c r="L624" s="1207"/>
      <c r="M624" s="1207"/>
      <c r="N624" s="1207"/>
      <c r="O624" s="1207"/>
      <c r="P624" s="1207"/>
      <c r="Q624" s="1207"/>
      <c r="R624" s="1207"/>
      <c r="S624" s="1207"/>
      <c r="T624" s="1207"/>
      <c r="U624" s="1207"/>
      <c r="V624" s="1207"/>
      <c r="W624" s="1207"/>
      <c r="X624" s="1207"/>
      <c r="Y624" s="1207"/>
      <c r="Z624" s="1207"/>
      <c r="AA624" s="1207"/>
      <c r="AB624" s="1207"/>
      <c r="AC624" s="1207"/>
      <c r="AD624" s="1207"/>
      <c r="AE624" s="1207"/>
      <c r="AF624" s="1207"/>
      <c r="AG624" s="1207"/>
      <c r="AH624" s="1207"/>
      <c r="AI624" s="1207"/>
      <c r="AJ624" s="1207"/>
      <c r="AK624" s="1207"/>
      <c r="AL624" s="1207"/>
      <c r="AM624" s="1207"/>
      <c r="AN624" s="1207"/>
      <c r="AO624" s="1207"/>
      <c r="AP624" s="1207"/>
      <c r="AQ624" s="1207"/>
      <c r="AR624" s="1207"/>
      <c r="AS624" s="1207"/>
      <c r="AT624" s="1207"/>
      <c r="AU624" s="1207"/>
      <c r="AV624" s="1207"/>
      <c r="AW624" s="1207"/>
      <c r="AX624" s="1207"/>
      <c r="AY624" s="1207"/>
      <c r="AZ624" s="1207"/>
      <c r="BA624" s="1207"/>
      <c r="BB624" s="1207"/>
    </row>
    <row r="625" spans="1:54" ht="15.5" x14ac:dyDescent="0.35">
      <c r="A625" s="1206"/>
      <c r="B625" s="1207" t="s">
        <v>18671</v>
      </c>
      <c r="C625" s="1207"/>
      <c r="D625" s="1207"/>
      <c r="E625" s="1207"/>
      <c r="F625" s="1207"/>
      <c r="G625" s="1207"/>
      <c r="H625" s="1207"/>
      <c r="I625" s="1207"/>
      <c r="J625" s="1207"/>
      <c r="K625" s="1207"/>
      <c r="L625" s="1207"/>
      <c r="M625" s="1207"/>
      <c r="N625" s="1207"/>
      <c r="O625" s="1207"/>
      <c r="P625" s="1207"/>
      <c r="Q625" s="1207"/>
      <c r="R625" s="1207"/>
      <c r="S625" s="1207"/>
      <c r="T625" s="1207"/>
      <c r="U625" s="1207"/>
      <c r="V625" s="1207"/>
      <c r="W625" s="1207"/>
      <c r="X625" s="1207"/>
      <c r="Y625" s="1207"/>
      <c r="Z625" s="1207"/>
      <c r="AA625" s="1207"/>
      <c r="AB625" s="1207"/>
      <c r="AC625" s="1207"/>
      <c r="AD625" s="1207"/>
      <c r="AE625" s="1207"/>
      <c r="AF625" s="1207"/>
      <c r="AG625" s="1207"/>
      <c r="AH625" s="1207"/>
      <c r="AI625" s="1207"/>
      <c r="AJ625" s="1207"/>
      <c r="AK625" s="1207"/>
      <c r="AL625" s="1207"/>
      <c r="AM625" s="1207"/>
      <c r="AN625" s="1207"/>
      <c r="AO625" s="1207"/>
      <c r="AP625" s="1207"/>
      <c r="AQ625" s="1207"/>
      <c r="AR625" s="1207"/>
      <c r="AS625" s="1207"/>
      <c r="AT625" s="1207"/>
      <c r="AU625" s="1207"/>
      <c r="AV625" s="1207"/>
      <c r="AW625" s="1207"/>
      <c r="AX625" s="1207"/>
      <c r="AY625" s="1207"/>
      <c r="AZ625" s="1207"/>
      <c r="BA625" s="1207"/>
      <c r="BB625" s="1207"/>
    </row>
    <row r="626" spans="1:54" ht="15.5" x14ac:dyDescent="0.35">
      <c r="A626" s="1206" t="s">
        <v>18672</v>
      </c>
      <c r="B626" s="1207"/>
      <c r="C626" s="1207"/>
      <c r="D626" s="1207"/>
      <c r="E626" s="1207"/>
      <c r="F626" s="1207"/>
      <c r="G626" s="1207"/>
      <c r="H626" s="1207"/>
      <c r="I626" s="1207"/>
      <c r="J626" s="1207"/>
      <c r="K626" s="1207"/>
      <c r="L626" s="1207"/>
      <c r="M626" s="1207"/>
      <c r="N626" s="1207"/>
      <c r="O626" s="1207"/>
      <c r="P626" s="1207"/>
      <c r="Q626" s="1207"/>
      <c r="R626" s="1207"/>
      <c r="S626" s="1207"/>
      <c r="T626" s="1207"/>
      <c r="U626" s="1207"/>
      <c r="V626" s="1207"/>
      <c r="W626" s="1207"/>
      <c r="X626" s="1207"/>
      <c r="Y626" s="1207"/>
      <c r="Z626" s="1207"/>
      <c r="AA626" s="1207"/>
      <c r="AB626" s="1207"/>
      <c r="AC626" s="1207"/>
      <c r="AD626" s="1207"/>
      <c r="AE626" s="1207"/>
      <c r="AF626" s="1207"/>
      <c r="AG626" s="1207"/>
      <c r="AH626" s="1207"/>
      <c r="AI626" s="1207"/>
      <c r="AJ626" s="1207"/>
      <c r="AK626" s="1207"/>
      <c r="AL626" s="1207"/>
      <c r="AM626" s="1207"/>
      <c r="AN626" s="1207"/>
      <c r="AO626" s="1207"/>
      <c r="AP626" s="1207"/>
      <c r="AQ626" s="1207"/>
      <c r="AR626" s="1207"/>
      <c r="AS626" s="1207"/>
      <c r="AT626" s="1207"/>
      <c r="AU626" s="1207"/>
      <c r="AV626" s="1207"/>
      <c r="AW626" s="1207"/>
      <c r="AX626" s="1207"/>
      <c r="AY626" s="1207"/>
      <c r="AZ626" s="1207"/>
      <c r="BA626" s="1207"/>
      <c r="BB626" s="1207"/>
    </row>
    <row r="627" spans="1:54" ht="15.5" x14ac:dyDescent="0.35">
      <c r="A627" s="1206" t="s">
        <v>18874</v>
      </c>
      <c r="B627" s="1207" t="s">
        <v>18875</v>
      </c>
      <c r="C627" s="1207"/>
      <c r="D627" s="1207"/>
      <c r="E627" s="1207"/>
      <c r="F627" s="1207"/>
      <c r="G627" s="1207"/>
      <c r="H627" s="1207"/>
      <c r="I627" s="1207"/>
      <c r="J627" s="1207"/>
      <c r="K627" s="1207"/>
      <c r="L627" s="1207"/>
      <c r="M627" s="1207"/>
      <c r="N627" s="1207"/>
      <c r="O627" s="1207"/>
      <c r="P627" s="1207"/>
      <c r="Q627" s="1207"/>
      <c r="R627" s="1207"/>
      <c r="S627" s="1207"/>
      <c r="T627" s="1207"/>
      <c r="U627" s="1207"/>
      <c r="V627" s="1207"/>
      <c r="W627" s="1207"/>
      <c r="X627" s="1207"/>
      <c r="Y627" s="1207"/>
      <c r="Z627" s="1207"/>
      <c r="AA627" s="1207"/>
      <c r="AB627" s="1207"/>
      <c r="AC627" s="1207"/>
      <c r="AD627" s="1207"/>
      <c r="AE627" s="1207"/>
      <c r="AF627" s="1207"/>
      <c r="AG627" s="1207"/>
      <c r="AH627" s="1207"/>
      <c r="AI627" s="1207"/>
      <c r="AJ627" s="1207"/>
      <c r="AK627" s="1207"/>
      <c r="AL627" s="1207"/>
      <c r="AM627" s="1207"/>
      <c r="AN627" s="1207"/>
      <c r="AO627" s="1207"/>
      <c r="AP627" s="1207"/>
      <c r="AQ627" s="1207"/>
      <c r="AR627" s="1207"/>
      <c r="AS627" s="1207"/>
      <c r="AT627" s="1207"/>
      <c r="AU627" s="1207"/>
      <c r="AV627" s="1207"/>
      <c r="AW627" s="1207"/>
      <c r="AX627" s="1207"/>
      <c r="AY627" s="1207"/>
      <c r="AZ627" s="1207"/>
      <c r="BA627" s="1207"/>
      <c r="BB627" s="1207"/>
    </row>
    <row r="628" spans="1:54" ht="15.5" x14ac:dyDescent="0.35">
      <c r="A628" s="1206" t="s">
        <v>18873</v>
      </c>
      <c r="B628" s="1207"/>
      <c r="C628" s="1207"/>
      <c r="D628" s="1207"/>
      <c r="E628" s="1207"/>
      <c r="F628" s="1207"/>
      <c r="G628" s="1207"/>
      <c r="H628" s="1207"/>
      <c r="I628" s="1207"/>
      <c r="J628" s="1207"/>
      <c r="K628" s="1207"/>
      <c r="L628" s="1207"/>
      <c r="M628" s="1207"/>
      <c r="N628" s="1207"/>
      <c r="O628" s="1207"/>
      <c r="P628" s="1207"/>
      <c r="Q628" s="1207"/>
      <c r="R628" s="1207"/>
      <c r="S628" s="1207"/>
      <c r="T628" s="1207"/>
      <c r="U628" s="1207"/>
      <c r="V628" s="1207"/>
      <c r="W628" s="1207"/>
      <c r="X628" s="1207"/>
      <c r="Y628" s="1207"/>
      <c r="Z628" s="1207"/>
      <c r="AA628" s="1207"/>
      <c r="AB628" s="1207"/>
      <c r="AC628" s="1207"/>
      <c r="AD628" s="1207"/>
      <c r="AE628" s="1207"/>
      <c r="AF628" s="1207"/>
      <c r="AG628" s="1207"/>
      <c r="AH628" s="1207"/>
      <c r="AI628" s="1207"/>
      <c r="AJ628" s="1207"/>
      <c r="AK628" s="1207"/>
      <c r="AL628" s="1207"/>
      <c r="AM628" s="1207"/>
      <c r="AN628" s="1207"/>
      <c r="AO628" s="1207"/>
      <c r="AP628" s="1207"/>
      <c r="AQ628" s="1207"/>
      <c r="AR628" s="1207"/>
      <c r="AS628" s="1207"/>
      <c r="AT628" s="1207"/>
      <c r="AU628" s="1207"/>
      <c r="AV628" s="1207"/>
      <c r="AW628" s="1207"/>
      <c r="AX628" s="1207"/>
      <c r="AY628" s="1207"/>
      <c r="AZ628" s="1207"/>
      <c r="BA628" s="1207"/>
      <c r="BB628" s="1207"/>
    </row>
    <row r="629" spans="1:54" ht="15.5" x14ac:dyDescent="0.35">
      <c r="A629" s="1206" t="s">
        <v>18896</v>
      </c>
      <c r="B629" s="1207"/>
      <c r="C629" s="1207"/>
      <c r="D629" s="1207"/>
      <c r="E629" s="1207"/>
      <c r="F629" s="1207"/>
      <c r="G629" s="1207"/>
      <c r="H629" s="1207"/>
      <c r="I629" s="1207"/>
      <c r="J629" s="1207"/>
      <c r="K629" s="1207"/>
      <c r="L629" s="1207"/>
      <c r="M629" s="1207"/>
      <c r="N629" s="1207"/>
      <c r="O629" s="1207"/>
      <c r="P629" s="1207"/>
      <c r="Q629" s="1207"/>
      <c r="R629" s="1207"/>
      <c r="S629" s="1207"/>
      <c r="T629" s="1207"/>
      <c r="U629" s="1207"/>
      <c r="V629" s="1207"/>
      <c r="W629" s="1207"/>
      <c r="X629" s="1207"/>
      <c r="Y629" s="1207"/>
      <c r="Z629" s="1207"/>
      <c r="AA629" s="1207"/>
      <c r="AB629" s="1207"/>
      <c r="AC629" s="1207"/>
      <c r="AD629" s="1207"/>
      <c r="AE629" s="1207"/>
      <c r="AF629" s="1207"/>
      <c r="AG629" s="1207"/>
      <c r="AH629" s="1207"/>
      <c r="AI629" s="1207"/>
      <c r="AJ629" s="1207"/>
      <c r="AK629" s="1207"/>
      <c r="AL629" s="1207"/>
      <c r="AM629" s="1207"/>
      <c r="AN629" s="1207"/>
      <c r="AO629" s="1207"/>
      <c r="AP629" s="1207"/>
      <c r="AQ629" s="1207"/>
      <c r="AR629" s="1207"/>
      <c r="AS629" s="1207"/>
      <c r="AT629" s="1207"/>
      <c r="AU629" s="1207"/>
      <c r="AV629" s="1207"/>
      <c r="AW629" s="1207"/>
      <c r="AX629" s="1207"/>
      <c r="AY629" s="1207"/>
      <c r="AZ629" s="1207"/>
      <c r="BA629" s="1207"/>
      <c r="BB629" s="1207"/>
    </row>
    <row r="630" spans="1:54" ht="15.5" x14ac:dyDescent="0.35">
      <c r="A630" s="1206" t="s">
        <v>18897</v>
      </c>
      <c r="B630" s="1207"/>
      <c r="C630" s="1207"/>
      <c r="D630" s="1207"/>
      <c r="E630" s="1207"/>
      <c r="F630" s="1207"/>
      <c r="G630" s="1207"/>
      <c r="H630" s="1207"/>
      <c r="I630" s="1207"/>
      <c r="J630" s="1207"/>
      <c r="K630" s="1207"/>
      <c r="L630" s="1207"/>
      <c r="M630" s="1207"/>
      <c r="N630" s="1207"/>
      <c r="O630" s="1207"/>
      <c r="P630" s="1207"/>
      <c r="Q630" s="1207"/>
      <c r="R630" s="1207"/>
      <c r="S630" s="1207"/>
      <c r="T630" s="1207"/>
      <c r="U630" s="1207"/>
      <c r="V630" s="1207"/>
      <c r="W630" s="1207"/>
      <c r="X630" s="1207"/>
      <c r="Y630" s="1207"/>
      <c r="Z630" s="1207"/>
      <c r="AA630" s="1207"/>
      <c r="AB630" s="1207"/>
      <c r="AC630" s="1207"/>
      <c r="AD630" s="1207"/>
      <c r="AE630" s="1207"/>
      <c r="AF630" s="1207"/>
      <c r="AG630" s="1207"/>
      <c r="AH630" s="1207"/>
      <c r="AI630" s="1207"/>
      <c r="AJ630" s="1207"/>
      <c r="AK630" s="1207"/>
      <c r="AL630" s="1207"/>
      <c r="AM630" s="1207"/>
      <c r="AN630" s="1207"/>
      <c r="AO630" s="1207"/>
      <c r="AP630" s="1207"/>
      <c r="AQ630" s="1207"/>
      <c r="AR630" s="1207"/>
      <c r="AS630" s="1207"/>
      <c r="AT630" s="1207"/>
      <c r="AU630" s="1207"/>
      <c r="AV630" s="1207"/>
      <c r="AW630" s="1207"/>
      <c r="AX630" s="1207"/>
      <c r="AY630" s="1207"/>
      <c r="AZ630" s="1207"/>
      <c r="BA630" s="1207"/>
      <c r="BB630" s="1207"/>
    </row>
    <row r="631" spans="1:54" ht="31" x14ac:dyDescent="0.35">
      <c r="A631" s="1206" t="s">
        <v>18898</v>
      </c>
      <c r="B631" s="1207" t="s">
        <v>18728</v>
      </c>
      <c r="C631" s="1207"/>
      <c r="D631" s="1207"/>
      <c r="E631" s="1207"/>
      <c r="F631" s="1207"/>
      <c r="G631" s="1207"/>
      <c r="H631" s="1207"/>
      <c r="I631" s="1207"/>
      <c r="J631" s="1207"/>
      <c r="K631" s="1207"/>
      <c r="L631" s="1207"/>
      <c r="M631" s="1207"/>
      <c r="N631" s="1207"/>
      <c r="O631" s="1207"/>
      <c r="P631" s="1207"/>
      <c r="Q631" s="1207"/>
      <c r="R631" s="1207"/>
      <c r="S631" s="1207"/>
      <c r="T631" s="1207"/>
      <c r="U631" s="1207"/>
      <c r="V631" s="1207"/>
      <c r="W631" s="1207"/>
      <c r="X631" s="1207"/>
      <c r="Y631" s="1207"/>
      <c r="Z631" s="1207"/>
      <c r="AA631" s="1207"/>
      <c r="AB631" s="1207"/>
      <c r="AC631" s="1207"/>
      <c r="AD631" s="1207"/>
      <c r="AE631" s="1207"/>
      <c r="AF631" s="1207"/>
      <c r="AG631" s="1207"/>
      <c r="AH631" s="1207"/>
      <c r="AI631" s="1207"/>
      <c r="AJ631" s="1207"/>
      <c r="AK631" s="1207"/>
      <c r="AL631" s="1207"/>
      <c r="AM631" s="1207"/>
      <c r="AN631" s="1207"/>
      <c r="AO631" s="1207"/>
      <c r="AP631" s="1207"/>
      <c r="AQ631" s="1207"/>
      <c r="AR631" s="1207"/>
      <c r="AS631" s="1207"/>
      <c r="AT631" s="1207"/>
      <c r="AU631" s="1207"/>
      <c r="AV631" s="1207"/>
      <c r="AW631" s="1207"/>
      <c r="AX631" s="1207"/>
      <c r="AY631" s="1207"/>
      <c r="AZ631" s="1207"/>
      <c r="BA631" s="1207"/>
      <c r="BB631" s="1207"/>
    </row>
    <row r="632" spans="1:54" ht="15.5" x14ac:dyDescent="0.35">
      <c r="A632" s="1206" t="s">
        <v>18857</v>
      </c>
      <c r="B632" s="1207"/>
      <c r="C632" s="1207"/>
      <c r="D632" s="1207"/>
      <c r="E632" s="1207"/>
      <c r="F632" s="1207"/>
      <c r="G632" s="1207"/>
      <c r="H632" s="1207"/>
      <c r="I632" s="1207"/>
      <c r="J632" s="1207"/>
      <c r="K632" s="1207"/>
      <c r="L632" s="1207"/>
      <c r="M632" s="1207"/>
      <c r="N632" s="1207"/>
      <c r="O632" s="1207"/>
      <c r="P632" s="1207"/>
      <c r="Q632" s="1207"/>
      <c r="R632" s="1207"/>
      <c r="S632" s="1207"/>
      <c r="T632" s="1207"/>
      <c r="U632" s="1207"/>
      <c r="V632" s="1207"/>
      <c r="W632" s="1207"/>
      <c r="X632" s="1207"/>
      <c r="Y632" s="1207"/>
      <c r="Z632" s="1207"/>
      <c r="AA632" s="1207"/>
      <c r="AB632" s="1207"/>
      <c r="AC632" s="1207"/>
      <c r="AD632" s="1207"/>
      <c r="AE632" s="1207"/>
      <c r="AF632" s="1207"/>
      <c r="AG632" s="1207"/>
      <c r="AH632" s="1207"/>
      <c r="AI632" s="1207"/>
      <c r="AJ632" s="1207"/>
      <c r="AK632" s="1207"/>
      <c r="AL632" s="1207"/>
      <c r="AM632" s="1207"/>
      <c r="AN632" s="1207"/>
      <c r="AO632" s="1207"/>
      <c r="AP632" s="1207"/>
      <c r="AQ632" s="1207"/>
      <c r="AR632" s="1207"/>
      <c r="AS632" s="1207"/>
      <c r="AT632" s="1207"/>
      <c r="AU632" s="1207"/>
      <c r="AV632" s="1207"/>
      <c r="AW632" s="1207"/>
      <c r="AX632" s="1207"/>
      <c r="AY632" s="1207"/>
      <c r="AZ632" s="1207"/>
      <c r="BA632" s="1207"/>
      <c r="BB632" s="1207"/>
    </row>
    <row r="633" spans="1:54" ht="15.5" x14ac:dyDescent="0.35">
      <c r="A633" s="1206" t="s">
        <v>18644</v>
      </c>
      <c r="B633" s="1207"/>
      <c r="C633" s="1207"/>
      <c r="D633" s="1207"/>
      <c r="E633" s="1207"/>
      <c r="F633" s="1207"/>
      <c r="G633" s="1207"/>
      <c r="H633" s="1207"/>
      <c r="I633" s="1207"/>
      <c r="J633" s="1207"/>
      <c r="K633" s="1207"/>
      <c r="L633" s="1207"/>
      <c r="M633" s="1207"/>
      <c r="N633" s="1207"/>
      <c r="O633" s="1207"/>
      <c r="P633" s="1207"/>
      <c r="Q633" s="1207"/>
      <c r="R633" s="1207"/>
      <c r="S633" s="1207"/>
      <c r="T633" s="1207"/>
      <c r="U633" s="1207"/>
      <c r="V633" s="1207"/>
      <c r="W633" s="1207"/>
      <c r="X633" s="1207"/>
      <c r="Y633" s="1207"/>
      <c r="Z633" s="1207"/>
      <c r="AA633" s="1207"/>
      <c r="AB633" s="1207"/>
      <c r="AC633" s="1207"/>
      <c r="AD633" s="1207"/>
      <c r="AE633" s="1207"/>
      <c r="AF633" s="1207"/>
      <c r="AG633" s="1207"/>
      <c r="AH633" s="1207"/>
      <c r="AI633" s="1207"/>
      <c r="AJ633" s="1207"/>
      <c r="AK633" s="1207"/>
      <c r="AL633" s="1207"/>
      <c r="AM633" s="1207"/>
      <c r="AN633" s="1207"/>
      <c r="AO633" s="1207"/>
      <c r="AP633" s="1207"/>
      <c r="AQ633" s="1207"/>
      <c r="AR633" s="1207"/>
      <c r="AS633" s="1207"/>
      <c r="AT633" s="1207"/>
      <c r="AU633" s="1207"/>
      <c r="AV633" s="1207"/>
      <c r="AW633" s="1207"/>
      <c r="AX633" s="1207"/>
      <c r="AY633" s="1207"/>
      <c r="AZ633" s="1207"/>
      <c r="BA633" s="1207"/>
      <c r="BB633" s="1207"/>
    </row>
    <row r="634" spans="1:54" ht="15.5" x14ac:dyDescent="0.35">
      <c r="A634" s="1206" t="s">
        <v>18901</v>
      </c>
      <c r="B634" s="1207"/>
      <c r="C634" s="1207"/>
      <c r="D634" s="1207"/>
      <c r="E634" s="1207"/>
      <c r="F634" s="1207"/>
      <c r="G634" s="1207"/>
      <c r="H634" s="1207"/>
      <c r="I634" s="1207"/>
      <c r="J634" s="1207"/>
      <c r="K634" s="1207"/>
      <c r="L634" s="1207"/>
      <c r="M634" s="1207"/>
      <c r="N634" s="1207"/>
      <c r="O634" s="1207"/>
      <c r="P634" s="1207"/>
      <c r="Q634" s="1207"/>
      <c r="R634" s="1207"/>
      <c r="S634" s="1207"/>
      <c r="T634" s="1207"/>
      <c r="U634" s="1207"/>
      <c r="V634" s="1207"/>
      <c r="W634" s="1207"/>
      <c r="X634" s="1207"/>
      <c r="Y634" s="1207"/>
      <c r="Z634" s="1207"/>
      <c r="AA634" s="1207"/>
      <c r="AB634" s="1207"/>
      <c r="AC634" s="1207"/>
      <c r="AD634" s="1207"/>
      <c r="AE634" s="1207"/>
      <c r="AF634" s="1207"/>
      <c r="AG634" s="1207"/>
      <c r="AH634" s="1207"/>
      <c r="AI634" s="1207"/>
      <c r="AJ634" s="1207"/>
      <c r="AK634" s="1207"/>
      <c r="AL634" s="1207"/>
      <c r="AM634" s="1207"/>
      <c r="AN634" s="1207"/>
      <c r="AO634" s="1207"/>
      <c r="AP634" s="1207"/>
      <c r="AQ634" s="1207"/>
      <c r="AR634" s="1207"/>
      <c r="AS634" s="1207"/>
      <c r="AT634" s="1207"/>
      <c r="AU634" s="1207"/>
      <c r="AV634" s="1207"/>
      <c r="AW634" s="1207"/>
      <c r="AX634" s="1207"/>
      <c r="AY634" s="1207"/>
      <c r="AZ634" s="1207"/>
      <c r="BA634" s="1207"/>
      <c r="BB634" s="1207"/>
    </row>
    <row r="635" spans="1:54" ht="15.5" x14ac:dyDescent="0.35">
      <c r="A635" s="1206" t="s">
        <v>18902</v>
      </c>
      <c r="B635" s="1207"/>
      <c r="C635" s="1207"/>
      <c r="D635" s="1207"/>
      <c r="E635" s="1207"/>
      <c r="F635" s="1207"/>
      <c r="G635" s="1207"/>
      <c r="H635" s="1207"/>
      <c r="I635" s="1207"/>
      <c r="J635" s="1207"/>
      <c r="K635" s="1207"/>
      <c r="L635" s="1207"/>
      <c r="M635" s="1207"/>
      <c r="N635" s="1207"/>
      <c r="O635" s="1207"/>
      <c r="P635" s="1207"/>
      <c r="Q635" s="1207"/>
      <c r="R635" s="1207"/>
      <c r="S635" s="1207"/>
      <c r="T635" s="1207"/>
      <c r="U635" s="1207"/>
      <c r="V635" s="1207"/>
      <c r="W635" s="1207"/>
      <c r="X635" s="1207"/>
      <c r="Y635" s="1207"/>
      <c r="Z635" s="1207"/>
      <c r="AA635" s="1207"/>
      <c r="AB635" s="1207"/>
      <c r="AC635" s="1207"/>
      <c r="AD635" s="1207"/>
      <c r="AE635" s="1207"/>
      <c r="AF635" s="1207"/>
      <c r="AG635" s="1207"/>
      <c r="AH635" s="1207"/>
      <c r="AI635" s="1207"/>
      <c r="AJ635" s="1207"/>
      <c r="AK635" s="1207"/>
      <c r="AL635" s="1207"/>
      <c r="AM635" s="1207"/>
      <c r="AN635" s="1207"/>
      <c r="AO635" s="1207"/>
      <c r="AP635" s="1207"/>
      <c r="AQ635" s="1207"/>
      <c r="AR635" s="1207"/>
      <c r="AS635" s="1207"/>
      <c r="AT635" s="1207"/>
      <c r="AU635" s="1207"/>
      <c r="AV635" s="1207"/>
      <c r="AW635" s="1207"/>
      <c r="AX635" s="1207"/>
      <c r="AY635" s="1207"/>
      <c r="AZ635" s="1207"/>
      <c r="BA635" s="1207"/>
      <c r="BB635" s="1207"/>
    </row>
    <row r="636" spans="1:54" ht="15.5" x14ac:dyDescent="0.35">
      <c r="A636" s="1206" t="s">
        <v>18903</v>
      </c>
      <c r="B636" s="1207"/>
      <c r="C636" s="1207"/>
      <c r="D636" s="1207"/>
      <c r="E636" s="1207"/>
      <c r="F636" s="1207"/>
      <c r="G636" s="1207"/>
      <c r="H636" s="1207"/>
      <c r="I636" s="1207"/>
      <c r="J636" s="1207"/>
      <c r="K636" s="1207"/>
      <c r="L636" s="1207"/>
      <c r="M636" s="1207"/>
      <c r="N636" s="1207"/>
      <c r="O636" s="1207"/>
      <c r="P636" s="1207"/>
      <c r="Q636" s="1207"/>
      <c r="R636" s="1207"/>
      <c r="S636" s="1207"/>
      <c r="T636" s="1207"/>
      <c r="U636" s="1207"/>
      <c r="V636" s="1207"/>
      <c r="W636" s="1207"/>
      <c r="X636" s="1207"/>
      <c r="Y636" s="1207"/>
      <c r="Z636" s="1207"/>
      <c r="AA636" s="1207"/>
      <c r="AB636" s="1207"/>
      <c r="AC636" s="1207"/>
      <c r="AD636" s="1207"/>
      <c r="AE636" s="1207"/>
      <c r="AF636" s="1207"/>
      <c r="AG636" s="1207"/>
      <c r="AH636" s="1207"/>
      <c r="AI636" s="1207"/>
      <c r="AJ636" s="1207"/>
      <c r="AK636" s="1207"/>
      <c r="AL636" s="1207"/>
      <c r="AM636" s="1207"/>
      <c r="AN636" s="1207"/>
      <c r="AO636" s="1207"/>
      <c r="AP636" s="1207"/>
      <c r="AQ636" s="1207"/>
      <c r="AR636" s="1207"/>
      <c r="AS636" s="1207"/>
      <c r="AT636" s="1207"/>
      <c r="AU636" s="1207"/>
      <c r="AV636" s="1207"/>
      <c r="AW636" s="1207"/>
      <c r="AX636" s="1207"/>
      <c r="AY636" s="1207"/>
      <c r="AZ636" s="1207"/>
      <c r="BA636" s="1207"/>
      <c r="BB636" s="1207"/>
    </row>
    <row r="637" spans="1:54" ht="15.5" x14ac:dyDescent="0.35">
      <c r="A637" s="1206" t="s">
        <v>18889</v>
      </c>
      <c r="B637" s="1207"/>
      <c r="C637" s="1207"/>
      <c r="D637" s="1207"/>
      <c r="E637" s="1207"/>
      <c r="F637" s="1207"/>
      <c r="G637" s="1207"/>
      <c r="H637" s="1207"/>
      <c r="I637" s="1207"/>
      <c r="J637" s="1207"/>
      <c r="K637" s="1207"/>
      <c r="L637" s="1207"/>
      <c r="M637" s="1207"/>
      <c r="N637" s="1207"/>
      <c r="O637" s="1207"/>
      <c r="P637" s="1207"/>
      <c r="Q637" s="1207"/>
      <c r="R637" s="1207"/>
      <c r="S637" s="1207"/>
      <c r="T637" s="1207"/>
      <c r="U637" s="1207"/>
      <c r="V637" s="1207"/>
      <c r="W637" s="1207"/>
      <c r="X637" s="1207"/>
      <c r="Y637" s="1207"/>
      <c r="Z637" s="1207"/>
      <c r="AA637" s="1207"/>
      <c r="AB637" s="1207"/>
      <c r="AC637" s="1207"/>
      <c r="AD637" s="1207"/>
      <c r="AE637" s="1207"/>
      <c r="AF637" s="1207"/>
      <c r="AG637" s="1207"/>
      <c r="AH637" s="1207"/>
      <c r="AI637" s="1207"/>
      <c r="AJ637" s="1207"/>
      <c r="AK637" s="1207"/>
      <c r="AL637" s="1207"/>
      <c r="AM637" s="1207"/>
      <c r="AN637" s="1207"/>
      <c r="AO637" s="1207"/>
      <c r="AP637" s="1207"/>
      <c r="AQ637" s="1207"/>
      <c r="AR637" s="1207"/>
      <c r="AS637" s="1207"/>
      <c r="AT637" s="1207"/>
      <c r="AU637" s="1207"/>
      <c r="AV637" s="1207"/>
      <c r="AW637" s="1207"/>
      <c r="AX637" s="1207"/>
      <c r="AY637" s="1207"/>
      <c r="AZ637" s="1207"/>
      <c r="BA637" s="1207"/>
      <c r="BB637" s="1207"/>
    </row>
    <row r="638" spans="1:54" ht="15.5" x14ac:dyDescent="0.35">
      <c r="A638" s="1206" t="s">
        <v>18904</v>
      </c>
      <c r="B638" s="1207"/>
      <c r="C638" s="1207"/>
      <c r="D638" s="1207"/>
      <c r="E638" s="1207"/>
      <c r="F638" s="1207"/>
      <c r="G638" s="1207"/>
      <c r="H638" s="1207"/>
      <c r="I638" s="1207"/>
      <c r="J638" s="1207"/>
      <c r="K638" s="1207"/>
      <c r="L638" s="1207"/>
      <c r="M638" s="1207"/>
      <c r="N638" s="1207"/>
      <c r="O638" s="1207"/>
      <c r="P638" s="1207"/>
      <c r="Q638" s="1207"/>
      <c r="R638" s="1207"/>
      <c r="S638" s="1207"/>
      <c r="T638" s="1207"/>
      <c r="U638" s="1207"/>
      <c r="V638" s="1207"/>
      <c r="W638" s="1207"/>
      <c r="X638" s="1207"/>
      <c r="Y638" s="1207"/>
      <c r="Z638" s="1207"/>
      <c r="AA638" s="1207"/>
      <c r="AB638" s="1207"/>
      <c r="AC638" s="1207"/>
      <c r="AD638" s="1207"/>
      <c r="AE638" s="1207"/>
      <c r="AF638" s="1207"/>
      <c r="AG638" s="1207"/>
      <c r="AH638" s="1207"/>
      <c r="AI638" s="1207"/>
      <c r="AJ638" s="1207"/>
      <c r="AK638" s="1207"/>
      <c r="AL638" s="1207"/>
      <c r="AM638" s="1207"/>
      <c r="AN638" s="1207"/>
      <c r="AO638" s="1207"/>
      <c r="AP638" s="1207"/>
      <c r="AQ638" s="1207"/>
      <c r="AR638" s="1207"/>
      <c r="AS638" s="1207"/>
      <c r="AT638" s="1207"/>
      <c r="AU638" s="1207"/>
      <c r="AV638" s="1207"/>
      <c r="AW638" s="1207"/>
      <c r="AX638" s="1207"/>
      <c r="AY638" s="1207"/>
      <c r="AZ638" s="1207"/>
      <c r="BA638" s="1207"/>
      <c r="BB638" s="1207"/>
    </row>
    <row r="639" spans="1:54" ht="15.5" x14ac:dyDescent="0.35">
      <c r="A639" s="1206"/>
      <c r="B639" s="1207" t="s">
        <v>18657</v>
      </c>
      <c r="C639" s="1207"/>
      <c r="D639" s="1207"/>
      <c r="E639" s="1207"/>
      <c r="F639" s="1207"/>
      <c r="G639" s="1207"/>
      <c r="H639" s="1207"/>
      <c r="I639" s="1207"/>
      <c r="J639" s="1207"/>
      <c r="K639" s="1207"/>
      <c r="L639" s="1207"/>
      <c r="M639" s="1207"/>
      <c r="N639" s="1207"/>
      <c r="O639" s="1207"/>
      <c r="P639" s="1207"/>
      <c r="Q639" s="1207"/>
      <c r="R639" s="1207"/>
      <c r="S639" s="1207"/>
      <c r="T639" s="1207"/>
      <c r="U639" s="1207"/>
      <c r="V639" s="1207"/>
      <c r="W639" s="1207"/>
      <c r="X639" s="1207"/>
      <c r="Y639" s="1207"/>
      <c r="Z639" s="1207"/>
      <c r="AA639" s="1207"/>
      <c r="AB639" s="1207"/>
      <c r="AC639" s="1207"/>
      <c r="AD639" s="1207"/>
      <c r="AE639" s="1207"/>
      <c r="AF639" s="1207"/>
      <c r="AG639" s="1207"/>
      <c r="AH639" s="1207"/>
      <c r="AI639" s="1207"/>
      <c r="AJ639" s="1207"/>
      <c r="AK639" s="1207"/>
      <c r="AL639" s="1207"/>
      <c r="AM639" s="1207"/>
      <c r="AN639" s="1207"/>
      <c r="AO639" s="1207"/>
      <c r="AP639" s="1207"/>
      <c r="AQ639" s="1207"/>
      <c r="AR639" s="1207"/>
      <c r="AS639" s="1207"/>
      <c r="AT639" s="1207"/>
      <c r="AU639" s="1207"/>
      <c r="AV639" s="1207"/>
      <c r="AW639" s="1207"/>
      <c r="AX639" s="1207"/>
      <c r="AY639" s="1207"/>
      <c r="AZ639" s="1207"/>
      <c r="BA639" s="1207"/>
      <c r="BB639" s="1207"/>
    </row>
    <row r="640" spans="1:54" ht="15.5" x14ac:dyDescent="0.35">
      <c r="A640" s="1206" t="s">
        <v>18658</v>
      </c>
      <c r="B640" s="1207"/>
      <c r="C640" s="1207"/>
      <c r="D640" s="1207"/>
      <c r="E640" s="1207"/>
      <c r="F640" s="1207"/>
      <c r="G640" s="1207"/>
      <c r="H640" s="1207"/>
      <c r="I640" s="1207"/>
      <c r="J640" s="1207"/>
      <c r="K640" s="1207"/>
      <c r="L640" s="1207"/>
      <c r="M640" s="1207"/>
      <c r="N640" s="1207"/>
      <c r="O640" s="1207"/>
      <c r="P640" s="1207"/>
      <c r="Q640" s="1207"/>
      <c r="R640" s="1207"/>
      <c r="S640" s="1207"/>
      <c r="T640" s="1207"/>
      <c r="U640" s="1207"/>
      <c r="V640" s="1207"/>
      <c r="W640" s="1207"/>
      <c r="X640" s="1207"/>
      <c r="Y640" s="1207"/>
      <c r="Z640" s="1207"/>
      <c r="AA640" s="1207"/>
      <c r="AB640" s="1207"/>
      <c r="AC640" s="1207"/>
      <c r="AD640" s="1207"/>
      <c r="AE640" s="1207"/>
      <c r="AF640" s="1207"/>
      <c r="AG640" s="1207"/>
      <c r="AH640" s="1207"/>
      <c r="AI640" s="1207"/>
      <c r="AJ640" s="1207"/>
      <c r="AK640" s="1207"/>
      <c r="AL640" s="1207"/>
      <c r="AM640" s="1207"/>
      <c r="AN640" s="1207"/>
      <c r="AO640" s="1207"/>
      <c r="AP640" s="1207"/>
      <c r="AQ640" s="1207"/>
      <c r="AR640" s="1207"/>
      <c r="AS640" s="1207"/>
      <c r="AT640" s="1207"/>
      <c r="AU640" s="1207"/>
      <c r="AV640" s="1207"/>
      <c r="AW640" s="1207"/>
      <c r="AX640" s="1207"/>
      <c r="AY640" s="1207"/>
      <c r="AZ640" s="1207"/>
      <c r="BA640" s="1207"/>
      <c r="BB640" s="1207"/>
    </row>
    <row r="641" spans="1:54" ht="15.5" x14ac:dyDescent="0.35">
      <c r="A641" s="1206" t="s">
        <v>18905</v>
      </c>
      <c r="B641" s="1207" t="s">
        <v>18875</v>
      </c>
      <c r="C641" s="1207"/>
      <c r="D641" s="1207"/>
      <c r="E641" s="1207"/>
      <c r="F641" s="1207"/>
      <c r="G641" s="1207"/>
      <c r="H641" s="1207"/>
      <c r="I641" s="1207"/>
      <c r="J641" s="1207"/>
      <c r="K641" s="1207"/>
      <c r="L641" s="1207"/>
      <c r="M641" s="1207"/>
      <c r="N641" s="1207"/>
      <c r="O641" s="1207"/>
      <c r="P641" s="1207"/>
      <c r="Q641" s="1207"/>
      <c r="R641" s="1207"/>
      <c r="S641" s="1207"/>
      <c r="T641" s="1207"/>
      <c r="U641" s="1207"/>
      <c r="V641" s="1207"/>
      <c r="W641" s="1207"/>
      <c r="X641" s="1207"/>
      <c r="Y641" s="1207"/>
      <c r="Z641" s="1207"/>
      <c r="AA641" s="1207"/>
      <c r="AB641" s="1207"/>
      <c r="AC641" s="1207"/>
      <c r="AD641" s="1207"/>
      <c r="AE641" s="1207"/>
      <c r="AF641" s="1207"/>
      <c r="AG641" s="1207"/>
      <c r="AH641" s="1207"/>
      <c r="AI641" s="1207"/>
      <c r="AJ641" s="1207"/>
      <c r="AK641" s="1207"/>
      <c r="AL641" s="1207"/>
      <c r="AM641" s="1207"/>
      <c r="AN641" s="1207"/>
      <c r="AO641" s="1207"/>
      <c r="AP641" s="1207"/>
      <c r="AQ641" s="1207"/>
      <c r="AR641" s="1207"/>
      <c r="AS641" s="1207"/>
      <c r="AT641" s="1207"/>
      <c r="AU641" s="1207"/>
      <c r="AV641" s="1207"/>
      <c r="AW641" s="1207"/>
      <c r="AX641" s="1207"/>
      <c r="AY641" s="1207"/>
      <c r="AZ641" s="1207"/>
      <c r="BA641" s="1207"/>
      <c r="BB641" s="1207"/>
    </row>
    <row r="642" spans="1:54" ht="15.5" x14ac:dyDescent="0.35">
      <c r="A642" s="1206" t="s">
        <v>18873</v>
      </c>
      <c r="B642" s="1207"/>
      <c r="C642" s="1207"/>
      <c r="D642" s="1207"/>
      <c r="E642" s="1207"/>
      <c r="F642" s="1207"/>
      <c r="G642" s="1207"/>
      <c r="H642" s="1207"/>
      <c r="I642" s="1207"/>
      <c r="J642" s="1207"/>
      <c r="K642" s="1207"/>
      <c r="L642" s="1207"/>
      <c r="M642" s="1207"/>
      <c r="N642" s="1207"/>
      <c r="O642" s="1207"/>
      <c r="P642" s="1207"/>
      <c r="Q642" s="1207"/>
      <c r="R642" s="1207"/>
      <c r="S642" s="1207"/>
      <c r="T642" s="1207"/>
      <c r="U642" s="1207"/>
      <c r="V642" s="1207"/>
      <c r="W642" s="1207"/>
      <c r="X642" s="1207"/>
      <c r="Y642" s="1207"/>
      <c r="Z642" s="1207"/>
      <c r="AA642" s="1207"/>
      <c r="AB642" s="1207"/>
      <c r="AC642" s="1207"/>
      <c r="AD642" s="1207"/>
      <c r="AE642" s="1207"/>
      <c r="AF642" s="1207"/>
      <c r="AG642" s="1207"/>
      <c r="AH642" s="1207"/>
      <c r="AI642" s="1207"/>
      <c r="AJ642" s="1207"/>
      <c r="AK642" s="1207"/>
      <c r="AL642" s="1207"/>
      <c r="AM642" s="1207"/>
      <c r="AN642" s="1207"/>
      <c r="AO642" s="1207"/>
      <c r="AP642" s="1207"/>
      <c r="AQ642" s="1207"/>
      <c r="AR642" s="1207"/>
      <c r="AS642" s="1207"/>
      <c r="AT642" s="1207"/>
      <c r="AU642" s="1207"/>
      <c r="AV642" s="1207"/>
      <c r="AW642" s="1207"/>
      <c r="AX642" s="1207"/>
      <c r="AY642" s="1207"/>
      <c r="AZ642" s="1207"/>
      <c r="BA642" s="1207"/>
      <c r="BB642" s="1207"/>
    </row>
    <row r="643" spans="1:54" ht="15.5" x14ac:dyDescent="0.35">
      <c r="A643" s="1206" t="s">
        <v>18896</v>
      </c>
      <c r="B643" s="1207"/>
      <c r="C643" s="1207"/>
      <c r="D643" s="1207"/>
      <c r="E643" s="1207"/>
      <c r="F643" s="1207"/>
      <c r="G643" s="1207"/>
      <c r="H643" s="1207"/>
      <c r="I643" s="1207"/>
      <c r="J643" s="1207"/>
      <c r="K643" s="1207"/>
      <c r="L643" s="1207"/>
      <c r="M643" s="1207"/>
      <c r="N643" s="1207"/>
      <c r="O643" s="1207"/>
      <c r="P643" s="1207"/>
      <c r="Q643" s="1207"/>
      <c r="R643" s="1207"/>
      <c r="S643" s="1207"/>
      <c r="T643" s="1207"/>
      <c r="U643" s="1207"/>
      <c r="V643" s="1207"/>
      <c r="W643" s="1207"/>
      <c r="X643" s="1207"/>
      <c r="Y643" s="1207"/>
      <c r="Z643" s="1207"/>
      <c r="AA643" s="1207"/>
      <c r="AB643" s="1207"/>
      <c r="AC643" s="1207"/>
      <c r="AD643" s="1207"/>
      <c r="AE643" s="1207"/>
      <c r="AF643" s="1207"/>
      <c r="AG643" s="1207"/>
      <c r="AH643" s="1207"/>
      <c r="AI643" s="1207"/>
      <c r="AJ643" s="1207"/>
      <c r="AK643" s="1207"/>
      <c r="AL643" s="1207"/>
      <c r="AM643" s="1207"/>
      <c r="AN643" s="1207"/>
      <c r="AO643" s="1207"/>
      <c r="AP643" s="1207"/>
      <c r="AQ643" s="1207"/>
      <c r="AR643" s="1207"/>
      <c r="AS643" s="1207"/>
      <c r="AT643" s="1207"/>
      <c r="AU643" s="1207"/>
      <c r="AV643" s="1207"/>
      <c r="AW643" s="1207"/>
      <c r="AX643" s="1207"/>
      <c r="AY643" s="1207"/>
      <c r="AZ643" s="1207"/>
      <c r="BA643" s="1207"/>
      <c r="BB643" s="1207"/>
    </row>
    <row r="644" spans="1:54" ht="15.5" x14ac:dyDescent="0.35">
      <c r="A644" s="1206" t="s">
        <v>18897</v>
      </c>
      <c r="B644" s="1207"/>
      <c r="C644" s="1207"/>
      <c r="D644" s="1207"/>
      <c r="E644" s="1207"/>
      <c r="F644" s="1207"/>
      <c r="G644" s="1207"/>
      <c r="H644" s="1207"/>
      <c r="I644" s="1207"/>
      <c r="J644" s="1207"/>
      <c r="K644" s="1207"/>
      <c r="L644" s="1207"/>
      <c r="M644" s="1207"/>
      <c r="N644" s="1207"/>
      <c r="O644" s="1207"/>
      <c r="P644" s="1207"/>
      <c r="Q644" s="1207"/>
      <c r="R644" s="1207"/>
      <c r="S644" s="1207"/>
      <c r="T644" s="1207"/>
      <c r="U644" s="1207"/>
      <c r="V644" s="1207"/>
      <c r="W644" s="1207"/>
      <c r="X644" s="1207"/>
      <c r="Y644" s="1207"/>
      <c r="Z644" s="1207"/>
      <c r="AA644" s="1207"/>
      <c r="AB644" s="1207"/>
      <c r="AC644" s="1207"/>
      <c r="AD644" s="1207"/>
      <c r="AE644" s="1207"/>
      <c r="AF644" s="1207"/>
      <c r="AG644" s="1207"/>
      <c r="AH644" s="1207"/>
      <c r="AI644" s="1207"/>
      <c r="AJ644" s="1207"/>
      <c r="AK644" s="1207"/>
      <c r="AL644" s="1207"/>
      <c r="AM644" s="1207"/>
      <c r="AN644" s="1207"/>
      <c r="AO644" s="1207"/>
      <c r="AP644" s="1207"/>
      <c r="AQ644" s="1207"/>
      <c r="AR644" s="1207"/>
      <c r="AS644" s="1207"/>
      <c r="AT644" s="1207"/>
      <c r="AU644" s="1207"/>
      <c r="AV644" s="1207"/>
      <c r="AW644" s="1207"/>
      <c r="AX644" s="1207"/>
      <c r="AY644" s="1207"/>
      <c r="AZ644" s="1207"/>
      <c r="BA644" s="1207"/>
      <c r="BB644" s="1207"/>
    </row>
    <row r="645" spans="1:54" ht="31" x14ac:dyDescent="0.35">
      <c r="A645" s="1206" t="s">
        <v>18898</v>
      </c>
      <c r="B645" s="1207" t="s">
        <v>18728</v>
      </c>
      <c r="C645" s="1207"/>
      <c r="D645" s="1207"/>
      <c r="E645" s="1207"/>
      <c r="F645" s="1207"/>
      <c r="G645" s="1207"/>
      <c r="H645" s="1207"/>
      <c r="I645" s="1207"/>
      <c r="J645" s="1207"/>
      <c r="K645" s="1207"/>
      <c r="L645" s="1207"/>
      <c r="M645" s="1207"/>
      <c r="N645" s="1207"/>
      <c r="O645" s="1207"/>
      <c r="P645" s="1207"/>
      <c r="Q645" s="1207"/>
      <c r="R645" s="1207"/>
      <c r="S645" s="1207"/>
      <c r="T645" s="1207"/>
      <c r="U645" s="1207"/>
      <c r="V645" s="1207"/>
      <c r="W645" s="1207"/>
      <c r="X645" s="1207"/>
      <c r="Y645" s="1207"/>
      <c r="Z645" s="1207"/>
      <c r="AA645" s="1207"/>
      <c r="AB645" s="1207"/>
      <c r="AC645" s="1207"/>
      <c r="AD645" s="1207"/>
      <c r="AE645" s="1207"/>
      <c r="AF645" s="1207"/>
      <c r="AG645" s="1207"/>
      <c r="AH645" s="1207"/>
      <c r="AI645" s="1207"/>
      <c r="AJ645" s="1207"/>
      <c r="AK645" s="1207"/>
      <c r="AL645" s="1207"/>
      <c r="AM645" s="1207"/>
      <c r="AN645" s="1207"/>
      <c r="AO645" s="1207"/>
      <c r="AP645" s="1207"/>
      <c r="AQ645" s="1207"/>
      <c r="AR645" s="1207"/>
      <c r="AS645" s="1207"/>
      <c r="AT645" s="1207"/>
      <c r="AU645" s="1207"/>
      <c r="AV645" s="1207"/>
      <c r="AW645" s="1207"/>
      <c r="AX645" s="1207"/>
      <c r="AY645" s="1207"/>
      <c r="AZ645" s="1207"/>
      <c r="BA645" s="1207"/>
      <c r="BB645" s="1207"/>
    </row>
    <row r="646" spans="1:54" ht="15.5" x14ac:dyDescent="0.35">
      <c r="A646" s="1206" t="s">
        <v>18857</v>
      </c>
      <c r="B646" s="1207"/>
      <c r="C646" s="1207"/>
      <c r="D646" s="1207"/>
      <c r="E646" s="1207"/>
      <c r="F646" s="1207"/>
      <c r="G646" s="1207"/>
      <c r="H646" s="1207"/>
      <c r="I646" s="1207"/>
      <c r="J646" s="1207"/>
      <c r="K646" s="1207"/>
      <c r="L646" s="1207"/>
      <c r="M646" s="1207"/>
      <c r="N646" s="1207"/>
      <c r="O646" s="1207"/>
      <c r="P646" s="1207"/>
      <c r="Q646" s="1207"/>
      <c r="R646" s="1207"/>
      <c r="S646" s="1207"/>
      <c r="T646" s="1207"/>
      <c r="U646" s="1207"/>
      <c r="V646" s="1207"/>
      <c r="W646" s="1207"/>
      <c r="X646" s="1207"/>
      <c r="Y646" s="1207"/>
      <c r="Z646" s="1207"/>
      <c r="AA646" s="1207"/>
      <c r="AB646" s="1207"/>
      <c r="AC646" s="1207"/>
      <c r="AD646" s="1207"/>
      <c r="AE646" s="1207"/>
      <c r="AF646" s="1207"/>
      <c r="AG646" s="1207"/>
      <c r="AH646" s="1207"/>
      <c r="AI646" s="1207"/>
      <c r="AJ646" s="1207"/>
      <c r="AK646" s="1207"/>
      <c r="AL646" s="1207"/>
      <c r="AM646" s="1207"/>
      <c r="AN646" s="1207"/>
      <c r="AO646" s="1207"/>
      <c r="AP646" s="1207"/>
      <c r="AQ646" s="1207"/>
      <c r="AR646" s="1207"/>
      <c r="AS646" s="1207"/>
      <c r="AT646" s="1207"/>
      <c r="AU646" s="1207"/>
      <c r="AV646" s="1207"/>
      <c r="AW646" s="1207"/>
      <c r="AX646" s="1207"/>
      <c r="AY646" s="1207"/>
      <c r="AZ646" s="1207"/>
      <c r="BA646" s="1207"/>
      <c r="BB646" s="1207"/>
    </row>
    <row r="647" spans="1:54" ht="15.5" x14ac:dyDescent="0.35">
      <c r="A647" s="1206" t="s">
        <v>18644</v>
      </c>
      <c r="B647" s="1207"/>
      <c r="C647" s="1207"/>
      <c r="D647" s="1207"/>
      <c r="E647" s="1207"/>
      <c r="F647" s="1207"/>
      <c r="G647" s="1207"/>
      <c r="H647" s="1207"/>
      <c r="I647" s="1207"/>
      <c r="J647" s="1207"/>
      <c r="K647" s="1207"/>
      <c r="L647" s="1207"/>
      <c r="M647" s="1207"/>
      <c r="N647" s="1207"/>
      <c r="O647" s="1207"/>
      <c r="P647" s="1207"/>
      <c r="Q647" s="1207"/>
      <c r="R647" s="1207"/>
      <c r="S647" s="1207"/>
      <c r="T647" s="1207"/>
      <c r="U647" s="1207"/>
      <c r="V647" s="1207"/>
      <c r="W647" s="1207"/>
      <c r="X647" s="1207"/>
      <c r="Y647" s="1207"/>
      <c r="Z647" s="1207"/>
      <c r="AA647" s="1207"/>
      <c r="AB647" s="1207"/>
      <c r="AC647" s="1207"/>
      <c r="AD647" s="1207"/>
      <c r="AE647" s="1207"/>
      <c r="AF647" s="1207"/>
      <c r="AG647" s="1207"/>
      <c r="AH647" s="1207"/>
      <c r="AI647" s="1207"/>
      <c r="AJ647" s="1207"/>
      <c r="AK647" s="1207"/>
      <c r="AL647" s="1207"/>
      <c r="AM647" s="1207"/>
      <c r="AN647" s="1207"/>
      <c r="AO647" s="1207"/>
      <c r="AP647" s="1207"/>
      <c r="AQ647" s="1207"/>
      <c r="AR647" s="1207"/>
      <c r="AS647" s="1207"/>
      <c r="AT647" s="1207"/>
      <c r="AU647" s="1207"/>
      <c r="AV647" s="1207"/>
      <c r="AW647" s="1207"/>
      <c r="AX647" s="1207"/>
      <c r="AY647" s="1207"/>
      <c r="AZ647" s="1207"/>
      <c r="BA647" s="1207"/>
      <c r="BB647" s="1207"/>
    </row>
    <row r="648" spans="1:54" ht="15.5" x14ac:dyDescent="0.35">
      <c r="A648" s="1206" t="s">
        <v>18901</v>
      </c>
      <c r="B648" s="1207"/>
      <c r="C648" s="1207"/>
      <c r="D648" s="1207"/>
      <c r="E648" s="1207"/>
      <c r="F648" s="1207"/>
      <c r="G648" s="1207"/>
      <c r="H648" s="1207"/>
      <c r="I648" s="1207"/>
      <c r="J648" s="1207"/>
      <c r="K648" s="1207"/>
      <c r="L648" s="1207"/>
      <c r="M648" s="1207"/>
      <c r="N648" s="1207"/>
      <c r="O648" s="1207"/>
      <c r="P648" s="1207"/>
      <c r="Q648" s="1207"/>
      <c r="R648" s="1207"/>
      <c r="S648" s="1207"/>
      <c r="T648" s="1207"/>
      <c r="U648" s="1207"/>
      <c r="V648" s="1207"/>
      <c r="W648" s="1207"/>
      <c r="X648" s="1207"/>
      <c r="Y648" s="1207"/>
      <c r="Z648" s="1207"/>
      <c r="AA648" s="1207"/>
      <c r="AB648" s="1207"/>
      <c r="AC648" s="1207"/>
      <c r="AD648" s="1207"/>
      <c r="AE648" s="1207"/>
      <c r="AF648" s="1207"/>
      <c r="AG648" s="1207"/>
      <c r="AH648" s="1207"/>
      <c r="AI648" s="1207"/>
      <c r="AJ648" s="1207"/>
      <c r="AK648" s="1207"/>
      <c r="AL648" s="1207"/>
      <c r="AM648" s="1207"/>
      <c r="AN648" s="1207"/>
      <c r="AO648" s="1207"/>
      <c r="AP648" s="1207"/>
      <c r="AQ648" s="1207"/>
      <c r="AR648" s="1207"/>
      <c r="AS648" s="1207"/>
      <c r="AT648" s="1207"/>
      <c r="AU648" s="1207"/>
      <c r="AV648" s="1207"/>
      <c r="AW648" s="1207"/>
      <c r="AX648" s="1207"/>
      <c r="AY648" s="1207"/>
      <c r="AZ648" s="1207"/>
      <c r="BA648" s="1207"/>
      <c r="BB648" s="1207"/>
    </row>
    <row r="649" spans="1:54" ht="15.5" x14ac:dyDescent="0.35">
      <c r="A649" s="1206" t="s">
        <v>18902</v>
      </c>
      <c r="B649" s="1207"/>
      <c r="C649" s="1207"/>
      <c r="D649" s="1207"/>
      <c r="E649" s="1207"/>
      <c r="F649" s="1207"/>
      <c r="G649" s="1207"/>
      <c r="H649" s="1207"/>
      <c r="I649" s="1207"/>
      <c r="J649" s="1207"/>
      <c r="K649" s="1207"/>
      <c r="L649" s="1207"/>
      <c r="M649" s="1207"/>
      <c r="N649" s="1207"/>
      <c r="O649" s="1207"/>
      <c r="P649" s="1207"/>
      <c r="Q649" s="1207"/>
      <c r="R649" s="1207"/>
      <c r="S649" s="1207"/>
      <c r="T649" s="1207"/>
      <c r="U649" s="1207"/>
      <c r="V649" s="1207"/>
      <c r="W649" s="1207"/>
      <c r="X649" s="1207"/>
      <c r="Y649" s="1207"/>
      <c r="Z649" s="1207"/>
      <c r="AA649" s="1207"/>
      <c r="AB649" s="1207"/>
      <c r="AC649" s="1207"/>
      <c r="AD649" s="1207"/>
      <c r="AE649" s="1207"/>
      <c r="AF649" s="1207"/>
      <c r="AG649" s="1207"/>
      <c r="AH649" s="1207"/>
      <c r="AI649" s="1207"/>
      <c r="AJ649" s="1207"/>
      <c r="AK649" s="1207"/>
      <c r="AL649" s="1207"/>
      <c r="AM649" s="1207"/>
      <c r="AN649" s="1207"/>
      <c r="AO649" s="1207"/>
      <c r="AP649" s="1207"/>
      <c r="AQ649" s="1207"/>
      <c r="AR649" s="1207"/>
      <c r="AS649" s="1207"/>
      <c r="AT649" s="1207"/>
      <c r="AU649" s="1207"/>
      <c r="AV649" s="1207"/>
      <c r="AW649" s="1207"/>
      <c r="AX649" s="1207"/>
      <c r="AY649" s="1207"/>
      <c r="AZ649" s="1207"/>
      <c r="BA649" s="1207"/>
      <c r="BB649" s="1207"/>
    </row>
    <row r="650" spans="1:54" ht="15.5" x14ac:dyDescent="0.35">
      <c r="A650" s="1206" t="s">
        <v>18903</v>
      </c>
      <c r="B650" s="1207"/>
      <c r="C650" s="1207"/>
      <c r="D650" s="1207"/>
      <c r="E650" s="1207"/>
      <c r="F650" s="1207"/>
      <c r="G650" s="1207"/>
      <c r="H650" s="1207"/>
      <c r="I650" s="1207"/>
      <c r="J650" s="1207"/>
      <c r="K650" s="1207"/>
      <c r="L650" s="1207"/>
      <c r="M650" s="1207"/>
      <c r="N650" s="1207"/>
      <c r="O650" s="1207"/>
      <c r="P650" s="1207"/>
      <c r="Q650" s="1207"/>
      <c r="R650" s="1207"/>
      <c r="S650" s="1207"/>
      <c r="T650" s="1207"/>
      <c r="U650" s="1207"/>
      <c r="V650" s="1207"/>
      <c r="W650" s="1207"/>
      <c r="X650" s="1207"/>
      <c r="Y650" s="1207"/>
      <c r="Z650" s="1207"/>
      <c r="AA650" s="1207"/>
      <c r="AB650" s="1207"/>
      <c r="AC650" s="1207"/>
      <c r="AD650" s="1207"/>
      <c r="AE650" s="1207"/>
      <c r="AF650" s="1207"/>
      <c r="AG650" s="1207"/>
      <c r="AH650" s="1207"/>
      <c r="AI650" s="1207"/>
      <c r="AJ650" s="1207"/>
      <c r="AK650" s="1207"/>
      <c r="AL650" s="1207"/>
      <c r="AM650" s="1207"/>
      <c r="AN650" s="1207"/>
      <c r="AO650" s="1207"/>
      <c r="AP650" s="1207"/>
      <c r="AQ650" s="1207"/>
      <c r="AR650" s="1207"/>
      <c r="AS650" s="1207"/>
      <c r="AT650" s="1207"/>
      <c r="AU650" s="1207"/>
      <c r="AV650" s="1207"/>
      <c r="AW650" s="1207"/>
      <c r="AX650" s="1207"/>
      <c r="AY650" s="1207"/>
      <c r="AZ650" s="1207"/>
      <c r="BA650" s="1207"/>
      <c r="BB650" s="1207"/>
    </row>
    <row r="651" spans="1:54" ht="15.5" x14ac:dyDescent="0.35">
      <c r="A651" s="1206" t="s">
        <v>18889</v>
      </c>
      <c r="B651" s="1207"/>
      <c r="C651" s="1207"/>
      <c r="D651" s="1207"/>
      <c r="E651" s="1207"/>
      <c r="F651" s="1207"/>
      <c r="G651" s="1207"/>
      <c r="H651" s="1207"/>
      <c r="I651" s="1207"/>
      <c r="J651" s="1207"/>
      <c r="K651" s="1207"/>
      <c r="L651" s="1207"/>
      <c r="M651" s="1207"/>
      <c r="N651" s="1207"/>
      <c r="O651" s="1207"/>
      <c r="P651" s="1207"/>
      <c r="Q651" s="1207"/>
      <c r="R651" s="1207"/>
      <c r="S651" s="1207"/>
      <c r="T651" s="1207"/>
      <c r="U651" s="1207"/>
      <c r="V651" s="1207"/>
      <c r="W651" s="1207"/>
      <c r="X651" s="1207"/>
      <c r="Y651" s="1207"/>
      <c r="Z651" s="1207"/>
      <c r="AA651" s="1207"/>
      <c r="AB651" s="1207"/>
      <c r="AC651" s="1207"/>
      <c r="AD651" s="1207"/>
      <c r="AE651" s="1207"/>
      <c r="AF651" s="1207"/>
      <c r="AG651" s="1207"/>
      <c r="AH651" s="1207"/>
      <c r="AI651" s="1207"/>
      <c r="AJ651" s="1207"/>
      <c r="AK651" s="1207"/>
      <c r="AL651" s="1207"/>
      <c r="AM651" s="1207"/>
      <c r="AN651" s="1207"/>
      <c r="AO651" s="1207"/>
      <c r="AP651" s="1207"/>
      <c r="AQ651" s="1207"/>
      <c r="AR651" s="1207"/>
      <c r="AS651" s="1207"/>
      <c r="AT651" s="1207"/>
      <c r="AU651" s="1207"/>
      <c r="AV651" s="1207"/>
      <c r="AW651" s="1207"/>
      <c r="AX651" s="1207"/>
      <c r="AY651" s="1207"/>
      <c r="AZ651" s="1207"/>
      <c r="BA651" s="1207"/>
      <c r="BB651" s="1207"/>
    </row>
    <row r="652" spans="1:54" ht="15.5" x14ac:dyDescent="0.35">
      <c r="A652" s="1206" t="s">
        <v>18904</v>
      </c>
      <c r="B652" s="1207"/>
      <c r="C652" s="1207"/>
      <c r="D652" s="1207"/>
      <c r="E652" s="1207"/>
      <c r="F652" s="1207"/>
      <c r="G652" s="1207"/>
      <c r="H652" s="1207"/>
      <c r="I652" s="1207"/>
      <c r="J652" s="1207"/>
      <c r="K652" s="1207"/>
      <c r="L652" s="1207"/>
      <c r="M652" s="1207"/>
      <c r="N652" s="1207"/>
      <c r="O652" s="1207"/>
      <c r="P652" s="1207"/>
      <c r="Q652" s="1207"/>
      <c r="R652" s="1207"/>
      <c r="S652" s="1207"/>
      <c r="T652" s="1207"/>
      <c r="U652" s="1207"/>
      <c r="V652" s="1207"/>
      <c r="W652" s="1207"/>
      <c r="X652" s="1207"/>
      <c r="Y652" s="1207"/>
      <c r="Z652" s="1207"/>
      <c r="AA652" s="1207"/>
      <c r="AB652" s="1207"/>
      <c r="AC652" s="1207"/>
      <c r="AD652" s="1207"/>
      <c r="AE652" s="1207"/>
      <c r="AF652" s="1207"/>
      <c r="AG652" s="1207"/>
      <c r="AH652" s="1207"/>
      <c r="AI652" s="1207"/>
      <c r="AJ652" s="1207"/>
      <c r="AK652" s="1207"/>
      <c r="AL652" s="1207"/>
      <c r="AM652" s="1207"/>
      <c r="AN652" s="1207"/>
      <c r="AO652" s="1207"/>
      <c r="AP652" s="1207"/>
      <c r="AQ652" s="1207"/>
      <c r="AR652" s="1207"/>
      <c r="AS652" s="1207"/>
      <c r="AT652" s="1207"/>
      <c r="AU652" s="1207"/>
      <c r="AV652" s="1207"/>
      <c r="AW652" s="1207"/>
      <c r="AX652" s="1207"/>
      <c r="AY652" s="1207"/>
      <c r="AZ652" s="1207"/>
      <c r="BA652" s="1207"/>
      <c r="BB652" s="1207"/>
    </row>
    <row r="653" spans="1:54" ht="15.5" x14ac:dyDescent="0.35">
      <c r="A653" s="1206"/>
      <c r="B653" s="1207" t="s">
        <v>18800</v>
      </c>
      <c r="C653" s="1207"/>
      <c r="D653" s="1207"/>
      <c r="E653" s="1207"/>
      <c r="F653" s="1207"/>
      <c r="G653" s="1207"/>
      <c r="H653" s="1207"/>
      <c r="I653" s="1207"/>
      <c r="J653" s="1207"/>
      <c r="K653" s="1207"/>
      <c r="L653" s="1207"/>
      <c r="M653" s="1207"/>
      <c r="N653" s="1207"/>
      <c r="O653" s="1207"/>
      <c r="P653" s="1207"/>
      <c r="Q653" s="1207"/>
      <c r="R653" s="1207"/>
      <c r="S653" s="1207"/>
      <c r="T653" s="1207"/>
      <c r="U653" s="1207"/>
      <c r="V653" s="1207"/>
      <c r="W653" s="1207"/>
      <c r="X653" s="1207"/>
      <c r="Y653" s="1207"/>
      <c r="Z653" s="1207"/>
      <c r="AA653" s="1207"/>
      <c r="AB653" s="1207"/>
      <c r="AC653" s="1207"/>
      <c r="AD653" s="1207"/>
      <c r="AE653" s="1207"/>
      <c r="AF653" s="1207"/>
      <c r="AG653" s="1207"/>
      <c r="AH653" s="1207"/>
      <c r="AI653" s="1207"/>
      <c r="AJ653" s="1207"/>
      <c r="AK653" s="1207"/>
      <c r="AL653" s="1207"/>
      <c r="AM653" s="1207"/>
      <c r="AN653" s="1207"/>
      <c r="AO653" s="1207"/>
      <c r="AP653" s="1207"/>
      <c r="AQ653" s="1207"/>
      <c r="AR653" s="1207"/>
      <c r="AS653" s="1207"/>
      <c r="AT653" s="1207"/>
      <c r="AU653" s="1207"/>
      <c r="AV653" s="1207"/>
      <c r="AW653" s="1207"/>
      <c r="AX653" s="1207"/>
      <c r="AY653" s="1207"/>
      <c r="AZ653" s="1207"/>
      <c r="BA653" s="1207"/>
      <c r="BB653" s="1207"/>
    </row>
    <row r="654" spans="1:54" ht="15.5" x14ac:dyDescent="0.35">
      <c r="A654" s="1206" t="s">
        <v>18801</v>
      </c>
      <c r="B654" s="1207"/>
      <c r="C654" s="1207"/>
      <c r="D654" s="1207"/>
      <c r="E654" s="1207"/>
      <c r="F654" s="1207"/>
      <c r="G654" s="1207"/>
      <c r="H654" s="1207"/>
      <c r="I654" s="1207"/>
      <c r="J654" s="1207"/>
      <c r="K654" s="1207"/>
      <c r="L654" s="1207"/>
      <c r="M654" s="1207"/>
      <c r="N654" s="1207"/>
      <c r="O654" s="1207"/>
      <c r="P654" s="1207"/>
      <c r="Q654" s="1207"/>
      <c r="R654" s="1207"/>
      <c r="S654" s="1207"/>
      <c r="T654" s="1207"/>
      <c r="U654" s="1207"/>
      <c r="V654" s="1207"/>
      <c r="W654" s="1207"/>
      <c r="X654" s="1207"/>
      <c r="Y654" s="1207"/>
      <c r="Z654" s="1207"/>
      <c r="AA654" s="1207"/>
      <c r="AB654" s="1207"/>
      <c r="AC654" s="1207"/>
      <c r="AD654" s="1207"/>
      <c r="AE654" s="1207"/>
      <c r="AF654" s="1207"/>
      <c r="AG654" s="1207"/>
      <c r="AH654" s="1207"/>
      <c r="AI654" s="1207"/>
      <c r="AJ654" s="1207"/>
      <c r="AK654" s="1207"/>
      <c r="AL654" s="1207"/>
      <c r="AM654" s="1207"/>
      <c r="AN654" s="1207"/>
      <c r="AO654" s="1207"/>
      <c r="AP654" s="1207"/>
      <c r="AQ654" s="1207"/>
      <c r="AR654" s="1207"/>
      <c r="AS654" s="1207"/>
      <c r="AT654" s="1207"/>
      <c r="AU654" s="1207"/>
      <c r="AV654" s="1207"/>
      <c r="AW654" s="1207"/>
      <c r="AX654" s="1207"/>
      <c r="AY654" s="1207"/>
      <c r="AZ654" s="1207"/>
      <c r="BA654" s="1207"/>
      <c r="BB654" s="1207"/>
    </row>
    <row r="655" spans="1:54" ht="15.5" x14ac:dyDescent="0.35">
      <c r="A655" s="1206" t="s">
        <v>18906</v>
      </c>
      <c r="B655" s="1207" t="s">
        <v>18907</v>
      </c>
      <c r="C655" s="1207"/>
      <c r="D655" s="1207"/>
      <c r="E655" s="1207"/>
      <c r="F655" s="1207"/>
      <c r="G655" s="1207"/>
      <c r="H655" s="1207"/>
      <c r="I655" s="1207"/>
      <c r="J655" s="1207"/>
      <c r="K655" s="1207"/>
      <c r="L655" s="1207"/>
      <c r="M655" s="1207"/>
      <c r="N655" s="1207"/>
      <c r="O655" s="1207"/>
      <c r="P655" s="1207"/>
      <c r="Q655" s="1207"/>
      <c r="R655" s="1207"/>
      <c r="S655" s="1207"/>
      <c r="T655" s="1207"/>
      <c r="U655" s="1207"/>
      <c r="V655" s="1207"/>
      <c r="W655" s="1207"/>
      <c r="X655" s="1207"/>
      <c r="Y655" s="1207"/>
      <c r="Z655" s="1207"/>
      <c r="AA655" s="1207"/>
      <c r="AB655" s="1207"/>
      <c r="AC655" s="1207"/>
      <c r="AD655" s="1207"/>
      <c r="AE655" s="1207"/>
      <c r="AF655" s="1207"/>
      <c r="AG655" s="1207"/>
      <c r="AH655" s="1207"/>
      <c r="AI655" s="1207"/>
      <c r="AJ655" s="1207"/>
      <c r="AK655" s="1207"/>
      <c r="AL655" s="1207"/>
      <c r="AM655" s="1207"/>
      <c r="AN655" s="1207"/>
      <c r="AO655" s="1207"/>
      <c r="AP655" s="1207"/>
      <c r="AQ655" s="1207"/>
      <c r="AR655" s="1207"/>
      <c r="AS655" s="1207"/>
      <c r="AT655" s="1207"/>
      <c r="AU655" s="1207"/>
      <c r="AV655" s="1207"/>
      <c r="AW655" s="1207"/>
      <c r="AX655" s="1207"/>
      <c r="AY655" s="1207"/>
      <c r="AZ655" s="1207"/>
      <c r="BA655" s="1207"/>
      <c r="BB655" s="1207"/>
    </row>
    <row r="656" spans="1:54" ht="15.5" x14ac:dyDescent="0.35">
      <c r="A656" s="1206" t="s">
        <v>18908</v>
      </c>
      <c r="B656" s="1207"/>
      <c r="C656" s="1207"/>
      <c r="D656" s="1207"/>
      <c r="E656" s="1207"/>
      <c r="F656" s="1207"/>
      <c r="G656" s="1207"/>
      <c r="H656" s="1207"/>
      <c r="I656" s="1207"/>
      <c r="J656" s="1207"/>
      <c r="K656" s="1207"/>
      <c r="L656" s="1207"/>
      <c r="M656" s="1207"/>
      <c r="N656" s="1207"/>
      <c r="O656" s="1207"/>
      <c r="P656" s="1207"/>
      <c r="Q656" s="1207"/>
      <c r="R656" s="1207"/>
      <c r="S656" s="1207"/>
      <c r="T656" s="1207"/>
      <c r="U656" s="1207"/>
      <c r="V656" s="1207"/>
      <c r="W656" s="1207"/>
      <c r="X656" s="1207"/>
      <c r="Y656" s="1207"/>
      <c r="Z656" s="1207"/>
      <c r="AA656" s="1207"/>
      <c r="AB656" s="1207"/>
      <c r="AC656" s="1207"/>
      <c r="AD656" s="1207"/>
      <c r="AE656" s="1207"/>
      <c r="AF656" s="1207"/>
      <c r="AG656" s="1207"/>
      <c r="AH656" s="1207"/>
      <c r="AI656" s="1207"/>
      <c r="AJ656" s="1207"/>
      <c r="AK656" s="1207"/>
      <c r="AL656" s="1207"/>
      <c r="AM656" s="1207"/>
      <c r="AN656" s="1207"/>
      <c r="AO656" s="1207"/>
      <c r="AP656" s="1207"/>
      <c r="AQ656" s="1207"/>
      <c r="AR656" s="1207"/>
      <c r="AS656" s="1207"/>
      <c r="AT656" s="1207"/>
      <c r="AU656" s="1207"/>
      <c r="AV656" s="1207"/>
      <c r="AW656" s="1207"/>
      <c r="AX656" s="1207"/>
      <c r="AY656" s="1207"/>
      <c r="AZ656" s="1207"/>
      <c r="BA656" s="1207"/>
      <c r="BB656" s="1207"/>
    </row>
    <row r="657" spans="1:54" ht="15.5" x14ac:dyDescent="0.35">
      <c r="A657" s="1206" t="s">
        <v>18909</v>
      </c>
      <c r="B657" s="1207" t="s">
        <v>18857</v>
      </c>
      <c r="C657" s="1207"/>
      <c r="D657" s="1207"/>
      <c r="E657" s="1207"/>
      <c r="F657" s="1207"/>
      <c r="G657" s="1207"/>
      <c r="H657" s="1207"/>
      <c r="I657" s="1207"/>
      <c r="J657" s="1207"/>
      <c r="K657" s="1207"/>
      <c r="L657" s="1207"/>
      <c r="M657" s="1207"/>
      <c r="N657" s="1207"/>
      <c r="O657" s="1207"/>
      <c r="P657" s="1207"/>
      <c r="Q657" s="1207"/>
      <c r="R657" s="1207"/>
      <c r="S657" s="1207"/>
      <c r="T657" s="1207"/>
      <c r="U657" s="1207"/>
      <c r="V657" s="1207"/>
      <c r="W657" s="1207"/>
      <c r="X657" s="1207"/>
      <c r="Y657" s="1207"/>
      <c r="Z657" s="1207"/>
      <c r="AA657" s="1207"/>
      <c r="AB657" s="1207"/>
      <c r="AC657" s="1207"/>
      <c r="AD657" s="1207"/>
      <c r="AE657" s="1207"/>
      <c r="AF657" s="1207"/>
      <c r="AG657" s="1207"/>
      <c r="AH657" s="1207"/>
      <c r="AI657" s="1207"/>
      <c r="AJ657" s="1207"/>
      <c r="AK657" s="1207"/>
      <c r="AL657" s="1207"/>
      <c r="AM657" s="1207"/>
      <c r="AN657" s="1207"/>
      <c r="AO657" s="1207"/>
      <c r="AP657" s="1207"/>
      <c r="AQ657" s="1207"/>
      <c r="AR657" s="1207"/>
      <c r="AS657" s="1207"/>
      <c r="AT657" s="1207"/>
      <c r="AU657" s="1207"/>
      <c r="AV657" s="1207"/>
      <c r="AW657" s="1207"/>
      <c r="AX657" s="1207"/>
      <c r="AY657" s="1207"/>
      <c r="AZ657" s="1207"/>
      <c r="BA657" s="1207"/>
      <c r="BB657" s="1207"/>
    </row>
    <row r="658" spans="1:54" ht="15.5" x14ac:dyDescent="0.35">
      <c r="A658" s="1206" t="s">
        <v>18644</v>
      </c>
      <c r="B658" s="1207"/>
      <c r="C658" s="1207"/>
      <c r="D658" s="1207"/>
      <c r="E658" s="1207"/>
      <c r="F658" s="1207"/>
      <c r="G658" s="1207"/>
      <c r="H658" s="1207"/>
      <c r="I658" s="1207"/>
      <c r="J658" s="1207"/>
      <c r="K658" s="1207"/>
      <c r="L658" s="1207"/>
      <c r="M658" s="1207"/>
      <c r="N658" s="1207"/>
      <c r="O658" s="1207"/>
      <c r="P658" s="1207"/>
      <c r="Q658" s="1207"/>
      <c r="R658" s="1207"/>
      <c r="S658" s="1207"/>
      <c r="T658" s="1207"/>
      <c r="U658" s="1207"/>
      <c r="V658" s="1207"/>
      <c r="W658" s="1207"/>
      <c r="X658" s="1207"/>
      <c r="Y658" s="1207"/>
      <c r="Z658" s="1207"/>
      <c r="AA658" s="1207"/>
      <c r="AB658" s="1207"/>
      <c r="AC658" s="1207"/>
      <c r="AD658" s="1207"/>
      <c r="AE658" s="1207"/>
      <c r="AF658" s="1207"/>
      <c r="AG658" s="1207"/>
      <c r="AH658" s="1207"/>
      <c r="AI658" s="1207"/>
      <c r="AJ658" s="1207"/>
      <c r="AK658" s="1207"/>
      <c r="AL658" s="1207"/>
      <c r="AM658" s="1207"/>
      <c r="AN658" s="1207"/>
      <c r="AO658" s="1207"/>
      <c r="AP658" s="1207"/>
      <c r="AQ658" s="1207"/>
      <c r="AR658" s="1207"/>
      <c r="AS658" s="1207"/>
      <c r="AT658" s="1207"/>
      <c r="AU658" s="1207"/>
      <c r="AV658" s="1207"/>
      <c r="AW658" s="1207"/>
      <c r="AX658" s="1207"/>
      <c r="AY658" s="1207"/>
      <c r="AZ658" s="1207"/>
      <c r="BA658" s="1207"/>
      <c r="BB658" s="1207"/>
    </row>
    <row r="659" spans="1:54" ht="15.5" x14ac:dyDescent="0.35">
      <c r="A659" s="1206" t="s">
        <v>18867</v>
      </c>
      <c r="B659" s="1207"/>
      <c r="C659" s="1207"/>
      <c r="D659" s="1207"/>
      <c r="E659" s="1207"/>
      <c r="F659" s="1207"/>
      <c r="G659" s="1207"/>
      <c r="H659" s="1207"/>
      <c r="I659" s="1207"/>
      <c r="J659" s="1207"/>
      <c r="K659" s="1207"/>
      <c r="L659" s="1207"/>
      <c r="M659" s="1207"/>
      <c r="N659" s="1207"/>
      <c r="O659" s="1207"/>
      <c r="P659" s="1207"/>
      <c r="Q659" s="1207"/>
      <c r="R659" s="1207"/>
      <c r="S659" s="1207"/>
      <c r="T659" s="1207"/>
      <c r="U659" s="1207"/>
      <c r="V659" s="1207"/>
      <c r="W659" s="1207"/>
      <c r="X659" s="1207"/>
      <c r="Y659" s="1207"/>
      <c r="Z659" s="1207"/>
      <c r="AA659" s="1207"/>
      <c r="AB659" s="1207"/>
      <c r="AC659" s="1207"/>
      <c r="AD659" s="1207"/>
      <c r="AE659" s="1207"/>
      <c r="AF659" s="1207"/>
      <c r="AG659" s="1207"/>
      <c r="AH659" s="1207"/>
      <c r="AI659" s="1207"/>
      <c r="AJ659" s="1207"/>
      <c r="AK659" s="1207"/>
      <c r="AL659" s="1207"/>
      <c r="AM659" s="1207"/>
      <c r="AN659" s="1207"/>
      <c r="AO659" s="1207"/>
      <c r="AP659" s="1207"/>
      <c r="AQ659" s="1207"/>
      <c r="AR659" s="1207"/>
      <c r="AS659" s="1207"/>
      <c r="AT659" s="1207"/>
      <c r="AU659" s="1207"/>
      <c r="AV659" s="1207"/>
      <c r="AW659" s="1207"/>
      <c r="AX659" s="1207"/>
      <c r="AY659" s="1207"/>
      <c r="AZ659" s="1207"/>
      <c r="BA659" s="1207"/>
      <c r="BB659" s="1207"/>
    </row>
    <row r="660" spans="1:54" ht="15.5" x14ac:dyDescent="0.35">
      <c r="A660" s="1206" t="s">
        <v>18889</v>
      </c>
      <c r="B660" s="1207"/>
      <c r="C660" s="1207"/>
      <c r="D660" s="1207"/>
      <c r="E660" s="1207"/>
      <c r="F660" s="1207"/>
      <c r="G660" s="1207"/>
      <c r="H660" s="1207"/>
      <c r="I660" s="1207"/>
      <c r="J660" s="1207"/>
      <c r="K660" s="1207"/>
      <c r="L660" s="1207"/>
      <c r="M660" s="1207"/>
      <c r="N660" s="1207"/>
      <c r="O660" s="1207"/>
      <c r="P660" s="1207"/>
      <c r="Q660" s="1207"/>
      <c r="R660" s="1207"/>
      <c r="S660" s="1207"/>
      <c r="T660" s="1207"/>
      <c r="U660" s="1207"/>
      <c r="V660" s="1207"/>
      <c r="W660" s="1207"/>
      <c r="X660" s="1207"/>
      <c r="Y660" s="1207"/>
      <c r="Z660" s="1207"/>
      <c r="AA660" s="1207"/>
      <c r="AB660" s="1207"/>
      <c r="AC660" s="1207"/>
      <c r="AD660" s="1207"/>
      <c r="AE660" s="1207"/>
      <c r="AF660" s="1207"/>
      <c r="AG660" s="1207"/>
      <c r="AH660" s="1207"/>
      <c r="AI660" s="1207"/>
      <c r="AJ660" s="1207"/>
      <c r="AK660" s="1207"/>
      <c r="AL660" s="1207"/>
      <c r="AM660" s="1207"/>
      <c r="AN660" s="1207"/>
      <c r="AO660" s="1207"/>
      <c r="AP660" s="1207"/>
      <c r="AQ660" s="1207"/>
      <c r="AR660" s="1207"/>
      <c r="AS660" s="1207"/>
      <c r="AT660" s="1207"/>
      <c r="AU660" s="1207"/>
      <c r="AV660" s="1207"/>
      <c r="AW660" s="1207"/>
      <c r="AX660" s="1207"/>
      <c r="AY660" s="1207"/>
      <c r="AZ660" s="1207"/>
      <c r="BA660" s="1207"/>
      <c r="BB660" s="1207"/>
    </row>
    <row r="661" spans="1:54" ht="15.5" x14ac:dyDescent="0.35">
      <c r="A661" s="1206" t="s">
        <v>18904</v>
      </c>
      <c r="B661" s="1207"/>
      <c r="C661" s="1207"/>
      <c r="D661" s="1207"/>
      <c r="E661" s="1207"/>
      <c r="F661" s="1207"/>
      <c r="G661" s="1207"/>
      <c r="H661" s="1207"/>
      <c r="I661" s="1207"/>
      <c r="J661" s="1207"/>
      <c r="K661" s="1207"/>
      <c r="L661" s="1207"/>
      <c r="M661" s="1207"/>
      <c r="N661" s="1207"/>
      <c r="O661" s="1207"/>
      <c r="P661" s="1207"/>
      <c r="Q661" s="1207"/>
      <c r="R661" s="1207"/>
      <c r="S661" s="1207"/>
      <c r="T661" s="1207"/>
      <c r="U661" s="1207"/>
      <c r="V661" s="1207"/>
      <c r="W661" s="1207"/>
      <c r="X661" s="1207"/>
      <c r="Y661" s="1207"/>
      <c r="Z661" s="1207"/>
      <c r="AA661" s="1207"/>
      <c r="AB661" s="1207"/>
      <c r="AC661" s="1207"/>
      <c r="AD661" s="1207"/>
      <c r="AE661" s="1207"/>
      <c r="AF661" s="1207"/>
      <c r="AG661" s="1207"/>
      <c r="AH661" s="1207"/>
      <c r="AI661" s="1207"/>
      <c r="AJ661" s="1207"/>
      <c r="AK661" s="1207"/>
      <c r="AL661" s="1207"/>
      <c r="AM661" s="1207"/>
      <c r="AN661" s="1207"/>
      <c r="AO661" s="1207"/>
      <c r="AP661" s="1207"/>
      <c r="AQ661" s="1207"/>
      <c r="AR661" s="1207"/>
      <c r="AS661" s="1207"/>
      <c r="AT661" s="1207"/>
      <c r="AU661" s="1207"/>
      <c r="AV661" s="1207"/>
      <c r="AW661" s="1207"/>
      <c r="AX661" s="1207"/>
      <c r="AY661" s="1207"/>
      <c r="AZ661" s="1207"/>
      <c r="BA661" s="1207"/>
      <c r="BB661" s="1207"/>
    </row>
    <row r="662" spans="1:54" ht="15.5" x14ac:dyDescent="0.35">
      <c r="A662" s="1206" t="s">
        <v>18910</v>
      </c>
      <c r="B662" s="1207"/>
      <c r="C662" s="1207"/>
      <c r="D662" s="1207"/>
      <c r="E662" s="1207"/>
      <c r="F662" s="1207"/>
      <c r="G662" s="1207"/>
      <c r="H662" s="1207"/>
      <c r="I662" s="1207"/>
      <c r="J662" s="1207"/>
      <c r="K662" s="1207"/>
      <c r="L662" s="1207"/>
      <c r="M662" s="1207"/>
      <c r="N662" s="1207"/>
      <c r="O662" s="1207"/>
      <c r="P662" s="1207"/>
      <c r="Q662" s="1207"/>
      <c r="R662" s="1207"/>
      <c r="S662" s="1207"/>
      <c r="T662" s="1207"/>
      <c r="U662" s="1207"/>
      <c r="V662" s="1207"/>
      <c r="W662" s="1207"/>
      <c r="X662" s="1207"/>
      <c r="Y662" s="1207"/>
      <c r="Z662" s="1207"/>
      <c r="AA662" s="1207"/>
      <c r="AB662" s="1207"/>
      <c r="AC662" s="1207"/>
      <c r="AD662" s="1207"/>
      <c r="AE662" s="1207"/>
      <c r="AF662" s="1207"/>
      <c r="AG662" s="1207"/>
      <c r="AH662" s="1207"/>
      <c r="AI662" s="1207"/>
      <c r="AJ662" s="1207"/>
      <c r="AK662" s="1207"/>
      <c r="AL662" s="1207"/>
      <c r="AM662" s="1207"/>
      <c r="AN662" s="1207"/>
      <c r="AO662" s="1207"/>
      <c r="AP662" s="1207"/>
      <c r="AQ662" s="1207"/>
      <c r="AR662" s="1207"/>
      <c r="AS662" s="1207"/>
      <c r="AT662" s="1207"/>
      <c r="AU662" s="1207"/>
      <c r="AV662" s="1207"/>
      <c r="AW662" s="1207"/>
      <c r="AX662" s="1207"/>
      <c r="AY662" s="1207"/>
      <c r="AZ662" s="1207"/>
      <c r="BA662" s="1207"/>
      <c r="BB662" s="1207"/>
    </row>
    <row r="663" spans="1:54" ht="15.5" x14ac:dyDescent="0.35">
      <c r="A663" s="1206" t="s">
        <v>18911</v>
      </c>
      <c r="B663" s="1207"/>
      <c r="C663" s="1207"/>
      <c r="D663" s="1207"/>
      <c r="E663" s="1207"/>
      <c r="F663" s="1207"/>
      <c r="G663" s="1207"/>
      <c r="H663" s="1207"/>
      <c r="I663" s="1207"/>
      <c r="J663" s="1207"/>
      <c r="K663" s="1207"/>
      <c r="L663" s="1207"/>
      <c r="M663" s="1207"/>
      <c r="N663" s="1207"/>
      <c r="O663" s="1207"/>
      <c r="P663" s="1207"/>
      <c r="Q663" s="1207"/>
      <c r="R663" s="1207"/>
      <c r="S663" s="1207"/>
      <c r="T663" s="1207"/>
      <c r="U663" s="1207"/>
      <c r="V663" s="1207"/>
      <c r="W663" s="1207"/>
      <c r="X663" s="1207"/>
      <c r="Y663" s="1207"/>
      <c r="Z663" s="1207"/>
      <c r="AA663" s="1207"/>
      <c r="AB663" s="1207"/>
      <c r="AC663" s="1207"/>
      <c r="AD663" s="1207"/>
      <c r="AE663" s="1207"/>
      <c r="AF663" s="1207"/>
      <c r="AG663" s="1207"/>
      <c r="AH663" s="1207"/>
      <c r="AI663" s="1207"/>
      <c r="AJ663" s="1207"/>
      <c r="AK663" s="1207"/>
      <c r="AL663" s="1207"/>
      <c r="AM663" s="1207"/>
      <c r="AN663" s="1207"/>
      <c r="AO663" s="1207"/>
      <c r="AP663" s="1207"/>
      <c r="AQ663" s="1207"/>
      <c r="AR663" s="1207"/>
      <c r="AS663" s="1207"/>
      <c r="AT663" s="1207"/>
      <c r="AU663" s="1207"/>
      <c r="AV663" s="1207"/>
      <c r="AW663" s="1207"/>
      <c r="AX663" s="1207"/>
      <c r="AY663" s="1207"/>
      <c r="AZ663" s="1207"/>
      <c r="BA663" s="1207"/>
      <c r="BB663" s="1207"/>
    </row>
    <row r="664" spans="1:54" ht="15.5" x14ac:dyDescent="0.35">
      <c r="A664" s="1206" t="s">
        <v>18912</v>
      </c>
      <c r="B664" s="1207"/>
      <c r="C664" s="1207"/>
      <c r="D664" s="1207"/>
      <c r="E664" s="1207"/>
      <c r="F664" s="1207"/>
      <c r="G664" s="1207"/>
      <c r="H664" s="1207"/>
      <c r="I664" s="1207"/>
      <c r="J664" s="1207"/>
      <c r="K664" s="1207"/>
      <c r="L664" s="1207"/>
      <c r="M664" s="1207"/>
      <c r="N664" s="1207"/>
      <c r="O664" s="1207"/>
      <c r="P664" s="1207"/>
      <c r="Q664" s="1207"/>
      <c r="R664" s="1207"/>
      <c r="S664" s="1207"/>
      <c r="T664" s="1207"/>
      <c r="U664" s="1207"/>
      <c r="V664" s="1207"/>
      <c r="W664" s="1207"/>
      <c r="X664" s="1207"/>
      <c r="Y664" s="1207"/>
      <c r="Z664" s="1207"/>
      <c r="AA664" s="1207"/>
      <c r="AB664" s="1207"/>
      <c r="AC664" s="1207"/>
      <c r="AD664" s="1207"/>
      <c r="AE664" s="1207"/>
      <c r="AF664" s="1207"/>
      <c r="AG664" s="1207"/>
      <c r="AH664" s="1207"/>
      <c r="AI664" s="1207"/>
      <c r="AJ664" s="1207"/>
      <c r="AK664" s="1207"/>
      <c r="AL664" s="1207"/>
      <c r="AM664" s="1207"/>
      <c r="AN664" s="1207"/>
      <c r="AO664" s="1207"/>
      <c r="AP664" s="1207"/>
      <c r="AQ664" s="1207"/>
      <c r="AR664" s="1207"/>
      <c r="AS664" s="1207"/>
      <c r="AT664" s="1207"/>
      <c r="AU664" s="1207"/>
      <c r="AV664" s="1207"/>
      <c r="AW664" s="1207"/>
      <c r="AX664" s="1207"/>
      <c r="AY664" s="1207"/>
      <c r="AZ664" s="1207"/>
      <c r="BA664" s="1207"/>
      <c r="BB664" s="1207"/>
    </row>
    <row r="665" spans="1:54" ht="15.5" x14ac:dyDescent="0.35">
      <c r="A665" s="1206" t="s">
        <v>18913</v>
      </c>
      <c r="B665" s="1207" t="s">
        <v>18870</v>
      </c>
      <c r="C665" s="1207"/>
      <c r="D665" s="1207"/>
      <c r="E665" s="1207"/>
      <c r="F665" s="1207"/>
      <c r="G665" s="1207"/>
      <c r="H665" s="1207"/>
      <c r="I665" s="1207"/>
      <c r="J665" s="1207"/>
      <c r="K665" s="1207"/>
      <c r="L665" s="1207"/>
      <c r="M665" s="1207"/>
      <c r="N665" s="1207"/>
      <c r="O665" s="1207"/>
      <c r="P665" s="1207"/>
      <c r="Q665" s="1207"/>
      <c r="R665" s="1207"/>
      <c r="S665" s="1207"/>
      <c r="T665" s="1207"/>
      <c r="U665" s="1207"/>
      <c r="V665" s="1207"/>
      <c r="W665" s="1207"/>
      <c r="X665" s="1207"/>
      <c r="Y665" s="1207"/>
      <c r="Z665" s="1207"/>
      <c r="AA665" s="1207"/>
      <c r="AB665" s="1207"/>
      <c r="AC665" s="1207"/>
      <c r="AD665" s="1207"/>
      <c r="AE665" s="1207"/>
      <c r="AF665" s="1207"/>
      <c r="AG665" s="1207"/>
      <c r="AH665" s="1207"/>
      <c r="AI665" s="1207"/>
      <c r="AJ665" s="1207"/>
      <c r="AK665" s="1207"/>
      <c r="AL665" s="1207"/>
      <c r="AM665" s="1207"/>
      <c r="AN665" s="1207"/>
      <c r="AO665" s="1207"/>
      <c r="AP665" s="1207"/>
      <c r="AQ665" s="1207"/>
      <c r="AR665" s="1207"/>
      <c r="AS665" s="1207"/>
      <c r="AT665" s="1207"/>
      <c r="AU665" s="1207"/>
      <c r="AV665" s="1207"/>
      <c r="AW665" s="1207"/>
      <c r="AX665" s="1207"/>
      <c r="AY665" s="1207"/>
      <c r="AZ665" s="1207"/>
      <c r="BA665" s="1207"/>
      <c r="BB665" s="1207"/>
    </row>
    <row r="666" spans="1:54" ht="15.5" x14ac:dyDescent="0.35">
      <c r="A666" s="1206" t="s">
        <v>18871</v>
      </c>
      <c r="B666" s="1207"/>
      <c r="C666" s="1207"/>
      <c r="D666" s="1207"/>
      <c r="E666" s="1207"/>
      <c r="F666" s="1207"/>
      <c r="G666" s="1207"/>
      <c r="H666" s="1207"/>
      <c r="I666" s="1207"/>
      <c r="J666" s="1207"/>
      <c r="K666" s="1207"/>
      <c r="L666" s="1207"/>
      <c r="M666" s="1207"/>
      <c r="N666" s="1207"/>
      <c r="O666" s="1207"/>
      <c r="P666" s="1207"/>
      <c r="Q666" s="1207"/>
      <c r="R666" s="1207"/>
      <c r="S666" s="1207"/>
      <c r="T666" s="1207"/>
      <c r="U666" s="1207"/>
      <c r="V666" s="1207"/>
      <c r="W666" s="1207"/>
      <c r="X666" s="1207"/>
      <c r="Y666" s="1207"/>
      <c r="Z666" s="1207"/>
      <c r="AA666" s="1207"/>
      <c r="AB666" s="1207"/>
      <c r="AC666" s="1207"/>
      <c r="AD666" s="1207"/>
      <c r="AE666" s="1207"/>
      <c r="AF666" s="1207"/>
      <c r="AG666" s="1207"/>
      <c r="AH666" s="1207"/>
      <c r="AI666" s="1207"/>
      <c r="AJ666" s="1207"/>
      <c r="AK666" s="1207"/>
      <c r="AL666" s="1207"/>
      <c r="AM666" s="1207"/>
      <c r="AN666" s="1207"/>
      <c r="AO666" s="1207"/>
      <c r="AP666" s="1207"/>
      <c r="AQ666" s="1207"/>
      <c r="AR666" s="1207"/>
      <c r="AS666" s="1207"/>
      <c r="AT666" s="1207"/>
      <c r="AU666" s="1207"/>
      <c r="AV666" s="1207"/>
      <c r="AW666" s="1207"/>
      <c r="AX666" s="1207"/>
      <c r="AY666" s="1207"/>
      <c r="AZ666" s="1207"/>
      <c r="BA666" s="1207"/>
      <c r="BB666" s="1207"/>
    </row>
    <row r="667" spans="1:54" ht="15.5" x14ac:dyDescent="0.35">
      <c r="A667" s="1206" t="s">
        <v>18848</v>
      </c>
      <c r="B667" s="1207" t="s">
        <v>18914</v>
      </c>
      <c r="C667" s="1207" t="s">
        <v>18628</v>
      </c>
      <c r="D667" s="1207"/>
      <c r="E667" s="1207"/>
      <c r="F667" s="1207"/>
      <c r="G667" s="1207"/>
      <c r="H667" s="1207"/>
      <c r="I667" s="1207"/>
      <c r="J667" s="1207"/>
      <c r="K667" s="1207"/>
      <c r="L667" s="1207"/>
      <c r="M667" s="1207"/>
      <c r="N667" s="1207"/>
      <c r="O667" s="1207"/>
      <c r="P667" s="1207"/>
      <c r="Q667" s="1207"/>
      <c r="R667" s="1207"/>
      <c r="S667" s="1207"/>
      <c r="T667" s="1207"/>
      <c r="U667" s="1207"/>
      <c r="V667" s="1207"/>
      <c r="W667" s="1207"/>
      <c r="X667" s="1207"/>
      <c r="Y667" s="1207"/>
      <c r="Z667" s="1207"/>
      <c r="AA667" s="1207"/>
      <c r="AB667" s="1207"/>
      <c r="AC667" s="1207"/>
      <c r="AD667" s="1207"/>
      <c r="AE667" s="1207"/>
      <c r="AF667" s="1207"/>
      <c r="AG667" s="1207"/>
      <c r="AH667" s="1207"/>
      <c r="AI667" s="1207"/>
      <c r="AJ667" s="1207"/>
      <c r="AK667" s="1207"/>
      <c r="AL667" s="1207"/>
      <c r="AM667" s="1207"/>
      <c r="AN667" s="1207"/>
      <c r="AO667" s="1207"/>
      <c r="AP667" s="1207"/>
      <c r="AQ667" s="1207"/>
      <c r="AR667" s="1207"/>
      <c r="AS667" s="1207"/>
      <c r="AT667" s="1207"/>
      <c r="AU667" s="1207"/>
      <c r="AV667" s="1207"/>
      <c r="AW667" s="1207"/>
      <c r="AX667" s="1207"/>
      <c r="AY667" s="1207"/>
      <c r="AZ667" s="1207"/>
      <c r="BA667" s="1207"/>
      <c r="BB667" s="1207"/>
    </row>
    <row r="668" spans="1:54" ht="15.5" x14ac:dyDescent="0.35">
      <c r="A668" s="1206" t="s">
        <v>18915</v>
      </c>
      <c r="B668" s="1207"/>
      <c r="C668" s="1207"/>
      <c r="D668" s="1207"/>
      <c r="E668" s="1207"/>
      <c r="F668" s="1207"/>
      <c r="G668" s="1207"/>
      <c r="H668" s="1207"/>
      <c r="I668" s="1207"/>
      <c r="J668" s="1207"/>
      <c r="K668" s="1207"/>
      <c r="L668" s="1207"/>
      <c r="M668" s="1207"/>
      <c r="N668" s="1207"/>
      <c r="O668" s="1207"/>
      <c r="P668" s="1207"/>
      <c r="Q668" s="1207"/>
      <c r="R668" s="1207"/>
      <c r="S668" s="1207"/>
      <c r="T668" s="1207"/>
      <c r="U668" s="1207"/>
      <c r="V668" s="1207"/>
      <c r="W668" s="1207"/>
      <c r="X668" s="1207"/>
      <c r="Y668" s="1207"/>
      <c r="Z668" s="1207"/>
      <c r="AA668" s="1207"/>
      <c r="AB668" s="1207"/>
      <c r="AC668" s="1207"/>
      <c r="AD668" s="1207"/>
      <c r="AE668" s="1207"/>
      <c r="AF668" s="1207"/>
      <c r="AG668" s="1207"/>
      <c r="AH668" s="1207"/>
      <c r="AI668" s="1207"/>
      <c r="AJ668" s="1207"/>
      <c r="AK668" s="1207"/>
      <c r="AL668" s="1207"/>
      <c r="AM668" s="1207"/>
      <c r="AN668" s="1207"/>
      <c r="AO668" s="1207"/>
      <c r="AP668" s="1207"/>
      <c r="AQ668" s="1207"/>
      <c r="AR668" s="1207"/>
      <c r="AS668" s="1207"/>
      <c r="AT668" s="1207"/>
      <c r="AU668" s="1207"/>
      <c r="AV668" s="1207"/>
      <c r="AW668" s="1207"/>
      <c r="AX668" s="1207"/>
      <c r="AY668" s="1207"/>
      <c r="AZ668" s="1207"/>
      <c r="BA668" s="1207"/>
      <c r="BB668" s="1207"/>
    </row>
    <row r="669" spans="1:54" ht="15.5" x14ac:dyDescent="0.35">
      <c r="A669" s="1206" t="s">
        <v>18916</v>
      </c>
      <c r="B669" s="1207"/>
      <c r="C669" s="1207"/>
      <c r="D669" s="1207"/>
      <c r="E669" s="1207"/>
      <c r="F669" s="1207"/>
      <c r="G669" s="1207"/>
      <c r="H669" s="1207"/>
      <c r="I669" s="1207"/>
      <c r="J669" s="1207"/>
      <c r="K669" s="1207"/>
      <c r="L669" s="1207"/>
      <c r="M669" s="1207"/>
      <c r="N669" s="1207"/>
      <c r="O669" s="1207"/>
      <c r="P669" s="1207"/>
      <c r="Q669" s="1207"/>
      <c r="R669" s="1207"/>
      <c r="S669" s="1207"/>
      <c r="T669" s="1207"/>
      <c r="U669" s="1207"/>
      <c r="V669" s="1207"/>
      <c r="W669" s="1207"/>
      <c r="X669" s="1207"/>
      <c r="Y669" s="1207"/>
      <c r="Z669" s="1207"/>
      <c r="AA669" s="1207"/>
      <c r="AB669" s="1207"/>
      <c r="AC669" s="1207"/>
      <c r="AD669" s="1207"/>
      <c r="AE669" s="1207"/>
      <c r="AF669" s="1207"/>
      <c r="AG669" s="1207"/>
      <c r="AH669" s="1207"/>
      <c r="AI669" s="1207"/>
      <c r="AJ669" s="1207"/>
      <c r="AK669" s="1207"/>
      <c r="AL669" s="1207"/>
      <c r="AM669" s="1207"/>
      <c r="AN669" s="1207"/>
      <c r="AO669" s="1207"/>
      <c r="AP669" s="1207"/>
      <c r="AQ669" s="1207"/>
      <c r="AR669" s="1207"/>
      <c r="AS669" s="1207"/>
      <c r="AT669" s="1207"/>
      <c r="AU669" s="1207"/>
      <c r="AV669" s="1207"/>
      <c r="AW669" s="1207"/>
      <c r="AX669" s="1207"/>
      <c r="AY669" s="1207"/>
      <c r="AZ669" s="1207"/>
      <c r="BA669" s="1207"/>
      <c r="BB669" s="1207"/>
    </row>
    <row r="670" spans="1:54" ht="15.5" x14ac:dyDescent="0.35">
      <c r="A670" s="1206" t="s">
        <v>18917</v>
      </c>
      <c r="B670" s="1207"/>
      <c r="C670" s="1207"/>
      <c r="D670" s="1207"/>
      <c r="E670" s="1207"/>
      <c r="F670" s="1207"/>
      <c r="G670" s="1207"/>
      <c r="H670" s="1207"/>
      <c r="I670" s="1207"/>
      <c r="J670" s="1207"/>
      <c r="K670" s="1207"/>
      <c r="L670" s="1207"/>
      <c r="M670" s="1207"/>
      <c r="N670" s="1207"/>
      <c r="O670" s="1207"/>
      <c r="P670" s="1207"/>
      <c r="Q670" s="1207"/>
      <c r="R670" s="1207"/>
      <c r="S670" s="1207"/>
      <c r="T670" s="1207"/>
      <c r="U670" s="1207"/>
      <c r="V670" s="1207"/>
      <c r="W670" s="1207"/>
      <c r="X670" s="1207"/>
      <c r="Y670" s="1207"/>
      <c r="Z670" s="1207"/>
      <c r="AA670" s="1207"/>
      <c r="AB670" s="1207"/>
      <c r="AC670" s="1207"/>
      <c r="AD670" s="1207"/>
      <c r="AE670" s="1207"/>
      <c r="AF670" s="1207"/>
      <c r="AG670" s="1207"/>
      <c r="AH670" s="1207"/>
      <c r="AI670" s="1207"/>
      <c r="AJ670" s="1207"/>
      <c r="AK670" s="1207"/>
      <c r="AL670" s="1207"/>
      <c r="AM670" s="1207"/>
      <c r="AN670" s="1207"/>
      <c r="AO670" s="1207"/>
      <c r="AP670" s="1207"/>
      <c r="AQ670" s="1207"/>
      <c r="AR670" s="1207"/>
      <c r="AS670" s="1207"/>
      <c r="AT670" s="1207"/>
      <c r="AU670" s="1207"/>
      <c r="AV670" s="1207"/>
      <c r="AW670" s="1207"/>
      <c r="AX670" s="1207"/>
      <c r="AY670" s="1207"/>
      <c r="AZ670" s="1207"/>
      <c r="BA670" s="1207"/>
      <c r="BB670" s="1207"/>
    </row>
    <row r="671" spans="1:54" ht="15.5" x14ac:dyDescent="0.35">
      <c r="A671" s="1206" t="s">
        <v>18918</v>
      </c>
      <c r="B671" s="1207"/>
      <c r="C671" s="1207"/>
      <c r="D671" s="1207"/>
      <c r="E671" s="1207"/>
      <c r="F671" s="1207"/>
      <c r="G671" s="1207"/>
      <c r="H671" s="1207"/>
      <c r="I671" s="1207"/>
      <c r="J671" s="1207"/>
      <c r="K671" s="1207"/>
      <c r="L671" s="1207"/>
      <c r="M671" s="1207"/>
      <c r="N671" s="1207"/>
      <c r="O671" s="1207"/>
      <c r="P671" s="1207"/>
      <c r="Q671" s="1207"/>
      <c r="R671" s="1207"/>
      <c r="S671" s="1207"/>
      <c r="T671" s="1207"/>
      <c r="U671" s="1207"/>
      <c r="V671" s="1207"/>
      <c r="W671" s="1207"/>
      <c r="X671" s="1207"/>
      <c r="Y671" s="1207"/>
      <c r="Z671" s="1207"/>
      <c r="AA671" s="1207"/>
      <c r="AB671" s="1207"/>
      <c r="AC671" s="1207"/>
      <c r="AD671" s="1207"/>
      <c r="AE671" s="1207"/>
      <c r="AF671" s="1207"/>
      <c r="AG671" s="1207"/>
      <c r="AH671" s="1207"/>
      <c r="AI671" s="1207"/>
      <c r="AJ671" s="1207"/>
      <c r="AK671" s="1207"/>
      <c r="AL671" s="1207"/>
      <c r="AM671" s="1207"/>
      <c r="AN671" s="1207"/>
      <c r="AO671" s="1207"/>
      <c r="AP671" s="1207"/>
      <c r="AQ671" s="1207"/>
      <c r="AR671" s="1207"/>
      <c r="AS671" s="1207"/>
      <c r="AT671" s="1207"/>
      <c r="AU671" s="1207"/>
      <c r="AV671" s="1207"/>
      <c r="AW671" s="1207"/>
      <c r="AX671" s="1207"/>
      <c r="AY671" s="1207"/>
      <c r="AZ671" s="1207"/>
      <c r="BA671" s="1207"/>
      <c r="BB671" s="1207"/>
    </row>
    <row r="672" spans="1:54" ht="15.5" x14ac:dyDescent="0.35">
      <c r="A672" s="1206" t="s">
        <v>18919</v>
      </c>
      <c r="B672" s="1207"/>
      <c r="C672" s="1207"/>
      <c r="D672" s="1207"/>
      <c r="E672" s="1207"/>
      <c r="F672" s="1207"/>
      <c r="G672" s="1207"/>
      <c r="H672" s="1207"/>
      <c r="I672" s="1207"/>
      <c r="J672" s="1207"/>
      <c r="K672" s="1207"/>
      <c r="L672" s="1207"/>
      <c r="M672" s="1207"/>
      <c r="N672" s="1207"/>
      <c r="O672" s="1207"/>
      <c r="P672" s="1207"/>
      <c r="Q672" s="1207"/>
      <c r="R672" s="1207"/>
      <c r="S672" s="1207"/>
      <c r="T672" s="1207"/>
      <c r="U672" s="1207"/>
      <c r="V672" s="1207"/>
      <c r="W672" s="1207"/>
      <c r="X672" s="1207"/>
      <c r="Y672" s="1207"/>
      <c r="Z672" s="1207"/>
      <c r="AA672" s="1207"/>
      <c r="AB672" s="1207"/>
      <c r="AC672" s="1207"/>
      <c r="AD672" s="1207"/>
      <c r="AE672" s="1207"/>
      <c r="AF672" s="1207"/>
      <c r="AG672" s="1207"/>
      <c r="AH672" s="1207"/>
      <c r="AI672" s="1207"/>
      <c r="AJ672" s="1207"/>
      <c r="AK672" s="1207"/>
      <c r="AL672" s="1207"/>
      <c r="AM672" s="1207"/>
      <c r="AN672" s="1207"/>
      <c r="AO672" s="1207"/>
      <c r="AP672" s="1207"/>
      <c r="AQ672" s="1207"/>
      <c r="AR672" s="1207"/>
      <c r="AS672" s="1207"/>
      <c r="AT672" s="1207"/>
      <c r="AU672" s="1207"/>
      <c r="AV672" s="1207"/>
      <c r="AW672" s="1207"/>
      <c r="AX672" s="1207"/>
      <c r="AY672" s="1207"/>
      <c r="AZ672" s="1207"/>
      <c r="BA672" s="1207"/>
      <c r="BB672" s="1207"/>
    </row>
    <row r="673" spans="1:54" ht="15.5" x14ac:dyDescent="0.35">
      <c r="A673" s="1206" t="s">
        <v>18902</v>
      </c>
      <c r="B673" s="1207"/>
      <c r="C673" s="1207"/>
      <c r="D673" s="1207"/>
      <c r="E673" s="1207"/>
      <c r="F673" s="1207"/>
      <c r="G673" s="1207"/>
      <c r="H673" s="1207"/>
      <c r="I673" s="1207"/>
      <c r="J673" s="1207"/>
      <c r="K673" s="1207"/>
      <c r="L673" s="1207"/>
      <c r="M673" s="1207"/>
      <c r="N673" s="1207"/>
      <c r="O673" s="1207"/>
      <c r="P673" s="1207"/>
      <c r="Q673" s="1207"/>
      <c r="R673" s="1207"/>
      <c r="S673" s="1207"/>
      <c r="T673" s="1207"/>
      <c r="U673" s="1207"/>
      <c r="V673" s="1207"/>
      <c r="W673" s="1207"/>
      <c r="X673" s="1207"/>
      <c r="Y673" s="1207"/>
      <c r="Z673" s="1207"/>
      <c r="AA673" s="1207"/>
      <c r="AB673" s="1207"/>
      <c r="AC673" s="1207"/>
      <c r="AD673" s="1207"/>
      <c r="AE673" s="1207"/>
      <c r="AF673" s="1207"/>
      <c r="AG673" s="1207"/>
      <c r="AH673" s="1207"/>
      <c r="AI673" s="1207"/>
      <c r="AJ673" s="1207"/>
      <c r="AK673" s="1207"/>
      <c r="AL673" s="1207"/>
      <c r="AM673" s="1207"/>
      <c r="AN673" s="1207"/>
      <c r="AO673" s="1207"/>
      <c r="AP673" s="1207"/>
      <c r="AQ673" s="1207"/>
      <c r="AR673" s="1207"/>
      <c r="AS673" s="1207"/>
      <c r="AT673" s="1207"/>
      <c r="AU673" s="1207"/>
      <c r="AV673" s="1207"/>
      <c r="AW673" s="1207"/>
      <c r="AX673" s="1207"/>
      <c r="AY673" s="1207"/>
      <c r="AZ673" s="1207"/>
      <c r="BA673" s="1207"/>
      <c r="BB673" s="1207"/>
    </row>
    <row r="674" spans="1:54" ht="15.5" x14ac:dyDescent="0.35">
      <c r="A674" s="1206" t="s">
        <v>18903</v>
      </c>
      <c r="B674" s="1207"/>
      <c r="C674" s="1207"/>
      <c r="D674" s="1207"/>
      <c r="E674" s="1207"/>
      <c r="F674" s="1207"/>
      <c r="G674" s="1207"/>
      <c r="H674" s="1207"/>
      <c r="I674" s="1207"/>
      <c r="J674" s="1207"/>
      <c r="K674" s="1207"/>
      <c r="L674" s="1207"/>
      <c r="M674" s="1207"/>
      <c r="N674" s="1207"/>
      <c r="O674" s="1207"/>
      <c r="P674" s="1207"/>
      <c r="Q674" s="1207"/>
      <c r="R674" s="1207"/>
      <c r="S674" s="1207"/>
      <c r="T674" s="1207"/>
      <c r="U674" s="1207"/>
      <c r="V674" s="1207"/>
      <c r="W674" s="1207"/>
      <c r="X674" s="1207"/>
      <c r="Y674" s="1207"/>
      <c r="Z674" s="1207"/>
      <c r="AA674" s="1207"/>
      <c r="AB674" s="1207"/>
      <c r="AC674" s="1207"/>
      <c r="AD674" s="1207"/>
      <c r="AE674" s="1207"/>
      <c r="AF674" s="1207"/>
      <c r="AG674" s="1207"/>
      <c r="AH674" s="1207"/>
      <c r="AI674" s="1207"/>
      <c r="AJ674" s="1207"/>
      <c r="AK674" s="1207"/>
      <c r="AL674" s="1207"/>
      <c r="AM674" s="1207"/>
      <c r="AN674" s="1207"/>
      <c r="AO674" s="1207"/>
      <c r="AP674" s="1207"/>
      <c r="AQ674" s="1207"/>
      <c r="AR674" s="1207"/>
      <c r="AS674" s="1207"/>
      <c r="AT674" s="1207"/>
      <c r="AU674" s="1207"/>
      <c r="AV674" s="1207"/>
      <c r="AW674" s="1207"/>
      <c r="AX674" s="1207"/>
      <c r="AY674" s="1207"/>
      <c r="AZ674" s="1207"/>
      <c r="BA674" s="1207"/>
      <c r="BB674" s="1207"/>
    </row>
    <row r="675" spans="1:54" ht="15.5" x14ac:dyDescent="0.35">
      <c r="A675" s="1206" t="s">
        <v>18653</v>
      </c>
      <c r="B675" s="1207"/>
      <c r="C675" s="1207"/>
      <c r="D675" s="1207"/>
      <c r="E675" s="1207"/>
      <c r="F675" s="1207"/>
      <c r="G675" s="1207"/>
      <c r="H675" s="1207"/>
      <c r="I675" s="1207"/>
      <c r="J675" s="1207"/>
      <c r="K675" s="1207"/>
      <c r="L675" s="1207"/>
      <c r="M675" s="1207"/>
      <c r="N675" s="1207"/>
      <c r="O675" s="1207"/>
      <c r="P675" s="1207"/>
      <c r="Q675" s="1207"/>
      <c r="R675" s="1207"/>
      <c r="S675" s="1207"/>
      <c r="T675" s="1207"/>
      <c r="U675" s="1207"/>
      <c r="V675" s="1207"/>
      <c r="W675" s="1207"/>
      <c r="X675" s="1207"/>
      <c r="Y675" s="1207"/>
      <c r="Z675" s="1207"/>
      <c r="AA675" s="1207"/>
      <c r="AB675" s="1207"/>
      <c r="AC675" s="1207"/>
      <c r="AD675" s="1207"/>
      <c r="AE675" s="1207"/>
      <c r="AF675" s="1207"/>
      <c r="AG675" s="1207"/>
      <c r="AH675" s="1207"/>
      <c r="AI675" s="1207"/>
      <c r="AJ675" s="1207"/>
      <c r="AK675" s="1207"/>
      <c r="AL675" s="1207"/>
      <c r="AM675" s="1207"/>
      <c r="AN675" s="1207"/>
      <c r="AO675" s="1207"/>
      <c r="AP675" s="1207"/>
      <c r="AQ675" s="1207"/>
      <c r="AR675" s="1207"/>
      <c r="AS675" s="1207"/>
      <c r="AT675" s="1207"/>
      <c r="AU675" s="1207"/>
      <c r="AV675" s="1207"/>
      <c r="AW675" s="1207"/>
      <c r="AX675" s="1207"/>
      <c r="AY675" s="1207"/>
      <c r="AZ675" s="1207"/>
      <c r="BA675" s="1207"/>
      <c r="BB675" s="1207"/>
    </row>
    <row r="676" spans="1:54" ht="15.5" x14ac:dyDescent="0.35">
      <c r="A676" s="1206" t="s">
        <v>18920</v>
      </c>
      <c r="B676" s="1207"/>
      <c r="C676" s="1207"/>
      <c r="D676" s="1207"/>
      <c r="E676" s="1207"/>
      <c r="F676" s="1207"/>
      <c r="G676" s="1207"/>
      <c r="H676" s="1207"/>
      <c r="I676" s="1207"/>
      <c r="J676" s="1207"/>
      <c r="K676" s="1207"/>
      <c r="L676" s="1207"/>
      <c r="M676" s="1207"/>
      <c r="N676" s="1207"/>
      <c r="O676" s="1207"/>
      <c r="P676" s="1207"/>
      <c r="Q676" s="1207"/>
      <c r="R676" s="1207"/>
      <c r="S676" s="1207"/>
      <c r="T676" s="1207"/>
      <c r="U676" s="1207"/>
      <c r="V676" s="1207"/>
      <c r="W676" s="1207"/>
      <c r="X676" s="1207"/>
      <c r="Y676" s="1207"/>
      <c r="Z676" s="1207"/>
      <c r="AA676" s="1207"/>
      <c r="AB676" s="1207"/>
      <c r="AC676" s="1207"/>
      <c r="AD676" s="1207"/>
      <c r="AE676" s="1207"/>
      <c r="AF676" s="1207"/>
      <c r="AG676" s="1207"/>
      <c r="AH676" s="1207"/>
      <c r="AI676" s="1207"/>
      <c r="AJ676" s="1207"/>
      <c r="AK676" s="1207"/>
      <c r="AL676" s="1207"/>
      <c r="AM676" s="1207"/>
      <c r="AN676" s="1207"/>
      <c r="AO676" s="1207"/>
      <c r="AP676" s="1207"/>
      <c r="AQ676" s="1207"/>
      <c r="AR676" s="1207"/>
      <c r="AS676" s="1207"/>
      <c r="AT676" s="1207"/>
      <c r="AU676" s="1207"/>
      <c r="AV676" s="1207"/>
      <c r="AW676" s="1207"/>
      <c r="AX676" s="1207"/>
      <c r="AY676" s="1207"/>
      <c r="AZ676" s="1207"/>
      <c r="BA676" s="1207"/>
      <c r="BB676" s="1207"/>
    </row>
    <row r="677" spans="1:54" ht="15.5" x14ac:dyDescent="0.35">
      <c r="A677" s="1206"/>
      <c r="B677" s="1207" t="s">
        <v>18671</v>
      </c>
      <c r="C677" s="1207"/>
      <c r="D677" s="1207"/>
      <c r="E677" s="1207"/>
      <c r="F677" s="1207"/>
      <c r="G677" s="1207"/>
      <c r="H677" s="1207"/>
      <c r="I677" s="1207"/>
      <c r="J677" s="1207"/>
      <c r="K677" s="1207"/>
      <c r="L677" s="1207"/>
      <c r="M677" s="1207"/>
      <c r="N677" s="1207"/>
      <c r="O677" s="1207"/>
      <c r="P677" s="1207"/>
      <c r="Q677" s="1207"/>
      <c r="R677" s="1207"/>
      <c r="S677" s="1207"/>
      <c r="T677" s="1207"/>
      <c r="U677" s="1207"/>
      <c r="V677" s="1207"/>
      <c r="W677" s="1207"/>
      <c r="X677" s="1207"/>
      <c r="Y677" s="1207"/>
      <c r="Z677" s="1207"/>
      <c r="AA677" s="1207"/>
      <c r="AB677" s="1207"/>
      <c r="AC677" s="1207"/>
      <c r="AD677" s="1207"/>
      <c r="AE677" s="1207"/>
      <c r="AF677" s="1207"/>
      <c r="AG677" s="1207"/>
      <c r="AH677" s="1207"/>
      <c r="AI677" s="1207"/>
      <c r="AJ677" s="1207"/>
      <c r="AK677" s="1207"/>
      <c r="AL677" s="1207"/>
      <c r="AM677" s="1207"/>
      <c r="AN677" s="1207"/>
      <c r="AO677" s="1207"/>
      <c r="AP677" s="1207"/>
      <c r="AQ677" s="1207"/>
      <c r="AR677" s="1207"/>
      <c r="AS677" s="1207"/>
      <c r="AT677" s="1207"/>
      <c r="AU677" s="1207"/>
      <c r="AV677" s="1207"/>
      <c r="AW677" s="1207"/>
      <c r="AX677" s="1207"/>
      <c r="AY677" s="1207"/>
      <c r="AZ677" s="1207"/>
      <c r="BA677" s="1207"/>
      <c r="BB677" s="1207"/>
    </row>
    <row r="678" spans="1:54" ht="15.5" x14ac:dyDescent="0.35">
      <c r="A678" s="1206" t="s">
        <v>18672</v>
      </c>
      <c r="B678" s="1207"/>
      <c r="C678" s="1207"/>
      <c r="D678" s="1207"/>
      <c r="E678" s="1207"/>
      <c r="F678" s="1207"/>
      <c r="G678" s="1207"/>
      <c r="H678" s="1207"/>
      <c r="I678" s="1207"/>
      <c r="J678" s="1207"/>
      <c r="K678" s="1207"/>
      <c r="L678" s="1207"/>
      <c r="M678" s="1207"/>
      <c r="N678" s="1207"/>
      <c r="O678" s="1207"/>
      <c r="P678" s="1207"/>
      <c r="Q678" s="1207"/>
      <c r="R678" s="1207"/>
      <c r="S678" s="1207"/>
      <c r="T678" s="1207"/>
      <c r="U678" s="1207"/>
      <c r="V678" s="1207"/>
      <c r="W678" s="1207"/>
      <c r="X678" s="1207"/>
      <c r="Y678" s="1207"/>
      <c r="Z678" s="1207"/>
      <c r="AA678" s="1207"/>
      <c r="AB678" s="1207"/>
      <c r="AC678" s="1207"/>
      <c r="AD678" s="1207"/>
      <c r="AE678" s="1207"/>
      <c r="AF678" s="1207"/>
      <c r="AG678" s="1207"/>
      <c r="AH678" s="1207"/>
      <c r="AI678" s="1207"/>
      <c r="AJ678" s="1207"/>
      <c r="AK678" s="1207"/>
      <c r="AL678" s="1207"/>
      <c r="AM678" s="1207"/>
      <c r="AN678" s="1207"/>
      <c r="AO678" s="1207"/>
      <c r="AP678" s="1207"/>
      <c r="AQ678" s="1207"/>
      <c r="AR678" s="1207"/>
      <c r="AS678" s="1207"/>
      <c r="AT678" s="1207"/>
      <c r="AU678" s="1207"/>
      <c r="AV678" s="1207"/>
      <c r="AW678" s="1207"/>
      <c r="AX678" s="1207"/>
      <c r="AY678" s="1207"/>
      <c r="AZ678" s="1207"/>
      <c r="BA678" s="1207"/>
      <c r="BB678" s="1207"/>
    </row>
    <row r="679" spans="1:54" ht="15.5" x14ac:dyDescent="0.35">
      <c r="A679" s="1206" t="s">
        <v>18921</v>
      </c>
      <c r="B679" s="1207"/>
      <c r="C679" s="1207"/>
      <c r="D679" s="1207"/>
      <c r="E679" s="1207"/>
      <c r="F679" s="1207"/>
      <c r="G679" s="1207"/>
      <c r="H679" s="1207"/>
      <c r="I679" s="1207"/>
      <c r="J679" s="1207"/>
      <c r="K679" s="1207"/>
      <c r="L679" s="1207"/>
      <c r="M679" s="1207"/>
      <c r="N679" s="1207"/>
      <c r="O679" s="1207"/>
      <c r="P679" s="1207"/>
      <c r="Q679" s="1207"/>
      <c r="R679" s="1207"/>
      <c r="S679" s="1207"/>
      <c r="T679" s="1207"/>
      <c r="U679" s="1207"/>
      <c r="V679" s="1207"/>
      <c r="W679" s="1207"/>
      <c r="X679" s="1207"/>
      <c r="Y679" s="1207"/>
      <c r="Z679" s="1207"/>
      <c r="AA679" s="1207"/>
      <c r="AB679" s="1207"/>
      <c r="AC679" s="1207"/>
      <c r="AD679" s="1207"/>
      <c r="AE679" s="1207"/>
      <c r="AF679" s="1207"/>
      <c r="AG679" s="1207"/>
      <c r="AH679" s="1207"/>
      <c r="AI679" s="1207"/>
      <c r="AJ679" s="1207"/>
      <c r="AK679" s="1207"/>
      <c r="AL679" s="1207"/>
      <c r="AM679" s="1207"/>
      <c r="AN679" s="1207"/>
      <c r="AO679" s="1207"/>
      <c r="AP679" s="1207"/>
      <c r="AQ679" s="1207"/>
      <c r="AR679" s="1207"/>
      <c r="AS679" s="1207"/>
      <c r="AT679" s="1207"/>
      <c r="AU679" s="1207"/>
      <c r="AV679" s="1207"/>
      <c r="AW679" s="1207"/>
      <c r="AX679" s="1207"/>
      <c r="AY679" s="1207"/>
      <c r="AZ679" s="1207"/>
      <c r="BA679" s="1207"/>
      <c r="BB679" s="1207"/>
    </row>
    <row r="680" spans="1:54" ht="15.5" x14ac:dyDescent="0.35">
      <c r="A680" s="1206" t="s">
        <v>18747</v>
      </c>
      <c r="B680" s="1207"/>
      <c r="C680" s="1207"/>
      <c r="D680" s="1207"/>
      <c r="E680" s="1207"/>
      <c r="F680" s="1207"/>
      <c r="G680" s="1207"/>
      <c r="H680" s="1207"/>
      <c r="I680" s="1207"/>
      <c r="J680" s="1207"/>
      <c r="K680" s="1207"/>
      <c r="L680" s="1207"/>
      <c r="M680" s="1207"/>
      <c r="N680" s="1207"/>
      <c r="O680" s="1207"/>
      <c r="P680" s="1207"/>
      <c r="Q680" s="1207"/>
      <c r="R680" s="1207"/>
      <c r="S680" s="1207"/>
      <c r="T680" s="1207"/>
      <c r="U680" s="1207"/>
      <c r="V680" s="1207"/>
      <c r="W680" s="1207"/>
      <c r="X680" s="1207"/>
      <c r="Y680" s="1207"/>
      <c r="Z680" s="1207"/>
      <c r="AA680" s="1207"/>
      <c r="AB680" s="1207"/>
      <c r="AC680" s="1207"/>
      <c r="AD680" s="1207"/>
      <c r="AE680" s="1207"/>
      <c r="AF680" s="1207"/>
      <c r="AG680" s="1207"/>
      <c r="AH680" s="1207"/>
      <c r="AI680" s="1207"/>
      <c r="AJ680" s="1207"/>
      <c r="AK680" s="1207"/>
      <c r="AL680" s="1207"/>
      <c r="AM680" s="1207"/>
      <c r="AN680" s="1207"/>
      <c r="AO680" s="1207"/>
      <c r="AP680" s="1207"/>
      <c r="AQ680" s="1207"/>
      <c r="AR680" s="1207"/>
      <c r="AS680" s="1207"/>
      <c r="AT680" s="1207"/>
      <c r="AU680" s="1207"/>
      <c r="AV680" s="1207"/>
      <c r="AW680" s="1207"/>
      <c r="AX680" s="1207"/>
      <c r="AY680" s="1207"/>
      <c r="AZ680" s="1207"/>
      <c r="BA680" s="1207"/>
      <c r="BB680" s="1207"/>
    </row>
    <row r="681" spans="1:54" ht="15.5" x14ac:dyDescent="0.35">
      <c r="A681" s="1206" t="s">
        <v>18748</v>
      </c>
      <c r="B681" s="1207"/>
      <c r="C681" s="1207"/>
      <c r="D681" s="1207"/>
      <c r="E681" s="1207"/>
      <c r="F681" s="1207"/>
      <c r="G681" s="1207"/>
      <c r="H681" s="1207"/>
      <c r="I681" s="1207"/>
      <c r="J681" s="1207"/>
      <c r="K681" s="1207"/>
      <c r="L681" s="1207"/>
      <c r="M681" s="1207"/>
      <c r="N681" s="1207"/>
      <c r="O681" s="1207"/>
      <c r="P681" s="1207"/>
      <c r="Q681" s="1207"/>
      <c r="R681" s="1207"/>
      <c r="S681" s="1207"/>
      <c r="T681" s="1207"/>
      <c r="U681" s="1207"/>
      <c r="V681" s="1207"/>
      <c r="W681" s="1207"/>
      <c r="X681" s="1207"/>
      <c r="Y681" s="1207"/>
      <c r="Z681" s="1207"/>
      <c r="AA681" s="1207"/>
      <c r="AB681" s="1207"/>
      <c r="AC681" s="1207"/>
      <c r="AD681" s="1207"/>
      <c r="AE681" s="1207"/>
      <c r="AF681" s="1207"/>
      <c r="AG681" s="1207"/>
      <c r="AH681" s="1207"/>
      <c r="AI681" s="1207"/>
      <c r="AJ681" s="1207"/>
      <c r="AK681" s="1207"/>
      <c r="AL681" s="1207"/>
      <c r="AM681" s="1207"/>
      <c r="AN681" s="1207"/>
      <c r="AO681" s="1207"/>
      <c r="AP681" s="1207"/>
      <c r="AQ681" s="1207"/>
      <c r="AR681" s="1207"/>
      <c r="AS681" s="1207"/>
      <c r="AT681" s="1207"/>
      <c r="AU681" s="1207"/>
      <c r="AV681" s="1207"/>
      <c r="AW681" s="1207"/>
      <c r="AX681" s="1207"/>
      <c r="AY681" s="1207"/>
      <c r="AZ681" s="1207"/>
      <c r="BA681" s="1207"/>
      <c r="BB681" s="1207"/>
    </row>
    <row r="682" spans="1:54" ht="15.5" x14ac:dyDescent="0.35">
      <c r="A682" s="1206" t="s">
        <v>18922</v>
      </c>
      <c r="B682" s="1207"/>
      <c r="C682" s="1207"/>
      <c r="D682" s="1207"/>
      <c r="E682" s="1207"/>
      <c r="F682" s="1207"/>
      <c r="G682" s="1207"/>
      <c r="H682" s="1207"/>
      <c r="I682" s="1207"/>
      <c r="J682" s="1207"/>
      <c r="K682" s="1207"/>
      <c r="L682" s="1207"/>
      <c r="M682" s="1207"/>
      <c r="N682" s="1207"/>
      <c r="O682" s="1207"/>
      <c r="P682" s="1207"/>
      <c r="Q682" s="1207"/>
      <c r="R682" s="1207"/>
      <c r="S682" s="1207"/>
      <c r="T682" s="1207"/>
      <c r="U682" s="1207"/>
      <c r="V682" s="1207"/>
      <c r="W682" s="1207"/>
      <c r="X682" s="1207"/>
      <c r="Y682" s="1207"/>
      <c r="Z682" s="1207"/>
      <c r="AA682" s="1207"/>
      <c r="AB682" s="1207"/>
      <c r="AC682" s="1207"/>
      <c r="AD682" s="1207"/>
      <c r="AE682" s="1207"/>
      <c r="AF682" s="1207"/>
      <c r="AG682" s="1207"/>
      <c r="AH682" s="1207"/>
      <c r="AI682" s="1207"/>
      <c r="AJ682" s="1207"/>
      <c r="AK682" s="1207"/>
      <c r="AL682" s="1207"/>
      <c r="AM682" s="1207"/>
      <c r="AN682" s="1207"/>
      <c r="AO682" s="1207"/>
      <c r="AP682" s="1207"/>
      <c r="AQ682" s="1207"/>
      <c r="AR682" s="1207"/>
      <c r="AS682" s="1207"/>
      <c r="AT682" s="1207"/>
      <c r="AU682" s="1207"/>
      <c r="AV682" s="1207"/>
      <c r="AW682" s="1207"/>
      <c r="AX682" s="1207"/>
      <c r="AY682" s="1207"/>
      <c r="AZ682" s="1207"/>
      <c r="BA682" s="1207"/>
      <c r="BB682" s="1207"/>
    </row>
    <row r="683" spans="1:54" ht="15.5" x14ac:dyDescent="0.35">
      <c r="A683" s="1206" t="s">
        <v>18612</v>
      </c>
      <c r="B683" s="1207"/>
      <c r="C683" s="1207"/>
      <c r="D683" s="1207"/>
      <c r="E683" s="1207"/>
      <c r="F683" s="1207"/>
      <c r="G683" s="1207"/>
      <c r="H683" s="1207"/>
      <c r="I683" s="1207"/>
      <c r="J683" s="1207"/>
      <c r="K683" s="1207"/>
      <c r="L683" s="1207"/>
      <c r="M683" s="1207"/>
      <c r="N683" s="1207"/>
      <c r="O683" s="1207"/>
      <c r="P683" s="1207"/>
      <c r="Q683" s="1207"/>
      <c r="R683" s="1207"/>
      <c r="S683" s="1207"/>
      <c r="T683" s="1207"/>
      <c r="U683" s="1207"/>
      <c r="V683" s="1207"/>
      <c r="W683" s="1207"/>
      <c r="X683" s="1207"/>
      <c r="Y683" s="1207"/>
      <c r="Z683" s="1207"/>
      <c r="AA683" s="1207"/>
      <c r="AB683" s="1207"/>
      <c r="AC683" s="1207"/>
      <c r="AD683" s="1207"/>
      <c r="AE683" s="1207"/>
      <c r="AF683" s="1207"/>
      <c r="AG683" s="1207"/>
      <c r="AH683" s="1207"/>
      <c r="AI683" s="1207"/>
      <c r="AJ683" s="1207"/>
      <c r="AK683" s="1207"/>
      <c r="AL683" s="1207"/>
      <c r="AM683" s="1207"/>
      <c r="AN683" s="1207"/>
      <c r="AO683" s="1207"/>
      <c r="AP683" s="1207"/>
      <c r="AQ683" s="1207"/>
      <c r="AR683" s="1207"/>
      <c r="AS683" s="1207"/>
      <c r="AT683" s="1207"/>
      <c r="AU683" s="1207"/>
      <c r="AV683" s="1207"/>
      <c r="AW683" s="1207"/>
      <c r="AX683" s="1207"/>
      <c r="AY683" s="1207"/>
      <c r="AZ683" s="1207"/>
      <c r="BA683" s="1207"/>
      <c r="BB683" s="1207"/>
    </row>
    <row r="684" spans="1:54" ht="15.5" x14ac:dyDescent="0.35">
      <c r="A684" s="1206" t="s">
        <v>18613</v>
      </c>
      <c r="B684" s="1207"/>
      <c r="C684" s="1207"/>
      <c r="D684" s="1207"/>
      <c r="E684" s="1207"/>
      <c r="F684" s="1207"/>
      <c r="G684" s="1207"/>
      <c r="H684" s="1207"/>
      <c r="I684" s="1207"/>
      <c r="J684" s="1207"/>
      <c r="K684" s="1207"/>
      <c r="L684" s="1207"/>
      <c r="M684" s="1207"/>
      <c r="N684" s="1207"/>
      <c r="O684" s="1207"/>
      <c r="P684" s="1207"/>
      <c r="Q684" s="1207"/>
      <c r="R684" s="1207"/>
      <c r="S684" s="1207"/>
      <c r="T684" s="1207"/>
      <c r="U684" s="1207"/>
      <c r="V684" s="1207"/>
      <c r="W684" s="1207"/>
      <c r="X684" s="1207"/>
      <c r="Y684" s="1207"/>
      <c r="Z684" s="1207"/>
      <c r="AA684" s="1207"/>
      <c r="AB684" s="1207"/>
      <c r="AC684" s="1207"/>
      <c r="AD684" s="1207"/>
      <c r="AE684" s="1207"/>
      <c r="AF684" s="1207"/>
      <c r="AG684" s="1207"/>
      <c r="AH684" s="1207"/>
      <c r="AI684" s="1207"/>
      <c r="AJ684" s="1207"/>
      <c r="AK684" s="1207"/>
      <c r="AL684" s="1207"/>
      <c r="AM684" s="1207"/>
      <c r="AN684" s="1207"/>
      <c r="AO684" s="1207"/>
      <c r="AP684" s="1207"/>
      <c r="AQ684" s="1207"/>
      <c r="AR684" s="1207"/>
      <c r="AS684" s="1207"/>
      <c r="AT684" s="1207"/>
      <c r="AU684" s="1207"/>
      <c r="AV684" s="1207"/>
      <c r="AW684" s="1207"/>
      <c r="AX684" s="1207"/>
      <c r="AY684" s="1207"/>
      <c r="AZ684" s="1207"/>
      <c r="BA684" s="1207"/>
      <c r="BB684" s="1207"/>
    </row>
    <row r="685" spans="1:54" ht="15.5" x14ac:dyDescent="0.35">
      <c r="A685" s="1206" t="s">
        <v>18923</v>
      </c>
      <c r="B685" s="1207" t="s">
        <v>18924</v>
      </c>
      <c r="C685" s="1207"/>
      <c r="D685" s="1207"/>
      <c r="E685" s="1207"/>
      <c r="F685" s="1207"/>
      <c r="G685" s="1207"/>
      <c r="H685" s="1207"/>
      <c r="I685" s="1207"/>
      <c r="J685" s="1207"/>
      <c r="K685" s="1207"/>
      <c r="L685" s="1207"/>
      <c r="M685" s="1207"/>
      <c r="N685" s="1207"/>
      <c r="O685" s="1207"/>
      <c r="P685" s="1207"/>
      <c r="Q685" s="1207"/>
      <c r="R685" s="1207"/>
      <c r="S685" s="1207"/>
      <c r="T685" s="1207"/>
      <c r="U685" s="1207"/>
      <c r="V685" s="1207"/>
      <c r="W685" s="1207"/>
      <c r="X685" s="1207"/>
      <c r="Y685" s="1207"/>
      <c r="Z685" s="1207"/>
      <c r="AA685" s="1207"/>
      <c r="AB685" s="1207"/>
      <c r="AC685" s="1207"/>
      <c r="AD685" s="1207"/>
      <c r="AE685" s="1207"/>
      <c r="AF685" s="1207"/>
      <c r="AG685" s="1207"/>
      <c r="AH685" s="1207"/>
      <c r="AI685" s="1207"/>
      <c r="AJ685" s="1207"/>
      <c r="AK685" s="1207"/>
      <c r="AL685" s="1207"/>
      <c r="AM685" s="1207"/>
      <c r="AN685" s="1207"/>
      <c r="AO685" s="1207"/>
      <c r="AP685" s="1207"/>
      <c r="AQ685" s="1207"/>
      <c r="AR685" s="1207"/>
      <c r="AS685" s="1207"/>
      <c r="AT685" s="1207"/>
      <c r="AU685" s="1207"/>
      <c r="AV685" s="1207"/>
      <c r="AW685" s="1207"/>
      <c r="AX685" s="1207"/>
      <c r="AY685" s="1207"/>
      <c r="AZ685" s="1207"/>
      <c r="BA685" s="1207"/>
      <c r="BB685" s="1207"/>
    </row>
    <row r="686" spans="1:54" ht="15.5" x14ac:dyDescent="0.35">
      <c r="A686" s="1206" t="s">
        <v>18925</v>
      </c>
      <c r="B686" s="1207" t="s">
        <v>18628</v>
      </c>
      <c r="C686" s="1207"/>
      <c r="D686" s="1207"/>
      <c r="E686" s="1207"/>
      <c r="F686" s="1207"/>
      <c r="G686" s="1207"/>
      <c r="H686" s="1207"/>
      <c r="I686" s="1207"/>
      <c r="J686" s="1207"/>
      <c r="K686" s="1207"/>
      <c r="L686" s="1207"/>
      <c r="M686" s="1207"/>
      <c r="N686" s="1207"/>
      <c r="O686" s="1207"/>
      <c r="P686" s="1207"/>
      <c r="Q686" s="1207"/>
      <c r="R686" s="1207"/>
      <c r="S686" s="1207"/>
      <c r="T686" s="1207"/>
      <c r="U686" s="1207"/>
      <c r="V686" s="1207"/>
      <c r="W686" s="1207"/>
      <c r="X686" s="1207"/>
      <c r="Y686" s="1207"/>
      <c r="Z686" s="1207"/>
      <c r="AA686" s="1207"/>
      <c r="AB686" s="1207"/>
      <c r="AC686" s="1207"/>
      <c r="AD686" s="1207"/>
      <c r="AE686" s="1207"/>
      <c r="AF686" s="1207"/>
      <c r="AG686" s="1207"/>
      <c r="AH686" s="1207"/>
      <c r="AI686" s="1207"/>
      <c r="AJ686" s="1207"/>
      <c r="AK686" s="1207"/>
      <c r="AL686" s="1207"/>
      <c r="AM686" s="1207"/>
      <c r="AN686" s="1207"/>
      <c r="AO686" s="1207"/>
      <c r="AP686" s="1207"/>
      <c r="AQ686" s="1207"/>
      <c r="AR686" s="1207"/>
      <c r="AS686" s="1207"/>
      <c r="AT686" s="1207"/>
      <c r="AU686" s="1207"/>
      <c r="AV686" s="1207"/>
      <c r="AW686" s="1207"/>
      <c r="AX686" s="1207"/>
      <c r="AY686" s="1207"/>
      <c r="AZ686" s="1207"/>
      <c r="BA686" s="1207"/>
      <c r="BB686" s="1207"/>
    </row>
    <row r="687" spans="1:54" ht="15.5" x14ac:dyDescent="0.35">
      <c r="A687" s="1206" t="s">
        <v>18915</v>
      </c>
      <c r="B687" s="1207"/>
      <c r="C687" s="1207"/>
      <c r="D687" s="1207"/>
      <c r="E687" s="1207"/>
      <c r="F687" s="1207"/>
      <c r="G687" s="1207"/>
      <c r="H687" s="1207"/>
      <c r="I687" s="1207"/>
      <c r="J687" s="1207"/>
      <c r="K687" s="1207"/>
      <c r="L687" s="1207"/>
      <c r="M687" s="1207"/>
      <c r="N687" s="1207"/>
      <c r="O687" s="1207"/>
      <c r="P687" s="1207"/>
      <c r="Q687" s="1207"/>
      <c r="R687" s="1207"/>
      <c r="S687" s="1207"/>
      <c r="T687" s="1207"/>
      <c r="U687" s="1207"/>
      <c r="V687" s="1207"/>
      <c r="W687" s="1207"/>
      <c r="X687" s="1207"/>
      <c r="Y687" s="1207"/>
      <c r="Z687" s="1207"/>
      <c r="AA687" s="1207"/>
      <c r="AB687" s="1207"/>
      <c r="AC687" s="1207"/>
      <c r="AD687" s="1207"/>
      <c r="AE687" s="1207"/>
      <c r="AF687" s="1207"/>
      <c r="AG687" s="1207"/>
      <c r="AH687" s="1207"/>
      <c r="AI687" s="1207"/>
      <c r="AJ687" s="1207"/>
      <c r="AK687" s="1207"/>
      <c r="AL687" s="1207"/>
      <c r="AM687" s="1207"/>
      <c r="AN687" s="1207"/>
      <c r="AO687" s="1207"/>
      <c r="AP687" s="1207"/>
      <c r="AQ687" s="1207"/>
      <c r="AR687" s="1207"/>
      <c r="AS687" s="1207"/>
      <c r="AT687" s="1207"/>
      <c r="AU687" s="1207"/>
      <c r="AV687" s="1207"/>
      <c r="AW687" s="1207"/>
      <c r="AX687" s="1207"/>
      <c r="AY687" s="1207"/>
      <c r="AZ687" s="1207"/>
      <c r="BA687" s="1207"/>
      <c r="BB687" s="1207"/>
    </row>
    <row r="688" spans="1:54" ht="15.5" x14ac:dyDescent="0.35">
      <c r="A688" s="1206" t="s">
        <v>18916</v>
      </c>
      <c r="B688" s="1207"/>
      <c r="C688" s="1207"/>
      <c r="D688" s="1207"/>
      <c r="E688" s="1207"/>
      <c r="F688" s="1207"/>
      <c r="G688" s="1207"/>
      <c r="H688" s="1207"/>
      <c r="I688" s="1207"/>
      <c r="J688" s="1207"/>
      <c r="K688" s="1207"/>
      <c r="L688" s="1207"/>
      <c r="M688" s="1207"/>
      <c r="N688" s="1207"/>
      <c r="O688" s="1207"/>
      <c r="P688" s="1207"/>
      <c r="Q688" s="1207"/>
      <c r="R688" s="1207"/>
      <c r="S688" s="1207"/>
      <c r="T688" s="1207"/>
      <c r="U688" s="1207"/>
      <c r="V688" s="1207"/>
      <c r="W688" s="1207"/>
      <c r="X688" s="1207"/>
      <c r="Y688" s="1207"/>
      <c r="Z688" s="1207"/>
      <c r="AA688" s="1207"/>
      <c r="AB688" s="1207"/>
      <c r="AC688" s="1207"/>
      <c r="AD688" s="1207"/>
      <c r="AE688" s="1207"/>
      <c r="AF688" s="1207"/>
      <c r="AG688" s="1207"/>
      <c r="AH688" s="1207"/>
      <c r="AI688" s="1207"/>
      <c r="AJ688" s="1207"/>
      <c r="AK688" s="1207"/>
      <c r="AL688" s="1207"/>
      <c r="AM688" s="1207"/>
      <c r="AN688" s="1207"/>
      <c r="AO688" s="1207"/>
      <c r="AP688" s="1207"/>
      <c r="AQ688" s="1207"/>
      <c r="AR688" s="1207"/>
      <c r="AS688" s="1207"/>
      <c r="AT688" s="1207"/>
      <c r="AU688" s="1207"/>
      <c r="AV688" s="1207"/>
      <c r="AW688" s="1207"/>
      <c r="AX688" s="1207"/>
      <c r="AY688" s="1207"/>
      <c r="AZ688" s="1207"/>
      <c r="BA688" s="1207"/>
      <c r="BB688" s="1207"/>
    </row>
    <row r="689" spans="1:54" ht="15.5" x14ac:dyDescent="0.35">
      <c r="A689" s="1206" t="s">
        <v>18917</v>
      </c>
      <c r="B689" s="1207"/>
      <c r="C689" s="1207"/>
      <c r="D689" s="1207"/>
      <c r="E689" s="1207"/>
      <c r="F689" s="1207"/>
      <c r="G689" s="1207"/>
      <c r="H689" s="1207"/>
      <c r="I689" s="1207"/>
      <c r="J689" s="1207"/>
      <c r="K689" s="1207"/>
      <c r="L689" s="1207"/>
      <c r="M689" s="1207"/>
      <c r="N689" s="1207"/>
      <c r="O689" s="1207"/>
      <c r="P689" s="1207"/>
      <c r="Q689" s="1207"/>
      <c r="R689" s="1207"/>
      <c r="S689" s="1207"/>
      <c r="T689" s="1207"/>
      <c r="U689" s="1207"/>
      <c r="V689" s="1207"/>
      <c r="W689" s="1207"/>
      <c r="X689" s="1207"/>
      <c r="Y689" s="1207"/>
      <c r="Z689" s="1207"/>
      <c r="AA689" s="1207"/>
      <c r="AB689" s="1207"/>
      <c r="AC689" s="1207"/>
      <c r="AD689" s="1207"/>
      <c r="AE689" s="1207"/>
      <c r="AF689" s="1207"/>
      <c r="AG689" s="1207"/>
      <c r="AH689" s="1207"/>
      <c r="AI689" s="1207"/>
      <c r="AJ689" s="1207"/>
      <c r="AK689" s="1207"/>
      <c r="AL689" s="1207"/>
      <c r="AM689" s="1207"/>
      <c r="AN689" s="1207"/>
      <c r="AO689" s="1207"/>
      <c r="AP689" s="1207"/>
      <c r="AQ689" s="1207"/>
      <c r="AR689" s="1207"/>
      <c r="AS689" s="1207"/>
      <c r="AT689" s="1207"/>
      <c r="AU689" s="1207"/>
      <c r="AV689" s="1207"/>
      <c r="AW689" s="1207"/>
      <c r="AX689" s="1207"/>
      <c r="AY689" s="1207"/>
      <c r="AZ689" s="1207"/>
      <c r="BA689" s="1207"/>
      <c r="BB689" s="1207"/>
    </row>
    <row r="690" spans="1:54" ht="15.5" x14ac:dyDescent="0.35">
      <c r="A690" s="1206" t="s">
        <v>18918</v>
      </c>
      <c r="B690" s="1207"/>
      <c r="C690" s="1207"/>
      <c r="D690" s="1207"/>
      <c r="E690" s="1207"/>
      <c r="F690" s="1207"/>
      <c r="G690" s="1207"/>
      <c r="H690" s="1207"/>
      <c r="I690" s="1207"/>
      <c r="J690" s="1207"/>
      <c r="K690" s="1207"/>
      <c r="L690" s="1207"/>
      <c r="M690" s="1207"/>
      <c r="N690" s="1207"/>
      <c r="O690" s="1207"/>
      <c r="P690" s="1207"/>
      <c r="Q690" s="1207"/>
      <c r="R690" s="1207"/>
      <c r="S690" s="1207"/>
      <c r="T690" s="1207"/>
      <c r="U690" s="1207"/>
      <c r="V690" s="1207"/>
      <c r="W690" s="1207"/>
      <c r="X690" s="1207"/>
      <c r="Y690" s="1207"/>
      <c r="Z690" s="1207"/>
      <c r="AA690" s="1207"/>
      <c r="AB690" s="1207"/>
      <c r="AC690" s="1207"/>
      <c r="AD690" s="1207"/>
      <c r="AE690" s="1207"/>
      <c r="AF690" s="1207"/>
      <c r="AG690" s="1207"/>
      <c r="AH690" s="1207"/>
      <c r="AI690" s="1207"/>
      <c r="AJ690" s="1207"/>
      <c r="AK690" s="1207"/>
      <c r="AL690" s="1207"/>
      <c r="AM690" s="1207"/>
      <c r="AN690" s="1207"/>
      <c r="AO690" s="1207"/>
      <c r="AP690" s="1207"/>
      <c r="AQ690" s="1207"/>
      <c r="AR690" s="1207"/>
      <c r="AS690" s="1207"/>
      <c r="AT690" s="1207"/>
      <c r="AU690" s="1207"/>
      <c r="AV690" s="1207"/>
      <c r="AW690" s="1207"/>
      <c r="AX690" s="1207"/>
      <c r="AY690" s="1207"/>
      <c r="AZ690" s="1207"/>
      <c r="BA690" s="1207"/>
      <c r="BB690" s="1207"/>
    </row>
    <row r="691" spans="1:54" ht="15.5" x14ac:dyDescent="0.35">
      <c r="A691" s="1206" t="s">
        <v>18919</v>
      </c>
      <c r="B691" s="1207"/>
      <c r="C691" s="1207"/>
      <c r="D691" s="1207"/>
      <c r="E691" s="1207"/>
      <c r="F691" s="1207"/>
      <c r="G691" s="1207"/>
      <c r="H691" s="1207"/>
      <c r="I691" s="1207"/>
      <c r="J691" s="1207"/>
      <c r="K691" s="1207"/>
      <c r="L691" s="1207"/>
      <c r="M691" s="1207"/>
      <c r="N691" s="1207"/>
      <c r="O691" s="1207"/>
      <c r="P691" s="1207"/>
      <c r="Q691" s="1207"/>
      <c r="R691" s="1207"/>
      <c r="S691" s="1207"/>
      <c r="T691" s="1207"/>
      <c r="U691" s="1207"/>
      <c r="V691" s="1207"/>
      <c r="W691" s="1207"/>
      <c r="X691" s="1207"/>
      <c r="Y691" s="1207"/>
      <c r="Z691" s="1207"/>
      <c r="AA691" s="1207"/>
      <c r="AB691" s="1207"/>
      <c r="AC691" s="1207"/>
      <c r="AD691" s="1207"/>
      <c r="AE691" s="1207"/>
      <c r="AF691" s="1207"/>
      <c r="AG691" s="1207"/>
      <c r="AH691" s="1207"/>
      <c r="AI691" s="1207"/>
      <c r="AJ691" s="1207"/>
      <c r="AK691" s="1207"/>
      <c r="AL691" s="1207"/>
      <c r="AM691" s="1207"/>
      <c r="AN691" s="1207"/>
      <c r="AO691" s="1207"/>
      <c r="AP691" s="1207"/>
      <c r="AQ691" s="1207"/>
      <c r="AR691" s="1207"/>
      <c r="AS691" s="1207"/>
      <c r="AT691" s="1207"/>
      <c r="AU691" s="1207"/>
      <c r="AV691" s="1207"/>
      <c r="AW691" s="1207"/>
      <c r="AX691" s="1207"/>
      <c r="AY691" s="1207"/>
      <c r="AZ691" s="1207"/>
      <c r="BA691" s="1207"/>
      <c r="BB691" s="1207"/>
    </row>
    <row r="692" spans="1:54" ht="15.5" x14ac:dyDescent="0.35">
      <c r="A692" s="1206" t="s">
        <v>18902</v>
      </c>
      <c r="B692" s="1207"/>
      <c r="C692" s="1207"/>
      <c r="D692" s="1207"/>
      <c r="E692" s="1207"/>
      <c r="F692" s="1207"/>
      <c r="G692" s="1207"/>
      <c r="H692" s="1207"/>
      <c r="I692" s="1207"/>
      <c r="J692" s="1207"/>
      <c r="K692" s="1207"/>
      <c r="L692" s="1207"/>
      <c r="M692" s="1207"/>
      <c r="N692" s="1207"/>
      <c r="O692" s="1207"/>
      <c r="P692" s="1207"/>
      <c r="Q692" s="1207"/>
      <c r="R692" s="1207"/>
      <c r="S692" s="1207"/>
      <c r="T692" s="1207"/>
      <c r="U692" s="1207"/>
      <c r="V692" s="1207"/>
      <c r="W692" s="1207"/>
      <c r="X692" s="1207"/>
      <c r="Y692" s="1207"/>
      <c r="Z692" s="1207"/>
      <c r="AA692" s="1207"/>
      <c r="AB692" s="1207"/>
      <c r="AC692" s="1207"/>
      <c r="AD692" s="1207"/>
      <c r="AE692" s="1207"/>
      <c r="AF692" s="1207"/>
      <c r="AG692" s="1207"/>
      <c r="AH692" s="1207"/>
      <c r="AI692" s="1207"/>
      <c r="AJ692" s="1207"/>
      <c r="AK692" s="1207"/>
      <c r="AL692" s="1207"/>
      <c r="AM692" s="1207"/>
      <c r="AN692" s="1207"/>
      <c r="AO692" s="1207"/>
      <c r="AP692" s="1207"/>
      <c r="AQ692" s="1207"/>
      <c r="AR692" s="1207"/>
      <c r="AS692" s="1207"/>
      <c r="AT692" s="1207"/>
      <c r="AU692" s="1207"/>
      <c r="AV692" s="1207"/>
      <c r="AW692" s="1207"/>
      <c r="AX692" s="1207"/>
      <c r="AY692" s="1207"/>
      <c r="AZ692" s="1207"/>
      <c r="BA692" s="1207"/>
      <c r="BB692" s="1207"/>
    </row>
    <row r="693" spans="1:54" ht="15.5" x14ac:dyDescent="0.35">
      <c r="A693" s="1206" t="s">
        <v>18903</v>
      </c>
      <c r="B693" s="1207"/>
      <c r="C693" s="1207"/>
      <c r="D693" s="1207"/>
      <c r="E693" s="1207"/>
      <c r="F693" s="1207"/>
      <c r="G693" s="1207"/>
      <c r="H693" s="1207"/>
      <c r="I693" s="1207"/>
      <c r="J693" s="1207"/>
      <c r="K693" s="1207"/>
      <c r="L693" s="1207"/>
      <c r="M693" s="1207"/>
      <c r="N693" s="1207"/>
      <c r="O693" s="1207"/>
      <c r="P693" s="1207"/>
      <c r="Q693" s="1207"/>
      <c r="R693" s="1207"/>
      <c r="S693" s="1207"/>
      <c r="T693" s="1207"/>
      <c r="U693" s="1207"/>
      <c r="V693" s="1207"/>
      <c r="W693" s="1207"/>
      <c r="X693" s="1207"/>
      <c r="Y693" s="1207"/>
      <c r="Z693" s="1207"/>
      <c r="AA693" s="1207"/>
      <c r="AB693" s="1207"/>
      <c r="AC693" s="1207"/>
      <c r="AD693" s="1207"/>
      <c r="AE693" s="1207"/>
      <c r="AF693" s="1207"/>
      <c r="AG693" s="1207"/>
      <c r="AH693" s="1207"/>
      <c r="AI693" s="1207"/>
      <c r="AJ693" s="1207"/>
      <c r="AK693" s="1207"/>
      <c r="AL693" s="1207"/>
      <c r="AM693" s="1207"/>
      <c r="AN693" s="1207"/>
      <c r="AO693" s="1207"/>
      <c r="AP693" s="1207"/>
      <c r="AQ693" s="1207"/>
      <c r="AR693" s="1207"/>
      <c r="AS693" s="1207"/>
      <c r="AT693" s="1207"/>
      <c r="AU693" s="1207"/>
      <c r="AV693" s="1207"/>
      <c r="AW693" s="1207"/>
      <c r="AX693" s="1207"/>
      <c r="AY693" s="1207"/>
      <c r="AZ693" s="1207"/>
      <c r="BA693" s="1207"/>
      <c r="BB693" s="1207"/>
    </row>
    <row r="694" spans="1:54" ht="15.5" x14ac:dyDescent="0.35">
      <c r="A694" s="1206" t="s">
        <v>18653</v>
      </c>
      <c r="B694" s="1207"/>
      <c r="C694" s="1207"/>
      <c r="D694" s="1207"/>
      <c r="E694" s="1207"/>
      <c r="F694" s="1207"/>
      <c r="G694" s="1207"/>
      <c r="H694" s="1207"/>
      <c r="I694" s="1207"/>
      <c r="J694" s="1207"/>
      <c r="K694" s="1207"/>
      <c r="L694" s="1207"/>
      <c r="M694" s="1207"/>
      <c r="N694" s="1207"/>
      <c r="O694" s="1207"/>
      <c r="P694" s="1207"/>
      <c r="Q694" s="1207"/>
      <c r="R694" s="1207"/>
      <c r="S694" s="1207"/>
      <c r="T694" s="1207"/>
      <c r="U694" s="1207"/>
      <c r="V694" s="1207"/>
      <c r="W694" s="1207"/>
      <c r="X694" s="1207"/>
      <c r="Y694" s="1207"/>
      <c r="Z694" s="1207"/>
      <c r="AA694" s="1207"/>
      <c r="AB694" s="1207"/>
      <c r="AC694" s="1207"/>
      <c r="AD694" s="1207"/>
      <c r="AE694" s="1207"/>
      <c r="AF694" s="1207"/>
      <c r="AG694" s="1207"/>
      <c r="AH694" s="1207"/>
      <c r="AI694" s="1207"/>
      <c r="AJ694" s="1207"/>
      <c r="AK694" s="1207"/>
      <c r="AL694" s="1207"/>
      <c r="AM694" s="1207"/>
      <c r="AN694" s="1207"/>
      <c r="AO694" s="1207"/>
      <c r="AP694" s="1207"/>
      <c r="AQ694" s="1207"/>
      <c r="AR694" s="1207"/>
      <c r="AS694" s="1207"/>
      <c r="AT694" s="1207"/>
      <c r="AU694" s="1207"/>
      <c r="AV694" s="1207"/>
      <c r="AW694" s="1207"/>
      <c r="AX694" s="1207"/>
      <c r="AY694" s="1207"/>
      <c r="AZ694" s="1207"/>
      <c r="BA694" s="1207"/>
      <c r="BB694" s="1207"/>
    </row>
    <row r="695" spans="1:54" ht="15.5" x14ac:dyDescent="0.35">
      <c r="A695" s="1206" t="s">
        <v>18926</v>
      </c>
      <c r="B695" s="1207"/>
      <c r="C695" s="1207"/>
      <c r="D695" s="1207"/>
      <c r="E695" s="1207"/>
      <c r="F695" s="1207"/>
      <c r="G695" s="1207"/>
      <c r="H695" s="1207"/>
      <c r="I695" s="1207"/>
      <c r="J695" s="1207"/>
      <c r="K695" s="1207"/>
      <c r="L695" s="1207"/>
      <c r="M695" s="1207"/>
      <c r="N695" s="1207"/>
      <c r="O695" s="1207"/>
      <c r="P695" s="1207"/>
      <c r="Q695" s="1207"/>
      <c r="R695" s="1207"/>
      <c r="S695" s="1207"/>
      <c r="T695" s="1207"/>
      <c r="U695" s="1207"/>
      <c r="V695" s="1207"/>
      <c r="W695" s="1207"/>
      <c r="X695" s="1207"/>
      <c r="Y695" s="1207"/>
      <c r="Z695" s="1207"/>
      <c r="AA695" s="1207"/>
      <c r="AB695" s="1207"/>
      <c r="AC695" s="1207"/>
      <c r="AD695" s="1207"/>
      <c r="AE695" s="1207"/>
      <c r="AF695" s="1207"/>
      <c r="AG695" s="1207"/>
      <c r="AH695" s="1207"/>
      <c r="AI695" s="1207"/>
      <c r="AJ695" s="1207"/>
      <c r="AK695" s="1207"/>
      <c r="AL695" s="1207"/>
      <c r="AM695" s="1207"/>
      <c r="AN695" s="1207"/>
      <c r="AO695" s="1207"/>
      <c r="AP695" s="1207"/>
      <c r="AQ695" s="1207"/>
      <c r="AR695" s="1207"/>
      <c r="AS695" s="1207"/>
      <c r="AT695" s="1207"/>
      <c r="AU695" s="1207"/>
      <c r="AV695" s="1207"/>
      <c r="AW695" s="1207"/>
      <c r="AX695" s="1207"/>
      <c r="AY695" s="1207"/>
      <c r="AZ695" s="1207"/>
      <c r="BA695" s="1207"/>
      <c r="BB695" s="1207"/>
    </row>
    <row r="696" spans="1:54" ht="15.5" x14ac:dyDescent="0.35">
      <c r="A696" s="1206" t="s">
        <v>18927</v>
      </c>
      <c r="B696" s="1207"/>
      <c r="C696" s="1207"/>
      <c r="D696" s="1207"/>
      <c r="E696" s="1207"/>
      <c r="F696" s="1207"/>
      <c r="G696" s="1207"/>
      <c r="H696" s="1207"/>
      <c r="I696" s="1207"/>
      <c r="J696" s="1207"/>
      <c r="K696" s="1207"/>
      <c r="L696" s="1207"/>
      <c r="M696" s="1207"/>
      <c r="N696" s="1207"/>
      <c r="O696" s="1207"/>
      <c r="P696" s="1207"/>
      <c r="Q696" s="1207"/>
      <c r="R696" s="1207"/>
      <c r="S696" s="1207"/>
      <c r="T696" s="1207"/>
      <c r="U696" s="1207"/>
      <c r="V696" s="1207"/>
      <c r="W696" s="1207"/>
      <c r="X696" s="1207"/>
      <c r="Y696" s="1207"/>
      <c r="Z696" s="1207"/>
      <c r="AA696" s="1207"/>
      <c r="AB696" s="1207"/>
      <c r="AC696" s="1207"/>
      <c r="AD696" s="1207"/>
      <c r="AE696" s="1207"/>
      <c r="AF696" s="1207"/>
      <c r="AG696" s="1207"/>
      <c r="AH696" s="1207"/>
      <c r="AI696" s="1207"/>
      <c r="AJ696" s="1207"/>
      <c r="AK696" s="1207"/>
      <c r="AL696" s="1207"/>
      <c r="AM696" s="1207"/>
      <c r="AN696" s="1207"/>
      <c r="AO696" s="1207"/>
      <c r="AP696" s="1207"/>
      <c r="AQ696" s="1207"/>
      <c r="AR696" s="1207"/>
      <c r="AS696" s="1207"/>
      <c r="AT696" s="1207"/>
      <c r="AU696" s="1207"/>
      <c r="AV696" s="1207"/>
      <c r="AW696" s="1207"/>
      <c r="AX696" s="1207"/>
      <c r="AY696" s="1207"/>
      <c r="AZ696" s="1207"/>
      <c r="BA696" s="1207"/>
      <c r="BB696" s="1207"/>
    </row>
    <row r="697" spans="1:54" ht="15.5" x14ac:dyDescent="0.35">
      <c r="A697" s="1206" t="s">
        <v>18928</v>
      </c>
      <c r="B697" s="1207" t="s">
        <v>18671</v>
      </c>
      <c r="C697" s="1207"/>
      <c r="D697" s="1207"/>
      <c r="E697" s="1207"/>
      <c r="F697" s="1207"/>
      <c r="G697" s="1207"/>
      <c r="H697" s="1207"/>
      <c r="I697" s="1207"/>
      <c r="J697" s="1207"/>
      <c r="K697" s="1207"/>
      <c r="L697" s="1207"/>
      <c r="M697" s="1207"/>
      <c r="N697" s="1207"/>
      <c r="O697" s="1207"/>
      <c r="P697" s="1207"/>
      <c r="Q697" s="1207"/>
      <c r="R697" s="1207"/>
      <c r="S697" s="1207"/>
      <c r="T697" s="1207"/>
      <c r="U697" s="1207"/>
      <c r="V697" s="1207"/>
      <c r="W697" s="1207"/>
      <c r="X697" s="1207"/>
      <c r="Y697" s="1207"/>
      <c r="Z697" s="1207"/>
      <c r="AA697" s="1207"/>
      <c r="AB697" s="1207"/>
      <c r="AC697" s="1207"/>
      <c r="AD697" s="1207"/>
      <c r="AE697" s="1207"/>
      <c r="AF697" s="1207"/>
      <c r="AG697" s="1207"/>
      <c r="AH697" s="1207"/>
      <c r="AI697" s="1207"/>
      <c r="AJ697" s="1207"/>
      <c r="AK697" s="1207"/>
      <c r="AL697" s="1207"/>
      <c r="AM697" s="1207"/>
      <c r="AN697" s="1207"/>
      <c r="AO697" s="1207"/>
      <c r="AP697" s="1207"/>
      <c r="AQ697" s="1207"/>
      <c r="AR697" s="1207"/>
      <c r="AS697" s="1207"/>
      <c r="AT697" s="1207"/>
      <c r="AU697" s="1207"/>
      <c r="AV697" s="1207"/>
      <c r="AW697" s="1207"/>
      <c r="AX697" s="1207"/>
      <c r="AY697" s="1207"/>
      <c r="AZ697" s="1207"/>
      <c r="BA697" s="1207"/>
      <c r="BB697" s="1207"/>
    </row>
    <row r="698" spans="1:54" ht="15.5" x14ac:dyDescent="0.35">
      <c r="A698" s="1206" t="s">
        <v>18672</v>
      </c>
      <c r="B698" s="1207"/>
      <c r="C698" s="1207"/>
      <c r="D698" s="1207"/>
      <c r="E698" s="1207"/>
      <c r="F698" s="1207"/>
      <c r="G698" s="1207"/>
      <c r="H698" s="1207"/>
      <c r="I698" s="1207"/>
      <c r="J698" s="1207"/>
      <c r="K698" s="1207"/>
      <c r="L698" s="1207"/>
      <c r="M698" s="1207"/>
      <c r="N698" s="1207"/>
      <c r="O698" s="1207"/>
      <c r="P698" s="1207"/>
      <c r="Q698" s="1207"/>
      <c r="R698" s="1207"/>
      <c r="S698" s="1207"/>
      <c r="T698" s="1207"/>
      <c r="U698" s="1207"/>
      <c r="V698" s="1207"/>
      <c r="W698" s="1207"/>
      <c r="X698" s="1207"/>
      <c r="Y698" s="1207"/>
      <c r="Z698" s="1207"/>
      <c r="AA698" s="1207"/>
      <c r="AB698" s="1207"/>
      <c r="AC698" s="1207"/>
      <c r="AD698" s="1207"/>
      <c r="AE698" s="1207"/>
      <c r="AF698" s="1207"/>
      <c r="AG698" s="1207"/>
      <c r="AH698" s="1207"/>
      <c r="AI698" s="1207"/>
      <c r="AJ698" s="1207"/>
      <c r="AK698" s="1207"/>
      <c r="AL698" s="1207"/>
      <c r="AM698" s="1207"/>
      <c r="AN698" s="1207"/>
      <c r="AO698" s="1207"/>
      <c r="AP698" s="1207"/>
      <c r="AQ698" s="1207"/>
      <c r="AR698" s="1207"/>
      <c r="AS698" s="1207"/>
      <c r="AT698" s="1207"/>
      <c r="AU698" s="1207"/>
      <c r="AV698" s="1207"/>
      <c r="AW698" s="1207"/>
      <c r="AX698" s="1207"/>
      <c r="AY698" s="1207"/>
      <c r="AZ698" s="1207"/>
      <c r="BA698" s="1207"/>
      <c r="BB698" s="1207"/>
    </row>
    <row r="699" spans="1:54" ht="15.5" x14ac:dyDescent="0.35">
      <c r="A699" s="1206" t="s">
        <v>18921</v>
      </c>
      <c r="B699" s="1207"/>
      <c r="C699" s="1207"/>
      <c r="D699" s="1207"/>
      <c r="E699" s="1207"/>
      <c r="F699" s="1207"/>
      <c r="G699" s="1207"/>
      <c r="H699" s="1207"/>
      <c r="I699" s="1207"/>
      <c r="J699" s="1207"/>
      <c r="K699" s="1207"/>
      <c r="L699" s="1207"/>
      <c r="M699" s="1207"/>
      <c r="N699" s="1207"/>
      <c r="O699" s="1207"/>
      <c r="P699" s="1207"/>
      <c r="Q699" s="1207"/>
      <c r="R699" s="1207"/>
      <c r="S699" s="1207"/>
      <c r="T699" s="1207"/>
      <c r="U699" s="1207"/>
      <c r="V699" s="1207"/>
      <c r="W699" s="1207"/>
      <c r="X699" s="1207"/>
      <c r="Y699" s="1207"/>
      <c r="Z699" s="1207"/>
      <c r="AA699" s="1207"/>
      <c r="AB699" s="1207"/>
      <c r="AC699" s="1207"/>
      <c r="AD699" s="1207"/>
      <c r="AE699" s="1207"/>
      <c r="AF699" s="1207"/>
      <c r="AG699" s="1207"/>
      <c r="AH699" s="1207"/>
      <c r="AI699" s="1207"/>
      <c r="AJ699" s="1207"/>
      <c r="AK699" s="1207"/>
      <c r="AL699" s="1207"/>
      <c r="AM699" s="1207"/>
      <c r="AN699" s="1207"/>
      <c r="AO699" s="1207"/>
      <c r="AP699" s="1207"/>
      <c r="AQ699" s="1207"/>
      <c r="AR699" s="1207"/>
      <c r="AS699" s="1207"/>
      <c r="AT699" s="1207"/>
      <c r="AU699" s="1207"/>
      <c r="AV699" s="1207"/>
      <c r="AW699" s="1207"/>
      <c r="AX699" s="1207"/>
      <c r="AY699" s="1207"/>
      <c r="AZ699" s="1207"/>
      <c r="BA699" s="1207"/>
      <c r="BB699" s="1207"/>
    </row>
    <row r="700" spans="1:54" ht="15.5" x14ac:dyDescent="0.35">
      <c r="A700" s="1206" t="s">
        <v>18747</v>
      </c>
      <c r="B700" s="1207"/>
      <c r="C700" s="1207"/>
      <c r="D700" s="1207"/>
      <c r="E700" s="1207"/>
      <c r="F700" s="1207"/>
      <c r="G700" s="1207"/>
      <c r="H700" s="1207"/>
      <c r="I700" s="1207"/>
      <c r="J700" s="1207"/>
      <c r="K700" s="1207"/>
      <c r="L700" s="1207"/>
      <c r="M700" s="1207"/>
      <c r="N700" s="1207"/>
      <c r="O700" s="1207"/>
      <c r="P700" s="1207"/>
      <c r="Q700" s="1207"/>
      <c r="R700" s="1207"/>
      <c r="S700" s="1207"/>
      <c r="T700" s="1207"/>
      <c r="U700" s="1207"/>
      <c r="V700" s="1207"/>
      <c r="W700" s="1207"/>
      <c r="X700" s="1207"/>
      <c r="Y700" s="1207"/>
      <c r="Z700" s="1207"/>
      <c r="AA700" s="1207"/>
      <c r="AB700" s="1207"/>
      <c r="AC700" s="1207"/>
      <c r="AD700" s="1207"/>
      <c r="AE700" s="1207"/>
      <c r="AF700" s="1207"/>
      <c r="AG700" s="1207"/>
      <c r="AH700" s="1207"/>
      <c r="AI700" s="1207"/>
      <c r="AJ700" s="1207"/>
      <c r="AK700" s="1207"/>
      <c r="AL700" s="1207"/>
      <c r="AM700" s="1207"/>
      <c r="AN700" s="1207"/>
      <c r="AO700" s="1207"/>
      <c r="AP700" s="1207"/>
      <c r="AQ700" s="1207"/>
      <c r="AR700" s="1207"/>
      <c r="AS700" s="1207"/>
      <c r="AT700" s="1207"/>
      <c r="AU700" s="1207"/>
      <c r="AV700" s="1207"/>
      <c r="AW700" s="1207"/>
      <c r="AX700" s="1207"/>
      <c r="AY700" s="1207"/>
      <c r="AZ700" s="1207"/>
      <c r="BA700" s="1207"/>
      <c r="BB700" s="1207"/>
    </row>
    <row r="701" spans="1:54" ht="15.5" x14ac:dyDescent="0.35">
      <c r="A701" s="1206" t="s">
        <v>18748</v>
      </c>
      <c r="B701" s="1207"/>
      <c r="C701" s="1207"/>
      <c r="D701" s="1207"/>
      <c r="E701" s="1207"/>
      <c r="F701" s="1207"/>
      <c r="G701" s="1207"/>
      <c r="H701" s="1207"/>
      <c r="I701" s="1207"/>
      <c r="J701" s="1207"/>
      <c r="K701" s="1207"/>
      <c r="L701" s="1207"/>
      <c r="M701" s="1207"/>
      <c r="N701" s="1207"/>
      <c r="O701" s="1207"/>
      <c r="P701" s="1207"/>
      <c r="Q701" s="1207"/>
      <c r="R701" s="1207"/>
      <c r="S701" s="1207"/>
      <c r="T701" s="1207"/>
      <c r="U701" s="1207"/>
      <c r="V701" s="1207"/>
      <c r="W701" s="1207"/>
      <c r="X701" s="1207"/>
      <c r="Y701" s="1207"/>
      <c r="Z701" s="1207"/>
      <c r="AA701" s="1207"/>
      <c r="AB701" s="1207"/>
      <c r="AC701" s="1207"/>
      <c r="AD701" s="1207"/>
      <c r="AE701" s="1207"/>
      <c r="AF701" s="1207"/>
      <c r="AG701" s="1207"/>
      <c r="AH701" s="1207"/>
      <c r="AI701" s="1207"/>
      <c r="AJ701" s="1207"/>
      <c r="AK701" s="1207"/>
      <c r="AL701" s="1207"/>
      <c r="AM701" s="1207"/>
      <c r="AN701" s="1207"/>
      <c r="AO701" s="1207"/>
      <c r="AP701" s="1207"/>
      <c r="AQ701" s="1207"/>
      <c r="AR701" s="1207"/>
      <c r="AS701" s="1207"/>
      <c r="AT701" s="1207"/>
      <c r="AU701" s="1207"/>
      <c r="AV701" s="1207"/>
      <c r="AW701" s="1207"/>
      <c r="AX701" s="1207"/>
      <c r="AY701" s="1207"/>
      <c r="AZ701" s="1207"/>
      <c r="BA701" s="1207"/>
      <c r="BB701" s="1207"/>
    </row>
    <row r="702" spans="1:54" ht="15.5" x14ac:dyDescent="0.35">
      <c r="A702" s="1206" t="s">
        <v>18922</v>
      </c>
      <c r="B702" s="1207"/>
      <c r="C702" s="1207"/>
      <c r="D702" s="1207"/>
      <c r="E702" s="1207"/>
      <c r="F702" s="1207"/>
      <c r="G702" s="1207"/>
      <c r="H702" s="1207"/>
      <c r="I702" s="1207"/>
      <c r="J702" s="1207"/>
      <c r="K702" s="1207"/>
      <c r="L702" s="1207"/>
      <c r="M702" s="1207"/>
      <c r="N702" s="1207"/>
      <c r="O702" s="1207"/>
      <c r="P702" s="1207"/>
      <c r="Q702" s="1207"/>
      <c r="R702" s="1207"/>
      <c r="S702" s="1207"/>
      <c r="T702" s="1207"/>
      <c r="U702" s="1207"/>
      <c r="V702" s="1207"/>
      <c r="W702" s="1207"/>
      <c r="X702" s="1207"/>
      <c r="Y702" s="1207"/>
      <c r="Z702" s="1207"/>
      <c r="AA702" s="1207"/>
      <c r="AB702" s="1207"/>
      <c r="AC702" s="1207"/>
      <c r="AD702" s="1207"/>
      <c r="AE702" s="1207"/>
      <c r="AF702" s="1207"/>
      <c r="AG702" s="1207"/>
      <c r="AH702" s="1207"/>
      <c r="AI702" s="1207"/>
      <c r="AJ702" s="1207"/>
      <c r="AK702" s="1207"/>
      <c r="AL702" s="1207"/>
      <c r="AM702" s="1207"/>
      <c r="AN702" s="1207"/>
      <c r="AO702" s="1207"/>
      <c r="AP702" s="1207"/>
      <c r="AQ702" s="1207"/>
      <c r="AR702" s="1207"/>
      <c r="AS702" s="1207"/>
      <c r="AT702" s="1207"/>
      <c r="AU702" s="1207"/>
      <c r="AV702" s="1207"/>
      <c r="AW702" s="1207"/>
      <c r="AX702" s="1207"/>
      <c r="AY702" s="1207"/>
      <c r="AZ702" s="1207"/>
      <c r="BA702" s="1207"/>
      <c r="BB702" s="1207"/>
    </row>
    <row r="703" spans="1:54" ht="15.5" x14ac:dyDescent="0.35">
      <c r="A703" s="1206" t="s">
        <v>18612</v>
      </c>
      <c r="B703" s="1207"/>
      <c r="C703" s="1207"/>
      <c r="D703" s="1207"/>
      <c r="E703" s="1207"/>
      <c r="F703" s="1207"/>
      <c r="G703" s="1207"/>
      <c r="H703" s="1207"/>
      <c r="I703" s="1207"/>
      <c r="J703" s="1207"/>
      <c r="K703" s="1207"/>
      <c r="L703" s="1207"/>
      <c r="M703" s="1207"/>
      <c r="N703" s="1207"/>
      <c r="O703" s="1207"/>
      <c r="P703" s="1207"/>
      <c r="Q703" s="1207"/>
      <c r="R703" s="1207"/>
      <c r="S703" s="1207"/>
      <c r="T703" s="1207"/>
      <c r="U703" s="1207"/>
      <c r="V703" s="1207"/>
      <c r="W703" s="1207"/>
      <c r="X703" s="1207"/>
      <c r="Y703" s="1207"/>
      <c r="Z703" s="1207"/>
      <c r="AA703" s="1207"/>
      <c r="AB703" s="1207"/>
      <c r="AC703" s="1207"/>
      <c r="AD703" s="1207"/>
      <c r="AE703" s="1207"/>
      <c r="AF703" s="1207"/>
      <c r="AG703" s="1207"/>
      <c r="AH703" s="1207"/>
      <c r="AI703" s="1207"/>
      <c r="AJ703" s="1207"/>
      <c r="AK703" s="1207"/>
      <c r="AL703" s="1207"/>
      <c r="AM703" s="1207"/>
      <c r="AN703" s="1207"/>
      <c r="AO703" s="1207"/>
      <c r="AP703" s="1207"/>
      <c r="AQ703" s="1207"/>
      <c r="AR703" s="1207"/>
      <c r="AS703" s="1207"/>
      <c r="AT703" s="1207"/>
      <c r="AU703" s="1207"/>
      <c r="AV703" s="1207"/>
      <c r="AW703" s="1207"/>
      <c r="AX703" s="1207"/>
      <c r="AY703" s="1207"/>
      <c r="AZ703" s="1207"/>
      <c r="BA703" s="1207"/>
      <c r="BB703" s="1207"/>
    </row>
    <row r="704" spans="1:54" ht="15.5" x14ac:dyDescent="0.35">
      <c r="A704" s="1206" t="s">
        <v>18613</v>
      </c>
      <c r="B704" s="1207"/>
      <c r="C704" s="1207"/>
      <c r="D704" s="1207"/>
      <c r="E704" s="1207"/>
      <c r="F704" s="1207"/>
      <c r="G704" s="1207"/>
      <c r="H704" s="1207"/>
      <c r="I704" s="1207"/>
      <c r="J704" s="1207"/>
      <c r="K704" s="1207"/>
      <c r="L704" s="1207"/>
      <c r="M704" s="1207"/>
      <c r="N704" s="1207"/>
      <c r="O704" s="1207"/>
      <c r="P704" s="1207"/>
      <c r="Q704" s="1207"/>
      <c r="R704" s="1207"/>
      <c r="S704" s="1207"/>
      <c r="T704" s="1207"/>
      <c r="U704" s="1207"/>
      <c r="V704" s="1207"/>
      <c r="W704" s="1207"/>
      <c r="X704" s="1207"/>
      <c r="Y704" s="1207"/>
      <c r="Z704" s="1207"/>
      <c r="AA704" s="1207"/>
      <c r="AB704" s="1207"/>
      <c r="AC704" s="1207"/>
      <c r="AD704" s="1207"/>
      <c r="AE704" s="1207"/>
      <c r="AF704" s="1207"/>
      <c r="AG704" s="1207"/>
      <c r="AH704" s="1207"/>
      <c r="AI704" s="1207"/>
      <c r="AJ704" s="1207"/>
      <c r="AK704" s="1207"/>
      <c r="AL704" s="1207"/>
      <c r="AM704" s="1207"/>
      <c r="AN704" s="1207"/>
      <c r="AO704" s="1207"/>
      <c r="AP704" s="1207"/>
      <c r="AQ704" s="1207"/>
      <c r="AR704" s="1207"/>
      <c r="AS704" s="1207"/>
      <c r="AT704" s="1207"/>
      <c r="AU704" s="1207"/>
      <c r="AV704" s="1207"/>
      <c r="AW704" s="1207"/>
      <c r="AX704" s="1207"/>
      <c r="AY704" s="1207"/>
      <c r="AZ704" s="1207"/>
      <c r="BA704" s="1207"/>
      <c r="BB704" s="1207"/>
    </row>
    <row r="705" spans="1:54" ht="15.5" x14ac:dyDescent="0.35">
      <c r="A705" s="1206" t="s">
        <v>18923</v>
      </c>
      <c r="B705" s="1207" t="s">
        <v>18929</v>
      </c>
      <c r="C705" s="1207"/>
      <c r="D705" s="1207"/>
      <c r="E705" s="1207"/>
      <c r="F705" s="1207"/>
      <c r="G705" s="1207"/>
      <c r="H705" s="1207"/>
      <c r="I705" s="1207"/>
      <c r="J705" s="1207"/>
      <c r="K705" s="1207"/>
      <c r="L705" s="1207"/>
      <c r="M705" s="1207"/>
      <c r="N705" s="1207"/>
      <c r="O705" s="1207"/>
      <c r="P705" s="1207"/>
      <c r="Q705" s="1207"/>
      <c r="R705" s="1207"/>
      <c r="S705" s="1207"/>
      <c r="T705" s="1207"/>
      <c r="U705" s="1207"/>
      <c r="V705" s="1207"/>
      <c r="W705" s="1207"/>
      <c r="X705" s="1207"/>
      <c r="Y705" s="1207"/>
      <c r="Z705" s="1207"/>
      <c r="AA705" s="1207"/>
      <c r="AB705" s="1207"/>
      <c r="AC705" s="1207"/>
      <c r="AD705" s="1207"/>
      <c r="AE705" s="1207"/>
      <c r="AF705" s="1207"/>
      <c r="AG705" s="1207"/>
      <c r="AH705" s="1207"/>
      <c r="AI705" s="1207"/>
      <c r="AJ705" s="1207"/>
      <c r="AK705" s="1207"/>
      <c r="AL705" s="1207"/>
      <c r="AM705" s="1207"/>
      <c r="AN705" s="1207"/>
      <c r="AO705" s="1207"/>
      <c r="AP705" s="1207"/>
      <c r="AQ705" s="1207"/>
      <c r="AR705" s="1207"/>
      <c r="AS705" s="1207"/>
      <c r="AT705" s="1207"/>
      <c r="AU705" s="1207"/>
      <c r="AV705" s="1207"/>
      <c r="AW705" s="1207"/>
      <c r="AX705" s="1207"/>
      <c r="AY705" s="1207"/>
      <c r="AZ705" s="1207"/>
      <c r="BA705" s="1207"/>
      <c r="BB705" s="1207"/>
    </row>
    <row r="706" spans="1:54" ht="15.5" x14ac:dyDescent="0.35">
      <c r="A706" s="1206" t="s">
        <v>18925</v>
      </c>
      <c r="B706" s="1207" t="s">
        <v>18628</v>
      </c>
      <c r="C706" s="1207"/>
      <c r="D706" s="1207"/>
      <c r="E706" s="1207"/>
      <c r="F706" s="1207"/>
      <c r="G706" s="1207"/>
      <c r="H706" s="1207"/>
      <c r="I706" s="1207"/>
      <c r="J706" s="1207"/>
      <c r="K706" s="1207"/>
      <c r="L706" s="1207"/>
      <c r="M706" s="1207"/>
      <c r="N706" s="1207"/>
      <c r="O706" s="1207"/>
      <c r="P706" s="1207"/>
      <c r="Q706" s="1207"/>
      <c r="R706" s="1207"/>
      <c r="S706" s="1207"/>
      <c r="T706" s="1207"/>
      <c r="U706" s="1207"/>
      <c r="V706" s="1207"/>
      <c r="W706" s="1207"/>
      <c r="X706" s="1207"/>
      <c r="Y706" s="1207"/>
      <c r="Z706" s="1207"/>
      <c r="AA706" s="1207"/>
      <c r="AB706" s="1207"/>
      <c r="AC706" s="1207"/>
      <c r="AD706" s="1207"/>
      <c r="AE706" s="1207"/>
      <c r="AF706" s="1207"/>
      <c r="AG706" s="1207"/>
      <c r="AH706" s="1207"/>
      <c r="AI706" s="1207"/>
      <c r="AJ706" s="1207"/>
      <c r="AK706" s="1207"/>
      <c r="AL706" s="1207"/>
      <c r="AM706" s="1207"/>
      <c r="AN706" s="1207"/>
      <c r="AO706" s="1207"/>
      <c r="AP706" s="1207"/>
      <c r="AQ706" s="1207"/>
      <c r="AR706" s="1207"/>
      <c r="AS706" s="1207"/>
      <c r="AT706" s="1207"/>
      <c r="AU706" s="1207"/>
      <c r="AV706" s="1207"/>
      <c r="AW706" s="1207"/>
      <c r="AX706" s="1207"/>
      <c r="AY706" s="1207"/>
      <c r="AZ706" s="1207"/>
      <c r="BA706" s="1207"/>
      <c r="BB706" s="1207"/>
    </row>
    <row r="707" spans="1:54" ht="15.5" x14ac:dyDescent="0.35">
      <c r="A707" s="1206" t="s">
        <v>18915</v>
      </c>
      <c r="B707" s="1207"/>
      <c r="C707" s="1207"/>
      <c r="D707" s="1207"/>
      <c r="E707" s="1207"/>
      <c r="F707" s="1207"/>
      <c r="G707" s="1207"/>
      <c r="H707" s="1207"/>
      <c r="I707" s="1207"/>
      <c r="J707" s="1207"/>
      <c r="K707" s="1207"/>
      <c r="L707" s="1207"/>
      <c r="M707" s="1207"/>
      <c r="N707" s="1207"/>
      <c r="O707" s="1207"/>
      <c r="P707" s="1207"/>
      <c r="Q707" s="1207"/>
      <c r="R707" s="1207"/>
      <c r="S707" s="1207"/>
      <c r="T707" s="1207"/>
      <c r="U707" s="1207"/>
      <c r="V707" s="1207"/>
      <c r="W707" s="1207"/>
      <c r="X707" s="1207"/>
      <c r="Y707" s="1207"/>
      <c r="Z707" s="1207"/>
      <c r="AA707" s="1207"/>
      <c r="AB707" s="1207"/>
      <c r="AC707" s="1207"/>
      <c r="AD707" s="1207"/>
      <c r="AE707" s="1207"/>
      <c r="AF707" s="1207"/>
      <c r="AG707" s="1207"/>
      <c r="AH707" s="1207"/>
      <c r="AI707" s="1207"/>
      <c r="AJ707" s="1207"/>
      <c r="AK707" s="1207"/>
      <c r="AL707" s="1207"/>
      <c r="AM707" s="1207"/>
      <c r="AN707" s="1207"/>
      <c r="AO707" s="1207"/>
      <c r="AP707" s="1207"/>
      <c r="AQ707" s="1207"/>
      <c r="AR707" s="1207"/>
      <c r="AS707" s="1207"/>
      <c r="AT707" s="1207"/>
      <c r="AU707" s="1207"/>
      <c r="AV707" s="1207"/>
      <c r="AW707" s="1207"/>
      <c r="AX707" s="1207"/>
      <c r="AY707" s="1207"/>
      <c r="AZ707" s="1207"/>
      <c r="BA707" s="1207"/>
      <c r="BB707" s="1207"/>
    </row>
    <row r="708" spans="1:54" ht="15.5" x14ac:dyDescent="0.35">
      <c r="A708" s="1206" t="s">
        <v>18916</v>
      </c>
      <c r="B708" s="1207"/>
      <c r="C708" s="1207"/>
      <c r="D708" s="1207"/>
      <c r="E708" s="1207"/>
      <c r="F708" s="1207"/>
      <c r="G708" s="1207"/>
      <c r="H708" s="1207"/>
      <c r="I708" s="1207"/>
      <c r="J708" s="1207"/>
      <c r="K708" s="1207"/>
      <c r="L708" s="1207"/>
      <c r="M708" s="1207"/>
      <c r="N708" s="1207"/>
      <c r="O708" s="1207"/>
      <c r="P708" s="1207"/>
      <c r="Q708" s="1207"/>
      <c r="R708" s="1207"/>
      <c r="S708" s="1207"/>
      <c r="T708" s="1207"/>
      <c r="U708" s="1207"/>
      <c r="V708" s="1207"/>
      <c r="W708" s="1207"/>
      <c r="X708" s="1207"/>
      <c r="Y708" s="1207"/>
      <c r="Z708" s="1207"/>
      <c r="AA708" s="1207"/>
      <c r="AB708" s="1207"/>
      <c r="AC708" s="1207"/>
      <c r="AD708" s="1207"/>
      <c r="AE708" s="1207"/>
      <c r="AF708" s="1207"/>
      <c r="AG708" s="1207"/>
      <c r="AH708" s="1207"/>
      <c r="AI708" s="1207"/>
      <c r="AJ708" s="1207"/>
      <c r="AK708" s="1207"/>
      <c r="AL708" s="1207"/>
      <c r="AM708" s="1207"/>
      <c r="AN708" s="1207"/>
      <c r="AO708" s="1207"/>
      <c r="AP708" s="1207"/>
      <c r="AQ708" s="1207"/>
      <c r="AR708" s="1207"/>
      <c r="AS708" s="1207"/>
      <c r="AT708" s="1207"/>
      <c r="AU708" s="1207"/>
      <c r="AV708" s="1207"/>
      <c r="AW708" s="1207"/>
      <c r="AX708" s="1207"/>
      <c r="AY708" s="1207"/>
      <c r="AZ708" s="1207"/>
      <c r="BA708" s="1207"/>
      <c r="BB708" s="1207"/>
    </row>
    <row r="709" spans="1:54" ht="15.5" x14ac:dyDescent="0.35">
      <c r="A709" s="1206" t="s">
        <v>18917</v>
      </c>
      <c r="B709" s="1207"/>
      <c r="C709" s="1207"/>
      <c r="D709" s="1207"/>
      <c r="E709" s="1207"/>
      <c r="F709" s="1207"/>
      <c r="G709" s="1207"/>
      <c r="H709" s="1207"/>
      <c r="I709" s="1207"/>
      <c r="J709" s="1207"/>
      <c r="K709" s="1207"/>
      <c r="L709" s="1207"/>
      <c r="M709" s="1207"/>
      <c r="N709" s="1207"/>
      <c r="O709" s="1207"/>
      <c r="P709" s="1207"/>
      <c r="Q709" s="1207"/>
      <c r="R709" s="1207"/>
      <c r="S709" s="1207"/>
      <c r="T709" s="1207"/>
      <c r="U709" s="1207"/>
      <c r="V709" s="1207"/>
      <c r="W709" s="1207"/>
      <c r="X709" s="1207"/>
      <c r="Y709" s="1207"/>
      <c r="Z709" s="1207"/>
      <c r="AA709" s="1207"/>
      <c r="AB709" s="1207"/>
      <c r="AC709" s="1207"/>
      <c r="AD709" s="1207"/>
      <c r="AE709" s="1207"/>
      <c r="AF709" s="1207"/>
      <c r="AG709" s="1207"/>
      <c r="AH709" s="1207"/>
      <c r="AI709" s="1207"/>
      <c r="AJ709" s="1207"/>
      <c r="AK709" s="1207"/>
      <c r="AL709" s="1207"/>
      <c r="AM709" s="1207"/>
      <c r="AN709" s="1207"/>
      <c r="AO709" s="1207"/>
      <c r="AP709" s="1207"/>
      <c r="AQ709" s="1207"/>
      <c r="AR709" s="1207"/>
      <c r="AS709" s="1207"/>
      <c r="AT709" s="1207"/>
      <c r="AU709" s="1207"/>
      <c r="AV709" s="1207"/>
      <c r="AW709" s="1207"/>
      <c r="AX709" s="1207"/>
      <c r="AY709" s="1207"/>
      <c r="AZ709" s="1207"/>
      <c r="BA709" s="1207"/>
      <c r="BB709" s="1207"/>
    </row>
    <row r="710" spans="1:54" ht="15.5" x14ac:dyDescent="0.35">
      <c r="A710" s="1206" t="s">
        <v>18918</v>
      </c>
      <c r="B710" s="1207"/>
      <c r="C710" s="1207"/>
      <c r="D710" s="1207"/>
      <c r="E710" s="1207"/>
      <c r="F710" s="1207"/>
      <c r="G710" s="1207"/>
      <c r="H710" s="1207"/>
      <c r="I710" s="1207"/>
      <c r="J710" s="1207"/>
      <c r="K710" s="1207"/>
      <c r="L710" s="1207"/>
      <c r="M710" s="1207"/>
      <c r="N710" s="1207"/>
      <c r="O710" s="1207"/>
      <c r="P710" s="1207"/>
      <c r="Q710" s="1207"/>
      <c r="R710" s="1207"/>
      <c r="S710" s="1207"/>
      <c r="T710" s="1207"/>
      <c r="U710" s="1207"/>
      <c r="V710" s="1207"/>
      <c r="W710" s="1207"/>
      <c r="X710" s="1207"/>
      <c r="Y710" s="1207"/>
      <c r="Z710" s="1207"/>
      <c r="AA710" s="1207"/>
      <c r="AB710" s="1207"/>
      <c r="AC710" s="1207"/>
      <c r="AD710" s="1207"/>
      <c r="AE710" s="1207"/>
      <c r="AF710" s="1207"/>
      <c r="AG710" s="1207"/>
      <c r="AH710" s="1207"/>
      <c r="AI710" s="1207"/>
      <c r="AJ710" s="1207"/>
      <c r="AK710" s="1207"/>
      <c r="AL710" s="1207"/>
      <c r="AM710" s="1207"/>
      <c r="AN710" s="1207"/>
      <c r="AO710" s="1207"/>
      <c r="AP710" s="1207"/>
      <c r="AQ710" s="1207"/>
      <c r="AR710" s="1207"/>
      <c r="AS710" s="1207"/>
      <c r="AT710" s="1207"/>
      <c r="AU710" s="1207"/>
      <c r="AV710" s="1207"/>
      <c r="AW710" s="1207"/>
      <c r="AX710" s="1207"/>
      <c r="AY710" s="1207"/>
      <c r="AZ710" s="1207"/>
      <c r="BA710" s="1207"/>
      <c r="BB710" s="1207"/>
    </row>
    <row r="711" spans="1:54" ht="15.5" x14ac:dyDescent="0.35">
      <c r="A711" s="1206" t="s">
        <v>18919</v>
      </c>
      <c r="B711" s="1207"/>
      <c r="C711" s="1207"/>
      <c r="D711" s="1207"/>
      <c r="E711" s="1207"/>
      <c r="F711" s="1207"/>
      <c r="G711" s="1207"/>
      <c r="H711" s="1207"/>
      <c r="I711" s="1207"/>
      <c r="J711" s="1207"/>
      <c r="K711" s="1207"/>
      <c r="L711" s="1207"/>
      <c r="M711" s="1207"/>
      <c r="N711" s="1207"/>
      <c r="O711" s="1207"/>
      <c r="P711" s="1207"/>
      <c r="Q711" s="1207"/>
      <c r="R711" s="1207"/>
      <c r="S711" s="1207"/>
      <c r="T711" s="1207"/>
      <c r="U711" s="1207"/>
      <c r="V711" s="1207"/>
      <c r="W711" s="1207"/>
      <c r="X711" s="1207"/>
      <c r="Y711" s="1207"/>
      <c r="Z711" s="1207"/>
      <c r="AA711" s="1207"/>
      <c r="AB711" s="1207"/>
      <c r="AC711" s="1207"/>
      <c r="AD711" s="1207"/>
      <c r="AE711" s="1207"/>
      <c r="AF711" s="1207"/>
      <c r="AG711" s="1207"/>
      <c r="AH711" s="1207"/>
      <c r="AI711" s="1207"/>
      <c r="AJ711" s="1207"/>
      <c r="AK711" s="1207"/>
      <c r="AL711" s="1207"/>
      <c r="AM711" s="1207"/>
      <c r="AN711" s="1207"/>
      <c r="AO711" s="1207"/>
      <c r="AP711" s="1207"/>
      <c r="AQ711" s="1207"/>
      <c r="AR711" s="1207"/>
      <c r="AS711" s="1207"/>
      <c r="AT711" s="1207"/>
      <c r="AU711" s="1207"/>
      <c r="AV711" s="1207"/>
      <c r="AW711" s="1207"/>
      <c r="AX711" s="1207"/>
      <c r="AY711" s="1207"/>
      <c r="AZ711" s="1207"/>
      <c r="BA711" s="1207"/>
      <c r="BB711" s="1207"/>
    </row>
    <row r="712" spans="1:54" ht="15.5" x14ac:dyDescent="0.35">
      <c r="A712" s="1206" t="s">
        <v>18902</v>
      </c>
      <c r="B712" s="1207"/>
      <c r="C712" s="1207"/>
      <c r="D712" s="1207"/>
      <c r="E712" s="1207"/>
      <c r="F712" s="1207"/>
      <c r="G712" s="1207"/>
      <c r="H712" s="1207"/>
      <c r="I712" s="1207"/>
      <c r="J712" s="1207"/>
      <c r="K712" s="1207"/>
      <c r="L712" s="1207"/>
      <c r="M712" s="1207"/>
      <c r="N712" s="1207"/>
      <c r="O712" s="1207"/>
      <c r="P712" s="1207"/>
      <c r="Q712" s="1207"/>
      <c r="R712" s="1207"/>
      <c r="S712" s="1207"/>
      <c r="T712" s="1207"/>
      <c r="U712" s="1207"/>
      <c r="V712" s="1207"/>
      <c r="W712" s="1207"/>
      <c r="X712" s="1207"/>
      <c r="Y712" s="1207"/>
      <c r="Z712" s="1207"/>
      <c r="AA712" s="1207"/>
      <c r="AB712" s="1207"/>
      <c r="AC712" s="1207"/>
      <c r="AD712" s="1207"/>
      <c r="AE712" s="1207"/>
      <c r="AF712" s="1207"/>
      <c r="AG712" s="1207"/>
      <c r="AH712" s="1207"/>
      <c r="AI712" s="1207"/>
      <c r="AJ712" s="1207"/>
      <c r="AK712" s="1207"/>
      <c r="AL712" s="1207"/>
      <c r="AM712" s="1207"/>
      <c r="AN712" s="1207"/>
      <c r="AO712" s="1207"/>
      <c r="AP712" s="1207"/>
      <c r="AQ712" s="1207"/>
      <c r="AR712" s="1207"/>
      <c r="AS712" s="1207"/>
      <c r="AT712" s="1207"/>
      <c r="AU712" s="1207"/>
      <c r="AV712" s="1207"/>
      <c r="AW712" s="1207"/>
      <c r="AX712" s="1207"/>
      <c r="AY712" s="1207"/>
      <c r="AZ712" s="1207"/>
      <c r="BA712" s="1207"/>
      <c r="BB712" s="1207"/>
    </row>
    <row r="713" spans="1:54" ht="15.5" x14ac:dyDescent="0.35">
      <c r="A713" s="1206" t="s">
        <v>18903</v>
      </c>
      <c r="B713" s="1207"/>
      <c r="C713" s="1207"/>
      <c r="D713" s="1207"/>
      <c r="E713" s="1207"/>
      <c r="F713" s="1207"/>
      <c r="G713" s="1207"/>
      <c r="H713" s="1207"/>
      <c r="I713" s="1207"/>
      <c r="J713" s="1207"/>
      <c r="K713" s="1207"/>
      <c r="L713" s="1207"/>
      <c r="M713" s="1207"/>
      <c r="N713" s="1207"/>
      <c r="O713" s="1207"/>
      <c r="P713" s="1207"/>
      <c r="Q713" s="1207"/>
      <c r="R713" s="1207"/>
      <c r="S713" s="1207"/>
      <c r="T713" s="1207"/>
      <c r="U713" s="1207"/>
      <c r="V713" s="1207"/>
      <c r="W713" s="1207"/>
      <c r="X713" s="1207"/>
      <c r="Y713" s="1207"/>
      <c r="Z713" s="1207"/>
      <c r="AA713" s="1207"/>
      <c r="AB713" s="1207"/>
      <c r="AC713" s="1207"/>
      <c r="AD713" s="1207"/>
      <c r="AE713" s="1207"/>
      <c r="AF713" s="1207"/>
      <c r="AG713" s="1207"/>
      <c r="AH713" s="1207"/>
      <c r="AI713" s="1207"/>
      <c r="AJ713" s="1207"/>
      <c r="AK713" s="1207"/>
      <c r="AL713" s="1207"/>
      <c r="AM713" s="1207"/>
      <c r="AN713" s="1207"/>
      <c r="AO713" s="1207"/>
      <c r="AP713" s="1207"/>
      <c r="AQ713" s="1207"/>
      <c r="AR713" s="1207"/>
      <c r="AS713" s="1207"/>
      <c r="AT713" s="1207"/>
      <c r="AU713" s="1207"/>
      <c r="AV713" s="1207"/>
      <c r="AW713" s="1207"/>
      <c r="AX713" s="1207"/>
      <c r="AY713" s="1207"/>
      <c r="AZ713" s="1207"/>
      <c r="BA713" s="1207"/>
      <c r="BB713" s="1207"/>
    </row>
    <row r="714" spans="1:54" ht="15.5" x14ac:dyDescent="0.35">
      <c r="A714" s="1206" t="s">
        <v>18653</v>
      </c>
      <c r="B714" s="1207"/>
      <c r="C714" s="1207"/>
      <c r="D714" s="1207"/>
      <c r="E714" s="1207"/>
      <c r="F714" s="1207"/>
      <c r="G714" s="1207"/>
      <c r="H714" s="1207"/>
      <c r="I714" s="1207"/>
      <c r="J714" s="1207"/>
      <c r="K714" s="1207"/>
      <c r="L714" s="1207"/>
      <c r="M714" s="1207"/>
      <c r="N714" s="1207"/>
      <c r="O714" s="1207"/>
      <c r="P714" s="1207"/>
      <c r="Q714" s="1207"/>
      <c r="R714" s="1207"/>
      <c r="S714" s="1207"/>
      <c r="T714" s="1207"/>
      <c r="U714" s="1207"/>
      <c r="V714" s="1207"/>
      <c r="W714" s="1207"/>
      <c r="X714" s="1207"/>
      <c r="Y714" s="1207"/>
      <c r="Z714" s="1207"/>
      <c r="AA714" s="1207"/>
      <c r="AB714" s="1207"/>
      <c r="AC714" s="1207"/>
      <c r="AD714" s="1207"/>
      <c r="AE714" s="1207"/>
      <c r="AF714" s="1207"/>
      <c r="AG714" s="1207"/>
      <c r="AH714" s="1207"/>
      <c r="AI714" s="1207"/>
      <c r="AJ714" s="1207"/>
      <c r="AK714" s="1207"/>
      <c r="AL714" s="1207"/>
      <c r="AM714" s="1207"/>
      <c r="AN714" s="1207"/>
      <c r="AO714" s="1207"/>
      <c r="AP714" s="1207"/>
      <c r="AQ714" s="1207"/>
      <c r="AR714" s="1207"/>
      <c r="AS714" s="1207"/>
      <c r="AT714" s="1207"/>
      <c r="AU714" s="1207"/>
      <c r="AV714" s="1207"/>
      <c r="AW714" s="1207"/>
      <c r="AX714" s="1207"/>
      <c r="AY714" s="1207"/>
      <c r="AZ714" s="1207"/>
      <c r="BA714" s="1207"/>
      <c r="BB714" s="1207"/>
    </row>
    <row r="715" spans="1:54" ht="15.5" x14ac:dyDescent="0.35">
      <c r="A715" s="1206" t="s">
        <v>18611</v>
      </c>
      <c r="B715" s="1207"/>
      <c r="C715" s="1207"/>
      <c r="D715" s="1207"/>
      <c r="E715" s="1207"/>
      <c r="F715" s="1207"/>
      <c r="G715" s="1207"/>
      <c r="H715" s="1207"/>
      <c r="I715" s="1207"/>
      <c r="J715" s="1207"/>
      <c r="K715" s="1207"/>
      <c r="L715" s="1207"/>
      <c r="M715" s="1207"/>
      <c r="N715" s="1207"/>
      <c r="O715" s="1207"/>
      <c r="P715" s="1207"/>
      <c r="Q715" s="1207"/>
      <c r="R715" s="1207"/>
      <c r="S715" s="1207"/>
      <c r="T715" s="1207"/>
      <c r="U715" s="1207"/>
      <c r="V715" s="1207"/>
      <c r="W715" s="1207"/>
      <c r="X715" s="1207"/>
      <c r="Y715" s="1207"/>
      <c r="Z715" s="1207"/>
      <c r="AA715" s="1207"/>
      <c r="AB715" s="1207"/>
      <c r="AC715" s="1207"/>
      <c r="AD715" s="1207"/>
      <c r="AE715" s="1207"/>
      <c r="AF715" s="1207"/>
      <c r="AG715" s="1207"/>
      <c r="AH715" s="1207"/>
      <c r="AI715" s="1207"/>
      <c r="AJ715" s="1207"/>
      <c r="AK715" s="1207"/>
      <c r="AL715" s="1207"/>
      <c r="AM715" s="1207"/>
      <c r="AN715" s="1207"/>
      <c r="AO715" s="1207"/>
      <c r="AP715" s="1207"/>
      <c r="AQ715" s="1207"/>
      <c r="AR715" s="1207"/>
      <c r="AS715" s="1207"/>
      <c r="AT715" s="1207"/>
      <c r="AU715" s="1207"/>
      <c r="AV715" s="1207"/>
      <c r="AW715" s="1207"/>
      <c r="AX715" s="1207"/>
      <c r="AY715" s="1207"/>
      <c r="AZ715" s="1207"/>
      <c r="BA715" s="1207"/>
      <c r="BB715" s="1207"/>
    </row>
    <row r="716" spans="1:54" ht="15.5" x14ac:dyDescent="0.35">
      <c r="A716" s="1206" t="s">
        <v>18881</v>
      </c>
      <c r="B716" s="1207"/>
      <c r="C716" s="1207"/>
      <c r="D716" s="1207"/>
      <c r="E716" s="1207"/>
      <c r="F716" s="1207"/>
      <c r="G716" s="1207"/>
      <c r="H716" s="1207"/>
      <c r="I716" s="1207"/>
      <c r="J716" s="1207"/>
      <c r="K716" s="1207"/>
      <c r="L716" s="1207"/>
      <c r="M716" s="1207"/>
      <c r="N716" s="1207"/>
      <c r="O716" s="1207"/>
      <c r="P716" s="1207"/>
      <c r="Q716" s="1207"/>
      <c r="R716" s="1207"/>
      <c r="S716" s="1207"/>
      <c r="T716" s="1207"/>
      <c r="U716" s="1207"/>
      <c r="V716" s="1207"/>
      <c r="W716" s="1207"/>
      <c r="X716" s="1207"/>
      <c r="Y716" s="1207"/>
      <c r="Z716" s="1207"/>
      <c r="AA716" s="1207"/>
      <c r="AB716" s="1207"/>
      <c r="AC716" s="1207"/>
      <c r="AD716" s="1207"/>
      <c r="AE716" s="1207"/>
      <c r="AF716" s="1207"/>
      <c r="AG716" s="1207"/>
      <c r="AH716" s="1207"/>
      <c r="AI716" s="1207"/>
      <c r="AJ716" s="1207"/>
      <c r="AK716" s="1207"/>
      <c r="AL716" s="1207"/>
      <c r="AM716" s="1207"/>
      <c r="AN716" s="1207"/>
      <c r="AO716" s="1207"/>
      <c r="AP716" s="1207"/>
      <c r="AQ716" s="1207"/>
      <c r="AR716" s="1207"/>
      <c r="AS716" s="1207"/>
      <c r="AT716" s="1207"/>
      <c r="AU716" s="1207"/>
      <c r="AV716" s="1207"/>
      <c r="AW716" s="1207"/>
      <c r="AX716" s="1207"/>
      <c r="AY716" s="1207"/>
      <c r="AZ716" s="1207"/>
      <c r="BA716" s="1207"/>
      <c r="BB716" s="1207"/>
    </row>
    <row r="717" spans="1:54" ht="15.5" x14ac:dyDescent="0.35">
      <c r="A717" s="1206" t="s">
        <v>18930</v>
      </c>
      <c r="B717" s="1207" t="s">
        <v>18671</v>
      </c>
      <c r="C717" s="1207"/>
      <c r="D717" s="1207"/>
      <c r="E717" s="1207"/>
      <c r="F717" s="1207"/>
      <c r="G717" s="1207"/>
      <c r="H717" s="1207"/>
      <c r="I717" s="1207"/>
      <c r="J717" s="1207"/>
      <c r="K717" s="1207"/>
      <c r="L717" s="1207"/>
      <c r="M717" s="1207"/>
      <c r="N717" s="1207"/>
      <c r="O717" s="1207"/>
      <c r="P717" s="1207"/>
      <c r="Q717" s="1207"/>
      <c r="R717" s="1207"/>
      <c r="S717" s="1207"/>
      <c r="T717" s="1207"/>
      <c r="U717" s="1207"/>
      <c r="V717" s="1207"/>
      <c r="W717" s="1207"/>
      <c r="X717" s="1207"/>
      <c r="Y717" s="1207"/>
      <c r="Z717" s="1207"/>
      <c r="AA717" s="1207"/>
      <c r="AB717" s="1207"/>
      <c r="AC717" s="1207"/>
      <c r="AD717" s="1207"/>
      <c r="AE717" s="1207"/>
      <c r="AF717" s="1207"/>
      <c r="AG717" s="1207"/>
      <c r="AH717" s="1207"/>
      <c r="AI717" s="1207"/>
      <c r="AJ717" s="1207"/>
      <c r="AK717" s="1207"/>
      <c r="AL717" s="1207"/>
      <c r="AM717" s="1207"/>
      <c r="AN717" s="1207"/>
      <c r="AO717" s="1207"/>
      <c r="AP717" s="1207"/>
      <c r="AQ717" s="1207"/>
      <c r="AR717" s="1207"/>
      <c r="AS717" s="1207"/>
      <c r="AT717" s="1207"/>
      <c r="AU717" s="1207"/>
      <c r="AV717" s="1207"/>
      <c r="AW717" s="1207"/>
      <c r="AX717" s="1207"/>
      <c r="AY717" s="1207"/>
      <c r="AZ717" s="1207"/>
      <c r="BA717" s="1207"/>
      <c r="BB717" s="1207"/>
    </row>
    <row r="718" spans="1:54" ht="15.5" x14ac:dyDescent="0.35">
      <c r="A718" s="1206" t="s">
        <v>18672</v>
      </c>
      <c r="B718" s="1207"/>
      <c r="C718" s="1207"/>
      <c r="D718" s="1207"/>
      <c r="E718" s="1207"/>
      <c r="F718" s="1207"/>
      <c r="G718" s="1207"/>
      <c r="H718" s="1207"/>
      <c r="I718" s="1207"/>
      <c r="J718" s="1207"/>
      <c r="K718" s="1207"/>
      <c r="L718" s="1207"/>
      <c r="M718" s="1207"/>
      <c r="N718" s="1207"/>
      <c r="O718" s="1207"/>
      <c r="P718" s="1207"/>
      <c r="Q718" s="1207"/>
      <c r="R718" s="1207"/>
      <c r="S718" s="1207"/>
      <c r="T718" s="1207"/>
      <c r="U718" s="1207"/>
      <c r="V718" s="1207"/>
      <c r="W718" s="1207"/>
      <c r="X718" s="1207"/>
      <c r="Y718" s="1207"/>
      <c r="Z718" s="1207"/>
      <c r="AA718" s="1207"/>
      <c r="AB718" s="1207"/>
      <c r="AC718" s="1207"/>
      <c r="AD718" s="1207"/>
      <c r="AE718" s="1207"/>
      <c r="AF718" s="1207"/>
      <c r="AG718" s="1207"/>
      <c r="AH718" s="1207"/>
      <c r="AI718" s="1207"/>
      <c r="AJ718" s="1207"/>
      <c r="AK718" s="1207"/>
      <c r="AL718" s="1207"/>
      <c r="AM718" s="1207"/>
      <c r="AN718" s="1207"/>
      <c r="AO718" s="1207"/>
      <c r="AP718" s="1207"/>
      <c r="AQ718" s="1207"/>
      <c r="AR718" s="1207"/>
      <c r="AS718" s="1207"/>
      <c r="AT718" s="1207"/>
      <c r="AU718" s="1207"/>
      <c r="AV718" s="1207"/>
      <c r="AW718" s="1207"/>
      <c r="AX718" s="1207"/>
      <c r="AY718" s="1207"/>
      <c r="AZ718" s="1207"/>
      <c r="BA718" s="1207"/>
      <c r="BB718" s="1207"/>
    </row>
    <row r="719" spans="1:54" ht="15.5" x14ac:dyDescent="0.35">
      <c r="A719" s="1206" t="s">
        <v>18921</v>
      </c>
      <c r="B719" s="1207" t="s">
        <v>18924</v>
      </c>
      <c r="C719" s="1207"/>
      <c r="D719" s="1207"/>
      <c r="E719" s="1207"/>
      <c r="F719" s="1207"/>
      <c r="G719" s="1207"/>
      <c r="H719" s="1207"/>
      <c r="I719" s="1207"/>
      <c r="J719" s="1207"/>
      <c r="K719" s="1207"/>
      <c r="L719" s="1207"/>
      <c r="M719" s="1207"/>
      <c r="N719" s="1207"/>
      <c r="O719" s="1207"/>
      <c r="P719" s="1207"/>
      <c r="Q719" s="1207"/>
      <c r="R719" s="1207"/>
      <c r="S719" s="1207"/>
      <c r="T719" s="1207"/>
      <c r="U719" s="1207"/>
      <c r="V719" s="1207"/>
      <c r="W719" s="1207"/>
      <c r="X719" s="1207"/>
      <c r="Y719" s="1207"/>
      <c r="Z719" s="1207"/>
      <c r="AA719" s="1207"/>
      <c r="AB719" s="1207"/>
      <c r="AC719" s="1207"/>
      <c r="AD719" s="1207"/>
      <c r="AE719" s="1207"/>
      <c r="AF719" s="1207"/>
      <c r="AG719" s="1207"/>
      <c r="AH719" s="1207"/>
      <c r="AI719" s="1207"/>
      <c r="AJ719" s="1207"/>
      <c r="AK719" s="1207"/>
      <c r="AL719" s="1207"/>
      <c r="AM719" s="1207"/>
      <c r="AN719" s="1207"/>
      <c r="AO719" s="1207"/>
      <c r="AP719" s="1207"/>
      <c r="AQ719" s="1207"/>
      <c r="AR719" s="1207"/>
      <c r="AS719" s="1207"/>
      <c r="AT719" s="1207"/>
      <c r="AU719" s="1207"/>
      <c r="AV719" s="1207"/>
      <c r="AW719" s="1207"/>
      <c r="AX719" s="1207"/>
      <c r="AY719" s="1207"/>
      <c r="AZ719" s="1207"/>
      <c r="BA719" s="1207"/>
      <c r="BB719" s="1207"/>
    </row>
    <row r="720" spans="1:54" ht="15.5" x14ac:dyDescent="0.35">
      <c r="A720" s="1206" t="s">
        <v>18925</v>
      </c>
      <c r="B720" s="1207" t="s">
        <v>18628</v>
      </c>
      <c r="C720" s="1207"/>
      <c r="D720" s="1207"/>
      <c r="E720" s="1207"/>
      <c r="F720" s="1207"/>
      <c r="G720" s="1207"/>
      <c r="H720" s="1207"/>
      <c r="I720" s="1207"/>
      <c r="J720" s="1207"/>
      <c r="K720" s="1207"/>
      <c r="L720" s="1207"/>
      <c r="M720" s="1207"/>
      <c r="N720" s="1207"/>
      <c r="O720" s="1207"/>
      <c r="P720" s="1207"/>
      <c r="Q720" s="1207"/>
      <c r="R720" s="1207"/>
      <c r="S720" s="1207"/>
      <c r="T720" s="1207"/>
      <c r="U720" s="1207"/>
      <c r="V720" s="1207"/>
      <c r="W720" s="1207"/>
      <c r="X720" s="1207"/>
      <c r="Y720" s="1207"/>
      <c r="Z720" s="1207"/>
      <c r="AA720" s="1207"/>
      <c r="AB720" s="1207"/>
      <c r="AC720" s="1207"/>
      <c r="AD720" s="1207"/>
      <c r="AE720" s="1207"/>
      <c r="AF720" s="1207"/>
      <c r="AG720" s="1207"/>
      <c r="AH720" s="1207"/>
      <c r="AI720" s="1207"/>
      <c r="AJ720" s="1207"/>
      <c r="AK720" s="1207"/>
      <c r="AL720" s="1207"/>
      <c r="AM720" s="1207"/>
      <c r="AN720" s="1207"/>
      <c r="AO720" s="1207"/>
      <c r="AP720" s="1207"/>
      <c r="AQ720" s="1207"/>
      <c r="AR720" s="1207"/>
      <c r="AS720" s="1207"/>
      <c r="AT720" s="1207"/>
      <c r="AU720" s="1207"/>
      <c r="AV720" s="1207"/>
      <c r="AW720" s="1207"/>
      <c r="AX720" s="1207"/>
      <c r="AY720" s="1207"/>
      <c r="AZ720" s="1207"/>
      <c r="BA720" s="1207"/>
      <c r="BB720" s="1207"/>
    </row>
    <row r="721" spans="1:54" ht="15.5" x14ac:dyDescent="0.35">
      <c r="A721" s="1206" t="s">
        <v>18915</v>
      </c>
      <c r="B721" s="1207"/>
      <c r="C721" s="1207"/>
      <c r="D721" s="1207"/>
      <c r="E721" s="1207"/>
      <c r="F721" s="1207"/>
      <c r="G721" s="1207"/>
      <c r="H721" s="1207"/>
      <c r="I721" s="1207"/>
      <c r="J721" s="1207"/>
      <c r="K721" s="1207"/>
      <c r="L721" s="1207"/>
      <c r="M721" s="1207"/>
      <c r="N721" s="1207"/>
      <c r="O721" s="1207"/>
      <c r="P721" s="1207"/>
      <c r="Q721" s="1207"/>
      <c r="R721" s="1207"/>
      <c r="S721" s="1207"/>
      <c r="T721" s="1207"/>
      <c r="U721" s="1207"/>
      <c r="V721" s="1207"/>
      <c r="W721" s="1207"/>
      <c r="X721" s="1207"/>
      <c r="Y721" s="1207"/>
      <c r="Z721" s="1207"/>
      <c r="AA721" s="1207"/>
      <c r="AB721" s="1207"/>
      <c r="AC721" s="1207"/>
      <c r="AD721" s="1207"/>
      <c r="AE721" s="1207"/>
      <c r="AF721" s="1207"/>
      <c r="AG721" s="1207"/>
      <c r="AH721" s="1207"/>
      <c r="AI721" s="1207"/>
      <c r="AJ721" s="1207"/>
      <c r="AK721" s="1207"/>
      <c r="AL721" s="1207"/>
      <c r="AM721" s="1207"/>
      <c r="AN721" s="1207"/>
      <c r="AO721" s="1207"/>
      <c r="AP721" s="1207"/>
      <c r="AQ721" s="1207"/>
      <c r="AR721" s="1207"/>
      <c r="AS721" s="1207"/>
      <c r="AT721" s="1207"/>
      <c r="AU721" s="1207"/>
      <c r="AV721" s="1207"/>
      <c r="AW721" s="1207"/>
      <c r="AX721" s="1207"/>
      <c r="AY721" s="1207"/>
      <c r="AZ721" s="1207"/>
      <c r="BA721" s="1207"/>
      <c r="BB721" s="1207"/>
    </row>
    <row r="722" spans="1:54" ht="15.5" x14ac:dyDescent="0.35">
      <c r="A722" s="1206" t="s">
        <v>18916</v>
      </c>
      <c r="B722" s="1207"/>
      <c r="C722" s="1207"/>
      <c r="D722" s="1207"/>
      <c r="E722" s="1207"/>
      <c r="F722" s="1207"/>
      <c r="G722" s="1207"/>
      <c r="H722" s="1207"/>
      <c r="I722" s="1207"/>
      <c r="J722" s="1207"/>
      <c r="K722" s="1207"/>
      <c r="L722" s="1207"/>
      <c r="M722" s="1207"/>
      <c r="N722" s="1207"/>
      <c r="O722" s="1207"/>
      <c r="P722" s="1207"/>
      <c r="Q722" s="1207"/>
      <c r="R722" s="1207"/>
      <c r="S722" s="1207"/>
      <c r="T722" s="1207"/>
      <c r="U722" s="1207"/>
      <c r="V722" s="1207"/>
      <c r="W722" s="1207"/>
      <c r="X722" s="1207"/>
      <c r="Y722" s="1207"/>
      <c r="Z722" s="1207"/>
      <c r="AA722" s="1207"/>
      <c r="AB722" s="1207"/>
      <c r="AC722" s="1207"/>
      <c r="AD722" s="1207"/>
      <c r="AE722" s="1207"/>
      <c r="AF722" s="1207"/>
      <c r="AG722" s="1207"/>
      <c r="AH722" s="1207"/>
      <c r="AI722" s="1207"/>
      <c r="AJ722" s="1207"/>
      <c r="AK722" s="1207"/>
      <c r="AL722" s="1207"/>
      <c r="AM722" s="1207"/>
      <c r="AN722" s="1207"/>
      <c r="AO722" s="1207"/>
      <c r="AP722" s="1207"/>
      <c r="AQ722" s="1207"/>
      <c r="AR722" s="1207"/>
      <c r="AS722" s="1207"/>
      <c r="AT722" s="1207"/>
      <c r="AU722" s="1207"/>
      <c r="AV722" s="1207"/>
      <c r="AW722" s="1207"/>
      <c r="AX722" s="1207"/>
      <c r="AY722" s="1207"/>
      <c r="AZ722" s="1207"/>
      <c r="BA722" s="1207"/>
      <c r="BB722" s="1207"/>
    </row>
    <row r="723" spans="1:54" ht="15.5" x14ac:dyDescent="0.35">
      <c r="A723" s="1206" t="s">
        <v>18917</v>
      </c>
      <c r="B723" s="1207"/>
      <c r="C723" s="1207"/>
      <c r="D723" s="1207"/>
      <c r="E723" s="1207"/>
      <c r="F723" s="1207"/>
      <c r="G723" s="1207"/>
      <c r="H723" s="1207"/>
      <c r="I723" s="1207"/>
      <c r="J723" s="1207"/>
      <c r="K723" s="1207"/>
      <c r="L723" s="1207"/>
      <c r="M723" s="1207"/>
      <c r="N723" s="1207"/>
      <c r="O723" s="1207"/>
      <c r="P723" s="1207"/>
      <c r="Q723" s="1207"/>
      <c r="R723" s="1207"/>
      <c r="S723" s="1207"/>
      <c r="T723" s="1207"/>
      <c r="U723" s="1207"/>
      <c r="V723" s="1207"/>
      <c r="W723" s="1207"/>
      <c r="X723" s="1207"/>
      <c r="Y723" s="1207"/>
      <c r="Z723" s="1207"/>
      <c r="AA723" s="1207"/>
      <c r="AB723" s="1207"/>
      <c r="AC723" s="1207"/>
      <c r="AD723" s="1207"/>
      <c r="AE723" s="1207"/>
      <c r="AF723" s="1207"/>
      <c r="AG723" s="1207"/>
      <c r="AH723" s="1207"/>
      <c r="AI723" s="1207"/>
      <c r="AJ723" s="1207"/>
      <c r="AK723" s="1207"/>
      <c r="AL723" s="1207"/>
      <c r="AM723" s="1207"/>
      <c r="AN723" s="1207"/>
      <c r="AO723" s="1207"/>
      <c r="AP723" s="1207"/>
      <c r="AQ723" s="1207"/>
      <c r="AR723" s="1207"/>
      <c r="AS723" s="1207"/>
      <c r="AT723" s="1207"/>
      <c r="AU723" s="1207"/>
      <c r="AV723" s="1207"/>
      <c r="AW723" s="1207"/>
      <c r="AX723" s="1207"/>
      <c r="AY723" s="1207"/>
      <c r="AZ723" s="1207"/>
      <c r="BA723" s="1207"/>
      <c r="BB723" s="1207"/>
    </row>
    <row r="724" spans="1:54" ht="15.5" x14ac:dyDescent="0.35">
      <c r="A724" s="1206" t="s">
        <v>18918</v>
      </c>
      <c r="B724" s="1207"/>
      <c r="C724" s="1207"/>
      <c r="D724" s="1207"/>
      <c r="E724" s="1207"/>
      <c r="F724" s="1207"/>
      <c r="G724" s="1207"/>
      <c r="H724" s="1207"/>
      <c r="I724" s="1207"/>
      <c r="J724" s="1207"/>
      <c r="K724" s="1207"/>
      <c r="L724" s="1207"/>
      <c r="M724" s="1207"/>
      <c r="N724" s="1207"/>
      <c r="O724" s="1207"/>
      <c r="P724" s="1207"/>
      <c r="Q724" s="1207"/>
      <c r="R724" s="1207"/>
      <c r="S724" s="1207"/>
      <c r="T724" s="1207"/>
      <c r="U724" s="1207"/>
      <c r="V724" s="1207"/>
      <c r="W724" s="1207"/>
      <c r="X724" s="1207"/>
      <c r="Y724" s="1207"/>
      <c r="Z724" s="1207"/>
      <c r="AA724" s="1207"/>
      <c r="AB724" s="1207"/>
      <c r="AC724" s="1207"/>
      <c r="AD724" s="1207"/>
      <c r="AE724" s="1207"/>
      <c r="AF724" s="1207"/>
      <c r="AG724" s="1207"/>
      <c r="AH724" s="1207"/>
      <c r="AI724" s="1207"/>
      <c r="AJ724" s="1207"/>
      <c r="AK724" s="1207"/>
      <c r="AL724" s="1207"/>
      <c r="AM724" s="1207"/>
      <c r="AN724" s="1207"/>
      <c r="AO724" s="1207"/>
      <c r="AP724" s="1207"/>
      <c r="AQ724" s="1207"/>
      <c r="AR724" s="1207"/>
      <c r="AS724" s="1207"/>
      <c r="AT724" s="1207"/>
      <c r="AU724" s="1207"/>
      <c r="AV724" s="1207"/>
      <c r="AW724" s="1207"/>
      <c r="AX724" s="1207"/>
      <c r="AY724" s="1207"/>
      <c r="AZ724" s="1207"/>
      <c r="BA724" s="1207"/>
      <c r="BB724" s="1207"/>
    </row>
    <row r="725" spans="1:54" ht="15.5" x14ac:dyDescent="0.35">
      <c r="A725" s="1206" t="s">
        <v>18919</v>
      </c>
      <c r="B725" s="1207"/>
      <c r="C725" s="1207"/>
      <c r="D725" s="1207"/>
      <c r="E725" s="1207"/>
      <c r="F725" s="1207"/>
      <c r="G725" s="1207"/>
      <c r="H725" s="1207"/>
      <c r="I725" s="1207"/>
      <c r="J725" s="1207"/>
      <c r="K725" s="1207"/>
      <c r="L725" s="1207"/>
      <c r="M725" s="1207"/>
      <c r="N725" s="1207"/>
      <c r="O725" s="1207"/>
      <c r="P725" s="1207"/>
      <c r="Q725" s="1207"/>
      <c r="R725" s="1207"/>
      <c r="S725" s="1207"/>
      <c r="T725" s="1207"/>
      <c r="U725" s="1207"/>
      <c r="V725" s="1207"/>
      <c r="W725" s="1207"/>
      <c r="X725" s="1207"/>
      <c r="Y725" s="1207"/>
      <c r="Z725" s="1207"/>
      <c r="AA725" s="1207"/>
      <c r="AB725" s="1207"/>
      <c r="AC725" s="1207"/>
      <c r="AD725" s="1207"/>
      <c r="AE725" s="1207"/>
      <c r="AF725" s="1207"/>
      <c r="AG725" s="1207"/>
      <c r="AH725" s="1207"/>
      <c r="AI725" s="1207"/>
      <c r="AJ725" s="1207"/>
      <c r="AK725" s="1207"/>
      <c r="AL725" s="1207"/>
      <c r="AM725" s="1207"/>
      <c r="AN725" s="1207"/>
      <c r="AO725" s="1207"/>
      <c r="AP725" s="1207"/>
      <c r="AQ725" s="1207"/>
      <c r="AR725" s="1207"/>
      <c r="AS725" s="1207"/>
      <c r="AT725" s="1207"/>
      <c r="AU725" s="1207"/>
      <c r="AV725" s="1207"/>
      <c r="AW725" s="1207"/>
      <c r="AX725" s="1207"/>
      <c r="AY725" s="1207"/>
      <c r="AZ725" s="1207"/>
      <c r="BA725" s="1207"/>
      <c r="BB725" s="1207"/>
    </row>
    <row r="726" spans="1:54" ht="15.5" x14ac:dyDescent="0.35">
      <c r="A726" s="1206" t="s">
        <v>18902</v>
      </c>
      <c r="B726" s="1207"/>
      <c r="C726" s="1207"/>
      <c r="D726" s="1207"/>
      <c r="E726" s="1207"/>
      <c r="F726" s="1207"/>
      <c r="G726" s="1207"/>
      <c r="H726" s="1207"/>
      <c r="I726" s="1207"/>
      <c r="J726" s="1207"/>
      <c r="K726" s="1207"/>
      <c r="L726" s="1207"/>
      <c r="M726" s="1207"/>
      <c r="N726" s="1207"/>
      <c r="O726" s="1207"/>
      <c r="P726" s="1207"/>
      <c r="Q726" s="1207"/>
      <c r="R726" s="1207"/>
      <c r="S726" s="1207"/>
      <c r="T726" s="1207"/>
      <c r="U726" s="1207"/>
      <c r="V726" s="1207"/>
      <c r="W726" s="1207"/>
      <c r="X726" s="1207"/>
      <c r="Y726" s="1207"/>
      <c r="Z726" s="1207"/>
      <c r="AA726" s="1207"/>
      <c r="AB726" s="1207"/>
      <c r="AC726" s="1207"/>
      <c r="AD726" s="1207"/>
      <c r="AE726" s="1207"/>
      <c r="AF726" s="1207"/>
      <c r="AG726" s="1207"/>
      <c r="AH726" s="1207"/>
      <c r="AI726" s="1207"/>
      <c r="AJ726" s="1207"/>
      <c r="AK726" s="1207"/>
      <c r="AL726" s="1207"/>
      <c r="AM726" s="1207"/>
      <c r="AN726" s="1207"/>
      <c r="AO726" s="1207"/>
      <c r="AP726" s="1207"/>
      <c r="AQ726" s="1207"/>
      <c r="AR726" s="1207"/>
      <c r="AS726" s="1207"/>
      <c r="AT726" s="1207"/>
      <c r="AU726" s="1207"/>
      <c r="AV726" s="1207"/>
      <c r="AW726" s="1207"/>
      <c r="AX726" s="1207"/>
      <c r="AY726" s="1207"/>
      <c r="AZ726" s="1207"/>
      <c r="BA726" s="1207"/>
      <c r="BB726" s="1207"/>
    </row>
    <row r="727" spans="1:54" ht="15.5" x14ac:dyDescent="0.35">
      <c r="A727" s="1206" t="s">
        <v>18903</v>
      </c>
      <c r="B727" s="1207"/>
      <c r="C727" s="1207"/>
      <c r="D727" s="1207"/>
      <c r="E727" s="1207"/>
      <c r="F727" s="1207"/>
      <c r="G727" s="1207"/>
      <c r="H727" s="1207"/>
      <c r="I727" s="1207"/>
      <c r="J727" s="1207"/>
      <c r="K727" s="1207"/>
      <c r="L727" s="1207"/>
      <c r="M727" s="1207"/>
      <c r="N727" s="1207"/>
      <c r="O727" s="1207"/>
      <c r="P727" s="1207"/>
      <c r="Q727" s="1207"/>
      <c r="R727" s="1207"/>
      <c r="S727" s="1207"/>
      <c r="T727" s="1207"/>
      <c r="U727" s="1207"/>
      <c r="V727" s="1207"/>
      <c r="W727" s="1207"/>
      <c r="X727" s="1207"/>
      <c r="Y727" s="1207"/>
      <c r="Z727" s="1207"/>
      <c r="AA727" s="1207"/>
      <c r="AB727" s="1207"/>
      <c r="AC727" s="1207"/>
      <c r="AD727" s="1207"/>
      <c r="AE727" s="1207"/>
      <c r="AF727" s="1207"/>
      <c r="AG727" s="1207"/>
      <c r="AH727" s="1207"/>
      <c r="AI727" s="1207"/>
      <c r="AJ727" s="1207"/>
      <c r="AK727" s="1207"/>
      <c r="AL727" s="1207"/>
      <c r="AM727" s="1207"/>
      <c r="AN727" s="1207"/>
      <c r="AO727" s="1207"/>
      <c r="AP727" s="1207"/>
      <c r="AQ727" s="1207"/>
      <c r="AR727" s="1207"/>
      <c r="AS727" s="1207"/>
      <c r="AT727" s="1207"/>
      <c r="AU727" s="1207"/>
      <c r="AV727" s="1207"/>
      <c r="AW727" s="1207"/>
      <c r="AX727" s="1207"/>
      <c r="AY727" s="1207"/>
      <c r="AZ727" s="1207"/>
      <c r="BA727" s="1207"/>
      <c r="BB727" s="1207"/>
    </row>
    <row r="728" spans="1:54" ht="15.5" x14ac:dyDescent="0.35">
      <c r="A728" s="1206" t="s">
        <v>18653</v>
      </c>
      <c r="B728" s="1207"/>
      <c r="C728" s="1207"/>
      <c r="D728" s="1207"/>
      <c r="E728" s="1207"/>
      <c r="F728" s="1207"/>
      <c r="G728" s="1207"/>
      <c r="H728" s="1207"/>
      <c r="I728" s="1207"/>
      <c r="J728" s="1207"/>
      <c r="K728" s="1207"/>
      <c r="L728" s="1207"/>
      <c r="M728" s="1207"/>
      <c r="N728" s="1207"/>
      <c r="O728" s="1207"/>
      <c r="P728" s="1207"/>
      <c r="Q728" s="1207"/>
      <c r="R728" s="1207"/>
      <c r="S728" s="1207"/>
      <c r="T728" s="1207"/>
      <c r="U728" s="1207"/>
      <c r="V728" s="1207"/>
      <c r="W728" s="1207"/>
      <c r="X728" s="1207"/>
      <c r="Y728" s="1207"/>
      <c r="Z728" s="1207"/>
      <c r="AA728" s="1207"/>
      <c r="AB728" s="1207"/>
      <c r="AC728" s="1207"/>
      <c r="AD728" s="1207"/>
      <c r="AE728" s="1207"/>
      <c r="AF728" s="1207"/>
      <c r="AG728" s="1207"/>
      <c r="AH728" s="1207"/>
      <c r="AI728" s="1207"/>
      <c r="AJ728" s="1207"/>
      <c r="AK728" s="1207"/>
      <c r="AL728" s="1207"/>
      <c r="AM728" s="1207"/>
      <c r="AN728" s="1207"/>
      <c r="AO728" s="1207"/>
      <c r="AP728" s="1207"/>
      <c r="AQ728" s="1207"/>
      <c r="AR728" s="1207"/>
      <c r="AS728" s="1207"/>
      <c r="AT728" s="1207"/>
      <c r="AU728" s="1207"/>
      <c r="AV728" s="1207"/>
      <c r="AW728" s="1207"/>
      <c r="AX728" s="1207"/>
      <c r="AY728" s="1207"/>
      <c r="AZ728" s="1207"/>
      <c r="BA728" s="1207"/>
      <c r="BB728" s="1207"/>
    </row>
    <row r="729" spans="1:54" ht="15.5" x14ac:dyDescent="0.35">
      <c r="A729" s="1206"/>
      <c r="B729" s="1207" t="s">
        <v>18743</v>
      </c>
      <c r="C729" s="1207"/>
      <c r="D729" s="1207"/>
      <c r="E729" s="1207"/>
      <c r="F729" s="1207"/>
      <c r="G729" s="1207"/>
      <c r="H729" s="1207"/>
      <c r="I729" s="1207"/>
      <c r="J729" s="1207"/>
      <c r="K729" s="1207"/>
      <c r="L729" s="1207"/>
      <c r="M729" s="1207"/>
      <c r="N729" s="1207"/>
      <c r="O729" s="1207"/>
      <c r="P729" s="1207"/>
      <c r="Q729" s="1207"/>
      <c r="R729" s="1207"/>
      <c r="S729" s="1207"/>
      <c r="T729" s="1207"/>
      <c r="U729" s="1207"/>
      <c r="V729" s="1207"/>
      <c r="W729" s="1207"/>
      <c r="X729" s="1207"/>
      <c r="Y729" s="1207"/>
      <c r="Z729" s="1207"/>
      <c r="AA729" s="1207"/>
      <c r="AB729" s="1207"/>
      <c r="AC729" s="1207"/>
      <c r="AD729" s="1207"/>
      <c r="AE729" s="1207"/>
      <c r="AF729" s="1207"/>
      <c r="AG729" s="1207"/>
      <c r="AH729" s="1207"/>
      <c r="AI729" s="1207"/>
      <c r="AJ729" s="1207"/>
      <c r="AK729" s="1207"/>
      <c r="AL729" s="1207"/>
      <c r="AM729" s="1207"/>
      <c r="AN729" s="1207"/>
      <c r="AO729" s="1207"/>
      <c r="AP729" s="1207"/>
      <c r="AQ729" s="1207"/>
      <c r="AR729" s="1207"/>
      <c r="AS729" s="1207"/>
      <c r="AT729" s="1207"/>
      <c r="AU729" s="1207"/>
      <c r="AV729" s="1207"/>
      <c r="AW729" s="1207"/>
      <c r="AX729" s="1207"/>
      <c r="AY729" s="1207"/>
      <c r="AZ729" s="1207"/>
      <c r="BA729" s="1207"/>
      <c r="BB729" s="1207"/>
    </row>
    <row r="730" spans="1:54" ht="15.5" x14ac:dyDescent="0.35">
      <c r="A730" s="1206" t="s">
        <v>18744</v>
      </c>
      <c r="B730" s="1207"/>
      <c r="C730" s="1207"/>
      <c r="D730" s="1207"/>
      <c r="E730" s="1207"/>
      <c r="F730" s="1207"/>
      <c r="G730" s="1207"/>
      <c r="H730" s="1207"/>
      <c r="I730" s="1207"/>
      <c r="J730" s="1207"/>
      <c r="K730" s="1207"/>
      <c r="L730" s="1207"/>
      <c r="M730" s="1207"/>
      <c r="N730" s="1207"/>
      <c r="O730" s="1207"/>
      <c r="P730" s="1207"/>
      <c r="Q730" s="1207"/>
      <c r="R730" s="1207"/>
      <c r="S730" s="1207"/>
      <c r="T730" s="1207"/>
      <c r="U730" s="1207"/>
      <c r="V730" s="1207"/>
      <c r="W730" s="1207"/>
      <c r="X730" s="1207"/>
      <c r="Y730" s="1207"/>
      <c r="Z730" s="1207"/>
      <c r="AA730" s="1207"/>
      <c r="AB730" s="1207"/>
      <c r="AC730" s="1207"/>
      <c r="AD730" s="1207"/>
      <c r="AE730" s="1207"/>
      <c r="AF730" s="1207"/>
      <c r="AG730" s="1207"/>
      <c r="AH730" s="1207"/>
      <c r="AI730" s="1207"/>
      <c r="AJ730" s="1207"/>
      <c r="AK730" s="1207"/>
      <c r="AL730" s="1207"/>
      <c r="AM730" s="1207"/>
      <c r="AN730" s="1207"/>
      <c r="AO730" s="1207"/>
      <c r="AP730" s="1207"/>
      <c r="AQ730" s="1207"/>
      <c r="AR730" s="1207"/>
      <c r="AS730" s="1207"/>
      <c r="AT730" s="1207"/>
      <c r="AU730" s="1207"/>
      <c r="AV730" s="1207"/>
      <c r="AW730" s="1207"/>
      <c r="AX730" s="1207"/>
      <c r="AY730" s="1207"/>
      <c r="AZ730" s="1207"/>
      <c r="BA730" s="1207"/>
      <c r="BB730" s="1207"/>
    </row>
    <row r="731" spans="1:54" ht="15.5" x14ac:dyDescent="0.35">
      <c r="A731" s="1206" t="s">
        <v>18931</v>
      </c>
      <c r="B731" s="1207" t="s">
        <v>18924</v>
      </c>
      <c r="C731" s="1207"/>
      <c r="D731" s="1207"/>
      <c r="E731" s="1207"/>
      <c r="F731" s="1207"/>
      <c r="G731" s="1207"/>
      <c r="H731" s="1207"/>
      <c r="I731" s="1207"/>
      <c r="J731" s="1207"/>
      <c r="K731" s="1207"/>
      <c r="L731" s="1207"/>
      <c r="M731" s="1207"/>
      <c r="N731" s="1207"/>
      <c r="O731" s="1207"/>
      <c r="P731" s="1207"/>
      <c r="Q731" s="1207"/>
      <c r="R731" s="1207"/>
      <c r="S731" s="1207"/>
      <c r="T731" s="1207"/>
      <c r="U731" s="1207"/>
      <c r="V731" s="1207"/>
      <c r="W731" s="1207"/>
      <c r="X731" s="1207"/>
      <c r="Y731" s="1207"/>
      <c r="Z731" s="1207"/>
      <c r="AA731" s="1207"/>
      <c r="AB731" s="1207"/>
      <c r="AC731" s="1207"/>
      <c r="AD731" s="1207"/>
      <c r="AE731" s="1207"/>
      <c r="AF731" s="1207"/>
      <c r="AG731" s="1207"/>
      <c r="AH731" s="1207"/>
      <c r="AI731" s="1207"/>
      <c r="AJ731" s="1207"/>
      <c r="AK731" s="1207"/>
      <c r="AL731" s="1207"/>
      <c r="AM731" s="1207"/>
      <c r="AN731" s="1207"/>
      <c r="AO731" s="1207"/>
      <c r="AP731" s="1207"/>
      <c r="AQ731" s="1207"/>
      <c r="AR731" s="1207"/>
      <c r="AS731" s="1207"/>
      <c r="AT731" s="1207"/>
      <c r="AU731" s="1207"/>
      <c r="AV731" s="1207"/>
      <c r="AW731" s="1207"/>
      <c r="AX731" s="1207"/>
      <c r="AY731" s="1207"/>
      <c r="AZ731" s="1207"/>
      <c r="BA731" s="1207"/>
      <c r="BB731" s="1207"/>
    </row>
    <row r="732" spans="1:54" ht="15.5" x14ac:dyDescent="0.35">
      <c r="A732" s="1206" t="s">
        <v>18925</v>
      </c>
      <c r="B732" s="1207" t="s">
        <v>18628</v>
      </c>
      <c r="C732" s="1207"/>
      <c r="D732" s="1207"/>
      <c r="E732" s="1207"/>
      <c r="F732" s="1207"/>
      <c r="G732" s="1207"/>
      <c r="H732" s="1207"/>
      <c r="I732" s="1207"/>
      <c r="J732" s="1207"/>
      <c r="K732" s="1207"/>
      <c r="L732" s="1207"/>
      <c r="M732" s="1207"/>
      <c r="N732" s="1207"/>
      <c r="O732" s="1207"/>
      <c r="P732" s="1207"/>
      <c r="Q732" s="1207"/>
      <c r="R732" s="1207"/>
      <c r="S732" s="1207"/>
      <c r="T732" s="1207"/>
      <c r="U732" s="1207"/>
      <c r="V732" s="1207"/>
      <c r="W732" s="1207"/>
      <c r="X732" s="1207"/>
      <c r="Y732" s="1207"/>
      <c r="Z732" s="1207"/>
      <c r="AA732" s="1207"/>
      <c r="AB732" s="1207"/>
      <c r="AC732" s="1207"/>
      <c r="AD732" s="1207"/>
      <c r="AE732" s="1207"/>
      <c r="AF732" s="1207"/>
      <c r="AG732" s="1207"/>
      <c r="AH732" s="1207"/>
      <c r="AI732" s="1207"/>
      <c r="AJ732" s="1207"/>
      <c r="AK732" s="1207"/>
      <c r="AL732" s="1207"/>
      <c r="AM732" s="1207"/>
      <c r="AN732" s="1207"/>
      <c r="AO732" s="1207"/>
      <c r="AP732" s="1207"/>
      <c r="AQ732" s="1207"/>
      <c r="AR732" s="1207"/>
      <c r="AS732" s="1207"/>
      <c r="AT732" s="1207"/>
      <c r="AU732" s="1207"/>
      <c r="AV732" s="1207"/>
      <c r="AW732" s="1207"/>
      <c r="AX732" s="1207"/>
      <c r="AY732" s="1207"/>
      <c r="AZ732" s="1207"/>
      <c r="BA732" s="1207"/>
      <c r="BB732" s="1207"/>
    </row>
    <row r="733" spans="1:54" ht="15.5" x14ac:dyDescent="0.35">
      <c r="A733" s="1206" t="s">
        <v>18915</v>
      </c>
      <c r="B733" s="1207"/>
      <c r="C733" s="1207"/>
      <c r="D733" s="1207"/>
      <c r="E733" s="1207"/>
      <c r="F733" s="1207"/>
      <c r="G733" s="1207"/>
      <c r="H733" s="1207"/>
      <c r="I733" s="1207"/>
      <c r="J733" s="1207"/>
      <c r="K733" s="1207"/>
      <c r="L733" s="1207"/>
      <c r="M733" s="1207"/>
      <c r="N733" s="1207"/>
      <c r="O733" s="1207"/>
      <c r="P733" s="1207"/>
      <c r="Q733" s="1207"/>
      <c r="R733" s="1207"/>
      <c r="S733" s="1207"/>
      <c r="T733" s="1207"/>
      <c r="U733" s="1207"/>
      <c r="V733" s="1207"/>
      <c r="W733" s="1207"/>
      <c r="X733" s="1207"/>
      <c r="Y733" s="1207"/>
      <c r="Z733" s="1207"/>
      <c r="AA733" s="1207"/>
      <c r="AB733" s="1207"/>
      <c r="AC733" s="1207"/>
      <c r="AD733" s="1207"/>
      <c r="AE733" s="1207"/>
      <c r="AF733" s="1207"/>
      <c r="AG733" s="1207"/>
      <c r="AH733" s="1207"/>
      <c r="AI733" s="1207"/>
      <c r="AJ733" s="1207"/>
      <c r="AK733" s="1207"/>
      <c r="AL733" s="1207"/>
      <c r="AM733" s="1207"/>
      <c r="AN733" s="1207"/>
      <c r="AO733" s="1207"/>
      <c r="AP733" s="1207"/>
      <c r="AQ733" s="1207"/>
      <c r="AR733" s="1207"/>
      <c r="AS733" s="1207"/>
      <c r="AT733" s="1207"/>
      <c r="AU733" s="1207"/>
      <c r="AV733" s="1207"/>
      <c r="AW733" s="1207"/>
      <c r="AX733" s="1207"/>
      <c r="AY733" s="1207"/>
      <c r="AZ733" s="1207"/>
      <c r="BA733" s="1207"/>
      <c r="BB733" s="1207"/>
    </row>
    <row r="734" spans="1:54" ht="15.5" x14ac:dyDescent="0.35">
      <c r="A734" s="1206" t="s">
        <v>18916</v>
      </c>
      <c r="B734" s="1207"/>
      <c r="C734" s="1207"/>
      <c r="D734" s="1207"/>
      <c r="E734" s="1207"/>
      <c r="F734" s="1207"/>
      <c r="G734" s="1207"/>
      <c r="H734" s="1207"/>
      <c r="I734" s="1207"/>
      <c r="J734" s="1207"/>
      <c r="K734" s="1207"/>
      <c r="L734" s="1207"/>
      <c r="M734" s="1207"/>
      <c r="N734" s="1207"/>
      <c r="O734" s="1207"/>
      <c r="P734" s="1207"/>
      <c r="Q734" s="1207"/>
      <c r="R734" s="1207"/>
      <c r="S734" s="1207"/>
      <c r="T734" s="1207"/>
      <c r="U734" s="1207"/>
      <c r="V734" s="1207"/>
      <c r="W734" s="1207"/>
      <c r="X734" s="1207"/>
      <c r="Y734" s="1207"/>
      <c r="Z734" s="1207"/>
      <c r="AA734" s="1207"/>
      <c r="AB734" s="1207"/>
      <c r="AC734" s="1207"/>
      <c r="AD734" s="1207"/>
      <c r="AE734" s="1207"/>
      <c r="AF734" s="1207"/>
      <c r="AG734" s="1207"/>
      <c r="AH734" s="1207"/>
      <c r="AI734" s="1207"/>
      <c r="AJ734" s="1207"/>
      <c r="AK734" s="1207"/>
      <c r="AL734" s="1207"/>
      <c r="AM734" s="1207"/>
      <c r="AN734" s="1207"/>
      <c r="AO734" s="1207"/>
      <c r="AP734" s="1207"/>
      <c r="AQ734" s="1207"/>
      <c r="AR734" s="1207"/>
      <c r="AS734" s="1207"/>
      <c r="AT734" s="1207"/>
      <c r="AU734" s="1207"/>
      <c r="AV734" s="1207"/>
      <c r="AW734" s="1207"/>
      <c r="AX734" s="1207"/>
      <c r="AY734" s="1207"/>
      <c r="AZ734" s="1207"/>
      <c r="BA734" s="1207"/>
      <c r="BB734" s="1207"/>
    </row>
    <row r="735" spans="1:54" ht="15.5" x14ac:dyDescent="0.35">
      <c r="A735" s="1206" t="s">
        <v>18917</v>
      </c>
      <c r="B735" s="1207"/>
      <c r="C735" s="1207"/>
      <c r="D735" s="1207"/>
      <c r="E735" s="1207"/>
      <c r="F735" s="1207"/>
      <c r="G735" s="1207"/>
      <c r="H735" s="1207"/>
      <c r="I735" s="1207"/>
      <c r="J735" s="1207"/>
      <c r="K735" s="1207"/>
      <c r="L735" s="1207"/>
      <c r="M735" s="1207"/>
      <c r="N735" s="1207"/>
      <c r="O735" s="1207"/>
      <c r="P735" s="1207"/>
      <c r="Q735" s="1207"/>
      <c r="R735" s="1207"/>
      <c r="S735" s="1207"/>
      <c r="T735" s="1207"/>
      <c r="U735" s="1207"/>
      <c r="V735" s="1207"/>
      <c r="W735" s="1207"/>
      <c r="X735" s="1207"/>
      <c r="Y735" s="1207"/>
      <c r="Z735" s="1207"/>
      <c r="AA735" s="1207"/>
      <c r="AB735" s="1207"/>
      <c r="AC735" s="1207"/>
      <c r="AD735" s="1207"/>
      <c r="AE735" s="1207"/>
      <c r="AF735" s="1207"/>
      <c r="AG735" s="1207"/>
      <c r="AH735" s="1207"/>
      <c r="AI735" s="1207"/>
      <c r="AJ735" s="1207"/>
      <c r="AK735" s="1207"/>
      <c r="AL735" s="1207"/>
      <c r="AM735" s="1207"/>
      <c r="AN735" s="1207"/>
      <c r="AO735" s="1207"/>
      <c r="AP735" s="1207"/>
      <c r="AQ735" s="1207"/>
      <c r="AR735" s="1207"/>
      <c r="AS735" s="1207"/>
      <c r="AT735" s="1207"/>
      <c r="AU735" s="1207"/>
      <c r="AV735" s="1207"/>
      <c r="AW735" s="1207"/>
      <c r="AX735" s="1207"/>
      <c r="AY735" s="1207"/>
      <c r="AZ735" s="1207"/>
      <c r="BA735" s="1207"/>
      <c r="BB735" s="1207"/>
    </row>
    <row r="736" spans="1:54" ht="15.5" x14ac:dyDescent="0.35">
      <c r="A736" s="1206" t="s">
        <v>18918</v>
      </c>
      <c r="B736" s="1207"/>
      <c r="C736" s="1207"/>
      <c r="D736" s="1207"/>
      <c r="E736" s="1207"/>
      <c r="F736" s="1207"/>
      <c r="G736" s="1207"/>
      <c r="H736" s="1207"/>
      <c r="I736" s="1207"/>
      <c r="J736" s="1207"/>
      <c r="K736" s="1207"/>
      <c r="L736" s="1207"/>
      <c r="M736" s="1207"/>
      <c r="N736" s="1207"/>
      <c r="O736" s="1207"/>
      <c r="P736" s="1207"/>
      <c r="Q736" s="1207"/>
      <c r="R736" s="1207"/>
      <c r="S736" s="1207"/>
      <c r="T736" s="1207"/>
      <c r="U736" s="1207"/>
      <c r="V736" s="1207"/>
      <c r="W736" s="1207"/>
      <c r="X736" s="1207"/>
      <c r="Y736" s="1207"/>
      <c r="Z736" s="1207"/>
      <c r="AA736" s="1207"/>
      <c r="AB736" s="1207"/>
      <c r="AC736" s="1207"/>
      <c r="AD736" s="1207"/>
      <c r="AE736" s="1207"/>
      <c r="AF736" s="1207"/>
      <c r="AG736" s="1207"/>
      <c r="AH736" s="1207"/>
      <c r="AI736" s="1207"/>
      <c r="AJ736" s="1207"/>
      <c r="AK736" s="1207"/>
      <c r="AL736" s="1207"/>
      <c r="AM736" s="1207"/>
      <c r="AN736" s="1207"/>
      <c r="AO736" s="1207"/>
      <c r="AP736" s="1207"/>
      <c r="AQ736" s="1207"/>
      <c r="AR736" s="1207"/>
      <c r="AS736" s="1207"/>
      <c r="AT736" s="1207"/>
      <c r="AU736" s="1207"/>
      <c r="AV736" s="1207"/>
      <c r="AW736" s="1207"/>
      <c r="AX736" s="1207"/>
      <c r="AY736" s="1207"/>
      <c r="AZ736" s="1207"/>
      <c r="BA736" s="1207"/>
      <c r="BB736" s="1207"/>
    </row>
    <row r="737" spans="1:54" ht="15.5" x14ac:dyDescent="0.35">
      <c r="A737" s="1206" t="s">
        <v>18919</v>
      </c>
      <c r="B737" s="1207"/>
      <c r="C737" s="1207"/>
      <c r="D737" s="1207"/>
      <c r="E737" s="1207"/>
      <c r="F737" s="1207"/>
      <c r="G737" s="1207"/>
      <c r="H737" s="1207"/>
      <c r="I737" s="1207"/>
      <c r="J737" s="1207"/>
      <c r="K737" s="1207"/>
      <c r="L737" s="1207"/>
      <c r="M737" s="1207"/>
      <c r="N737" s="1207"/>
      <c r="O737" s="1207"/>
      <c r="P737" s="1207"/>
      <c r="Q737" s="1207"/>
      <c r="R737" s="1207"/>
      <c r="S737" s="1207"/>
      <c r="T737" s="1207"/>
      <c r="U737" s="1207"/>
      <c r="V737" s="1207"/>
      <c r="W737" s="1207"/>
      <c r="X737" s="1207"/>
      <c r="Y737" s="1207"/>
      <c r="Z737" s="1207"/>
      <c r="AA737" s="1207"/>
      <c r="AB737" s="1207"/>
      <c r="AC737" s="1207"/>
      <c r="AD737" s="1207"/>
      <c r="AE737" s="1207"/>
      <c r="AF737" s="1207"/>
      <c r="AG737" s="1207"/>
      <c r="AH737" s="1207"/>
      <c r="AI737" s="1207"/>
      <c r="AJ737" s="1207"/>
      <c r="AK737" s="1207"/>
      <c r="AL737" s="1207"/>
      <c r="AM737" s="1207"/>
      <c r="AN737" s="1207"/>
      <c r="AO737" s="1207"/>
      <c r="AP737" s="1207"/>
      <c r="AQ737" s="1207"/>
      <c r="AR737" s="1207"/>
      <c r="AS737" s="1207"/>
      <c r="AT737" s="1207"/>
      <c r="AU737" s="1207"/>
      <c r="AV737" s="1207"/>
      <c r="AW737" s="1207"/>
      <c r="AX737" s="1207"/>
      <c r="AY737" s="1207"/>
      <c r="AZ737" s="1207"/>
      <c r="BA737" s="1207"/>
      <c r="BB737" s="1207"/>
    </row>
    <row r="738" spans="1:54" ht="15.5" x14ac:dyDescent="0.35">
      <c r="A738" s="1206" t="s">
        <v>18902</v>
      </c>
      <c r="B738" s="1207"/>
      <c r="C738" s="1207"/>
      <c r="D738" s="1207"/>
      <c r="E738" s="1207"/>
      <c r="F738" s="1207"/>
      <c r="G738" s="1207"/>
      <c r="H738" s="1207"/>
      <c r="I738" s="1207"/>
      <c r="J738" s="1207"/>
      <c r="K738" s="1207"/>
      <c r="L738" s="1207"/>
      <c r="M738" s="1207"/>
      <c r="N738" s="1207"/>
      <c r="O738" s="1207"/>
      <c r="P738" s="1207"/>
      <c r="Q738" s="1207"/>
      <c r="R738" s="1207"/>
      <c r="S738" s="1207"/>
      <c r="T738" s="1207"/>
      <c r="U738" s="1207"/>
      <c r="V738" s="1207"/>
      <c r="W738" s="1207"/>
      <c r="X738" s="1207"/>
      <c r="Y738" s="1207"/>
      <c r="Z738" s="1207"/>
      <c r="AA738" s="1207"/>
      <c r="AB738" s="1207"/>
      <c r="AC738" s="1207"/>
      <c r="AD738" s="1207"/>
      <c r="AE738" s="1207"/>
      <c r="AF738" s="1207"/>
      <c r="AG738" s="1207"/>
      <c r="AH738" s="1207"/>
      <c r="AI738" s="1207"/>
      <c r="AJ738" s="1207"/>
      <c r="AK738" s="1207"/>
      <c r="AL738" s="1207"/>
      <c r="AM738" s="1207"/>
      <c r="AN738" s="1207"/>
      <c r="AO738" s="1207"/>
      <c r="AP738" s="1207"/>
      <c r="AQ738" s="1207"/>
      <c r="AR738" s="1207"/>
      <c r="AS738" s="1207"/>
      <c r="AT738" s="1207"/>
      <c r="AU738" s="1207"/>
      <c r="AV738" s="1207"/>
      <c r="AW738" s="1207"/>
      <c r="AX738" s="1207"/>
      <c r="AY738" s="1207"/>
      <c r="AZ738" s="1207"/>
      <c r="BA738" s="1207"/>
      <c r="BB738" s="1207"/>
    </row>
    <row r="739" spans="1:54" ht="15.5" x14ac:dyDescent="0.35">
      <c r="A739" s="1206" t="s">
        <v>18903</v>
      </c>
      <c r="B739" s="1207"/>
      <c r="C739" s="1207"/>
      <c r="D739" s="1207"/>
      <c r="E739" s="1207"/>
      <c r="F739" s="1207"/>
      <c r="G739" s="1207"/>
      <c r="H739" s="1207"/>
      <c r="I739" s="1207"/>
      <c r="J739" s="1207"/>
      <c r="K739" s="1207"/>
      <c r="L739" s="1207"/>
      <c r="M739" s="1207"/>
      <c r="N739" s="1207"/>
      <c r="O739" s="1207"/>
      <c r="P739" s="1207"/>
      <c r="Q739" s="1207"/>
      <c r="R739" s="1207"/>
      <c r="S739" s="1207"/>
      <c r="T739" s="1207"/>
      <c r="U739" s="1207"/>
      <c r="V739" s="1207"/>
      <c r="W739" s="1207"/>
      <c r="X739" s="1207"/>
      <c r="Y739" s="1207"/>
      <c r="Z739" s="1207"/>
      <c r="AA739" s="1207"/>
      <c r="AB739" s="1207"/>
      <c r="AC739" s="1207"/>
      <c r="AD739" s="1207"/>
      <c r="AE739" s="1207"/>
      <c r="AF739" s="1207"/>
      <c r="AG739" s="1207"/>
      <c r="AH739" s="1207"/>
      <c r="AI739" s="1207"/>
      <c r="AJ739" s="1207"/>
      <c r="AK739" s="1207"/>
      <c r="AL739" s="1207"/>
      <c r="AM739" s="1207"/>
      <c r="AN739" s="1207"/>
      <c r="AO739" s="1207"/>
      <c r="AP739" s="1207"/>
      <c r="AQ739" s="1207"/>
      <c r="AR739" s="1207"/>
      <c r="AS739" s="1207"/>
      <c r="AT739" s="1207"/>
      <c r="AU739" s="1207"/>
      <c r="AV739" s="1207"/>
      <c r="AW739" s="1207"/>
      <c r="AX739" s="1207"/>
      <c r="AY739" s="1207"/>
      <c r="AZ739" s="1207"/>
      <c r="BA739" s="1207"/>
      <c r="BB739" s="1207"/>
    </row>
    <row r="740" spans="1:54" ht="15.5" x14ac:dyDescent="0.35">
      <c r="A740" s="1206" t="s">
        <v>18653</v>
      </c>
      <c r="B740" s="1207"/>
      <c r="C740" s="1207"/>
      <c r="D740" s="1207"/>
      <c r="E740" s="1207"/>
      <c r="F740" s="1207"/>
      <c r="G740" s="1207"/>
      <c r="H740" s="1207"/>
      <c r="I740" s="1207"/>
      <c r="J740" s="1207"/>
      <c r="K740" s="1207"/>
      <c r="L740" s="1207"/>
      <c r="M740" s="1207"/>
      <c r="N740" s="1207"/>
      <c r="O740" s="1207"/>
      <c r="P740" s="1207"/>
      <c r="Q740" s="1207"/>
      <c r="R740" s="1207"/>
      <c r="S740" s="1207"/>
      <c r="T740" s="1207"/>
      <c r="U740" s="1207"/>
      <c r="V740" s="1207"/>
      <c r="W740" s="1207"/>
      <c r="X740" s="1207"/>
      <c r="Y740" s="1207"/>
      <c r="Z740" s="1207"/>
      <c r="AA740" s="1207"/>
      <c r="AB740" s="1207"/>
      <c r="AC740" s="1207"/>
      <c r="AD740" s="1207"/>
      <c r="AE740" s="1207"/>
      <c r="AF740" s="1207"/>
      <c r="AG740" s="1207"/>
      <c r="AH740" s="1207"/>
      <c r="AI740" s="1207"/>
      <c r="AJ740" s="1207"/>
      <c r="AK740" s="1207"/>
      <c r="AL740" s="1207"/>
      <c r="AM740" s="1207"/>
      <c r="AN740" s="1207"/>
      <c r="AO740" s="1207"/>
      <c r="AP740" s="1207"/>
      <c r="AQ740" s="1207"/>
      <c r="AR740" s="1207"/>
      <c r="AS740" s="1207"/>
      <c r="AT740" s="1207"/>
      <c r="AU740" s="1207"/>
      <c r="AV740" s="1207"/>
      <c r="AW740" s="1207"/>
      <c r="AX740" s="1207"/>
      <c r="AY740" s="1207"/>
      <c r="AZ740" s="1207"/>
      <c r="BA740" s="1207"/>
      <c r="BB740" s="1207"/>
    </row>
    <row r="741" spans="1:54" ht="15.5" x14ac:dyDescent="0.35">
      <c r="A741" s="1206"/>
      <c r="B741" s="1207" t="s">
        <v>18932</v>
      </c>
      <c r="C741" s="1207"/>
      <c r="D741" s="1207"/>
      <c r="E741" s="1207"/>
      <c r="F741" s="1207"/>
      <c r="G741" s="1207"/>
      <c r="H741" s="1207"/>
      <c r="I741" s="1207"/>
      <c r="J741" s="1207"/>
      <c r="K741" s="1207"/>
      <c r="L741" s="1207"/>
      <c r="M741" s="1207"/>
      <c r="N741" s="1207"/>
      <c r="O741" s="1207"/>
      <c r="P741" s="1207"/>
      <c r="Q741" s="1207"/>
      <c r="R741" s="1207"/>
      <c r="S741" s="1207"/>
      <c r="T741" s="1207"/>
      <c r="U741" s="1207"/>
      <c r="V741" s="1207"/>
      <c r="W741" s="1207"/>
      <c r="X741" s="1207"/>
      <c r="Y741" s="1207"/>
      <c r="Z741" s="1207"/>
      <c r="AA741" s="1207"/>
      <c r="AB741" s="1207"/>
      <c r="AC741" s="1207"/>
      <c r="AD741" s="1207"/>
      <c r="AE741" s="1207"/>
      <c r="AF741" s="1207"/>
      <c r="AG741" s="1207"/>
      <c r="AH741" s="1207"/>
      <c r="AI741" s="1207"/>
      <c r="AJ741" s="1207"/>
      <c r="AK741" s="1207"/>
      <c r="AL741" s="1207"/>
      <c r="AM741" s="1207"/>
      <c r="AN741" s="1207"/>
      <c r="AO741" s="1207"/>
      <c r="AP741" s="1207"/>
      <c r="AQ741" s="1207"/>
      <c r="AR741" s="1207"/>
      <c r="AS741" s="1207"/>
      <c r="AT741" s="1207"/>
      <c r="AU741" s="1207"/>
      <c r="AV741" s="1207"/>
      <c r="AW741" s="1207"/>
      <c r="AX741" s="1207"/>
      <c r="AY741" s="1207"/>
      <c r="AZ741" s="1207"/>
      <c r="BA741" s="1207"/>
      <c r="BB741" s="1207"/>
    </row>
    <row r="742" spans="1:54" ht="15.5" x14ac:dyDescent="0.35">
      <c r="A742" s="1206" t="s">
        <v>18933</v>
      </c>
      <c r="B742" s="1207"/>
      <c r="C742" s="1207"/>
      <c r="D742" s="1207"/>
      <c r="E742" s="1207"/>
      <c r="F742" s="1207"/>
      <c r="G742" s="1207"/>
      <c r="H742" s="1207"/>
      <c r="I742" s="1207"/>
      <c r="J742" s="1207"/>
      <c r="K742" s="1207"/>
      <c r="L742" s="1207"/>
      <c r="M742" s="1207"/>
      <c r="N742" s="1207"/>
      <c r="O742" s="1207"/>
      <c r="P742" s="1207"/>
      <c r="Q742" s="1207"/>
      <c r="R742" s="1207"/>
      <c r="S742" s="1207"/>
      <c r="T742" s="1207"/>
      <c r="U742" s="1207"/>
      <c r="V742" s="1207"/>
      <c r="W742" s="1207"/>
      <c r="X742" s="1207"/>
      <c r="Y742" s="1207"/>
      <c r="Z742" s="1207"/>
      <c r="AA742" s="1207"/>
      <c r="AB742" s="1207"/>
      <c r="AC742" s="1207"/>
      <c r="AD742" s="1207"/>
      <c r="AE742" s="1207"/>
      <c r="AF742" s="1207"/>
      <c r="AG742" s="1207"/>
      <c r="AH742" s="1207"/>
      <c r="AI742" s="1207"/>
      <c r="AJ742" s="1207"/>
      <c r="AK742" s="1207"/>
      <c r="AL742" s="1207"/>
      <c r="AM742" s="1207"/>
      <c r="AN742" s="1207"/>
      <c r="AO742" s="1207"/>
      <c r="AP742" s="1207"/>
      <c r="AQ742" s="1207"/>
      <c r="AR742" s="1207"/>
      <c r="AS742" s="1207"/>
      <c r="AT742" s="1207"/>
      <c r="AU742" s="1207"/>
      <c r="AV742" s="1207"/>
      <c r="AW742" s="1207"/>
      <c r="AX742" s="1207"/>
      <c r="AY742" s="1207"/>
      <c r="AZ742" s="1207"/>
      <c r="BA742" s="1207"/>
      <c r="BB742" s="1207"/>
    </row>
    <row r="743" spans="1:54" ht="15.5" x14ac:dyDescent="0.35">
      <c r="A743" s="1206" t="s">
        <v>18934</v>
      </c>
      <c r="B743" s="1207" t="s">
        <v>18924</v>
      </c>
      <c r="C743" s="1207"/>
      <c r="D743" s="1207"/>
      <c r="E743" s="1207"/>
      <c r="F743" s="1207"/>
      <c r="G743" s="1207"/>
      <c r="H743" s="1207"/>
      <c r="I743" s="1207"/>
      <c r="J743" s="1207"/>
      <c r="K743" s="1207"/>
      <c r="L743" s="1207"/>
      <c r="M743" s="1207"/>
      <c r="N743" s="1207"/>
      <c r="O743" s="1207"/>
      <c r="P743" s="1207"/>
      <c r="Q743" s="1207"/>
      <c r="R743" s="1207"/>
      <c r="S743" s="1207"/>
      <c r="T743" s="1207"/>
      <c r="U743" s="1207"/>
      <c r="V743" s="1207"/>
      <c r="W743" s="1207"/>
      <c r="X743" s="1207"/>
      <c r="Y743" s="1207"/>
      <c r="Z743" s="1207"/>
      <c r="AA743" s="1207"/>
      <c r="AB743" s="1207"/>
      <c r="AC743" s="1207"/>
      <c r="AD743" s="1207"/>
      <c r="AE743" s="1207"/>
      <c r="AF743" s="1207"/>
      <c r="AG743" s="1207"/>
      <c r="AH743" s="1207"/>
      <c r="AI743" s="1207"/>
      <c r="AJ743" s="1207"/>
      <c r="AK743" s="1207"/>
      <c r="AL743" s="1207"/>
      <c r="AM743" s="1207"/>
      <c r="AN743" s="1207"/>
      <c r="AO743" s="1207"/>
      <c r="AP743" s="1207"/>
      <c r="AQ743" s="1207"/>
      <c r="AR743" s="1207"/>
      <c r="AS743" s="1207"/>
      <c r="AT743" s="1207"/>
      <c r="AU743" s="1207"/>
      <c r="AV743" s="1207"/>
      <c r="AW743" s="1207"/>
      <c r="AX743" s="1207"/>
      <c r="AY743" s="1207"/>
      <c r="AZ743" s="1207"/>
      <c r="BA743" s="1207"/>
      <c r="BB743" s="1207"/>
    </row>
    <row r="744" spans="1:54" ht="15.5" x14ac:dyDescent="0.35">
      <c r="A744" s="1206" t="s">
        <v>18925</v>
      </c>
      <c r="B744" s="1207" t="s">
        <v>18628</v>
      </c>
      <c r="C744" s="1207"/>
      <c r="D744" s="1207"/>
      <c r="E744" s="1207"/>
      <c r="F744" s="1207"/>
      <c r="G744" s="1207"/>
      <c r="H744" s="1207"/>
      <c r="I744" s="1207"/>
      <c r="J744" s="1207"/>
      <c r="K744" s="1207"/>
      <c r="L744" s="1207"/>
      <c r="M744" s="1207"/>
      <c r="N744" s="1207"/>
      <c r="O744" s="1207"/>
      <c r="P744" s="1207"/>
      <c r="Q744" s="1207"/>
      <c r="R744" s="1207"/>
      <c r="S744" s="1207"/>
      <c r="T744" s="1207"/>
      <c r="U744" s="1207"/>
      <c r="V744" s="1207"/>
      <c r="W744" s="1207"/>
      <c r="X744" s="1207"/>
      <c r="Y744" s="1207"/>
      <c r="Z744" s="1207"/>
      <c r="AA744" s="1207"/>
      <c r="AB744" s="1207"/>
      <c r="AC744" s="1207"/>
      <c r="AD744" s="1207"/>
      <c r="AE744" s="1207"/>
      <c r="AF744" s="1207"/>
      <c r="AG744" s="1207"/>
      <c r="AH744" s="1207"/>
      <c r="AI744" s="1207"/>
      <c r="AJ744" s="1207"/>
      <c r="AK744" s="1207"/>
      <c r="AL744" s="1207"/>
      <c r="AM744" s="1207"/>
      <c r="AN744" s="1207"/>
      <c r="AO744" s="1207"/>
      <c r="AP744" s="1207"/>
      <c r="AQ744" s="1207"/>
      <c r="AR744" s="1207"/>
      <c r="AS744" s="1207"/>
      <c r="AT744" s="1207"/>
      <c r="AU744" s="1207"/>
      <c r="AV744" s="1207"/>
      <c r="AW744" s="1207"/>
      <c r="AX744" s="1207"/>
      <c r="AY744" s="1207"/>
      <c r="AZ744" s="1207"/>
      <c r="BA744" s="1207"/>
      <c r="BB744" s="1207"/>
    </row>
    <row r="745" spans="1:54" ht="15.5" x14ac:dyDescent="0.35">
      <c r="A745" s="1206" t="s">
        <v>18915</v>
      </c>
      <c r="B745" s="1207"/>
      <c r="C745" s="1207"/>
      <c r="D745" s="1207"/>
      <c r="E745" s="1207"/>
      <c r="F745" s="1207"/>
      <c r="G745" s="1207"/>
      <c r="H745" s="1207"/>
      <c r="I745" s="1207"/>
      <c r="J745" s="1207"/>
      <c r="K745" s="1207"/>
      <c r="L745" s="1207"/>
      <c r="M745" s="1207"/>
      <c r="N745" s="1207"/>
      <c r="O745" s="1207"/>
      <c r="P745" s="1207"/>
      <c r="Q745" s="1207"/>
      <c r="R745" s="1207"/>
      <c r="S745" s="1207"/>
      <c r="T745" s="1207"/>
      <c r="U745" s="1207"/>
      <c r="V745" s="1207"/>
      <c r="W745" s="1207"/>
      <c r="X745" s="1207"/>
      <c r="Y745" s="1207"/>
      <c r="Z745" s="1207"/>
      <c r="AA745" s="1207"/>
      <c r="AB745" s="1207"/>
      <c r="AC745" s="1207"/>
      <c r="AD745" s="1207"/>
      <c r="AE745" s="1207"/>
      <c r="AF745" s="1207"/>
      <c r="AG745" s="1207"/>
      <c r="AH745" s="1207"/>
      <c r="AI745" s="1207"/>
      <c r="AJ745" s="1207"/>
      <c r="AK745" s="1207"/>
      <c r="AL745" s="1207"/>
      <c r="AM745" s="1207"/>
      <c r="AN745" s="1207"/>
      <c r="AO745" s="1207"/>
      <c r="AP745" s="1207"/>
      <c r="AQ745" s="1207"/>
      <c r="AR745" s="1207"/>
      <c r="AS745" s="1207"/>
      <c r="AT745" s="1207"/>
      <c r="AU745" s="1207"/>
      <c r="AV745" s="1207"/>
      <c r="AW745" s="1207"/>
      <c r="AX745" s="1207"/>
      <c r="AY745" s="1207"/>
      <c r="AZ745" s="1207"/>
      <c r="BA745" s="1207"/>
      <c r="BB745" s="1207"/>
    </row>
    <row r="746" spans="1:54" ht="15.5" x14ac:dyDescent="0.35">
      <c r="A746" s="1206" t="s">
        <v>18916</v>
      </c>
      <c r="B746" s="1207"/>
      <c r="C746" s="1207"/>
      <c r="D746" s="1207"/>
      <c r="E746" s="1207"/>
      <c r="F746" s="1207"/>
      <c r="G746" s="1207"/>
      <c r="H746" s="1207"/>
      <c r="I746" s="1207"/>
      <c r="J746" s="1207"/>
      <c r="K746" s="1207"/>
      <c r="L746" s="1207"/>
      <c r="M746" s="1207"/>
      <c r="N746" s="1207"/>
      <c r="O746" s="1207"/>
      <c r="P746" s="1207"/>
      <c r="Q746" s="1207"/>
      <c r="R746" s="1207"/>
      <c r="S746" s="1207"/>
      <c r="T746" s="1207"/>
      <c r="U746" s="1207"/>
      <c r="V746" s="1207"/>
      <c r="W746" s="1207"/>
      <c r="X746" s="1207"/>
      <c r="Y746" s="1207"/>
      <c r="Z746" s="1207"/>
      <c r="AA746" s="1207"/>
      <c r="AB746" s="1207"/>
      <c r="AC746" s="1207"/>
      <c r="AD746" s="1207"/>
      <c r="AE746" s="1207"/>
      <c r="AF746" s="1207"/>
      <c r="AG746" s="1207"/>
      <c r="AH746" s="1207"/>
      <c r="AI746" s="1207"/>
      <c r="AJ746" s="1207"/>
      <c r="AK746" s="1207"/>
      <c r="AL746" s="1207"/>
      <c r="AM746" s="1207"/>
      <c r="AN746" s="1207"/>
      <c r="AO746" s="1207"/>
      <c r="AP746" s="1207"/>
      <c r="AQ746" s="1207"/>
      <c r="AR746" s="1207"/>
      <c r="AS746" s="1207"/>
      <c r="AT746" s="1207"/>
      <c r="AU746" s="1207"/>
      <c r="AV746" s="1207"/>
      <c r="AW746" s="1207"/>
      <c r="AX746" s="1207"/>
      <c r="AY746" s="1207"/>
      <c r="AZ746" s="1207"/>
      <c r="BA746" s="1207"/>
      <c r="BB746" s="1207"/>
    </row>
    <row r="747" spans="1:54" ht="15.5" x14ac:dyDescent="0.35">
      <c r="A747" s="1206" t="s">
        <v>18917</v>
      </c>
      <c r="B747" s="1207"/>
      <c r="C747" s="1207"/>
      <c r="D747" s="1207"/>
      <c r="E747" s="1207"/>
      <c r="F747" s="1207"/>
      <c r="G747" s="1207"/>
      <c r="H747" s="1207"/>
      <c r="I747" s="1207"/>
      <c r="J747" s="1207"/>
      <c r="K747" s="1207"/>
      <c r="L747" s="1207"/>
      <c r="M747" s="1207"/>
      <c r="N747" s="1207"/>
      <c r="O747" s="1207"/>
      <c r="P747" s="1207"/>
      <c r="Q747" s="1207"/>
      <c r="R747" s="1207"/>
      <c r="S747" s="1207"/>
      <c r="T747" s="1207"/>
      <c r="U747" s="1207"/>
      <c r="V747" s="1207"/>
      <c r="W747" s="1207"/>
      <c r="X747" s="1207"/>
      <c r="Y747" s="1207"/>
      <c r="Z747" s="1207"/>
      <c r="AA747" s="1207"/>
      <c r="AB747" s="1207"/>
      <c r="AC747" s="1207"/>
      <c r="AD747" s="1207"/>
      <c r="AE747" s="1207"/>
      <c r="AF747" s="1207"/>
      <c r="AG747" s="1207"/>
      <c r="AH747" s="1207"/>
      <c r="AI747" s="1207"/>
      <c r="AJ747" s="1207"/>
      <c r="AK747" s="1207"/>
      <c r="AL747" s="1207"/>
      <c r="AM747" s="1207"/>
      <c r="AN747" s="1207"/>
      <c r="AO747" s="1207"/>
      <c r="AP747" s="1207"/>
      <c r="AQ747" s="1207"/>
      <c r="AR747" s="1207"/>
      <c r="AS747" s="1207"/>
      <c r="AT747" s="1207"/>
      <c r="AU747" s="1207"/>
      <c r="AV747" s="1207"/>
      <c r="AW747" s="1207"/>
      <c r="AX747" s="1207"/>
      <c r="AY747" s="1207"/>
      <c r="AZ747" s="1207"/>
      <c r="BA747" s="1207"/>
      <c r="BB747" s="1207"/>
    </row>
    <row r="748" spans="1:54" ht="15.5" x14ac:dyDescent="0.35">
      <c r="A748" s="1206" t="s">
        <v>18918</v>
      </c>
      <c r="B748" s="1207"/>
      <c r="C748" s="1207"/>
      <c r="D748" s="1207"/>
      <c r="E748" s="1207"/>
      <c r="F748" s="1207"/>
      <c r="G748" s="1207"/>
      <c r="H748" s="1207"/>
      <c r="I748" s="1207"/>
      <c r="J748" s="1207"/>
      <c r="K748" s="1207"/>
      <c r="L748" s="1207"/>
      <c r="M748" s="1207"/>
      <c r="N748" s="1207"/>
      <c r="O748" s="1207"/>
      <c r="P748" s="1207"/>
      <c r="Q748" s="1207"/>
      <c r="R748" s="1207"/>
      <c r="S748" s="1207"/>
      <c r="T748" s="1207"/>
      <c r="U748" s="1207"/>
      <c r="V748" s="1207"/>
      <c r="W748" s="1207"/>
      <c r="X748" s="1207"/>
      <c r="Y748" s="1207"/>
      <c r="Z748" s="1207"/>
      <c r="AA748" s="1207"/>
      <c r="AB748" s="1207"/>
      <c r="AC748" s="1207"/>
      <c r="AD748" s="1207"/>
      <c r="AE748" s="1207"/>
      <c r="AF748" s="1207"/>
      <c r="AG748" s="1207"/>
      <c r="AH748" s="1207"/>
      <c r="AI748" s="1207"/>
      <c r="AJ748" s="1207"/>
      <c r="AK748" s="1207"/>
      <c r="AL748" s="1207"/>
      <c r="AM748" s="1207"/>
      <c r="AN748" s="1207"/>
      <c r="AO748" s="1207"/>
      <c r="AP748" s="1207"/>
      <c r="AQ748" s="1207"/>
      <c r="AR748" s="1207"/>
      <c r="AS748" s="1207"/>
      <c r="AT748" s="1207"/>
      <c r="AU748" s="1207"/>
      <c r="AV748" s="1207"/>
      <c r="AW748" s="1207"/>
      <c r="AX748" s="1207"/>
      <c r="AY748" s="1207"/>
      <c r="AZ748" s="1207"/>
      <c r="BA748" s="1207"/>
      <c r="BB748" s="1207"/>
    </row>
    <row r="749" spans="1:54" ht="15.5" x14ac:dyDescent="0.35">
      <c r="A749" s="1206" t="s">
        <v>18919</v>
      </c>
      <c r="B749" s="1207"/>
      <c r="C749" s="1207"/>
      <c r="D749" s="1207"/>
      <c r="E749" s="1207"/>
      <c r="F749" s="1207"/>
      <c r="G749" s="1207"/>
      <c r="H749" s="1207"/>
      <c r="I749" s="1207"/>
      <c r="J749" s="1207"/>
      <c r="K749" s="1207"/>
      <c r="L749" s="1207"/>
      <c r="M749" s="1207"/>
      <c r="N749" s="1207"/>
      <c r="O749" s="1207"/>
      <c r="P749" s="1207"/>
      <c r="Q749" s="1207"/>
      <c r="R749" s="1207"/>
      <c r="S749" s="1207"/>
      <c r="T749" s="1207"/>
      <c r="U749" s="1207"/>
      <c r="V749" s="1207"/>
      <c r="W749" s="1207"/>
      <c r="X749" s="1207"/>
      <c r="Y749" s="1207"/>
      <c r="Z749" s="1207"/>
      <c r="AA749" s="1207"/>
      <c r="AB749" s="1207"/>
      <c r="AC749" s="1207"/>
      <c r="AD749" s="1207"/>
      <c r="AE749" s="1207"/>
      <c r="AF749" s="1207"/>
      <c r="AG749" s="1207"/>
      <c r="AH749" s="1207"/>
      <c r="AI749" s="1207"/>
      <c r="AJ749" s="1207"/>
      <c r="AK749" s="1207"/>
      <c r="AL749" s="1207"/>
      <c r="AM749" s="1207"/>
      <c r="AN749" s="1207"/>
      <c r="AO749" s="1207"/>
      <c r="AP749" s="1207"/>
      <c r="AQ749" s="1207"/>
      <c r="AR749" s="1207"/>
      <c r="AS749" s="1207"/>
      <c r="AT749" s="1207"/>
      <c r="AU749" s="1207"/>
      <c r="AV749" s="1207"/>
      <c r="AW749" s="1207"/>
      <c r="AX749" s="1207"/>
      <c r="AY749" s="1207"/>
      <c r="AZ749" s="1207"/>
      <c r="BA749" s="1207"/>
      <c r="BB749" s="1207"/>
    </row>
    <row r="750" spans="1:54" ht="15.5" x14ac:dyDescent="0.35">
      <c r="A750" s="1206" t="s">
        <v>18902</v>
      </c>
      <c r="B750" s="1207"/>
      <c r="C750" s="1207"/>
      <c r="D750" s="1207"/>
      <c r="E750" s="1207"/>
      <c r="F750" s="1207"/>
      <c r="G750" s="1207"/>
      <c r="H750" s="1207"/>
      <c r="I750" s="1207"/>
      <c r="J750" s="1207"/>
      <c r="K750" s="1207"/>
      <c r="L750" s="1207"/>
      <c r="M750" s="1207"/>
      <c r="N750" s="1207"/>
      <c r="O750" s="1207"/>
      <c r="P750" s="1207"/>
      <c r="Q750" s="1207"/>
      <c r="R750" s="1207"/>
      <c r="S750" s="1207"/>
      <c r="T750" s="1207"/>
      <c r="U750" s="1207"/>
      <c r="V750" s="1207"/>
      <c r="W750" s="1207"/>
      <c r="X750" s="1207"/>
      <c r="Y750" s="1207"/>
      <c r="Z750" s="1207"/>
      <c r="AA750" s="1207"/>
      <c r="AB750" s="1207"/>
      <c r="AC750" s="1207"/>
      <c r="AD750" s="1207"/>
      <c r="AE750" s="1207"/>
      <c r="AF750" s="1207"/>
      <c r="AG750" s="1207"/>
      <c r="AH750" s="1207"/>
      <c r="AI750" s="1207"/>
      <c r="AJ750" s="1207"/>
      <c r="AK750" s="1207"/>
      <c r="AL750" s="1207"/>
      <c r="AM750" s="1207"/>
      <c r="AN750" s="1207"/>
      <c r="AO750" s="1207"/>
      <c r="AP750" s="1207"/>
      <c r="AQ750" s="1207"/>
      <c r="AR750" s="1207"/>
      <c r="AS750" s="1207"/>
      <c r="AT750" s="1207"/>
      <c r="AU750" s="1207"/>
      <c r="AV750" s="1207"/>
      <c r="AW750" s="1207"/>
      <c r="AX750" s="1207"/>
      <c r="AY750" s="1207"/>
      <c r="AZ750" s="1207"/>
      <c r="BA750" s="1207"/>
      <c r="BB750" s="1207"/>
    </row>
    <row r="751" spans="1:54" ht="15.5" x14ac:dyDescent="0.35">
      <c r="A751" s="1206" t="s">
        <v>18903</v>
      </c>
      <c r="B751" s="1207"/>
      <c r="C751" s="1207"/>
      <c r="D751" s="1207"/>
      <c r="E751" s="1207"/>
      <c r="F751" s="1207"/>
      <c r="G751" s="1207"/>
      <c r="H751" s="1207"/>
      <c r="I751" s="1207"/>
      <c r="J751" s="1207"/>
      <c r="K751" s="1207"/>
      <c r="L751" s="1207"/>
      <c r="M751" s="1207"/>
      <c r="N751" s="1207"/>
      <c r="O751" s="1207"/>
      <c r="P751" s="1207"/>
      <c r="Q751" s="1207"/>
      <c r="R751" s="1207"/>
      <c r="S751" s="1207"/>
      <c r="T751" s="1207"/>
      <c r="U751" s="1207"/>
      <c r="V751" s="1207"/>
      <c r="W751" s="1207"/>
      <c r="X751" s="1207"/>
      <c r="Y751" s="1207"/>
      <c r="Z751" s="1207"/>
      <c r="AA751" s="1207"/>
      <c r="AB751" s="1207"/>
      <c r="AC751" s="1207"/>
      <c r="AD751" s="1207"/>
      <c r="AE751" s="1207"/>
      <c r="AF751" s="1207"/>
      <c r="AG751" s="1207"/>
      <c r="AH751" s="1207"/>
      <c r="AI751" s="1207"/>
      <c r="AJ751" s="1207"/>
      <c r="AK751" s="1207"/>
      <c r="AL751" s="1207"/>
      <c r="AM751" s="1207"/>
      <c r="AN751" s="1207"/>
      <c r="AO751" s="1207"/>
      <c r="AP751" s="1207"/>
      <c r="AQ751" s="1207"/>
      <c r="AR751" s="1207"/>
      <c r="AS751" s="1207"/>
      <c r="AT751" s="1207"/>
      <c r="AU751" s="1207"/>
      <c r="AV751" s="1207"/>
      <c r="AW751" s="1207"/>
      <c r="AX751" s="1207"/>
      <c r="AY751" s="1207"/>
      <c r="AZ751" s="1207"/>
      <c r="BA751" s="1207"/>
      <c r="BB751" s="1207"/>
    </row>
    <row r="752" spans="1:54" ht="15.5" x14ac:dyDescent="0.35">
      <c r="A752" s="1206" t="s">
        <v>18653</v>
      </c>
      <c r="B752" s="1207"/>
      <c r="C752" s="1207"/>
      <c r="D752" s="1207"/>
      <c r="E752" s="1207"/>
      <c r="F752" s="1207"/>
      <c r="G752" s="1207"/>
      <c r="H752" s="1207"/>
      <c r="I752" s="1207"/>
      <c r="J752" s="1207"/>
      <c r="K752" s="1207"/>
      <c r="L752" s="1207"/>
      <c r="M752" s="1207"/>
      <c r="N752" s="1207"/>
      <c r="O752" s="1207"/>
      <c r="P752" s="1207"/>
      <c r="Q752" s="1207"/>
      <c r="R752" s="1207"/>
      <c r="S752" s="1207"/>
      <c r="T752" s="1207"/>
      <c r="U752" s="1207"/>
      <c r="V752" s="1207"/>
      <c r="W752" s="1207"/>
      <c r="X752" s="1207"/>
      <c r="Y752" s="1207"/>
      <c r="Z752" s="1207"/>
      <c r="AA752" s="1207"/>
      <c r="AB752" s="1207"/>
      <c r="AC752" s="1207"/>
      <c r="AD752" s="1207"/>
      <c r="AE752" s="1207"/>
      <c r="AF752" s="1207"/>
      <c r="AG752" s="1207"/>
      <c r="AH752" s="1207"/>
      <c r="AI752" s="1207"/>
      <c r="AJ752" s="1207"/>
      <c r="AK752" s="1207"/>
      <c r="AL752" s="1207"/>
      <c r="AM752" s="1207"/>
      <c r="AN752" s="1207"/>
      <c r="AO752" s="1207"/>
      <c r="AP752" s="1207"/>
      <c r="AQ752" s="1207"/>
      <c r="AR752" s="1207"/>
      <c r="AS752" s="1207"/>
      <c r="AT752" s="1207"/>
      <c r="AU752" s="1207"/>
      <c r="AV752" s="1207"/>
      <c r="AW752" s="1207"/>
      <c r="AX752" s="1207"/>
      <c r="AY752" s="1207"/>
      <c r="AZ752" s="1207"/>
      <c r="BA752" s="1207"/>
      <c r="BB752" s="1207"/>
    </row>
    <row r="753" spans="1:54" ht="15.5" x14ac:dyDescent="0.35">
      <c r="A753" s="1206"/>
      <c r="B753" s="1207" t="s">
        <v>18657</v>
      </c>
      <c r="C753" s="1207"/>
      <c r="D753" s="1207"/>
      <c r="E753" s="1207"/>
      <c r="F753" s="1207"/>
      <c r="G753" s="1207"/>
      <c r="H753" s="1207"/>
      <c r="I753" s="1207"/>
      <c r="J753" s="1207"/>
      <c r="K753" s="1207"/>
      <c r="L753" s="1207"/>
      <c r="M753" s="1207"/>
      <c r="N753" s="1207"/>
      <c r="O753" s="1207"/>
      <c r="P753" s="1207"/>
      <c r="Q753" s="1207"/>
      <c r="R753" s="1207"/>
      <c r="S753" s="1207"/>
      <c r="T753" s="1207"/>
      <c r="U753" s="1207"/>
      <c r="V753" s="1207"/>
      <c r="W753" s="1207"/>
      <c r="X753" s="1207"/>
      <c r="Y753" s="1207"/>
      <c r="Z753" s="1207"/>
      <c r="AA753" s="1207"/>
      <c r="AB753" s="1207"/>
      <c r="AC753" s="1207"/>
      <c r="AD753" s="1207"/>
      <c r="AE753" s="1207"/>
      <c r="AF753" s="1207"/>
      <c r="AG753" s="1207"/>
      <c r="AH753" s="1207"/>
      <c r="AI753" s="1207"/>
      <c r="AJ753" s="1207"/>
      <c r="AK753" s="1207"/>
      <c r="AL753" s="1207"/>
      <c r="AM753" s="1207"/>
      <c r="AN753" s="1207"/>
      <c r="AO753" s="1207"/>
      <c r="AP753" s="1207"/>
      <c r="AQ753" s="1207"/>
      <c r="AR753" s="1207"/>
      <c r="AS753" s="1207"/>
      <c r="AT753" s="1207"/>
      <c r="AU753" s="1207"/>
      <c r="AV753" s="1207"/>
      <c r="AW753" s="1207"/>
      <c r="AX753" s="1207"/>
      <c r="AY753" s="1207"/>
      <c r="AZ753" s="1207"/>
      <c r="BA753" s="1207"/>
      <c r="BB753" s="1207"/>
    </row>
    <row r="754" spans="1:54" ht="15.5" x14ac:dyDescent="0.35">
      <c r="A754" s="1206" t="s">
        <v>18658</v>
      </c>
      <c r="B754" s="1207"/>
      <c r="C754" s="1207"/>
      <c r="D754" s="1207"/>
      <c r="E754" s="1207"/>
      <c r="F754" s="1207"/>
      <c r="G754" s="1207"/>
      <c r="H754" s="1207"/>
      <c r="I754" s="1207"/>
      <c r="J754" s="1207"/>
      <c r="K754" s="1207"/>
      <c r="L754" s="1207"/>
      <c r="M754" s="1207"/>
      <c r="N754" s="1207"/>
      <c r="O754" s="1207"/>
      <c r="P754" s="1207"/>
      <c r="Q754" s="1207"/>
      <c r="R754" s="1207"/>
      <c r="S754" s="1207"/>
      <c r="T754" s="1207"/>
      <c r="U754" s="1207"/>
      <c r="V754" s="1207"/>
      <c r="W754" s="1207"/>
      <c r="X754" s="1207"/>
      <c r="Y754" s="1207"/>
      <c r="Z754" s="1207"/>
      <c r="AA754" s="1207"/>
      <c r="AB754" s="1207"/>
      <c r="AC754" s="1207"/>
      <c r="AD754" s="1207"/>
      <c r="AE754" s="1207"/>
      <c r="AF754" s="1207"/>
      <c r="AG754" s="1207"/>
      <c r="AH754" s="1207"/>
      <c r="AI754" s="1207"/>
      <c r="AJ754" s="1207"/>
      <c r="AK754" s="1207"/>
      <c r="AL754" s="1207"/>
      <c r="AM754" s="1207"/>
      <c r="AN754" s="1207"/>
      <c r="AO754" s="1207"/>
      <c r="AP754" s="1207"/>
      <c r="AQ754" s="1207"/>
      <c r="AR754" s="1207"/>
      <c r="AS754" s="1207"/>
      <c r="AT754" s="1207"/>
      <c r="AU754" s="1207"/>
      <c r="AV754" s="1207"/>
      <c r="AW754" s="1207"/>
      <c r="AX754" s="1207"/>
      <c r="AY754" s="1207"/>
      <c r="AZ754" s="1207"/>
      <c r="BA754" s="1207"/>
      <c r="BB754" s="1207"/>
    </row>
    <row r="755" spans="1:54" ht="15.5" x14ac:dyDescent="0.35">
      <c r="A755" s="1206" t="s">
        <v>18922</v>
      </c>
      <c r="B755" s="1207" t="s">
        <v>18924</v>
      </c>
      <c r="C755" s="1207"/>
      <c r="D755" s="1207"/>
      <c r="E755" s="1207"/>
      <c r="F755" s="1207"/>
      <c r="G755" s="1207"/>
      <c r="H755" s="1207"/>
      <c r="I755" s="1207"/>
      <c r="J755" s="1207"/>
      <c r="K755" s="1207"/>
      <c r="L755" s="1207"/>
      <c r="M755" s="1207"/>
      <c r="N755" s="1207"/>
      <c r="O755" s="1207"/>
      <c r="P755" s="1207"/>
      <c r="Q755" s="1207"/>
      <c r="R755" s="1207"/>
      <c r="S755" s="1207"/>
      <c r="T755" s="1207"/>
      <c r="U755" s="1207"/>
      <c r="V755" s="1207"/>
      <c r="W755" s="1207"/>
      <c r="X755" s="1207"/>
      <c r="Y755" s="1207"/>
      <c r="Z755" s="1207"/>
      <c r="AA755" s="1207"/>
      <c r="AB755" s="1207"/>
      <c r="AC755" s="1207"/>
      <c r="AD755" s="1207"/>
      <c r="AE755" s="1207"/>
      <c r="AF755" s="1207"/>
      <c r="AG755" s="1207"/>
      <c r="AH755" s="1207"/>
      <c r="AI755" s="1207"/>
      <c r="AJ755" s="1207"/>
      <c r="AK755" s="1207"/>
      <c r="AL755" s="1207"/>
      <c r="AM755" s="1207"/>
      <c r="AN755" s="1207"/>
      <c r="AO755" s="1207"/>
      <c r="AP755" s="1207"/>
      <c r="AQ755" s="1207"/>
      <c r="AR755" s="1207"/>
      <c r="AS755" s="1207"/>
      <c r="AT755" s="1207"/>
      <c r="AU755" s="1207"/>
      <c r="AV755" s="1207"/>
      <c r="AW755" s="1207"/>
      <c r="AX755" s="1207"/>
      <c r="AY755" s="1207"/>
      <c r="AZ755" s="1207"/>
      <c r="BA755" s="1207"/>
      <c r="BB755" s="1207"/>
    </row>
    <row r="756" spans="1:54" ht="15.5" x14ac:dyDescent="0.35">
      <c r="A756" s="1206" t="s">
        <v>18925</v>
      </c>
      <c r="B756" s="1207" t="s">
        <v>18628</v>
      </c>
      <c r="C756" s="1207"/>
      <c r="D756" s="1207"/>
      <c r="E756" s="1207"/>
      <c r="F756" s="1207"/>
      <c r="G756" s="1207"/>
      <c r="H756" s="1207"/>
      <c r="I756" s="1207"/>
      <c r="J756" s="1207"/>
      <c r="K756" s="1207"/>
      <c r="L756" s="1207"/>
      <c r="M756" s="1207"/>
      <c r="N756" s="1207"/>
      <c r="O756" s="1207"/>
      <c r="P756" s="1207"/>
      <c r="Q756" s="1207"/>
      <c r="R756" s="1207"/>
      <c r="S756" s="1207"/>
      <c r="T756" s="1207"/>
      <c r="U756" s="1207"/>
      <c r="V756" s="1207"/>
      <c r="W756" s="1207"/>
      <c r="X756" s="1207"/>
      <c r="Y756" s="1207"/>
      <c r="Z756" s="1207"/>
      <c r="AA756" s="1207"/>
      <c r="AB756" s="1207"/>
      <c r="AC756" s="1207"/>
      <c r="AD756" s="1207"/>
      <c r="AE756" s="1207"/>
      <c r="AF756" s="1207"/>
      <c r="AG756" s="1207"/>
      <c r="AH756" s="1207"/>
      <c r="AI756" s="1207"/>
      <c r="AJ756" s="1207"/>
      <c r="AK756" s="1207"/>
      <c r="AL756" s="1207"/>
      <c r="AM756" s="1207"/>
      <c r="AN756" s="1207"/>
      <c r="AO756" s="1207"/>
      <c r="AP756" s="1207"/>
      <c r="AQ756" s="1207"/>
      <c r="AR756" s="1207"/>
      <c r="AS756" s="1207"/>
      <c r="AT756" s="1207"/>
      <c r="AU756" s="1207"/>
      <c r="AV756" s="1207"/>
      <c r="AW756" s="1207"/>
      <c r="AX756" s="1207"/>
      <c r="AY756" s="1207"/>
      <c r="AZ756" s="1207"/>
      <c r="BA756" s="1207"/>
      <c r="BB756" s="1207"/>
    </row>
    <row r="757" spans="1:54" ht="15.5" x14ac:dyDescent="0.35">
      <c r="A757" s="1206" t="s">
        <v>18915</v>
      </c>
      <c r="B757" s="1207"/>
      <c r="C757" s="1207"/>
      <c r="D757" s="1207"/>
      <c r="E757" s="1207"/>
      <c r="F757" s="1207"/>
      <c r="G757" s="1207"/>
      <c r="H757" s="1207"/>
      <c r="I757" s="1207"/>
      <c r="J757" s="1207"/>
      <c r="K757" s="1207"/>
      <c r="L757" s="1207"/>
      <c r="M757" s="1207"/>
      <c r="N757" s="1207"/>
      <c r="O757" s="1207"/>
      <c r="P757" s="1207"/>
      <c r="Q757" s="1207"/>
      <c r="R757" s="1207"/>
      <c r="S757" s="1207"/>
      <c r="T757" s="1207"/>
      <c r="U757" s="1207"/>
      <c r="V757" s="1207"/>
      <c r="W757" s="1207"/>
      <c r="X757" s="1207"/>
      <c r="Y757" s="1207"/>
      <c r="Z757" s="1207"/>
      <c r="AA757" s="1207"/>
      <c r="AB757" s="1207"/>
      <c r="AC757" s="1207"/>
      <c r="AD757" s="1207"/>
      <c r="AE757" s="1207"/>
      <c r="AF757" s="1207"/>
      <c r="AG757" s="1207"/>
      <c r="AH757" s="1207"/>
      <c r="AI757" s="1207"/>
      <c r="AJ757" s="1207"/>
      <c r="AK757" s="1207"/>
      <c r="AL757" s="1207"/>
      <c r="AM757" s="1207"/>
      <c r="AN757" s="1207"/>
      <c r="AO757" s="1207"/>
      <c r="AP757" s="1207"/>
      <c r="AQ757" s="1207"/>
      <c r="AR757" s="1207"/>
      <c r="AS757" s="1207"/>
      <c r="AT757" s="1207"/>
      <c r="AU757" s="1207"/>
      <c r="AV757" s="1207"/>
      <c r="AW757" s="1207"/>
      <c r="AX757" s="1207"/>
      <c r="AY757" s="1207"/>
      <c r="AZ757" s="1207"/>
      <c r="BA757" s="1207"/>
      <c r="BB757" s="1207"/>
    </row>
    <row r="758" spans="1:54" ht="15.5" x14ac:dyDescent="0.35">
      <c r="A758" s="1206" t="s">
        <v>18916</v>
      </c>
      <c r="B758" s="1207"/>
      <c r="C758" s="1207"/>
      <c r="D758" s="1207"/>
      <c r="E758" s="1207"/>
      <c r="F758" s="1207"/>
      <c r="G758" s="1207"/>
      <c r="H758" s="1207"/>
      <c r="I758" s="1207"/>
      <c r="J758" s="1207"/>
      <c r="K758" s="1207"/>
      <c r="L758" s="1207"/>
      <c r="M758" s="1207"/>
      <c r="N758" s="1207"/>
      <c r="O758" s="1207"/>
      <c r="P758" s="1207"/>
      <c r="Q758" s="1207"/>
      <c r="R758" s="1207"/>
      <c r="S758" s="1207"/>
      <c r="T758" s="1207"/>
      <c r="U758" s="1207"/>
      <c r="V758" s="1207"/>
      <c r="W758" s="1207"/>
      <c r="X758" s="1207"/>
      <c r="Y758" s="1207"/>
      <c r="Z758" s="1207"/>
      <c r="AA758" s="1207"/>
      <c r="AB758" s="1207"/>
      <c r="AC758" s="1207"/>
      <c r="AD758" s="1207"/>
      <c r="AE758" s="1207"/>
      <c r="AF758" s="1207"/>
      <c r="AG758" s="1207"/>
      <c r="AH758" s="1207"/>
      <c r="AI758" s="1207"/>
      <c r="AJ758" s="1207"/>
      <c r="AK758" s="1207"/>
      <c r="AL758" s="1207"/>
      <c r="AM758" s="1207"/>
      <c r="AN758" s="1207"/>
      <c r="AO758" s="1207"/>
      <c r="AP758" s="1207"/>
      <c r="AQ758" s="1207"/>
      <c r="AR758" s="1207"/>
      <c r="AS758" s="1207"/>
      <c r="AT758" s="1207"/>
      <c r="AU758" s="1207"/>
      <c r="AV758" s="1207"/>
      <c r="AW758" s="1207"/>
      <c r="AX758" s="1207"/>
      <c r="AY758" s="1207"/>
      <c r="AZ758" s="1207"/>
      <c r="BA758" s="1207"/>
      <c r="BB758" s="1207"/>
    </row>
    <row r="759" spans="1:54" ht="15.5" x14ac:dyDescent="0.35">
      <c r="A759" s="1206" t="s">
        <v>18917</v>
      </c>
      <c r="B759" s="1207"/>
      <c r="C759" s="1207"/>
      <c r="D759" s="1207"/>
      <c r="E759" s="1207"/>
      <c r="F759" s="1207"/>
      <c r="G759" s="1207"/>
      <c r="H759" s="1207"/>
      <c r="I759" s="1207"/>
      <c r="J759" s="1207"/>
      <c r="K759" s="1207"/>
      <c r="L759" s="1207"/>
      <c r="M759" s="1207"/>
      <c r="N759" s="1207"/>
      <c r="O759" s="1207"/>
      <c r="P759" s="1207"/>
      <c r="Q759" s="1207"/>
      <c r="R759" s="1207"/>
      <c r="S759" s="1207"/>
      <c r="T759" s="1207"/>
      <c r="U759" s="1207"/>
      <c r="V759" s="1207"/>
      <c r="W759" s="1207"/>
      <c r="X759" s="1207"/>
      <c r="Y759" s="1207"/>
      <c r="Z759" s="1207"/>
      <c r="AA759" s="1207"/>
      <c r="AB759" s="1207"/>
      <c r="AC759" s="1207"/>
      <c r="AD759" s="1207"/>
      <c r="AE759" s="1207"/>
      <c r="AF759" s="1207"/>
      <c r="AG759" s="1207"/>
      <c r="AH759" s="1207"/>
      <c r="AI759" s="1207"/>
      <c r="AJ759" s="1207"/>
      <c r="AK759" s="1207"/>
      <c r="AL759" s="1207"/>
      <c r="AM759" s="1207"/>
      <c r="AN759" s="1207"/>
      <c r="AO759" s="1207"/>
      <c r="AP759" s="1207"/>
      <c r="AQ759" s="1207"/>
      <c r="AR759" s="1207"/>
      <c r="AS759" s="1207"/>
      <c r="AT759" s="1207"/>
      <c r="AU759" s="1207"/>
      <c r="AV759" s="1207"/>
      <c r="AW759" s="1207"/>
      <c r="AX759" s="1207"/>
      <c r="AY759" s="1207"/>
      <c r="AZ759" s="1207"/>
      <c r="BA759" s="1207"/>
      <c r="BB759" s="1207"/>
    </row>
    <row r="760" spans="1:54" ht="15.5" x14ac:dyDescent="0.35">
      <c r="A760" s="1206" t="s">
        <v>18918</v>
      </c>
      <c r="B760" s="1207"/>
      <c r="C760" s="1207"/>
      <c r="D760" s="1207"/>
      <c r="E760" s="1207"/>
      <c r="F760" s="1207"/>
      <c r="G760" s="1207"/>
      <c r="H760" s="1207"/>
      <c r="I760" s="1207"/>
      <c r="J760" s="1207"/>
      <c r="K760" s="1207"/>
      <c r="L760" s="1207"/>
      <c r="M760" s="1207"/>
      <c r="N760" s="1207"/>
      <c r="O760" s="1207"/>
      <c r="P760" s="1207"/>
      <c r="Q760" s="1207"/>
      <c r="R760" s="1207"/>
      <c r="S760" s="1207"/>
      <c r="T760" s="1207"/>
      <c r="U760" s="1207"/>
      <c r="V760" s="1207"/>
      <c r="W760" s="1207"/>
      <c r="X760" s="1207"/>
      <c r="Y760" s="1207"/>
      <c r="Z760" s="1207"/>
      <c r="AA760" s="1207"/>
      <c r="AB760" s="1207"/>
      <c r="AC760" s="1207"/>
      <c r="AD760" s="1207"/>
      <c r="AE760" s="1207"/>
      <c r="AF760" s="1207"/>
      <c r="AG760" s="1207"/>
      <c r="AH760" s="1207"/>
      <c r="AI760" s="1207"/>
      <c r="AJ760" s="1207"/>
      <c r="AK760" s="1207"/>
      <c r="AL760" s="1207"/>
      <c r="AM760" s="1207"/>
      <c r="AN760" s="1207"/>
      <c r="AO760" s="1207"/>
      <c r="AP760" s="1207"/>
      <c r="AQ760" s="1207"/>
      <c r="AR760" s="1207"/>
      <c r="AS760" s="1207"/>
      <c r="AT760" s="1207"/>
      <c r="AU760" s="1207"/>
      <c r="AV760" s="1207"/>
      <c r="AW760" s="1207"/>
      <c r="AX760" s="1207"/>
      <c r="AY760" s="1207"/>
      <c r="AZ760" s="1207"/>
      <c r="BA760" s="1207"/>
      <c r="BB760" s="1207"/>
    </row>
    <row r="761" spans="1:54" ht="15.5" x14ac:dyDescent="0.35">
      <c r="A761" s="1206" t="s">
        <v>18919</v>
      </c>
      <c r="B761" s="1207"/>
      <c r="C761" s="1207"/>
      <c r="D761" s="1207"/>
      <c r="E761" s="1207"/>
      <c r="F761" s="1207"/>
      <c r="G761" s="1207"/>
      <c r="H761" s="1207"/>
      <c r="I761" s="1207"/>
      <c r="J761" s="1207"/>
      <c r="K761" s="1207"/>
      <c r="L761" s="1207"/>
      <c r="M761" s="1207"/>
      <c r="N761" s="1207"/>
      <c r="O761" s="1207"/>
      <c r="P761" s="1207"/>
      <c r="Q761" s="1207"/>
      <c r="R761" s="1207"/>
      <c r="S761" s="1207"/>
      <c r="T761" s="1207"/>
      <c r="U761" s="1207"/>
      <c r="V761" s="1207"/>
      <c r="W761" s="1207"/>
      <c r="X761" s="1207"/>
      <c r="Y761" s="1207"/>
      <c r="Z761" s="1207"/>
      <c r="AA761" s="1207"/>
      <c r="AB761" s="1207"/>
      <c r="AC761" s="1207"/>
      <c r="AD761" s="1207"/>
      <c r="AE761" s="1207"/>
      <c r="AF761" s="1207"/>
      <c r="AG761" s="1207"/>
      <c r="AH761" s="1207"/>
      <c r="AI761" s="1207"/>
      <c r="AJ761" s="1207"/>
      <c r="AK761" s="1207"/>
      <c r="AL761" s="1207"/>
      <c r="AM761" s="1207"/>
      <c r="AN761" s="1207"/>
      <c r="AO761" s="1207"/>
      <c r="AP761" s="1207"/>
      <c r="AQ761" s="1207"/>
      <c r="AR761" s="1207"/>
      <c r="AS761" s="1207"/>
      <c r="AT761" s="1207"/>
      <c r="AU761" s="1207"/>
      <c r="AV761" s="1207"/>
      <c r="AW761" s="1207"/>
      <c r="AX761" s="1207"/>
      <c r="AY761" s="1207"/>
      <c r="AZ761" s="1207"/>
      <c r="BA761" s="1207"/>
      <c r="BB761" s="1207"/>
    </row>
    <row r="762" spans="1:54" ht="15.5" x14ac:dyDescent="0.35">
      <c r="A762" s="1206" t="s">
        <v>18902</v>
      </c>
      <c r="B762" s="1207"/>
      <c r="C762" s="1207"/>
      <c r="D762" s="1207"/>
      <c r="E762" s="1207"/>
      <c r="F762" s="1207"/>
      <c r="G762" s="1207"/>
      <c r="H762" s="1207"/>
      <c r="I762" s="1207"/>
      <c r="J762" s="1207"/>
      <c r="K762" s="1207"/>
      <c r="L762" s="1207"/>
      <c r="M762" s="1207"/>
      <c r="N762" s="1207"/>
      <c r="O762" s="1207"/>
      <c r="P762" s="1207"/>
      <c r="Q762" s="1207"/>
      <c r="R762" s="1207"/>
      <c r="S762" s="1207"/>
      <c r="T762" s="1207"/>
      <c r="U762" s="1207"/>
      <c r="V762" s="1207"/>
      <c r="W762" s="1207"/>
      <c r="X762" s="1207"/>
      <c r="Y762" s="1207"/>
      <c r="Z762" s="1207"/>
      <c r="AA762" s="1207"/>
      <c r="AB762" s="1207"/>
      <c r="AC762" s="1207"/>
      <c r="AD762" s="1207"/>
      <c r="AE762" s="1207"/>
      <c r="AF762" s="1207"/>
      <c r="AG762" s="1207"/>
      <c r="AH762" s="1207"/>
      <c r="AI762" s="1207"/>
      <c r="AJ762" s="1207"/>
      <c r="AK762" s="1207"/>
      <c r="AL762" s="1207"/>
      <c r="AM762" s="1207"/>
      <c r="AN762" s="1207"/>
      <c r="AO762" s="1207"/>
      <c r="AP762" s="1207"/>
      <c r="AQ762" s="1207"/>
      <c r="AR762" s="1207"/>
      <c r="AS762" s="1207"/>
      <c r="AT762" s="1207"/>
      <c r="AU762" s="1207"/>
      <c r="AV762" s="1207"/>
      <c r="AW762" s="1207"/>
      <c r="AX762" s="1207"/>
      <c r="AY762" s="1207"/>
      <c r="AZ762" s="1207"/>
      <c r="BA762" s="1207"/>
      <c r="BB762" s="1207"/>
    </row>
    <row r="763" spans="1:54" ht="15.5" x14ac:dyDescent="0.35">
      <c r="A763" s="1206" t="s">
        <v>18903</v>
      </c>
      <c r="B763" s="1207"/>
      <c r="C763" s="1207"/>
      <c r="D763" s="1207"/>
      <c r="E763" s="1207"/>
      <c r="F763" s="1207"/>
      <c r="G763" s="1207"/>
      <c r="H763" s="1207"/>
      <c r="I763" s="1207"/>
      <c r="J763" s="1207"/>
      <c r="K763" s="1207"/>
      <c r="L763" s="1207"/>
      <c r="M763" s="1207"/>
      <c r="N763" s="1207"/>
      <c r="O763" s="1207"/>
      <c r="P763" s="1207"/>
      <c r="Q763" s="1207"/>
      <c r="R763" s="1207"/>
      <c r="S763" s="1207"/>
      <c r="T763" s="1207"/>
      <c r="U763" s="1207"/>
      <c r="V763" s="1207"/>
      <c r="W763" s="1207"/>
      <c r="X763" s="1207"/>
      <c r="Y763" s="1207"/>
      <c r="Z763" s="1207"/>
      <c r="AA763" s="1207"/>
      <c r="AB763" s="1207"/>
      <c r="AC763" s="1207"/>
      <c r="AD763" s="1207"/>
      <c r="AE763" s="1207"/>
      <c r="AF763" s="1207"/>
      <c r="AG763" s="1207"/>
      <c r="AH763" s="1207"/>
      <c r="AI763" s="1207"/>
      <c r="AJ763" s="1207"/>
      <c r="AK763" s="1207"/>
      <c r="AL763" s="1207"/>
      <c r="AM763" s="1207"/>
      <c r="AN763" s="1207"/>
      <c r="AO763" s="1207"/>
      <c r="AP763" s="1207"/>
      <c r="AQ763" s="1207"/>
      <c r="AR763" s="1207"/>
      <c r="AS763" s="1207"/>
      <c r="AT763" s="1207"/>
      <c r="AU763" s="1207"/>
      <c r="AV763" s="1207"/>
      <c r="AW763" s="1207"/>
      <c r="AX763" s="1207"/>
      <c r="AY763" s="1207"/>
      <c r="AZ763" s="1207"/>
      <c r="BA763" s="1207"/>
      <c r="BB763" s="1207"/>
    </row>
    <row r="764" spans="1:54" ht="15.5" x14ac:dyDescent="0.35">
      <c r="A764" s="1206" t="s">
        <v>18653</v>
      </c>
      <c r="B764" s="1207"/>
      <c r="C764" s="1207"/>
      <c r="D764" s="1207"/>
      <c r="E764" s="1207"/>
      <c r="F764" s="1207"/>
      <c r="G764" s="1207"/>
      <c r="H764" s="1207"/>
      <c r="I764" s="1207"/>
      <c r="J764" s="1207"/>
      <c r="K764" s="1207"/>
      <c r="L764" s="1207"/>
      <c r="M764" s="1207"/>
      <c r="N764" s="1207"/>
      <c r="O764" s="1207"/>
      <c r="P764" s="1207"/>
      <c r="Q764" s="1207"/>
      <c r="R764" s="1207"/>
      <c r="S764" s="1207"/>
      <c r="T764" s="1207"/>
      <c r="U764" s="1207"/>
      <c r="V764" s="1207"/>
      <c r="W764" s="1207"/>
      <c r="X764" s="1207"/>
      <c r="Y764" s="1207"/>
      <c r="Z764" s="1207"/>
      <c r="AA764" s="1207"/>
      <c r="AB764" s="1207"/>
      <c r="AC764" s="1207"/>
      <c r="AD764" s="1207"/>
      <c r="AE764" s="1207"/>
      <c r="AF764" s="1207"/>
      <c r="AG764" s="1207"/>
      <c r="AH764" s="1207"/>
      <c r="AI764" s="1207"/>
      <c r="AJ764" s="1207"/>
      <c r="AK764" s="1207"/>
      <c r="AL764" s="1207"/>
      <c r="AM764" s="1207"/>
      <c r="AN764" s="1207"/>
      <c r="AO764" s="1207"/>
      <c r="AP764" s="1207"/>
      <c r="AQ764" s="1207"/>
      <c r="AR764" s="1207"/>
      <c r="AS764" s="1207"/>
      <c r="AT764" s="1207"/>
      <c r="AU764" s="1207"/>
      <c r="AV764" s="1207"/>
      <c r="AW764" s="1207"/>
      <c r="AX764" s="1207"/>
      <c r="AY764" s="1207"/>
      <c r="AZ764" s="1207"/>
      <c r="BA764" s="1207"/>
      <c r="BB764" s="1207"/>
    </row>
    <row r="765" spans="1:54" ht="15.5" x14ac:dyDescent="0.35">
      <c r="A765" s="1206" t="s">
        <v>18935</v>
      </c>
      <c r="B765" s="1207"/>
      <c r="C765" s="1207"/>
      <c r="D765" s="1207"/>
      <c r="E765" s="1207"/>
      <c r="F765" s="1207"/>
      <c r="G765" s="1207"/>
      <c r="H765" s="1207"/>
      <c r="I765" s="1207"/>
      <c r="J765" s="1207"/>
      <c r="K765" s="1207"/>
      <c r="L765" s="1207"/>
      <c r="M765" s="1207"/>
      <c r="N765" s="1207"/>
      <c r="O765" s="1207"/>
      <c r="P765" s="1207"/>
      <c r="Q765" s="1207"/>
      <c r="R765" s="1207"/>
      <c r="S765" s="1207"/>
      <c r="T765" s="1207"/>
      <c r="U765" s="1207"/>
      <c r="V765" s="1207"/>
      <c r="W765" s="1207"/>
      <c r="X765" s="1207"/>
      <c r="Y765" s="1207"/>
      <c r="Z765" s="1207"/>
      <c r="AA765" s="1207"/>
      <c r="AB765" s="1207"/>
      <c r="AC765" s="1207"/>
      <c r="AD765" s="1207"/>
      <c r="AE765" s="1207"/>
      <c r="AF765" s="1207"/>
      <c r="AG765" s="1207"/>
      <c r="AH765" s="1207"/>
      <c r="AI765" s="1207"/>
      <c r="AJ765" s="1207"/>
      <c r="AK765" s="1207"/>
      <c r="AL765" s="1207"/>
      <c r="AM765" s="1207"/>
      <c r="AN765" s="1207"/>
      <c r="AO765" s="1207"/>
      <c r="AP765" s="1207"/>
      <c r="AQ765" s="1207"/>
      <c r="AR765" s="1207"/>
      <c r="AS765" s="1207"/>
      <c r="AT765" s="1207"/>
      <c r="AU765" s="1207"/>
      <c r="AV765" s="1207"/>
      <c r="AW765" s="1207"/>
      <c r="AX765" s="1207"/>
      <c r="AY765" s="1207"/>
      <c r="AZ765" s="1207"/>
      <c r="BA765" s="1207"/>
      <c r="BB765" s="1207"/>
    </row>
    <row r="766" spans="1:54" ht="15.5" x14ac:dyDescent="0.35">
      <c r="A766" s="1206" t="s">
        <v>18927</v>
      </c>
      <c r="B766" s="1207"/>
      <c r="C766" s="1207"/>
      <c r="D766" s="1207"/>
      <c r="E766" s="1207"/>
      <c r="F766" s="1207"/>
      <c r="G766" s="1207"/>
      <c r="H766" s="1207"/>
      <c r="I766" s="1207"/>
      <c r="J766" s="1207"/>
      <c r="K766" s="1207"/>
      <c r="L766" s="1207"/>
      <c r="M766" s="1207"/>
      <c r="N766" s="1207"/>
      <c r="O766" s="1207"/>
      <c r="P766" s="1207"/>
      <c r="Q766" s="1207"/>
      <c r="R766" s="1207"/>
      <c r="S766" s="1207"/>
      <c r="T766" s="1207"/>
      <c r="U766" s="1207"/>
      <c r="V766" s="1207"/>
      <c r="W766" s="1207"/>
      <c r="X766" s="1207"/>
      <c r="Y766" s="1207"/>
      <c r="Z766" s="1207"/>
      <c r="AA766" s="1207"/>
      <c r="AB766" s="1207"/>
      <c r="AC766" s="1207"/>
      <c r="AD766" s="1207"/>
      <c r="AE766" s="1207"/>
      <c r="AF766" s="1207"/>
      <c r="AG766" s="1207"/>
      <c r="AH766" s="1207"/>
      <c r="AI766" s="1207"/>
      <c r="AJ766" s="1207"/>
      <c r="AK766" s="1207"/>
      <c r="AL766" s="1207"/>
      <c r="AM766" s="1207"/>
      <c r="AN766" s="1207"/>
      <c r="AO766" s="1207"/>
      <c r="AP766" s="1207"/>
      <c r="AQ766" s="1207"/>
      <c r="AR766" s="1207"/>
      <c r="AS766" s="1207"/>
      <c r="AT766" s="1207"/>
      <c r="AU766" s="1207"/>
      <c r="AV766" s="1207"/>
      <c r="AW766" s="1207"/>
      <c r="AX766" s="1207"/>
      <c r="AY766" s="1207"/>
      <c r="AZ766" s="1207"/>
      <c r="BA766" s="1207"/>
      <c r="BB766" s="1207"/>
    </row>
    <row r="767" spans="1:54" ht="15.5" x14ac:dyDescent="0.35">
      <c r="A767" s="1206" t="s">
        <v>18936</v>
      </c>
      <c r="B767" s="1207" t="s">
        <v>18671</v>
      </c>
      <c r="C767" s="1207"/>
      <c r="D767" s="1207"/>
      <c r="E767" s="1207"/>
      <c r="F767" s="1207"/>
      <c r="G767" s="1207"/>
      <c r="H767" s="1207"/>
      <c r="I767" s="1207"/>
      <c r="J767" s="1207"/>
      <c r="K767" s="1207"/>
      <c r="L767" s="1207"/>
      <c r="M767" s="1207"/>
      <c r="N767" s="1207"/>
      <c r="O767" s="1207"/>
      <c r="P767" s="1207"/>
      <c r="Q767" s="1207"/>
      <c r="R767" s="1207"/>
      <c r="S767" s="1207"/>
      <c r="T767" s="1207"/>
      <c r="U767" s="1207"/>
      <c r="V767" s="1207"/>
      <c r="W767" s="1207"/>
      <c r="X767" s="1207"/>
      <c r="Y767" s="1207"/>
      <c r="Z767" s="1207"/>
      <c r="AA767" s="1207"/>
      <c r="AB767" s="1207"/>
      <c r="AC767" s="1207"/>
      <c r="AD767" s="1207"/>
      <c r="AE767" s="1207"/>
      <c r="AF767" s="1207"/>
      <c r="AG767" s="1207"/>
      <c r="AH767" s="1207"/>
      <c r="AI767" s="1207"/>
      <c r="AJ767" s="1207"/>
      <c r="AK767" s="1207"/>
      <c r="AL767" s="1207"/>
      <c r="AM767" s="1207"/>
      <c r="AN767" s="1207"/>
      <c r="AO767" s="1207"/>
      <c r="AP767" s="1207"/>
      <c r="AQ767" s="1207"/>
      <c r="AR767" s="1207"/>
      <c r="AS767" s="1207"/>
      <c r="AT767" s="1207"/>
      <c r="AU767" s="1207"/>
      <c r="AV767" s="1207"/>
      <c r="AW767" s="1207"/>
      <c r="AX767" s="1207"/>
      <c r="AY767" s="1207"/>
      <c r="AZ767" s="1207"/>
      <c r="BA767" s="1207"/>
      <c r="BB767" s="1207"/>
    </row>
    <row r="768" spans="1:54" ht="15.5" x14ac:dyDescent="0.35">
      <c r="A768" s="1206" t="s">
        <v>18672</v>
      </c>
      <c r="B768" s="1207"/>
      <c r="C768" s="1207"/>
      <c r="D768" s="1207"/>
      <c r="E768" s="1207"/>
      <c r="F768" s="1207"/>
      <c r="G768" s="1207"/>
      <c r="H768" s="1207"/>
      <c r="I768" s="1207"/>
      <c r="J768" s="1207"/>
      <c r="K768" s="1207"/>
      <c r="L768" s="1207"/>
      <c r="M768" s="1207"/>
      <c r="N768" s="1207"/>
      <c r="O768" s="1207"/>
      <c r="P768" s="1207"/>
      <c r="Q768" s="1207"/>
      <c r="R768" s="1207"/>
      <c r="S768" s="1207"/>
      <c r="T768" s="1207"/>
      <c r="U768" s="1207"/>
      <c r="V768" s="1207"/>
      <c r="W768" s="1207"/>
      <c r="X768" s="1207"/>
      <c r="Y768" s="1207"/>
      <c r="Z768" s="1207"/>
      <c r="AA768" s="1207"/>
      <c r="AB768" s="1207"/>
      <c r="AC768" s="1207"/>
      <c r="AD768" s="1207"/>
      <c r="AE768" s="1207"/>
      <c r="AF768" s="1207"/>
      <c r="AG768" s="1207"/>
      <c r="AH768" s="1207"/>
      <c r="AI768" s="1207"/>
      <c r="AJ768" s="1207"/>
      <c r="AK768" s="1207"/>
      <c r="AL768" s="1207"/>
      <c r="AM768" s="1207"/>
      <c r="AN768" s="1207"/>
      <c r="AO768" s="1207"/>
      <c r="AP768" s="1207"/>
      <c r="AQ768" s="1207"/>
      <c r="AR768" s="1207"/>
      <c r="AS768" s="1207"/>
      <c r="AT768" s="1207"/>
      <c r="AU768" s="1207"/>
      <c r="AV768" s="1207"/>
      <c r="AW768" s="1207"/>
      <c r="AX768" s="1207"/>
      <c r="AY768" s="1207"/>
      <c r="AZ768" s="1207"/>
      <c r="BA768" s="1207"/>
      <c r="BB768" s="1207"/>
    </row>
    <row r="769" spans="1:54" ht="15.5" x14ac:dyDescent="0.35">
      <c r="A769" s="1206" t="s">
        <v>18921</v>
      </c>
      <c r="B769" s="1207"/>
      <c r="C769" s="1207"/>
      <c r="D769" s="1207"/>
      <c r="E769" s="1207"/>
      <c r="F769" s="1207"/>
      <c r="G769" s="1207"/>
      <c r="H769" s="1207"/>
      <c r="I769" s="1207"/>
      <c r="J769" s="1207"/>
      <c r="K769" s="1207"/>
      <c r="L769" s="1207"/>
      <c r="M769" s="1207"/>
      <c r="N769" s="1207"/>
      <c r="O769" s="1207"/>
      <c r="P769" s="1207"/>
      <c r="Q769" s="1207"/>
      <c r="R769" s="1207"/>
      <c r="S769" s="1207"/>
      <c r="T769" s="1207"/>
      <c r="U769" s="1207"/>
      <c r="V769" s="1207"/>
      <c r="W769" s="1207"/>
      <c r="X769" s="1207"/>
      <c r="Y769" s="1207"/>
      <c r="Z769" s="1207"/>
      <c r="AA769" s="1207"/>
      <c r="AB769" s="1207"/>
      <c r="AC769" s="1207"/>
      <c r="AD769" s="1207"/>
      <c r="AE769" s="1207"/>
      <c r="AF769" s="1207"/>
      <c r="AG769" s="1207"/>
      <c r="AH769" s="1207"/>
      <c r="AI769" s="1207"/>
      <c r="AJ769" s="1207"/>
      <c r="AK769" s="1207"/>
      <c r="AL769" s="1207"/>
      <c r="AM769" s="1207"/>
      <c r="AN769" s="1207"/>
      <c r="AO769" s="1207"/>
      <c r="AP769" s="1207"/>
      <c r="AQ769" s="1207"/>
      <c r="AR769" s="1207"/>
      <c r="AS769" s="1207"/>
      <c r="AT769" s="1207"/>
      <c r="AU769" s="1207"/>
      <c r="AV769" s="1207"/>
      <c r="AW769" s="1207"/>
      <c r="AX769" s="1207"/>
      <c r="AY769" s="1207"/>
      <c r="AZ769" s="1207"/>
      <c r="BA769" s="1207"/>
      <c r="BB769" s="1207"/>
    </row>
    <row r="770" spans="1:54" ht="15.5" x14ac:dyDescent="0.35">
      <c r="A770" s="1206" t="s">
        <v>18747</v>
      </c>
      <c r="B770" s="1207"/>
      <c r="C770" s="1207"/>
      <c r="D770" s="1207"/>
      <c r="E770" s="1207"/>
      <c r="F770" s="1207"/>
      <c r="G770" s="1207"/>
      <c r="H770" s="1207"/>
      <c r="I770" s="1207"/>
      <c r="J770" s="1207"/>
      <c r="K770" s="1207"/>
      <c r="L770" s="1207"/>
      <c r="M770" s="1207"/>
      <c r="N770" s="1207"/>
      <c r="O770" s="1207"/>
      <c r="P770" s="1207"/>
      <c r="Q770" s="1207"/>
      <c r="R770" s="1207"/>
      <c r="S770" s="1207"/>
      <c r="T770" s="1207"/>
      <c r="U770" s="1207"/>
      <c r="V770" s="1207"/>
      <c r="W770" s="1207"/>
      <c r="X770" s="1207"/>
      <c r="Y770" s="1207"/>
      <c r="Z770" s="1207"/>
      <c r="AA770" s="1207"/>
      <c r="AB770" s="1207"/>
      <c r="AC770" s="1207"/>
      <c r="AD770" s="1207"/>
      <c r="AE770" s="1207"/>
      <c r="AF770" s="1207"/>
      <c r="AG770" s="1207"/>
      <c r="AH770" s="1207"/>
      <c r="AI770" s="1207"/>
      <c r="AJ770" s="1207"/>
      <c r="AK770" s="1207"/>
      <c r="AL770" s="1207"/>
      <c r="AM770" s="1207"/>
      <c r="AN770" s="1207"/>
      <c r="AO770" s="1207"/>
      <c r="AP770" s="1207"/>
      <c r="AQ770" s="1207"/>
      <c r="AR770" s="1207"/>
      <c r="AS770" s="1207"/>
      <c r="AT770" s="1207"/>
      <c r="AU770" s="1207"/>
      <c r="AV770" s="1207"/>
      <c r="AW770" s="1207"/>
      <c r="AX770" s="1207"/>
      <c r="AY770" s="1207"/>
      <c r="AZ770" s="1207"/>
      <c r="BA770" s="1207"/>
      <c r="BB770" s="1207"/>
    </row>
    <row r="771" spans="1:54" ht="15.5" x14ac:dyDescent="0.35">
      <c r="A771" s="1206" t="s">
        <v>18748</v>
      </c>
      <c r="B771" s="1207"/>
      <c r="C771" s="1207"/>
      <c r="D771" s="1207"/>
      <c r="E771" s="1207"/>
      <c r="F771" s="1207"/>
      <c r="G771" s="1207"/>
      <c r="H771" s="1207"/>
      <c r="I771" s="1207"/>
      <c r="J771" s="1207"/>
      <c r="K771" s="1207"/>
      <c r="L771" s="1207"/>
      <c r="M771" s="1207"/>
      <c r="N771" s="1207"/>
      <c r="O771" s="1207"/>
      <c r="P771" s="1207"/>
      <c r="Q771" s="1207"/>
      <c r="R771" s="1207"/>
      <c r="S771" s="1207"/>
      <c r="T771" s="1207"/>
      <c r="U771" s="1207"/>
      <c r="V771" s="1207"/>
      <c r="W771" s="1207"/>
      <c r="X771" s="1207"/>
      <c r="Y771" s="1207"/>
      <c r="Z771" s="1207"/>
      <c r="AA771" s="1207"/>
      <c r="AB771" s="1207"/>
      <c r="AC771" s="1207"/>
      <c r="AD771" s="1207"/>
      <c r="AE771" s="1207"/>
      <c r="AF771" s="1207"/>
      <c r="AG771" s="1207"/>
      <c r="AH771" s="1207"/>
      <c r="AI771" s="1207"/>
      <c r="AJ771" s="1207"/>
      <c r="AK771" s="1207"/>
      <c r="AL771" s="1207"/>
      <c r="AM771" s="1207"/>
      <c r="AN771" s="1207"/>
      <c r="AO771" s="1207"/>
      <c r="AP771" s="1207"/>
      <c r="AQ771" s="1207"/>
      <c r="AR771" s="1207"/>
      <c r="AS771" s="1207"/>
      <c r="AT771" s="1207"/>
      <c r="AU771" s="1207"/>
      <c r="AV771" s="1207"/>
      <c r="AW771" s="1207"/>
      <c r="AX771" s="1207"/>
      <c r="AY771" s="1207"/>
      <c r="AZ771" s="1207"/>
      <c r="BA771" s="1207"/>
      <c r="BB771" s="1207"/>
    </row>
    <row r="772" spans="1:54" ht="15.5" x14ac:dyDescent="0.35">
      <c r="A772" s="1206" t="s">
        <v>18922</v>
      </c>
      <c r="B772" s="1207"/>
      <c r="C772" s="1207"/>
      <c r="D772" s="1207"/>
      <c r="E772" s="1207"/>
      <c r="F772" s="1207"/>
      <c r="G772" s="1207"/>
      <c r="H772" s="1207"/>
      <c r="I772" s="1207"/>
      <c r="J772" s="1207"/>
      <c r="K772" s="1207"/>
      <c r="L772" s="1207"/>
      <c r="M772" s="1207"/>
      <c r="N772" s="1207"/>
      <c r="O772" s="1207"/>
      <c r="P772" s="1207"/>
      <c r="Q772" s="1207"/>
      <c r="R772" s="1207"/>
      <c r="S772" s="1207"/>
      <c r="T772" s="1207"/>
      <c r="U772" s="1207"/>
      <c r="V772" s="1207"/>
      <c r="W772" s="1207"/>
      <c r="X772" s="1207"/>
      <c r="Y772" s="1207"/>
      <c r="Z772" s="1207"/>
      <c r="AA772" s="1207"/>
      <c r="AB772" s="1207"/>
      <c r="AC772" s="1207"/>
      <c r="AD772" s="1207"/>
      <c r="AE772" s="1207"/>
      <c r="AF772" s="1207"/>
      <c r="AG772" s="1207"/>
      <c r="AH772" s="1207"/>
      <c r="AI772" s="1207"/>
      <c r="AJ772" s="1207"/>
      <c r="AK772" s="1207"/>
      <c r="AL772" s="1207"/>
      <c r="AM772" s="1207"/>
      <c r="AN772" s="1207"/>
      <c r="AO772" s="1207"/>
      <c r="AP772" s="1207"/>
      <c r="AQ772" s="1207"/>
      <c r="AR772" s="1207"/>
      <c r="AS772" s="1207"/>
      <c r="AT772" s="1207"/>
      <c r="AU772" s="1207"/>
      <c r="AV772" s="1207"/>
      <c r="AW772" s="1207"/>
      <c r="AX772" s="1207"/>
      <c r="AY772" s="1207"/>
      <c r="AZ772" s="1207"/>
      <c r="BA772" s="1207"/>
      <c r="BB772" s="1207"/>
    </row>
    <row r="773" spans="1:54" ht="15.5" x14ac:dyDescent="0.35">
      <c r="A773" s="1206" t="s">
        <v>18612</v>
      </c>
      <c r="B773" s="1207"/>
      <c r="C773" s="1207"/>
      <c r="D773" s="1207"/>
      <c r="E773" s="1207"/>
      <c r="F773" s="1207"/>
      <c r="G773" s="1207"/>
      <c r="H773" s="1207"/>
      <c r="I773" s="1207"/>
      <c r="J773" s="1207"/>
      <c r="K773" s="1207"/>
      <c r="L773" s="1207"/>
      <c r="M773" s="1207"/>
      <c r="N773" s="1207"/>
      <c r="O773" s="1207"/>
      <c r="P773" s="1207"/>
      <c r="Q773" s="1207"/>
      <c r="R773" s="1207"/>
      <c r="S773" s="1207"/>
      <c r="T773" s="1207"/>
      <c r="U773" s="1207"/>
      <c r="V773" s="1207"/>
      <c r="W773" s="1207"/>
      <c r="X773" s="1207"/>
      <c r="Y773" s="1207"/>
      <c r="Z773" s="1207"/>
      <c r="AA773" s="1207"/>
      <c r="AB773" s="1207"/>
      <c r="AC773" s="1207"/>
      <c r="AD773" s="1207"/>
      <c r="AE773" s="1207"/>
      <c r="AF773" s="1207"/>
      <c r="AG773" s="1207"/>
      <c r="AH773" s="1207"/>
      <c r="AI773" s="1207"/>
      <c r="AJ773" s="1207"/>
      <c r="AK773" s="1207"/>
      <c r="AL773" s="1207"/>
      <c r="AM773" s="1207"/>
      <c r="AN773" s="1207"/>
      <c r="AO773" s="1207"/>
      <c r="AP773" s="1207"/>
      <c r="AQ773" s="1207"/>
      <c r="AR773" s="1207"/>
      <c r="AS773" s="1207"/>
      <c r="AT773" s="1207"/>
      <c r="AU773" s="1207"/>
      <c r="AV773" s="1207"/>
      <c r="AW773" s="1207"/>
      <c r="AX773" s="1207"/>
      <c r="AY773" s="1207"/>
      <c r="AZ773" s="1207"/>
      <c r="BA773" s="1207"/>
      <c r="BB773" s="1207"/>
    </row>
    <row r="774" spans="1:54" ht="15.5" x14ac:dyDescent="0.35">
      <c r="A774" s="1206" t="s">
        <v>18613</v>
      </c>
      <c r="B774" s="1207"/>
      <c r="C774" s="1207"/>
      <c r="D774" s="1207"/>
      <c r="E774" s="1207"/>
      <c r="F774" s="1207"/>
      <c r="G774" s="1207"/>
      <c r="H774" s="1207"/>
      <c r="I774" s="1207"/>
      <c r="J774" s="1207"/>
      <c r="K774" s="1207"/>
      <c r="L774" s="1207"/>
      <c r="M774" s="1207"/>
      <c r="N774" s="1207"/>
      <c r="O774" s="1207"/>
      <c r="P774" s="1207"/>
      <c r="Q774" s="1207"/>
      <c r="R774" s="1207"/>
      <c r="S774" s="1207"/>
      <c r="T774" s="1207"/>
      <c r="U774" s="1207"/>
      <c r="V774" s="1207"/>
      <c r="W774" s="1207"/>
      <c r="X774" s="1207"/>
      <c r="Y774" s="1207"/>
      <c r="Z774" s="1207"/>
      <c r="AA774" s="1207"/>
      <c r="AB774" s="1207"/>
      <c r="AC774" s="1207"/>
      <c r="AD774" s="1207"/>
      <c r="AE774" s="1207"/>
      <c r="AF774" s="1207"/>
      <c r="AG774" s="1207"/>
      <c r="AH774" s="1207"/>
      <c r="AI774" s="1207"/>
      <c r="AJ774" s="1207"/>
      <c r="AK774" s="1207"/>
      <c r="AL774" s="1207"/>
      <c r="AM774" s="1207"/>
      <c r="AN774" s="1207"/>
      <c r="AO774" s="1207"/>
      <c r="AP774" s="1207"/>
      <c r="AQ774" s="1207"/>
      <c r="AR774" s="1207"/>
      <c r="AS774" s="1207"/>
      <c r="AT774" s="1207"/>
      <c r="AU774" s="1207"/>
      <c r="AV774" s="1207"/>
      <c r="AW774" s="1207"/>
      <c r="AX774" s="1207"/>
      <c r="AY774" s="1207"/>
      <c r="AZ774" s="1207"/>
      <c r="BA774" s="1207"/>
      <c r="BB774" s="1207"/>
    </row>
    <row r="775" spans="1:54" ht="15.5" x14ac:dyDescent="0.35">
      <c r="A775" s="1206" t="s">
        <v>18923</v>
      </c>
      <c r="B775" s="1207" t="s">
        <v>18929</v>
      </c>
      <c r="C775" s="1207"/>
      <c r="D775" s="1207"/>
      <c r="E775" s="1207"/>
      <c r="F775" s="1207"/>
      <c r="G775" s="1207"/>
      <c r="H775" s="1207"/>
      <c r="I775" s="1207"/>
      <c r="J775" s="1207"/>
      <c r="K775" s="1207"/>
      <c r="L775" s="1207"/>
      <c r="M775" s="1207"/>
      <c r="N775" s="1207"/>
      <c r="O775" s="1207"/>
      <c r="P775" s="1207"/>
      <c r="Q775" s="1207"/>
      <c r="R775" s="1207"/>
      <c r="S775" s="1207"/>
      <c r="T775" s="1207"/>
      <c r="U775" s="1207"/>
      <c r="V775" s="1207"/>
      <c r="W775" s="1207"/>
      <c r="X775" s="1207"/>
      <c r="Y775" s="1207"/>
      <c r="Z775" s="1207"/>
      <c r="AA775" s="1207"/>
      <c r="AB775" s="1207"/>
      <c r="AC775" s="1207"/>
      <c r="AD775" s="1207"/>
      <c r="AE775" s="1207"/>
      <c r="AF775" s="1207"/>
      <c r="AG775" s="1207"/>
      <c r="AH775" s="1207"/>
      <c r="AI775" s="1207"/>
      <c r="AJ775" s="1207"/>
      <c r="AK775" s="1207"/>
      <c r="AL775" s="1207"/>
      <c r="AM775" s="1207"/>
      <c r="AN775" s="1207"/>
      <c r="AO775" s="1207"/>
      <c r="AP775" s="1207"/>
      <c r="AQ775" s="1207"/>
      <c r="AR775" s="1207"/>
      <c r="AS775" s="1207"/>
      <c r="AT775" s="1207"/>
      <c r="AU775" s="1207"/>
      <c r="AV775" s="1207"/>
      <c r="AW775" s="1207"/>
      <c r="AX775" s="1207"/>
      <c r="AY775" s="1207"/>
      <c r="AZ775" s="1207"/>
      <c r="BA775" s="1207"/>
      <c r="BB775" s="1207"/>
    </row>
    <row r="776" spans="1:54" ht="15.5" x14ac:dyDescent="0.35">
      <c r="A776" s="1206" t="s">
        <v>18925</v>
      </c>
      <c r="B776" s="1207" t="s">
        <v>18628</v>
      </c>
      <c r="C776" s="1207"/>
      <c r="D776" s="1207"/>
      <c r="E776" s="1207"/>
      <c r="F776" s="1207"/>
      <c r="G776" s="1207"/>
      <c r="H776" s="1207"/>
      <c r="I776" s="1207"/>
      <c r="J776" s="1207"/>
      <c r="K776" s="1207"/>
      <c r="L776" s="1207"/>
      <c r="M776" s="1207"/>
      <c r="N776" s="1207"/>
      <c r="O776" s="1207"/>
      <c r="P776" s="1207"/>
      <c r="Q776" s="1207"/>
      <c r="R776" s="1207"/>
      <c r="S776" s="1207"/>
      <c r="T776" s="1207"/>
      <c r="U776" s="1207"/>
      <c r="V776" s="1207"/>
      <c r="W776" s="1207"/>
      <c r="X776" s="1207"/>
      <c r="Y776" s="1207"/>
      <c r="Z776" s="1207"/>
      <c r="AA776" s="1207"/>
      <c r="AB776" s="1207"/>
      <c r="AC776" s="1207"/>
      <c r="AD776" s="1207"/>
      <c r="AE776" s="1207"/>
      <c r="AF776" s="1207"/>
      <c r="AG776" s="1207"/>
      <c r="AH776" s="1207"/>
      <c r="AI776" s="1207"/>
      <c r="AJ776" s="1207"/>
      <c r="AK776" s="1207"/>
      <c r="AL776" s="1207"/>
      <c r="AM776" s="1207"/>
      <c r="AN776" s="1207"/>
      <c r="AO776" s="1207"/>
      <c r="AP776" s="1207"/>
      <c r="AQ776" s="1207"/>
      <c r="AR776" s="1207"/>
      <c r="AS776" s="1207"/>
      <c r="AT776" s="1207"/>
      <c r="AU776" s="1207"/>
      <c r="AV776" s="1207"/>
      <c r="AW776" s="1207"/>
      <c r="AX776" s="1207"/>
      <c r="AY776" s="1207"/>
      <c r="AZ776" s="1207"/>
      <c r="BA776" s="1207"/>
      <c r="BB776" s="1207"/>
    </row>
    <row r="777" spans="1:54" ht="15.5" x14ac:dyDescent="0.35">
      <c r="A777" s="1206" t="s">
        <v>18915</v>
      </c>
      <c r="B777" s="1207"/>
      <c r="C777" s="1207"/>
      <c r="D777" s="1207"/>
      <c r="E777" s="1207"/>
      <c r="F777" s="1207"/>
      <c r="G777" s="1207"/>
      <c r="H777" s="1207"/>
      <c r="I777" s="1207"/>
      <c r="J777" s="1207"/>
      <c r="K777" s="1207"/>
      <c r="L777" s="1207"/>
      <c r="M777" s="1207"/>
      <c r="N777" s="1207"/>
      <c r="O777" s="1207"/>
      <c r="P777" s="1207"/>
      <c r="Q777" s="1207"/>
      <c r="R777" s="1207"/>
      <c r="S777" s="1207"/>
      <c r="T777" s="1207"/>
      <c r="U777" s="1207"/>
      <c r="V777" s="1207"/>
      <c r="W777" s="1207"/>
      <c r="X777" s="1207"/>
      <c r="Y777" s="1207"/>
      <c r="Z777" s="1207"/>
      <c r="AA777" s="1207"/>
      <c r="AB777" s="1207"/>
      <c r="AC777" s="1207"/>
      <c r="AD777" s="1207"/>
      <c r="AE777" s="1207"/>
      <c r="AF777" s="1207"/>
      <c r="AG777" s="1207"/>
      <c r="AH777" s="1207"/>
      <c r="AI777" s="1207"/>
      <c r="AJ777" s="1207"/>
      <c r="AK777" s="1207"/>
      <c r="AL777" s="1207"/>
      <c r="AM777" s="1207"/>
      <c r="AN777" s="1207"/>
      <c r="AO777" s="1207"/>
      <c r="AP777" s="1207"/>
      <c r="AQ777" s="1207"/>
      <c r="AR777" s="1207"/>
      <c r="AS777" s="1207"/>
      <c r="AT777" s="1207"/>
      <c r="AU777" s="1207"/>
      <c r="AV777" s="1207"/>
      <c r="AW777" s="1207"/>
      <c r="AX777" s="1207"/>
      <c r="AY777" s="1207"/>
      <c r="AZ777" s="1207"/>
      <c r="BA777" s="1207"/>
      <c r="BB777" s="1207"/>
    </row>
    <row r="778" spans="1:54" ht="15.5" x14ac:dyDescent="0.35">
      <c r="A778" s="1206" t="s">
        <v>18916</v>
      </c>
      <c r="B778" s="1207"/>
      <c r="C778" s="1207"/>
      <c r="D778" s="1207"/>
      <c r="E778" s="1207"/>
      <c r="F778" s="1207"/>
      <c r="G778" s="1207"/>
      <c r="H778" s="1207"/>
      <c r="I778" s="1207"/>
      <c r="J778" s="1207"/>
      <c r="K778" s="1207"/>
      <c r="L778" s="1207"/>
      <c r="M778" s="1207"/>
      <c r="N778" s="1207"/>
      <c r="O778" s="1207"/>
      <c r="P778" s="1207"/>
      <c r="Q778" s="1207"/>
      <c r="R778" s="1207"/>
      <c r="S778" s="1207"/>
      <c r="T778" s="1207"/>
      <c r="U778" s="1207"/>
      <c r="V778" s="1207"/>
      <c r="W778" s="1207"/>
      <c r="X778" s="1207"/>
      <c r="Y778" s="1207"/>
      <c r="Z778" s="1207"/>
      <c r="AA778" s="1207"/>
      <c r="AB778" s="1207"/>
      <c r="AC778" s="1207"/>
      <c r="AD778" s="1207"/>
      <c r="AE778" s="1207"/>
      <c r="AF778" s="1207"/>
      <c r="AG778" s="1207"/>
      <c r="AH778" s="1207"/>
      <c r="AI778" s="1207"/>
      <c r="AJ778" s="1207"/>
      <c r="AK778" s="1207"/>
      <c r="AL778" s="1207"/>
      <c r="AM778" s="1207"/>
      <c r="AN778" s="1207"/>
      <c r="AO778" s="1207"/>
      <c r="AP778" s="1207"/>
      <c r="AQ778" s="1207"/>
      <c r="AR778" s="1207"/>
      <c r="AS778" s="1207"/>
      <c r="AT778" s="1207"/>
      <c r="AU778" s="1207"/>
      <c r="AV778" s="1207"/>
      <c r="AW778" s="1207"/>
      <c r="AX778" s="1207"/>
      <c r="AY778" s="1207"/>
      <c r="AZ778" s="1207"/>
      <c r="BA778" s="1207"/>
      <c r="BB778" s="1207"/>
    </row>
    <row r="779" spans="1:54" ht="15.5" x14ac:dyDescent="0.35">
      <c r="A779" s="1206" t="s">
        <v>18917</v>
      </c>
      <c r="B779" s="1207"/>
      <c r="C779" s="1207"/>
      <c r="D779" s="1207"/>
      <c r="E779" s="1207"/>
      <c r="F779" s="1207"/>
      <c r="G779" s="1207"/>
      <c r="H779" s="1207"/>
      <c r="I779" s="1207"/>
      <c r="J779" s="1207"/>
      <c r="K779" s="1207"/>
      <c r="L779" s="1207"/>
      <c r="M779" s="1207"/>
      <c r="N779" s="1207"/>
      <c r="O779" s="1207"/>
      <c r="P779" s="1207"/>
      <c r="Q779" s="1207"/>
      <c r="R779" s="1207"/>
      <c r="S779" s="1207"/>
      <c r="T779" s="1207"/>
      <c r="U779" s="1207"/>
      <c r="V779" s="1207"/>
      <c r="W779" s="1207"/>
      <c r="X779" s="1207"/>
      <c r="Y779" s="1207"/>
      <c r="Z779" s="1207"/>
      <c r="AA779" s="1207"/>
      <c r="AB779" s="1207"/>
      <c r="AC779" s="1207"/>
      <c r="AD779" s="1207"/>
      <c r="AE779" s="1207"/>
      <c r="AF779" s="1207"/>
      <c r="AG779" s="1207"/>
      <c r="AH779" s="1207"/>
      <c r="AI779" s="1207"/>
      <c r="AJ779" s="1207"/>
      <c r="AK779" s="1207"/>
      <c r="AL779" s="1207"/>
      <c r="AM779" s="1207"/>
      <c r="AN779" s="1207"/>
      <c r="AO779" s="1207"/>
      <c r="AP779" s="1207"/>
      <c r="AQ779" s="1207"/>
      <c r="AR779" s="1207"/>
      <c r="AS779" s="1207"/>
      <c r="AT779" s="1207"/>
      <c r="AU779" s="1207"/>
      <c r="AV779" s="1207"/>
      <c r="AW779" s="1207"/>
      <c r="AX779" s="1207"/>
      <c r="AY779" s="1207"/>
      <c r="AZ779" s="1207"/>
      <c r="BA779" s="1207"/>
      <c r="BB779" s="1207"/>
    </row>
    <row r="780" spans="1:54" ht="15.5" x14ac:dyDescent="0.35">
      <c r="A780" s="1206" t="s">
        <v>18918</v>
      </c>
      <c r="B780" s="1207"/>
      <c r="C780" s="1207"/>
      <c r="D780" s="1207"/>
      <c r="E780" s="1207"/>
      <c r="F780" s="1207"/>
      <c r="G780" s="1207"/>
      <c r="H780" s="1207"/>
      <c r="I780" s="1207"/>
      <c r="J780" s="1207"/>
      <c r="K780" s="1207"/>
      <c r="L780" s="1207"/>
      <c r="M780" s="1207"/>
      <c r="N780" s="1207"/>
      <c r="O780" s="1207"/>
      <c r="P780" s="1207"/>
      <c r="Q780" s="1207"/>
      <c r="R780" s="1207"/>
      <c r="S780" s="1207"/>
      <c r="T780" s="1207"/>
      <c r="U780" s="1207"/>
      <c r="V780" s="1207"/>
      <c r="W780" s="1207"/>
      <c r="X780" s="1207"/>
      <c r="Y780" s="1207"/>
      <c r="Z780" s="1207"/>
      <c r="AA780" s="1207"/>
      <c r="AB780" s="1207"/>
      <c r="AC780" s="1207"/>
      <c r="AD780" s="1207"/>
      <c r="AE780" s="1207"/>
      <c r="AF780" s="1207"/>
      <c r="AG780" s="1207"/>
      <c r="AH780" s="1207"/>
      <c r="AI780" s="1207"/>
      <c r="AJ780" s="1207"/>
      <c r="AK780" s="1207"/>
      <c r="AL780" s="1207"/>
      <c r="AM780" s="1207"/>
      <c r="AN780" s="1207"/>
      <c r="AO780" s="1207"/>
      <c r="AP780" s="1207"/>
      <c r="AQ780" s="1207"/>
      <c r="AR780" s="1207"/>
      <c r="AS780" s="1207"/>
      <c r="AT780" s="1207"/>
      <c r="AU780" s="1207"/>
      <c r="AV780" s="1207"/>
      <c r="AW780" s="1207"/>
      <c r="AX780" s="1207"/>
      <c r="AY780" s="1207"/>
      <c r="AZ780" s="1207"/>
      <c r="BA780" s="1207"/>
      <c r="BB780" s="1207"/>
    </row>
    <row r="781" spans="1:54" ht="15.5" x14ac:dyDescent="0.35">
      <c r="A781" s="1206" t="s">
        <v>18919</v>
      </c>
      <c r="B781" s="1207"/>
      <c r="C781" s="1207"/>
      <c r="D781" s="1207"/>
      <c r="E781" s="1207"/>
      <c r="F781" s="1207"/>
      <c r="G781" s="1207"/>
      <c r="H781" s="1207"/>
      <c r="I781" s="1207"/>
      <c r="J781" s="1207"/>
      <c r="K781" s="1207"/>
      <c r="L781" s="1207"/>
      <c r="M781" s="1207"/>
      <c r="N781" s="1207"/>
      <c r="O781" s="1207"/>
      <c r="P781" s="1207"/>
      <c r="Q781" s="1207"/>
      <c r="R781" s="1207"/>
      <c r="S781" s="1207"/>
      <c r="T781" s="1207"/>
      <c r="U781" s="1207"/>
      <c r="V781" s="1207"/>
      <c r="W781" s="1207"/>
      <c r="X781" s="1207"/>
      <c r="Y781" s="1207"/>
      <c r="Z781" s="1207"/>
      <c r="AA781" s="1207"/>
      <c r="AB781" s="1207"/>
      <c r="AC781" s="1207"/>
      <c r="AD781" s="1207"/>
      <c r="AE781" s="1207"/>
      <c r="AF781" s="1207"/>
      <c r="AG781" s="1207"/>
      <c r="AH781" s="1207"/>
      <c r="AI781" s="1207"/>
      <c r="AJ781" s="1207"/>
      <c r="AK781" s="1207"/>
      <c r="AL781" s="1207"/>
      <c r="AM781" s="1207"/>
      <c r="AN781" s="1207"/>
      <c r="AO781" s="1207"/>
      <c r="AP781" s="1207"/>
      <c r="AQ781" s="1207"/>
      <c r="AR781" s="1207"/>
      <c r="AS781" s="1207"/>
      <c r="AT781" s="1207"/>
      <c r="AU781" s="1207"/>
      <c r="AV781" s="1207"/>
      <c r="AW781" s="1207"/>
      <c r="AX781" s="1207"/>
      <c r="AY781" s="1207"/>
      <c r="AZ781" s="1207"/>
      <c r="BA781" s="1207"/>
      <c r="BB781" s="1207"/>
    </row>
    <row r="782" spans="1:54" ht="15.5" x14ac:dyDescent="0.35">
      <c r="A782" s="1206" t="s">
        <v>18902</v>
      </c>
      <c r="B782" s="1207"/>
      <c r="C782" s="1207"/>
      <c r="D782" s="1207"/>
      <c r="E782" s="1207"/>
      <c r="F782" s="1207"/>
      <c r="G782" s="1207"/>
      <c r="H782" s="1207"/>
      <c r="I782" s="1207"/>
      <c r="J782" s="1207"/>
      <c r="K782" s="1207"/>
      <c r="L782" s="1207"/>
      <c r="M782" s="1207"/>
      <c r="N782" s="1207"/>
      <c r="O782" s="1207"/>
      <c r="P782" s="1207"/>
      <c r="Q782" s="1207"/>
      <c r="R782" s="1207"/>
      <c r="S782" s="1207"/>
      <c r="T782" s="1207"/>
      <c r="U782" s="1207"/>
      <c r="V782" s="1207"/>
      <c r="W782" s="1207"/>
      <c r="X782" s="1207"/>
      <c r="Y782" s="1207"/>
      <c r="Z782" s="1207"/>
      <c r="AA782" s="1207"/>
      <c r="AB782" s="1207"/>
      <c r="AC782" s="1207"/>
      <c r="AD782" s="1207"/>
      <c r="AE782" s="1207"/>
      <c r="AF782" s="1207"/>
      <c r="AG782" s="1207"/>
      <c r="AH782" s="1207"/>
      <c r="AI782" s="1207"/>
      <c r="AJ782" s="1207"/>
      <c r="AK782" s="1207"/>
      <c r="AL782" s="1207"/>
      <c r="AM782" s="1207"/>
      <c r="AN782" s="1207"/>
      <c r="AO782" s="1207"/>
      <c r="AP782" s="1207"/>
      <c r="AQ782" s="1207"/>
      <c r="AR782" s="1207"/>
      <c r="AS782" s="1207"/>
      <c r="AT782" s="1207"/>
      <c r="AU782" s="1207"/>
      <c r="AV782" s="1207"/>
      <c r="AW782" s="1207"/>
      <c r="AX782" s="1207"/>
      <c r="AY782" s="1207"/>
      <c r="AZ782" s="1207"/>
      <c r="BA782" s="1207"/>
      <c r="BB782" s="1207"/>
    </row>
    <row r="783" spans="1:54" ht="15.5" x14ac:dyDescent="0.35">
      <c r="A783" s="1206" t="s">
        <v>18903</v>
      </c>
      <c r="B783" s="1207"/>
      <c r="C783" s="1207"/>
      <c r="D783" s="1207"/>
      <c r="E783" s="1207"/>
      <c r="F783" s="1207"/>
      <c r="G783" s="1207"/>
      <c r="H783" s="1207"/>
      <c r="I783" s="1207"/>
      <c r="J783" s="1207"/>
      <c r="K783" s="1207"/>
      <c r="L783" s="1207"/>
      <c r="M783" s="1207"/>
      <c r="N783" s="1207"/>
      <c r="O783" s="1207"/>
      <c r="P783" s="1207"/>
      <c r="Q783" s="1207"/>
      <c r="R783" s="1207"/>
      <c r="S783" s="1207"/>
      <c r="T783" s="1207"/>
      <c r="U783" s="1207"/>
      <c r="V783" s="1207"/>
      <c r="W783" s="1207"/>
      <c r="X783" s="1207"/>
      <c r="Y783" s="1207"/>
      <c r="Z783" s="1207"/>
      <c r="AA783" s="1207"/>
      <c r="AB783" s="1207"/>
      <c r="AC783" s="1207"/>
      <c r="AD783" s="1207"/>
      <c r="AE783" s="1207"/>
      <c r="AF783" s="1207"/>
      <c r="AG783" s="1207"/>
      <c r="AH783" s="1207"/>
      <c r="AI783" s="1207"/>
      <c r="AJ783" s="1207"/>
      <c r="AK783" s="1207"/>
      <c r="AL783" s="1207"/>
      <c r="AM783" s="1207"/>
      <c r="AN783" s="1207"/>
      <c r="AO783" s="1207"/>
      <c r="AP783" s="1207"/>
      <c r="AQ783" s="1207"/>
      <c r="AR783" s="1207"/>
      <c r="AS783" s="1207"/>
      <c r="AT783" s="1207"/>
      <c r="AU783" s="1207"/>
      <c r="AV783" s="1207"/>
      <c r="AW783" s="1207"/>
      <c r="AX783" s="1207"/>
      <c r="AY783" s="1207"/>
      <c r="AZ783" s="1207"/>
      <c r="BA783" s="1207"/>
      <c r="BB783" s="1207"/>
    </row>
    <row r="784" spans="1:54" ht="15.5" x14ac:dyDescent="0.35">
      <c r="A784" s="1206" t="s">
        <v>18653</v>
      </c>
      <c r="B784" s="1207"/>
      <c r="C784" s="1207"/>
      <c r="D784" s="1207"/>
      <c r="E784" s="1207"/>
      <c r="F784" s="1207"/>
      <c r="G784" s="1207"/>
      <c r="H784" s="1207"/>
      <c r="I784" s="1207"/>
      <c r="J784" s="1207"/>
      <c r="K784" s="1207"/>
      <c r="L784" s="1207"/>
      <c r="M784" s="1207"/>
      <c r="N784" s="1207"/>
      <c r="O784" s="1207"/>
      <c r="P784" s="1207"/>
      <c r="Q784" s="1207"/>
      <c r="R784" s="1207"/>
      <c r="S784" s="1207"/>
      <c r="T784" s="1207"/>
      <c r="U784" s="1207"/>
      <c r="V784" s="1207"/>
      <c r="W784" s="1207"/>
      <c r="X784" s="1207"/>
      <c r="Y784" s="1207"/>
      <c r="Z784" s="1207"/>
      <c r="AA784" s="1207"/>
      <c r="AB784" s="1207"/>
      <c r="AC784" s="1207"/>
      <c r="AD784" s="1207"/>
      <c r="AE784" s="1207"/>
      <c r="AF784" s="1207"/>
      <c r="AG784" s="1207"/>
      <c r="AH784" s="1207"/>
      <c r="AI784" s="1207"/>
      <c r="AJ784" s="1207"/>
      <c r="AK784" s="1207"/>
      <c r="AL784" s="1207"/>
      <c r="AM784" s="1207"/>
      <c r="AN784" s="1207"/>
      <c r="AO784" s="1207"/>
      <c r="AP784" s="1207"/>
      <c r="AQ784" s="1207"/>
      <c r="AR784" s="1207"/>
      <c r="AS784" s="1207"/>
      <c r="AT784" s="1207"/>
      <c r="AU784" s="1207"/>
      <c r="AV784" s="1207"/>
      <c r="AW784" s="1207"/>
      <c r="AX784" s="1207"/>
      <c r="AY784" s="1207"/>
      <c r="AZ784" s="1207"/>
      <c r="BA784" s="1207"/>
      <c r="BB784" s="1207"/>
    </row>
    <row r="785" spans="1:54" ht="15.5" x14ac:dyDescent="0.35">
      <c r="A785" s="1206" t="s">
        <v>18611</v>
      </c>
      <c r="B785" s="1207"/>
      <c r="C785" s="1207"/>
      <c r="D785" s="1207"/>
      <c r="E785" s="1207"/>
      <c r="F785" s="1207"/>
      <c r="G785" s="1207"/>
      <c r="H785" s="1207"/>
      <c r="I785" s="1207"/>
      <c r="J785" s="1207"/>
      <c r="K785" s="1207"/>
      <c r="L785" s="1207"/>
      <c r="M785" s="1207"/>
      <c r="N785" s="1207"/>
      <c r="O785" s="1207"/>
      <c r="P785" s="1207"/>
      <c r="Q785" s="1207"/>
      <c r="R785" s="1207"/>
      <c r="S785" s="1207"/>
      <c r="T785" s="1207"/>
      <c r="U785" s="1207"/>
      <c r="V785" s="1207"/>
      <c r="W785" s="1207"/>
      <c r="X785" s="1207"/>
      <c r="Y785" s="1207"/>
      <c r="Z785" s="1207"/>
      <c r="AA785" s="1207"/>
      <c r="AB785" s="1207"/>
      <c r="AC785" s="1207"/>
      <c r="AD785" s="1207"/>
      <c r="AE785" s="1207"/>
      <c r="AF785" s="1207"/>
      <c r="AG785" s="1207"/>
      <c r="AH785" s="1207"/>
      <c r="AI785" s="1207"/>
      <c r="AJ785" s="1207"/>
      <c r="AK785" s="1207"/>
      <c r="AL785" s="1207"/>
      <c r="AM785" s="1207"/>
      <c r="AN785" s="1207"/>
      <c r="AO785" s="1207"/>
      <c r="AP785" s="1207"/>
      <c r="AQ785" s="1207"/>
      <c r="AR785" s="1207"/>
      <c r="AS785" s="1207"/>
      <c r="AT785" s="1207"/>
      <c r="AU785" s="1207"/>
      <c r="AV785" s="1207"/>
      <c r="AW785" s="1207"/>
      <c r="AX785" s="1207"/>
      <c r="AY785" s="1207"/>
      <c r="AZ785" s="1207"/>
      <c r="BA785" s="1207"/>
      <c r="BB785" s="1207"/>
    </row>
    <row r="786" spans="1:54" ht="15.5" x14ac:dyDescent="0.35">
      <c r="A786" s="1206" t="s">
        <v>18937</v>
      </c>
      <c r="B786" s="1207"/>
      <c r="C786" s="1207"/>
      <c r="D786" s="1207"/>
      <c r="E786" s="1207"/>
      <c r="F786" s="1207"/>
      <c r="G786" s="1207"/>
      <c r="H786" s="1207"/>
      <c r="I786" s="1207"/>
      <c r="J786" s="1207"/>
      <c r="K786" s="1207"/>
      <c r="L786" s="1207"/>
      <c r="M786" s="1207"/>
      <c r="N786" s="1207"/>
      <c r="O786" s="1207"/>
      <c r="P786" s="1207"/>
      <c r="Q786" s="1207"/>
      <c r="R786" s="1207"/>
      <c r="S786" s="1207"/>
      <c r="T786" s="1207"/>
      <c r="U786" s="1207"/>
      <c r="V786" s="1207"/>
      <c r="W786" s="1207"/>
      <c r="X786" s="1207"/>
      <c r="Y786" s="1207"/>
      <c r="Z786" s="1207"/>
      <c r="AA786" s="1207"/>
      <c r="AB786" s="1207"/>
      <c r="AC786" s="1207"/>
      <c r="AD786" s="1207"/>
      <c r="AE786" s="1207"/>
      <c r="AF786" s="1207"/>
      <c r="AG786" s="1207"/>
      <c r="AH786" s="1207"/>
      <c r="AI786" s="1207"/>
      <c r="AJ786" s="1207"/>
      <c r="AK786" s="1207"/>
      <c r="AL786" s="1207"/>
      <c r="AM786" s="1207"/>
      <c r="AN786" s="1207"/>
      <c r="AO786" s="1207"/>
      <c r="AP786" s="1207"/>
      <c r="AQ786" s="1207"/>
      <c r="AR786" s="1207"/>
      <c r="AS786" s="1207"/>
      <c r="AT786" s="1207"/>
      <c r="AU786" s="1207"/>
      <c r="AV786" s="1207"/>
      <c r="AW786" s="1207"/>
      <c r="AX786" s="1207"/>
      <c r="AY786" s="1207"/>
      <c r="AZ786" s="1207"/>
      <c r="BA786" s="1207"/>
      <c r="BB786" s="1207"/>
    </row>
    <row r="787" spans="1:54" ht="15.5" x14ac:dyDescent="0.35">
      <c r="A787" s="1206" t="s">
        <v>18938</v>
      </c>
      <c r="B787" s="1207"/>
      <c r="C787" s="1207"/>
      <c r="D787" s="1207"/>
      <c r="E787" s="1207"/>
      <c r="F787" s="1207"/>
      <c r="G787" s="1207"/>
      <c r="H787" s="1207"/>
      <c r="I787" s="1207"/>
      <c r="J787" s="1207"/>
      <c r="K787" s="1207"/>
      <c r="L787" s="1207"/>
      <c r="M787" s="1207"/>
      <c r="N787" s="1207"/>
      <c r="O787" s="1207"/>
      <c r="P787" s="1207"/>
      <c r="Q787" s="1207"/>
      <c r="R787" s="1207"/>
      <c r="S787" s="1207"/>
      <c r="T787" s="1207"/>
      <c r="U787" s="1207"/>
      <c r="V787" s="1207"/>
      <c r="W787" s="1207"/>
      <c r="X787" s="1207"/>
      <c r="Y787" s="1207"/>
      <c r="Z787" s="1207"/>
      <c r="AA787" s="1207"/>
      <c r="AB787" s="1207"/>
      <c r="AC787" s="1207"/>
      <c r="AD787" s="1207"/>
      <c r="AE787" s="1207"/>
      <c r="AF787" s="1207"/>
      <c r="AG787" s="1207"/>
      <c r="AH787" s="1207"/>
      <c r="AI787" s="1207"/>
      <c r="AJ787" s="1207"/>
      <c r="AK787" s="1207"/>
      <c r="AL787" s="1207"/>
      <c r="AM787" s="1207"/>
      <c r="AN787" s="1207"/>
      <c r="AO787" s="1207"/>
      <c r="AP787" s="1207"/>
      <c r="AQ787" s="1207"/>
      <c r="AR787" s="1207"/>
      <c r="AS787" s="1207"/>
      <c r="AT787" s="1207"/>
      <c r="AU787" s="1207"/>
      <c r="AV787" s="1207"/>
      <c r="AW787" s="1207"/>
      <c r="AX787" s="1207"/>
      <c r="AY787" s="1207"/>
      <c r="AZ787" s="1207"/>
      <c r="BA787" s="1207"/>
      <c r="BB787" s="1207"/>
    </row>
    <row r="788" spans="1:54" ht="15.5" x14ac:dyDescent="0.35">
      <c r="A788" s="1206" t="s">
        <v>18939</v>
      </c>
      <c r="B788" s="1207" t="s">
        <v>18657</v>
      </c>
      <c r="C788" s="1207"/>
      <c r="D788" s="1207"/>
      <c r="E788" s="1207"/>
      <c r="F788" s="1207"/>
      <c r="G788" s="1207"/>
      <c r="H788" s="1207"/>
      <c r="I788" s="1207"/>
      <c r="J788" s="1207"/>
      <c r="K788" s="1207"/>
      <c r="L788" s="1207"/>
      <c r="M788" s="1207"/>
      <c r="N788" s="1207"/>
      <c r="O788" s="1207"/>
      <c r="P788" s="1207"/>
      <c r="Q788" s="1207"/>
      <c r="R788" s="1207"/>
      <c r="S788" s="1207"/>
      <c r="T788" s="1207"/>
      <c r="U788" s="1207"/>
      <c r="V788" s="1207"/>
      <c r="W788" s="1207"/>
      <c r="X788" s="1207"/>
      <c r="Y788" s="1207"/>
      <c r="Z788" s="1207"/>
      <c r="AA788" s="1207"/>
      <c r="AB788" s="1207"/>
      <c r="AC788" s="1207"/>
      <c r="AD788" s="1207"/>
      <c r="AE788" s="1207"/>
      <c r="AF788" s="1207"/>
      <c r="AG788" s="1207"/>
      <c r="AH788" s="1207"/>
      <c r="AI788" s="1207"/>
      <c r="AJ788" s="1207"/>
      <c r="AK788" s="1207"/>
      <c r="AL788" s="1207"/>
      <c r="AM788" s="1207"/>
      <c r="AN788" s="1207"/>
      <c r="AO788" s="1207"/>
      <c r="AP788" s="1207"/>
      <c r="AQ788" s="1207"/>
      <c r="AR788" s="1207"/>
      <c r="AS788" s="1207"/>
      <c r="AT788" s="1207"/>
      <c r="AU788" s="1207"/>
      <c r="AV788" s="1207"/>
      <c r="AW788" s="1207"/>
      <c r="AX788" s="1207"/>
      <c r="AY788" s="1207"/>
      <c r="AZ788" s="1207"/>
      <c r="BA788" s="1207"/>
      <c r="BB788" s="1207"/>
    </row>
    <row r="789" spans="1:54" ht="15.5" x14ac:dyDescent="0.35">
      <c r="A789" s="1206" t="s">
        <v>18658</v>
      </c>
      <c r="B789" s="1207"/>
      <c r="C789" s="1207"/>
      <c r="D789" s="1207"/>
      <c r="E789" s="1207"/>
      <c r="F789" s="1207"/>
      <c r="G789" s="1207"/>
      <c r="H789" s="1207"/>
      <c r="I789" s="1207"/>
      <c r="J789" s="1207"/>
      <c r="K789" s="1207"/>
      <c r="L789" s="1207"/>
      <c r="M789" s="1207"/>
      <c r="N789" s="1207"/>
      <c r="O789" s="1207"/>
      <c r="P789" s="1207"/>
      <c r="Q789" s="1207"/>
      <c r="R789" s="1207"/>
      <c r="S789" s="1207"/>
      <c r="T789" s="1207"/>
      <c r="U789" s="1207"/>
      <c r="V789" s="1207"/>
      <c r="W789" s="1207"/>
      <c r="X789" s="1207"/>
      <c r="Y789" s="1207"/>
      <c r="Z789" s="1207"/>
      <c r="AA789" s="1207"/>
      <c r="AB789" s="1207"/>
      <c r="AC789" s="1207"/>
      <c r="AD789" s="1207"/>
      <c r="AE789" s="1207"/>
      <c r="AF789" s="1207"/>
      <c r="AG789" s="1207"/>
      <c r="AH789" s="1207"/>
      <c r="AI789" s="1207"/>
      <c r="AJ789" s="1207"/>
      <c r="AK789" s="1207"/>
      <c r="AL789" s="1207"/>
      <c r="AM789" s="1207"/>
      <c r="AN789" s="1207"/>
      <c r="AO789" s="1207"/>
      <c r="AP789" s="1207"/>
      <c r="AQ789" s="1207"/>
      <c r="AR789" s="1207"/>
      <c r="AS789" s="1207"/>
      <c r="AT789" s="1207"/>
      <c r="AU789" s="1207"/>
      <c r="AV789" s="1207"/>
      <c r="AW789" s="1207"/>
      <c r="AX789" s="1207"/>
      <c r="AY789" s="1207"/>
      <c r="AZ789" s="1207"/>
      <c r="BA789" s="1207"/>
      <c r="BB789" s="1207"/>
    </row>
    <row r="790" spans="1:54" ht="15.5" x14ac:dyDescent="0.35">
      <c r="A790" s="1206" t="s">
        <v>18940</v>
      </c>
      <c r="B790" s="1207" t="s">
        <v>18941</v>
      </c>
      <c r="C790" s="1207" t="s">
        <v>18942</v>
      </c>
      <c r="D790" s="1207"/>
      <c r="E790" s="1207"/>
      <c r="F790" s="1207"/>
      <c r="G790" s="1207"/>
      <c r="H790" s="1207"/>
      <c r="I790" s="1207"/>
      <c r="J790" s="1207"/>
      <c r="K790" s="1207"/>
      <c r="L790" s="1207"/>
      <c r="M790" s="1207"/>
      <c r="N790" s="1207"/>
      <c r="O790" s="1207"/>
      <c r="P790" s="1207"/>
      <c r="Q790" s="1207"/>
      <c r="R790" s="1207"/>
      <c r="S790" s="1207"/>
      <c r="T790" s="1207"/>
      <c r="U790" s="1207"/>
      <c r="V790" s="1207"/>
      <c r="W790" s="1207"/>
      <c r="X790" s="1207"/>
      <c r="Y790" s="1207"/>
      <c r="Z790" s="1207"/>
      <c r="AA790" s="1207"/>
      <c r="AB790" s="1207"/>
      <c r="AC790" s="1207"/>
      <c r="AD790" s="1207"/>
      <c r="AE790" s="1207"/>
      <c r="AF790" s="1207"/>
      <c r="AG790" s="1207"/>
      <c r="AH790" s="1207"/>
      <c r="AI790" s="1207"/>
      <c r="AJ790" s="1207"/>
      <c r="AK790" s="1207"/>
      <c r="AL790" s="1207"/>
      <c r="AM790" s="1207"/>
      <c r="AN790" s="1207"/>
      <c r="AO790" s="1207"/>
      <c r="AP790" s="1207"/>
      <c r="AQ790" s="1207"/>
      <c r="AR790" s="1207"/>
      <c r="AS790" s="1207"/>
      <c r="AT790" s="1207"/>
      <c r="AU790" s="1207"/>
      <c r="AV790" s="1207"/>
      <c r="AW790" s="1207"/>
      <c r="AX790" s="1207"/>
      <c r="AY790" s="1207"/>
      <c r="AZ790" s="1207"/>
      <c r="BA790" s="1207"/>
      <c r="BB790" s="1207"/>
    </row>
    <row r="791" spans="1:54" ht="15.5" x14ac:dyDescent="0.35">
      <c r="A791" s="1206" t="s">
        <v>18729</v>
      </c>
      <c r="B791" s="1207"/>
      <c r="C791" s="1207"/>
      <c r="D791" s="1207"/>
      <c r="E791" s="1207"/>
      <c r="F791" s="1207"/>
      <c r="G791" s="1207"/>
      <c r="H791" s="1207"/>
      <c r="I791" s="1207"/>
      <c r="J791" s="1207"/>
      <c r="K791" s="1207"/>
      <c r="L791" s="1207"/>
      <c r="M791" s="1207"/>
      <c r="N791" s="1207"/>
      <c r="O791" s="1207"/>
      <c r="P791" s="1207"/>
      <c r="Q791" s="1207"/>
      <c r="R791" s="1207"/>
      <c r="S791" s="1207"/>
      <c r="T791" s="1207"/>
      <c r="U791" s="1207"/>
      <c r="V791" s="1207"/>
      <c r="W791" s="1207"/>
      <c r="X791" s="1207"/>
      <c r="Y791" s="1207"/>
      <c r="Z791" s="1207"/>
      <c r="AA791" s="1207"/>
      <c r="AB791" s="1207"/>
      <c r="AC791" s="1207"/>
      <c r="AD791" s="1207"/>
      <c r="AE791" s="1207"/>
      <c r="AF791" s="1207"/>
      <c r="AG791" s="1207"/>
      <c r="AH791" s="1207"/>
      <c r="AI791" s="1207"/>
      <c r="AJ791" s="1207"/>
      <c r="AK791" s="1207"/>
      <c r="AL791" s="1207"/>
      <c r="AM791" s="1207"/>
      <c r="AN791" s="1207"/>
      <c r="AO791" s="1207"/>
      <c r="AP791" s="1207"/>
      <c r="AQ791" s="1207"/>
      <c r="AR791" s="1207"/>
      <c r="AS791" s="1207"/>
      <c r="AT791" s="1207"/>
      <c r="AU791" s="1207"/>
      <c r="AV791" s="1207"/>
      <c r="AW791" s="1207"/>
      <c r="AX791" s="1207"/>
      <c r="AY791" s="1207"/>
      <c r="AZ791" s="1207"/>
      <c r="BA791" s="1207"/>
      <c r="BB791" s="1207"/>
    </row>
    <row r="792" spans="1:54" ht="15.5" x14ac:dyDescent="0.35">
      <c r="A792" s="1206" t="s">
        <v>18600</v>
      </c>
      <c r="B792" s="1207"/>
      <c r="C792" s="1207"/>
      <c r="D792" s="1207"/>
      <c r="E792" s="1207"/>
      <c r="F792" s="1207"/>
      <c r="G792" s="1207"/>
      <c r="H792" s="1207"/>
      <c r="I792" s="1207"/>
      <c r="J792" s="1207"/>
      <c r="K792" s="1207"/>
      <c r="L792" s="1207"/>
      <c r="M792" s="1207"/>
      <c r="N792" s="1207"/>
      <c r="O792" s="1207"/>
      <c r="P792" s="1207"/>
      <c r="Q792" s="1207"/>
      <c r="R792" s="1207"/>
      <c r="S792" s="1207"/>
      <c r="T792" s="1207"/>
      <c r="U792" s="1207"/>
      <c r="V792" s="1207"/>
      <c r="W792" s="1207"/>
      <c r="X792" s="1207"/>
      <c r="Y792" s="1207"/>
      <c r="Z792" s="1207"/>
      <c r="AA792" s="1207"/>
      <c r="AB792" s="1207"/>
      <c r="AC792" s="1207"/>
      <c r="AD792" s="1207"/>
      <c r="AE792" s="1207"/>
      <c r="AF792" s="1207"/>
      <c r="AG792" s="1207"/>
      <c r="AH792" s="1207"/>
      <c r="AI792" s="1207"/>
      <c r="AJ792" s="1207"/>
      <c r="AK792" s="1207"/>
      <c r="AL792" s="1207"/>
      <c r="AM792" s="1207"/>
      <c r="AN792" s="1207"/>
      <c r="AO792" s="1207"/>
      <c r="AP792" s="1207"/>
      <c r="AQ792" s="1207"/>
      <c r="AR792" s="1207"/>
      <c r="AS792" s="1207"/>
      <c r="AT792" s="1207"/>
      <c r="AU792" s="1207"/>
      <c r="AV792" s="1207"/>
      <c r="AW792" s="1207"/>
      <c r="AX792" s="1207"/>
      <c r="AY792" s="1207"/>
      <c r="AZ792" s="1207"/>
      <c r="BA792" s="1207"/>
      <c r="BB792" s="1207"/>
    </row>
    <row r="793" spans="1:54" ht="15.5" x14ac:dyDescent="0.35">
      <c r="A793" s="1206" t="s">
        <v>18601</v>
      </c>
      <c r="B793" s="1207"/>
      <c r="C793" s="1207"/>
      <c r="D793" s="1207"/>
      <c r="E793" s="1207"/>
      <c r="F793" s="1207"/>
      <c r="G793" s="1207"/>
      <c r="H793" s="1207"/>
      <c r="I793" s="1207"/>
      <c r="J793" s="1207"/>
      <c r="K793" s="1207"/>
      <c r="L793" s="1207"/>
      <c r="M793" s="1207"/>
      <c r="N793" s="1207"/>
      <c r="O793" s="1207"/>
      <c r="P793" s="1207"/>
      <c r="Q793" s="1207"/>
      <c r="R793" s="1207"/>
      <c r="S793" s="1207"/>
      <c r="T793" s="1207"/>
      <c r="U793" s="1207"/>
      <c r="V793" s="1207"/>
      <c r="W793" s="1207"/>
      <c r="X793" s="1207"/>
      <c r="Y793" s="1207"/>
      <c r="Z793" s="1207"/>
      <c r="AA793" s="1207"/>
      <c r="AB793" s="1207"/>
      <c r="AC793" s="1207"/>
      <c r="AD793" s="1207"/>
      <c r="AE793" s="1207"/>
      <c r="AF793" s="1207"/>
      <c r="AG793" s="1207"/>
      <c r="AH793" s="1207"/>
      <c r="AI793" s="1207"/>
      <c r="AJ793" s="1207"/>
      <c r="AK793" s="1207"/>
      <c r="AL793" s="1207"/>
      <c r="AM793" s="1207"/>
      <c r="AN793" s="1207"/>
      <c r="AO793" s="1207"/>
      <c r="AP793" s="1207"/>
      <c r="AQ793" s="1207"/>
      <c r="AR793" s="1207"/>
      <c r="AS793" s="1207"/>
      <c r="AT793" s="1207"/>
      <c r="AU793" s="1207"/>
      <c r="AV793" s="1207"/>
      <c r="AW793" s="1207"/>
      <c r="AX793" s="1207"/>
      <c r="AY793" s="1207"/>
      <c r="AZ793" s="1207"/>
      <c r="BA793" s="1207"/>
      <c r="BB793" s="1207"/>
    </row>
    <row r="794" spans="1:54" ht="15.5" x14ac:dyDescent="0.35">
      <c r="A794" s="1206" t="s">
        <v>18603</v>
      </c>
      <c r="B794" s="1207"/>
      <c r="C794" s="1207"/>
      <c r="D794" s="1207"/>
      <c r="E794" s="1207"/>
      <c r="F794" s="1207"/>
      <c r="G794" s="1207"/>
      <c r="H794" s="1207"/>
      <c r="I794" s="1207"/>
      <c r="J794" s="1207"/>
      <c r="K794" s="1207"/>
      <c r="L794" s="1207"/>
      <c r="M794" s="1207"/>
      <c r="N794" s="1207"/>
      <c r="O794" s="1207"/>
      <c r="P794" s="1207"/>
      <c r="Q794" s="1207"/>
      <c r="R794" s="1207"/>
      <c r="S794" s="1207"/>
      <c r="T794" s="1207"/>
      <c r="U794" s="1207"/>
      <c r="V794" s="1207"/>
      <c r="W794" s="1207"/>
      <c r="X794" s="1207"/>
      <c r="Y794" s="1207"/>
      <c r="Z794" s="1207"/>
      <c r="AA794" s="1207"/>
      <c r="AB794" s="1207"/>
      <c r="AC794" s="1207"/>
      <c r="AD794" s="1207"/>
      <c r="AE794" s="1207"/>
      <c r="AF794" s="1207"/>
      <c r="AG794" s="1207"/>
      <c r="AH794" s="1207"/>
      <c r="AI794" s="1207"/>
      <c r="AJ794" s="1207"/>
      <c r="AK794" s="1207"/>
      <c r="AL794" s="1207"/>
      <c r="AM794" s="1207"/>
      <c r="AN794" s="1207"/>
      <c r="AO794" s="1207"/>
      <c r="AP794" s="1207"/>
      <c r="AQ794" s="1207"/>
      <c r="AR794" s="1207"/>
      <c r="AS794" s="1207"/>
      <c r="AT794" s="1207"/>
      <c r="AU794" s="1207"/>
      <c r="AV794" s="1207"/>
      <c r="AW794" s="1207"/>
      <c r="AX794" s="1207"/>
      <c r="AY794" s="1207"/>
      <c r="AZ794" s="1207"/>
      <c r="BA794" s="1207"/>
      <c r="BB794" s="1207"/>
    </row>
    <row r="795" spans="1:54" ht="15.5" x14ac:dyDescent="0.35">
      <c r="A795" s="1206" t="s">
        <v>18943</v>
      </c>
      <c r="B795" s="1207"/>
      <c r="C795" s="1207"/>
      <c r="D795" s="1207"/>
      <c r="E795" s="1207"/>
      <c r="F795" s="1207"/>
      <c r="G795" s="1207"/>
      <c r="H795" s="1207"/>
      <c r="I795" s="1207"/>
      <c r="J795" s="1207"/>
      <c r="K795" s="1207"/>
      <c r="L795" s="1207"/>
      <c r="M795" s="1207"/>
      <c r="N795" s="1207"/>
      <c r="O795" s="1207"/>
      <c r="P795" s="1207"/>
      <c r="Q795" s="1207"/>
      <c r="R795" s="1207"/>
      <c r="S795" s="1207"/>
      <c r="T795" s="1207"/>
      <c r="U795" s="1207"/>
      <c r="V795" s="1207"/>
      <c r="W795" s="1207"/>
      <c r="X795" s="1207"/>
      <c r="Y795" s="1207"/>
      <c r="Z795" s="1207"/>
      <c r="AA795" s="1207"/>
      <c r="AB795" s="1207"/>
      <c r="AC795" s="1207"/>
      <c r="AD795" s="1207"/>
      <c r="AE795" s="1207"/>
      <c r="AF795" s="1207"/>
      <c r="AG795" s="1207"/>
      <c r="AH795" s="1207"/>
      <c r="AI795" s="1207"/>
      <c r="AJ795" s="1207"/>
      <c r="AK795" s="1207"/>
      <c r="AL795" s="1207"/>
      <c r="AM795" s="1207"/>
      <c r="AN795" s="1207"/>
      <c r="AO795" s="1207"/>
      <c r="AP795" s="1207"/>
      <c r="AQ795" s="1207"/>
      <c r="AR795" s="1207"/>
      <c r="AS795" s="1207"/>
      <c r="AT795" s="1207"/>
      <c r="AU795" s="1207"/>
      <c r="AV795" s="1207"/>
      <c r="AW795" s="1207"/>
      <c r="AX795" s="1207"/>
      <c r="AY795" s="1207"/>
      <c r="AZ795" s="1207"/>
      <c r="BA795" s="1207"/>
      <c r="BB795" s="1207"/>
    </row>
    <row r="796" spans="1:54" ht="15.5" x14ac:dyDescent="0.35">
      <c r="A796" s="1206" t="s">
        <v>18944</v>
      </c>
      <c r="B796" s="1207"/>
      <c r="C796" s="1207"/>
      <c r="D796" s="1207"/>
      <c r="E796" s="1207"/>
      <c r="F796" s="1207"/>
      <c r="G796" s="1207"/>
      <c r="H796" s="1207"/>
      <c r="I796" s="1207"/>
      <c r="J796" s="1207"/>
      <c r="K796" s="1207"/>
      <c r="L796" s="1207"/>
      <c r="M796" s="1207"/>
      <c r="N796" s="1207"/>
      <c r="O796" s="1207"/>
      <c r="P796" s="1207"/>
      <c r="Q796" s="1207"/>
      <c r="R796" s="1207"/>
      <c r="S796" s="1207"/>
      <c r="T796" s="1207"/>
      <c r="U796" s="1207"/>
      <c r="V796" s="1207"/>
      <c r="W796" s="1207"/>
      <c r="X796" s="1207"/>
      <c r="Y796" s="1207"/>
      <c r="Z796" s="1207"/>
      <c r="AA796" s="1207"/>
      <c r="AB796" s="1207"/>
      <c r="AC796" s="1207"/>
      <c r="AD796" s="1207"/>
      <c r="AE796" s="1207"/>
      <c r="AF796" s="1207"/>
      <c r="AG796" s="1207"/>
      <c r="AH796" s="1207"/>
      <c r="AI796" s="1207"/>
      <c r="AJ796" s="1207"/>
      <c r="AK796" s="1207"/>
      <c r="AL796" s="1207"/>
      <c r="AM796" s="1207"/>
      <c r="AN796" s="1207"/>
      <c r="AO796" s="1207"/>
      <c r="AP796" s="1207"/>
      <c r="AQ796" s="1207"/>
      <c r="AR796" s="1207"/>
      <c r="AS796" s="1207"/>
      <c r="AT796" s="1207"/>
      <c r="AU796" s="1207"/>
      <c r="AV796" s="1207"/>
      <c r="AW796" s="1207"/>
      <c r="AX796" s="1207"/>
      <c r="AY796" s="1207"/>
      <c r="AZ796" s="1207"/>
      <c r="BA796" s="1207"/>
      <c r="BB796" s="1207"/>
    </row>
    <row r="797" spans="1:54" ht="15.5" x14ac:dyDescent="0.35">
      <c r="A797" s="1206" t="s">
        <v>18945</v>
      </c>
      <c r="B797" s="1207" t="s">
        <v>18870</v>
      </c>
      <c r="C797" s="1207"/>
      <c r="D797" s="1207"/>
      <c r="E797" s="1207"/>
      <c r="F797" s="1207"/>
      <c r="G797" s="1207"/>
      <c r="H797" s="1207"/>
      <c r="I797" s="1207"/>
      <c r="J797" s="1207"/>
      <c r="K797" s="1207"/>
      <c r="L797" s="1207"/>
      <c r="M797" s="1207"/>
      <c r="N797" s="1207"/>
      <c r="O797" s="1207"/>
      <c r="P797" s="1207"/>
      <c r="Q797" s="1207"/>
      <c r="R797" s="1207"/>
      <c r="S797" s="1207"/>
      <c r="T797" s="1207"/>
      <c r="U797" s="1207"/>
      <c r="V797" s="1207"/>
      <c r="W797" s="1207"/>
      <c r="X797" s="1207"/>
      <c r="Y797" s="1207"/>
      <c r="Z797" s="1207"/>
      <c r="AA797" s="1207"/>
      <c r="AB797" s="1207"/>
      <c r="AC797" s="1207"/>
      <c r="AD797" s="1207"/>
      <c r="AE797" s="1207"/>
      <c r="AF797" s="1207"/>
      <c r="AG797" s="1207"/>
      <c r="AH797" s="1207"/>
      <c r="AI797" s="1207"/>
      <c r="AJ797" s="1207"/>
      <c r="AK797" s="1207"/>
      <c r="AL797" s="1207"/>
      <c r="AM797" s="1207"/>
      <c r="AN797" s="1207"/>
      <c r="AO797" s="1207"/>
      <c r="AP797" s="1207"/>
      <c r="AQ797" s="1207"/>
      <c r="AR797" s="1207"/>
      <c r="AS797" s="1207"/>
      <c r="AT797" s="1207"/>
      <c r="AU797" s="1207"/>
      <c r="AV797" s="1207"/>
      <c r="AW797" s="1207"/>
      <c r="AX797" s="1207"/>
      <c r="AY797" s="1207"/>
      <c r="AZ797" s="1207"/>
      <c r="BA797" s="1207"/>
      <c r="BB797" s="1207"/>
    </row>
    <row r="798" spans="1:54" ht="15.5" x14ac:dyDescent="0.35">
      <c r="A798" s="1206" t="s">
        <v>18871</v>
      </c>
      <c r="B798" s="1207"/>
      <c r="C798" s="1207"/>
      <c r="D798" s="1207"/>
      <c r="E798" s="1207"/>
      <c r="F798" s="1207"/>
      <c r="G798" s="1207"/>
      <c r="H798" s="1207"/>
      <c r="I798" s="1207"/>
      <c r="J798" s="1207"/>
      <c r="K798" s="1207"/>
      <c r="L798" s="1207"/>
      <c r="M798" s="1207"/>
      <c r="N798" s="1207"/>
      <c r="O798" s="1207"/>
      <c r="P798" s="1207"/>
      <c r="Q798" s="1207"/>
      <c r="R798" s="1207"/>
      <c r="S798" s="1207"/>
      <c r="T798" s="1207"/>
      <c r="U798" s="1207"/>
      <c r="V798" s="1207"/>
      <c r="W798" s="1207"/>
      <c r="X798" s="1207"/>
      <c r="Y798" s="1207"/>
      <c r="Z798" s="1207"/>
      <c r="AA798" s="1207"/>
      <c r="AB798" s="1207"/>
      <c r="AC798" s="1207"/>
      <c r="AD798" s="1207"/>
      <c r="AE798" s="1207"/>
      <c r="AF798" s="1207"/>
      <c r="AG798" s="1207"/>
      <c r="AH798" s="1207"/>
      <c r="AI798" s="1207"/>
      <c r="AJ798" s="1207"/>
      <c r="AK798" s="1207"/>
      <c r="AL798" s="1207"/>
      <c r="AM798" s="1207"/>
      <c r="AN798" s="1207"/>
      <c r="AO798" s="1207"/>
      <c r="AP798" s="1207"/>
      <c r="AQ798" s="1207"/>
      <c r="AR798" s="1207"/>
      <c r="AS798" s="1207"/>
      <c r="AT798" s="1207"/>
      <c r="AU798" s="1207"/>
      <c r="AV798" s="1207"/>
      <c r="AW798" s="1207"/>
      <c r="AX798" s="1207"/>
      <c r="AY798" s="1207"/>
      <c r="AZ798" s="1207"/>
      <c r="BA798" s="1207"/>
      <c r="BB798" s="1207"/>
    </row>
    <row r="799" spans="1:54" ht="15.5" x14ac:dyDescent="0.35">
      <c r="A799" s="1206" t="s">
        <v>18946</v>
      </c>
      <c r="B799" s="1207" t="s">
        <v>18947</v>
      </c>
      <c r="C799" s="1207"/>
      <c r="D799" s="1207"/>
      <c r="E799" s="1207"/>
      <c r="F799" s="1207"/>
      <c r="G799" s="1207"/>
      <c r="H799" s="1207"/>
      <c r="I799" s="1207"/>
      <c r="J799" s="1207"/>
      <c r="K799" s="1207"/>
      <c r="L799" s="1207"/>
      <c r="M799" s="1207"/>
      <c r="N799" s="1207"/>
      <c r="O799" s="1207"/>
      <c r="P799" s="1207"/>
      <c r="Q799" s="1207"/>
      <c r="R799" s="1207"/>
      <c r="S799" s="1207"/>
      <c r="T799" s="1207"/>
      <c r="U799" s="1207"/>
      <c r="V799" s="1207"/>
      <c r="W799" s="1207"/>
      <c r="X799" s="1207"/>
      <c r="Y799" s="1207"/>
      <c r="Z799" s="1207"/>
      <c r="AA799" s="1207"/>
      <c r="AB799" s="1207"/>
      <c r="AC799" s="1207"/>
      <c r="AD799" s="1207"/>
      <c r="AE799" s="1207"/>
      <c r="AF799" s="1207"/>
      <c r="AG799" s="1207"/>
      <c r="AH799" s="1207"/>
      <c r="AI799" s="1207"/>
      <c r="AJ799" s="1207"/>
      <c r="AK799" s="1207"/>
      <c r="AL799" s="1207"/>
      <c r="AM799" s="1207"/>
      <c r="AN799" s="1207"/>
      <c r="AO799" s="1207"/>
      <c r="AP799" s="1207"/>
      <c r="AQ799" s="1207"/>
      <c r="AR799" s="1207"/>
      <c r="AS799" s="1207"/>
      <c r="AT799" s="1207"/>
      <c r="AU799" s="1207"/>
      <c r="AV799" s="1207"/>
      <c r="AW799" s="1207"/>
      <c r="AX799" s="1207"/>
      <c r="AY799" s="1207"/>
      <c r="AZ799" s="1207"/>
      <c r="BA799" s="1207"/>
      <c r="BB799" s="1207"/>
    </row>
    <row r="800" spans="1:54" ht="15.5" x14ac:dyDescent="0.35">
      <c r="A800" s="1206" t="s">
        <v>18948</v>
      </c>
      <c r="B800" s="1207"/>
      <c r="C800" s="1207"/>
      <c r="D800" s="1207"/>
      <c r="E800" s="1207"/>
      <c r="F800" s="1207"/>
      <c r="G800" s="1207"/>
      <c r="H800" s="1207"/>
      <c r="I800" s="1207"/>
      <c r="J800" s="1207"/>
      <c r="K800" s="1207"/>
      <c r="L800" s="1207"/>
      <c r="M800" s="1207"/>
      <c r="N800" s="1207"/>
      <c r="O800" s="1207"/>
      <c r="P800" s="1207"/>
      <c r="Q800" s="1207"/>
      <c r="R800" s="1207"/>
      <c r="S800" s="1207"/>
      <c r="T800" s="1207"/>
      <c r="U800" s="1207"/>
      <c r="V800" s="1207"/>
      <c r="W800" s="1207"/>
      <c r="X800" s="1207"/>
      <c r="Y800" s="1207"/>
      <c r="Z800" s="1207"/>
      <c r="AA800" s="1207"/>
      <c r="AB800" s="1207"/>
      <c r="AC800" s="1207"/>
      <c r="AD800" s="1207"/>
      <c r="AE800" s="1207"/>
      <c r="AF800" s="1207"/>
      <c r="AG800" s="1207"/>
      <c r="AH800" s="1207"/>
      <c r="AI800" s="1207"/>
      <c r="AJ800" s="1207"/>
      <c r="AK800" s="1207"/>
      <c r="AL800" s="1207"/>
      <c r="AM800" s="1207"/>
      <c r="AN800" s="1207"/>
      <c r="AO800" s="1207"/>
      <c r="AP800" s="1207"/>
      <c r="AQ800" s="1207"/>
      <c r="AR800" s="1207"/>
      <c r="AS800" s="1207"/>
      <c r="AT800" s="1207"/>
      <c r="AU800" s="1207"/>
      <c r="AV800" s="1207"/>
      <c r="AW800" s="1207"/>
      <c r="AX800" s="1207"/>
      <c r="AY800" s="1207"/>
      <c r="AZ800" s="1207"/>
      <c r="BA800" s="1207"/>
      <c r="BB800" s="1207"/>
    </row>
    <row r="801" spans="1:54" ht="15.5" x14ac:dyDescent="0.35">
      <c r="A801" s="1206" t="s">
        <v>18897</v>
      </c>
      <c r="B801" s="1207"/>
      <c r="C801" s="1207"/>
      <c r="D801" s="1207"/>
      <c r="E801" s="1207"/>
      <c r="F801" s="1207"/>
      <c r="G801" s="1207"/>
      <c r="H801" s="1207"/>
      <c r="I801" s="1207"/>
      <c r="J801" s="1207"/>
      <c r="K801" s="1207"/>
      <c r="L801" s="1207"/>
      <c r="M801" s="1207"/>
      <c r="N801" s="1207"/>
      <c r="O801" s="1207"/>
      <c r="P801" s="1207"/>
      <c r="Q801" s="1207"/>
      <c r="R801" s="1207"/>
      <c r="S801" s="1207"/>
      <c r="T801" s="1207"/>
      <c r="U801" s="1207"/>
      <c r="V801" s="1207"/>
      <c r="W801" s="1207"/>
      <c r="X801" s="1207"/>
      <c r="Y801" s="1207"/>
      <c r="Z801" s="1207"/>
      <c r="AA801" s="1207"/>
      <c r="AB801" s="1207"/>
      <c r="AC801" s="1207"/>
      <c r="AD801" s="1207"/>
      <c r="AE801" s="1207"/>
      <c r="AF801" s="1207"/>
      <c r="AG801" s="1207"/>
      <c r="AH801" s="1207"/>
      <c r="AI801" s="1207"/>
      <c r="AJ801" s="1207"/>
      <c r="AK801" s="1207"/>
      <c r="AL801" s="1207"/>
      <c r="AM801" s="1207"/>
      <c r="AN801" s="1207"/>
      <c r="AO801" s="1207"/>
      <c r="AP801" s="1207"/>
      <c r="AQ801" s="1207"/>
      <c r="AR801" s="1207"/>
      <c r="AS801" s="1207"/>
      <c r="AT801" s="1207"/>
      <c r="AU801" s="1207"/>
      <c r="AV801" s="1207"/>
      <c r="AW801" s="1207"/>
      <c r="AX801" s="1207"/>
      <c r="AY801" s="1207"/>
      <c r="AZ801" s="1207"/>
      <c r="BA801" s="1207"/>
      <c r="BB801" s="1207"/>
    </row>
    <row r="802" spans="1:54" ht="31" x14ac:dyDescent="0.35">
      <c r="A802" s="1206" t="s">
        <v>18898</v>
      </c>
      <c r="B802" s="1207"/>
      <c r="C802" s="1207"/>
      <c r="D802" s="1207"/>
      <c r="E802" s="1207"/>
      <c r="F802" s="1207"/>
      <c r="G802" s="1207"/>
      <c r="H802" s="1207"/>
      <c r="I802" s="1207"/>
      <c r="J802" s="1207"/>
      <c r="K802" s="1207"/>
      <c r="L802" s="1207"/>
      <c r="M802" s="1207"/>
      <c r="N802" s="1207"/>
      <c r="O802" s="1207"/>
      <c r="P802" s="1207"/>
      <c r="Q802" s="1207"/>
      <c r="R802" s="1207"/>
      <c r="S802" s="1207"/>
      <c r="T802" s="1207"/>
      <c r="U802" s="1207"/>
      <c r="V802" s="1207"/>
      <c r="W802" s="1207"/>
      <c r="X802" s="1207"/>
      <c r="Y802" s="1207"/>
      <c r="Z802" s="1207"/>
      <c r="AA802" s="1207"/>
      <c r="AB802" s="1207"/>
      <c r="AC802" s="1207"/>
      <c r="AD802" s="1207"/>
      <c r="AE802" s="1207"/>
      <c r="AF802" s="1207"/>
      <c r="AG802" s="1207"/>
      <c r="AH802" s="1207"/>
      <c r="AI802" s="1207"/>
      <c r="AJ802" s="1207"/>
      <c r="AK802" s="1207"/>
      <c r="AL802" s="1207"/>
      <c r="AM802" s="1207"/>
      <c r="AN802" s="1207"/>
      <c r="AO802" s="1207"/>
      <c r="AP802" s="1207"/>
      <c r="AQ802" s="1207"/>
      <c r="AR802" s="1207"/>
      <c r="AS802" s="1207"/>
      <c r="AT802" s="1207"/>
      <c r="AU802" s="1207"/>
      <c r="AV802" s="1207"/>
      <c r="AW802" s="1207"/>
      <c r="AX802" s="1207"/>
      <c r="AY802" s="1207"/>
      <c r="AZ802" s="1207"/>
      <c r="BA802" s="1207"/>
      <c r="BB802" s="1207"/>
    </row>
    <row r="803" spans="1:54" ht="15.5" x14ac:dyDescent="0.35">
      <c r="A803" s="1206" t="s">
        <v>18949</v>
      </c>
      <c r="B803" s="1207" t="s">
        <v>18901</v>
      </c>
      <c r="C803" s="1207"/>
      <c r="D803" s="1207"/>
      <c r="E803" s="1207"/>
      <c r="F803" s="1207"/>
      <c r="G803" s="1207"/>
      <c r="H803" s="1207"/>
      <c r="I803" s="1207"/>
      <c r="J803" s="1207"/>
      <c r="K803" s="1207"/>
      <c r="L803" s="1207"/>
      <c r="M803" s="1207"/>
      <c r="N803" s="1207"/>
      <c r="O803" s="1207"/>
      <c r="P803" s="1207"/>
      <c r="Q803" s="1207"/>
      <c r="R803" s="1207"/>
      <c r="S803" s="1207"/>
      <c r="T803" s="1207"/>
      <c r="U803" s="1207"/>
      <c r="V803" s="1207"/>
      <c r="W803" s="1207"/>
      <c r="X803" s="1207"/>
      <c r="Y803" s="1207"/>
      <c r="Z803" s="1207"/>
      <c r="AA803" s="1207"/>
      <c r="AB803" s="1207"/>
      <c r="AC803" s="1207"/>
      <c r="AD803" s="1207"/>
      <c r="AE803" s="1207"/>
      <c r="AF803" s="1207"/>
      <c r="AG803" s="1207"/>
      <c r="AH803" s="1207"/>
      <c r="AI803" s="1207"/>
      <c r="AJ803" s="1207"/>
      <c r="AK803" s="1207"/>
      <c r="AL803" s="1207"/>
      <c r="AM803" s="1207"/>
      <c r="AN803" s="1207"/>
      <c r="AO803" s="1207"/>
      <c r="AP803" s="1207"/>
      <c r="AQ803" s="1207"/>
      <c r="AR803" s="1207"/>
      <c r="AS803" s="1207"/>
      <c r="AT803" s="1207"/>
      <c r="AU803" s="1207"/>
      <c r="AV803" s="1207"/>
      <c r="AW803" s="1207"/>
      <c r="AX803" s="1207"/>
      <c r="AY803" s="1207"/>
      <c r="AZ803" s="1207"/>
      <c r="BA803" s="1207"/>
      <c r="BB803" s="1207"/>
    </row>
    <row r="804" spans="1:54" ht="15.5" x14ac:dyDescent="0.35">
      <c r="A804" s="1206" t="s">
        <v>18601</v>
      </c>
      <c r="B804" s="1207"/>
      <c r="C804" s="1207"/>
      <c r="D804" s="1207"/>
      <c r="E804" s="1207"/>
      <c r="F804" s="1207"/>
      <c r="G804" s="1207"/>
      <c r="H804" s="1207"/>
      <c r="I804" s="1207"/>
      <c r="J804" s="1207"/>
      <c r="K804" s="1207"/>
      <c r="L804" s="1207"/>
      <c r="M804" s="1207"/>
      <c r="N804" s="1207"/>
      <c r="O804" s="1207"/>
      <c r="P804" s="1207"/>
      <c r="Q804" s="1207"/>
      <c r="R804" s="1207"/>
      <c r="S804" s="1207"/>
      <c r="T804" s="1207"/>
      <c r="U804" s="1207"/>
      <c r="V804" s="1207"/>
      <c r="W804" s="1207"/>
      <c r="X804" s="1207"/>
      <c r="Y804" s="1207"/>
      <c r="Z804" s="1207"/>
      <c r="AA804" s="1207"/>
      <c r="AB804" s="1207"/>
      <c r="AC804" s="1207"/>
      <c r="AD804" s="1207"/>
      <c r="AE804" s="1207"/>
      <c r="AF804" s="1207"/>
      <c r="AG804" s="1207"/>
      <c r="AH804" s="1207"/>
      <c r="AI804" s="1207"/>
      <c r="AJ804" s="1207"/>
      <c r="AK804" s="1207"/>
      <c r="AL804" s="1207"/>
      <c r="AM804" s="1207"/>
      <c r="AN804" s="1207"/>
      <c r="AO804" s="1207"/>
      <c r="AP804" s="1207"/>
      <c r="AQ804" s="1207"/>
      <c r="AR804" s="1207"/>
      <c r="AS804" s="1207"/>
      <c r="AT804" s="1207"/>
      <c r="AU804" s="1207"/>
      <c r="AV804" s="1207"/>
      <c r="AW804" s="1207"/>
      <c r="AX804" s="1207"/>
      <c r="AY804" s="1207"/>
      <c r="AZ804" s="1207"/>
      <c r="BA804" s="1207"/>
      <c r="BB804" s="1207"/>
    </row>
    <row r="805" spans="1:54" ht="15.5" x14ac:dyDescent="0.35">
      <c r="A805" s="1206" t="s">
        <v>18889</v>
      </c>
      <c r="B805" s="1207"/>
      <c r="C805" s="1207"/>
      <c r="D805" s="1207"/>
      <c r="E805" s="1207"/>
      <c r="F805" s="1207"/>
      <c r="G805" s="1207"/>
      <c r="H805" s="1207"/>
      <c r="I805" s="1207"/>
      <c r="J805" s="1207"/>
      <c r="K805" s="1207"/>
      <c r="L805" s="1207"/>
      <c r="M805" s="1207"/>
      <c r="N805" s="1207"/>
      <c r="O805" s="1207"/>
      <c r="P805" s="1207"/>
      <c r="Q805" s="1207"/>
      <c r="R805" s="1207"/>
      <c r="S805" s="1207"/>
      <c r="T805" s="1207"/>
      <c r="U805" s="1207"/>
      <c r="V805" s="1207"/>
      <c r="W805" s="1207"/>
      <c r="X805" s="1207"/>
      <c r="Y805" s="1207"/>
      <c r="Z805" s="1207"/>
      <c r="AA805" s="1207"/>
      <c r="AB805" s="1207"/>
      <c r="AC805" s="1207"/>
      <c r="AD805" s="1207"/>
      <c r="AE805" s="1207"/>
      <c r="AF805" s="1207"/>
      <c r="AG805" s="1207"/>
      <c r="AH805" s="1207"/>
      <c r="AI805" s="1207"/>
      <c r="AJ805" s="1207"/>
      <c r="AK805" s="1207"/>
      <c r="AL805" s="1207"/>
      <c r="AM805" s="1207"/>
      <c r="AN805" s="1207"/>
      <c r="AO805" s="1207"/>
      <c r="AP805" s="1207"/>
      <c r="AQ805" s="1207"/>
      <c r="AR805" s="1207"/>
      <c r="AS805" s="1207"/>
      <c r="AT805" s="1207"/>
      <c r="AU805" s="1207"/>
      <c r="AV805" s="1207"/>
      <c r="AW805" s="1207"/>
      <c r="AX805" s="1207"/>
      <c r="AY805" s="1207"/>
      <c r="AZ805" s="1207"/>
      <c r="BA805" s="1207"/>
      <c r="BB805" s="1207"/>
    </row>
    <row r="806" spans="1:54" ht="15.5" x14ac:dyDescent="0.35">
      <c r="A806" s="1206" t="s">
        <v>18904</v>
      </c>
      <c r="B806" s="1207"/>
      <c r="C806" s="1207"/>
      <c r="D806" s="1207"/>
      <c r="E806" s="1207"/>
      <c r="F806" s="1207"/>
      <c r="G806" s="1207"/>
      <c r="H806" s="1207"/>
      <c r="I806" s="1207"/>
      <c r="J806" s="1207"/>
      <c r="K806" s="1207"/>
      <c r="L806" s="1207"/>
      <c r="M806" s="1207"/>
      <c r="N806" s="1207"/>
      <c r="O806" s="1207"/>
      <c r="P806" s="1207"/>
      <c r="Q806" s="1207"/>
      <c r="R806" s="1207"/>
      <c r="S806" s="1207"/>
      <c r="T806" s="1207"/>
      <c r="U806" s="1207"/>
      <c r="V806" s="1207"/>
      <c r="W806" s="1207"/>
      <c r="X806" s="1207"/>
      <c r="Y806" s="1207"/>
      <c r="Z806" s="1207"/>
      <c r="AA806" s="1207"/>
      <c r="AB806" s="1207"/>
      <c r="AC806" s="1207"/>
      <c r="AD806" s="1207"/>
      <c r="AE806" s="1207"/>
      <c r="AF806" s="1207"/>
      <c r="AG806" s="1207"/>
      <c r="AH806" s="1207"/>
      <c r="AI806" s="1207"/>
      <c r="AJ806" s="1207"/>
      <c r="AK806" s="1207"/>
      <c r="AL806" s="1207"/>
      <c r="AM806" s="1207"/>
      <c r="AN806" s="1207"/>
      <c r="AO806" s="1207"/>
      <c r="AP806" s="1207"/>
      <c r="AQ806" s="1207"/>
      <c r="AR806" s="1207"/>
      <c r="AS806" s="1207"/>
      <c r="AT806" s="1207"/>
      <c r="AU806" s="1207"/>
      <c r="AV806" s="1207"/>
      <c r="AW806" s="1207"/>
      <c r="AX806" s="1207"/>
      <c r="AY806" s="1207"/>
      <c r="AZ806" s="1207"/>
      <c r="BA806" s="1207"/>
      <c r="BB806" s="1207"/>
    </row>
    <row r="807" spans="1:54" ht="15.5" x14ac:dyDescent="0.35">
      <c r="A807" s="1206"/>
      <c r="B807" s="1207" t="s">
        <v>18870</v>
      </c>
      <c r="C807" s="1207"/>
      <c r="D807" s="1207"/>
      <c r="E807" s="1207"/>
      <c r="F807" s="1207"/>
      <c r="G807" s="1207"/>
      <c r="H807" s="1207"/>
      <c r="I807" s="1207"/>
      <c r="J807" s="1207"/>
      <c r="K807" s="1207"/>
      <c r="L807" s="1207"/>
      <c r="M807" s="1207"/>
      <c r="N807" s="1207"/>
      <c r="O807" s="1207"/>
      <c r="P807" s="1207"/>
      <c r="Q807" s="1207"/>
      <c r="R807" s="1207"/>
      <c r="S807" s="1207"/>
      <c r="T807" s="1207"/>
      <c r="U807" s="1207"/>
      <c r="V807" s="1207"/>
      <c r="W807" s="1207"/>
      <c r="X807" s="1207"/>
      <c r="Y807" s="1207"/>
      <c r="Z807" s="1207"/>
      <c r="AA807" s="1207"/>
      <c r="AB807" s="1207"/>
      <c r="AC807" s="1207"/>
      <c r="AD807" s="1207"/>
      <c r="AE807" s="1207"/>
      <c r="AF807" s="1207"/>
      <c r="AG807" s="1207"/>
      <c r="AH807" s="1207"/>
      <c r="AI807" s="1207"/>
      <c r="AJ807" s="1207"/>
      <c r="AK807" s="1207"/>
      <c r="AL807" s="1207"/>
      <c r="AM807" s="1207"/>
      <c r="AN807" s="1207"/>
      <c r="AO807" s="1207"/>
      <c r="AP807" s="1207"/>
      <c r="AQ807" s="1207"/>
      <c r="AR807" s="1207"/>
      <c r="AS807" s="1207"/>
      <c r="AT807" s="1207"/>
      <c r="AU807" s="1207"/>
      <c r="AV807" s="1207"/>
      <c r="AW807" s="1207"/>
      <c r="AX807" s="1207"/>
      <c r="AY807" s="1207"/>
      <c r="AZ807" s="1207"/>
      <c r="BA807" s="1207"/>
      <c r="BB807" s="1207"/>
    </row>
    <row r="808" spans="1:54" ht="15.5" x14ac:dyDescent="0.35">
      <c r="A808" s="1206" t="s">
        <v>18871</v>
      </c>
      <c r="B808" s="1207"/>
      <c r="C808" s="1207"/>
      <c r="D808" s="1207"/>
      <c r="E808" s="1207"/>
      <c r="F808" s="1207"/>
      <c r="G808" s="1207"/>
      <c r="H808" s="1207"/>
      <c r="I808" s="1207"/>
      <c r="J808" s="1207"/>
      <c r="K808" s="1207"/>
      <c r="L808" s="1207"/>
      <c r="M808" s="1207"/>
      <c r="N808" s="1207"/>
      <c r="O808" s="1207"/>
      <c r="P808" s="1207"/>
      <c r="Q808" s="1207"/>
      <c r="R808" s="1207"/>
      <c r="S808" s="1207"/>
      <c r="T808" s="1207"/>
      <c r="U808" s="1207"/>
      <c r="V808" s="1207"/>
      <c r="W808" s="1207"/>
      <c r="X808" s="1207"/>
      <c r="Y808" s="1207"/>
      <c r="Z808" s="1207"/>
      <c r="AA808" s="1207"/>
      <c r="AB808" s="1207"/>
      <c r="AC808" s="1207"/>
      <c r="AD808" s="1207"/>
      <c r="AE808" s="1207"/>
      <c r="AF808" s="1207"/>
      <c r="AG808" s="1207"/>
      <c r="AH808" s="1207"/>
      <c r="AI808" s="1207"/>
      <c r="AJ808" s="1207"/>
      <c r="AK808" s="1207"/>
      <c r="AL808" s="1207"/>
      <c r="AM808" s="1207"/>
      <c r="AN808" s="1207"/>
      <c r="AO808" s="1207"/>
      <c r="AP808" s="1207"/>
      <c r="AQ808" s="1207"/>
      <c r="AR808" s="1207"/>
      <c r="AS808" s="1207"/>
      <c r="AT808" s="1207"/>
      <c r="AU808" s="1207"/>
      <c r="AV808" s="1207"/>
      <c r="AW808" s="1207"/>
      <c r="AX808" s="1207"/>
      <c r="AY808" s="1207"/>
      <c r="AZ808" s="1207"/>
      <c r="BA808" s="1207"/>
      <c r="BB808" s="1207"/>
    </row>
    <row r="809" spans="1:54" ht="15.5" x14ac:dyDescent="0.35">
      <c r="A809" s="1206" t="s">
        <v>18950</v>
      </c>
      <c r="B809" s="1207" t="s">
        <v>18951</v>
      </c>
      <c r="C809" s="1207" t="s">
        <v>18601</v>
      </c>
      <c r="D809" s="1207"/>
      <c r="E809" s="1207"/>
      <c r="F809" s="1207"/>
      <c r="G809" s="1207"/>
      <c r="H809" s="1207"/>
      <c r="I809" s="1207"/>
      <c r="J809" s="1207"/>
      <c r="K809" s="1207"/>
      <c r="L809" s="1207"/>
      <c r="M809" s="1207"/>
      <c r="N809" s="1207"/>
      <c r="O809" s="1207"/>
      <c r="P809" s="1207"/>
      <c r="Q809" s="1207"/>
      <c r="R809" s="1207"/>
      <c r="S809" s="1207"/>
      <c r="T809" s="1207"/>
      <c r="U809" s="1207"/>
      <c r="V809" s="1207"/>
      <c r="W809" s="1207"/>
      <c r="X809" s="1207"/>
      <c r="Y809" s="1207"/>
      <c r="Z809" s="1207"/>
      <c r="AA809" s="1207"/>
      <c r="AB809" s="1207"/>
      <c r="AC809" s="1207"/>
      <c r="AD809" s="1207"/>
      <c r="AE809" s="1207"/>
      <c r="AF809" s="1207"/>
      <c r="AG809" s="1207"/>
      <c r="AH809" s="1207"/>
      <c r="AI809" s="1207"/>
      <c r="AJ809" s="1207"/>
      <c r="AK809" s="1207"/>
      <c r="AL809" s="1207"/>
      <c r="AM809" s="1207"/>
      <c r="AN809" s="1207"/>
      <c r="AO809" s="1207"/>
      <c r="AP809" s="1207"/>
      <c r="AQ809" s="1207"/>
      <c r="AR809" s="1207"/>
      <c r="AS809" s="1207"/>
      <c r="AT809" s="1207"/>
      <c r="AU809" s="1207"/>
      <c r="AV809" s="1207"/>
      <c r="AW809" s="1207"/>
      <c r="AX809" s="1207"/>
      <c r="AY809" s="1207"/>
      <c r="AZ809" s="1207"/>
      <c r="BA809" s="1207"/>
      <c r="BB809" s="1207"/>
    </row>
    <row r="810" spans="1:54" ht="15.5" x14ac:dyDescent="0.35">
      <c r="A810" s="1206" t="s">
        <v>18952</v>
      </c>
      <c r="B810" s="1207"/>
      <c r="C810" s="1207"/>
      <c r="D810" s="1207"/>
      <c r="E810" s="1207"/>
      <c r="F810" s="1207"/>
      <c r="G810" s="1207"/>
      <c r="H810" s="1207"/>
      <c r="I810" s="1207"/>
      <c r="J810" s="1207"/>
      <c r="K810" s="1207"/>
      <c r="L810" s="1207"/>
      <c r="M810" s="1207"/>
      <c r="N810" s="1207"/>
      <c r="O810" s="1207"/>
      <c r="P810" s="1207"/>
      <c r="Q810" s="1207"/>
      <c r="R810" s="1207"/>
      <c r="S810" s="1207"/>
      <c r="T810" s="1207"/>
      <c r="U810" s="1207"/>
      <c r="V810" s="1207"/>
      <c r="W810" s="1207"/>
      <c r="X810" s="1207"/>
      <c r="Y810" s="1207"/>
      <c r="Z810" s="1207"/>
      <c r="AA810" s="1207"/>
      <c r="AB810" s="1207"/>
      <c r="AC810" s="1207"/>
      <c r="AD810" s="1207"/>
      <c r="AE810" s="1207"/>
      <c r="AF810" s="1207"/>
      <c r="AG810" s="1207"/>
      <c r="AH810" s="1207"/>
      <c r="AI810" s="1207"/>
      <c r="AJ810" s="1207"/>
      <c r="AK810" s="1207"/>
      <c r="AL810" s="1207"/>
      <c r="AM810" s="1207"/>
      <c r="AN810" s="1207"/>
      <c r="AO810" s="1207"/>
      <c r="AP810" s="1207"/>
      <c r="AQ810" s="1207"/>
      <c r="AR810" s="1207"/>
      <c r="AS810" s="1207"/>
      <c r="AT810" s="1207"/>
      <c r="AU810" s="1207"/>
      <c r="AV810" s="1207"/>
      <c r="AW810" s="1207"/>
      <c r="AX810" s="1207"/>
      <c r="AY810" s="1207"/>
      <c r="AZ810" s="1207"/>
      <c r="BA810" s="1207"/>
      <c r="BB810" s="1207"/>
    </row>
    <row r="811" spans="1:54" ht="15.5" x14ac:dyDescent="0.35">
      <c r="A811" s="1206" t="s">
        <v>18953</v>
      </c>
      <c r="B811" s="1207" t="s">
        <v>18657</v>
      </c>
      <c r="C811" s="1207"/>
      <c r="D811" s="1207"/>
      <c r="E811" s="1207"/>
      <c r="F811" s="1207"/>
      <c r="G811" s="1207"/>
      <c r="H811" s="1207"/>
      <c r="I811" s="1207"/>
      <c r="J811" s="1207"/>
      <c r="K811" s="1207"/>
      <c r="L811" s="1207"/>
      <c r="M811" s="1207"/>
      <c r="N811" s="1207"/>
      <c r="O811" s="1207"/>
      <c r="P811" s="1207"/>
      <c r="Q811" s="1207"/>
      <c r="R811" s="1207"/>
      <c r="S811" s="1207"/>
      <c r="T811" s="1207"/>
      <c r="U811" s="1207"/>
      <c r="V811" s="1207"/>
      <c r="W811" s="1207"/>
      <c r="X811" s="1207"/>
      <c r="Y811" s="1207"/>
      <c r="Z811" s="1207"/>
      <c r="AA811" s="1207"/>
      <c r="AB811" s="1207"/>
      <c r="AC811" s="1207"/>
      <c r="AD811" s="1207"/>
      <c r="AE811" s="1207"/>
      <c r="AF811" s="1207"/>
      <c r="AG811" s="1207"/>
      <c r="AH811" s="1207"/>
      <c r="AI811" s="1207"/>
      <c r="AJ811" s="1207"/>
      <c r="AK811" s="1207"/>
      <c r="AL811" s="1207"/>
      <c r="AM811" s="1207"/>
      <c r="AN811" s="1207"/>
      <c r="AO811" s="1207"/>
      <c r="AP811" s="1207"/>
      <c r="AQ811" s="1207"/>
      <c r="AR811" s="1207"/>
      <c r="AS811" s="1207"/>
      <c r="AT811" s="1207"/>
      <c r="AU811" s="1207"/>
      <c r="AV811" s="1207"/>
      <c r="AW811" s="1207"/>
      <c r="AX811" s="1207"/>
      <c r="AY811" s="1207"/>
      <c r="AZ811" s="1207"/>
      <c r="BA811" s="1207"/>
      <c r="BB811" s="1207"/>
    </row>
    <row r="812" spans="1:54" ht="15.5" x14ac:dyDescent="0.35">
      <c r="A812" s="1206" t="s">
        <v>18658</v>
      </c>
      <c r="B812" s="1207"/>
      <c r="C812" s="1207"/>
      <c r="D812" s="1207"/>
      <c r="E812" s="1207"/>
      <c r="F812" s="1207"/>
      <c r="G812" s="1207"/>
      <c r="H812" s="1207"/>
      <c r="I812" s="1207"/>
      <c r="J812" s="1207"/>
      <c r="K812" s="1207"/>
      <c r="L812" s="1207"/>
      <c r="M812" s="1207"/>
      <c r="N812" s="1207"/>
      <c r="O812" s="1207"/>
      <c r="P812" s="1207"/>
      <c r="Q812" s="1207"/>
      <c r="R812" s="1207"/>
      <c r="S812" s="1207"/>
      <c r="T812" s="1207"/>
      <c r="U812" s="1207"/>
      <c r="V812" s="1207"/>
      <c r="W812" s="1207"/>
      <c r="X812" s="1207"/>
      <c r="Y812" s="1207"/>
      <c r="Z812" s="1207"/>
      <c r="AA812" s="1207"/>
      <c r="AB812" s="1207"/>
      <c r="AC812" s="1207"/>
      <c r="AD812" s="1207"/>
      <c r="AE812" s="1207"/>
      <c r="AF812" s="1207"/>
      <c r="AG812" s="1207"/>
      <c r="AH812" s="1207"/>
      <c r="AI812" s="1207"/>
      <c r="AJ812" s="1207"/>
      <c r="AK812" s="1207"/>
      <c r="AL812" s="1207"/>
      <c r="AM812" s="1207"/>
      <c r="AN812" s="1207"/>
      <c r="AO812" s="1207"/>
      <c r="AP812" s="1207"/>
      <c r="AQ812" s="1207"/>
      <c r="AR812" s="1207"/>
      <c r="AS812" s="1207"/>
      <c r="AT812" s="1207"/>
      <c r="AU812" s="1207"/>
      <c r="AV812" s="1207"/>
      <c r="AW812" s="1207"/>
      <c r="AX812" s="1207"/>
      <c r="AY812" s="1207"/>
      <c r="AZ812" s="1207"/>
      <c r="BA812" s="1207"/>
      <c r="BB812" s="1207"/>
    </row>
    <row r="813" spans="1:54" ht="15.5" x14ac:dyDescent="0.35">
      <c r="A813" s="1206" t="s">
        <v>18954</v>
      </c>
      <c r="B813" s="1207" t="s">
        <v>18955</v>
      </c>
      <c r="C813" s="1207"/>
      <c r="D813" s="1207"/>
      <c r="E813" s="1207"/>
      <c r="F813" s="1207"/>
      <c r="G813" s="1207"/>
      <c r="H813" s="1207"/>
      <c r="I813" s="1207"/>
      <c r="J813" s="1207"/>
      <c r="K813" s="1207"/>
      <c r="L813" s="1207"/>
      <c r="M813" s="1207"/>
      <c r="N813" s="1207"/>
      <c r="O813" s="1207"/>
      <c r="P813" s="1207"/>
      <c r="Q813" s="1207"/>
      <c r="R813" s="1207"/>
      <c r="S813" s="1207"/>
      <c r="T813" s="1207"/>
      <c r="U813" s="1207"/>
      <c r="V813" s="1207"/>
      <c r="W813" s="1207"/>
      <c r="X813" s="1207"/>
      <c r="Y813" s="1207"/>
      <c r="Z813" s="1207"/>
      <c r="AA813" s="1207"/>
      <c r="AB813" s="1207"/>
      <c r="AC813" s="1207"/>
      <c r="AD813" s="1207"/>
      <c r="AE813" s="1207"/>
      <c r="AF813" s="1207"/>
      <c r="AG813" s="1207"/>
      <c r="AH813" s="1207"/>
      <c r="AI813" s="1207"/>
      <c r="AJ813" s="1207"/>
      <c r="AK813" s="1207"/>
      <c r="AL813" s="1207"/>
      <c r="AM813" s="1207"/>
      <c r="AN813" s="1207"/>
      <c r="AO813" s="1207"/>
      <c r="AP813" s="1207"/>
      <c r="AQ813" s="1207"/>
      <c r="AR813" s="1207"/>
      <c r="AS813" s="1207"/>
      <c r="AT813" s="1207"/>
      <c r="AU813" s="1207"/>
      <c r="AV813" s="1207"/>
      <c r="AW813" s="1207"/>
      <c r="AX813" s="1207"/>
      <c r="AY813" s="1207"/>
      <c r="AZ813" s="1207"/>
      <c r="BA813" s="1207"/>
      <c r="BB813" s="1207"/>
    </row>
    <row r="814" spans="1:54" ht="15.5" x14ac:dyDescent="0.35">
      <c r="A814" s="1206" t="s">
        <v>18956</v>
      </c>
      <c r="B814" s="1207"/>
      <c r="C814" s="1207"/>
      <c r="D814" s="1207"/>
      <c r="E814" s="1207"/>
      <c r="F814" s="1207"/>
      <c r="G814" s="1207"/>
      <c r="H814" s="1207"/>
      <c r="I814" s="1207"/>
      <c r="J814" s="1207"/>
      <c r="K814" s="1207"/>
      <c r="L814" s="1207"/>
      <c r="M814" s="1207"/>
      <c r="N814" s="1207"/>
      <c r="O814" s="1207"/>
      <c r="P814" s="1207"/>
      <c r="Q814" s="1207"/>
      <c r="R814" s="1207"/>
      <c r="S814" s="1207"/>
      <c r="T814" s="1207"/>
      <c r="U814" s="1207"/>
      <c r="V814" s="1207"/>
      <c r="W814" s="1207"/>
      <c r="X814" s="1207"/>
      <c r="Y814" s="1207"/>
      <c r="Z814" s="1207"/>
      <c r="AA814" s="1207"/>
      <c r="AB814" s="1207"/>
      <c r="AC814" s="1207"/>
      <c r="AD814" s="1207"/>
      <c r="AE814" s="1207"/>
      <c r="AF814" s="1207"/>
      <c r="AG814" s="1207"/>
      <c r="AH814" s="1207"/>
      <c r="AI814" s="1207"/>
      <c r="AJ814" s="1207"/>
      <c r="AK814" s="1207"/>
      <c r="AL814" s="1207"/>
      <c r="AM814" s="1207"/>
      <c r="AN814" s="1207"/>
      <c r="AO814" s="1207"/>
      <c r="AP814" s="1207"/>
      <c r="AQ814" s="1207"/>
      <c r="AR814" s="1207"/>
      <c r="AS814" s="1207"/>
      <c r="AT814" s="1207"/>
      <c r="AU814" s="1207"/>
      <c r="AV814" s="1207"/>
      <c r="AW814" s="1207"/>
      <c r="AX814" s="1207"/>
      <c r="AY814" s="1207"/>
      <c r="AZ814" s="1207"/>
      <c r="BA814" s="1207"/>
      <c r="BB814" s="1207"/>
    </row>
    <row r="815" spans="1:54" ht="15.5" x14ac:dyDescent="0.35">
      <c r="A815" s="1206" t="s">
        <v>18957</v>
      </c>
      <c r="B815" s="1207"/>
      <c r="C815" s="1207"/>
      <c r="D815" s="1207"/>
      <c r="E815" s="1207"/>
      <c r="F815" s="1207"/>
      <c r="G815" s="1207"/>
      <c r="H815" s="1207"/>
      <c r="I815" s="1207"/>
      <c r="J815" s="1207"/>
      <c r="K815" s="1207"/>
      <c r="L815" s="1207"/>
      <c r="M815" s="1207"/>
      <c r="N815" s="1207"/>
      <c r="O815" s="1207"/>
      <c r="P815" s="1207"/>
      <c r="Q815" s="1207"/>
      <c r="R815" s="1207"/>
      <c r="S815" s="1207"/>
      <c r="T815" s="1207"/>
      <c r="U815" s="1207"/>
      <c r="V815" s="1207"/>
      <c r="W815" s="1207"/>
      <c r="X815" s="1207"/>
      <c r="Y815" s="1207"/>
      <c r="Z815" s="1207"/>
      <c r="AA815" s="1207"/>
      <c r="AB815" s="1207"/>
      <c r="AC815" s="1207"/>
      <c r="AD815" s="1207"/>
      <c r="AE815" s="1207"/>
      <c r="AF815" s="1207"/>
      <c r="AG815" s="1207"/>
      <c r="AH815" s="1207"/>
      <c r="AI815" s="1207"/>
      <c r="AJ815" s="1207"/>
      <c r="AK815" s="1207"/>
      <c r="AL815" s="1207"/>
      <c r="AM815" s="1207"/>
      <c r="AN815" s="1207"/>
      <c r="AO815" s="1207"/>
      <c r="AP815" s="1207"/>
      <c r="AQ815" s="1207"/>
      <c r="AR815" s="1207"/>
      <c r="AS815" s="1207"/>
      <c r="AT815" s="1207"/>
      <c r="AU815" s="1207"/>
      <c r="AV815" s="1207"/>
      <c r="AW815" s="1207"/>
      <c r="AX815" s="1207"/>
      <c r="AY815" s="1207"/>
      <c r="AZ815" s="1207"/>
      <c r="BA815" s="1207"/>
      <c r="BB815" s="1207"/>
    </row>
    <row r="816" spans="1:54" ht="15.5" x14ac:dyDescent="0.35">
      <c r="A816" s="1206" t="s">
        <v>18958</v>
      </c>
      <c r="B816" s="1207"/>
      <c r="C816" s="1207"/>
      <c r="D816" s="1207"/>
      <c r="E816" s="1207"/>
      <c r="F816" s="1207"/>
      <c r="G816" s="1207"/>
      <c r="H816" s="1207"/>
      <c r="I816" s="1207"/>
      <c r="J816" s="1207"/>
      <c r="K816" s="1207"/>
      <c r="L816" s="1207"/>
      <c r="M816" s="1207"/>
      <c r="N816" s="1207"/>
      <c r="O816" s="1207"/>
      <c r="P816" s="1207"/>
      <c r="Q816" s="1207"/>
      <c r="R816" s="1207"/>
      <c r="S816" s="1207"/>
      <c r="T816" s="1207"/>
      <c r="U816" s="1207"/>
      <c r="V816" s="1207"/>
      <c r="W816" s="1207"/>
      <c r="X816" s="1207"/>
      <c r="Y816" s="1207"/>
      <c r="Z816" s="1207"/>
      <c r="AA816" s="1207"/>
      <c r="AB816" s="1207"/>
      <c r="AC816" s="1207"/>
      <c r="AD816" s="1207"/>
      <c r="AE816" s="1207"/>
      <c r="AF816" s="1207"/>
      <c r="AG816" s="1207"/>
      <c r="AH816" s="1207"/>
      <c r="AI816" s="1207"/>
      <c r="AJ816" s="1207"/>
      <c r="AK816" s="1207"/>
      <c r="AL816" s="1207"/>
      <c r="AM816" s="1207"/>
      <c r="AN816" s="1207"/>
      <c r="AO816" s="1207"/>
      <c r="AP816" s="1207"/>
      <c r="AQ816" s="1207"/>
      <c r="AR816" s="1207"/>
      <c r="AS816" s="1207"/>
      <c r="AT816" s="1207"/>
      <c r="AU816" s="1207"/>
      <c r="AV816" s="1207"/>
      <c r="AW816" s="1207"/>
      <c r="AX816" s="1207"/>
      <c r="AY816" s="1207"/>
      <c r="AZ816" s="1207"/>
      <c r="BA816" s="1207"/>
      <c r="BB816" s="1207"/>
    </row>
    <row r="817" spans="1:54" ht="15.5" x14ac:dyDescent="0.35">
      <c r="A817" s="1206" t="s">
        <v>18724</v>
      </c>
      <c r="B817" s="1207" t="s">
        <v>18600</v>
      </c>
      <c r="C817" s="1207"/>
      <c r="D817" s="1207"/>
      <c r="E817" s="1207"/>
      <c r="F817" s="1207"/>
      <c r="G817" s="1207"/>
      <c r="H817" s="1207"/>
      <c r="I817" s="1207"/>
      <c r="J817" s="1207"/>
      <c r="K817" s="1207"/>
      <c r="L817" s="1207"/>
      <c r="M817" s="1207"/>
      <c r="N817" s="1207"/>
      <c r="O817" s="1207"/>
      <c r="P817" s="1207"/>
      <c r="Q817" s="1207"/>
      <c r="R817" s="1207"/>
      <c r="S817" s="1207"/>
      <c r="T817" s="1207"/>
      <c r="U817" s="1207"/>
      <c r="V817" s="1207"/>
      <c r="W817" s="1207"/>
      <c r="X817" s="1207"/>
      <c r="Y817" s="1207"/>
      <c r="Z817" s="1207"/>
      <c r="AA817" s="1207"/>
      <c r="AB817" s="1207"/>
      <c r="AC817" s="1207"/>
      <c r="AD817" s="1207"/>
      <c r="AE817" s="1207"/>
      <c r="AF817" s="1207"/>
      <c r="AG817" s="1207"/>
      <c r="AH817" s="1207"/>
      <c r="AI817" s="1207"/>
      <c r="AJ817" s="1207"/>
      <c r="AK817" s="1207"/>
      <c r="AL817" s="1207"/>
      <c r="AM817" s="1207"/>
      <c r="AN817" s="1207"/>
      <c r="AO817" s="1207"/>
      <c r="AP817" s="1207"/>
      <c r="AQ817" s="1207"/>
      <c r="AR817" s="1207"/>
      <c r="AS817" s="1207"/>
      <c r="AT817" s="1207"/>
      <c r="AU817" s="1207"/>
      <c r="AV817" s="1207"/>
      <c r="AW817" s="1207"/>
      <c r="AX817" s="1207"/>
      <c r="AY817" s="1207"/>
      <c r="AZ817" s="1207"/>
      <c r="BA817" s="1207"/>
      <c r="BB817" s="1207"/>
    </row>
    <row r="818" spans="1:54" ht="15.5" x14ac:dyDescent="0.35">
      <c r="A818" s="1206" t="s">
        <v>18601</v>
      </c>
      <c r="B818" s="1207"/>
      <c r="C818" s="1207"/>
      <c r="D818" s="1207"/>
      <c r="E818" s="1207"/>
      <c r="F818" s="1207"/>
      <c r="G818" s="1207"/>
      <c r="H818" s="1207"/>
      <c r="I818" s="1207"/>
      <c r="J818" s="1207"/>
      <c r="K818" s="1207"/>
      <c r="L818" s="1207"/>
      <c r="M818" s="1207"/>
      <c r="N818" s="1207"/>
      <c r="O818" s="1207"/>
      <c r="P818" s="1207"/>
      <c r="Q818" s="1207"/>
      <c r="R818" s="1207"/>
      <c r="S818" s="1207"/>
      <c r="T818" s="1207"/>
      <c r="U818" s="1207"/>
      <c r="V818" s="1207"/>
      <c r="W818" s="1207"/>
      <c r="X818" s="1207"/>
      <c r="Y818" s="1207"/>
      <c r="Z818" s="1207"/>
      <c r="AA818" s="1207"/>
      <c r="AB818" s="1207"/>
      <c r="AC818" s="1207"/>
      <c r="AD818" s="1207"/>
      <c r="AE818" s="1207"/>
      <c r="AF818" s="1207"/>
      <c r="AG818" s="1207"/>
      <c r="AH818" s="1207"/>
      <c r="AI818" s="1207"/>
      <c r="AJ818" s="1207"/>
      <c r="AK818" s="1207"/>
      <c r="AL818" s="1207"/>
      <c r="AM818" s="1207"/>
      <c r="AN818" s="1207"/>
      <c r="AO818" s="1207"/>
      <c r="AP818" s="1207"/>
      <c r="AQ818" s="1207"/>
      <c r="AR818" s="1207"/>
      <c r="AS818" s="1207"/>
      <c r="AT818" s="1207"/>
      <c r="AU818" s="1207"/>
      <c r="AV818" s="1207"/>
      <c r="AW818" s="1207"/>
      <c r="AX818" s="1207"/>
      <c r="AY818" s="1207"/>
      <c r="AZ818" s="1207"/>
      <c r="BA818" s="1207"/>
      <c r="BB818" s="1207"/>
    </row>
    <row r="819" spans="1:54" ht="15.5" x14ac:dyDescent="0.35">
      <c r="A819" s="1206" t="s">
        <v>18603</v>
      </c>
      <c r="B819" s="1207"/>
      <c r="C819" s="1207"/>
      <c r="D819" s="1207"/>
      <c r="E819" s="1207"/>
      <c r="F819" s="1207"/>
      <c r="G819" s="1207"/>
      <c r="H819" s="1207"/>
      <c r="I819" s="1207"/>
      <c r="J819" s="1207"/>
      <c r="K819" s="1207"/>
      <c r="L819" s="1207"/>
      <c r="M819" s="1207"/>
      <c r="N819" s="1207"/>
      <c r="O819" s="1207"/>
      <c r="P819" s="1207"/>
      <c r="Q819" s="1207"/>
      <c r="R819" s="1207"/>
      <c r="S819" s="1207"/>
      <c r="T819" s="1207"/>
      <c r="U819" s="1207"/>
      <c r="V819" s="1207"/>
      <c r="W819" s="1207"/>
      <c r="X819" s="1207"/>
      <c r="Y819" s="1207"/>
      <c r="Z819" s="1207"/>
      <c r="AA819" s="1207"/>
      <c r="AB819" s="1207"/>
      <c r="AC819" s="1207"/>
      <c r="AD819" s="1207"/>
      <c r="AE819" s="1207"/>
      <c r="AF819" s="1207"/>
      <c r="AG819" s="1207"/>
      <c r="AH819" s="1207"/>
      <c r="AI819" s="1207"/>
      <c r="AJ819" s="1207"/>
      <c r="AK819" s="1207"/>
      <c r="AL819" s="1207"/>
      <c r="AM819" s="1207"/>
      <c r="AN819" s="1207"/>
      <c r="AO819" s="1207"/>
      <c r="AP819" s="1207"/>
      <c r="AQ819" s="1207"/>
      <c r="AR819" s="1207"/>
      <c r="AS819" s="1207"/>
      <c r="AT819" s="1207"/>
      <c r="AU819" s="1207"/>
      <c r="AV819" s="1207"/>
      <c r="AW819" s="1207"/>
      <c r="AX819" s="1207"/>
      <c r="AY819" s="1207"/>
      <c r="AZ819" s="1207"/>
      <c r="BA819" s="1207"/>
      <c r="BB819" s="1207"/>
    </row>
    <row r="820" spans="1:54" ht="15.5" x14ac:dyDescent="0.35">
      <c r="A820" s="1206" t="s">
        <v>18604</v>
      </c>
      <c r="B820" s="1207"/>
      <c r="C820" s="1207"/>
      <c r="D820" s="1207"/>
      <c r="E820" s="1207"/>
      <c r="F820" s="1207"/>
      <c r="G820" s="1207"/>
      <c r="H820" s="1207"/>
      <c r="I820" s="1207"/>
      <c r="J820" s="1207"/>
      <c r="K820" s="1207"/>
      <c r="L820" s="1207"/>
      <c r="M820" s="1207"/>
      <c r="N820" s="1207"/>
      <c r="O820" s="1207"/>
      <c r="P820" s="1207"/>
      <c r="Q820" s="1207"/>
      <c r="R820" s="1207"/>
      <c r="S820" s="1207"/>
      <c r="T820" s="1207"/>
      <c r="U820" s="1207"/>
      <c r="V820" s="1207"/>
      <c r="W820" s="1207"/>
      <c r="X820" s="1207"/>
      <c r="Y820" s="1207"/>
      <c r="Z820" s="1207"/>
      <c r="AA820" s="1207"/>
      <c r="AB820" s="1207"/>
      <c r="AC820" s="1207"/>
      <c r="AD820" s="1207"/>
      <c r="AE820" s="1207"/>
      <c r="AF820" s="1207"/>
      <c r="AG820" s="1207"/>
      <c r="AH820" s="1207"/>
      <c r="AI820" s="1207"/>
      <c r="AJ820" s="1207"/>
      <c r="AK820" s="1207"/>
      <c r="AL820" s="1207"/>
      <c r="AM820" s="1207"/>
      <c r="AN820" s="1207"/>
      <c r="AO820" s="1207"/>
      <c r="AP820" s="1207"/>
      <c r="AQ820" s="1207"/>
      <c r="AR820" s="1207"/>
      <c r="AS820" s="1207"/>
      <c r="AT820" s="1207"/>
      <c r="AU820" s="1207"/>
      <c r="AV820" s="1207"/>
      <c r="AW820" s="1207"/>
      <c r="AX820" s="1207"/>
      <c r="AY820" s="1207"/>
      <c r="AZ820" s="1207"/>
      <c r="BA820" s="1207"/>
      <c r="BB820" s="1207"/>
    </row>
    <row r="821" spans="1:54" ht="15.5" x14ac:dyDescent="0.35">
      <c r="A821" s="1206" t="s">
        <v>18959</v>
      </c>
      <c r="B821" s="1207"/>
      <c r="C821" s="1207"/>
      <c r="D821" s="1207"/>
      <c r="E821" s="1207"/>
      <c r="F821" s="1207"/>
      <c r="G821" s="1207"/>
      <c r="H821" s="1207"/>
      <c r="I821" s="1207"/>
      <c r="J821" s="1207"/>
      <c r="K821" s="1207"/>
      <c r="L821" s="1207"/>
      <c r="M821" s="1207"/>
      <c r="N821" s="1207"/>
      <c r="O821" s="1207"/>
      <c r="P821" s="1207"/>
      <c r="Q821" s="1207"/>
      <c r="R821" s="1207"/>
      <c r="S821" s="1207"/>
      <c r="T821" s="1207"/>
      <c r="U821" s="1207"/>
      <c r="V821" s="1207"/>
      <c r="W821" s="1207"/>
      <c r="X821" s="1207"/>
      <c r="Y821" s="1207"/>
      <c r="Z821" s="1207"/>
      <c r="AA821" s="1207"/>
      <c r="AB821" s="1207"/>
      <c r="AC821" s="1207"/>
      <c r="AD821" s="1207"/>
      <c r="AE821" s="1207"/>
      <c r="AF821" s="1207"/>
      <c r="AG821" s="1207"/>
      <c r="AH821" s="1207"/>
      <c r="AI821" s="1207"/>
      <c r="AJ821" s="1207"/>
      <c r="AK821" s="1207"/>
      <c r="AL821" s="1207"/>
      <c r="AM821" s="1207"/>
      <c r="AN821" s="1207"/>
      <c r="AO821" s="1207"/>
      <c r="AP821" s="1207"/>
      <c r="AQ821" s="1207"/>
      <c r="AR821" s="1207"/>
      <c r="AS821" s="1207"/>
      <c r="AT821" s="1207"/>
      <c r="AU821" s="1207"/>
      <c r="AV821" s="1207"/>
      <c r="AW821" s="1207"/>
      <c r="AX821" s="1207"/>
      <c r="AY821" s="1207"/>
      <c r="AZ821" s="1207"/>
      <c r="BA821" s="1207"/>
      <c r="BB821" s="1207"/>
    </row>
    <row r="822" spans="1:54" ht="31" x14ac:dyDescent="0.35">
      <c r="A822" s="1206" t="s">
        <v>18960</v>
      </c>
      <c r="B822" s="1207"/>
      <c r="C822" s="1207"/>
      <c r="D822" s="1207"/>
      <c r="E822" s="1207"/>
      <c r="F822" s="1207"/>
      <c r="G822" s="1207"/>
      <c r="H822" s="1207"/>
      <c r="I822" s="1207"/>
      <c r="J822" s="1207"/>
      <c r="K822" s="1207"/>
      <c r="L822" s="1207"/>
      <c r="M822" s="1207"/>
      <c r="N822" s="1207"/>
      <c r="O822" s="1207"/>
      <c r="P822" s="1207"/>
      <c r="Q822" s="1207"/>
      <c r="R822" s="1207"/>
      <c r="S822" s="1207"/>
      <c r="T822" s="1207"/>
      <c r="U822" s="1207"/>
      <c r="V822" s="1207"/>
      <c r="W822" s="1207"/>
      <c r="X822" s="1207"/>
      <c r="Y822" s="1207"/>
      <c r="Z822" s="1207"/>
      <c r="AA822" s="1207"/>
      <c r="AB822" s="1207"/>
      <c r="AC822" s="1207"/>
      <c r="AD822" s="1207"/>
      <c r="AE822" s="1207"/>
      <c r="AF822" s="1207"/>
      <c r="AG822" s="1207"/>
      <c r="AH822" s="1207"/>
      <c r="AI822" s="1207"/>
      <c r="AJ822" s="1207"/>
      <c r="AK822" s="1207"/>
      <c r="AL822" s="1207"/>
      <c r="AM822" s="1207"/>
      <c r="AN822" s="1207"/>
      <c r="AO822" s="1207"/>
      <c r="AP822" s="1207"/>
      <c r="AQ822" s="1207"/>
      <c r="AR822" s="1207"/>
      <c r="AS822" s="1207"/>
      <c r="AT822" s="1207"/>
      <c r="AU822" s="1207"/>
      <c r="AV822" s="1207"/>
      <c r="AW822" s="1207"/>
      <c r="AX822" s="1207"/>
      <c r="AY822" s="1207"/>
      <c r="AZ822" s="1207"/>
      <c r="BA822" s="1207"/>
      <c r="BB822" s="1207"/>
    </row>
    <row r="823" spans="1:54" ht="15.5" x14ac:dyDescent="0.35">
      <c r="A823" s="1206" t="s">
        <v>18961</v>
      </c>
      <c r="B823" s="1207"/>
      <c r="C823" s="1207"/>
      <c r="D823" s="1207"/>
      <c r="E823" s="1207"/>
      <c r="F823" s="1207"/>
      <c r="G823" s="1207"/>
      <c r="H823" s="1207"/>
      <c r="I823" s="1207"/>
      <c r="J823" s="1207"/>
      <c r="K823" s="1207"/>
      <c r="L823" s="1207"/>
      <c r="M823" s="1207"/>
      <c r="N823" s="1207"/>
      <c r="O823" s="1207"/>
      <c r="P823" s="1207"/>
      <c r="Q823" s="1207"/>
      <c r="R823" s="1207"/>
      <c r="S823" s="1207"/>
      <c r="T823" s="1207"/>
      <c r="U823" s="1207"/>
      <c r="V823" s="1207"/>
      <c r="W823" s="1207"/>
      <c r="X823" s="1207"/>
      <c r="Y823" s="1207"/>
      <c r="Z823" s="1207"/>
      <c r="AA823" s="1207"/>
      <c r="AB823" s="1207"/>
      <c r="AC823" s="1207"/>
      <c r="AD823" s="1207"/>
      <c r="AE823" s="1207"/>
      <c r="AF823" s="1207"/>
      <c r="AG823" s="1207"/>
      <c r="AH823" s="1207"/>
      <c r="AI823" s="1207"/>
      <c r="AJ823" s="1207"/>
      <c r="AK823" s="1207"/>
      <c r="AL823" s="1207"/>
      <c r="AM823" s="1207"/>
      <c r="AN823" s="1207"/>
      <c r="AO823" s="1207"/>
      <c r="AP823" s="1207"/>
      <c r="AQ823" s="1207"/>
      <c r="AR823" s="1207"/>
      <c r="AS823" s="1207"/>
      <c r="AT823" s="1207"/>
      <c r="AU823" s="1207"/>
      <c r="AV823" s="1207"/>
      <c r="AW823" s="1207"/>
      <c r="AX823" s="1207"/>
      <c r="AY823" s="1207"/>
      <c r="AZ823" s="1207"/>
      <c r="BA823" s="1207"/>
      <c r="BB823" s="1207"/>
    </row>
    <row r="824" spans="1:54" ht="15.5" x14ac:dyDescent="0.35">
      <c r="A824" s="1206" t="s">
        <v>18962</v>
      </c>
      <c r="B824" s="1207"/>
      <c r="C824" s="1207"/>
      <c r="D824" s="1207"/>
      <c r="E824" s="1207"/>
      <c r="F824" s="1207"/>
      <c r="G824" s="1207"/>
      <c r="H824" s="1207"/>
      <c r="I824" s="1207"/>
      <c r="J824" s="1207"/>
      <c r="K824" s="1207"/>
      <c r="L824" s="1207"/>
      <c r="M824" s="1207"/>
      <c r="N824" s="1207"/>
      <c r="O824" s="1207"/>
      <c r="P824" s="1207"/>
      <c r="Q824" s="1207"/>
      <c r="R824" s="1207"/>
      <c r="S824" s="1207"/>
      <c r="T824" s="1207"/>
      <c r="U824" s="1207"/>
      <c r="V824" s="1207"/>
      <c r="W824" s="1207"/>
      <c r="X824" s="1207"/>
      <c r="Y824" s="1207"/>
      <c r="Z824" s="1207"/>
      <c r="AA824" s="1207"/>
      <c r="AB824" s="1207"/>
      <c r="AC824" s="1207"/>
      <c r="AD824" s="1207"/>
      <c r="AE824" s="1207"/>
      <c r="AF824" s="1207"/>
      <c r="AG824" s="1207"/>
      <c r="AH824" s="1207"/>
      <c r="AI824" s="1207"/>
      <c r="AJ824" s="1207"/>
      <c r="AK824" s="1207"/>
      <c r="AL824" s="1207"/>
      <c r="AM824" s="1207"/>
      <c r="AN824" s="1207"/>
      <c r="AO824" s="1207"/>
      <c r="AP824" s="1207"/>
      <c r="AQ824" s="1207"/>
      <c r="AR824" s="1207"/>
      <c r="AS824" s="1207"/>
      <c r="AT824" s="1207"/>
      <c r="AU824" s="1207"/>
      <c r="AV824" s="1207"/>
      <c r="AW824" s="1207"/>
      <c r="AX824" s="1207"/>
      <c r="AY824" s="1207"/>
      <c r="AZ824" s="1207"/>
      <c r="BA824" s="1207"/>
      <c r="BB824" s="1207"/>
    </row>
    <row r="825" spans="1:54" ht="15.5" x14ac:dyDescent="0.35">
      <c r="A825" s="1206" t="s">
        <v>18963</v>
      </c>
      <c r="B825" s="1207"/>
      <c r="C825" s="1207"/>
      <c r="D825" s="1207"/>
      <c r="E825" s="1207"/>
      <c r="F825" s="1207"/>
      <c r="G825" s="1207"/>
      <c r="H825" s="1207"/>
      <c r="I825" s="1207"/>
      <c r="J825" s="1207"/>
      <c r="K825" s="1207"/>
      <c r="L825" s="1207"/>
      <c r="M825" s="1207"/>
      <c r="N825" s="1207"/>
      <c r="O825" s="1207"/>
      <c r="P825" s="1207"/>
      <c r="Q825" s="1207"/>
      <c r="R825" s="1207"/>
      <c r="S825" s="1207"/>
      <c r="T825" s="1207"/>
      <c r="U825" s="1207"/>
      <c r="V825" s="1207"/>
      <c r="W825" s="1207"/>
      <c r="X825" s="1207"/>
      <c r="Y825" s="1207"/>
      <c r="Z825" s="1207"/>
      <c r="AA825" s="1207"/>
      <c r="AB825" s="1207"/>
      <c r="AC825" s="1207"/>
      <c r="AD825" s="1207"/>
      <c r="AE825" s="1207"/>
      <c r="AF825" s="1207"/>
      <c r="AG825" s="1207"/>
      <c r="AH825" s="1207"/>
      <c r="AI825" s="1207"/>
      <c r="AJ825" s="1207"/>
      <c r="AK825" s="1207"/>
      <c r="AL825" s="1207"/>
      <c r="AM825" s="1207"/>
      <c r="AN825" s="1207"/>
      <c r="AO825" s="1207"/>
      <c r="AP825" s="1207"/>
      <c r="AQ825" s="1207"/>
      <c r="AR825" s="1207"/>
      <c r="AS825" s="1207"/>
      <c r="AT825" s="1207"/>
      <c r="AU825" s="1207"/>
      <c r="AV825" s="1207"/>
      <c r="AW825" s="1207"/>
      <c r="AX825" s="1207"/>
      <c r="AY825" s="1207"/>
      <c r="AZ825" s="1207"/>
      <c r="BA825" s="1207"/>
      <c r="BB825" s="1207"/>
    </row>
    <row r="826" spans="1:54" ht="15.5" x14ac:dyDescent="0.35">
      <c r="A826" s="1206" t="s">
        <v>18964</v>
      </c>
      <c r="B826" s="1207"/>
      <c r="C826" s="1207"/>
      <c r="D826" s="1207"/>
      <c r="E826" s="1207"/>
      <c r="F826" s="1207"/>
      <c r="G826" s="1207"/>
      <c r="H826" s="1207"/>
      <c r="I826" s="1207"/>
      <c r="J826" s="1207"/>
      <c r="K826" s="1207"/>
      <c r="L826" s="1207"/>
      <c r="M826" s="1207"/>
      <c r="N826" s="1207"/>
      <c r="O826" s="1207"/>
      <c r="P826" s="1207"/>
      <c r="Q826" s="1207"/>
      <c r="R826" s="1207"/>
      <c r="S826" s="1207"/>
      <c r="T826" s="1207"/>
      <c r="U826" s="1207"/>
      <c r="V826" s="1207"/>
      <c r="W826" s="1207"/>
      <c r="X826" s="1207"/>
      <c r="Y826" s="1207"/>
      <c r="Z826" s="1207"/>
      <c r="AA826" s="1207"/>
      <c r="AB826" s="1207"/>
      <c r="AC826" s="1207"/>
      <c r="AD826" s="1207"/>
      <c r="AE826" s="1207"/>
      <c r="AF826" s="1207"/>
      <c r="AG826" s="1207"/>
      <c r="AH826" s="1207"/>
      <c r="AI826" s="1207"/>
      <c r="AJ826" s="1207"/>
      <c r="AK826" s="1207"/>
      <c r="AL826" s="1207"/>
      <c r="AM826" s="1207"/>
      <c r="AN826" s="1207"/>
      <c r="AO826" s="1207"/>
      <c r="AP826" s="1207"/>
      <c r="AQ826" s="1207"/>
      <c r="AR826" s="1207"/>
      <c r="AS826" s="1207"/>
      <c r="AT826" s="1207"/>
      <c r="AU826" s="1207"/>
      <c r="AV826" s="1207"/>
      <c r="AW826" s="1207"/>
      <c r="AX826" s="1207"/>
      <c r="AY826" s="1207"/>
      <c r="AZ826" s="1207"/>
      <c r="BA826" s="1207"/>
      <c r="BB826" s="1207"/>
    </row>
    <row r="827" spans="1:54" ht="15.5" x14ac:dyDescent="0.35">
      <c r="A827" s="1206" t="s">
        <v>18965</v>
      </c>
      <c r="B827" s="1207" t="s">
        <v>18966</v>
      </c>
      <c r="C827" s="1207"/>
      <c r="D827" s="1207"/>
      <c r="E827" s="1207"/>
      <c r="F827" s="1207"/>
      <c r="G827" s="1207"/>
      <c r="H827" s="1207"/>
      <c r="I827" s="1207"/>
      <c r="J827" s="1207"/>
      <c r="K827" s="1207"/>
      <c r="L827" s="1207"/>
      <c r="M827" s="1207"/>
      <c r="N827" s="1207"/>
      <c r="O827" s="1207"/>
      <c r="P827" s="1207"/>
      <c r="Q827" s="1207"/>
      <c r="R827" s="1207"/>
      <c r="S827" s="1207"/>
      <c r="T827" s="1207"/>
      <c r="U827" s="1207"/>
      <c r="V827" s="1207"/>
      <c r="W827" s="1207"/>
      <c r="X827" s="1207"/>
      <c r="Y827" s="1207"/>
      <c r="Z827" s="1207"/>
      <c r="AA827" s="1207"/>
      <c r="AB827" s="1207"/>
      <c r="AC827" s="1207"/>
      <c r="AD827" s="1207"/>
      <c r="AE827" s="1207"/>
      <c r="AF827" s="1207"/>
      <c r="AG827" s="1207"/>
      <c r="AH827" s="1207"/>
      <c r="AI827" s="1207"/>
      <c r="AJ827" s="1207"/>
      <c r="AK827" s="1207"/>
      <c r="AL827" s="1207"/>
      <c r="AM827" s="1207"/>
      <c r="AN827" s="1207"/>
      <c r="AO827" s="1207"/>
      <c r="AP827" s="1207"/>
      <c r="AQ827" s="1207"/>
      <c r="AR827" s="1207"/>
      <c r="AS827" s="1207"/>
      <c r="AT827" s="1207"/>
      <c r="AU827" s="1207"/>
      <c r="AV827" s="1207"/>
      <c r="AW827" s="1207"/>
      <c r="AX827" s="1207"/>
      <c r="AY827" s="1207"/>
      <c r="AZ827" s="1207"/>
      <c r="BA827" s="1207"/>
      <c r="BB827" s="1207"/>
    </row>
    <row r="828" spans="1:54" ht="15.5" x14ac:dyDescent="0.35">
      <c r="A828" s="1206" t="s">
        <v>18967</v>
      </c>
      <c r="B828" s="1207" t="s">
        <v>18968</v>
      </c>
      <c r="C828" s="1207"/>
      <c r="D828" s="1207"/>
      <c r="E828" s="1207"/>
      <c r="F828" s="1207"/>
      <c r="G828" s="1207"/>
      <c r="H828" s="1207"/>
      <c r="I828" s="1207"/>
      <c r="J828" s="1207"/>
      <c r="K828" s="1207"/>
      <c r="L828" s="1207"/>
      <c r="M828" s="1207"/>
      <c r="N828" s="1207"/>
      <c r="O828" s="1207"/>
      <c r="P828" s="1207"/>
      <c r="Q828" s="1207"/>
      <c r="R828" s="1207"/>
      <c r="S828" s="1207"/>
      <c r="T828" s="1207"/>
      <c r="U828" s="1207"/>
      <c r="V828" s="1207"/>
      <c r="W828" s="1207"/>
      <c r="X828" s="1207"/>
      <c r="Y828" s="1207"/>
      <c r="Z828" s="1207"/>
      <c r="AA828" s="1207"/>
      <c r="AB828" s="1207"/>
      <c r="AC828" s="1207"/>
      <c r="AD828" s="1207"/>
      <c r="AE828" s="1207"/>
      <c r="AF828" s="1207"/>
      <c r="AG828" s="1207"/>
      <c r="AH828" s="1207"/>
      <c r="AI828" s="1207"/>
      <c r="AJ828" s="1207"/>
      <c r="AK828" s="1207"/>
      <c r="AL828" s="1207"/>
      <c r="AM828" s="1207"/>
      <c r="AN828" s="1207"/>
      <c r="AO828" s="1207"/>
      <c r="AP828" s="1207"/>
      <c r="AQ828" s="1207"/>
      <c r="AR828" s="1207"/>
      <c r="AS828" s="1207"/>
      <c r="AT828" s="1207"/>
      <c r="AU828" s="1207"/>
      <c r="AV828" s="1207"/>
      <c r="AW828" s="1207"/>
      <c r="AX828" s="1207"/>
      <c r="AY828" s="1207"/>
      <c r="AZ828" s="1207"/>
      <c r="BA828" s="1207"/>
      <c r="BB828" s="1207"/>
    </row>
    <row r="829" spans="1:54" ht="15.5" x14ac:dyDescent="0.35">
      <c r="A829" s="1206" t="s">
        <v>18969</v>
      </c>
      <c r="B829" s="1207" t="s">
        <v>18970</v>
      </c>
      <c r="C829" s="1207"/>
      <c r="D829" s="1207"/>
      <c r="E829" s="1207"/>
      <c r="F829" s="1207"/>
      <c r="G829" s="1207"/>
      <c r="H829" s="1207"/>
      <c r="I829" s="1207"/>
      <c r="J829" s="1207"/>
      <c r="K829" s="1207"/>
      <c r="L829" s="1207"/>
      <c r="M829" s="1207"/>
      <c r="N829" s="1207"/>
      <c r="O829" s="1207"/>
      <c r="P829" s="1207"/>
      <c r="Q829" s="1207"/>
      <c r="R829" s="1207"/>
      <c r="S829" s="1207"/>
      <c r="T829" s="1207"/>
      <c r="U829" s="1207"/>
      <c r="V829" s="1207"/>
      <c r="W829" s="1207"/>
      <c r="X829" s="1207"/>
      <c r="Y829" s="1207"/>
      <c r="Z829" s="1207"/>
      <c r="AA829" s="1207"/>
      <c r="AB829" s="1207"/>
      <c r="AC829" s="1207"/>
      <c r="AD829" s="1207"/>
      <c r="AE829" s="1207"/>
      <c r="AF829" s="1207"/>
      <c r="AG829" s="1207"/>
      <c r="AH829" s="1207"/>
      <c r="AI829" s="1207"/>
      <c r="AJ829" s="1207"/>
      <c r="AK829" s="1207"/>
      <c r="AL829" s="1207"/>
      <c r="AM829" s="1207"/>
      <c r="AN829" s="1207"/>
      <c r="AO829" s="1207"/>
      <c r="AP829" s="1207"/>
      <c r="AQ829" s="1207"/>
      <c r="AR829" s="1207"/>
      <c r="AS829" s="1207"/>
      <c r="AT829" s="1207"/>
      <c r="AU829" s="1207"/>
      <c r="AV829" s="1207"/>
      <c r="AW829" s="1207"/>
      <c r="AX829" s="1207"/>
      <c r="AY829" s="1207"/>
      <c r="AZ829" s="1207"/>
      <c r="BA829" s="1207"/>
      <c r="BB829" s="1207"/>
    </row>
    <row r="830" spans="1:54" ht="15.5" x14ac:dyDescent="0.35">
      <c r="A830" s="1206" t="s">
        <v>18971</v>
      </c>
      <c r="B830" s="1207" t="s">
        <v>18972</v>
      </c>
      <c r="C830" s="1207"/>
      <c r="D830" s="1207"/>
      <c r="E830" s="1207"/>
      <c r="F830" s="1207"/>
      <c r="G830" s="1207"/>
      <c r="H830" s="1207"/>
      <c r="I830" s="1207"/>
      <c r="J830" s="1207"/>
      <c r="K830" s="1207"/>
      <c r="L830" s="1207"/>
      <c r="M830" s="1207"/>
      <c r="N830" s="1207"/>
      <c r="O830" s="1207"/>
      <c r="P830" s="1207"/>
      <c r="Q830" s="1207"/>
      <c r="R830" s="1207"/>
      <c r="S830" s="1207"/>
      <c r="T830" s="1207"/>
      <c r="U830" s="1207"/>
      <c r="V830" s="1207"/>
      <c r="W830" s="1207"/>
      <c r="X830" s="1207"/>
      <c r="Y830" s="1207"/>
      <c r="Z830" s="1207"/>
      <c r="AA830" s="1207"/>
      <c r="AB830" s="1207"/>
      <c r="AC830" s="1207"/>
      <c r="AD830" s="1207"/>
      <c r="AE830" s="1207"/>
      <c r="AF830" s="1207"/>
      <c r="AG830" s="1207"/>
      <c r="AH830" s="1207"/>
      <c r="AI830" s="1207"/>
      <c r="AJ830" s="1207"/>
      <c r="AK830" s="1207"/>
      <c r="AL830" s="1207"/>
      <c r="AM830" s="1207"/>
      <c r="AN830" s="1207"/>
      <c r="AO830" s="1207"/>
      <c r="AP830" s="1207"/>
      <c r="AQ830" s="1207"/>
      <c r="AR830" s="1207"/>
      <c r="AS830" s="1207"/>
      <c r="AT830" s="1207"/>
      <c r="AU830" s="1207"/>
      <c r="AV830" s="1207"/>
      <c r="AW830" s="1207"/>
      <c r="AX830" s="1207"/>
      <c r="AY830" s="1207"/>
      <c r="AZ830" s="1207"/>
      <c r="BA830" s="1207"/>
      <c r="BB830" s="1207"/>
    </row>
    <row r="831" spans="1:54" ht="15.5" x14ac:dyDescent="0.35">
      <c r="A831" s="1206" t="s">
        <v>18973</v>
      </c>
      <c r="B831" s="1207" t="s">
        <v>18974</v>
      </c>
      <c r="C831" s="1207"/>
      <c r="D831" s="1207"/>
      <c r="E831" s="1207"/>
      <c r="F831" s="1207"/>
      <c r="G831" s="1207"/>
      <c r="H831" s="1207"/>
      <c r="I831" s="1207"/>
      <c r="J831" s="1207"/>
      <c r="K831" s="1207"/>
      <c r="L831" s="1207"/>
      <c r="M831" s="1207"/>
      <c r="N831" s="1207"/>
      <c r="O831" s="1207"/>
      <c r="P831" s="1207"/>
      <c r="Q831" s="1207"/>
      <c r="R831" s="1207"/>
      <c r="S831" s="1207"/>
      <c r="T831" s="1207"/>
      <c r="U831" s="1207"/>
      <c r="V831" s="1207"/>
      <c r="W831" s="1207"/>
      <c r="X831" s="1207"/>
      <c r="Y831" s="1207"/>
      <c r="Z831" s="1207"/>
      <c r="AA831" s="1207"/>
      <c r="AB831" s="1207"/>
      <c r="AC831" s="1207"/>
      <c r="AD831" s="1207"/>
      <c r="AE831" s="1207"/>
      <c r="AF831" s="1207"/>
      <c r="AG831" s="1207"/>
      <c r="AH831" s="1207"/>
      <c r="AI831" s="1207"/>
      <c r="AJ831" s="1207"/>
      <c r="AK831" s="1207"/>
      <c r="AL831" s="1207"/>
      <c r="AM831" s="1207"/>
      <c r="AN831" s="1207"/>
      <c r="AO831" s="1207"/>
      <c r="AP831" s="1207"/>
      <c r="AQ831" s="1207"/>
      <c r="AR831" s="1207"/>
      <c r="AS831" s="1207"/>
      <c r="AT831" s="1207"/>
      <c r="AU831" s="1207"/>
      <c r="AV831" s="1207"/>
      <c r="AW831" s="1207"/>
      <c r="AX831" s="1207"/>
      <c r="AY831" s="1207"/>
      <c r="AZ831" s="1207"/>
      <c r="BA831" s="1207"/>
      <c r="BB831" s="1207"/>
    </row>
    <row r="832" spans="1:54" ht="15.5" x14ac:dyDescent="0.35">
      <c r="A832" s="1206" t="s">
        <v>18975</v>
      </c>
      <c r="B832" s="1207"/>
      <c r="C832" s="1207"/>
      <c r="D832" s="1207"/>
      <c r="E832" s="1207"/>
      <c r="F832" s="1207"/>
      <c r="G832" s="1207"/>
      <c r="H832" s="1207"/>
      <c r="I832" s="1207"/>
      <c r="J832" s="1207"/>
      <c r="K832" s="1207"/>
      <c r="L832" s="1207"/>
      <c r="M832" s="1207"/>
      <c r="N832" s="1207"/>
      <c r="O832" s="1207"/>
      <c r="P832" s="1207"/>
      <c r="Q832" s="1207"/>
      <c r="R832" s="1207"/>
      <c r="S832" s="1207"/>
      <c r="T832" s="1207"/>
      <c r="U832" s="1207"/>
      <c r="V832" s="1207"/>
      <c r="W832" s="1207"/>
      <c r="X832" s="1207"/>
      <c r="Y832" s="1207"/>
      <c r="Z832" s="1207"/>
      <c r="AA832" s="1207"/>
      <c r="AB832" s="1207"/>
      <c r="AC832" s="1207"/>
      <c r="AD832" s="1207"/>
      <c r="AE832" s="1207"/>
      <c r="AF832" s="1207"/>
      <c r="AG832" s="1207"/>
      <c r="AH832" s="1207"/>
      <c r="AI832" s="1207"/>
      <c r="AJ832" s="1207"/>
      <c r="AK832" s="1207"/>
      <c r="AL832" s="1207"/>
      <c r="AM832" s="1207"/>
      <c r="AN832" s="1207"/>
      <c r="AO832" s="1207"/>
      <c r="AP832" s="1207"/>
      <c r="AQ832" s="1207"/>
      <c r="AR832" s="1207"/>
      <c r="AS832" s="1207"/>
      <c r="AT832" s="1207"/>
      <c r="AU832" s="1207"/>
      <c r="AV832" s="1207"/>
      <c r="AW832" s="1207"/>
      <c r="AX832" s="1207"/>
      <c r="AY832" s="1207"/>
      <c r="AZ832" s="1207"/>
      <c r="BA832" s="1207"/>
      <c r="BB832" s="1207"/>
    </row>
    <row r="833" spans="1:54" ht="15.5" x14ac:dyDescent="0.35">
      <c r="A833" s="1206" t="s">
        <v>18965</v>
      </c>
      <c r="B833" s="1207" t="s">
        <v>18976</v>
      </c>
      <c r="C833" s="1207" t="s">
        <v>18977</v>
      </c>
      <c r="D833" s="1207"/>
      <c r="E833" s="1207"/>
      <c r="F833" s="1207"/>
      <c r="G833" s="1207"/>
      <c r="H833" s="1207"/>
      <c r="I833" s="1207"/>
      <c r="J833" s="1207"/>
      <c r="K833" s="1207"/>
      <c r="L833" s="1207"/>
      <c r="M833" s="1207"/>
      <c r="N833" s="1207"/>
      <c r="O833" s="1207"/>
      <c r="P833" s="1207"/>
      <c r="Q833" s="1207"/>
      <c r="R833" s="1207"/>
      <c r="S833" s="1207"/>
      <c r="T833" s="1207"/>
      <c r="U833" s="1207"/>
      <c r="V833" s="1207"/>
      <c r="W833" s="1207"/>
      <c r="X833" s="1207"/>
      <c r="Y833" s="1207"/>
      <c r="Z833" s="1207"/>
      <c r="AA833" s="1207"/>
      <c r="AB833" s="1207"/>
      <c r="AC833" s="1207"/>
      <c r="AD833" s="1207"/>
      <c r="AE833" s="1207"/>
      <c r="AF833" s="1207"/>
      <c r="AG833" s="1207"/>
      <c r="AH833" s="1207"/>
      <c r="AI833" s="1207"/>
      <c r="AJ833" s="1207"/>
      <c r="AK833" s="1207"/>
      <c r="AL833" s="1207"/>
      <c r="AM833" s="1207"/>
      <c r="AN833" s="1207"/>
      <c r="AO833" s="1207"/>
      <c r="AP833" s="1207"/>
      <c r="AQ833" s="1207"/>
      <c r="AR833" s="1207"/>
      <c r="AS833" s="1207"/>
      <c r="AT833" s="1207"/>
      <c r="AU833" s="1207"/>
      <c r="AV833" s="1207"/>
      <c r="AW833" s="1207"/>
      <c r="AX833" s="1207"/>
      <c r="AY833" s="1207"/>
      <c r="AZ833" s="1207"/>
      <c r="BA833" s="1207"/>
      <c r="BB833" s="1207"/>
    </row>
    <row r="834" spans="1:54" ht="15.5" x14ac:dyDescent="0.35">
      <c r="A834" s="1206" t="s">
        <v>18967</v>
      </c>
      <c r="B834" s="1207">
        <v>200</v>
      </c>
      <c r="C834" s="1207">
        <v>900</v>
      </c>
      <c r="D834" s="1207"/>
      <c r="E834" s="1207"/>
      <c r="F834" s="1207"/>
      <c r="G834" s="1207"/>
      <c r="H834" s="1207"/>
      <c r="I834" s="1207"/>
      <c r="J834" s="1207"/>
      <c r="K834" s="1207"/>
      <c r="L834" s="1207"/>
      <c r="M834" s="1207"/>
      <c r="N834" s="1207"/>
      <c r="O834" s="1207"/>
      <c r="P834" s="1207"/>
      <c r="Q834" s="1207"/>
      <c r="R834" s="1207"/>
      <c r="S834" s="1207"/>
      <c r="T834" s="1207"/>
      <c r="U834" s="1207"/>
      <c r="V834" s="1207"/>
      <c r="W834" s="1207"/>
      <c r="X834" s="1207"/>
      <c r="Y834" s="1207"/>
      <c r="Z834" s="1207"/>
      <c r="AA834" s="1207"/>
      <c r="AB834" s="1207"/>
      <c r="AC834" s="1207"/>
      <c r="AD834" s="1207"/>
      <c r="AE834" s="1207"/>
      <c r="AF834" s="1207"/>
      <c r="AG834" s="1207"/>
      <c r="AH834" s="1207"/>
      <c r="AI834" s="1207"/>
      <c r="AJ834" s="1207"/>
      <c r="AK834" s="1207"/>
      <c r="AL834" s="1207"/>
      <c r="AM834" s="1207"/>
      <c r="AN834" s="1207"/>
      <c r="AO834" s="1207"/>
      <c r="AP834" s="1207"/>
      <c r="AQ834" s="1207"/>
      <c r="AR834" s="1207"/>
      <c r="AS834" s="1207"/>
      <c r="AT834" s="1207"/>
      <c r="AU834" s="1207"/>
      <c r="AV834" s="1207"/>
      <c r="AW834" s="1207"/>
      <c r="AX834" s="1207"/>
      <c r="AY834" s="1207"/>
      <c r="AZ834" s="1207"/>
      <c r="BA834" s="1207"/>
      <c r="BB834" s="1207"/>
    </row>
    <row r="835" spans="1:54" ht="15.5" x14ac:dyDescent="0.35">
      <c r="A835" s="1206" t="s">
        <v>18969</v>
      </c>
      <c r="B835" s="1207">
        <v>100</v>
      </c>
      <c r="C835" s="1207">
        <v>600</v>
      </c>
      <c r="D835" s="1207"/>
      <c r="E835" s="1207"/>
      <c r="F835" s="1207"/>
      <c r="G835" s="1207"/>
      <c r="H835" s="1207"/>
      <c r="I835" s="1207"/>
      <c r="J835" s="1207"/>
      <c r="K835" s="1207"/>
      <c r="L835" s="1207"/>
      <c r="M835" s="1207"/>
      <c r="N835" s="1207"/>
      <c r="O835" s="1207"/>
      <c r="P835" s="1207"/>
      <c r="Q835" s="1207"/>
      <c r="R835" s="1207"/>
      <c r="S835" s="1207"/>
      <c r="T835" s="1207"/>
      <c r="U835" s="1207"/>
      <c r="V835" s="1207"/>
      <c r="W835" s="1207"/>
      <c r="X835" s="1207"/>
      <c r="Y835" s="1207"/>
      <c r="Z835" s="1207"/>
      <c r="AA835" s="1207"/>
      <c r="AB835" s="1207"/>
      <c r="AC835" s="1207"/>
      <c r="AD835" s="1207"/>
      <c r="AE835" s="1207"/>
      <c r="AF835" s="1207"/>
      <c r="AG835" s="1207"/>
      <c r="AH835" s="1207"/>
      <c r="AI835" s="1207"/>
      <c r="AJ835" s="1207"/>
      <c r="AK835" s="1207"/>
      <c r="AL835" s="1207"/>
      <c r="AM835" s="1207"/>
      <c r="AN835" s="1207"/>
      <c r="AO835" s="1207"/>
      <c r="AP835" s="1207"/>
      <c r="AQ835" s="1207"/>
      <c r="AR835" s="1207"/>
      <c r="AS835" s="1207"/>
      <c r="AT835" s="1207"/>
      <c r="AU835" s="1207"/>
      <c r="AV835" s="1207"/>
      <c r="AW835" s="1207"/>
      <c r="AX835" s="1207"/>
      <c r="AY835" s="1207"/>
      <c r="AZ835" s="1207"/>
      <c r="BA835" s="1207"/>
      <c r="BB835" s="1207"/>
    </row>
    <row r="836" spans="1:54" ht="15.5" x14ac:dyDescent="0.35">
      <c r="A836" s="1206" t="s">
        <v>18971</v>
      </c>
      <c r="B836" s="1207">
        <v>100</v>
      </c>
      <c r="C836" s="1207">
        <v>300</v>
      </c>
      <c r="D836" s="1207"/>
      <c r="E836" s="1207"/>
      <c r="F836" s="1207"/>
      <c r="G836" s="1207"/>
      <c r="H836" s="1207"/>
      <c r="I836" s="1207"/>
      <c r="J836" s="1207"/>
      <c r="K836" s="1207"/>
      <c r="L836" s="1207"/>
      <c r="M836" s="1207"/>
      <c r="N836" s="1207"/>
      <c r="O836" s="1207"/>
      <c r="P836" s="1207"/>
      <c r="Q836" s="1207"/>
      <c r="R836" s="1207"/>
      <c r="S836" s="1207"/>
      <c r="T836" s="1207"/>
      <c r="U836" s="1207"/>
      <c r="V836" s="1207"/>
      <c r="W836" s="1207"/>
      <c r="X836" s="1207"/>
      <c r="Y836" s="1207"/>
      <c r="Z836" s="1207"/>
      <c r="AA836" s="1207"/>
      <c r="AB836" s="1207"/>
      <c r="AC836" s="1207"/>
      <c r="AD836" s="1207"/>
      <c r="AE836" s="1207"/>
      <c r="AF836" s="1207"/>
      <c r="AG836" s="1207"/>
      <c r="AH836" s="1207"/>
      <c r="AI836" s="1207"/>
      <c r="AJ836" s="1207"/>
      <c r="AK836" s="1207"/>
      <c r="AL836" s="1207"/>
      <c r="AM836" s="1207"/>
      <c r="AN836" s="1207"/>
      <c r="AO836" s="1207"/>
      <c r="AP836" s="1207"/>
      <c r="AQ836" s="1207"/>
      <c r="AR836" s="1207"/>
      <c r="AS836" s="1207"/>
      <c r="AT836" s="1207"/>
      <c r="AU836" s="1207"/>
      <c r="AV836" s="1207"/>
      <c r="AW836" s="1207"/>
      <c r="AX836" s="1207"/>
      <c r="AY836" s="1207"/>
      <c r="AZ836" s="1207"/>
      <c r="BA836" s="1207"/>
      <c r="BB836" s="1207"/>
    </row>
    <row r="837" spans="1:54" ht="15.5" x14ac:dyDescent="0.35">
      <c r="A837" s="1206" t="s">
        <v>18973</v>
      </c>
      <c r="B837" s="1207">
        <v>100</v>
      </c>
      <c r="C837" s="1207" t="s">
        <v>6047</v>
      </c>
      <c r="D837" s="1207"/>
      <c r="E837" s="1207"/>
      <c r="F837" s="1207"/>
      <c r="G837" s="1207"/>
      <c r="H837" s="1207"/>
      <c r="I837" s="1207"/>
      <c r="J837" s="1207"/>
      <c r="K837" s="1207"/>
      <c r="L837" s="1207"/>
      <c r="M837" s="1207"/>
      <c r="N837" s="1207"/>
      <c r="O837" s="1207"/>
      <c r="P837" s="1207"/>
      <c r="Q837" s="1207"/>
      <c r="R837" s="1207"/>
      <c r="S837" s="1207"/>
      <c r="T837" s="1207"/>
      <c r="U837" s="1207"/>
      <c r="V837" s="1207"/>
      <c r="W837" s="1207"/>
      <c r="X837" s="1207"/>
      <c r="Y837" s="1207"/>
      <c r="Z837" s="1207"/>
      <c r="AA837" s="1207"/>
      <c r="AB837" s="1207"/>
      <c r="AC837" s="1207"/>
      <c r="AD837" s="1207"/>
      <c r="AE837" s="1207"/>
      <c r="AF837" s="1207"/>
      <c r="AG837" s="1207"/>
      <c r="AH837" s="1207"/>
      <c r="AI837" s="1207"/>
      <c r="AJ837" s="1207"/>
      <c r="AK837" s="1207"/>
      <c r="AL837" s="1207"/>
      <c r="AM837" s="1207"/>
      <c r="AN837" s="1207"/>
      <c r="AO837" s="1207"/>
      <c r="AP837" s="1207"/>
      <c r="AQ837" s="1207"/>
      <c r="AR837" s="1207"/>
      <c r="AS837" s="1207"/>
      <c r="AT837" s="1207"/>
      <c r="AU837" s="1207"/>
      <c r="AV837" s="1207"/>
      <c r="AW837" s="1207"/>
      <c r="AX837" s="1207"/>
      <c r="AY837" s="1207"/>
      <c r="AZ837" s="1207"/>
      <c r="BA837" s="1207"/>
      <c r="BB837" s="1207"/>
    </row>
    <row r="838" spans="1:54" ht="31" x14ac:dyDescent="0.35">
      <c r="A838" s="1206" t="s">
        <v>18978</v>
      </c>
      <c r="B838" s="1207"/>
      <c r="C838" s="1207"/>
      <c r="D838" s="1207"/>
      <c r="E838" s="1207"/>
      <c r="F838" s="1207"/>
      <c r="G838" s="1207"/>
      <c r="H838" s="1207"/>
      <c r="I838" s="1207"/>
      <c r="J838" s="1207"/>
      <c r="K838" s="1207"/>
      <c r="L838" s="1207"/>
      <c r="M838" s="1207"/>
      <c r="N838" s="1207"/>
      <c r="O838" s="1207"/>
      <c r="P838" s="1207"/>
      <c r="Q838" s="1207"/>
      <c r="R838" s="1207"/>
      <c r="S838" s="1207"/>
      <c r="T838" s="1207"/>
      <c r="U838" s="1207"/>
      <c r="V838" s="1207"/>
      <c r="W838" s="1207"/>
      <c r="X838" s="1207"/>
      <c r="Y838" s="1207"/>
      <c r="Z838" s="1207"/>
      <c r="AA838" s="1207"/>
      <c r="AB838" s="1207"/>
      <c r="AC838" s="1207"/>
      <c r="AD838" s="1207"/>
      <c r="AE838" s="1207"/>
      <c r="AF838" s="1207"/>
      <c r="AG838" s="1207"/>
      <c r="AH838" s="1207"/>
      <c r="AI838" s="1207"/>
      <c r="AJ838" s="1207"/>
      <c r="AK838" s="1207"/>
      <c r="AL838" s="1207"/>
      <c r="AM838" s="1207"/>
      <c r="AN838" s="1207"/>
      <c r="AO838" s="1207"/>
      <c r="AP838" s="1207"/>
      <c r="AQ838" s="1207"/>
      <c r="AR838" s="1207"/>
      <c r="AS838" s="1207"/>
      <c r="AT838" s="1207"/>
      <c r="AU838" s="1207"/>
      <c r="AV838" s="1207"/>
      <c r="AW838" s="1207"/>
      <c r="AX838" s="1207"/>
      <c r="AY838" s="1207"/>
      <c r="AZ838" s="1207"/>
      <c r="BA838" s="1207"/>
      <c r="BB838" s="1207"/>
    </row>
    <row r="839" spans="1:54" ht="15.5" x14ac:dyDescent="0.35">
      <c r="A839" s="1206" t="s">
        <v>18979</v>
      </c>
      <c r="B839" s="1207"/>
      <c r="C839" s="1207"/>
      <c r="D839" s="1207"/>
      <c r="E839" s="1207"/>
      <c r="F839" s="1207"/>
      <c r="G839" s="1207"/>
      <c r="H839" s="1207"/>
      <c r="I839" s="1207"/>
      <c r="J839" s="1207"/>
      <c r="K839" s="1207"/>
      <c r="L839" s="1207"/>
      <c r="M839" s="1207"/>
      <c r="N839" s="1207"/>
      <c r="O839" s="1207"/>
      <c r="P839" s="1207"/>
      <c r="Q839" s="1207"/>
      <c r="R839" s="1207"/>
      <c r="S839" s="1207"/>
      <c r="T839" s="1207"/>
      <c r="U839" s="1207"/>
      <c r="V839" s="1207"/>
      <c r="W839" s="1207"/>
      <c r="X839" s="1207"/>
      <c r="Y839" s="1207"/>
      <c r="Z839" s="1207"/>
      <c r="AA839" s="1207"/>
      <c r="AB839" s="1207"/>
      <c r="AC839" s="1207"/>
      <c r="AD839" s="1207"/>
      <c r="AE839" s="1207"/>
      <c r="AF839" s="1207"/>
      <c r="AG839" s="1207"/>
      <c r="AH839" s="1207"/>
      <c r="AI839" s="1207"/>
      <c r="AJ839" s="1207"/>
      <c r="AK839" s="1207"/>
      <c r="AL839" s="1207"/>
      <c r="AM839" s="1207"/>
      <c r="AN839" s="1207"/>
      <c r="AO839" s="1207"/>
      <c r="AP839" s="1207"/>
      <c r="AQ839" s="1207"/>
      <c r="AR839" s="1207"/>
      <c r="AS839" s="1207"/>
      <c r="AT839" s="1207"/>
      <c r="AU839" s="1207"/>
      <c r="AV839" s="1207"/>
      <c r="AW839" s="1207"/>
      <c r="AX839" s="1207"/>
      <c r="AY839" s="1207"/>
      <c r="AZ839" s="1207"/>
      <c r="BA839" s="1207"/>
      <c r="BB839" s="1207"/>
    </row>
    <row r="840" spans="1:54" ht="15.5" x14ac:dyDescent="0.35">
      <c r="A840" s="1206" t="s">
        <v>7690</v>
      </c>
      <c r="B840" s="1207"/>
      <c r="C840" s="1207"/>
      <c r="D840" s="1207"/>
      <c r="E840" s="1207"/>
      <c r="F840" s="1207"/>
      <c r="G840" s="1207"/>
      <c r="H840" s="1207"/>
      <c r="I840" s="1207"/>
      <c r="J840" s="1207"/>
      <c r="K840" s="1207"/>
      <c r="L840" s="1207"/>
      <c r="M840" s="1207"/>
      <c r="N840" s="1207"/>
      <c r="O840" s="1207"/>
      <c r="P840" s="1207"/>
      <c r="Q840" s="1207"/>
      <c r="R840" s="1207"/>
      <c r="S840" s="1207"/>
      <c r="T840" s="1207"/>
      <c r="U840" s="1207"/>
      <c r="V840" s="1207"/>
      <c r="W840" s="1207"/>
      <c r="X840" s="1207"/>
      <c r="Y840" s="1207"/>
      <c r="Z840" s="1207"/>
      <c r="AA840" s="1207"/>
      <c r="AB840" s="1207"/>
      <c r="AC840" s="1207"/>
      <c r="AD840" s="1207"/>
      <c r="AE840" s="1207"/>
      <c r="AF840" s="1207"/>
      <c r="AG840" s="1207"/>
      <c r="AH840" s="1207"/>
      <c r="AI840" s="1207"/>
      <c r="AJ840" s="1207"/>
      <c r="AK840" s="1207"/>
      <c r="AL840" s="1207"/>
      <c r="AM840" s="1207"/>
      <c r="AN840" s="1207"/>
      <c r="AO840" s="1207"/>
      <c r="AP840" s="1207"/>
      <c r="AQ840" s="1207"/>
      <c r="AR840" s="1207"/>
      <c r="AS840" s="1207"/>
      <c r="AT840" s="1207"/>
      <c r="AU840" s="1207"/>
      <c r="AV840" s="1207"/>
      <c r="AW840" s="1207"/>
      <c r="AX840" s="1207"/>
      <c r="AY840" s="1207"/>
      <c r="AZ840" s="1207"/>
      <c r="BA840" s="1207"/>
      <c r="BB840" s="1207"/>
    </row>
    <row r="841" spans="1:54" ht="46.5" x14ac:dyDescent="0.35">
      <c r="A841" s="1206" t="s">
        <v>18980</v>
      </c>
      <c r="B841" s="1207"/>
      <c r="C841" s="1207"/>
      <c r="D841" s="1207"/>
      <c r="E841" s="1207"/>
      <c r="F841" s="1207"/>
      <c r="G841" s="1207"/>
      <c r="H841" s="1207"/>
      <c r="I841" s="1207"/>
      <c r="J841" s="1207"/>
      <c r="K841" s="1207"/>
      <c r="L841" s="1207"/>
      <c r="M841" s="1207"/>
      <c r="N841" s="1207"/>
      <c r="O841" s="1207"/>
      <c r="P841" s="1207"/>
      <c r="Q841" s="1207"/>
      <c r="R841" s="1207"/>
      <c r="S841" s="1207"/>
      <c r="T841" s="1207"/>
      <c r="U841" s="1207"/>
      <c r="V841" s="1207"/>
      <c r="W841" s="1207"/>
      <c r="X841" s="1207"/>
      <c r="Y841" s="1207"/>
      <c r="Z841" s="1207"/>
      <c r="AA841" s="1207"/>
      <c r="AB841" s="1207"/>
      <c r="AC841" s="1207"/>
      <c r="AD841" s="1207"/>
      <c r="AE841" s="1207"/>
      <c r="AF841" s="1207"/>
      <c r="AG841" s="1207"/>
      <c r="AH841" s="1207"/>
      <c r="AI841" s="1207"/>
      <c r="AJ841" s="1207"/>
      <c r="AK841" s="1207"/>
      <c r="AL841" s="1207"/>
      <c r="AM841" s="1207"/>
      <c r="AN841" s="1207"/>
      <c r="AO841" s="1207"/>
      <c r="AP841" s="1207"/>
      <c r="AQ841" s="1207"/>
      <c r="AR841" s="1207"/>
      <c r="AS841" s="1207"/>
      <c r="AT841" s="1207"/>
      <c r="AU841" s="1207"/>
      <c r="AV841" s="1207"/>
      <c r="AW841" s="1207"/>
      <c r="AX841" s="1207"/>
      <c r="AY841" s="1207"/>
      <c r="AZ841" s="1207"/>
      <c r="BA841" s="1207"/>
      <c r="BB841" s="1207"/>
    </row>
    <row r="842" spans="1:54" ht="31" x14ac:dyDescent="0.35">
      <c r="A842" s="1206" t="s">
        <v>18981</v>
      </c>
      <c r="B842" s="1207"/>
      <c r="C842" s="1207"/>
      <c r="D842" s="1207"/>
      <c r="E842" s="1207"/>
      <c r="F842" s="1207"/>
      <c r="G842" s="1207"/>
      <c r="H842" s="1207"/>
      <c r="I842" s="1207"/>
      <c r="J842" s="1207"/>
      <c r="K842" s="1207"/>
      <c r="L842" s="1207"/>
      <c r="M842" s="1207"/>
      <c r="N842" s="1207"/>
      <c r="O842" s="1207"/>
      <c r="P842" s="1207"/>
      <c r="Q842" s="1207"/>
      <c r="R842" s="1207"/>
      <c r="S842" s="1207"/>
      <c r="T842" s="1207"/>
      <c r="U842" s="1207"/>
      <c r="V842" s="1207"/>
      <c r="W842" s="1207"/>
      <c r="X842" s="1207"/>
      <c r="Y842" s="1207"/>
      <c r="Z842" s="1207"/>
      <c r="AA842" s="1207"/>
      <c r="AB842" s="1207"/>
      <c r="AC842" s="1207"/>
      <c r="AD842" s="1207"/>
      <c r="AE842" s="1207"/>
      <c r="AF842" s="1207"/>
      <c r="AG842" s="1207"/>
      <c r="AH842" s="1207"/>
      <c r="AI842" s="1207"/>
      <c r="AJ842" s="1207"/>
      <c r="AK842" s="1207"/>
      <c r="AL842" s="1207"/>
      <c r="AM842" s="1207"/>
      <c r="AN842" s="1207"/>
      <c r="AO842" s="1207"/>
      <c r="AP842" s="1207"/>
      <c r="AQ842" s="1207"/>
      <c r="AR842" s="1207"/>
      <c r="AS842" s="1207"/>
      <c r="AT842" s="1207"/>
      <c r="AU842" s="1207"/>
      <c r="AV842" s="1207"/>
      <c r="AW842" s="1207"/>
      <c r="AX842" s="1207"/>
      <c r="AY842" s="1207"/>
      <c r="AZ842" s="1207"/>
      <c r="BA842" s="1207"/>
      <c r="BB842" s="1207"/>
    </row>
    <row r="843" spans="1:54" ht="15.5" x14ac:dyDescent="0.35">
      <c r="A843" s="1206" t="s">
        <v>18982</v>
      </c>
      <c r="B843" s="1207"/>
      <c r="C843" s="1207"/>
      <c r="D843" s="1207"/>
      <c r="E843" s="1207"/>
      <c r="F843" s="1207"/>
      <c r="G843" s="1207"/>
      <c r="H843" s="1207"/>
      <c r="I843" s="1207"/>
      <c r="J843" s="1207"/>
      <c r="K843" s="1207"/>
      <c r="L843" s="1207"/>
      <c r="M843" s="1207"/>
      <c r="N843" s="1207"/>
      <c r="O843" s="1207"/>
      <c r="P843" s="1207"/>
      <c r="Q843" s="1207"/>
      <c r="R843" s="1207"/>
      <c r="S843" s="1207"/>
      <c r="T843" s="1207"/>
      <c r="U843" s="1207"/>
      <c r="V843" s="1207"/>
      <c r="W843" s="1207"/>
      <c r="X843" s="1207"/>
      <c r="Y843" s="1207"/>
      <c r="Z843" s="1207"/>
      <c r="AA843" s="1207"/>
      <c r="AB843" s="1207"/>
      <c r="AC843" s="1207"/>
      <c r="AD843" s="1207"/>
      <c r="AE843" s="1207"/>
      <c r="AF843" s="1207"/>
      <c r="AG843" s="1207"/>
      <c r="AH843" s="1207"/>
      <c r="AI843" s="1207"/>
      <c r="AJ843" s="1207"/>
      <c r="AK843" s="1207"/>
      <c r="AL843" s="1207"/>
      <c r="AM843" s="1207"/>
      <c r="AN843" s="1207"/>
      <c r="AO843" s="1207"/>
      <c r="AP843" s="1207"/>
      <c r="AQ843" s="1207"/>
      <c r="AR843" s="1207"/>
      <c r="AS843" s="1207"/>
      <c r="AT843" s="1207"/>
      <c r="AU843" s="1207"/>
      <c r="AV843" s="1207"/>
      <c r="AW843" s="1207"/>
      <c r="AX843" s="1207"/>
      <c r="AY843" s="1207"/>
      <c r="AZ843" s="1207"/>
      <c r="BA843" s="1207"/>
      <c r="BB843" s="1207"/>
    </row>
    <row r="844" spans="1:54" ht="31" x14ac:dyDescent="0.35">
      <c r="A844" s="1206" t="s">
        <v>18983</v>
      </c>
      <c r="B844" s="1207"/>
      <c r="C844" s="1207"/>
      <c r="D844" s="1207"/>
      <c r="E844" s="1207"/>
      <c r="F844" s="1207"/>
      <c r="G844" s="1207"/>
      <c r="H844" s="1207"/>
      <c r="I844" s="1207"/>
      <c r="J844" s="1207"/>
      <c r="K844" s="1207"/>
      <c r="L844" s="1207"/>
      <c r="M844" s="1207"/>
      <c r="N844" s="1207"/>
      <c r="O844" s="1207"/>
      <c r="P844" s="1207"/>
      <c r="Q844" s="1207"/>
      <c r="R844" s="1207"/>
      <c r="S844" s="1207"/>
      <c r="T844" s="1207"/>
      <c r="U844" s="1207"/>
      <c r="V844" s="1207"/>
      <c r="W844" s="1207"/>
      <c r="X844" s="1207"/>
      <c r="Y844" s="1207"/>
      <c r="Z844" s="1207"/>
      <c r="AA844" s="1207"/>
      <c r="AB844" s="1207"/>
      <c r="AC844" s="1207"/>
      <c r="AD844" s="1207"/>
      <c r="AE844" s="1207"/>
      <c r="AF844" s="1207"/>
      <c r="AG844" s="1207"/>
      <c r="AH844" s="1207"/>
      <c r="AI844" s="1207"/>
      <c r="AJ844" s="1207"/>
      <c r="AK844" s="1207"/>
      <c r="AL844" s="1207"/>
      <c r="AM844" s="1207"/>
      <c r="AN844" s="1207"/>
      <c r="AO844" s="1207"/>
      <c r="AP844" s="1207"/>
      <c r="AQ844" s="1207"/>
      <c r="AR844" s="1207"/>
      <c r="AS844" s="1207"/>
      <c r="AT844" s="1207"/>
      <c r="AU844" s="1207"/>
      <c r="AV844" s="1207"/>
      <c r="AW844" s="1207"/>
      <c r="AX844" s="1207"/>
      <c r="AY844" s="1207"/>
      <c r="AZ844" s="1207"/>
      <c r="BA844" s="1207"/>
      <c r="BB844" s="1207"/>
    </row>
    <row r="845" spans="1:54" ht="31" x14ac:dyDescent="0.35">
      <c r="A845" s="1206" t="s">
        <v>18984</v>
      </c>
      <c r="B845" s="1207"/>
      <c r="C845" s="1207"/>
      <c r="D845" s="1207"/>
      <c r="E845" s="1207"/>
      <c r="F845" s="1207"/>
      <c r="G845" s="1207"/>
      <c r="H845" s="1207"/>
      <c r="I845" s="1207"/>
      <c r="J845" s="1207"/>
      <c r="K845" s="1207"/>
      <c r="L845" s="1207"/>
      <c r="M845" s="1207"/>
      <c r="N845" s="1207"/>
      <c r="O845" s="1207"/>
      <c r="P845" s="1207"/>
      <c r="Q845" s="1207"/>
      <c r="R845" s="1207"/>
      <c r="S845" s="1207"/>
      <c r="T845" s="1207"/>
      <c r="U845" s="1207"/>
      <c r="V845" s="1207"/>
      <c r="W845" s="1207"/>
      <c r="X845" s="1207"/>
      <c r="Y845" s="1207"/>
      <c r="Z845" s="1207"/>
      <c r="AA845" s="1207"/>
      <c r="AB845" s="1207"/>
      <c r="AC845" s="1207"/>
      <c r="AD845" s="1207"/>
      <c r="AE845" s="1207"/>
      <c r="AF845" s="1207"/>
      <c r="AG845" s="1207"/>
      <c r="AH845" s="1207"/>
      <c r="AI845" s="1207"/>
      <c r="AJ845" s="1207"/>
      <c r="AK845" s="1207"/>
      <c r="AL845" s="1207"/>
      <c r="AM845" s="1207"/>
      <c r="AN845" s="1207"/>
      <c r="AO845" s="1207"/>
      <c r="AP845" s="1207"/>
      <c r="AQ845" s="1207"/>
      <c r="AR845" s="1207"/>
      <c r="AS845" s="1207"/>
      <c r="AT845" s="1207"/>
      <c r="AU845" s="1207"/>
      <c r="AV845" s="1207"/>
      <c r="AW845" s="1207"/>
      <c r="AX845" s="1207"/>
      <c r="AY845" s="1207"/>
      <c r="AZ845" s="1207"/>
      <c r="BA845" s="1207"/>
      <c r="BB845" s="1207"/>
    </row>
    <row r="846" spans="1:54" ht="15.5" x14ac:dyDescent="0.35">
      <c r="A846" s="1206" t="s">
        <v>18985</v>
      </c>
      <c r="B846" s="1207"/>
      <c r="C846" s="1207"/>
      <c r="D846" s="1207"/>
      <c r="E846" s="1207"/>
      <c r="F846" s="1207"/>
      <c r="G846" s="1207"/>
      <c r="H846" s="1207"/>
      <c r="I846" s="1207"/>
      <c r="J846" s="1207"/>
      <c r="K846" s="1207"/>
      <c r="L846" s="1207"/>
      <c r="M846" s="1207"/>
      <c r="N846" s="1207"/>
      <c r="O846" s="1207"/>
      <c r="P846" s="1207"/>
      <c r="Q846" s="1207"/>
      <c r="R846" s="1207"/>
      <c r="S846" s="1207"/>
      <c r="T846" s="1207"/>
      <c r="U846" s="1207"/>
      <c r="V846" s="1207"/>
      <c r="W846" s="1207"/>
      <c r="X846" s="1207"/>
      <c r="Y846" s="1207"/>
      <c r="Z846" s="1207"/>
      <c r="AA846" s="1207"/>
      <c r="AB846" s="1207"/>
      <c r="AC846" s="1207"/>
      <c r="AD846" s="1207"/>
      <c r="AE846" s="1207"/>
      <c r="AF846" s="1207"/>
      <c r="AG846" s="1207"/>
      <c r="AH846" s="1207"/>
      <c r="AI846" s="1207"/>
      <c r="AJ846" s="1207"/>
      <c r="AK846" s="1207"/>
      <c r="AL846" s="1207"/>
      <c r="AM846" s="1207"/>
      <c r="AN846" s="1207"/>
      <c r="AO846" s="1207"/>
      <c r="AP846" s="1207"/>
      <c r="AQ846" s="1207"/>
      <c r="AR846" s="1207"/>
      <c r="AS846" s="1207"/>
      <c r="AT846" s="1207"/>
      <c r="AU846" s="1207"/>
      <c r="AV846" s="1207"/>
      <c r="AW846" s="1207"/>
      <c r="AX846" s="1207"/>
      <c r="AY846" s="1207"/>
      <c r="AZ846" s="1207"/>
      <c r="BA846" s="1207"/>
      <c r="BB846" s="1207"/>
    </row>
    <row r="847" spans="1:54" ht="15.5" x14ac:dyDescent="0.35">
      <c r="A847" s="1206"/>
      <c r="B847" s="1207"/>
      <c r="C847" s="1207"/>
      <c r="D847" s="1207"/>
      <c r="E847" s="1207"/>
      <c r="F847" s="1207"/>
      <c r="G847" s="1207"/>
      <c r="H847" s="1207"/>
      <c r="I847" s="1207"/>
      <c r="J847" s="1207"/>
      <c r="K847" s="1207"/>
      <c r="L847" s="1207"/>
      <c r="M847" s="1207"/>
      <c r="N847" s="1207"/>
      <c r="O847" s="1207"/>
      <c r="P847" s="1207"/>
      <c r="Q847" s="1207"/>
      <c r="R847" s="1207"/>
      <c r="S847" s="1207"/>
      <c r="T847" s="1207"/>
      <c r="U847" s="1207"/>
      <c r="V847" s="1207"/>
      <c r="W847" s="1207"/>
      <c r="X847" s="1207"/>
      <c r="Y847" s="1207"/>
      <c r="Z847" s="1207"/>
      <c r="AA847" s="1207"/>
      <c r="AB847" s="1207"/>
      <c r="AC847" s="1207"/>
      <c r="AD847" s="1207"/>
      <c r="AE847" s="1207"/>
      <c r="AF847" s="1207"/>
      <c r="AG847" s="1207"/>
      <c r="AH847" s="1207"/>
      <c r="AI847" s="1207"/>
      <c r="AJ847" s="1207"/>
      <c r="AK847" s="1207"/>
      <c r="AL847" s="1207"/>
      <c r="AM847" s="1207"/>
      <c r="AN847" s="1207"/>
      <c r="AO847" s="1207"/>
      <c r="AP847" s="1207"/>
      <c r="AQ847" s="1207"/>
      <c r="AR847" s="1207"/>
      <c r="AS847" s="1207"/>
      <c r="AT847" s="1207"/>
      <c r="AU847" s="1207"/>
      <c r="AV847" s="1207"/>
      <c r="AW847" s="1207"/>
      <c r="AX847" s="1207"/>
      <c r="AY847" s="1207"/>
      <c r="AZ847" s="1207"/>
      <c r="BA847" s="1207"/>
      <c r="BB847" s="1207"/>
    </row>
    <row r="848" spans="1:54" ht="15.5" x14ac:dyDescent="0.35">
      <c r="A848" s="1206"/>
      <c r="B848" s="1207"/>
      <c r="C848" s="1207"/>
      <c r="D848" s="1207"/>
      <c r="E848" s="1207"/>
      <c r="F848" s="1207"/>
      <c r="G848" s="1207"/>
      <c r="H848" s="1207"/>
      <c r="I848" s="1207"/>
      <c r="J848" s="1207"/>
      <c r="K848" s="1207"/>
      <c r="L848" s="1207"/>
      <c r="M848" s="1207"/>
      <c r="N848" s="1207"/>
      <c r="O848" s="1207"/>
      <c r="P848" s="1207"/>
      <c r="Q848" s="1207"/>
      <c r="R848" s="1207"/>
      <c r="S848" s="1207"/>
      <c r="T848" s="1207"/>
      <c r="U848" s="1207"/>
      <c r="V848" s="1207"/>
      <c r="W848" s="1207"/>
      <c r="X848" s="1207"/>
      <c r="Y848" s="1207"/>
      <c r="Z848" s="1207"/>
      <c r="AA848" s="1207"/>
      <c r="AB848" s="1207"/>
      <c r="AC848" s="1207"/>
      <c r="AD848" s="1207"/>
      <c r="AE848" s="1207"/>
      <c r="AF848" s="1207"/>
      <c r="AG848" s="1207"/>
      <c r="AH848" s="1207"/>
      <c r="AI848" s="1207"/>
      <c r="AJ848" s="1207"/>
      <c r="AK848" s="1207"/>
      <c r="AL848" s="1207"/>
      <c r="AM848" s="1207"/>
      <c r="AN848" s="1207"/>
      <c r="AO848" s="1207"/>
      <c r="AP848" s="1207"/>
      <c r="AQ848" s="1207"/>
      <c r="AR848" s="1207"/>
      <c r="AS848" s="1207"/>
      <c r="AT848" s="1207"/>
      <c r="AU848" s="1207"/>
      <c r="AV848" s="1207"/>
      <c r="AW848" s="1207"/>
      <c r="AX848" s="1207"/>
      <c r="AY848" s="1207"/>
      <c r="AZ848" s="1207"/>
      <c r="BA848" s="1207"/>
      <c r="BB848" s="1207"/>
    </row>
    <row r="849" spans="1:54" ht="15.5" x14ac:dyDescent="0.35">
      <c r="A849" s="1206"/>
      <c r="B849" s="1207"/>
      <c r="C849" s="1207"/>
      <c r="D849" s="1207"/>
      <c r="E849" s="1207"/>
      <c r="F849" s="1207"/>
      <c r="G849" s="1207"/>
      <c r="H849" s="1207"/>
      <c r="I849" s="1207"/>
      <c r="J849" s="1207"/>
      <c r="K849" s="1207"/>
      <c r="L849" s="1207"/>
      <c r="M849" s="1207"/>
      <c r="N849" s="1207"/>
      <c r="O849" s="1207"/>
      <c r="P849" s="1207"/>
      <c r="Q849" s="1207"/>
      <c r="R849" s="1207"/>
      <c r="S849" s="1207"/>
      <c r="T849" s="1207"/>
      <c r="U849" s="1207"/>
      <c r="V849" s="1207"/>
      <c r="W849" s="1207"/>
      <c r="X849" s="1207"/>
      <c r="Y849" s="1207"/>
      <c r="Z849" s="1207"/>
      <c r="AA849" s="1207"/>
      <c r="AB849" s="1207"/>
      <c r="AC849" s="1207"/>
      <c r="AD849" s="1207"/>
      <c r="AE849" s="1207"/>
      <c r="AF849" s="1207"/>
      <c r="AG849" s="1207"/>
      <c r="AH849" s="1207"/>
      <c r="AI849" s="1207"/>
      <c r="AJ849" s="1207"/>
      <c r="AK849" s="1207"/>
      <c r="AL849" s="1207"/>
      <c r="AM849" s="1207"/>
      <c r="AN849" s="1207"/>
      <c r="AO849" s="1207"/>
      <c r="AP849" s="1207"/>
      <c r="AQ849" s="1207"/>
      <c r="AR849" s="1207"/>
      <c r="AS849" s="1207"/>
      <c r="AT849" s="1207"/>
      <c r="AU849" s="1207"/>
      <c r="AV849" s="1207"/>
      <c r="AW849" s="1207"/>
      <c r="AX849" s="1207"/>
      <c r="AY849" s="1207"/>
      <c r="AZ849" s="1207"/>
      <c r="BA849" s="1207"/>
      <c r="BB849" s="1207"/>
    </row>
    <row r="850" spans="1:54" ht="15.5" x14ac:dyDescent="0.35">
      <c r="A850" s="1206"/>
      <c r="B850" s="1207"/>
      <c r="C850" s="1207"/>
      <c r="D850" s="1207"/>
      <c r="E850" s="1207"/>
      <c r="F850" s="1207"/>
      <c r="G850" s="1207"/>
      <c r="H850" s="1207"/>
      <c r="I850" s="1207"/>
      <c r="J850" s="1207"/>
      <c r="K850" s="1207"/>
      <c r="L850" s="1207"/>
      <c r="M850" s="1207"/>
      <c r="N850" s="1207"/>
      <c r="O850" s="1207"/>
      <c r="P850" s="1207"/>
      <c r="Q850" s="1207"/>
      <c r="R850" s="1207"/>
      <c r="S850" s="1207"/>
      <c r="T850" s="1207"/>
      <c r="U850" s="1207"/>
      <c r="V850" s="1207"/>
      <c r="W850" s="1207"/>
      <c r="X850" s="1207"/>
      <c r="Y850" s="1207"/>
      <c r="Z850" s="1207"/>
      <c r="AA850" s="1207"/>
      <c r="AB850" s="1207"/>
      <c r="AC850" s="1207"/>
      <c r="AD850" s="1207"/>
      <c r="AE850" s="1207"/>
      <c r="AF850" s="1207"/>
      <c r="AG850" s="1207"/>
      <c r="AH850" s="1207"/>
      <c r="AI850" s="1207"/>
      <c r="AJ850" s="1207"/>
      <c r="AK850" s="1207"/>
      <c r="AL850" s="1207"/>
      <c r="AM850" s="1207"/>
      <c r="AN850" s="1207"/>
      <c r="AO850" s="1207"/>
      <c r="AP850" s="1207"/>
      <c r="AQ850" s="1207"/>
      <c r="AR850" s="1207"/>
      <c r="AS850" s="1207"/>
      <c r="AT850" s="1207"/>
      <c r="AU850" s="1207"/>
      <c r="AV850" s="1207"/>
      <c r="AW850" s="1207"/>
      <c r="AX850" s="1207"/>
      <c r="AY850" s="1207"/>
      <c r="AZ850" s="1207"/>
      <c r="BA850" s="1207"/>
      <c r="BB850" s="1207"/>
    </row>
    <row r="851" spans="1:54" ht="15.5" x14ac:dyDescent="0.35">
      <c r="A851" s="1206"/>
      <c r="B851" s="1207"/>
      <c r="C851" s="1207"/>
      <c r="D851" s="1207"/>
      <c r="E851" s="1207"/>
      <c r="F851" s="1207"/>
      <c r="G851" s="1207"/>
      <c r="H851" s="1207"/>
      <c r="I851" s="1207"/>
      <c r="J851" s="1207"/>
      <c r="K851" s="1207"/>
      <c r="L851" s="1207"/>
      <c r="M851" s="1207"/>
      <c r="N851" s="1207"/>
      <c r="O851" s="1207"/>
      <c r="P851" s="1207"/>
      <c r="Q851" s="1207"/>
      <c r="R851" s="1207"/>
      <c r="S851" s="1207"/>
      <c r="T851" s="1207"/>
      <c r="U851" s="1207"/>
      <c r="V851" s="1207"/>
      <c r="W851" s="1207"/>
      <c r="X851" s="1207"/>
      <c r="Y851" s="1207"/>
      <c r="Z851" s="1207"/>
      <c r="AA851" s="1207"/>
      <c r="AB851" s="1207"/>
      <c r="AC851" s="1207"/>
      <c r="AD851" s="1207"/>
      <c r="AE851" s="1207"/>
      <c r="AF851" s="1207"/>
      <c r="AG851" s="1207"/>
      <c r="AH851" s="1207"/>
      <c r="AI851" s="1207"/>
      <c r="AJ851" s="1207"/>
      <c r="AK851" s="1207"/>
      <c r="AL851" s="1207"/>
      <c r="AM851" s="1207"/>
      <c r="AN851" s="1207"/>
      <c r="AO851" s="1207"/>
      <c r="AP851" s="1207"/>
      <c r="AQ851" s="1207"/>
      <c r="AR851" s="1207"/>
      <c r="AS851" s="1207"/>
      <c r="AT851" s="1207"/>
      <c r="AU851" s="1207"/>
      <c r="AV851" s="1207"/>
      <c r="AW851" s="1207"/>
      <c r="AX851" s="1207"/>
      <c r="AY851" s="1207"/>
      <c r="AZ851" s="1207"/>
      <c r="BA851" s="1207"/>
      <c r="BB851" s="1207"/>
    </row>
    <row r="852" spans="1:54" ht="15.5" x14ac:dyDescent="0.35">
      <c r="A852" s="1206"/>
      <c r="B852" s="1207"/>
      <c r="C852" s="1207"/>
      <c r="D852" s="1207"/>
      <c r="E852" s="1207"/>
      <c r="F852" s="1207"/>
      <c r="G852" s="1207"/>
      <c r="H852" s="1207"/>
      <c r="I852" s="1207"/>
      <c r="J852" s="1207"/>
      <c r="K852" s="1207"/>
      <c r="L852" s="1207"/>
      <c r="M852" s="1207"/>
      <c r="N852" s="1207"/>
      <c r="O852" s="1207"/>
      <c r="P852" s="1207"/>
      <c r="Q852" s="1207"/>
      <c r="R852" s="1207"/>
      <c r="S852" s="1207"/>
      <c r="T852" s="1207"/>
      <c r="U852" s="1207"/>
      <c r="V852" s="1207"/>
      <c r="W852" s="1207"/>
      <c r="X852" s="1207"/>
      <c r="Y852" s="1207"/>
      <c r="Z852" s="1207"/>
      <c r="AA852" s="1207"/>
      <c r="AB852" s="1207"/>
      <c r="AC852" s="1207"/>
      <c r="AD852" s="1207"/>
      <c r="AE852" s="1207"/>
      <c r="AF852" s="1207"/>
      <c r="AG852" s="1207"/>
      <c r="AH852" s="1207"/>
      <c r="AI852" s="1207"/>
      <c r="AJ852" s="1207"/>
      <c r="AK852" s="1207"/>
      <c r="AL852" s="1207"/>
      <c r="AM852" s="1207"/>
      <c r="AN852" s="1207"/>
      <c r="AO852" s="1207"/>
      <c r="AP852" s="1207"/>
      <c r="AQ852" s="1207"/>
      <c r="AR852" s="1207"/>
      <c r="AS852" s="1207"/>
      <c r="AT852" s="1207"/>
      <c r="AU852" s="1207"/>
      <c r="AV852" s="1207"/>
      <c r="AW852" s="1207"/>
      <c r="AX852" s="1207"/>
      <c r="AY852" s="1207"/>
      <c r="AZ852" s="1207"/>
      <c r="BA852" s="1207"/>
      <c r="BB852" s="1207"/>
    </row>
    <row r="853" spans="1:54" ht="15.5" x14ac:dyDescent="0.35">
      <c r="A853" s="1206"/>
      <c r="B853" s="1207"/>
      <c r="C853" s="1207"/>
      <c r="D853" s="1207"/>
      <c r="E853" s="1207"/>
      <c r="F853" s="1207"/>
      <c r="G853" s="1207"/>
      <c r="H853" s="1207"/>
      <c r="I853" s="1207"/>
      <c r="J853" s="1207"/>
      <c r="K853" s="1207"/>
      <c r="L853" s="1207"/>
      <c r="M853" s="1207"/>
      <c r="N853" s="1207"/>
      <c r="O853" s="1207"/>
      <c r="P853" s="1207"/>
      <c r="Q853" s="1207"/>
      <c r="R853" s="1207"/>
      <c r="S853" s="1207"/>
      <c r="T853" s="1207"/>
      <c r="U853" s="1207"/>
      <c r="V853" s="1207"/>
      <c r="W853" s="1207"/>
      <c r="X853" s="1207"/>
      <c r="Y853" s="1207"/>
      <c r="Z853" s="1207"/>
      <c r="AA853" s="1207"/>
      <c r="AB853" s="1207"/>
      <c r="AC853" s="1207"/>
      <c r="AD853" s="1207"/>
      <c r="AE853" s="1207"/>
      <c r="AF853" s="1207"/>
      <c r="AG853" s="1207"/>
      <c r="AH853" s="1207"/>
      <c r="AI853" s="1207"/>
      <c r="AJ853" s="1207"/>
      <c r="AK853" s="1207"/>
      <c r="AL853" s="1207"/>
      <c r="AM853" s="1207"/>
      <c r="AN853" s="1207"/>
      <c r="AO853" s="1207"/>
      <c r="AP853" s="1207"/>
      <c r="AQ853" s="1207"/>
      <c r="AR853" s="1207"/>
      <c r="AS853" s="1207"/>
      <c r="AT853" s="1207"/>
      <c r="AU853" s="1207"/>
      <c r="AV853" s="1207"/>
      <c r="AW853" s="1207"/>
      <c r="AX853" s="1207"/>
      <c r="AY853" s="1207"/>
      <c r="AZ853" s="1207"/>
      <c r="BA853" s="1207"/>
      <c r="BB853" s="1207"/>
    </row>
    <row r="854" spans="1:54" ht="15.5" x14ac:dyDescent="0.35">
      <c r="A854" s="1206"/>
      <c r="B854" s="1207"/>
      <c r="C854" s="1207"/>
      <c r="D854" s="1207"/>
      <c r="E854" s="1207"/>
      <c r="F854" s="1207"/>
      <c r="G854" s="1207"/>
      <c r="H854" s="1207"/>
      <c r="I854" s="1207"/>
      <c r="J854" s="1207"/>
      <c r="K854" s="1207"/>
      <c r="L854" s="1207"/>
      <c r="M854" s="1207"/>
      <c r="N854" s="1207"/>
      <c r="O854" s="1207"/>
      <c r="P854" s="1207"/>
      <c r="Q854" s="1207"/>
      <c r="R854" s="1207"/>
      <c r="S854" s="1207"/>
      <c r="T854" s="1207"/>
      <c r="U854" s="1207"/>
      <c r="V854" s="1207"/>
      <c r="W854" s="1207"/>
      <c r="X854" s="1207"/>
      <c r="Y854" s="1207"/>
      <c r="Z854" s="1207"/>
      <c r="AA854" s="1207"/>
      <c r="AB854" s="1207"/>
      <c r="AC854" s="1207"/>
      <c r="AD854" s="1207"/>
      <c r="AE854" s="1207"/>
      <c r="AF854" s="1207"/>
      <c r="AG854" s="1207"/>
      <c r="AH854" s="1207"/>
      <c r="AI854" s="1207"/>
      <c r="AJ854" s="1207"/>
      <c r="AK854" s="1207"/>
      <c r="AL854" s="1207"/>
      <c r="AM854" s="1207"/>
      <c r="AN854" s="1207"/>
      <c r="AO854" s="1207"/>
      <c r="AP854" s="1207"/>
      <c r="AQ854" s="1207"/>
      <c r="AR854" s="1207"/>
      <c r="AS854" s="1207"/>
      <c r="AT854" s="1207"/>
      <c r="AU854" s="1207"/>
      <c r="AV854" s="1207"/>
      <c r="AW854" s="1207"/>
      <c r="AX854" s="1207"/>
      <c r="AY854" s="1207"/>
      <c r="AZ854" s="1207"/>
      <c r="BA854" s="1207"/>
      <c r="BB854" s="1207"/>
    </row>
    <row r="855" spans="1:54" ht="15.5" x14ac:dyDescent="0.35">
      <c r="A855" s="1206"/>
      <c r="B855" s="1207"/>
      <c r="C855" s="1207"/>
      <c r="D855" s="1207"/>
      <c r="E855" s="1207"/>
      <c r="F855" s="1207"/>
      <c r="G855" s="1207"/>
      <c r="H855" s="1207"/>
      <c r="I855" s="1207"/>
      <c r="J855" s="1207"/>
      <c r="K855" s="1207"/>
      <c r="L855" s="1207"/>
      <c r="M855" s="1207"/>
      <c r="N855" s="1207"/>
      <c r="O855" s="1207"/>
      <c r="P855" s="1207"/>
      <c r="Q855" s="1207"/>
      <c r="R855" s="1207"/>
      <c r="S855" s="1207"/>
      <c r="T855" s="1207"/>
      <c r="U855" s="1207"/>
      <c r="V855" s="1207"/>
      <c r="W855" s="1207"/>
      <c r="X855" s="1207"/>
      <c r="Y855" s="1207"/>
      <c r="Z855" s="1207"/>
      <c r="AA855" s="1207"/>
      <c r="AB855" s="1207"/>
      <c r="AC855" s="1207"/>
      <c r="AD855" s="1207"/>
      <c r="AE855" s="1207"/>
      <c r="AF855" s="1207"/>
      <c r="AG855" s="1207"/>
      <c r="AH855" s="1207"/>
      <c r="AI855" s="1207"/>
      <c r="AJ855" s="1207"/>
      <c r="AK855" s="1207"/>
      <c r="AL855" s="1207"/>
      <c r="AM855" s="1207"/>
      <c r="AN855" s="1207"/>
      <c r="AO855" s="1207"/>
      <c r="AP855" s="1207"/>
      <c r="AQ855" s="1207"/>
      <c r="AR855" s="1207"/>
      <c r="AS855" s="1207"/>
      <c r="AT855" s="1207"/>
      <c r="AU855" s="1207"/>
      <c r="AV855" s="1207"/>
      <c r="AW855" s="1207"/>
      <c r="AX855" s="1207"/>
      <c r="AY855" s="1207"/>
      <c r="AZ855" s="1207"/>
      <c r="BA855" s="1207"/>
      <c r="BB855" s="1207"/>
    </row>
    <row r="856" spans="1:54" ht="15.5" x14ac:dyDescent="0.35">
      <c r="A856" s="1206"/>
      <c r="B856" s="1207"/>
      <c r="C856" s="1207"/>
      <c r="D856" s="1207"/>
      <c r="E856" s="1207"/>
      <c r="F856" s="1207"/>
      <c r="G856" s="1207"/>
      <c r="H856" s="1207"/>
      <c r="I856" s="1207"/>
      <c r="J856" s="1207"/>
      <c r="K856" s="1207"/>
      <c r="L856" s="1207"/>
      <c r="M856" s="1207"/>
      <c r="N856" s="1207"/>
      <c r="O856" s="1207"/>
      <c r="P856" s="1207"/>
      <c r="Q856" s="1207"/>
      <c r="R856" s="1207"/>
      <c r="S856" s="1207"/>
      <c r="T856" s="1207"/>
      <c r="U856" s="1207"/>
      <c r="V856" s="1207"/>
      <c r="W856" s="1207"/>
      <c r="X856" s="1207"/>
      <c r="Y856" s="1207"/>
      <c r="Z856" s="1207"/>
      <c r="AA856" s="1207"/>
      <c r="AB856" s="1207"/>
      <c r="AC856" s="1207"/>
      <c r="AD856" s="1207"/>
      <c r="AE856" s="1207"/>
      <c r="AF856" s="1207"/>
      <c r="AG856" s="1207"/>
      <c r="AH856" s="1207"/>
      <c r="AI856" s="1207"/>
      <c r="AJ856" s="1207"/>
      <c r="AK856" s="1207"/>
      <c r="AL856" s="1207"/>
      <c r="AM856" s="1207"/>
      <c r="AN856" s="1207"/>
      <c r="AO856" s="1207"/>
      <c r="AP856" s="1207"/>
      <c r="AQ856" s="1207"/>
      <c r="AR856" s="1207"/>
      <c r="AS856" s="1207"/>
      <c r="AT856" s="1207"/>
      <c r="AU856" s="1207"/>
      <c r="AV856" s="1207"/>
      <c r="AW856" s="1207"/>
      <c r="AX856" s="1207"/>
      <c r="AY856" s="1207"/>
      <c r="AZ856" s="1207"/>
      <c r="BA856" s="1207"/>
      <c r="BB856" s="1207"/>
    </row>
    <row r="857" spans="1:54" ht="15.5" x14ac:dyDescent="0.35">
      <c r="A857" s="1206"/>
      <c r="B857" s="1207"/>
      <c r="C857" s="1207"/>
      <c r="D857" s="1207"/>
      <c r="E857" s="1207"/>
      <c r="F857" s="1207"/>
      <c r="G857" s="1207"/>
      <c r="H857" s="1207"/>
      <c r="I857" s="1207"/>
      <c r="J857" s="1207"/>
      <c r="K857" s="1207"/>
      <c r="L857" s="1207"/>
      <c r="M857" s="1207"/>
      <c r="N857" s="1207"/>
      <c r="O857" s="1207"/>
      <c r="P857" s="1207"/>
      <c r="Q857" s="1207"/>
      <c r="R857" s="1207"/>
      <c r="S857" s="1207"/>
      <c r="T857" s="1207"/>
      <c r="U857" s="1207"/>
      <c r="V857" s="1207"/>
      <c r="W857" s="1207"/>
      <c r="X857" s="1207"/>
      <c r="Y857" s="1207"/>
      <c r="Z857" s="1207"/>
      <c r="AA857" s="1207"/>
      <c r="AB857" s="1207"/>
      <c r="AC857" s="1207"/>
      <c r="AD857" s="1207"/>
      <c r="AE857" s="1207"/>
      <c r="AF857" s="1207"/>
      <c r="AG857" s="1207"/>
      <c r="AH857" s="1207"/>
      <c r="AI857" s="1207"/>
      <c r="AJ857" s="1207"/>
      <c r="AK857" s="1207"/>
      <c r="AL857" s="1207"/>
      <c r="AM857" s="1207"/>
      <c r="AN857" s="1207"/>
      <c r="AO857" s="1207"/>
      <c r="AP857" s="1207"/>
      <c r="AQ857" s="1207"/>
      <c r="AR857" s="1207"/>
      <c r="AS857" s="1207"/>
      <c r="AT857" s="1207"/>
      <c r="AU857" s="1207"/>
      <c r="AV857" s="1207"/>
      <c r="AW857" s="1207"/>
      <c r="AX857" s="1207"/>
      <c r="AY857" s="1207"/>
      <c r="AZ857" s="1207"/>
      <c r="BA857" s="1207"/>
      <c r="BB857" s="1207"/>
    </row>
    <row r="858" spans="1:54" ht="15.5" x14ac:dyDescent="0.35">
      <c r="A858" s="1206"/>
      <c r="B858" s="1207"/>
      <c r="C858" s="1207"/>
      <c r="D858" s="1207"/>
      <c r="E858" s="1207"/>
      <c r="F858" s="1207"/>
      <c r="G858" s="1207"/>
      <c r="H858" s="1207"/>
      <c r="I858" s="1207"/>
      <c r="J858" s="1207"/>
      <c r="K858" s="1207"/>
      <c r="L858" s="1207"/>
      <c r="M858" s="1207"/>
      <c r="N858" s="1207"/>
      <c r="O858" s="1207"/>
      <c r="P858" s="1207"/>
      <c r="Q858" s="1207"/>
      <c r="R858" s="1207"/>
      <c r="S858" s="1207"/>
      <c r="T858" s="1207"/>
      <c r="U858" s="1207"/>
      <c r="V858" s="1207"/>
      <c r="W858" s="1207"/>
      <c r="X858" s="1207"/>
      <c r="Y858" s="1207"/>
      <c r="Z858" s="1207"/>
      <c r="AA858" s="1207"/>
      <c r="AB858" s="1207"/>
      <c r="AC858" s="1207"/>
      <c r="AD858" s="1207"/>
      <c r="AE858" s="1207"/>
      <c r="AF858" s="1207"/>
      <c r="AG858" s="1207"/>
      <c r="AH858" s="1207"/>
      <c r="AI858" s="1207"/>
      <c r="AJ858" s="1207"/>
      <c r="AK858" s="1207"/>
      <c r="AL858" s="1207"/>
      <c r="AM858" s="1207"/>
      <c r="AN858" s="1207"/>
      <c r="AO858" s="1207"/>
      <c r="AP858" s="1207"/>
      <c r="AQ858" s="1207"/>
      <c r="AR858" s="1207"/>
      <c r="AS858" s="1207"/>
      <c r="AT858" s="1207"/>
      <c r="AU858" s="1207"/>
      <c r="AV858" s="1207"/>
      <c r="AW858" s="1207"/>
      <c r="AX858" s="1207"/>
      <c r="AY858" s="1207"/>
      <c r="AZ858" s="1207"/>
      <c r="BA858" s="1207"/>
      <c r="BB858" s="1207"/>
    </row>
    <row r="859" spans="1:54" ht="15.5" x14ac:dyDescent="0.35">
      <c r="A859" s="1206"/>
      <c r="B859" s="1207"/>
      <c r="C859" s="1207"/>
      <c r="D859" s="1207"/>
      <c r="E859" s="1207"/>
      <c r="F859" s="1207"/>
      <c r="G859" s="1207"/>
      <c r="H859" s="1207"/>
      <c r="I859" s="1207"/>
      <c r="J859" s="1207"/>
      <c r="K859" s="1207"/>
      <c r="L859" s="1207"/>
      <c r="M859" s="1207"/>
      <c r="N859" s="1207"/>
      <c r="O859" s="1207"/>
      <c r="P859" s="1207"/>
      <c r="Q859" s="1207"/>
      <c r="R859" s="1207"/>
      <c r="S859" s="1207"/>
      <c r="T859" s="1207"/>
      <c r="U859" s="1207"/>
      <c r="V859" s="1207"/>
      <c r="W859" s="1207"/>
      <c r="X859" s="1207"/>
      <c r="Y859" s="1207"/>
      <c r="Z859" s="1207"/>
      <c r="AA859" s="1207"/>
      <c r="AB859" s="1207"/>
      <c r="AC859" s="1207"/>
      <c r="AD859" s="1207"/>
      <c r="AE859" s="1207"/>
      <c r="AF859" s="1207"/>
      <c r="AG859" s="1207"/>
      <c r="AH859" s="1207"/>
      <c r="AI859" s="1207"/>
      <c r="AJ859" s="1207"/>
      <c r="AK859" s="1207"/>
      <c r="AL859" s="1207"/>
      <c r="AM859" s="1207"/>
      <c r="AN859" s="1207"/>
      <c r="AO859" s="1207"/>
      <c r="AP859" s="1207"/>
      <c r="AQ859" s="1207"/>
      <c r="AR859" s="1207"/>
      <c r="AS859" s="1207"/>
      <c r="AT859" s="1207"/>
      <c r="AU859" s="1207"/>
      <c r="AV859" s="1207"/>
      <c r="AW859" s="1207"/>
      <c r="AX859" s="1207"/>
      <c r="AY859" s="1207"/>
      <c r="AZ859" s="1207"/>
      <c r="BA859" s="1207"/>
      <c r="BB859" s="1207"/>
    </row>
    <row r="860" spans="1:54" ht="15.5" x14ac:dyDescent="0.35">
      <c r="A860" s="1206"/>
      <c r="B860" s="1207"/>
      <c r="C860" s="1207"/>
      <c r="D860" s="1207"/>
      <c r="E860" s="1207"/>
      <c r="F860" s="1207"/>
      <c r="G860" s="1207"/>
      <c r="H860" s="1207"/>
      <c r="I860" s="1207"/>
      <c r="J860" s="1207"/>
      <c r="K860" s="1207"/>
      <c r="L860" s="1207"/>
      <c r="M860" s="1207"/>
      <c r="N860" s="1207"/>
      <c r="O860" s="1207"/>
      <c r="P860" s="1207"/>
      <c r="Q860" s="1207"/>
      <c r="R860" s="1207"/>
      <c r="S860" s="1207"/>
      <c r="T860" s="1207"/>
      <c r="U860" s="1207"/>
      <c r="V860" s="1207"/>
      <c r="W860" s="1207"/>
      <c r="X860" s="1207"/>
      <c r="Y860" s="1207"/>
      <c r="Z860" s="1207"/>
      <c r="AA860" s="1207"/>
      <c r="AB860" s="1207"/>
      <c r="AC860" s="1207"/>
      <c r="AD860" s="1207"/>
      <c r="AE860" s="1207"/>
      <c r="AF860" s="1207"/>
      <c r="AG860" s="1207"/>
      <c r="AH860" s="1207"/>
      <c r="AI860" s="1207"/>
      <c r="AJ860" s="1207"/>
      <c r="AK860" s="1207"/>
      <c r="AL860" s="1207"/>
      <c r="AM860" s="1207"/>
      <c r="AN860" s="1207"/>
      <c r="AO860" s="1207"/>
      <c r="AP860" s="1207"/>
      <c r="AQ860" s="1207"/>
      <c r="AR860" s="1207"/>
      <c r="AS860" s="1207"/>
      <c r="AT860" s="1207"/>
      <c r="AU860" s="1207"/>
      <c r="AV860" s="1207"/>
      <c r="AW860" s="1207"/>
      <c r="AX860" s="1207"/>
      <c r="AY860" s="1207"/>
      <c r="AZ860" s="1207"/>
      <c r="BA860" s="1207"/>
      <c r="BB860" s="1207"/>
    </row>
    <row r="861" spans="1:54" ht="15.5" x14ac:dyDescent="0.35">
      <c r="A861" s="1206"/>
      <c r="B861" s="1207"/>
      <c r="C861" s="1207"/>
      <c r="D861" s="1207"/>
      <c r="E861" s="1207"/>
      <c r="F861" s="1207"/>
      <c r="G861" s="1207"/>
      <c r="H861" s="1207"/>
      <c r="I861" s="1207"/>
      <c r="J861" s="1207"/>
      <c r="K861" s="1207"/>
      <c r="L861" s="1207"/>
      <c r="M861" s="1207"/>
      <c r="N861" s="1207"/>
      <c r="O861" s="1207"/>
      <c r="P861" s="1207"/>
      <c r="Q861" s="1207"/>
      <c r="R861" s="1207"/>
      <c r="S861" s="1207"/>
      <c r="T861" s="1207"/>
      <c r="U861" s="1207"/>
      <c r="V861" s="1207"/>
      <c r="W861" s="1207"/>
      <c r="X861" s="1207"/>
      <c r="Y861" s="1207"/>
      <c r="Z861" s="1207"/>
      <c r="AA861" s="1207"/>
      <c r="AB861" s="1207"/>
      <c r="AC861" s="1207"/>
      <c r="AD861" s="1207"/>
      <c r="AE861" s="1207"/>
      <c r="AF861" s="1207"/>
      <c r="AG861" s="1207"/>
      <c r="AH861" s="1207"/>
      <c r="AI861" s="1207"/>
      <c r="AJ861" s="1207"/>
      <c r="AK861" s="1207"/>
      <c r="AL861" s="1207"/>
      <c r="AM861" s="1207"/>
      <c r="AN861" s="1207"/>
      <c r="AO861" s="1207"/>
      <c r="AP861" s="1207"/>
      <c r="AQ861" s="1207"/>
      <c r="AR861" s="1207"/>
      <c r="AS861" s="1207"/>
      <c r="AT861" s="1207"/>
      <c r="AU861" s="1207"/>
      <c r="AV861" s="1207"/>
      <c r="AW861" s="1207"/>
      <c r="AX861" s="1207"/>
      <c r="AY861" s="1207"/>
      <c r="AZ861" s="1207"/>
      <c r="BA861" s="1207"/>
      <c r="BB861" s="1207"/>
    </row>
    <row r="862" spans="1:54" ht="15.5" x14ac:dyDescent="0.35">
      <c r="A862" s="1206"/>
      <c r="B862" s="1207"/>
      <c r="C862" s="1207"/>
      <c r="D862" s="1207"/>
      <c r="E862" s="1207"/>
      <c r="F862" s="1207"/>
      <c r="G862" s="1207"/>
      <c r="H862" s="1207"/>
      <c r="I862" s="1207"/>
      <c r="J862" s="1207"/>
      <c r="K862" s="1207"/>
      <c r="L862" s="1207"/>
      <c r="M862" s="1207"/>
      <c r="N862" s="1207"/>
      <c r="O862" s="1207"/>
      <c r="P862" s="1207"/>
      <c r="Q862" s="1207"/>
      <c r="R862" s="1207"/>
      <c r="S862" s="1207"/>
      <c r="T862" s="1207"/>
      <c r="U862" s="1207"/>
      <c r="V862" s="1207"/>
      <c r="W862" s="1207"/>
      <c r="X862" s="1207"/>
      <c r="Y862" s="1207"/>
      <c r="Z862" s="1207"/>
      <c r="AA862" s="1207"/>
      <c r="AB862" s="1207"/>
      <c r="AC862" s="1207"/>
      <c r="AD862" s="1207"/>
      <c r="AE862" s="1207"/>
      <c r="AF862" s="1207"/>
      <c r="AG862" s="1207"/>
      <c r="AH862" s="1207"/>
      <c r="AI862" s="1207"/>
      <c r="AJ862" s="1207"/>
      <c r="AK862" s="1207"/>
      <c r="AL862" s="1207"/>
      <c r="AM862" s="1207"/>
      <c r="AN862" s="1207"/>
      <c r="AO862" s="1207"/>
      <c r="AP862" s="1207"/>
      <c r="AQ862" s="1207"/>
      <c r="AR862" s="1207"/>
      <c r="AS862" s="1207"/>
      <c r="AT862" s="1207"/>
      <c r="AU862" s="1207"/>
      <c r="AV862" s="1207"/>
      <c r="AW862" s="1207"/>
      <c r="AX862" s="1207"/>
      <c r="AY862" s="1207"/>
      <c r="AZ862" s="1207"/>
      <c r="BA862" s="1207"/>
      <c r="BB862" s="1207"/>
    </row>
    <row r="863" spans="1:54" ht="15.5" x14ac:dyDescent="0.35">
      <c r="A863" s="1206"/>
      <c r="B863" s="1207"/>
      <c r="C863" s="1207"/>
      <c r="D863" s="1207"/>
      <c r="E863" s="1207"/>
      <c r="F863" s="1207"/>
      <c r="G863" s="1207"/>
      <c r="H863" s="1207"/>
      <c r="I863" s="1207"/>
      <c r="J863" s="1207"/>
      <c r="K863" s="1207"/>
      <c r="L863" s="1207"/>
      <c r="M863" s="1207"/>
      <c r="N863" s="1207"/>
      <c r="O863" s="1207"/>
      <c r="P863" s="1207"/>
      <c r="Q863" s="1207"/>
      <c r="R863" s="1207"/>
      <c r="S863" s="1207"/>
      <c r="T863" s="1207"/>
      <c r="U863" s="1207"/>
      <c r="V863" s="1207"/>
      <c r="W863" s="1207"/>
      <c r="X863" s="1207"/>
      <c r="Y863" s="1207"/>
      <c r="Z863" s="1207"/>
      <c r="AA863" s="1207"/>
      <c r="AB863" s="1207"/>
      <c r="AC863" s="1207"/>
      <c r="AD863" s="1207"/>
      <c r="AE863" s="1207"/>
      <c r="AF863" s="1207"/>
      <c r="AG863" s="1207"/>
      <c r="AH863" s="1207"/>
      <c r="AI863" s="1207"/>
      <c r="AJ863" s="1207"/>
      <c r="AK863" s="1207"/>
      <c r="AL863" s="1207"/>
      <c r="AM863" s="1207"/>
      <c r="AN863" s="1207"/>
      <c r="AO863" s="1207"/>
      <c r="AP863" s="1207"/>
      <c r="AQ863" s="1207"/>
      <c r="AR863" s="1207"/>
      <c r="AS863" s="1207"/>
      <c r="AT863" s="1207"/>
      <c r="AU863" s="1207"/>
      <c r="AV863" s="1207"/>
      <c r="AW863" s="1207"/>
      <c r="AX863" s="1207"/>
      <c r="AY863" s="1207"/>
      <c r="AZ863" s="1207"/>
      <c r="BA863" s="1207"/>
      <c r="BB863" s="1207"/>
    </row>
    <row r="864" spans="1:54" ht="15.5" x14ac:dyDescent="0.35">
      <c r="A864" s="1206"/>
      <c r="B864" s="1207"/>
      <c r="C864" s="1207"/>
      <c r="D864" s="1207"/>
      <c r="E864" s="1207"/>
      <c r="F864" s="1207"/>
      <c r="G864" s="1207"/>
      <c r="H864" s="1207"/>
      <c r="I864" s="1207"/>
      <c r="J864" s="1207"/>
      <c r="K864" s="1207"/>
      <c r="L864" s="1207"/>
      <c r="M864" s="1207"/>
      <c r="N864" s="1207"/>
      <c r="O864" s="1207"/>
      <c r="P864" s="1207"/>
      <c r="Q864" s="1207"/>
      <c r="R864" s="1207"/>
      <c r="S864" s="1207"/>
      <c r="T864" s="1207"/>
      <c r="U864" s="1207"/>
      <c r="V864" s="1207"/>
      <c r="W864" s="1207"/>
      <c r="X864" s="1207"/>
      <c r="Y864" s="1207"/>
      <c r="Z864" s="1207"/>
      <c r="AA864" s="1207"/>
      <c r="AB864" s="1207"/>
      <c r="AC864" s="1207"/>
      <c r="AD864" s="1207"/>
      <c r="AE864" s="1207"/>
      <c r="AF864" s="1207"/>
      <c r="AG864" s="1207"/>
      <c r="AH864" s="1207"/>
      <c r="AI864" s="1207"/>
      <c r="AJ864" s="1207"/>
      <c r="AK864" s="1207"/>
      <c r="AL864" s="1207"/>
      <c r="AM864" s="1207"/>
      <c r="AN864" s="1207"/>
      <c r="AO864" s="1207"/>
      <c r="AP864" s="1207"/>
      <c r="AQ864" s="1207"/>
      <c r="AR864" s="1207"/>
      <c r="AS864" s="1207"/>
      <c r="AT864" s="1207"/>
      <c r="AU864" s="1207"/>
      <c r="AV864" s="1207"/>
      <c r="AW864" s="1207"/>
      <c r="AX864" s="1207"/>
      <c r="AY864" s="1207"/>
      <c r="AZ864" s="1207"/>
      <c r="BA864" s="1207"/>
      <c r="BB864" s="1207"/>
    </row>
    <row r="865" spans="1:54" ht="15.5" x14ac:dyDescent="0.35">
      <c r="A865" s="1206"/>
      <c r="B865" s="1207"/>
      <c r="C865" s="1207"/>
      <c r="D865" s="1207"/>
      <c r="E865" s="1207"/>
      <c r="F865" s="1207"/>
      <c r="G865" s="1207"/>
      <c r="H865" s="1207"/>
      <c r="I865" s="1207"/>
      <c r="J865" s="1207"/>
      <c r="K865" s="1207"/>
      <c r="L865" s="1207"/>
      <c r="M865" s="1207"/>
      <c r="N865" s="1207"/>
      <c r="O865" s="1207"/>
      <c r="P865" s="1207"/>
      <c r="Q865" s="1207"/>
      <c r="R865" s="1207"/>
      <c r="S865" s="1207"/>
      <c r="T865" s="1207"/>
      <c r="U865" s="1207"/>
      <c r="V865" s="1207"/>
      <c r="W865" s="1207"/>
      <c r="X865" s="1207"/>
      <c r="Y865" s="1207"/>
      <c r="Z865" s="1207"/>
      <c r="AA865" s="1207"/>
      <c r="AB865" s="1207"/>
      <c r="AC865" s="1207"/>
      <c r="AD865" s="1207"/>
      <c r="AE865" s="1207"/>
      <c r="AF865" s="1207"/>
      <c r="AG865" s="1207"/>
      <c r="AH865" s="1207"/>
      <c r="AI865" s="1207"/>
      <c r="AJ865" s="1207"/>
      <c r="AK865" s="1207"/>
      <c r="AL865" s="1207"/>
      <c r="AM865" s="1207"/>
      <c r="AN865" s="1207"/>
      <c r="AO865" s="1207"/>
      <c r="AP865" s="1207"/>
      <c r="AQ865" s="1207"/>
      <c r="AR865" s="1207"/>
      <c r="AS865" s="1207"/>
      <c r="AT865" s="1207"/>
      <c r="AU865" s="1207"/>
      <c r="AV865" s="1207"/>
      <c r="AW865" s="1207"/>
      <c r="AX865" s="1207"/>
      <c r="AY865" s="1207"/>
      <c r="AZ865" s="1207"/>
      <c r="BA865" s="1207"/>
      <c r="BB865" s="1207"/>
    </row>
    <row r="866" spans="1:54" ht="15.5" x14ac:dyDescent="0.35">
      <c r="A866" s="1206"/>
      <c r="B866" s="1207"/>
      <c r="C866" s="1207"/>
      <c r="D866" s="1207"/>
      <c r="E866" s="1207"/>
      <c r="F866" s="1207"/>
      <c r="G866" s="1207"/>
      <c r="H866" s="1207"/>
      <c r="I866" s="1207"/>
      <c r="J866" s="1207"/>
      <c r="K866" s="1207"/>
      <c r="L866" s="1207"/>
      <c r="M866" s="1207"/>
      <c r="N866" s="1207"/>
      <c r="O866" s="1207"/>
      <c r="P866" s="1207"/>
      <c r="Q866" s="1207"/>
      <c r="R866" s="1207"/>
      <c r="S866" s="1207"/>
      <c r="T866" s="1207"/>
      <c r="U866" s="1207"/>
      <c r="V866" s="1207"/>
      <c r="W866" s="1207"/>
      <c r="X866" s="1207"/>
      <c r="Y866" s="1207"/>
      <c r="Z866" s="1207"/>
      <c r="AA866" s="1207"/>
      <c r="AB866" s="1207"/>
      <c r="AC866" s="1207"/>
      <c r="AD866" s="1207"/>
      <c r="AE866" s="1207"/>
      <c r="AF866" s="1207"/>
      <c r="AG866" s="1207"/>
      <c r="AH866" s="1207"/>
      <c r="AI866" s="1207"/>
      <c r="AJ866" s="1207"/>
      <c r="AK866" s="1207"/>
      <c r="AL866" s="1207"/>
      <c r="AM866" s="1207"/>
      <c r="AN866" s="1207"/>
      <c r="AO866" s="1207"/>
      <c r="AP866" s="1207"/>
      <c r="AQ866" s="1207"/>
      <c r="AR866" s="1207"/>
      <c r="AS866" s="1207"/>
      <c r="AT866" s="1207"/>
      <c r="AU866" s="1207"/>
      <c r="AV866" s="1207"/>
      <c r="AW866" s="1207"/>
      <c r="AX866" s="1207"/>
      <c r="AY866" s="1207"/>
      <c r="AZ866" s="1207"/>
      <c r="BA866" s="1207"/>
      <c r="BB866" s="1207"/>
    </row>
    <row r="867" spans="1:54" ht="15.5" x14ac:dyDescent="0.35">
      <c r="A867" s="1206"/>
      <c r="B867" s="1207"/>
      <c r="C867" s="1207"/>
      <c r="D867" s="1207"/>
      <c r="E867" s="1207"/>
      <c r="F867" s="1207"/>
      <c r="G867" s="1207"/>
      <c r="H867" s="1207"/>
      <c r="I867" s="1207"/>
      <c r="J867" s="1207"/>
      <c r="K867" s="1207"/>
      <c r="L867" s="1207"/>
      <c r="M867" s="1207"/>
      <c r="N867" s="1207"/>
      <c r="O867" s="1207"/>
      <c r="P867" s="1207"/>
      <c r="Q867" s="1207"/>
      <c r="R867" s="1207"/>
      <c r="S867" s="1207"/>
      <c r="T867" s="1207"/>
      <c r="U867" s="1207"/>
      <c r="V867" s="1207"/>
      <c r="W867" s="1207"/>
      <c r="X867" s="1207"/>
      <c r="Y867" s="1207"/>
      <c r="Z867" s="1207"/>
      <c r="AA867" s="1207"/>
      <c r="AB867" s="1207"/>
      <c r="AC867" s="1207"/>
      <c r="AD867" s="1207"/>
      <c r="AE867" s="1207"/>
      <c r="AF867" s="1207"/>
      <c r="AG867" s="1207"/>
      <c r="AH867" s="1207"/>
      <c r="AI867" s="1207"/>
      <c r="AJ867" s="1207"/>
      <c r="AK867" s="1207"/>
      <c r="AL867" s="1207"/>
      <c r="AM867" s="1207"/>
      <c r="AN867" s="1207"/>
      <c r="AO867" s="1207"/>
      <c r="AP867" s="1207"/>
      <c r="AQ867" s="1207"/>
      <c r="AR867" s="1207"/>
      <c r="AS867" s="1207"/>
      <c r="AT867" s="1207"/>
      <c r="AU867" s="1207"/>
      <c r="AV867" s="1207"/>
      <c r="AW867" s="1207"/>
      <c r="AX867" s="1207"/>
      <c r="AY867" s="1207"/>
      <c r="AZ867" s="1207"/>
      <c r="BA867" s="1207"/>
      <c r="BB867" s="1207"/>
    </row>
    <row r="868" spans="1:54" ht="15.5" x14ac:dyDescent="0.35">
      <c r="A868" s="1206"/>
      <c r="B868" s="1207"/>
      <c r="C868" s="1207"/>
      <c r="D868" s="1207"/>
      <c r="E868" s="1207"/>
      <c r="F868" s="1207"/>
      <c r="G868" s="1207"/>
      <c r="H868" s="1207"/>
      <c r="I868" s="1207"/>
      <c r="J868" s="1207"/>
      <c r="K868" s="1207"/>
      <c r="L868" s="1207"/>
      <c r="M868" s="1207"/>
      <c r="N868" s="1207"/>
      <c r="O868" s="1207"/>
      <c r="P868" s="1207"/>
      <c r="Q868" s="1207"/>
      <c r="R868" s="1207"/>
      <c r="S868" s="1207"/>
      <c r="T868" s="1207"/>
      <c r="U868" s="1207"/>
      <c r="V868" s="1207"/>
      <c r="W868" s="1207"/>
      <c r="X868" s="1207"/>
      <c r="Y868" s="1207"/>
      <c r="Z868" s="1207"/>
      <c r="AA868" s="1207"/>
      <c r="AB868" s="1207"/>
      <c r="AC868" s="1207"/>
      <c r="AD868" s="1207"/>
      <c r="AE868" s="1207"/>
      <c r="AF868" s="1207"/>
      <c r="AG868" s="1207"/>
      <c r="AH868" s="1207"/>
      <c r="AI868" s="1207"/>
      <c r="AJ868" s="1207"/>
      <c r="AK868" s="1207"/>
      <c r="AL868" s="1207"/>
      <c r="AM868" s="1207"/>
      <c r="AN868" s="1207"/>
      <c r="AO868" s="1207"/>
      <c r="AP868" s="1207"/>
      <c r="AQ868" s="1207"/>
      <c r="AR868" s="1207"/>
      <c r="AS868" s="1207"/>
      <c r="AT868" s="1207"/>
      <c r="AU868" s="1207"/>
      <c r="AV868" s="1207"/>
      <c r="AW868" s="1207"/>
      <c r="AX868" s="1207"/>
      <c r="AY868" s="1207"/>
      <c r="AZ868" s="1207"/>
      <c r="BA868" s="1207"/>
      <c r="BB868" s="1207"/>
    </row>
    <row r="869" spans="1:54" ht="15.5" x14ac:dyDescent="0.35">
      <c r="A869" s="1206"/>
      <c r="B869" s="1207"/>
      <c r="C869" s="1207"/>
      <c r="D869" s="1207"/>
      <c r="E869" s="1207"/>
      <c r="F869" s="1207"/>
      <c r="G869" s="1207"/>
      <c r="H869" s="1207"/>
      <c r="I869" s="1207"/>
      <c r="J869" s="1207"/>
      <c r="K869" s="1207"/>
      <c r="L869" s="1207"/>
      <c r="M869" s="1207"/>
      <c r="N869" s="1207"/>
      <c r="O869" s="1207"/>
      <c r="P869" s="1207"/>
      <c r="Q869" s="1207"/>
      <c r="R869" s="1207"/>
      <c r="S869" s="1207"/>
      <c r="T869" s="1207"/>
      <c r="U869" s="1207"/>
      <c r="V869" s="1207"/>
      <c r="W869" s="1207"/>
      <c r="X869" s="1207"/>
      <c r="Y869" s="1207"/>
      <c r="Z869" s="1207"/>
      <c r="AA869" s="1207"/>
      <c r="AB869" s="1207"/>
      <c r="AC869" s="1207"/>
      <c r="AD869" s="1207"/>
      <c r="AE869" s="1207"/>
      <c r="AF869" s="1207"/>
      <c r="AG869" s="1207"/>
      <c r="AH869" s="1207"/>
      <c r="AI869" s="1207"/>
      <c r="AJ869" s="1207"/>
      <c r="AK869" s="1207"/>
      <c r="AL869" s="1207"/>
      <c r="AM869" s="1207"/>
      <c r="AN869" s="1207"/>
      <c r="AO869" s="1207"/>
      <c r="AP869" s="1207"/>
      <c r="AQ869" s="1207"/>
      <c r="AR869" s="1207"/>
      <c r="AS869" s="1207"/>
      <c r="AT869" s="1207"/>
      <c r="AU869" s="1207"/>
      <c r="AV869" s="1207"/>
      <c r="AW869" s="1207"/>
      <c r="AX869" s="1207"/>
      <c r="AY869" s="1207"/>
      <c r="AZ869" s="1207"/>
      <c r="BA869" s="1207"/>
      <c r="BB869" s="1207"/>
    </row>
    <row r="870" spans="1:54" ht="15.5" x14ac:dyDescent="0.35">
      <c r="A870" s="1206"/>
      <c r="B870" s="1207"/>
      <c r="C870" s="1207"/>
      <c r="D870" s="1207"/>
      <c r="E870" s="1207"/>
      <c r="F870" s="1207"/>
      <c r="G870" s="1207"/>
      <c r="H870" s="1207"/>
      <c r="I870" s="1207"/>
      <c r="J870" s="1207"/>
      <c r="K870" s="1207"/>
      <c r="L870" s="1207"/>
      <c r="M870" s="1207"/>
      <c r="N870" s="1207"/>
      <c r="O870" s="1207"/>
      <c r="P870" s="1207"/>
      <c r="Q870" s="1207"/>
      <c r="R870" s="1207"/>
      <c r="S870" s="1207"/>
      <c r="T870" s="1207"/>
      <c r="U870" s="1207"/>
      <c r="V870" s="1207"/>
      <c r="W870" s="1207"/>
      <c r="X870" s="1207"/>
      <c r="Y870" s="1207"/>
      <c r="Z870" s="1207"/>
      <c r="AA870" s="1207"/>
      <c r="AB870" s="1207"/>
      <c r="AC870" s="1207"/>
      <c r="AD870" s="1207"/>
      <c r="AE870" s="1207"/>
      <c r="AF870" s="1207"/>
      <c r="AG870" s="1207"/>
      <c r="AH870" s="1207"/>
      <c r="AI870" s="1207"/>
      <c r="AJ870" s="1207"/>
      <c r="AK870" s="1207"/>
      <c r="AL870" s="1207"/>
      <c r="AM870" s="1207"/>
      <c r="AN870" s="1207"/>
      <c r="AO870" s="1207"/>
      <c r="AP870" s="1207"/>
      <c r="AQ870" s="1207"/>
      <c r="AR870" s="1207"/>
      <c r="AS870" s="1207"/>
      <c r="AT870" s="1207"/>
      <c r="AU870" s="1207"/>
      <c r="AV870" s="1207"/>
      <c r="AW870" s="1207"/>
      <c r="AX870" s="1207"/>
      <c r="AY870" s="1207"/>
      <c r="AZ870" s="1207"/>
      <c r="BA870" s="1207"/>
      <c r="BB870" s="1207"/>
    </row>
    <row r="871" spans="1:54" ht="15.5" x14ac:dyDescent="0.35">
      <c r="A871" s="1206"/>
      <c r="B871" s="1207"/>
      <c r="C871" s="1207"/>
      <c r="D871" s="1207"/>
      <c r="E871" s="1207"/>
      <c r="F871" s="1207"/>
      <c r="G871" s="1207"/>
      <c r="H871" s="1207"/>
      <c r="I871" s="1207"/>
      <c r="J871" s="1207"/>
      <c r="K871" s="1207"/>
      <c r="L871" s="1207"/>
      <c r="M871" s="1207"/>
      <c r="N871" s="1207"/>
      <c r="O871" s="1207"/>
      <c r="P871" s="1207"/>
      <c r="Q871" s="1207"/>
      <c r="R871" s="1207"/>
      <c r="S871" s="1207"/>
      <c r="T871" s="1207"/>
      <c r="U871" s="1207"/>
      <c r="V871" s="1207"/>
      <c r="W871" s="1207"/>
      <c r="X871" s="1207"/>
      <c r="Y871" s="1207"/>
      <c r="Z871" s="1207"/>
      <c r="AA871" s="1207"/>
      <c r="AB871" s="1207"/>
      <c r="AC871" s="1207"/>
      <c r="AD871" s="1207"/>
      <c r="AE871" s="1207"/>
      <c r="AF871" s="1207"/>
      <c r="AG871" s="1207"/>
      <c r="AH871" s="1207"/>
      <c r="AI871" s="1207"/>
      <c r="AJ871" s="1207"/>
      <c r="AK871" s="1207"/>
      <c r="AL871" s="1207"/>
      <c r="AM871" s="1207"/>
      <c r="AN871" s="1207"/>
      <c r="AO871" s="1207"/>
      <c r="AP871" s="1207"/>
      <c r="AQ871" s="1207"/>
      <c r="AR871" s="1207"/>
      <c r="AS871" s="1207"/>
      <c r="AT871" s="1207"/>
      <c r="AU871" s="1207"/>
      <c r="AV871" s="1207"/>
      <c r="AW871" s="1207"/>
      <c r="AX871" s="1207"/>
      <c r="AY871" s="1207"/>
      <c r="AZ871" s="1207"/>
      <c r="BA871" s="1207"/>
      <c r="BB871" s="1207"/>
    </row>
    <row r="872" spans="1:54" ht="15.5" x14ac:dyDescent="0.35">
      <c r="A872" s="1206"/>
      <c r="B872" s="1207"/>
      <c r="C872" s="1207"/>
      <c r="D872" s="1207"/>
      <c r="E872" s="1207"/>
      <c r="F872" s="1207"/>
      <c r="G872" s="1207"/>
      <c r="H872" s="1207"/>
      <c r="I872" s="1207"/>
      <c r="J872" s="1207"/>
      <c r="K872" s="1207"/>
      <c r="L872" s="1207"/>
      <c r="M872" s="1207"/>
      <c r="N872" s="1207"/>
      <c r="O872" s="1207"/>
      <c r="P872" s="1207"/>
      <c r="Q872" s="1207"/>
      <c r="R872" s="1207"/>
      <c r="S872" s="1207"/>
      <c r="T872" s="1207"/>
      <c r="U872" s="1207"/>
      <c r="V872" s="1207"/>
      <c r="W872" s="1207"/>
      <c r="X872" s="1207"/>
      <c r="Y872" s="1207"/>
      <c r="Z872" s="1207"/>
      <c r="AA872" s="1207"/>
      <c r="AB872" s="1207"/>
      <c r="AC872" s="1207"/>
      <c r="AD872" s="1207"/>
      <c r="AE872" s="1207"/>
      <c r="AF872" s="1207"/>
      <c r="AG872" s="1207"/>
      <c r="AH872" s="1207"/>
      <c r="AI872" s="1207"/>
      <c r="AJ872" s="1207"/>
      <c r="AK872" s="1207"/>
      <c r="AL872" s="1207"/>
      <c r="AM872" s="1207"/>
      <c r="AN872" s="1207"/>
      <c r="AO872" s="1207"/>
      <c r="AP872" s="1207"/>
      <c r="AQ872" s="1207"/>
      <c r="AR872" s="1207"/>
      <c r="AS872" s="1207"/>
      <c r="AT872" s="1207"/>
      <c r="AU872" s="1207"/>
      <c r="AV872" s="1207"/>
      <c r="AW872" s="1207"/>
      <c r="AX872" s="1207"/>
      <c r="AY872" s="1207"/>
      <c r="AZ872" s="1207"/>
      <c r="BA872" s="1207"/>
      <c r="BB872" s="1207"/>
    </row>
    <row r="873" spans="1:54" ht="15.5" x14ac:dyDescent="0.35">
      <c r="A873" s="1206"/>
      <c r="B873" s="1207"/>
      <c r="C873" s="1207"/>
      <c r="D873" s="1207"/>
      <c r="E873" s="1207"/>
      <c r="F873" s="1207"/>
      <c r="G873" s="1207"/>
      <c r="H873" s="1207"/>
      <c r="I873" s="1207"/>
      <c r="J873" s="1207"/>
      <c r="K873" s="1207"/>
      <c r="L873" s="1207"/>
      <c r="M873" s="1207"/>
      <c r="N873" s="1207"/>
      <c r="O873" s="1207"/>
      <c r="P873" s="1207"/>
      <c r="Q873" s="1207"/>
      <c r="R873" s="1207"/>
      <c r="S873" s="1207"/>
      <c r="T873" s="1207"/>
      <c r="U873" s="1207"/>
      <c r="V873" s="1207"/>
      <c r="W873" s="1207"/>
      <c r="X873" s="1207"/>
      <c r="Y873" s="1207"/>
      <c r="Z873" s="1207"/>
      <c r="AA873" s="1207"/>
      <c r="AB873" s="1207"/>
      <c r="AC873" s="1207"/>
      <c r="AD873" s="1207"/>
      <c r="AE873" s="1207"/>
      <c r="AF873" s="1207"/>
      <c r="AG873" s="1207"/>
      <c r="AH873" s="1207"/>
      <c r="AI873" s="1207"/>
      <c r="AJ873" s="1207"/>
      <c r="AK873" s="1207"/>
      <c r="AL873" s="1207"/>
      <c r="AM873" s="1207"/>
      <c r="AN873" s="1207"/>
      <c r="AO873" s="1207"/>
      <c r="AP873" s="1207"/>
      <c r="AQ873" s="1207"/>
      <c r="AR873" s="1207"/>
      <c r="AS873" s="1207"/>
      <c r="AT873" s="1207"/>
      <c r="AU873" s="1207"/>
      <c r="AV873" s="1207"/>
      <c r="AW873" s="1207"/>
      <c r="AX873" s="1207"/>
      <c r="AY873" s="1207"/>
      <c r="AZ873" s="1207"/>
      <c r="BA873" s="1207"/>
      <c r="BB873" s="1207"/>
    </row>
    <row r="874" spans="1:54" ht="15.5" x14ac:dyDescent="0.35">
      <c r="A874" s="1206"/>
      <c r="B874" s="1207"/>
      <c r="C874" s="1207"/>
      <c r="D874" s="1207"/>
      <c r="E874" s="1207"/>
      <c r="F874" s="1207"/>
      <c r="G874" s="1207"/>
      <c r="H874" s="1207"/>
      <c r="I874" s="1207"/>
      <c r="J874" s="1207"/>
      <c r="K874" s="1207"/>
      <c r="L874" s="1207"/>
      <c r="M874" s="1207"/>
      <c r="N874" s="1207"/>
      <c r="O874" s="1207"/>
      <c r="P874" s="1207"/>
      <c r="Q874" s="1207"/>
      <c r="R874" s="1207"/>
      <c r="S874" s="1207"/>
      <c r="T874" s="1207"/>
      <c r="U874" s="1207"/>
      <c r="V874" s="1207"/>
      <c r="W874" s="1207"/>
      <c r="X874" s="1207"/>
      <c r="Y874" s="1207"/>
      <c r="Z874" s="1207"/>
      <c r="AA874" s="1207"/>
      <c r="AB874" s="1207"/>
      <c r="AC874" s="1207"/>
      <c r="AD874" s="1207"/>
      <c r="AE874" s="1207"/>
      <c r="AF874" s="1207"/>
      <c r="AG874" s="1207"/>
      <c r="AH874" s="1207"/>
      <c r="AI874" s="1207"/>
      <c r="AJ874" s="1207"/>
      <c r="AK874" s="1207"/>
      <c r="AL874" s="1207"/>
      <c r="AM874" s="1207"/>
      <c r="AN874" s="1207"/>
      <c r="AO874" s="1207"/>
      <c r="AP874" s="1207"/>
      <c r="AQ874" s="1207"/>
      <c r="AR874" s="1207"/>
      <c r="AS874" s="1207"/>
      <c r="AT874" s="1207"/>
      <c r="AU874" s="1207"/>
      <c r="AV874" s="1207"/>
      <c r="AW874" s="1207"/>
      <c r="AX874" s="1207"/>
      <c r="AY874" s="1207"/>
      <c r="AZ874" s="1207"/>
      <c r="BA874" s="1207"/>
      <c r="BB874" s="1207"/>
    </row>
    <row r="875" spans="1:54" ht="15.5" x14ac:dyDescent="0.35">
      <c r="A875" s="1206"/>
      <c r="B875" s="1207"/>
      <c r="C875" s="1207"/>
      <c r="D875" s="1207"/>
      <c r="E875" s="1207"/>
      <c r="F875" s="1207"/>
      <c r="G875" s="1207"/>
      <c r="H875" s="1207"/>
      <c r="I875" s="1207"/>
      <c r="J875" s="1207"/>
      <c r="K875" s="1207"/>
      <c r="L875" s="1207"/>
      <c r="M875" s="1207"/>
      <c r="N875" s="1207"/>
      <c r="O875" s="1207"/>
      <c r="P875" s="1207"/>
      <c r="Q875" s="1207"/>
      <c r="R875" s="1207"/>
      <c r="S875" s="1207"/>
      <c r="T875" s="1207"/>
      <c r="U875" s="1207"/>
      <c r="V875" s="1207"/>
      <c r="W875" s="1207"/>
      <c r="X875" s="1207"/>
      <c r="Y875" s="1207"/>
      <c r="Z875" s="1207"/>
      <c r="AA875" s="1207"/>
      <c r="AB875" s="1207"/>
      <c r="AC875" s="1207"/>
      <c r="AD875" s="1207"/>
      <c r="AE875" s="1207"/>
      <c r="AF875" s="1207"/>
      <c r="AG875" s="1207"/>
      <c r="AH875" s="1207"/>
      <c r="AI875" s="1207"/>
      <c r="AJ875" s="1207"/>
      <c r="AK875" s="1207"/>
      <c r="AL875" s="1207"/>
      <c r="AM875" s="1207"/>
      <c r="AN875" s="1207"/>
      <c r="AO875" s="1207"/>
      <c r="AP875" s="1207"/>
      <c r="AQ875" s="1207"/>
      <c r="AR875" s="1207"/>
      <c r="AS875" s="1207"/>
      <c r="AT875" s="1207"/>
      <c r="AU875" s="1207"/>
      <c r="AV875" s="1207"/>
      <c r="AW875" s="1207"/>
      <c r="AX875" s="1207"/>
      <c r="AY875" s="1207"/>
      <c r="AZ875" s="1207"/>
      <c r="BA875" s="1207"/>
      <c r="BB875" s="1207"/>
    </row>
    <row r="876" spans="1:54" ht="15.5" x14ac:dyDescent="0.35">
      <c r="A876" s="1206"/>
      <c r="B876" s="1207"/>
      <c r="C876" s="1207"/>
      <c r="D876" s="1207"/>
      <c r="E876" s="1207"/>
      <c r="F876" s="1207"/>
      <c r="G876" s="1207"/>
      <c r="H876" s="1207"/>
      <c r="I876" s="1207"/>
      <c r="J876" s="1207"/>
      <c r="K876" s="1207"/>
      <c r="L876" s="1207"/>
      <c r="M876" s="1207"/>
      <c r="N876" s="1207"/>
      <c r="O876" s="1207"/>
      <c r="P876" s="1207"/>
      <c r="Q876" s="1207"/>
      <c r="R876" s="1207"/>
      <c r="S876" s="1207"/>
      <c r="T876" s="1207"/>
      <c r="U876" s="1207"/>
      <c r="V876" s="1207"/>
      <c r="W876" s="1207"/>
      <c r="X876" s="1207"/>
      <c r="Y876" s="1207"/>
      <c r="Z876" s="1207"/>
      <c r="AA876" s="1207"/>
      <c r="AB876" s="1207"/>
      <c r="AC876" s="1207"/>
      <c r="AD876" s="1207"/>
      <c r="AE876" s="1207"/>
      <c r="AF876" s="1207"/>
      <c r="AG876" s="1207"/>
      <c r="AH876" s="1207"/>
      <c r="AI876" s="1207"/>
      <c r="AJ876" s="1207"/>
      <c r="AK876" s="1207"/>
      <c r="AL876" s="1207"/>
      <c r="AM876" s="1207"/>
      <c r="AN876" s="1207"/>
      <c r="AO876" s="1207"/>
      <c r="AP876" s="1207"/>
      <c r="AQ876" s="1207"/>
      <c r="AR876" s="1207"/>
      <c r="AS876" s="1207"/>
      <c r="AT876" s="1207"/>
      <c r="AU876" s="1207"/>
      <c r="AV876" s="1207"/>
      <c r="AW876" s="1207"/>
      <c r="AX876" s="1207"/>
      <c r="AY876" s="1207"/>
      <c r="AZ876" s="1207"/>
      <c r="BA876" s="1207"/>
      <c r="BB876" s="1207"/>
    </row>
    <row r="877" spans="1:54" ht="15.5" x14ac:dyDescent="0.35">
      <c r="A877" s="1206"/>
      <c r="B877" s="1207"/>
      <c r="C877" s="1207"/>
      <c r="D877" s="1207"/>
      <c r="E877" s="1207"/>
      <c r="F877" s="1207"/>
      <c r="G877" s="1207"/>
      <c r="H877" s="1207"/>
      <c r="I877" s="1207"/>
      <c r="J877" s="1207"/>
      <c r="K877" s="1207"/>
      <c r="L877" s="1207"/>
      <c r="M877" s="1207"/>
      <c r="N877" s="1207"/>
      <c r="O877" s="1207"/>
      <c r="P877" s="1207"/>
      <c r="Q877" s="1207"/>
      <c r="R877" s="1207"/>
      <c r="S877" s="1207"/>
      <c r="T877" s="1207"/>
      <c r="U877" s="1207"/>
      <c r="V877" s="1207"/>
      <c r="W877" s="1207"/>
      <c r="X877" s="1207"/>
      <c r="Y877" s="1207"/>
      <c r="Z877" s="1207"/>
      <c r="AA877" s="1207"/>
      <c r="AB877" s="1207"/>
      <c r="AC877" s="1207"/>
      <c r="AD877" s="1207"/>
      <c r="AE877" s="1207"/>
      <c r="AF877" s="1207"/>
      <c r="AG877" s="1207"/>
      <c r="AH877" s="1207"/>
      <c r="AI877" s="1207"/>
      <c r="AJ877" s="1207"/>
      <c r="AK877" s="1207"/>
      <c r="AL877" s="1207"/>
      <c r="AM877" s="1207"/>
      <c r="AN877" s="1207"/>
      <c r="AO877" s="1207"/>
      <c r="AP877" s="1207"/>
      <c r="AQ877" s="1207"/>
      <c r="AR877" s="1207"/>
      <c r="AS877" s="1207"/>
      <c r="AT877" s="1207"/>
      <c r="AU877" s="1207"/>
      <c r="AV877" s="1207"/>
      <c r="AW877" s="1207"/>
      <c r="AX877" s="1207"/>
      <c r="AY877" s="1207"/>
      <c r="AZ877" s="1207"/>
      <c r="BA877" s="1207"/>
      <c r="BB877" s="1207"/>
    </row>
    <row r="878" spans="1:54" ht="15.5" x14ac:dyDescent="0.35">
      <c r="A878" s="1206"/>
      <c r="B878" s="1207"/>
      <c r="C878" s="1207"/>
      <c r="D878" s="1207"/>
      <c r="E878" s="1207"/>
      <c r="F878" s="1207"/>
      <c r="G878" s="1207"/>
      <c r="H878" s="1207"/>
      <c r="I878" s="1207"/>
      <c r="J878" s="1207"/>
      <c r="K878" s="1207"/>
      <c r="L878" s="1207"/>
      <c r="M878" s="1207"/>
      <c r="N878" s="1207"/>
      <c r="O878" s="1207"/>
      <c r="P878" s="1207"/>
      <c r="Q878" s="1207"/>
      <c r="R878" s="1207"/>
      <c r="S878" s="1207"/>
      <c r="T878" s="1207"/>
      <c r="U878" s="1207"/>
      <c r="V878" s="1207"/>
      <c r="W878" s="1207"/>
      <c r="X878" s="1207"/>
      <c r="Y878" s="1207"/>
      <c r="Z878" s="1207"/>
      <c r="AA878" s="1207"/>
      <c r="AB878" s="1207"/>
      <c r="AC878" s="1207"/>
      <c r="AD878" s="1207"/>
      <c r="AE878" s="1207"/>
      <c r="AF878" s="1207"/>
      <c r="AG878" s="1207"/>
      <c r="AH878" s="1207"/>
      <c r="AI878" s="1207"/>
      <c r="AJ878" s="1207"/>
      <c r="AK878" s="1207"/>
      <c r="AL878" s="1207"/>
      <c r="AM878" s="1207"/>
      <c r="AN878" s="1207"/>
      <c r="AO878" s="1207"/>
      <c r="AP878" s="1207"/>
      <c r="AQ878" s="1207"/>
      <c r="AR878" s="1207"/>
      <c r="AS878" s="1207"/>
      <c r="AT878" s="1207"/>
      <c r="AU878" s="1207"/>
      <c r="AV878" s="1207"/>
      <c r="AW878" s="1207"/>
      <c r="AX878" s="1207"/>
      <c r="AY878" s="1207"/>
      <c r="AZ878" s="1207"/>
      <c r="BA878" s="1207"/>
      <c r="BB878" s="1207"/>
    </row>
    <row r="879" spans="1:54" ht="15.5" x14ac:dyDescent="0.35">
      <c r="A879" s="1206"/>
      <c r="B879" s="1207"/>
      <c r="C879" s="1207"/>
      <c r="D879" s="1207"/>
      <c r="E879" s="1207"/>
      <c r="F879" s="1207"/>
      <c r="G879" s="1207"/>
      <c r="H879" s="1207"/>
      <c r="I879" s="1207"/>
      <c r="J879" s="1207"/>
      <c r="K879" s="1207"/>
      <c r="L879" s="1207"/>
      <c r="M879" s="1207"/>
      <c r="N879" s="1207"/>
      <c r="O879" s="1207"/>
      <c r="P879" s="1207"/>
      <c r="Q879" s="1207"/>
      <c r="R879" s="1207"/>
      <c r="S879" s="1207"/>
      <c r="T879" s="1207"/>
      <c r="U879" s="1207"/>
      <c r="V879" s="1207"/>
      <c r="W879" s="1207"/>
      <c r="X879" s="1207"/>
      <c r="Y879" s="1207"/>
      <c r="Z879" s="1207"/>
      <c r="AA879" s="1207"/>
      <c r="AB879" s="1207"/>
      <c r="AC879" s="1207"/>
      <c r="AD879" s="1207"/>
      <c r="AE879" s="1207"/>
      <c r="AF879" s="1207"/>
      <c r="AG879" s="1207"/>
      <c r="AH879" s="1207"/>
      <c r="AI879" s="1207"/>
      <c r="AJ879" s="1207"/>
      <c r="AK879" s="1207"/>
      <c r="AL879" s="1207"/>
      <c r="AM879" s="1207"/>
      <c r="AN879" s="1207"/>
      <c r="AO879" s="1207"/>
      <c r="AP879" s="1207"/>
      <c r="AQ879" s="1207"/>
      <c r="AR879" s="1207"/>
      <c r="AS879" s="1207"/>
      <c r="AT879" s="1207"/>
      <c r="AU879" s="1207"/>
      <c r="AV879" s="1207"/>
      <c r="AW879" s="1207"/>
      <c r="AX879" s="1207"/>
      <c r="AY879" s="1207"/>
      <c r="AZ879" s="1207"/>
      <c r="BA879" s="1207"/>
      <c r="BB879" s="1207"/>
    </row>
    <row r="880" spans="1:54" ht="15.5" x14ac:dyDescent="0.35">
      <c r="A880" s="1206"/>
      <c r="B880" s="1207"/>
      <c r="C880" s="1207"/>
      <c r="D880" s="1207"/>
      <c r="E880" s="1207"/>
      <c r="F880" s="1207"/>
      <c r="G880" s="1207"/>
      <c r="H880" s="1207"/>
      <c r="I880" s="1207"/>
      <c r="J880" s="1207"/>
      <c r="K880" s="1207"/>
      <c r="L880" s="1207"/>
      <c r="M880" s="1207"/>
      <c r="N880" s="1207"/>
      <c r="O880" s="1207"/>
      <c r="P880" s="1207"/>
      <c r="Q880" s="1207"/>
      <c r="R880" s="1207"/>
      <c r="S880" s="1207"/>
      <c r="T880" s="1207"/>
      <c r="U880" s="1207"/>
      <c r="V880" s="1207"/>
      <c r="W880" s="1207"/>
      <c r="X880" s="1207"/>
      <c r="Y880" s="1207"/>
      <c r="Z880" s="1207"/>
      <c r="AA880" s="1207"/>
      <c r="AB880" s="1207"/>
      <c r="AC880" s="1207"/>
      <c r="AD880" s="1207"/>
      <c r="AE880" s="1207"/>
      <c r="AF880" s="1207"/>
      <c r="AG880" s="1207"/>
      <c r="AH880" s="1207"/>
      <c r="AI880" s="1207"/>
      <c r="AJ880" s="1207"/>
      <c r="AK880" s="1207"/>
      <c r="AL880" s="1207"/>
      <c r="AM880" s="1207"/>
      <c r="AN880" s="1207"/>
      <c r="AO880" s="1207"/>
      <c r="AP880" s="1207"/>
      <c r="AQ880" s="1207"/>
      <c r="AR880" s="1207"/>
      <c r="AS880" s="1207"/>
      <c r="AT880" s="1207"/>
      <c r="AU880" s="1207"/>
      <c r="AV880" s="1207"/>
      <c r="AW880" s="1207"/>
      <c r="AX880" s="1207"/>
      <c r="AY880" s="1207"/>
      <c r="AZ880" s="1207"/>
      <c r="BA880" s="1207"/>
      <c r="BB880" s="1207"/>
    </row>
    <row r="881" spans="1:54" ht="15.5" x14ac:dyDescent="0.35">
      <c r="A881" s="1206"/>
      <c r="B881" s="1207"/>
      <c r="C881" s="1207"/>
      <c r="D881" s="1207"/>
      <c r="E881" s="1207"/>
      <c r="F881" s="1207"/>
      <c r="G881" s="1207"/>
      <c r="H881" s="1207"/>
      <c r="I881" s="1207"/>
      <c r="J881" s="1207"/>
      <c r="K881" s="1207"/>
      <c r="L881" s="1207"/>
      <c r="M881" s="1207"/>
      <c r="N881" s="1207"/>
      <c r="O881" s="1207"/>
      <c r="P881" s="1207"/>
      <c r="Q881" s="1207"/>
      <c r="R881" s="1207"/>
      <c r="S881" s="1207"/>
      <c r="T881" s="1207"/>
      <c r="U881" s="1207"/>
      <c r="V881" s="1207"/>
      <c r="W881" s="1207"/>
      <c r="X881" s="1207"/>
      <c r="Y881" s="1207"/>
      <c r="Z881" s="1207"/>
      <c r="AA881" s="1207"/>
      <c r="AB881" s="1207"/>
      <c r="AC881" s="1207"/>
      <c r="AD881" s="1207"/>
      <c r="AE881" s="1207"/>
      <c r="AF881" s="1207"/>
      <c r="AG881" s="1207"/>
      <c r="AH881" s="1207"/>
      <c r="AI881" s="1207"/>
      <c r="AJ881" s="1207"/>
      <c r="AK881" s="1207"/>
      <c r="AL881" s="1207"/>
      <c r="AM881" s="1207"/>
      <c r="AN881" s="1207"/>
      <c r="AO881" s="1207"/>
      <c r="AP881" s="1207"/>
      <c r="AQ881" s="1207"/>
      <c r="AR881" s="1207"/>
      <c r="AS881" s="1207"/>
      <c r="AT881" s="1207"/>
      <c r="AU881" s="1207"/>
      <c r="AV881" s="1207"/>
      <c r="AW881" s="1207"/>
      <c r="AX881" s="1207"/>
      <c r="AY881" s="1207"/>
      <c r="AZ881" s="1207"/>
      <c r="BA881" s="1207"/>
      <c r="BB881" s="1207"/>
    </row>
    <row r="882" spans="1:54" ht="15.5" x14ac:dyDescent="0.35">
      <c r="A882" s="1206"/>
      <c r="B882" s="1207"/>
      <c r="C882" s="1207"/>
      <c r="D882" s="1207"/>
      <c r="E882" s="1207"/>
      <c r="F882" s="1207"/>
      <c r="G882" s="1207"/>
      <c r="H882" s="1207"/>
      <c r="I882" s="1207"/>
      <c r="J882" s="1207"/>
      <c r="K882" s="1207"/>
      <c r="L882" s="1207"/>
      <c r="M882" s="1207"/>
      <c r="N882" s="1207"/>
      <c r="O882" s="1207"/>
      <c r="P882" s="1207"/>
      <c r="Q882" s="1207"/>
      <c r="R882" s="1207"/>
      <c r="S882" s="1207"/>
      <c r="T882" s="1207"/>
      <c r="U882" s="1207"/>
      <c r="V882" s="1207"/>
      <c r="W882" s="1207"/>
      <c r="X882" s="1207"/>
      <c r="Y882" s="1207"/>
      <c r="Z882" s="1207"/>
      <c r="AA882" s="1207"/>
      <c r="AB882" s="1207"/>
      <c r="AC882" s="1207"/>
      <c r="AD882" s="1207"/>
      <c r="AE882" s="1207"/>
      <c r="AF882" s="1207"/>
      <c r="AG882" s="1207"/>
      <c r="AH882" s="1207"/>
      <c r="AI882" s="1207"/>
      <c r="AJ882" s="1207"/>
      <c r="AK882" s="1207"/>
      <c r="AL882" s="1207"/>
      <c r="AM882" s="1207"/>
      <c r="AN882" s="1207"/>
      <c r="AO882" s="1207"/>
      <c r="AP882" s="1207"/>
      <c r="AQ882" s="1207"/>
      <c r="AR882" s="1207"/>
      <c r="AS882" s="1207"/>
      <c r="AT882" s="1207"/>
      <c r="AU882" s="1207"/>
      <c r="AV882" s="1207"/>
      <c r="AW882" s="1207"/>
      <c r="AX882" s="1207"/>
      <c r="AY882" s="1207"/>
      <c r="AZ882" s="1207"/>
      <c r="BA882" s="1207"/>
      <c r="BB882" s="1207"/>
    </row>
    <row r="883" spans="1:54" ht="15.5" x14ac:dyDescent="0.35">
      <c r="A883" s="1206"/>
      <c r="B883" s="1207"/>
      <c r="C883" s="1207"/>
      <c r="D883" s="1207"/>
      <c r="E883" s="1207"/>
      <c r="F883" s="1207"/>
      <c r="G883" s="1207"/>
      <c r="H883" s="1207"/>
      <c r="I883" s="1207"/>
      <c r="J883" s="1207"/>
      <c r="K883" s="1207"/>
      <c r="L883" s="1207"/>
      <c r="M883" s="1207"/>
      <c r="N883" s="1207"/>
      <c r="O883" s="1207"/>
      <c r="P883" s="1207"/>
      <c r="Q883" s="1207"/>
      <c r="R883" s="1207"/>
      <c r="S883" s="1207"/>
      <c r="T883" s="1207"/>
      <c r="U883" s="1207"/>
      <c r="V883" s="1207"/>
      <c r="W883" s="1207"/>
      <c r="X883" s="1207"/>
      <c r="Y883" s="1207"/>
      <c r="Z883" s="1207"/>
      <c r="AA883" s="1207"/>
      <c r="AB883" s="1207"/>
      <c r="AC883" s="1207"/>
      <c r="AD883" s="1207"/>
      <c r="AE883" s="1207"/>
      <c r="AF883" s="1207"/>
      <c r="AG883" s="1207"/>
      <c r="AH883" s="1207"/>
      <c r="AI883" s="1207"/>
      <c r="AJ883" s="1207"/>
      <c r="AK883" s="1207"/>
      <c r="AL883" s="1207"/>
      <c r="AM883" s="1207"/>
      <c r="AN883" s="1207"/>
      <c r="AO883" s="1207"/>
      <c r="AP883" s="1207"/>
      <c r="AQ883" s="1207"/>
      <c r="AR883" s="1207"/>
      <c r="AS883" s="1207"/>
      <c r="AT883" s="1207"/>
      <c r="AU883" s="1207"/>
      <c r="AV883" s="1207"/>
      <c r="AW883" s="1207"/>
      <c r="AX883" s="1207"/>
      <c r="AY883" s="1207"/>
      <c r="AZ883" s="1207"/>
      <c r="BA883" s="1207"/>
      <c r="BB883" s="1207"/>
    </row>
    <row r="884" spans="1:54" ht="15.5" x14ac:dyDescent="0.35">
      <c r="A884" s="1206"/>
      <c r="B884" s="1207"/>
      <c r="C884" s="1207"/>
      <c r="D884" s="1207"/>
      <c r="E884" s="1207"/>
      <c r="F884" s="1207"/>
      <c r="G884" s="1207"/>
      <c r="H884" s="1207"/>
      <c r="I884" s="1207"/>
      <c r="J884" s="1207"/>
      <c r="K884" s="1207"/>
      <c r="L884" s="1207"/>
      <c r="M884" s="1207"/>
      <c r="N884" s="1207"/>
      <c r="O884" s="1207"/>
      <c r="P884" s="1207"/>
      <c r="Q884" s="1207"/>
      <c r="R884" s="1207"/>
      <c r="S884" s="1207"/>
      <c r="T884" s="1207"/>
      <c r="U884" s="1207"/>
      <c r="V884" s="1207"/>
      <c r="W884" s="1207"/>
      <c r="X884" s="1207"/>
      <c r="Y884" s="1207"/>
      <c r="Z884" s="1207"/>
      <c r="AA884" s="1207"/>
      <c r="AB884" s="1207"/>
      <c r="AC884" s="1207"/>
      <c r="AD884" s="1207"/>
      <c r="AE884" s="1207"/>
      <c r="AF884" s="1207"/>
      <c r="AG884" s="1207"/>
      <c r="AH884" s="1207"/>
      <c r="AI884" s="1207"/>
      <c r="AJ884" s="1207"/>
      <c r="AK884" s="1207"/>
      <c r="AL884" s="1207"/>
      <c r="AM884" s="1207"/>
      <c r="AN884" s="1207"/>
      <c r="AO884" s="1207"/>
      <c r="AP884" s="1207"/>
      <c r="AQ884" s="1207"/>
      <c r="AR884" s="1207"/>
      <c r="AS884" s="1207"/>
      <c r="AT884" s="1207"/>
      <c r="AU884" s="1207"/>
      <c r="AV884" s="1207"/>
      <c r="AW884" s="1207"/>
      <c r="AX884" s="1207"/>
      <c r="AY884" s="1207"/>
      <c r="AZ884" s="1207"/>
      <c r="BA884" s="1207"/>
      <c r="BB884" s="1207"/>
    </row>
    <row r="885" spans="1:54" ht="15.5" x14ac:dyDescent="0.35">
      <c r="A885" s="1206"/>
      <c r="B885" s="1207"/>
      <c r="C885" s="1207"/>
      <c r="D885" s="1207"/>
      <c r="E885" s="1207"/>
      <c r="F885" s="1207"/>
      <c r="G885" s="1207"/>
      <c r="H885" s="1207"/>
      <c r="I885" s="1207"/>
      <c r="J885" s="1207"/>
      <c r="K885" s="1207"/>
      <c r="L885" s="1207"/>
      <c r="M885" s="1207"/>
      <c r="N885" s="1207"/>
      <c r="O885" s="1207"/>
      <c r="P885" s="1207"/>
      <c r="Q885" s="1207"/>
      <c r="R885" s="1207"/>
      <c r="S885" s="1207"/>
      <c r="T885" s="1207"/>
      <c r="U885" s="1207"/>
      <c r="V885" s="1207"/>
      <c r="W885" s="1207"/>
      <c r="X885" s="1207"/>
      <c r="Y885" s="1207"/>
      <c r="Z885" s="1207"/>
      <c r="AA885" s="1207"/>
      <c r="AB885" s="1207"/>
      <c r="AC885" s="1207"/>
      <c r="AD885" s="1207"/>
      <c r="AE885" s="1207"/>
      <c r="AF885" s="1207"/>
      <c r="AG885" s="1207"/>
      <c r="AH885" s="1207"/>
      <c r="AI885" s="1207"/>
      <c r="AJ885" s="1207"/>
      <c r="AK885" s="1207"/>
      <c r="AL885" s="1207"/>
      <c r="AM885" s="1207"/>
      <c r="AN885" s="1207"/>
      <c r="AO885" s="1207"/>
      <c r="AP885" s="1207"/>
      <c r="AQ885" s="1207"/>
      <c r="AR885" s="1207"/>
      <c r="AS885" s="1207"/>
      <c r="AT885" s="1207"/>
      <c r="AU885" s="1207"/>
      <c r="AV885" s="1207"/>
      <c r="AW885" s="1207"/>
      <c r="AX885" s="1207"/>
      <c r="AY885" s="1207"/>
      <c r="AZ885" s="1207"/>
      <c r="BA885" s="1207"/>
      <c r="BB885" s="1207"/>
    </row>
    <row r="886" spans="1:54" ht="15.5" x14ac:dyDescent="0.35">
      <c r="A886" s="1206"/>
      <c r="B886" s="1207"/>
      <c r="C886" s="1207"/>
      <c r="D886" s="1207"/>
      <c r="E886" s="1207"/>
      <c r="F886" s="1207"/>
      <c r="G886" s="1207"/>
      <c r="H886" s="1207"/>
      <c r="I886" s="1207"/>
      <c r="J886" s="1207"/>
      <c r="K886" s="1207"/>
      <c r="L886" s="1207"/>
      <c r="M886" s="1207"/>
      <c r="N886" s="1207"/>
      <c r="O886" s="1207"/>
      <c r="P886" s="1207"/>
      <c r="Q886" s="1207"/>
      <c r="R886" s="1207"/>
      <c r="S886" s="1207"/>
      <c r="T886" s="1207"/>
      <c r="U886" s="1207"/>
      <c r="V886" s="1207"/>
      <c r="W886" s="1207"/>
      <c r="X886" s="1207"/>
      <c r="Y886" s="1207"/>
      <c r="Z886" s="1207"/>
      <c r="AA886" s="1207"/>
      <c r="AB886" s="1207"/>
      <c r="AC886" s="1207"/>
      <c r="AD886" s="1207"/>
      <c r="AE886" s="1207"/>
      <c r="AF886" s="1207"/>
      <c r="AG886" s="1207"/>
      <c r="AH886" s="1207"/>
      <c r="AI886" s="1207"/>
      <c r="AJ886" s="1207"/>
      <c r="AK886" s="1207"/>
      <c r="AL886" s="1207"/>
      <c r="AM886" s="1207"/>
      <c r="AN886" s="1207"/>
      <c r="AO886" s="1207"/>
      <c r="AP886" s="1207"/>
      <c r="AQ886" s="1207"/>
      <c r="AR886" s="1207"/>
      <c r="AS886" s="1207"/>
      <c r="AT886" s="1207"/>
      <c r="AU886" s="1207"/>
      <c r="AV886" s="1207"/>
      <c r="AW886" s="1207"/>
      <c r="AX886" s="1207"/>
      <c r="AY886" s="1207"/>
      <c r="AZ886" s="1207"/>
      <c r="BA886" s="1207"/>
      <c r="BB886" s="1207"/>
    </row>
    <row r="887" spans="1:54" ht="15.5" x14ac:dyDescent="0.35">
      <c r="A887" s="1206"/>
      <c r="B887" s="1207"/>
      <c r="C887" s="1207"/>
      <c r="D887" s="1207"/>
      <c r="E887" s="1207"/>
      <c r="F887" s="1207"/>
      <c r="G887" s="1207"/>
      <c r="H887" s="1207"/>
      <c r="I887" s="1207"/>
      <c r="J887" s="1207"/>
      <c r="K887" s="1207"/>
      <c r="L887" s="1207"/>
      <c r="M887" s="1207"/>
      <c r="N887" s="1207"/>
      <c r="O887" s="1207"/>
      <c r="P887" s="1207"/>
      <c r="Q887" s="1207"/>
      <c r="R887" s="1207"/>
      <c r="S887" s="1207"/>
      <c r="T887" s="1207"/>
      <c r="U887" s="1207"/>
      <c r="V887" s="1207"/>
      <c r="W887" s="1207"/>
      <c r="X887" s="1207"/>
      <c r="Y887" s="1207"/>
      <c r="Z887" s="1207"/>
      <c r="AA887" s="1207"/>
      <c r="AB887" s="1207"/>
      <c r="AC887" s="1207"/>
      <c r="AD887" s="1207"/>
      <c r="AE887" s="1207"/>
      <c r="AF887" s="1207"/>
      <c r="AG887" s="1207"/>
      <c r="AH887" s="1207"/>
      <c r="AI887" s="1207"/>
      <c r="AJ887" s="1207"/>
      <c r="AK887" s="1207"/>
      <c r="AL887" s="1207"/>
      <c r="AM887" s="1207"/>
      <c r="AN887" s="1207"/>
      <c r="AO887" s="1207"/>
      <c r="AP887" s="1207"/>
      <c r="AQ887" s="1207"/>
      <c r="AR887" s="1207"/>
      <c r="AS887" s="1207"/>
      <c r="AT887" s="1207"/>
      <c r="AU887" s="1207"/>
      <c r="AV887" s="1207"/>
      <c r="AW887" s="1207"/>
      <c r="AX887" s="1207"/>
      <c r="AY887" s="1207"/>
      <c r="AZ887" s="1207"/>
      <c r="BA887" s="1207"/>
      <c r="BB887" s="1207"/>
    </row>
    <row r="888" spans="1:54" ht="15.5" x14ac:dyDescent="0.35">
      <c r="A888" s="1206"/>
      <c r="B888" s="1207"/>
      <c r="C888" s="1207"/>
      <c r="D888" s="1207"/>
      <c r="E888" s="1207"/>
      <c r="F888" s="1207"/>
      <c r="G888" s="1207"/>
      <c r="H888" s="1207"/>
      <c r="I888" s="1207"/>
      <c r="J888" s="1207"/>
      <c r="K888" s="1207"/>
      <c r="L888" s="1207"/>
      <c r="M888" s="1207"/>
      <c r="N888" s="1207"/>
      <c r="O888" s="1207"/>
      <c r="P888" s="1207"/>
      <c r="Q888" s="1207"/>
      <c r="R888" s="1207"/>
      <c r="S888" s="1207"/>
      <c r="T888" s="1207"/>
      <c r="U888" s="1207"/>
      <c r="V888" s="1207"/>
      <c r="W888" s="1207"/>
      <c r="X888" s="1207"/>
      <c r="Y888" s="1207"/>
      <c r="Z888" s="1207"/>
      <c r="AA888" s="1207"/>
      <c r="AB888" s="1207"/>
      <c r="AC888" s="1207"/>
      <c r="AD888" s="1207"/>
      <c r="AE888" s="1207"/>
      <c r="AF888" s="1207"/>
      <c r="AG888" s="1207"/>
      <c r="AH888" s="1207"/>
      <c r="AI888" s="1207"/>
      <c r="AJ888" s="1207"/>
      <c r="AK888" s="1207"/>
      <c r="AL888" s="1207"/>
      <c r="AM888" s="1207"/>
      <c r="AN888" s="1207"/>
      <c r="AO888" s="1207"/>
      <c r="AP888" s="1207"/>
      <c r="AQ888" s="1207"/>
      <c r="AR888" s="1207"/>
      <c r="AS888" s="1207"/>
      <c r="AT888" s="1207"/>
      <c r="AU888" s="1207"/>
      <c r="AV888" s="1207"/>
      <c r="AW888" s="1207"/>
      <c r="AX888" s="1207"/>
      <c r="AY888" s="1207"/>
      <c r="AZ888" s="1207"/>
      <c r="BA888" s="1207"/>
      <c r="BB888" s="1207"/>
    </row>
    <row r="889" spans="1:54" ht="15.5" x14ac:dyDescent="0.35">
      <c r="A889" s="1206"/>
      <c r="B889" s="1207"/>
      <c r="C889" s="1207"/>
      <c r="D889" s="1207"/>
      <c r="E889" s="1207"/>
      <c r="F889" s="1207"/>
      <c r="G889" s="1207"/>
      <c r="H889" s="1207"/>
      <c r="I889" s="1207"/>
      <c r="J889" s="1207"/>
      <c r="K889" s="1207"/>
      <c r="L889" s="1207"/>
      <c r="M889" s="1207"/>
      <c r="N889" s="1207"/>
      <c r="O889" s="1207"/>
      <c r="P889" s="1207"/>
      <c r="Q889" s="1207"/>
      <c r="R889" s="1207"/>
      <c r="S889" s="1207"/>
      <c r="T889" s="1207"/>
      <c r="U889" s="1207"/>
      <c r="V889" s="1207"/>
      <c r="W889" s="1207"/>
      <c r="X889" s="1207"/>
      <c r="Y889" s="1207"/>
      <c r="Z889" s="1207"/>
      <c r="AA889" s="1207"/>
      <c r="AB889" s="1207"/>
      <c r="AC889" s="1207"/>
      <c r="AD889" s="1207"/>
      <c r="AE889" s="1207"/>
      <c r="AF889" s="1207"/>
      <c r="AG889" s="1207"/>
      <c r="AH889" s="1207"/>
      <c r="AI889" s="1207"/>
      <c r="AJ889" s="1207"/>
      <c r="AK889" s="1207"/>
      <c r="AL889" s="1207"/>
      <c r="AM889" s="1207"/>
      <c r="AN889" s="1207"/>
      <c r="AO889" s="1207"/>
      <c r="AP889" s="1207"/>
      <c r="AQ889" s="1207"/>
      <c r="AR889" s="1207"/>
      <c r="AS889" s="1207"/>
      <c r="AT889" s="1207"/>
      <c r="AU889" s="1207"/>
      <c r="AV889" s="1207"/>
      <c r="AW889" s="1207"/>
      <c r="AX889" s="1207"/>
      <c r="AY889" s="1207"/>
      <c r="AZ889" s="1207"/>
      <c r="BA889" s="1207"/>
      <c r="BB889" s="1207"/>
    </row>
    <row r="890" spans="1:54" ht="15.5" x14ac:dyDescent="0.35">
      <c r="A890" s="1206"/>
      <c r="B890" s="1207"/>
      <c r="C890" s="1207"/>
      <c r="D890" s="1207"/>
      <c r="E890" s="1207"/>
      <c r="F890" s="1207"/>
      <c r="G890" s="1207"/>
      <c r="H890" s="1207"/>
      <c r="I890" s="1207"/>
      <c r="J890" s="1207"/>
      <c r="K890" s="1207"/>
      <c r="L890" s="1207"/>
      <c r="M890" s="1207"/>
      <c r="N890" s="1207"/>
      <c r="O890" s="1207"/>
      <c r="P890" s="1207"/>
      <c r="Q890" s="1207"/>
      <c r="R890" s="1207"/>
      <c r="S890" s="1207"/>
      <c r="T890" s="1207"/>
      <c r="U890" s="1207"/>
      <c r="V890" s="1207"/>
      <c r="W890" s="1207"/>
      <c r="X890" s="1207"/>
      <c r="Y890" s="1207"/>
      <c r="Z890" s="1207"/>
      <c r="AA890" s="1207"/>
      <c r="AB890" s="1207"/>
      <c r="AC890" s="1207"/>
      <c r="AD890" s="1207"/>
      <c r="AE890" s="1207"/>
      <c r="AF890" s="1207"/>
      <c r="AG890" s="1207"/>
      <c r="AH890" s="1207"/>
      <c r="AI890" s="1207"/>
      <c r="AJ890" s="1207"/>
      <c r="AK890" s="1207"/>
      <c r="AL890" s="1207"/>
      <c r="AM890" s="1207"/>
      <c r="AN890" s="1207"/>
      <c r="AO890" s="1207"/>
      <c r="AP890" s="1207"/>
      <c r="AQ890" s="1207"/>
      <c r="AR890" s="1207"/>
      <c r="AS890" s="1207"/>
      <c r="AT890" s="1207"/>
      <c r="AU890" s="1207"/>
      <c r="AV890" s="1207"/>
      <c r="AW890" s="1207"/>
      <c r="AX890" s="1207"/>
      <c r="AY890" s="1207"/>
      <c r="AZ890" s="1207"/>
      <c r="BA890" s="1207"/>
      <c r="BB890" s="1207"/>
    </row>
    <row r="891" spans="1:54" ht="15.5" x14ac:dyDescent="0.35">
      <c r="A891" s="1206"/>
      <c r="B891" s="1207"/>
      <c r="C891" s="1207"/>
      <c r="D891" s="1207"/>
      <c r="E891" s="1207"/>
      <c r="F891" s="1207"/>
      <c r="G891" s="1207"/>
      <c r="H891" s="1207"/>
      <c r="I891" s="1207"/>
      <c r="J891" s="1207"/>
      <c r="K891" s="1207"/>
      <c r="L891" s="1207"/>
      <c r="M891" s="1207"/>
      <c r="N891" s="1207"/>
      <c r="O891" s="1207"/>
      <c r="P891" s="1207"/>
      <c r="Q891" s="1207"/>
      <c r="R891" s="1207"/>
      <c r="S891" s="1207"/>
      <c r="T891" s="1207"/>
      <c r="U891" s="1207"/>
      <c r="V891" s="1207"/>
      <c r="W891" s="1207"/>
      <c r="X891" s="1207"/>
      <c r="Y891" s="1207"/>
      <c r="Z891" s="1207"/>
      <c r="AA891" s="1207"/>
      <c r="AB891" s="1207"/>
      <c r="AC891" s="1207"/>
      <c r="AD891" s="1207"/>
      <c r="AE891" s="1207"/>
      <c r="AF891" s="1207"/>
      <c r="AG891" s="1207"/>
      <c r="AH891" s="1207"/>
      <c r="AI891" s="1207"/>
      <c r="AJ891" s="1207"/>
      <c r="AK891" s="1207"/>
      <c r="AL891" s="1207"/>
      <c r="AM891" s="1207"/>
      <c r="AN891" s="1207"/>
      <c r="AO891" s="1207"/>
      <c r="AP891" s="1207"/>
      <c r="AQ891" s="1207"/>
      <c r="AR891" s="1207"/>
      <c r="AS891" s="1207"/>
      <c r="AT891" s="1207"/>
      <c r="AU891" s="1207"/>
      <c r="AV891" s="1207"/>
      <c r="AW891" s="1207"/>
      <c r="AX891" s="1207"/>
      <c r="AY891" s="1207"/>
      <c r="AZ891" s="1207"/>
      <c r="BA891" s="1207"/>
      <c r="BB891" s="1207"/>
    </row>
    <row r="892" spans="1:54" ht="15.5" x14ac:dyDescent="0.35">
      <c r="A892" s="1206"/>
      <c r="B892" s="1207"/>
      <c r="C892" s="1207"/>
      <c r="D892" s="1207"/>
      <c r="E892" s="1207"/>
      <c r="F892" s="1207"/>
      <c r="G892" s="1207"/>
      <c r="H892" s="1207"/>
      <c r="I892" s="1207"/>
      <c r="J892" s="1207"/>
      <c r="K892" s="1207"/>
      <c r="L892" s="1207"/>
      <c r="M892" s="1207"/>
      <c r="N892" s="1207"/>
      <c r="O892" s="1207"/>
      <c r="P892" s="1207"/>
      <c r="Q892" s="1207"/>
      <c r="R892" s="1207"/>
      <c r="S892" s="1207"/>
      <c r="T892" s="1207"/>
      <c r="U892" s="1207"/>
      <c r="V892" s="1207"/>
      <c r="W892" s="1207"/>
      <c r="X892" s="1207"/>
      <c r="Y892" s="1207"/>
      <c r="Z892" s="1207"/>
      <c r="AA892" s="1207"/>
      <c r="AB892" s="1207"/>
      <c r="AC892" s="1207"/>
      <c r="AD892" s="1207"/>
      <c r="AE892" s="1207"/>
      <c r="AF892" s="1207"/>
      <c r="AG892" s="1207"/>
      <c r="AH892" s="1207"/>
      <c r="AI892" s="1207"/>
      <c r="AJ892" s="1207"/>
      <c r="AK892" s="1207"/>
      <c r="AL892" s="1207"/>
      <c r="AM892" s="1207"/>
      <c r="AN892" s="1207"/>
      <c r="AO892" s="1207"/>
      <c r="AP892" s="1207"/>
      <c r="AQ892" s="1207"/>
      <c r="AR892" s="1207"/>
      <c r="AS892" s="1207"/>
      <c r="AT892" s="1207"/>
      <c r="AU892" s="1207"/>
      <c r="AV892" s="1207"/>
      <c r="AW892" s="1207"/>
      <c r="AX892" s="1207"/>
      <c r="AY892" s="1207"/>
      <c r="AZ892" s="1207"/>
      <c r="BA892" s="1207"/>
      <c r="BB892" s="1207"/>
    </row>
    <row r="893" spans="1:54" ht="15.5" x14ac:dyDescent="0.35">
      <c r="A893" s="1206"/>
      <c r="B893" s="1207"/>
      <c r="C893" s="1207"/>
      <c r="D893" s="1207"/>
      <c r="E893" s="1207"/>
      <c r="F893" s="1207"/>
      <c r="G893" s="1207"/>
      <c r="H893" s="1207"/>
      <c r="I893" s="1207"/>
      <c r="J893" s="1207"/>
      <c r="K893" s="1207"/>
      <c r="L893" s="1207"/>
      <c r="M893" s="1207"/>
      <c r="N893" s="1207"/>
      <c r="O893" s="1207"/>
      <c r="P893" s="1207"/>
      <c r="Q893" s="1207"/>
      <c r="R893" s="1207"/>
      <c r="S893" s="1207"/>
      <c r="T893" s="1207"/>
      <c r="U893" s="1207"/>
      <c r="V893" s="1207"/>
      <c r="W893" s="1207"/>
      <c r="X893" s="1207"/>
      <c r="Y893" s="1207"/>
      <c r="Z893" s="1207"/>
      <c r="AA893" s="1207"/>
      <c r="AB893" s="1207"/>
      <c r="AC893" s="1207"/>
      <c r="AD893" s="1207"/>
      <c r="AE893" s="1207"/>
      <c r="AF893" s="1207"/>
      <c r="AG893" s="1207"/>
      <c r="AH893" s="1207"/>
      <c r="AI893" s="1207"/>
      <c r="AJ893" s="1207"/>
      <c r="AK893" s="1207"/>
      <c r="AL893" s="1207"/>
      <c r="AM893" s="1207"/>
      <c r="AN893" s="1207"/>
      <c r="AO893" s="1207"/>
      <c r="AP893" s="1207"/>
      <c r="AQ893" s="1207"/>
      <c r="AR893" s="1207"/>
      <c r="AS893" s="1207"/>
      <c r="AT893" s="1207"/>
      <c r="AU893" s="1207"/>
      <c r="AV893" s="1207"/>
      <c r="AW893" s="1207"/>
      <c r="AX893" s="1207"/>
      <c r="AY893" s="1207"/>
      <c r="AZ893" s="1207"/>
      <c r="BA893" s="1207"/>
      <c r="BB893" s="1207"/>
    </row>
    <row r="894" spans="1:54" ht="15.5" x14ac:dyDescent="0.35">
      <c r="A894" s="1206"/>
      <c r="B894" s="1207"/>
      <c r="C894" s="1207"/>
      <c r="D894" s="1207"/>
      <c r="E894" s="1207"/>
      <c r="F894" s="1207"/>
      <c r="G894" s="1207"/>
      <c r="H894" s="1207"/>
      <c r="I894" s="1207"/>
      <c r="J894" s="1207"/>
      <c r="K894" s="1207"/>
      <c r="L894" s="1207"/>
      <c r="M894" s="1207"/>
      <c r="N894" s="1207"/>
      <c r="O894" s="1207"/>
      <c r="P894" s="1207"/>
      <c r="Q894" s="1207"/>
      <c r="R894" s="1207"/>
      <c r="S894" s="1207"/>
      <c r="T894" s="1207"/>
      <c r="U894" s="1207"/>
      <c r="V894" s="1207"/>
      <c r="W894" s="1207"/>
      <c r="X894" s="1207"/>
      <c r="Y894" s="1207"/>
      <c r="Z894" s="1207"/>
      <c r="AA894" s="1207"/>
      <c r="AB894" s="1207"/>
      <c r="AC894" s="1207"/>
      <c r="AD894" s="1207"/>
      <c r="AE894" s="1207"/>
      <c r="AF894" s="1207"/>
      <c r="AG894" s="1207"/>
      <c r="AH894" s="1207"/>
      <c r="AI894" s="1207"/>
      <c r="AJ894" s="1207"/>
      <c r="AK894" s="1207"/>
      <c r="AL894" s="1207"/>
      <c r="AM894" s="1207"/>
      <c r="AN894" s="1207"/>
      <c r="AO894" s="1207"/>
      <c r="AP894" s="1207"/>
      <c r="AQ894" s="1207"/>
      <c r="AR894" s="1207"/>
      <c r="AS894" s="1207"/>
      <c r="AT894" s="1207"/>
      <c r="AU894" s="1207"/>
      <c r="AV894" s="1207"/>
      <c r="AW894" s="1207"/>
      <c r="AX894" s="1207"/>
      <c r="AY894" s="1207"/>
      <c r="AZ894" s="1207"/>
      <c r="BA894" s="1207"/>
      <c r="BB894" s="1207"/>
    </row>
    <row r="895" spans="1:54" ht="15.5" x14ac:dyDescent="0.35">
      <c r="A895" s="1206"/>
      <c r="B895" s="1207"/>
      <c r="C895" s="1207"/>
      <c r="D895" s="1207"/>
      <c r="E895" s="1207"/>
      <c r="F895" s="1207"/>
      <c r="G895" s="1207"/>
      <c r="H895" s="1207"/>
      <c r="I895" s="1207"/>
      <c r="J895" s="1207"/>
      <c r="K895" s="1207"/>
      <c r="L895" s="1207"/>
      <c r="M895" s="1207"/>
      <c r="N895" s="1207"/>
      <c r="O895" s="1207"/>
      <c r="P895" s="1207"/>
      <c r="Q895" s="1207"/>
      <c r="R895" s="1207"/>
      <c r="S895" s="1207"/>
      <c r="T895" s="1207"/>
      <c r="U895" s="1207"/>
      <c r="V895" s="1207"/>
      <c r="W895" s="1207"/>
      <c r="X895" s="1207"/>
      <c r="Y895" s="1207"/>
      <c r="Z895" s="1207"/>
      <c r="AA895" s="1207"/>
      <c r="AB895" s="1207"/>
      <c r="AC895" s="1207"/>
      <c r="AD895" s="1207"/>
      <c r="AE895" s="1207"/>
      <c r="AF895" s="1207"/>
      <c r="AG895" s="1207"/>
      <c r="AH895" s="1207"/>
      <c r="AI895" s="1207"/>
      <c r="AJ895" s="1207"/>
      <c r="AK895" s="1207"/>
      <c r="AL895" s="1207"/>
      <c r="AM895" s="1207"/>
      <c r="AN895" s="1207"/>
      <c r="AO895" s="1207"/>
      <c r="AP895" s="1207"/>
      <c r="AQ895" s="1207"/>
      <c r="AR895" s="1207"/>
      <c r="AS895" s="1207"/>
      <c r="AT895" s="1207"/>
      <c r="AU895" s="1207"/>
      <c r="AV895" s="1207"/>
      <c r="AW895" s="1207"/>
      <c r="AX895" s="1207"/>
      <c r="AY895" s="1207"/>
      <c r="AZ895" s="1207"/>
      <c r="BA895" s="1207"/>
      <c r="BB895" s="1207"/>
    </row>
    <row r="896" spans="1:54" ht="15.5" x14ac:dyDescent="0.35">
      <c r="A896" s="1206"/>
      <c r="B896" s="1207"/>
      <c r="C896" s="1207"/>
      <c r="D896" s="1207"/>
      <c r="E896" s="1207"/>
      <c r="F896" s="1207"/>
      <c r="G896" s="1207"/>
      <c r="H896" s="1207"/>
      <c r="I896" s="1207"/>
      <c r="J896" s="1207"/>
      <c r="K896" s="1207"/>
      <c r="L896" s="1207"/>
      <c r="M896" s="1207"/>
      <c r="N896" s="1207"/>
      <c r="O896" s="1207"/>
      <c r="P896" s="1207"/>
      <c r="Q896" s="1207"/>
      <c r="R896" s="1207"/>
      <c r="S896" s="1207"/>
      <c r="T896" s="1207"/>
      <c r="U896" s="1207"/>
      <c r="V896" s="1207"/>
      <c r="W896" s="1207"/>
      <c r="X896" s="1207"/>
      <c r="Y896" s="1207"/>
      <c r="Z896" s="1207"/>
      <c r="AA896" s="1207"/>
      <c r="AB896" s="1207"/>
      <c r="AC896" s="1207"/>
      <c r="AD896" s="1207"/>
      <c r="AE896" s="1207"/>
      <c r="AF896" s="1207"/>
      <c r="AG896" s="1207"/>
      <c r="AH896" s="1207"/>
      <c r="AI896" s="1207"/>
      <c r="AJ896" s="1207"/>
      <c r="AK896" s="1207"/>
      <c r="AL896" s="1207"/>
      <c r="AM896" s="1207"/>
      <c r="AN896" s="1207"/>
      <c r="AO896" s="1207"/>
      <c r="AP896" s="1207"/>
      <c r="AQ896" s="1207"/>
      <c r="AR896" s="1207"/>
      <c r="AS896" s="1207"/>
      <c r="AT896" s="1207"/>
      <c r="AU896" s="1207"/>
      <c r="AV896" s="1207"/>
      <c r="AW896" s="1207"/>
      <c r="AX896" s="1207"/>
      <c r="AY896" s="1207"/>
      <c r="AZ896" s="1207"/>
      <c r="BA896" s="1207"/>
      <c r="BB896" s="1207"/>
    </row>
    <row r="897" spans="1:54" ht="15.5" x14ac:dyDescent="0.35">
      <c r="A897" s="1206"/>
      <c r="B897" s="1207"/>
      <c r="C897" s="1207"/>
      <c r="D897" s="1207"/>
      <c r="E897" s="1207"/>
      <c r="F897" s="1207"/>
      <c r="G897" s="1207"/>
      <c r="H897" s="1207"/>
      <c r="I897" s="1207"/>
      <c r="J897" s="1207"/>
      <c r="K897" s="1207"/>
      <c r="L897" s="1207"/>
      <c r="M897" s="1207"/>
      <c r="N897" s="1207"/>
      <c r="O897" s="1207"/>
      <c r="P897" s="1207"/>
      <c r="Q897" s="1207"/>
      <c r="R897" s="1207"/>
      <c r="S897" s="1207"/>
      <c r="T897" s="1207"/>
      <c r="U897" s="1207"/>
      <c r="V897" s="1207"/>
      <c r="W897" s="1207"/>
      <c r="X897" s="1207"/>
      <c r="Y897" s="1207"/>
      <c r="Z897" s="1207"/>
      <c r="AA897" s="1207"/>
      <c r="AB897" s="1207"/>
      <c r="AC897" s="1207"/>
      <c r="AD897" s="1207"/>
      <c r="AE897" s="1207"/>
      <c r="AF897" s="1207"/>
      <c r="AG897" s="1207"/>
      <c r="AH897" s="1207"/>
      <c r="AI897" s="1207"/>
      <c r="AJ897" s="1207"/>
      <c r="AK897" s="1207"/>
      <c r="AL897" s="1207"/>
      <c r="AM897" s="1207"/>
      <c r="AN897" s="1207"/>
      <c r="AO897" s="1207"/>
      <c r="AP897" s="1207"/>
      <c r="AQ897" s="1207"/>
      <c r="AR897" s="1207"/>
      <c r="AS897" s="1207"/>
      <c r="AT897" s="1207"/>
      <c r="AU897" s="1207"/>
      <c r="AV897" s="1207"/>
      <c r="AW897" s="1207"/>
      <c r="AX897" s="1207"/>
      <c r="AY897" s="1207"/>
      <c r="AZ897" s="1207"/>
      <c r="BA897" s="1207"/>
      <c r="BB897" s="1207"/>
    </row>
    <row r="898" spans="1:54" ht="15.5" x14ac:dyDescent="0.35">
      <c r="A898" s="1206"/>
      <c r="B898" s="1207"/>
      <c r="C898" s="1207"/>
      <c r="D898" s="1207"/>
      <c r="E898" s="1207"/>
      <c r="F898" s="1207"/>
      <c r="G898" s="1207"/>
      <c r="H898" s="1207"/>
      <c r="I898" s="1207"/>
      <c r="J898" s="1207"/>
      <c r="K898" s="1207"/>
      <c r="L898" s="1207"/>
      <c r="M898" s="1207"/>
      <c r="N898" s="1207"/>
      <c r="O898" s="1207"/>
      <c r="P898" s="1207"/>
      <c r="Q898" s="1207"/>
      <c r="R898" s="1207"/>
      <c r="S898" s="1207"/>
      <c r="T898" s="1207"/>
      <c r="U898" s="1207"/>
      <c r="V898" s="1207"/>
      <c r="W898" s="1207"/>
      <c r="X898" s="1207"/>
      <c r="Y898" s="1207"/>
      <c r="Z898" s="1207"/>
      <c r="AA898" s="1207"/>
      <c r="AB898" s="1207"/>
      <c r="AC898" s="1207"/>
      <c r="AD898" s="1207"/>
      <c r="AE898" s="1207"/>
      <c r="AF898" s="1207"/>
      <c r="AG898" s="1207"/>
      <c r="AH898" s="1207"/>
      <c r="AI898" s="1207"/>
      <c r="AJ898" s="1207"/>
      <c r="AK898" s="1207"/>
      <c r="AL898" s="1207"/>
      <c r="AM898" s="1207"/>
      <c r="AN898" s="1207"/>
      <c r="AO898" s="1207"/>
      <c r="AP898" s="1207"/>
      <c r="AQ898" s="1207"/>
      <c r="AR898" s="1207"/>
      <c r="AS898" s="1207"/>
      <c r="AT898" s="1207"/>
      <c r="AU898" s="1207"/>
      <c r="AV898" s="1207"/>
      <c r="AW898" s="1207"/>
      <c r="AX898" s="1207"/>
      <c r="AY898" s="1207"/>
      <c r="AZ898" s="1207"/>
      <c r="BA898" s="1207"/>
      <c r="BB898" s="1207"/>
    </row>
    <row r="899" spans="1:54" ht="15.5" x14ac:dyDescent="0.35">
      <c r="A899" s="1206"/>
      <c r="B899" s="1207"/>
      <c r="C899" s="1207"/>
      <c r="D899" s="1207"/>
      <c r="E899" s="1207"/>
      <c r="F899" s="1207"/>
      <c r="G899" s="1207"/>
      <c r="H899" s="1207"/>
      <c r="I899" s="1207"/>
      <c r="J899" s="1207"/>
      <c r="K899" s="1207"/>
      <c r="L899" s="1207"/>
      <c r="M899" s="1207"/>
      <c r="N899" s="1207"/>
      <c r="O899" s="1207"/>
      <c r="P899" s="1207"/>
      <c r="Q899" s="1207"/>
      <c r="R899" s="1207"/>
      <c r="S899" s="1207"/>
      <c r="T899" s="1207"/>
      <c r="U899" s="1207"/>
      <c r="V899" s="1207"/>
      <c r="W899" s="1207"/>
      <c r="X899" s="1207"/>
      <c r="Y899" s="1207"/>
      <c r="Z899" s="1207"/>
      <c r="AA899" s="1207"/>
      <c r="AB899" s="1207"/>
      <c r="AC899" s="1207"/>
      <c r="AD899" s="1207"/>
      <c r="AE899" s="1207"/>
      <c r="AF899" s="1207"/>
      <c r="AG899" s="1207"/>
      <c r="AH899" s="1207"/>
      <c r="AI899" s="1207"/>
      <c r="AJ899" s="1207"/>
      <c r="AK899" s="1207"/>
      <c r="AL899" s="1207"/>
      <c r="AM899" s="1207"/>
      <c r="AN899" s="1207"/>
      <c r="AO899" s="1207"/>
      <c r="AP899" s="1207"/>
      <c r="AQ899" s="1207"/>
      <c r="AR899" s="1207"/>
      <c r="AS899" s="1207"/>
      <c r="AT899" s="1207"/>
      <c r="AU899" s="1207"/>
      <c r="AV899" s="1207"/>
      <c r="AW899" s="1207"/>
      <c r="AX899" s="1207"/>
      <c r="AY899" s="1207"/>
      <c r="AZ899" s="1207"/>
      <c r="BA899" s="1207"/>
      <c r="BB899" s="1207"/>
    </row>
    <row r="900" spans="1:54" ht="15.5" x14ac:dyDescent="0.35">
      <c r="A900" s="1206"/>
      <c r="B900" s="1207"/>
      <c r="C900" s="1207"/>
      <c r="D900" s="1207"/>
      <c r="E900" s="1207"/>
      <c r="F900" s="1207"/>
      <c r="G900" s="1207"/>
      <c r="H900" s="1207"/>
      <c r="I900" s="1207"/>
      <c r="J900" s="1207"/>
      <c r="K900" s="1207"/>
      <c r="L900" s="1207"/>
      <c r="M900" s="1207"/>
      <c r="N900" s="1207"/>
      <c r="O900" s="1207"/>
      <c r="P900" s="1207"/>
      <c r="Q900" s="1207"/>
      <c r="R900" s="1207"/>
      <c r="S900" s="1207"/>
      <c r="T900" s="1207"/>
      <c r="U900" s="1207"/>
      <c r="V900" s="1207"/>
      <c r="W900" s="1207"/>
      <c r="X900" s="1207"/>
      <c r="Y900" s="1207"/>
      <c r="Z900" s="1207"/>
      <c r="AA900" s="1207"/>
      <c r="AB900" s="1207"/>
      <c r="AC900" s="1207"/>
      <c r="AD900" s="1207"/>
      <c r="AE900" s="1207"/>
      <c r="AF900" s="1207"/>
      <c r="AG900" s="1207"/>
      <c r="AH900" s="1207"/>
      <c r="AI900" s="1207"/>
      <c r="AJ900" s="1207"/>
      <c r="AK900" s="1207"/>
      <c r="AL900" s="1207"/>
      <c r="AM900" s="1207"/>
      <c r="AN900" s="1207"/>
      <c r="AO900" s="1207"/>
      <c r="AP900" s="1207"/>
      <c r="AQ900" s="1207"/>
      <c r="AR900" s="1207"/>
      <c r="AS900" s="1207"/>
      <c r="AT900" s="1207"/>
      <c r="AU900" s="1207"/>
      <c r="AV900" s="1207"/>
      <c r="AW900" s="1207"/>
      <c r="AX900" s="1207"/>
      <c r="AY900" s="1207"/>
      <c r="AZ900" s="1207"/>
      <c r="BA900" s="1207"/>
      <c r="BB900" s="1207"/>
    </row>
    <row r="901" spans="1:54" ht="15.5" x14ac:dyDescent="0.35">
      <c r="A901" s="1206"/>
      <c r="B901" s="1207"/>
      <c r="C901" s="1207"/>
      <c r="D901" s="1207"/>
      <c r="E901" s="1207"/>
      <c r="F901" s="1207"/>
      <c r="G901" s="1207"/>
      <c r="H901" s="1207"/>
      <c r="I901" s="1207"/>
      <c r="J901" s="1207"/>
      <c r="K901" s="1207"/>
      <c r="L901" s="1207"/>
      <c r="M901" s="1207"/>
      <c r="N901" s="1207"/>
      <c r="O901" s="1207"/>
      <c r="P901" s="1207"/>
      <c r="Q901" s="1207"/>
      <c r="R901" s="1207"/>
      <c r="S901" s="1207"/>
      <c r="T901" s="1207"/>
      <c r="U901" s="1207"/>
      <c r="V901" s="1207"/>
      <c r="W901" s="1207"/>
      <c r="X901" s="1207"/>
      <c r="Y901" s="1207"/>
      <c r="Z901" s="1207"/>
      <c r="AA901" s="1207"/>
      <c r="AB901" s="1207"/>
      <c r="AC901" s="1207"/>
      <c r="AD901" s="1207"/>
      <c r="AE901" s="1207"/>
      <c r="AF901" s="1207"/>
      <c r="AG901" s="1207"/>
      <c r="AH901" s="1207"/>
      <c r="AI901" s="1207"/>
      <c r="AJ901" s="1207"/>
      <c r="AK901" s="1207"/>
      <c r="AL901" s="1207"/>
      <c r="AM901" s="1207"/>
      <c r="AN901" s="1207"/>
      <c r="AO901" s="1207"/>
      <c r="AP901" s="1207"/>
      <c r="AQ901" s="1207"/>
      <c r="AR901" s="1207"/>
      <c r="AS901" s="1207"/>
      <c r="AT901" s="1207"/>
      <c r="AU901" s="1207"/>
      <c r="AV901" s="1207"/>
      <c r="AW901" s="1207"/>
      <c r="AX901" s="1207"/>
      <c r="AY901" s="1207"/>
      <c r="AZ901" s="1207"/>
      <c r="BA901" s="1207"/>
      <c r="BB901" s="1207"/>
    </row>
    <row r="902" spans="1:54" ht="15.5" x14ac:dyDescent="0.35">
      <c r="A902" s="1206"/>
      <c r="B902" s="1207"/>
      <c r="C902" s="1207"/>
      <c r="D902" s="1207"/>
      <c r="E902" s="1207"/>
      <c r="F902" s="1207"/>
      <c r="G902" s="1207"/>
      <c r="H902" s="1207"/>
      <c r="I902" s="1207"/>
      <c r="J902" s="1207"/>
      <c r="K902" s="1207"/>
      <c r="L902" s="1207"/>
      <c r="M902" s="1207"/>
      <c r="N902" s="1207"/>
      <c r="O902" s="1207"/>
      <c r="P902" s="1207"/>
      <c r="Q902" s="1207"/>
      <c r="R902" s="1207"/>
      <c r="S902" s="1207"/>
      <c r="T902" s="1207"/>
      <c r="U902" s="1207"/>
      <c r="V902" s="1207"/>
      <c r="W902" s="1207"/>
      <c r="X902" s="1207"/>
      <c r="Y902" s="1207"/>
      <c r="Z902" s="1207"/>
      <c r="AA902" s="1207"/>
      <c r="AB902" s="1207"/>
      <c r="AC902" s="1207"/>
      <c r="AD902" s="1207"/>
      <c r="AE902" s="1207"/>
      <c r="AF902" s="1207"/>
      <c r="AG902" s="1207"/>
      <c r="AH902" s="1207"/>
      <c r="AI902" s="1207"/>
      <c r="AJ902" s="1207"/>
      <c r="AK902" s="1207"/>
      <c r="AL902" s="1207"/>
      <c r="AM902" s="1207"/>
      <c r="AN902" s="1207"/>
      <c r="AO902" s="1207"/>
      <c r="AP902" s="1207"/>
      <c r="AQ902" s="1207"/>
      <c r="AR902" s="1207"/>
      <c r="AS902" s="1207"/>
      <c r="AT902" s="1207"/>
      <c r="AU902" s="1207"/>
      <c r="AV902" s="1207"/>
      <c r="AW902" s="1207"/>
      <c r="AX902" s="1207"/>
      <c r="AY902" s="1207"/>
      <c r="AZ902" s="1207"/>
      <c r="BA902" s="1207"/>
      <c r="BB902" s="1207"/>
    </row>
    <row r="903" spans="1:54" ht="15.5" x14ac:dyDescent="0.35">
      <c r="A903" s="1206"/>
      <c r="B903" s="1207"/>
      <c r="C903" s="1207"/>
      <c r="D903" s="1207"/>
      <c r="E903" s="1207"/>
      <c r="F903" s="1207"/>
      <c r="G903" s="1207"/>
      <c r="H903" s="1207"/>
      <c r="I903" s="1207"/>
      <c r="J903" s="1207"/>
      <c r="K903" s="1207"/>
      <c r="L903" s="1207"/>
      <c r="M903" s="1207"/>
      <c r="N903" s="1207"/>
      <c r="O903" s="1207"/>
      <c r="P903" s="1207"/>
      <c r="Q903" s="1207"/>
      <c r="R903" s="1207"/>
      <c r="S903" s="1207"/>
      <c r="T903" s="1207"/>
      <c r="U903" s="1207"/>
      <c r="V903" s="1207"/>
      <c r="W903" s="1207"/>
      <c r="X903" s="1207"/>
      <c r="Y903" s="1207"/>
      <c r="Z903" s="1207"/>
      <c r="AA903" s="1207"/>
      <c r="AB903" s="1207"/>
      <c r="AC903" s="1207"/>
      <c r="AD903" s="1207"/>
      <c r="AE903" s="1207"/>
      <c r="AF903" s="1207"/>
      <c r="AG903" s="1207"/>
      <c r="AH903" s="1207"/>
      <c r="AI903" s="1207"/>
      <c r="AJ903" s="1207"/>
      <c r="AK903" s="1207"/>
      <c r="AL903" s="1207"/>
      <c r="AM903" s="1207"/>
      <c r="AN903" s="1207"/>
      <c r="AO903" s="1207"/>
      <c r="AP903" s="1207"/>
      <c r="AQ903" s="1207"/>
      <c r="AR903" s="1207"/>
      <c r="AS903" s="1207"/>
      <c r="AT903" s="1207"/>
      <c r="AU903" s="1207"/>
      <c r="AV903" s="1207"/>
      <c r="AW903" s="1207"/>
      <c r="AX903" s="1207"/>
      <c r="AY903" s="1207"/>
      <c r="AZ903" s="1207"/>
      <c r="BA903" s="1207"/>
      <c r="BB903" s="1207"/>
    </row>
    <row r="904" spans="1:54" ht="15.5" x14ac:dyDescent="0.35">
      <c r="A904" s="1206"/>
      <c r="B904" s="1207"/>
      <c r="C904" s="1207"/>
      <c r="D904" s="1207"/>
      <c r="E904" s="1207"/>
      <c r="F904" s="1207"/>
      <c r="G904" s="1207"/>
      <c r="H904" s="1207"/>
      <c r="I904" s="1207"/>
      <c r="J904" s="1207"/>
      <c r="K904" s="1207"/>
      <c r="L904" s="1207"/>
      <c r="M904" s="1207"/>
      <c r="N904" s="1207"/>
      <c r="O904" s="1207"/>
      <c r="P904" s="1207"/>
      <c r="Q904" s="1207"/>
      <c r="R904" s="1207"/>
      <c r="S904" s="1207"/>
      <c r="T904" s="1207"/>
      <c r="U904" s="1207"/>
      <c r="V904" s="1207"/>
      <c r="W904" s="1207"/>
      <c r="X904" s="1207"/>
      <c r="Y904" s="1207"/>
      <c r="Z904" s="1207"/>
      <c r="AA904" s="1207"/>
      <c r="AB904" s="1207"/>
      <c r="AC904" s="1207"/>
      <c r="AD904" s="1207"/>
      <c r="AE904" s="1207"/>
      <c r="AF904" s="1207"/>
      <c r="AG904" s="1207"/>
      <c r="AH904" s="1207"/>
      <c r="AI904" s="1207"/>
      <c r="AJ904" s="1207"/>
      <c r="AK904" s="1207"/>
      <c r="AL904" s="1207"/>
      <c r="AM904" s="1207"/>
      <c r="AN904" s="1207"/>
      <c r="AO904" s="1207"/>
      <c r="AP904" s="1207"/>
      <c r="AQ904" s="1207"/>
      <c r="AR904" s="1207"/>
      <c r="AS904" s="1207"/>
      <c r="AT904" s="1207"/>
      <c r="AU904" s="1207"/>
      <c r="AV904" s="1207"/>
      <c r="AW904" s="1207"/>
      <c r="AX904" s="1207"/>
      <c r="AY904" s="1207"/>
      <c r="AZ904" s="1207"/>
      <c r="BA904" s="1207"/>
      <c r="BB904" s="1207"/>
    </row>
    <row r="905" spans="1:54" ht="15.5" x14ac:dyDescent="0.35">
      <c r="A905" s="1206"/>
      <c r="B905" s="1207"/>
      <c r="C905" s="1207"/>
      <c r="D905" s="1207"/>
      <c r="E905" s="1207"/>
      <c r="F905" s="1207"/>
      <c r="G905" s="1207"/>
      <c r="H905" s="1207"/>
      <c r="I905" s="1207"/>
      <c r="J905" s="1207"/>
      <c r="K905" s="1207"/>
      <c r="L905" s="1207"/>
      <c r="M905" s="1207"/>
      <c r="N905" s="1207"/>
      <c r="O905" s="1207"/>
      <c r="P905" s="1207"/>
      <c r="Q905" s="1207"/>
      <c r="R905" s="1207"/>
      <c r="S905" s="1207"/>
      <c r="T905" s="1207"/>
      <c r="U905" s="1207"/>
      <c r="V905" s="1207"/>
      <c r="W905" s="1207"/>
      <c r="X905" s="1207"/>
      <c r="Y905" s="1207"/>
      <c r="Z905" s="1207"/>
      <c r="AA905" s="1207"/>
      <c r="AB905" s="1207"/>
      <c r="AC905" s="1207"/>
      <c r="AD905" s="1207"/>
      <c r="AE905" s="1207"/>
      <c r="AF905" s="1207"/>
      <c r="AG905" s="1207"/>
      <c r="AH905" s="1207"/>
      <c r="AI905" s="1207"/>
      <c r="AJ905" s="1207"/>
      <c r="AK905" s="1207"/>
      <c r="AL905" s="1207"/>
      <c r="AM905" s="1207"/>
      <c r="AN905" s="1207"/>
      <c r="AO905" s="1207"/>
      <c r="AP905" s="1207"/>
      <c r="AQ905" s="1207"/>
      <c r="AR905" s="1207"/>
      <c r="AS905" s="1207"/>
      <c r="AT905" s="1207"/>
      <c r="AU905" s="1207"/>
      <c r="AV905" s="1207"/>
      <c r="AW905" s="1207"/>
      <c r="AX905" s="1207"/>
      <c r="AY905" s="1207"/>
      <c r="AZ905" s="1207"/>
      <c r="BA905" s="1207"/>
      <c r="BB905" s="1207"/>
    </row>
    <row r="906" spans="1:54" ht="15.5" x14ac:dyDescent="0.35">
      <c r="A906" s="1206"/>
      <c r="B906" s="1207"/>
      <c r="C906" s="1207"/>
      <c r="D906" s="1207"/>
      <c r="E906" s="1207"/>
      <c r="F906" s="1207"/>
      <c r="G906" s="1207"/>
      <c r="H906" s="1207"/>
      <c r="I906" s="1207"/>
      <c r="J906" s="1207"/>
      <c r="K906" s="1207"/>
      <c r="L906" s="1207"/>
      <c r="M906" s="1207"/>
      <c r="N906" s="1207"/>
      <c r="O906" s="1207"/>
      <c r="P906" s="1207"/>
      <c r="Q906" s="1207"/>
      <c r="R906" s="1207"/>
      <c r="S906" s="1207"/>
      <c r="T906" s="1207"/>
      <c r="U906" s="1207"/>
      <c r="V906" s="1207"/>
      <c r="W906" s="1207"/>
      <c r="X906" s="1207"/>
      <c r="Y906" s="1207"/>
      <c r="Z906" s="1207"/>
      <c r="AA906" s="1207"/>
      <c r="AB906" s="1207"/>
      <c r="AC906" s="1207"/>
      <c r="AD906" s="1207"/>
      <c r="AE906" s="1207"/>
      <c r="AF906" s="1207"/>
      <c r="AG906" s="1207"/>
      <c r="AH906" s="1207"/>
      <c r="AI906" s="1207"/>
      <c r="AJ906" s="1207"/>
      <c r="AK906" s="1207"/>
      <c r="AL906" s="1207"/>
      <c r="AM906" s="1207"/>
      <c r="AN906" s="1207"/>
      <c r="AO906" s="1207"/>
      <c r="AP906" s="1207"/>
      <c r="AQ906" s="1207"/>
      <c r="AR906" s="1207"/>
      <c r="AS906" s="1207"/>
      <c r="AT906" s="1207"/>
      <c r="AU906" s="1207"/>
      <c r="AV906" s="1207"/>
      <c r="AW906" s="1207"/>
      <c r="AX906" s="1207"/>
      <c r="AY906" s="1207"/>
      <c r="AZ906" s="1207"/>
      <c r="BA906" s="1207"/>
      <c r="BB906" s="1207"/>
    </row>
    <row r="907" spans="1:54" ht="15.5" x14ac:dyDescent="0.35">
      <c r="A907" s="1206"/>
      <c r="B907" s="1207"/>
      <c r="C907" s="1207"/>
      <c r="D907" s="1207"/>
      <c r="E907" s="1207"/>
      <c r="F907" s="1207"/>
      <c r="G907" s="1207"/>
      <c r="H907" s="1207"/>
      <c r="I907" s="1207"/>
      <c r="J907" s="1207"/>
      <c r="K907" s="1207"/>
      <c r="L907" s="1207"/>
      <c r="M907" s="1207"/>
      <c r="N907" s="1207"/>
      <c r="O907" s="1207"/>
      <c r="P907" s="1207"/>
      <c r="Q907" s="1207"/>
      <c r="R907" s="1207"/>
      <c r="S907" s="1207"/>
      <c r="T907" s="1207"/>
      <c r="U907" s="1207"/>
      <c r="V907" s="1207"/>
      <c r="W907" s="1207"/>
      <c r="X907" s="1207"/>
      <c r="Y907" s="1207"/>
      <c r="Z907" s="1207"/>
      <c r="AA907" s="1207"/>
      <c r="AB907" s="1207"/>
      <c r="AC907" s="1207"/>
      <c r="AD907" s="1207"/>
      <c r="AE907" s="1207"/>
      <c r="AF907" s="1207"/>
      <c r="AG907" s="1207"/>
      <c r="AH907" s="1207"/>
      <c r="AI907" s="1207"/>
      <c r="AJ907" s="1207"/>
      <c r="AK907" s="1207"/>
      <c r="AL907" s="1207"/>
      <c r="AM907" s="1207"/>
      <c r="AN907" s="1207"/>
      <c r="AO907" s="1207"/>
      <c r="AP907" s="1207"/>
      <c r="AQ907" s="1207"/>
      <c r="AR907" s="1207"/>
      <c r="AS907" s="1207"/>
      <c r="AT907" s="1207"/>
      <c r="AU907" s="1207"/>
      <c r="AV907" s="1207"/>
      <c r="AW907" s="1207"/>
      <c r="AX907" s="1207"/>
      <c r="AY907" s="1207"/>
      <c r="AZ907" s="1207"/>
      <c r="BA907" s="1207"/>
      <c r="BB907" s="1207"/>
    </row>
    <row r="908" spans="1:54" ht="15.5" x14ac:dyDescent="0.35">
      <c r="A908" s="1206"/>
      <c r="B908" s="1207"/>
      <c r="C908" s="1207"/>
      <c r="D908" s="1207"/>
      <c r="E908" s="1207"/>
      <c r="F908" s="1207"/>
      <c r="G908" s="1207"/>
      <c r="H908" s="1207"/>
      <c r="I908" s="1207"/>
      <c r="J908" s="1207"/>
      <c r="K908" s="1207"/>
      <c r="L908" s="1207"/>
      <c r="M908" s="1207"/>
      <c r="N908" s="1207"/>
      <c r="O908" s="1207"/>
      <c r="P908" s="1207"/>
      <c r="Q908" s="1207"/>
      <c r="R908" s="1207"/>
      <c r="S908" s="1207"/>
      <c r="T908" s="1207"/>
      <c r="U908" s="1207"/>
      <c r="V908" s="1207"/>
      <c r="W908" s="1207"/>
      <c r="X908" s="1207"/>
      <c r="Y908" s="1207"/>
      <c r="Z908" s="1207"/>
      <c r="AA908" s="1207"/>
      <c r="AB908" s="1207"/>
      <c r="AC908" s="1207"/>
      <c r="AD908" s="1207"/>
      <c r="AE908" s="1207"/>
      <c r="AF908" s="1207"/>
      <c r="AG908" s="1207"/>
      <c r="AH908" s="1207"/>
      <c r="AI908" s="1207"/>
      <c r="AJ908" s="1207"/>
      <c r="AK908" s="1207"/>
      <c r="AL908" s="1207"/>
      <c r="AM908" s="1207"/>
      <c r="AN908" s="1207"/>
      <c r="AO908" s="1207"/>
      <c r="AP908" s="1207"/>
      <c r="AQ908" s="1207"/>
      <c r="AR908" s="1207"/>
      <c r="AS908" s="1207"/>
      <c r="AT908" s="1207"/>
      <c r="AU908" s="1207"/>
      <c r="AV908" s="1207"/>
      <c r="AW908" s="1207"/>
      <c r="AX908" s="1207"/>
      <c r="AY908" s="1207"/>
      <c r="AZ908" s="1207"/>
      <c r="BA908" s="1207"/>
      <c r="BB908" s="1207"/>
    </row>
    <row r="909" spans="1:54" ht="15.5" x14ac:dyDescent="0.35">
      <c r="A909" s="1206"/>
      <c r="B909" s="1207"/>
      <c r="C909" s="1207"/>
      <c r="D909" s="1207"/>
      <c r="E909" s="1207"/>
      <c r="F909" s="1207"/>
      <c r="G909" s="1207"/>
      <c r="H909" s="1207"/>
      <c r="I909" s="1207"/>
      <c r="J909" s="1207"/>
      <c r="K909" s="1207"/>
      <c r="L909" s="1207"/>
      <c r="M909" s="1207"/>
      <c r="N909" s="1207"/>
      <c r="O909" s="1207"/>
      <c r="P909" s="1207"/>
      <c r="Q909" s="1207"/>
      <c r="R909" s="1207"/>
      <c r="S909" s="1207"/>
      <c r="T909" s="1207"/>
      <c r="U909" s="1207"/>
      <c r="V909" s="1207"/>
      <c r="W909" s="1207"/>
      <c r="X909" s="1207"/>
      <c r="Y909" s="1207"/>
      <c r="Z909" s="1207"/>
      <c r="AA909" s="1207"/>
      <c r="AB909" s="1207"/>
      <c r="AC909" s="1207"/>
      <c r="AD909" s="1207"/>
      <c r="AE909" s="1207"/>
      <c r="AF909" s="1207"/>
      <c r="AG909" s="1207"/>
      <c r="AH909" s="1207"/>
      <c r="AI909" s="1207"/>
      <c r="AJ909" s="1207"/>
      <c r="AK909" s="1207"/>
      <c r="AL909" s="1207"/>
      <c r="AM909" s="1207"/>
      <c r="AN909" s="1207"/>
      <c r="AO909" s="1207"/>
      <c r="AP909" s="1207"/>
      <c r="AQ909" s="1207"/>
      <c r="AR909" s="1207"/>
      <c r="AS909" s="1207"/>
      <c r="AT909" s="1207"/>
      <c r="AU909" s="1207"/>
      <c r="AV909" s="1207"/>
      <c r="AW909" s="1207"/>
      <c r="AX909" s="1207"/>
      <c r="AY909" s="1207"/>
      <c r="AZ909" s="1207"/>
      <c r="BA909" s="1207"/>
      <c r="BB909" s="1207"/>
    </row>
    <row r="910" spans="1:54" ht="15.5" x14ac:dyDescent="0.35">
      <c r="A910" s="1206"/>
      <c r="B910" s="1207"/>
      <c r="C910" s="1207"/>
      <c r="D910" s="1207"/>
      <c r="E910" s="1207"/>
      <c r="F910" s="1207"/>
      <c r="G910" s="1207"/>
      <c r="H910" s="1207"/>
      <c r="I910" s="1207"/>
      <c r="J910" s="1207"/>
      <c r="K910" s="1207"/>
      <c r="L910" s="1207"/>
      <c r="M910" s="1207"/>
      <c r="N910" s="1207"/>
      <c r="O910" s="1207"/>
      <c r="P910" s="1207"/>
      <c r="Q910" s="1207"/>
      <c r="R910" s="1207"/>
      <c r="S910" s="1207"/>
      <c r="T910" s="1207"/>
      <c r="U910" s="1207"/>
      <c r="V910" s="1207"/>
      <c r="W910" s="1207"/>
      <c r="X910" s="1207"/>
      <c r="Y910" s="1207"/>
      <c r="Z910" s="1207"/>
      <c r="AA910" s="1207"/>
      <c r="AB910" s="1207"/>
      <c r="AC910" s="1207"/>
      <c r="AD910" s="1207"/>
      <c r="AE910" s="1207"/>
      <c r="AF910" s="1207"/>
      <c r="AG910" s="1207"/>
      <c r="AH910" s="1207"/>
      <c r="AI910" s="1207"/>
      <c r="AJ910" s="1207"/>
      <c r="AK910" s="1207"/>
      <c r="AL910" s="1207"/>
      <c r="AM910" s="1207"/>
      <c r="AN910" s="1207"/>
      <c r="AO910" s="1207"/>
      <c r="AP910" s="1207"/>
      <c r="AQ910" s="1207"/>
      <c r="AR910" s="1207"/>
      <c r="AS910" s="1207"/>
      <c r="AT910" s="1207"/>
      <c r="AU910" s="1207"/>
      <c r="AV910" s="1207"/>
      <c r="AW910" s="1207"/>
      <c r="AX910" s="1207"/>
      <c r="AY910" s="1207"/>
      <c r="AZ910" s="1207"/>
      <c r="BA910" s="1207"/>
      <c r="BB910" s="1207"/>
    </row>
    <row r="911" spans="1:54" ht="15.5" x14ac:dyDescent="0.35">
      <c r="A911" s="1206"/>
      <c r="B911" s="1207"/>
      <c r="C911" s="1207"/>
      <c r="D911" s="1207"/>
      <c r="E911" s="1207"/>
      <c r="F911" s="1207"/>
      <c r="G911" s="1207"/>
      <c r="H911" s="1207"/>
      <c r="I911" s="1207"/>
      <c r="J911" s="1207"/>
      <c r="K911" s="1207"/>
      <c r="L911" s="1207"/>
      <c r="M911" s="1207"/>
      <c r="N911" s="1207"/>
      <c r="O911" s="1207"/>
      <c r="P911" s="1207"/>
      <c r="Q911" s="1207"/>
      <c r="R911" s="1207"/>
      <c r="S911" s="1207"/>
      <c r="T911" s="1207"/>
      <c r="U911" s="1207"/>
      <c r="V911" s="1207"/>
      <c r="W911" s="1207"/>
      <c r="X911" s="1207"/>
      <c r="Y911" s="1207"/>
      <c r="Z911" s="1207"/>
      <c r="AA911" s="1207"/>
      <c r="AB911" s="1207"/>
      <c r="AC911" s="1207"/>
      <c r="AD911" s="1207"/>
      <c r="AE911" s="1207"/>
      <c r="AF911" s="1207"/>
      <c r="AG911" s="1207"/>
      <c r="AH911" s="1207"/>
      <c r="AI911" s="1207"/>
      <c r="AJ911" s="1207"/>
      <c r="AK911" s="1207"/>
      <c r="AL911" s="1207"/>
      <c r="AM911" s="1207"/>
      <c r="AN911" s="1207"/>
      <c r="AO911" s="1207"/>
      <c r="AP911" s="1207"/>
      <c r="AQ911" s="1207"/>
      <c r="AR911" s="1207"/>
      <c r="AS911" s="1207"/>
      <c r="AT911" s="1207"/>
      <c r="AU911" s="1207"/>
      <c r="AV911" s="1207"/>
      <c r="AW911" s="1207"/>
      <c r="AX911" s="1207"/>
      <c r="AY911" s="1207"/>
      <c r="AZ911" s="1207"/>
      <c r="BA911" s="1207"/>
      <c r="BB911" s="1207"/>
    </row>
    <row r="912" spans="1:54" ht="15.5" x14ac:dyDescent="0.35">
      <c r="A912" s="1206"/>
      <c r="B912" s="1207"/>
      <c r="C912" s="1207"/>
      <c r="D912" s="1207"/>
      <c r="E912" s="1207"/>
      <c r="F912" s="1207"/>
      <c r="G912" s="1207"/>
      <c r="H912" s="1207"/>
      <c r="I912" s="1207"/>
      <c r="J912" s="1207"/>
      <c r="K912" s="1207"/>
      <c r="L912" s="1207"/>
      <c r="M912" s="1207"/>
      <c r="N912" s="1207"/>
      <c r="O912" s="1207"/>
      <c r="P912" s="1207"/>
      <c r="Q912" s="1207"/>
      <c r="R912" s="1207"/>
      <c r="S912" s="1207"/>
      <c r="T912" s="1207"/>
      <c r="U912" s="1207"/>
      <c r="V912" s="1207"/>
      <c r="W912" s="1207"/>
      <c r="X912" s="1207"/>
      <c r="Y912" s="1207"/>
      <c r="Z912" s="1207"/>
      <c r="AA912" s="1207"/>
      <c r="AB912" s="1207"/>
      <c r="AC912" s="1207"/>
      <c r="AD912" s="1207"/>
      <c r="AE912" s="1207"/>
      <c r="AF912" s="1207"/>
      <c r="AG912" s="1207"/>
      <c r="AH912" s="1207"/>
      <c r="AI912" s="1207"/>
      <c r="AJ912" s="1207"/>
      <c r="AK912" s="1207"/>
      <c r="AL912" s="1207"/>
      <c r="AM912" s="1207"/>
      <c r="AN912" s="1207"/>
      <c r="AO912" s="1207"/>
      <c r="AP912" s="1207"/>
      <c r="AQ912" s="1207"/>
      <c r="AR912" s="1207"/>
      <c r="AS912" s="1207"/>
      <c r="AT912" s="1207"/>
      <c r="AU912" s="1207"/>
      <c r="AV912" s="1207"/>
      <c r="AW912" s="1207"/>
      <c r="AX912" s="1207"/>
      <c r="AY912" s="1207"/>
      <c r="AZ912" s="1207"/>
      <c r="BA912" s="1207"/>
      <c r="BB912" s="1207"/>
    </row>
    <row r="913" spans="1:54" ht="15.5" x14ac:dyDescent="0.35">
      <c r="A913" s="1206"/>
      <c r="B913" s="1207"/>
      <c r="C913" s="1207"/>
      <c r="D913" s="1207"/>
      <c r="E913" s="1207"/>
      <c r="F913" s="1207"/>
      <c r="G913" s="1207"/>
      <c r="H913" s="1207"/>
      <c r="I913" s="1207"/>
      <c r="J913" s="1207"/>
      <c r="K913" s="1207"/>
      <c r="L913" s="1207"/>
      <c r="M913" s="1207"/>
      <c r="N913" s="1207"/>
      <c r="O913" s="1207"/>
      <c r="P913" s="1207"/>
      <c r="Q913" s="1207"/>
      <c r="R913" s="1207"/>
      <c r="S913" s="1207"/>
      <c r="T913" s="1207"/>
      <c r="U913" s="1207"/>
      <c r="V913" s="1207"/>
      <c r="W913" s="1207"/>
      <c r="X913" s="1207"/>
      <c r="Y913" s="1207"/>
      <c r="Z913" s="1207"/>
      <c r="AA913" s="1207"/>
      <c r="AB913" s="1207"/>
      <c r="AC913" s="1207"/>
      <c r="AD913" s="1207"/>
      <c r="AE913" s="1207"/>
      <c r="AF913" s="1207"/>
      <c r="AG913" s="1207"/>
      <c r="AH913" s="1207"/>
      <c r="AI913" s="1207"/>
      <c r="AJ913" s="1207"/>
      <c r="AK913" s="1207"/>
      <c r="AL913" s="1207"/>
      <c r="AM913" s="1207"/>
      <c r="AN913" s="1207"/>
      <c r="AO913" s="1207"/>
      <c r="AP913" s="1207"/>
      <c r="AQ913" s="1207"/>
      <c r="AR913" s="1207"/>
      <c r="AS913" s="1207"/>
      <c r="AT913" s="1207"/>
      <c r="AU913" s="1207"/>
      <c r="AV913" s="1207"/>
      <c r="AW913" s="1207"/>
      <c r="AX913" s="1207"/>
      <c r="AY913" s="1207"/>
      <c r="AZ913" s="1207"/>
      <c r="BA913" s="1207"/>
      <c r="BB913" s="1207"/>
    </row>
    <row r="914" spans="1:54" ht="15.5" x14ac:dyDescent="0.35">
      <c r="A914" s="1206"/>
      <c r="B914" s="1207"/>
      <c r="C914" s="1207"/>
      <c r="D914" s="1207"/>
      <c r="E914" s="1207"/>
      <c r="F914" s="1207"/>
      <c r="G914" s="1207"/>
      <c r="H914" s="1207"/>
      <c r="I914" s="1207"/>
      <c r="J914" s="1207"/>
      <c r="K914" s="1207"/>
      <c r="L914" s="1207"/>
      <c r="M914" s="1207"/>
      <c r="N914" s="1207"/>
      <c r="O914" s="1207"/>
      <c r="P914" s="1207"/>
      <c r="Q914" s="1207"/>
      <c r="R914" s="1207"/>
      <c r="S914" s="1207"/>
      <c r="T914" s="1207"/>
      <c r="U914" s="1207"/>
      <c r="V914" s="1207"/>
      <c r="W914" s="1207"/>
      <c r="X914" s="1207"/>
      <c r="Y914" s="1207"/>
      <c r="Z914" s="1207"/>
      <c r="AA914" s="1207"/>
      <c r="AB914" s="1207"/>
      <c r="AC914" s="1207"/>
      <c r="AD914" s="1207"/>
      <c r="AE914" s="1207"/>
      <c r="AF914" s="1207"/>
      <c r="AG914" s="1207"/>
      <c r="AH914" s="1207"/>
      <c r="AI914" s="1207"/>
      <c r="AJ914" s="1207"/>
      <c r="AK914" s="1207"/>
      <c r="AL914" s="1207"/>
      <c r="AM914" s="1207"/>
      <c r="AN914" s="1207"/>
      <c r="AO914" s="1207"/>
      <c r="AP914" s="1207"/>
      <c r="AQ914" s="1207"/>
      <c r="AR914" s="1207"/>
      <c r="AS914" s="1207"/>
      <c r="AT914" s="1207"/>
      <c r="AU914" s="1207"/>
      <c r="AV914" s="1207"/>
      <c r="AW914" s="1207"/>
      <c r="AX914" s="1207"/>
      <c r="AY914" s="1207"/>
      <c r="AZ914" s="1207"/>
      <c r="BA914" s="1207"/>
      <c r="BB914" s="1207"/>
    </row>
    <row r="915" spans="1:54" ht="15.5" x14ac:dyDescent="0.35">
      <c r="A915" s="1206"/>
      <c r="B915" s="1207"/>
      <c r="C915" s="1207"/>
      <c r="D915" s="1207"/>
      <c r="E915" s="1207"/>
      <c r="F915" s="1207"/>
      <c r="G915" s="1207"/>
      <c r="H915" s="1207"/>
      <c r="I915" s="1207"/>
      <c r="J915" s="1207"/>
      <c r="K915" s="1207"/>
      <c r="L915" s="1207"/>
      <c r="M915" s="1207"/>
      <c r="N915" s="1207"/>
      <c r="O915" s="1207"/>
      <c r="P915" s="1207"/>
      <c r="Q915" s="1207"/>
      <c r="R915" s="1207"/>
      <c r="S915" s="1207"/>
      <c r="T915" s="1207"/>
      <c r="U915" s="1207"/>
      <c r="V915" s="1207"/>
      <c r="W915" s="1207"/>
      <c r="X915" s="1207"/>
      <c r="Y915" s="1207"/>
      <c r="Z915" s="1207"/>
      <c r="AA915" s="1207"/>
      <c r="AB915" s="1207"/>
      <c r="AC915" s="1207"/>
      <c r="AD915" s="1207"/>
      <c r="AE915" s="1207"/>
      <c r="AF915" s="1207"/>
      <c r="AG915" s="1207"/>
      <c r="AH915" s="1207"/>
      <c r="AI915" s="1207"/>
      <c r="AJ915" s="1207"/>
      <c r="AK915" s="1207"/>
      <c r="AL915" s="1207"/>
      <c r="AM915" s="1207"/>
      <c r="AN915" s="1207"/>
      <c r="AO915" s="1207"/>
      <c r="AP915" s="1207"/>
      <c r="AQ915" s="1207"/>
      <c r="AR915" s="1207"/>
      <c r="AS915" s="1207"/>
      <c r="AT915" s="1207"/>
      <c r="AU915" s="1207"/>
      <c r="AV915" s="1207"/>
      <c r="AW915" s="1207"/>
      <c r="AX915" s="1207"/>
      <c r="AY915" s="1207"/>
      <c r="AZ915" s="1207"/>
      <c r="BA915" s="1207"/>
      <c r="BB915" s="1207"/>
    </row>
    <row r="916" spans="1:54" ht="15.5" x14ac:dyDescent="0.35">
      <c r="A916" s="1206"/>
      <c r="B916" s="1207"/>
      <c r="C916" s="1207"/>
      <c r="D916" s="1207"/>
      <c r="E916" s="1207"/>
      <c r="F916" s="1207"/>
      <c r="G916" s="1207"/>
      <c r="H916" s="1207"/>
      <c r="I916" s="1207"/>
      <c r="J916" s="1207"/>
      <c r="K916" s="1207"/>
      <c r="L916" s="1207"/>
      <c r="M916" s="1207"/>
      <c r="N916" s="1207"/>
      <c r="O916" s="1207"/>
      <c r="P916" s="1207"/>
      <c r="Q916" s="1207"/>
      <c r="R916" s="1207"/>
      <c r="S916" s="1207"/>
      <c r="T916" s="1207"/>
      <c r="U916" s="1207"/>
      <c r="V916" s="1207"/>
      <c r="W916" s="1207"/>
      <c r="X916" s="1207"/>
      <c r="Y916" s="1207"/>
      <c r="Z916" s="1207"/>
      <c r="AA916" s="1207"/>
      <c r="AB916" s="1207"/>
      <c r="AC916" s="1207"/>
      <c r="AD916" s="1207"/>
      <c r="AE916" s="1207"/>
      <c r="AF916" s="1207"/>
      <c r="AG916" s="1207"/>
      <c r="AH916" s="1207"/>
      <c r="AI916" s="1207"/>
      <c r="AJ916" s="1207"/>
      <c r="AK916" s="1207"/>
      <c r="AL916" s="1207"/>
      <c r="AM916" s="1207"/>
      <c r="AN916" s="1207"/>
      <c r="AO916" s="1207"/>
      <c r="AP916" s="1207"/>
      <c r="AQ916" s="1207"/>
      <c r="AR916" s="1207"/>
      <c r="AS916" s="1207"/>
      <c r="AT916" s="1207"/>
      <c r="AU916" s="1207"/>
      <c r="AV916" s="1207"/>
      <c r="AW916" s="1207"/>
      <c r="AX916" s="1207"/>
      <c r="AY916" s="1207"/>
      <c r="AZ916" s="1207"/>
      <c r="BA916" s="1207"/>
      <c r="BB916" s="1207"/>
    </row>
    <row r="917" spans="1:54" ht="15.5" x14ac:dyDescent="0.35">
      <c r="A917" s="1206"/>
      <c r="B917" s="1207"/>
      <c r="C917" s="1207"/>
      <c r="D917" s="1207"/>
      <c r="E917" s="1207"/>
      <c r="F917" s="1207"/>
      <c r="G917" s="1207"/>
      <c r="H917" s="1207"/>
      <c r="I917" s="1207"/>
      <c r="J917" s="1207"/>
      <c r="K917" s="1207"/>
      <c r="L917" s="1207"/>
      <c r="M917" s="1207"/>
      <c r="N917" s="1207"/>
      <c r="O917" s="1207"/>
      <c r="P917" s="1207"/>
      <c r="Q917" s="1207"/>
      <c r="R917" s="1207"/>
      <c r="S917" s="1207"/>
      <c r="T917" s="1207"/>
      <c r="U917" s="1207"/>
      <c r="V917" s="1207"/>
      <c r="W917" s="1207"/>
      <c r="X917" s="1207"/>
      <c r="Y917" s="1207"/>
      <c r="Z917" s="1207"/>
      <c r="AA917" s="1207"/>
      <c r="AB917" s="1207"/>
      <c r="AC917" s="1207"/>
      <c r="AD917" s="1207"/>
      <c r="AE917" s="1207"/>
      <c r="AF917" s="1207"/>
      <c r="AG917" s="1207"/>
      <c r="AH917" s="1207"/>
      <c r="AI917" s="1207"/>
      <c r="AJ917" s="1207"/>
      <c r="AK917" s="1207"/>
      <c r="AL917" s="1207"/>
      <c r="AM917" s="1207"/>
      <c r="AN917" s="1207"/>
      <c r="AO917" s="1207"/>
      <c r="AP917" s="1207"/>
      <c r="AQ917" s="1207"/>
      <c r="AR917" s="1207"/>
      <c r="AS917" s="1207"/>
      <c r="AT917" s="1207"/>
      <c r="AU917" s="1207"/>
      <c r="AV917" s="1207"/>
      <c r="AW917" s="1207"/>
      <c r="AX917" s="1207"/>
      <c r="AY917" s="1207"/>
      <c r="AZ917" s="1207"/>
      <c r="BA917" s="1207"/>
      <c r="BB917" s="1207"/>
    </row>
    <row r="918" spans="1:54" ht="15.5" x14ac:dyDescent="0.35">
      <c r="A918" s="1206"/>
      <c r="B918" s="1207"/>
      <c r="C918" s="1207"/>
      <c r="D918" s="1207"/>
      <c r="E918" s="1207"/>
      <c r="F918" s="1207"/>
      <c r="G918" s="1207"/>
      <c r="H918" s="1207"/>
      <c r="I918" s="1207"/>
      <c r="J918" s="1207"/>
      <c r="K918" s="1207"/>
      <c r="L918" s="1207"/>
      <c r="M918" s="1207"/>
      <c r="N918" s="1207"/>
      <c r="O918" s="1207"/>
      <c r="P918" s="1207"/>
      <c r="Q918" s="1207"/>
      <c r="R918" s="1207"/>
      <c r="S918" s="1207"/>
      <c r="T918" s="1207"/>
      <c r="U918" s="1207"/>
      <c r="V918" s="1207"/>
      <c r="W918" s="1207"/>
      <c r="X918" s="1207"/>
      <c r="Y918" s="1207"/>
      <c r="Z918" s="1207"/>
      <c r="AA918" s="1207"/>
      <c r="AB918" s="1207"/>
      <c r="AC918" s="1207"/>
      <c r="AD918" s="1207"/>
      <c r="AE918" s="1207"/>
      <c r="AF918" s="1207"/>
      <c r="AG918" s="1207"/>
      <c r="AH918" s="1207"/>
      <c r="AI918" s="1207"/>
      <c r="AJ918" s="1207"/>
      <c r="AK918" s="1207"/>
      <c r="AL918" s="1207"/>
      <c r="AM918" s="1207"/>
      <c r="AN918" s="1207"/>
      <c r="AO918" s="1207"/>
      <c r="AP918" s="1207"/>
      <c r="AQ918" s="1207"/>
      <c r="AR918" s="1207"/>
      <c r="AS918" s="1207"/>
      <c r="AT918" s="1207"/>
      <c r="AU918" s="1207"/>
      <c r="AV918" s="1207"/>
      <c r="AW918" s="1207"/>
      <c r="AX918" s="1207"/>
      <c r="AY918" s="1207"/>
      <c r="AZ918" s="1207"/>
      <c r="BA918" s="1207"/>
      <c r="BB918" s="1207"/>
    </row>
    <row r="919" spans="1:54" ht="15.5" x14ac:dyDescent="0.35">
      <c r="A919" s="1206"/>
      <c r="B919" s="1207"/>
      <c r="C919" s="1207"/>
      <c r="D919" s="1207"/>
      <c r="E919" s="1207"/>
      <c r="F919" s="1207"/>
      <c r="G919" s="1207"/>
      <c r="H919" s="1207"/>
      <c r="I919" s="1207"/>
      <c r="J919" s="1207"/>
      <c r="K919" s="1207"/>
      <c r="L919" s="1207"/>
      <c r="M919" s="1207"/>
      <c r="N919" s="1207"/>
      <c r="O919" s="1207"/>
      <c r="P919" s="1207"/>
      <c r="Q919" s="1207"/>
      <c r="R919" s="1207"/>
      <c r="S919" s="1207"/>
      <c r="T919" s="1207"/>
      <c r="U919" s="1207"/>
      <c r="V919" s="1207"/>
      <c r="W919" s="1207"/>
      <c r="X919" s="1207"/>
      <c r="Y919" s="1207"/>
      <c r="Z919" s="1207"/>
      <c r="AA919" s="1207"/>
      <c r="AB919" s="1207"/>
      <c r="AC919" s="1207"/>
      <c r="AD919" s="1207"/>
      <c r="AE919" s="1207"/>
      <c r="AF919" s="1207"/>
      <c r="AG919" s="1207"/>
      <c r="AH919" s="1207"/>
      <c r="AI919" s="1207"/>
      <c r="AJ919" s="1207"/>
      <c r="AK919" s="1207"/>
      <c r="AL919" s="1207"/>
      <c r="AM919" s="1207"/>
      <c r="AN919" s="1207"/>
      <c r="AO919" s="1207"/>
      <c r="AP919" s="1207"/>
      <c r="AQ919" s="1207"/>
      <c r="AR919" s="1207"/>
      <c r="AS919" s="1207"/>
      <c r="AT919" s="1207"/>
      <c r="AU919" s="1207"/>
      <c r="AV919" s="1207"/>
      <c r="AW919" s="1207"/>
      <c r="AX919" s="1207"/>
      <c r="AY919" s="1207"/>
      <c r="AZ919" s="1207"/>
      <c r="BA919" s="1207"/>
      <c r="BB919" s="1207"/>
    </row>
    <row r="920" spans="1:54" ht="15.5" x14ac:dyDescent="0.35">
      <c r="A920" s="1206"/>
      <c r="B920" s="1207"/>
      <c r="C920" s="1207"/>
      <c r="D920" s="1207"/>
      <c r="E920" s="1207"/>
      <c r="F920" s="1207"/>
      <c r="G920" s="1207"/>
      <c r="H920" s="1207"/>
      <c r="I920" s="1207"/>
      <c r="J920" s="1207"/>
      <c r="K920" s="1207"/>
      <c r="L920" s="1207"/>
      <c r="M920" s="1207"/>
      <c r="N920" s="1207"/>
      <c r="O920" s="1207"/>
      <c r="P920" s="1207"/>
      <c r="Q920" s="1207"/>
      <c r="R920" s="1207"/>
      <c r="S920" s="1207"/>
      <c r="T920" s="1207"/>
      <c r="U920" s="1207"/>
      <c r="V920" s="1207"/>
      <c r="W920" s="1207"/>
      <c r="X920" s="1207"/>
      <c r="Y920" s="1207"/>
      <c r="Z920" s="1207"/>
      <c r="AA920" s="1207"/>
      <c r="AB920" s="1207"/>
      <c r="AC920" s="1207"/>
      <c r="AD920" s="1207"/>
      <c r="AE920" s="1207"/>
      <c r="AF920" s="1207"/>
      <c r="AG920" s="1207"/>
      <c r="AH920" s="1207"/>
      <c r="AI920" s="1207"/>
      <c r="AJ920" s="1207"/>
      <c r="AK920" s="1207"/>
      <c r="AL920" s="1207"/>
      <c r="AM920" s="1207"/>
      <c r="AN920" s="1207"/>
      <c r="AO920" s="1207"/>
      <c r="AP920" s="1207"/>
      <c r="AQ920" s="1207"/>
      <c r="AR920" s="1207"/>
      <c r="AS920" s="1207"/>
      <c r="AT920" s="1207"/>
      <c r="AU920" s="1207"/>
      <c r="AV920" s="1207"/>
      <c r="AW920" s="1207"/>
      <c r="AX920" s="1207"/>
      <c r="AY920" s="1207"/>
      <c r="AZ920" s="1207"/>
      <c r="BA920" s="1207"/>
      <c r="BB920" s="1207"/>
    </row>
    <row r="921" spans="1:54" ht="15.5" x14ac:dyDescent="0.35">
      <c r="A921" s="1206"/>
      <c r="B921" s="1207"/>
      <c r="C921" s="1207"/>
      <c r="D921" s="1207"/>
      <c r="E921" s="1207"/>
      <c r="F921" s="1207"/>
      <c r="G921" s="1207"/>
      <c r="H921" s="1207"/>
      <c r="I921" s="1207"/>
      <c r="J921" s="1207"/>
      <c r="K921" s="1207"/>
      <c r="L921" s="1207"/>
      <c r="M921" s="1207"/>
      <c r="N921" s="1207"/>
      <c r="O921" s="1207"/>
      <c r="P921" s="1207"/>
      <c r="Q921" s="1207"/>
      <c r="R921" s="1207"/>
      <c r="S921" s="1207"/>
      <c r="T921" s="1207"/>
      <c r="U921" s="1207"/>
      <c r="V921" s="1207"/>
      <c r="W921" s="1207"/>
      <c r="X921" s="1207"/>
      <c r="Y921" s="1207"/>
      <c r="Z921" s="1207"/>
      <c r="AA921" s="1207"/>
      <c r="AB921" s="1207"/>
      <c r="AC921" s="1207"/>
      <c r="AD921" s="1207"/>
      <c r="AE921" s="1207"/>
      <c r="AF921" s="1207"/>
      <c r="AG921" s="1207"/>
      <c r="AH921" s="1207"/>
      <c r="AI921" s="1207"/>
      <c r="AJ921" s="1207"/>
      <c r="AK921" s="1207"/>
      <c r="AL921" s="1207"/>
      <c r="AM921" s="1207"/>
      <c r="AN921" s="1207"/>
      <c r="AO921" s="1207"/>
      <c r="AP921" s="1207"/>
      <c r="AQ921" s="1207"/>
      <c r="AR921" s="1207"/>
      <c r="AS921" s="1207"/>
      <c r="AT921" s="1207"/>
      <c r="AU921" s="1207"/>
      <c r="AV921" s="1207"/>
      <c r="AW921" s="1207"/>
      <c r="AX921" s="1207"/>
      <c r="AY921" s="1207"/>
      <c r="AZ921" s="1207"/>
      <c r="BA921" s="1207"/>
      <c r="BB921" s="1207"/>
    </row>
    <row r="922" spans="1:54" ht="15.5" x14ac:dyDescent="0.35">
      <c r="A922" s="1206"/>
      <c r="B922" s="1207"/>
      <c r="C922" s="1207"/>
      <c r="D922" s="1207"/>
      <c r="E922" s="1207"/>
      <c r="F922" s="1207"/>
      <c r="G922" s="1207"/>
      <c r="H922" s="1207"/>
      <c r="I922" s="1207"/>
      <c r="J922" s="1207"/>
      <c r="K922" s="1207"/>
      <c r="L922" s="1207"/>
      <c r="M922" s="1207"/>
      <c r="N922" s="1207"/>
      <c r="O922" s="1207"/>
      <c r="P922" s="1207"/>
      <c r="Q922" s="1207"/>
      <c r="R922" s="1207"/>
      <c r="S922" s="1207"/>
      <c r="T922" s="1207"/>
      <c r="U922" s="1207"/>
      <c r="V922" s="1207"/>
      <c r="W922" s="1207"/>
      <c r="X922" s="1207"/>
      <c r="Y922" s="1207"/>
      <c r="Z922" s="1207"/>
      <c r="AA922" s="1207"/>
      <c r="AB922" s="1207"/>
      <c r="AC922" s="1207"/>
      <c r="AD922" s="1207"/>
      <c r="AE922" s="1207"/>
      <c r="AF922" s="1207"/>
      <c r="AG922" s="1207"/>
      <c r="AH922" s="1207"/>
      <c r="AI922" s="1207"/>
      <c r="AJ922" s="1207"/>
      <c r="AK922" s="1207"/>
      <c r="AL922" s="1207"/>
      <c r="AM922" s="1207"/>
      <c r="AN922" s="1207"/>
      <c r="AO922" s="1207"/>
      <c r="AP922" s="1207"/>
      <c r="AQ922" s="1207"/>
      <c r="AR922" s="1207"/>
      <c r="AS922" s="1207"/>
      <c r="AT922" s="1207"/>
      <c r="AU922" s="1207"/>
      <c r="AV922" s="1207"/>
      <c r="AW922" s="1207"/>
      <c r="AX922" s="1207"/>
      <c r="AY922" s="1207"/>
      <c r="AZ922" s="1207"/>
      <c r="BA922" s="1207"/>
      <c r="BB922" s="1207"/>
    </row>
    <row r="923" spans="1:54" ht="15.5" x14ac:dyDescent="0.35">
      <c r="A923" s="1206"/>
      <c r="B923" s="1207"/>
      <c r="C923" s="1207"/>
      <c r="D923" s="1207"/>
      <c r="E923" s="1207"/>
      <c r="F923" s="1207"/>
      <c r="G923" s="1207"/>
      <c r="H923" s="1207"/>
      <c r="I923" s="1207"/>
      <c r="J923" s="1207"/>
      <c r="K923" s="1207"/>
      <c r="L923" s="1207"/>
      <c r="M923" s="1207"/>
      <c r="N923" s="1207"/>
      <c r="O923" s="1207"/>
      <c r="P923" s="1207"/>
      <c r="Q923" s="1207"/>
      <c r="R923" s="1207"/>
      <c r="S923" s="1207"/>
      <c r="T923" s="1207"/>
      <c r="U923" s="1207"/>
      <c r="V923" s="1207"/>
      <c r="W923" s="1207"/>
      <c r="X923" s="1207"/>
      <c r="Y923" s="1207"/>
      <c r="Z923" s="1207"/>
      <c r="AA923" s="1207"/>
      <c r="AB923" s="1207"/>
      <c r="AC923" s="1207"/>
      <c r="AD923" s="1207"/>
      <c r="AE923" s="1207"/>
      <c r="AF923" s="1207"/>
      <c r="AG923" s="1207"/>
      <c r="AH923" s="1207"/>
      <c r="AI923" s="1207"/>
      <c r="AJ923" s="1207"/>
      <c r="AK923" s="1207"/>
      <c r="AL923" s="1207"/>
      <c r="AM923" s="1207"/>
      <c r="AN923" s="1207"/>
      <c r="AO923" s="1207"/>
      <c r="AP923" s="1207"/>
      <c r="AQ923" s="1207"/>
      <c r="AR923" s="1207"/>
      <c r="AS923" s="1207"/>
      <c r="AT923" s="1207"/>
      <c r="AU923" s="1207"/>
      <c r="AV923" s="1207"/>
      <c r="AW923" s="1207"/>
      <c r="AX923" s="1207"/>
      <c r="AY923" s="1207"/>
      <c r="AZ923" s="1207"/>
      <c r="BA923" s="1207"/>
      <c r="BB923" s="1207"/>
    </row>
    <row r="924" spans="1:54" ht="15.5" x14ac:dyDescent="0.35">
      <c r="A924" s="1206"/>
      <c r="B924" s="1207"/>
      <c r="C924" s="1207"/>
      <c r="D924" s="1207"/>
      <c r="E924" s="1207"/>
      <c r="F924" s="1207"/>
      <c r="G924" s="1207"/>
      <c r="H924" s="1207"/>
      <c r="I924" s="1207"/>
      <c r="J924" s="1207"/>
      <c r="K924" s="1207"/>
      <c r="L924" s="1207"/>
      <c r="M924" s="1207"/>
      <c r="N924" s="1207"/>
      <c r="O924" s="1207"/>
      <c r="P924" s="1207"/>
      <c r="Q924" s="1207"/>
      <c r="R924" s="1207"/>
      <c r="S924" s="1207"/>
      <c r="T924" s="1207"/>
      <c r="U924" s="1207"/>
      <c r="V924" s="1207"/>
      <c r="W924" s="1207"/>
      <c r="X924" s="1207"/>
      <c r="Y924" s="1207"/>
      <c r="Z924" s="1207"/>
      <c r="AA924" s="1207"/>
      <c r="AB924" s="1207"/>
      <c r="AC924" s="1207"/>
      <c r="AD924" s="1207"/>
      <c r="AE924" s="1207"/>
      <c r="AF924" s="1207"/>
      <c r="AG924" s="1207"/>
      <c r="AH924" s="1207"/>
      <c r="AI924" s="1207"/>
      <c r="AJ924" s="1207"/>
      <c r="AK924" s="1207"/>
      <c r="AL924" s="1207"/>
      <c r="AM924" s="1207"/>
      <c r="AN924" s="1207"/>
      <c r="AO924" s="1207"/>
      <c r="AP924" s="1207"/>
      <c r="AQ924" s="1207"/>
      <c r="AR924" s="1207"/>
      <c r="AS924" s="1207"/>
      <c r="AT924" s="1207"/>
      <c r="AU924" s="1207"/>
      <c r="AV924" s="1207"/>
      <c r="AW924" s="1207"/>
      <c r="AX924" s="1207"/>
      <c r="AY924" s="1207"/>
      <c r="AZ924" s="1207"/>
      <c r="BA924" s="1207"/>
      <c r="BB924" s="1207"/>
    </row>
    <row r="925" spans="1:54" ht="15.5" x14ac:dyDescent="0.35">
      <c r="A925" s="1206"/>
      <c r="B925" s="1207"/>
      <c r="C925" s="1207"/>
      <c r="D925" s="1207"/>
      <c r="E925" s="1207"/>
      <c r="F925" s="1207"/>
      <c r="G925" s="1207"/>
      <c r="H925" s="1207"/>
      <c r="I925" s="1207"/>
      <c r="J925" s="1207"/>
      <c r="K925" s="1207"/>
      <c r="L925" s="1207"/>
      <c r="M925" s="1207"/>
      <c r="N925" s="1207"/>
      <c r="O925" s="1207"/>
      <c r="P925" s="1207"/>
      <c r="Q925" s="1207"/>
      <c r="R925" s="1207"/>
      <c r="S925" s="1207"/>
      <c r="T925" s="1207"/>
      <c r="U925" s="1207"/>
      <c r="V925" s="1207"/>
      <c r="W925" s="1207"/>
      <c r="X925" s="1207"/>
      <c r="Y925" s="1207"/>
      <c r="Z925" s="1207"/>
      <c r="AA925" s="1207"/>
      <c r="AB925" s="1207"/>
      <c r="AC925" s="1207"/>
      <c r="AD925" s="1207"/>
      <c r="AE925" s="1207"/>
      <c r="AF925" s="1207"/>
      <c r="AG925" s="1207"/>
      <c r="AH925" s="1207"/>
      <c r="AI925" s="1207"/>
      <c r="AJ925" s="1207"/>
      <c r="AK925" s="1207"/>
      <c r="AL925" s="1207"/>
      <c r="AM925" s="1207"/>
      <c r="AN925" s="1207"/>
      <c r="AO925" s="1207"/>
      <c r="AP925" s="1207"/>
      <c r="AQ925" s="1207"/>
      <c r="AR925" s="1207"/>
      <c r="AS925" s="1207"/>
      <c r="AT925" s="1207"/>
      <c r="AU925" s="1207"/>
      <c r="AV925" s="1207"/>
      <c r="AW925" s="1207"/>
      <c r="AX925" s="1207"/>
      <c r="AY925" s="1207"/>
      <c r="AZ925" s="1207"/>
      <c r="BA925" s="1207"/>
      <c r="BB925" s="1207"/>
    </row>
    <row r="926" spans="1:54" ht="15.5" x14ac:dyDescent="0.35">
      <c r="A926" s="1206"/>
      <c r="B926" s="1207"/>
      <c r="C926" s="1207"/>
      <c r="D926" s="1207"/>
      <c r="E926" s="1207"/>
      <c r="F926" s="1207"/>
      <c r="G926" s="1207"/>
      <c r="H926" s="1207"/>
      <c r="I926" s="1207"/>
      <c r="J926" s="1207"/>
      <c r="K926" s="1207"/>
      <c r="L926" s="1207"/>
      <c r="M926" s="1207"/>
      <c r="N926" s="1207"/>
      <c r="O926" s="1207"/>
      <c r="P926" s="1207"/>
      <c r="Q926" s="1207"/>
      <c r="R926" s="1207"/>
      <c r="S926" s="1207"/>
      <c r="T926" s="1207"/>
      <c r="U926" s="1207"/>
      <c r="V926" s="1207"/>
      <c r="W926" s="1207"/>
      <c r="X926" s="1207"/>
      <c r="Y926" s="1207"/>
      <c r="Z926" s="1207"/>
      <c r="AA926" s="1207"/>
      <c r="AB926" s="1207"/>
      <c r="AC926" s="1207"/>
      <c r="AD926" s="1207"/>
      <c r="AE926" s="1207"/>
      <c r="AF926" s="1207"/>
      <c r="AG926" s="1207"/>
      <c r="AH926" s="1207"/>
      <c r="AI926" s="1207"/>
      <c r="AJ926" s="1207"/>
      <c r="AK926" s="1207"/>
      <c r="AL926" s="1207"/>
      <c r="AM926" s="1207"/>
      <c r="AN926" s="1207"/>
      <c r="AO926" s="1207"/>
      <c r="AP926" s="1207"/>
      <c r="AQ926" s="1207"/>
      <c r="AR926" s="1207"/>
      <c r="AS926" s="1207"/>
      <c r="AT926" s="1207"/>
      <c r="AU926" s="1207"/>
      <c r="AV926" s="1207"/>
      <c r="AW926" s="1207"/>
      <c r="AX926" s="1207"/>
      <c r="AY926" s="1207"/>
      <c r="AZ926" s="1207"/>
      <c r="BA926" s="1207"/>
      <c r="BB926" s="1207"/>
    </row>
    <row r="927" spans="1:54" ht="15.5" x14ac:dyDescent="0.35">
      <c r="A927" s="1206"/>
      <c r="B927" s="1207"/>
      <c r="C927" s="1207"/>
      <c r="D927" s="1207"/>
      <c r="E927" s="1207"/>
      <c r="F927" s="1207"/>
      <c r="G927" s="1207"/>
      <c r="H927" s="1207"/>
      <c r="I927" s="1207"/>
      <c r="J927" s="1207"/>
      <c r="K927" s="1207"/>
      <c r="L927" s="1207"/>
      <c r="M927" s="1207"/>
      <c r="N927" s="1207"/>
      <c r="O927" s="1207"/>
      <c r="P927" s="1207"/>
      <c r="Q927" s="1207"/>
      <c r="R927" s="1207"/>
      <c r="S927" s="1207"/>
      <c r="T927" s="1207"/>
      <c r="U927" s="1207"/>
      <c r="V927" s="1207"/>
      <c r="W927" s="1207"/>
      <c r="X927" s="1207"/>
      <c r="Y927" s="1207"/>
      <c r="Z927" s="1207"/>
      <c r="AA927" s="1207"/>
      <c r="AB927" s="1207"/>
      <c r="AC927" s="1207"/>
      <c r="AD927" s="1207"/>
      <c r="AE927" s="1207"/>
      <c r="AF927" s="1207"/>
      <c r="AG927" s="1207"/>
      <c r="AH927" s="1207"/>
      <c r="AI927" s="1207"/>
      <c r="AJ927" s="1207"/>
      <c r="AK927" s="1207"/>
      <c r="AL927" s="1207"/>
      <c r="AM927" s="1207"/>
      <c r="AN927" s="1207"/>
      <c r="AO927" s="1207"/>
      <c r="AP927" s="1207"/>
      <c r="AQ927" s="1207"/>
      <c r="AR927" s="1207"/>
      <c r="AS927" s="1207"/>
      <c r="AT927" s="1207"/>
      <c r="AU927" s="1207"/>
      <c r="AV927" s="1207"/>
      <c r="AW927" s="1207"/>
      <c r="AX927" s="1207"/>
      <c r="AY927" s="1207"/>
      <c r="AZ927" s="1207"/>
      <c r="BA927" s="1207"/>
      <c r="BB927" s="1207"/>
    </row>
    <row r="928" spans="1:54" ht="15.5" x14ac:dyDescent="0.35">
      <c r="A928" s="1206"/>
      <c r="B928" s="1207"/>
      <c r="C928" s="1207"/>
      <c r="D928" s="1207"/>
      <c r="E928" s="1207"/>
      <c r="F928" s="1207"/>
      <c r="G928" s="1207"/>
      <c r="H928" s="1207"/>
      <c r="I928" s="1207"/>
      <c r="J928" s="1207"/>
      <c r="K928" s="1207"/>
      <c r="L928" s="1207"/>
      <c r="M928" s="1207"/>
      <c r="N928" s="1207"/>
      <c r="O928" s="1207"/>
      <c r="P928" s="1207"/>
      <c r="Q928" s="1207"/>
      <c r="R928" s="1207"/>
      <c r="S928" s="1207"/>
      <c r="T928" s="1207"/>
      <c r="U928" s="1207"/>
      <c r="V928" s="1207"/>
      <c r="W928" s="1207"/>
      <c r="X928" s="1207"/>
      <c r="Y928" s="1207"/>
      <c r="Z928" s="1207"/>
      <c r="AA928" s="1207"/>
      <c r="AB928" s="1207"/>
      <c r="AC928" s="1207"/>
      <c r="AD928" s="1207"/>
      <c r="AE928" s="1207"/>
      <c r="AF928" s="1207"/>
      <c r="AG928" s="1207"/>
      <c r="AH928" s="1207"/>
      <c r="AI928" s="1207"/>
      <c r="AJ928" s="1207"/>
      <c r="AK928" s="1207"/>
      <c r="AL928" s="1207"/>
      <c r="AM928" s="1207"/>
      <c r="AN928" s="1207"/>
      <c r="AO928" s="1207"/>
      <c r="AP928" s="1207"/>
      <c r="AQ928" s="1207"/>
      <c r="AR928" s="1207"/>
      <c r="AS928" s="1207"/>
      <c r="AT928" s="1207"/>
      <c r="AU928" s="1207"/>
      <c r="AV928" s="1207"/>
      <c r="AW928" s="1207"/>
      <c r="AX928" s="1207"/>
      <c r="AY928" s="1207"/>
      <c r="AZ928" s="1207"/>
      <c r="BA928" s="1207"/>
      <c r="BB928" s="1207"/>
    </row>
    <row r="929" spans="1:54" ht="15.5" x14ac:dyDescent="0.35">
      <c r="A929" s="1206"/>
      <c r="B929" s="1207"/>
      <c r="C929" s="1207"/>
      <c r="D929" s="1207"/>
      <c r="E929" s="1207"/>
      <c r="F929" s="1207"/>
      <c r="G929" s="1207"/>
      <c r="H929" s="1207"/>
      <c r="I929" s="1207"/>
      <c r="J929" s="1207"/>
      <c r="K929" s="1207"/>
      <c r="L929" s="1207"/>
      <c r="M929" s="1207"/>
      <c r="N929" s="1207"/>
      <c r="O929" s="1207"/>
      <c r="P929" s="1207"/>
      <c r="Q929" s="1207"/>
      <c r="R929" s="1207"/>
      <c r="S929" s="1207"/>
      <c r="T929" s="1207"/>
      <c r="U929" s="1207"/>
      <c r="V929" s="1207"/>
      <c r="W929" s="1207"/>
      <c r="X929" s="1207"/>
      <c r="Y929" s="1207"/>
      <c r="Z929" s="1207"/>
      <c r="AA929" s="1207"/>
      <c r="AB929" s="1207"/>
      <c r="AC929" s="1207"/>
      <c r="AD929" s="1207"/>
      <c r="AE929" s="1207"/>
      <c r="AF929" s="1207"/>
      <c r="AG929" s="1207"/>
      <c r="AH929" s="1207"/>
      <c r="AI929" s="1207"/>
      <c r="AJ929" s="1207"/>
      <c r="AK929" s="1207"/>
      <c r="AL929" s="1207"/>
      <c r="AM929" s="1207"/>
      <c r="AN929" s="1207"/>
      <c r="AO929" s="1207"/>
      <c r="AP929" s="1207"/>
      <c r="AQ929" s="1207"/>
      <c r="AR929" s="1207"/>
      <c r="AS929" s="1207"/>
      <c r="AT929" s="1207"/>
      <c r="AU929" s="1207"/>
      <c r="AV929" s="1207"/>
      <c r="AW929" s="1207"/>
      <c r="AX929" s="1207"/>
      <c r="AY929" s="1207"/>
      <c r="AZ929" s="1207"/>
      <c r="BA929" s="1207"/>
      <c r="BB929" s="1207"/>
    </row>
    <row r="930" spans="1:54" ht="15.5" x14ac:dyDescent="0.35">
      <c r="A930" s="1206"/>
      <c r="B930" s="1207"/>
      <c r="C930" s="1207"/>
      <c r="D930" s="1207"/>
      <c r="E930" s="1207"/>
      <c r="F930" s="1207"/>
      <c r="G930" s="1207"/>
      <c r="H930" s="1207"/>
      <c r="I930" s="1207"/>
      <c r="J930" s="1207"/>
      <c r="K930" s="1207"/>
      <c r="L930" s="1207"/>
      <c r="M930" s="1207"/>
      <c r="N930" s="1207"/>
      <c r="O930" s="1207"/>
      <c r="P930" s="1207"/>
      <c r="Q930" s="1207"/>
      <c r="R930" s="1207"/>
      <c r="S930" s="1207"/>
      <c r="T930" s="1207"/>
      <c r="U930" s="1207"/>
      <c r="V930" s="1207"/>
      <c r="W930" s="1207"/>
      <c r="X930" s="1207"/>
      <c r="Y930" s="1207"/>
      <c r="Z930" s="1207"/>
      <c r="AA930" s="1207"/>
      <c r="AB930" s="1207"/>
      <c r="AC930" s="1207"/>
      <c r="AD930" s="1207"/>
      <c r="AE930" s="1207"/>
      <c r="AF930" s="1207"/>
      <c r="AG930" s="1207"/>
      <c r="AH930" s="1207"/>
      <c r="AI930" s="1207"/>
      <c r="AJ930" s="1207"/>
      <c r="AK930" s="1207"/>
      <c r="AL930" s="1207"/>
      <c r="AM930" s="1207"/>
      <c r="AN930" s="1207"/>
      <c r="AO930" s="1207"/>
      <c r="AP930" s="1207"/>
      <c r="AQ930" s="1207"/>
      <c r="AR930" s="1207"/>
      <c r="AS930" s="1207"/>
      <c r="AT930" s="1207"/>
      <c r="AU930" s="1207"/>
      <c r="AV930" s="1207"/>
      <c r="AW930" s="1207"/>
      <c r="AX930" s="1207"/>
      <c r="AY930" s="1207"/>
      <c r="AZ930" s="1207"/>
      <c r="BA930" s="1207"/>
      <c r="BB930" s="1207"/>
    </row>
    <row r="931" spans="1:54" ht="15.5" x14ac:dyDescent="0.35">
      <c r="A931" s="1206"/>
      <c r="B931" s="1207"/>
      <c r="C931" s="1207"/>
      <c r="D931" s="1207"/>
      <c r="E931" s="1207"/>
      <c r="F931" s="1207"/>
      <c r="G931" s="1207"/>
      <c r="H931" s="1207"/>
      <c r="I931" s="1207"/>
      <c r="J931" s="1207"/>
      <c r="K931" s="1207"/>
      <c r="L931" s="1207"/>
      <c r="M931" s="1207"/>
      <c r="N931" s="1207"/>
      <c r="O931" s="1207"/>
      <c r="P931" s="1207"/>
      <c r="Q931" s="1207"/>
      <c r="R931" s="1207"/>
      <c r="S931" s="1207"/>
      <c r="T931" s="1207"/>
      <c r="U931" s="1207"/>
      <c r="V931" s="1207"/>
      <c r="W931" s="1207"/>
      <c r="X931" s="1207"/>
      <c r="Y931" s="1207"/>
      <c r="Z931" s="1207"/>
      <c r="AA931" s="1207"/>
      <c r="AB931" s="1207"/>
      <c r="AC931" s="1207"/>
      <c r="AD931" s="1207"/>
      <c r="AE931" s="1207"/>
      <c r="AF931" s="1207"/>
      <c r="AG931" s="1207"/>
      <c r="AH931" s="1207"/>
      <c r="AI931" s="1207"/>
      <c r="AJ931" s="1207"/>
      <c r="AK931" s="1207"/>
      <c r="AL931" s="1207"/>
      <c r="AM931" s="1207"/>
      <c r="AN931" s="1207"/>
      <c r="AO931" s="1207"/>
      <c r="AP931" s="1207"/>
      <c r="AQ931" s="1207"/>
      <c r="AR931" s="1207"/>
      <c r="AS931" s="1207"/>
      <c r="AT931" s="1207"/>
      <c r="AU931" s="1207"/>
      <c r="AV931" s="1207"/>
      <c r="AW931" s="1207"/>
      <c r="AX931" s="1207"/>
      <c r="AY931" s="1207"/>
      <c r="AZ931" s="1207"/>
      <c r="BA931" s="1207"/>
      <c r="BB931" s="1207"/>
    </row>
    <row r="932" spans="1:54" ht="15.5" x14ac:dyDescent="0.35">
      <c r="A932" s="1206"/>
      <c r="B932" s="1207"/>
      <c r="C932" s="1207"/>
      <c r="D932" s="1207"/>
      <c r="E932" s="1207"/>
      <c r="F932" s="1207"/>
      <c r="G932" s="1207"/>
      <c r="H932" s="1207"/>
      <c r="I932" s="1207"/>
      <c r="J932" s="1207"/>
      <c r="K932" s="1207"/>
      <c r="L932" s="1207"/>
      <c r="M932" s="1207"/>
      <c r="N932" s="1207"/>
      <c r="O932" s="1207"/>
      <c r="P932" s="1207"/>
      <c r="Q932" s="1207"/>
      <c r="R932" s="1207"/>
      <c r="S932" s="1207"/>
      <c r="T932" s="1207"/>
      <c r="U932" s="1207"/>
      <c r="V932" s="1207"/>
      <c r="W932" s="1207"/>
      <c r="X932" s="1207"/>
      <c r="Y932" s="1207"/>
      <c r="Z932" s="1207"/>
      <c r="AA932" s="1207"/>
      <c r="AB932" s="1207"/>
      <c r="AC932" s="1207"/>
      <c r="AD932" s="1207"/>
      <c r="AE932" s="1207"/>
      <c r="AF932" s="1207"/>
      <c r="AG932" s="1207"/>
      <c r="AH932" s="1207"/>
      <c r="AI932" s="1207"/>
      <c r="AJ932" s="1207"/>
      <c r="AK932" s="1207"/>
      <c r="AL932" s="1207"/>
      <c r="AM932" s="1207"/>
      <c r="AN932" s="1207"/>
      <c r="AO932" s="1207"/>
      <c r="AP932" s="1207"/>
      <c r="AQ932" s="1207"/>
      <c r="AR932" s="1207"/>
      <c r="AS932" s="1207"/>
      <c r="AT932" s="1207"/>
      <c r="AU932" s="1207"/>
      <c r="AV932" s="1207"/>
      <c r="AW932" s="1207"/>
      <c r="AX932" s="1207"/>
      <c r="AY932" s="1207"/>
      <c r="AZ932" s="1207"/>
      <c r="BA932" s="1207"/>
      <c r="BB932" s="1207"/>
    </row>
    <row r="933" spans="1:54" ht="15.5" x14ac:dyDescent="0.35">
      <c r="A933" s="1206"/>
      <c r="B933" s="1207"/>
      <c r="C933" s="1207"/>
      <c r="D933" s="1207"/>
      <c r="E933" s="1207"/>
      <c r="F933" s="1207"/>
      <c r="G933" s="1207"/>
      <c r="H933" s="1207"/>
      <c r="I933" s="1207"/>
      <c r="J933" s="1207"/>
      <c r="K933" s="1207"/>
      <c r="L933" s="1207"/>
      <c r="M933" s="1207"/>
      <c r="N933" s="1207"/>
      <c r="O933" s="1207"/>
      <c r="P933" s="1207"/>
      <c r="Q933" s="1207"/>
      <c r="R933" s="1207"/>
      <c r="S933" s="1207"/>
      <c r="T933" s="1207"/>
      <c r="U933" s="1207"/>
      <c r="V933" s="1207"/>
      <c r="W933" s="1207"/>
      <c r="X933" s="1207"/>
      <c r="Y933" s="1207"/>
      <c r="Z933" s="1207"/>
      <c r="AA933" s="1207"/>
      <c r="AB933" s="1207"/>
      <c r="AC933" s="1207"/>
      <c r="AD933" s="1207"/>
      <c r="AE933" s="1207"/>
      <c r="AF933" s="1207"/>
      <c r="AG933" s="1207"/>
      <c r="AH933" s="1207"/>
      <c r="AI933" s="1207"/>
      <c r="AJ933" s="1207"/>
      <c r="AK933" s="1207"/>
      <c r="AL933" s="1207"/>
      <c r="AM933" s="1207"/>
      <c r="AN933" s="1207"/>
      <c r="AO933" s="1207"/>
      <c r="AP933" s="1207"/>
      <c r="AQ933" s="1207"/>
      <c r="AR933" s="1207"/>
      <c r="AS933" s="1207"/>
      <c r="AT933" s="1207"/>
      <c r="AU933" s="1207"/>
      <c r="AV933" s="1207"/>
      <c r="AW933" s="1207"/>
      <c r="AX933" s="1207"/>
      <c r="AY933" s="1207"/>
      <c r="AZ933" s="1207"/>
      <c r="BA933" s="1207"/>
      <c r="BB933" s="1207"/>
    </row>
    <row r="934" spans="1:54" ht="15.5" x14ac:dyDescent="0.35">
      <c r="A934" s="1206"/>
      <c r="B934" s="1207"/>
      <c r="C934" s="1207"/>
      <c r="D934" s="1207"/>
      <c r="E934" s="1207"/>
      <c r="F934" s="1207"/>
      <c r="G934" s="1207"/>
      <c r="H934" s="1207"/>
      <c r="I934" s="1207"/>
      <c r="J934" s="1207"/>
      <c r="K934" s="1207"/>
      <c r="L934" s="1207"/>
      <c r="M934" s="1207"/>
      <c r="N934" s="1207"/>
      <c r="O934" s="1207"/>
      <c r="P934" s="1207"/>
      <c r="Q934" s="1207"/>
      <c r="R934" s="1207"/>
      <c r="S934" s="1207"/>
      <c r="T934" s="1207"/>
      <c r="U934" s="1207"/>
      <c r="V934" s="1207"/>
      <c r="W934" s="1207"/>
      <c r="X934" s="1207"/>
      <c r="Y934" s="1207"/>
      <c r="Z934" s="1207"/>
      <c r="AA934" s="1207"/>
      <c r="AB934" s="1207"/>
      <c r="AC934" s="1207"/>
      <c r="AD934" s="1207"/>
      <c r="AE934" s="1207"/>
      <c r="AF934" s="1207"/>
      <c r="AG934" s="1207"/>
      <c r="AH934" s="1207"/>
      <c r="AI934" s="1207"/>
      <c r="AJ934" s="1207"/>
      <c r="AK934" s="1207"/>
      <c r="AL934" s="1207"/>
      <c r="AM934" s="1207"/>
      <c r="AN934" s="1207"/>
      <c r="AO934" s="1207"/>
      <c r="AP934" s="1207"/>
      <c r="AQ934" s="1207"/>
      <c r="AR934" s="1207"/>
      <c r="AS934" s="1207"/>
      <c r="AT934" s="1207"/>
      <c r="AU934" s="1207"/>
      <c r="AV934" s="1207"/>
      <c r="AW934" s="1207"/>
      <c r="AX934" s="1207"/>
      <c r="AY934" s="1207"/>
      <c r="AZ934" s="1207"/>
      <c r="BA934" s="1207"/>
      <c r="BB934" s="1207"/>
    </row>
    <row r="935" spans="1:54" ht="15.5" x14ac:dyDescent="0.35">
      <c r="A935" s="1206"/>
      <c r="B935" s="1207"/>
      <c r="C935" s="1207"/>
      <c r="D935" s="1207"/>
      <c r="E935" s="1207"/>
      <c r="F935" s="1207"/>
      <c r="G935" s="1207"/>
      <c r="H935" s="1207"/>
      <c r="I935" s="1207"/>
      <c r="J935" s="1207"/>
      <c r="K935" s="1207"/>
      <c r="L935" s="1207"/>
      <c r="M935" s="1207"/>
      <c r="N935" s="1207"/>
      <c r="O935" s="1207"/>
      <c r="P935" s="1207"/>
      <c r="Q935" s="1207"/>
      <c r="R935" s="1207"/>
      <c r="S935" s="1207"/>
      <c r="T935" s="1207"/>
      <c r="U935" s="1207"/>
      <c r="V935" s="1207"/>
      <c r="W935" s="1207"/>
      <c r="X935" s="1207"/>
      <c r="Y935" s="1207"/>
      <c r="Z935" s="1207"/>
      <c r="AA935" s="1207"/>
      <c r="AB935" s="1207"/>
      <c r="AC935" s="1207"/>
      <c r="AD935" s="1207"/>
      <c r="AE935" s="1207"/>
      <c r="AF935" s="1207"/>
      <c r="AG935" s="1207"/>
      <c r="AH935" s="1207"/>
      <c r="AI935" s="1207"/>
      <c r="AJ935" s="1207"/>
      <c r="AK935" s="1207"/>
      <c r="AL935" s="1207"/>
      <c r="AM935" s="1207"/>
      <c r="AN935" s="1207"/>
      <c r="AO935" s="1207"/>
      <c r="AP935" s="1207"/>
      <c r="AQ935" s="1207"/>
      <c r="AR935" s="1207"/>
      <c r="AS935" s="1207"/>
      <c r="AT935" s="1207"/>
      <c r="AU935" s="1207"/>
      <c r="AV935" s="1207"/>
      <c r="AW935" s="1207"/>
      <c r="AX935" s="1207"/>
      <c r="AY935" s="1207"/>
      <c r="AZ935" s="1207"/>
      <c r="BA935" s="1207"/>
      <c r="BB935" s="1207"/>
    </row>
    <row r="936" spans="1:54" ht="15.5" x14ac:dyDescent="0.35">
      <c r="A936" s="1206"/>
      <c r="B936" s="1207"/>
      <c r="C936" s="1207"/>
      <c r="D936" s="1207"/>
      <c r="E936" s="1207"/>
      <c r="F936" s="1207"/>
      <c r="G936" s="1207"/>
      <c r="H936" s="1207"/>
      <c r="I936" s="1207"/>
      <c r="J936" s="1207"/>
      <c r="K936" s="1207"/>
      <c r="L936" s="1207"/>
      <c r="M936" s="1207"/>
      <c r="N936" s="1207"/>
      <c r="O936" s="1207"/>
      <c r="P936" s="1207"/>
      <c r="Q936" s="1207"/>
      <c r="R936" s="1207"/>
      <c r="S936" s="1207"/>
      <c r="T936" s="1207"/>
      <c r="U936" s="1207"/>
      <c r="V936" s="1207"/>
      <c r="W936" s="1207"/>
      <c r="X936" s="1207"/>
      <c r="Y936" s="1207"/>
      <c r="Z936" s="1207"/>
      <c r="AA936" s="1207"/>
      <c r="AB936" s="1207"/>
      <c r="AC936" s="1207"/>
      <c r="AD936" s="1207"/>
      <c r="AE936" s="1207"/>
      <c r="AF936" s="1207"/>
      <c r="AG936" s="1207"/>
      <c r="AH936" s="1207"/>
      <c r="AI936" s="1207"/>
      <c r="AJ936" s="1207"/>
      <c r="AK936" s="1207"/>
      <c r="AL936" s="1207"/>
      <c r="AM936" s="1207"/>
      <c r="AN936" s="1207"/>
      <c r="AO936" s="1207"/>
      <c r="AP936" s="1207"/>
      <c r="AQ936" s="1207"/>
      <c r="AR936" s="1207"/>
      <c r="AS936" s="1207"/>
      <c r="AT936" s="1207"/>
      <c r="AU936" s="1207"/>
      <c r="AV936" s="1207"/>
      <c r="AW936" s="1207"/>
      <c r="AX936" s="1207"/>
      <c r="AY936" s="1207"/>
      <c r="AZ936" s="1207"/>
      <c r="BA936" s="1207"/>
      <c r="BB936" s="1207"/>
    </row>
    <row r="937" spans="1:54" ht="15.5" x14ac:dyDescent="0.35">
      <c r="A937" s="1206"/>
      <c r="B937" s="1207"/>
      <c r="C937" s="1207"/>
      <c r="D937" s="1207"/>
      <c r="E937" s="1207"/>
      <c r="F937" s="1207"/>
      <c r="G937" s="1207"/>
      <c r="H937" s="1207"/>
      <c r="I937" s="1207"/>
      <c r="J937" s="1207"/>
      <c r="K937" s="1207"/>
      <c r="L937" s="1207"/>
      <c r="M937" s="1207"/>
      <c r="N937" s="1207"/>
      <c r="O937" s="1207"/>
      <c r="P937" s="1207"/>
      <c r="Q937" s="1207"/>
      <c r="R937" s="1207"/>
      <c r="S937" s="1207"/>
      <c r="T937" s="1207"/>
      <c r="U937" s="1207"/>
      <c r="V937" s="1207"/>
      <c r="W937" s="1207"/>
      <c r="X937" s="1207"/>
      <c r="Y937" s="1207"/>
      <c r="Z937" s="1207"/>
      <c r="AA937" s="1207"/>
      <c r="AB937" s="1207"/>
      <c r="AC937" s="1207"/>
      <c r="AD937" s="1207"/>
      <c r="AE937" s="1207"/>
      <c r="AF937" s="1207"/>
      <c r="AG937" s="1207"/>
      <c r="AH937" s="1207"/>
      <c r="AI937" s="1207"/>
      <c r="AJ937" s="1207"/>
      <c r="AK937" s="1207"/>
      <c r="AL937" s="1207"/>
      <c r="AM937" s="1207"/>
      <c r="AN937" s="1207"/>
      <c r="AO937" s="1207"/>
      <c r="AP937" s="1207"/>
      <c r="AQ937" s="1207"/>
      <c r="AR937" s="1207"/>
      <c r="AS937" s="1207"/>
      <c r="AT937" s="1207"/>
      <c r="AU937" s="1207"/>
      <c r="AV937" s="1207"/>
      <c r="AW937" s="1207"/>
      <c r="AX937" s="1207"/>
      <c r="AY937" s="1207"/>
      <c r="AZ937" s="1207"/>
      <c r="BA937" s="1207"/>
      <c r="BB937" s="1207"/>
    </row>
    <row r="938" spans="1:54" ht="15.5" x14ac:dyDescent="0.35">
      <c r="A938" s="1206"/>
      <c r="B938" s="1207"/>
      <c r="C938" s="1207"/>
      <c r="D938" s="1207"/>
      <c r="E938" s="1207"/>
      <c r="F938" s="1207"/>
      <c r="G938" s="1207"/>
      <c r="H938" s="1207"/>
      <c r="I938" s="1207"/>
      <c r="J938" s="1207"/>
      <c r="K938" s="1207"/>
      <c r="L938" s="1207"/>
      <c r="M938" s="1207"/>
      <c r="N938" s="1207"/>
      <c r="O938" s="1207"/>
      <c r="P938" s="1207"/>
      <c r="Q938" s="1207"/>
      <c r="R938" s="1207"/>
      <c r="S938" s="1207"/>
      <c r="T938" s="1207"/>
      <c r="U938" s="1207"/>
      <c r="V938" s="1207"/>
      <c r="W938" s="1207"/>
      <c r="X938" s="1207"/>
      <c r="Y938" s="1207"/>
      <c r="Z938" s="1207"/>
      <c r="AA938" s="1207"/>
      <c r="AB938" s="1207"/>
      <c r="AC938" s="1207"/>
      <c r="AD938" s="1207"/>
      <c r="AE938" s="1207"/>
      <c r="AF938" s="1207"/>
      <c r="AG938" s="1207"/>
      <c r="AH938" s="1207"/>
      <c r="AI938" s="1207"/>
      <c r="AJ938" s="1207"/>
      <c r="AK938" s="1207"/>
      <c r="AL938" s="1207"/>
      <c r="AM938" s="1207"/>
      <c r="AN938" s="1207"/>
      <c r="AO938" s="1207"/>
      <c r="AP938" s="1207"/>
      <c r="AQ938" s="1207"/>
      <c r="AR938" s="1207"/>
      <c r="AS938" s="1207"/>
      <c r="AT938" s="1207"/>
      <c r="AU938" s="1207"/>
      <c r="AV938" s="1207"/>
      <c r="AW938" s="1207"/>
      <c r="AX938" s="1207"/>
      <c r="AY938" s="1207"/>
      <c r="AZ938" s="1207"/>
      <c r="BA938" s="1207"/>
      <c r="BB938" s="1207"/>
    </row>
    <row r="939" spans="1:54" ht="15.5" x14ac:dyDescent="0.35">
      <c r="A939" s="1206"/>
      <c r="B939" s="1207"/>
      <c r="C939" s="1207"/>
      <c r="D939" s="1207"/>
      <c r="E939" s="1207"/>
      <c r="F939" s="1207"/>
      <c r="G939" s="1207"/>
      <c r="H939" s="1207"/>
      <c r="I939" s="1207"/>
      <c r="J939" s="1207"/>
      <c r="K939" s="1207"/>
      <c r="L939" s="1207"/>
      <c r="M939" s="1207"/>
      <c r="N939" s="1207"/>
      <c r="O939" s="1207"/>
      <c r="P939" s="1207"/>
      <c r="Q939" s="1207"/>
      <c r="R939" s="1207"/>
      <c r="S939" s="1207"/>
      <c r="T939" s="1207"/>
      <c r="U939" s="1207"/>
      <c r="V939" s="1207"/>
      <c r="W939" s="1207"/>
      <c r="X939" s="1207"/>
      <c r="Y939" s="1207"/>
      <c r="Z939" s="1207"/>
      <c r="AA939" s="1207"/>
      <c r="AB939" s="1207"/>
      <c r="AC939" s="1207"/>
      <c r="AD939" s="1207"/>
      <c r="AE939" s="1207"/>
      <c r="AF939" s="1207"/>
      <c r="AG939" s="1207"/>
      <c r="AH939" s="1207"/>
      <c r="AI939" s="1207"/>
      <c r="AJ939" s="1207"/>
      <c r="AK939" s="1207"/>
      <c r="AL939" s="1207"/>
      <c r="AM939" s="1207"/>
      <c r="AN939" s="1207"/>
      <c r="AO939" s="1207"/>
      <c r="AP939" s="1207"/>
      <c r="AQ939" s="1207"/>
      <c r="AR939" s="1207"/>
      <c r="AS939" s="1207"/>
      <c r="AT939" s="1207"/>
      <c r="AU939" s="1207"/>
      <c r="AV939" s="1207"/>
      <c r="AW939" s="1207"/>
      <c r="AX939" s="1207"/>
      <c r="AY939" s="1207"/>
      <c r="AZ939" s="1207"/>
      <c r="BA939" s="1207"/>
      <c r="BB939" s="1207"/>
    </row>
    <row r="940" spans="1:54" ht="15.5" x14ac:dyDescent="0.35">
      <c r="A940" s="1206"/>
      <c r="B940" s="1207"/>
      <c r="C940" s="1207"/>
      <c r="D940" s="1207"/>
      <c r="E940" s="1207"/>
      <c r="F940" s="1207"/>
      <c r="G940" s="1207"/>
      <c r="H940" s="1207"/>
      <c r="I940" s="1207"/>
      <c r="J940" s="1207"/>
      <c r="K940" s="1207"/>
      <c r="L940" s="1207"/>
      <c r="M940" s="1207"/>
      <c r="N940" s="1207"/>
      <c r="O940" s="1207"/>
      <c r="P940" s="1207"/>
      <c r="Q940" s="1207"/>
      <c r="R940" s="1207"/>
      <c r="S940" s="1207"/>
      <c r="T940" s="1207"/>
      <c r="U940" s="1207"/>
      <c r="V940" s="1207"/>
      <c r="W940" s="1207"/>
      <c r="X940" s="1207"/>
      <c r="Y940" s="1207"/>
      <c r="Z940" s="1207"/>
      <c r="AA940" s="1207"/>
      <c r="AB940" s="1207"/>
      <c r="AC940" s="1207"/>
      <c r="AD940" s="1207"/>
      <c r="AE940" s="1207"/>
      <c r="AF940" s="1207"/>
      <c r="AG940" s="1207"/>
      <c r="AH940" s="1207"/>
      <c r="AI940" s="1207"/>
      <c r="AJ940" s="1207"/>
      <c r="AK940" s="1207"/>
      <c r="AL940" s="1207"/>
      <c r="AM940" s="1207"/>
      <c r="AN940" s="1207"/>
      <c r="AO940" s="1207"/>
      <c r="AP940" s="1207"/>
      <c r="AQ940" s="1207"/>
      <c r="AR940" s="1207"/>
      <c r="AS940" s="1207"/>
      <c r="AT940" s="1207"/>
      <c r="AU940" s="1207"/>
      <c r="AV940" s="1207"/>
      <c r="AW940" s="1207"/>
      <c r="AX940" s="1207"/>
      <c r="AY940" s="1207"/>
      <c r="AZ940" s="1207"/>
      <c r="BA940" s="1207"/>
      <c r="BB940" s="1207"/>
    </row>
    <row r="941" spans="1:54" ht="15.5" x14ac:dyDescent="0.35">
      <c r="A941" s="1206"/>
      <c r="B941" s="1207"/>
      <c r="C941" s="1207"/>
      <c r="D941" s="1207"/>
      <c r="E941" s="1207"/>
      <c r="F941" s="1207"/>
      <c r="G941" s="1207"/>
      <c r="H941" s="1207"/>
      <c r="I941" s="1207"/>
      <c r="J941" s="1207"/>
      <c r="K941" s="1207"/>
      <c r="L941" s="1207"/>
      <c r="M941" s="1207"/>
      <c r="N941" s="1207"/>
      <c r="O941" s="1207"/>
      <c r="P941" s="1207"/>
      <c r="Q941" s="1207"/>
      <c r="R941" s="1207"/>
      <c r="S941" s="1207"/>
      <c r="T941" s="1207"/>
      <c r="U941" s="1207"/>
      <c r="V941" s="1207"/>
      <c r="W941" s="1207"/>
      <c r="X941" s="1207"/>
      <c r="Y941" s="1207"/>
      <c r="Z941" s="1207"/>
      <c r="AA941" s="1207"/>
      <c r="AB941" s="1207"/>
      <c r="AC941" s="1207"/>
      <c r="AD941" s="1207"/>
      <c r="AE941" s="1207"/>
      <c r="AF941" s="1207"/>
      <c r="AG941" s="1207"/>
      <c r="AH941" s="1207"/>
      <c r="AI941" s="1207"/>
      <c r="AJ941" s="1207"/>
      <c r="AK941" s="1207"/>
      <c r="AL941" s="1207"/>
      <c r="AM941" s="1207"/>
      <c r="AN941" s="1207"/>
      <c r="AO941" s="1207"/>
      <c r="AP941" s="1207"/>
      <c r="AQ941" s="1207"/>
      <c r="AR941" s="1207"/>
      <c r="AS941" s="1207"/>
      <c r="AT941" s="1207"/>
      <c r="AU941" s="1207"/>
      <c r="AV941" s="1207"/>
      <c r="AW941" s="1207"/>
      <c r="AX941" s="1207"/>
      <c r="AY941" s="1207"/>
      <c r="AZ941" s="1207"/>
      <c r="BA941" s="1207"/>
      <c r="BB941" s="1207"/>
    </row>
    <row r="942" spans="1:54" ht="15.5" x14ac:dyDescent="0.35">
      <c r="A942" s="1206"/>
      <c r="B942" s="1207"/>
      <c r="C942" s="1207"/>
      <c r="D942" s="1207"/>
      <c r="E942" s="1207"/>
      <c r="F942" s="1207"/>
      <c r="G942" s="1207"/>
      <c r="H942" s="1207"/>
      <c r="I942" s="1207"/>
      <c r="J942" s="1207"/>
      <c r="K942" s="1207"/>
      <c r="L942" s="1207"/>
      <c r="M942" s="1207"/>
      <c r="N942" s="1207"/>
      <c r="O942" s="1207"/>
      <c r="P942" s="1207"/>
      <c r="Q942" s="1207"/>
      <c r="R942" s="1207"/>
      <c r="S942" s="1207"/>
      <c r="T942" s="1207"/>
      <c r="U942" s="1207"/>
      <c r="V942" s="1207"/>
      <c r="W942" s="1207"/>
      <c r="X942" s="1207"/>
      <c r="Y942" s="1207"/>
      <c r="Z942" s="1207"/>
      <c r="AA942" s="1207"/>
      <c r="AB942" s="1207"/>
      <c r="AC942" s="1207"/>
      <c r="AD942" s="1207"/>
      <c r="AE942" s="1207"/>
      <c r="AF942" s="1207"/>
      <c r="AG942" s="1207"/>
      <c r="AH942" s="1207"/>
      <c r="AI942" s="1207"/>
      <c r="AJ942" s="1207"/>
      <c r="AK942" s="1207"/>
      <c r="AL942" s="1207"/>
      <c r="AM942" s="1207"/>
      <c r="AN942" s="1207"/>
      <c r="AO942" s="1207"/>
      <c r="AP942" s="1207"/>
      <c r="AQ942" s="1207"/>
      <c r="AR942" s="1207"/>
      <c r="AS942" s="1207"/>
      <c r="AT942" s="1207"/>
      <c r="AU942" s="1207"/>
      <c r="AV942" s="1207"/>
      <c r="AW942" s="1207"/>
      <c r="AX942" s="1207"/>
      <c r="AY942" s="1207"/>
      <c r="AZ942" s="1207"/>
      <c r="BA942" s="1207"/>
      <c r="BB942" s="1207"/>
    </row>
    <row r="943" spans="1:54" ht="15.5" x14ac:dyDescent="0.35">
      <c r="A943" s="1206"/>
      <c r="B943" s="1207"/>
      <c r="C943" s="1207"/>
      <c r="D943" s="1207"/>
      <c r="E943" s="1207"/>
      <c r="F943" s="1207"/>
      <c r="G943" s="1207"/>
      <c r="H943" s="1207"/>
      <c r="I943" s="1207"/>
      <c r="J943" s="1207"/>
      <c r="K943" s="1207"/>
      <c r="L943" s="1207"/>
      <c r="M943" s="1207"/>
      <c r="N943" s="1207"/>
      <c r="O943" s="1207"/>
      <c r="P943" s="1207"/>
      <c r="Q943" s="1207"/>
      <c r="R943" s="1207"/>
      <c r="S943" s="1207"/>
      <c r="T943" s="1207"/>
      <c r="U943" s="1207"/>
      <c r="V943" s="1207"/>
      <c r="W943" s="1207"/>
      <c r="X943" s="1207"/>
      <c r="Y943" s="1207"/>
      <c r="Z943" s="1207"/>
      <c r="AA943" s="1207"/>
      <c r="AB943" s="1207"/>
      <c r="AC943" s="1207"/>
      <c r="AD943" s="1207"/>
      <c r="AE943" s="1207"/>
      <c r="AF943" s="1207"/>
      <c r="AG943" s="1207"/>
      <c r="AH943" s="1207"/>
      <c r="AI943" s="1207"/>
      <c r="AJ943" s="1207"/>
      <c r="AK943" s="1207"/>
      <c r="AL943" s="1207"/>
      <c r="AM943" s="1207"/>
      <c r="AN943" s="1207"/>
      <c r="AO943" s="1207"/>
      <c r="AP943" s="1207"/>
      <c r="AQ943" s="1207"/>
      <c r="AR943" s="1207"/>
      <c r="AS943" s="1207"/>
      <c r="AT943" s="1207"/>
      <c r="AU943" s="1207"/>
      <c r="AV943" s="1207"/>
      <c r="AW943" s="1207"/>
      <c r="AX943" s="1207"/>
      <c r="AY943" s="1207"/>
      <c r="AZ943" s="1207"/>
      <c r="BA943" s="1207"/>
      <c r="BB943" s="1207"/>
    </row>
    <row r="944" spans="1:54" ht="15.5" x14ac:dyDescent="0.35">
      <c r="A944" s="1206"/>
      <c r="B944" s="1207"/>
      <c r="C944" s="1207"/>
      <c r="D944" s="1207"/>
      <c r="E944" s="1207"/>
      <c r="F944" s="1207"/>
      <c r="G944" s="1207"/>
      <c r="H944" s="1207"/>
      <c r="I944" s="1207"/>
      <c r="J944" s="1207"/>
      <c r="K944" s="1207"/>
      <c r="L944" s="1207"/>
      <c r="M944" s="1207"/>
      <c r="N944" s="1207"/>
      <c r="O944" s="1207"/>
      <c r="P944" s="1207"/>
      <c r="Q944" s="1207"/>
      <c r="R944" s="1207"/>
      <c r="S944" s="1207"/>
      <c r="T944" s="1207"/>
      <c r="U944" s="1207"/>
      <c r="V944" s="1207"/>
      <c r="W944" s="1207"/>
      <c r="X944" s="1207"/>
      <c r="Y944" s="1207"/>
      <c r="Z944" s="1207"/>
      <c r="AA944" s="1207"/>
      <c r="AB944" s="1207"/>
      <c r="AC944" s="1207"/>
      <c r="AD944" s="1207"/>
      <c r="AE944" s="1207"/>
      <c r="AF944" s="1207"/>
      <c r="AG944" s="1207"/>
      <c r="AH944" s="1207"/>
      <c r="AI944" s="1207"/>
      <c r="AJ944" s="1207"/>
      <c r="AK944" s="1207"/>
      <c r="AL944" s="1207"/>
      <c r="AM944" s="1207"/>
      <c r="AN944" s="1207"/>
      <c r="AO944" s="1207"/>
      <c r="AP944" s="1207"/>
      <c r="AQ944" s="1207"/>
      <c r="AR944" s="1207"/>
      <c r="AS944" s="1207"/>
      <c r="AT944" s="1207"/>
      <c r="AU944" s="1207"/>
      <c r="AV944" s="1207"/>
      <c r="AW944" s="1207"/>
      <c r="AX944" s="1207"/>
      <c r="AY944" s="1207"/>
      <c r="AZ944" s="1207"/>
      <c r="BA944" s="1207"/>
      <c r="BB944" s="1207"/>
    </row>
    <row r="945" spans="1:54" ht="15.5" x14ac:dyDescent="0.35">
      <c r="A945" s="1206"/>
      <c r="B945" s="1207"/>
      <c r="C945" s="1207"/>
      <c r="D945" s="1207"/>
      <c r="E945" s="1207"/>
      <c r="F945" s="1207"/>
      <c r="G945" s="1207"/>
      <c r="H945" s="1207"/>
      <c r="I945" s="1207"/>
      <c r="J945" s="1207"/>
      <c r="K945" s="1207"/>
      <c r="L945" s="1207"/>
      <c r="M945" s="1207"/>
      <c r="N945" s="1207"/>
      <c r="O945" s="1207"/>
      <c r="P945" s="1207"/>
      <c r="Q945" s="1207"/>
      <c r="R945" s="1207"/>
      <c r="S945" s="1207"/>
      <c r="T945" s="1207"/>
      <c r="U945" s="1207"/>
      <c r="V945" s="1207"/>
      <c r="W945" s="1207"/>
      <c r="X945" s="1207"/>
      <c r="Y945" s="1207"/>
      <c r="Z945" s="1207"/>
      <c r="AA945" s="1207"/>
      <c r="AB945" s="1207"/>
      <c r="AC945" s="1207"/>
      <c r="AD945" s="1207"/>
      <c r="AE945" s="1207"/>
      <c r="AF945" s="1207"/>
      <c r="AG945" s="1207"/>
      <c r="AH945" s="1207"/>
      <c r="AI945" s="1207"/>
      <c r="AJ945" s="1207"/>
      <c r="AK945" s="1207"/>
      <c r="AL945" s="1207"/>
      <c r="AM945" s="1207"/>
      <c r="AN945" s="1207"/>
      <c r="AO945" s="1207"/>
      <c r="AP945" s="1207"/>
      <c r="AQ945" s="1207"/>
      <c r="AR945" s="1207"/>
      <c r="AS945" s="1207"/>
      <c r="AT945" s="1207"/>
      <c r="AU945" s="1207"/>
      <c r="AV945" s="1207"/>
      <c r="AW945" s="1207"/>
      <c r="AX945" s="1207"/>
      <c r="AY945" s="1207"/>
      <c r="AZ945" s="1207"/>
      <c r="BA945" s="1207"/>
      <c r="BB945" s="1207"/>
    </row>
    <row r="946" spans="1:54" ht="15.5" x14ac:dyDescent="0.35">
      <c r="A946" s="1206"/>
      <c r="B946" s="1207"/>
      <c r="C946" s="1207"/>
      <c r="D946" s="1207"/>
      <c r="E946" s="1207"/>
      <c r="F946" s="1207"/>
      <c r="G946" s="1207"/>
      <c r="H946" s="1207"/>
      <c r="I946" s="1207"/>
      <c r="J946" s="1207"/>
      <c r="K946" s="1207"/>
      <c r="L946" s="1207"/>
      <c r="M946" s="1207"/>
      <c r="N946" s="1207"/>
      <c r="O946" s="1207"/>
      <c r="P946" s="1207"/>
      <c r="Q946" s="1207"/>
      <c r="R946" s="1207"/>
      <c r="S946" s="1207"/>
      <c r="T946" s="1207"/>
      <c r="U946" s="1207"/>
      <c r="V946" s="1207"/>
      <c r="W946" s="1207"/>
      <c r="X946" s="1207"/>
      <c r="Y946" s="1207"/>
      <c r="Z946" s="1207"/>
      <c r="AA946" s="1207"/>
      <c r="AB946" s="1207"/>
      <c r="AC946" s="1207"/>
      <c r="AD946" s="1207"/>
      <c r="AE946" s="1207"/>
      <c r="AF946" s="1207"/>
      <c r="AG946" s="1207"/>
      <c r="AH946" s="1207"/>
      <c r="AI946" s="1207"/>
      <c r="AJ946" s="1207"/>
      <c r="AK946" s="1207"/>
      <c r="AL946" s="1207"/>
      <c r="AM946" s="1207"/>
      <c r="AN946" s="1207"/>
      <c r="AO946" s="1207"/>
      <c r="AP946" s="1207"/>
      <c r="AQ946" s="1207"/>
      <c r="AR946" s="1207"/>
      <c r="AS946" s="1207"/>
      <c r="AT946" s="1207"/>
      <c r="AU946" s="1207"/>
      <c r="AV946" s="1207"/>
      <c r="AW946" s="1207"/>
      <c r="AX946" s="1207"/>
      <c r="AY946" s="1207"/>
      <c r="AZ946" s="1207"/>
      <c r="BA946" s="1207"/>
      <c r="BB946" s="1207"/>
    </row>
    <row r="947" spans="1:54" ht="15.5" x14ac:dyDescent="0.35">
      <c r="A947" s="1206"/>
      <c r="B947" s="1207"/>
      <c r="C947" s="1207"/>
      <c r="D947" s="1207"/>
      <c r="E947" s="1207"/>
      <c r="F947" s="1207"/>
      <c r="G947" s="1207"/>
      <c r="H947" s="1207"/>
      <c r="I947" s="1207"/>
      <c r="J947" s="1207"/>
      <c r="K947" s="1207"/>
      <c r="L947" s="1207"/>
      <c r="M947" s="1207"/>
      <c r="N947" s="1207"/>
      <c r="O947" s="1207"/>
      <c r="P947" s="1207"/>
      <c r="Q947" s="1207"/>
      <c r="R947" s="1207"/>
      <c r="S947" s="1207"/>
      <c r="T947" s="1207"/>
      <c r="U947" s="1207"/>
      <c r="V947" s="1207"/>
      <c r="W947" s="1207"/>
      <c r="X947" s="1207"/>
      <c r="Y947" s="1207"/>
      <c r="Z947" s="1207"/>
      <c r="AA947" s="1207"/>
      <c r="AB947" s="1207"/>
      <c r="AC947" s="1207"/>
      <c r="AD947" s="1207"/>
      <c r="AE947" s="1207"/>
      <c r="AF947" s="1207"/>
      <c r="AG947" s="1207"/>
      <c r="AH947" s="1207"/>
      <c r="AI947" s="1207"/>
      <c r="AJ947" s="1207"/>
      <c r="AK947" s="1207"/>
      <c r="AL947" s="1207"/>
      <c r="AM947" s="1207"/>
      <c r="AN947" s="1207"/>
      <c r="AO947" s="1207"/>
      <c r="AP947" s="1207"/>
      <c r="AQ947" s="1207"/>
      <c r="AR947" s="1207"/>
      <c r="AS947" s="1207"/>
      <c r="AT947" s="1207"/>
      <c r="AU947" s="1207"/>
      <c r="AV947" s="1207"/>
      <c r="AW947" s="1207"/>
      <c r="AX947" s="1207"/>
      <c r="AY947" s="1207"/>
      <c r="AZ947" s="1207"/>
      <c r="BA947" s="1207"/>
      <c r="BB947" s="1207"/>
    </row>
    <row r="948" spans="1:54" ht="15.5" x14ac:dyDescent="0.35">
      <c r="A948" s="1206"/>
      <c r="B948" s="1207"/>
      <c r="C948" s="1207"/>
      <c r="D948" s="1207"/>
      <c r="E948" s="1207"/>
      <c r="F948" s="1207"/>
      <c r="G948" s="1207"/>
      <c r="H948" s="1207"/>
      <c r="I948" s="1207"/>
      <c r="J948" s="1207"/>
      <c r="K948" s="1207"/>
      <c r="L948" s="1207"/>
      <c r="M948" s="1207"/>
      <c r="N948" s="1207"/>
      <c r="O948" s="1207"/>
      <c r="P948" s="1207"/>
      <c r="Q948" s="1207"/>
      <c r="R948" s="1207"/>
      <c r="S948" s="1207"/>
      <c r="T948" s="1207"/>
      <c r="U948" s="1207"/>
      <c r="V948" s="1207"/>
      <c r="W948" s="1207"/>
      <c r="X948" s="1207"/>
      <c r="Y948" s="1207"/>
      <c r="Z948" s="1207"/>
      <c r="AA948" s="1207"/>
      <c r="AB948" s="1207"/>
      <c r="AC948" s="1207"/>
      <c r="AD948" s="1207"/>
      <c r="AE948" s="1207"/>
      <c r="AF948" s="1207"/>
      <c r="AG948" s="1207"/>
      <c r="AH948" s="1207"/>
      <c r="AI948" s="1207"/>
      <c r="AJ948" s="1207"/>
      <c r="AK948" s="1207"/>
      <c r="AL948" s="1207"/>
      <c r="AM948" s="1207"/>
      <c r="AN948" s="1207"/>
      <c r="AO948" s="1207"/>
      <c r="AP948" s="1207"/>
      <c r="AQ948" s="1207"/>
      <c r="AR948" s="1207"/>
      <c r="AS948" s="1207"/>
      <c r="AT948" s="1207"/>
      <c r="AU948" s="1207"/>
      <c r="AV948" s="1207"/>
      <c r="AW948" s="1207"/>
      <c r="AX948" s="1207"/>
      <c r="AY948" s="1207"/>
      <c r="AZ948" s="1207"/>
      <c r="BA948" s="1207"/>
      <c r="BB948" s="1207"/>
    </row>
    <row r="949" spans="1:54" ht="15.5" x14ac:dyDescent="0.35">
      <c r="A949" s="1206"/>
      <c r="B949" s="1207"/>
      <c r="C949" s="1207"/>
      <c r="D949" s="1207"/>
      <c r="E949" s="1207"/>
      <c r="F949" s="1207"/>
      <c r="G949" s="1207"/>
      <c r="H949" s="1207"/>
      <c r="I949" s="1207"/>
      <c r="J949" s="1207"/>
      <c r="K949" s="1207"/>
      <c r="L949" s="1207"/>
      <c r="M949" s="1207"/>
      <c r="N949" s="1207"/>
      <c r="O949" s="1207"/>
      <c r="P949" s="1207"/>
      <c r="Q949" s="1207"/>
      <c r="R949" s="1207"/>
      <c r="S949" s="1207"/>
      <c r="T949" s="1207"/>
      <c r="U949" s="1207"/>
      <c r="V949" s="1207"/>
      <c r="W949" s="1207"/>
      <c r="X949" s="1207"/>
      <c r="Y949" s="1207"/>
      <c r="Z949" s="1207"/>
      <c r="AA949" s="1207"/>
      <c r="AB949" s="1207"/>
      <c r="AC949" s="1207"/>
      <c r="AD949" s="1207"/>
      <c r="AE949" s="1207"/>
      <c r="AF949" s="1207"/>
      <c r="AG949" s="1207"/>
      <c r="AH949" s="1207"/>
      <c r="AI949" s="1207"/>
      <c r="AJ949" s="1207"/>
      <c r="AK949" s="1207"/>
      <c r="AL949" s="1207"/>
      <c r="AM949" s="1207"/>
      <c r="AN949" s="1207"/>
      <c r="AO949" s="1207"/>
      <c r="AP949" s="1207"/>
      <c r="AQ949" s="1207"/>
      <c r="AR949" s="1207"/>
      <c r="AS949" s="1207"/>
      <c r="AT949" s="1207"/>
      <c r="AU949" s="1207"/>
      <c r="AV949" s="1207"/>
      <c r="AW949" s="1207"/>
      <c r="AX949" s="1207"/>
      <c r="AY949" s="1207"/>
      <c r="AZ949" s="1207"/>
      <c r="BA949" s="1207"/>
      <c r="BB949" s="1207"/>
    </row>
    <row r="950" spans="1:54" ht="15.5" x14ac:dyDescent="0.35">
      <c r="A950" s="1206"/>
      <c r="B950" s="1207"/>
      <c r="C950" s="1207"/>
      <c r="D950" s="1207"/>
      <c r="E950" s="1207"/>
      <c r="F950" s="1207"/>
      <c r="G950" s="1207"/>
      <c r="H950" s="1207"/>
      <c r="I950" s="1207"/>
      <c r="J950" s="1207"/>
      <c r="K950" s="1207"/>
      <c r="L950" s="1207"/>
      <c r="M950" s="1207"/>
      <c r="N950" s="1207"/>
      <c r="O950" s="1207"/>
      <c r="P950" s="1207"/>
      <c r="Q950" s="1207"/>
      <c r="R950" s="1207"/>
      <c r="S950" s="1207"/>
      <c r="T950" s="1207"/>
      <c r="U950" s="1207"/>
      <c r="V950" s="1207"/>
      <c r="W950" s="1207"/>
      <c r="X950" s="1207"/>
      <c r="Y950" s="1207"/>
      <c r="Z950" s="1207"/>
      <c r="AA950" s="1207"/>
      <c r="AB950" s="1207"/>
      <c r="AC950" s="1207"/>
      <c r="AD950" s="1207"/>
      <c r="AE950" s="1207"/>
      <c r="AF950" s="1207"/>
      <c r="AG950" s="1207"/>
      <c r="AH950" s="1207"/>
      <c r="AI950" s="1207"/>
      <c r="AJ950" s="1207"/>
      <c r="AK950" s="1207"/>
      <c r="AL950" s="1207"/>
      <c r="AM950" s="1207"/>
      <c r="AN950" s="1207"/>
      <c r="AO950" s="1207"/>
      <c r="AP950" s="1207"/>
      <c r="AQ950" s="1207"/>
      <c r="AR950" s="1207"/>
      <c r="AS950" s="1207"/>
      <c r="AT950" s="1207"/>
      <c r="AU950" s="1207"/>
      <c r="AV950" s="1207"/>
      <c r="AW950" s="1207"/>
      <c r="AX950" s="1207"/>
      <c r="AY950" s="1207"/>
      <c r="AZ950" s="1207"/>
      <c r="BA950" s="1207"/>
      <c r="BB950" s="1207"/>
    </row>
    <row r="951" spans="1:54" ht="15.5" x14ac:dyDescent="0.35">
      <c r="A951" s="1206"/>
      <c r="B951" s="1207"/>
      <c r="C951" s="1207"/>
      <c r="D951" s="1207"/>
      <c r="E951" s="1207"/>
      <c r="F951" s="1207"/>
      <c r="G951" s="1207"/>
      <c r="H951" s="1207"/>
      <c r="I951" s="1207"/>
      <c r="J951" s="1207"/>
      <c r="K951" s="1207"/>
      <c r="L951" s="1207"/>
      <c r="M951" s="1207"/>
      <c r="N951" s="1207"/>
      <c r="O951" s="1207"/>
      <c r="P951" s="1207"/>
      <c r="Q951" s="1207"/>
      <c r="R951" s="1207"/>
      <c r="S951" s="1207"/>
      <c r="T951" s="1207"/>
      <c r="U951" s="1207"/>
      <c r="V951" s="1207"/>
      <c r="W951" s="1207"/>
      <c r="X951" s="1207"/>
      <c r="Y951" s="1207"/>
      <c r="Z951" s="1207"/>
      <c r="AA951" s="1207"/>
      <c r="AB951" s="1207"/>
      <c r="AC951" s="1207"/>
      <c r="AD951" s="1207"/>
      <c r="AE951" s="1207"/>
      <c r="AF951" s="1207"/>
      <c r="AG951" s="1207"/>
      <c r="AH951" s="1207"/>
      <c r="AI951" s="1207"/>
      <c r="AJ951" s="1207"/>
      <c r="AK951" s="1207"/>
      <c r="AL951" s="1207"/>
      <c r="AM951" s="1207"/>
      <c r="AN951" s="1207"/>
      <c r="AO951" s="1207"/>
      <c r="AP951" s="1207"/>
      <c r="AQ951" s="1207"/>
      <c r="AR951" s="1207"/>
      <c r="AS951" s="1207"/>
      <c r="AT951" s="1207"/>
      <c r="AU951" s="1207"/>
      <c r="AV951" s="1207"/>
      <c r="AW951" s="1207"/>
      <c r="AX951" s="1207"/>
      <c r="AY951" s="1207"/>
      <c r="AZ951" s="1207"/>
      <c r="BA951" s="1207"/>
      <c r="BB951" s="1207"/>
    </row>
    <row r="952" spans="1:54" ht="15.5" x14ac:dyDescent="0.35">
      <c r="A952" s="1206"/>
      <c r="B952" s="1207"/>
      <c r="C952" s="1207"/>
      <c r="D952" s="1207"/>
      <c r="E952" s="1207"/>
      <c r="F952" s="1207"/>
      <c r="G952" s="1207"/>
      <c r="H952" s="1207"/>
      <c r="I952" s="1207"/>
      <c r="J952" s="1207"/>
      <c r="K952" s="1207"/>
      <c r="L952" s="1207"/>
      <c r="M952" s="1207"/>
      <c r="N952" s="1207"/>
      <c r="O952" s="1207"/>
      <c r="P952" s="1207"/>
      <c r="Q952" s="1207"/>
      <c r="R952" s="1207"/>
      <c r="S952" s="1207"/>
      <c r="T952" s="1207"/>
      <c r="U952" s="1207"/>
      <c r="V952" s="1207"/>
      <c r="W952" s="1207"/>
      <c r="X952" s="1207"/>
      <c r="Y952" s="1207"/>
      <c r="Z952" s="1207"/>
      <c r="AA952" s="1207"/>
      <c r="AB952" s="1207"/>
      <c r="AC952" s="1207"/>
      <c r="AD952" s="1207"/>
      <c r="AE952" s="1207"/>
      <c r="AF952" s="1207"/>
      <c r="AG952" s="1207"/>
      <c r="AH952" s="1207"/>
      <c r="AI952" s="1207"/>
      <c r="AJ952" s="1207"/>
      <c r="AK952" s="1207"/>
      <c r="AL952" s="1207"/>
      <c r="AM952" s="1207"/>
      <c r="AN952" s="1207"/>
      <c r="AO952" s="1207"/>
      <c r="AP952" s="1207"/>
      <c r="AQ952" s="1207"/>
      <c r="AR952" s="1207"/>
      <c r="AS952" s="1207"/>
      <c r="AT952" s="1207"/>
      <c r="AU952" s="1207"/>
      <c r="AV952" s="1207"/>
      <c r="AW952" s="1207"/>
      <c r="AX952" s="1207"/>
      <c r="AY952" s="1207"/>
      <c r="AZ952" s="1207"/>
      <c r="BA952" s="1207"/>
      <c r="BB952" s="1207"/>
    </row>
    <row r="953" spans="1:54" ht="15.5" x14ac:dyDescent="0.35">
      <c r="A953" s="1206"/>
      <c r="B953" s="1207"/>
      <c r="C953" s="1207"/>
      <c r="D953" s="1207"/>
      <c r="E953" s="1207"/>
      <c r="F953" s="1207"/>
      <c r="G953" s="1207"/>
      <c r="H953" s="1207"/>
      <c r="I953" s="1207"/>
      <c r="J953" s="1207"/>
      <c r="K953" s="1207"/>
      <c r="L953" s="1207"/>
      <c r="M953" s="1207"/>
      <c r="N953" s="1207"/>
      <c r="O953" s="1207"/>
      <c r="P953" s="1207"/>
      <c r="Q953" s="1207"/>
      <c r="R953" s="1207"/>
      <c r="S953" s="1207"/>
      <c r="T953" s="1207"/>
      <c r="U953" s="1207"/>
      <c r="V953" s="1207"/>
      <c r="W953" s="1207"/>
      <c r="X953" s="1207"/>
      <c r="Y953" s="1207"/>
      <c r="Z953" s="1207"/>
      <c r="AA953" s="1207"/>
      <c r="AB953" s="1207"/>
      <c r="AC953" s="1207"/>
      <c r="AD953" s="1207"/>
      <c r="AE953" s="1207"/>
      <c r="AF953" s="1207"/>
      <c r="AG953" s="1207"/>
      <c r="AH953" s="1207"/>
      <c r="AI953" s="1207"/>
      <c r="AJ953" s="1207"/>
      <c r="AK953" s="1207"/>
      <c r="AL953" s="1207"/>
      <c r="AM953" s="1207"/>
      <c r="AN953" s="1207"/>
      <c r="AO953" s="1207"/>
      <c r="AP953" s="1207"/>
      <c r="AQ953" s="1207"/>
      <c r="AR953" s="1207"/>
      <c r="AS953" s="1207"/>
      <c r="AT953" s="1207"/>
      <c r="AU953" s="1207"/>
      <c r="AV953" s="1207"/>
      <c r="AW953" s="1207"/>
      <c r="AX953" s="1207"/>
      <c r="AY953" s="1207"/>
      <c r="AZ953" s="1207"/>
      <c r="BA953" s="1207"/>
      <c r="BB953" s="1207"/>
    </row>
    <row r="954" spans="1:54" ht="15.5" x14ac:dyDescent="0.35">
      <c r="A954" s="1206"/>
      <c r="B954" s="1207"/>
      <c r="C954" s="1207"/>
      <c r="D954" s="1207"/>
      <c r="E954" s="1207"/>
      <c r="F954" s="1207"/>
      <c r="G954" s="1207"/>
      <c r="H954" s="1207"/>
      <c r="I954" s="1207"/>
      <c r="J954" s="1207"/>
      <c r="K954" s="1207"/>
      <c r="L954" s="1207"/>
      <c r="M954" s="1207"/>
      <c r="N954" s="1207"/>
      <c r="O954" s="1207"/>
      <c r="P954" s="1207"/>
      <c r="Q954" s="1207"/>
      <c r="R954" s="1207"/>
      <c r="S954" s="1207"/>
      <c r="T954" s="1207"/>
      <c r="U954" s="1207"/>
      <c r="V954" s="1207"/>
      <c r="W954" s="1207"/>
      <c r="X954" s="1207"/>
      <c r="Y954" s="1207"/>
      <c r="Z954" s="1207"/>
      <c r="AA954" s="1207"/>
      <c r="AB954" s="1207"/>
      <c r="AC954" s="1207"/>
      <c r="AD954" s="1207"/>
      <c r="AE954" s="1207"/>
      <c r="AF954" s="1207"/>
      <c r="AG954" s="1207"/>
      <c r="AH954" s="1207"/>
      <c r="AI954" s="1207"/>
      <c r="AJ954" s="1207"/>
      <c r="AK954" s="1207"/>
      <c r="AL954" s="1207"/>
      <c r="AM954" s="1207"/>
      <c r="AN954" s="1207"/>
      <c r="AO954" s="1207"/>
      <c r="AP954" s="1207"/>
      <c r="AQ954" s="1207"/>
      <c r="AR954" s="1207"/>
      <c r="AS954" s="1207"/>
      <c r="AT954" s="1207"/>
      <c r="AU954" s="1207"/>
      <c r="AV954" s="1207"/>
      <c r="AW954" s="1207"/>
      <c r="AX954" s="1207"/>
      <c r="AY954" s="1207"/>
      <c r="AZ954" s="1207"/>
      <c r="BA954" s="1207"/>
      <c r="BB954" s="1207"/>
    </row>
    <row r="955" spans="1:54" ht="15.5" x14ac:dyDescent="0.35">
      <c r="A955" s="1206"/>
      <c r="B955" s="1207"/>
      <c r="C955" s="1207"/>
      <c r="D955" s="1207"/>
      <c r="E955" s="1207"/>
      <c r="F955" s="1207"/>
      <c r="G955" s="1207"/>
      <c r="H955" s="1207"/>
      <c r="I955" s="1207"/>
      <c r="J955" s="1207"/>
      <c r="K955" s="1207"/>
      <c r="L955" s="1207"/>
      <c r="M955" s="1207"/>
      <c r="N955" s="1207"/>
      <c r="O955" s="1207"/>
      <c r="P955" s="1207"/>
      <c r="Q955" s="1207"/>
      <c r="R955" s="1207"/>
      <c r="S955" s="1207"/>
      <c r="T955" s="1207"/>
      <c r="U955" s="1207"/>
      <c r="V955" s="1207"/>
      <c r="W955" s="1207"/>
      <c r="X955" s="1207"/>
      <c r="Y955" s="1207"/>
      <c r="Z955" s="1207"/>
      <c r="AA955" s="1207"/>
      <c r="AB955" s="1207"/>
      <c r="AC955" s="1207"/>
      <c r="AD955" s="1207"/>
      <c r="AE955" s="1207"/>
      <c r="AF955" s="1207"/>
      <c r="AG955" s="1207"/>
      <c r="AH955" s="1207"/>
      <c r="AI955" s="1207"/>
      <c r="AJ955" s="1207"/>
      <c r="AK955" s="1207"/>
      <c r="AL955" s="1207"/>
      <c r="AM955" s="1207"/>
      <c r="AN955" s="1207"/>
      <c r="AO955" s="1207"/>
      <c r="AP955" s="1207"/>
      <c r="AQ955" s="1207"/>
      <c r="AR955" s="1207"/>
      <c r="AS955" s="1207"/>
      <c r="AT955" s="1207"/>
      <c r="AU955" s="1207"/>
      <c r="AV955" s="1207"/>
      <c r="AW955" s="1207"/>
      <c r="AX955" s="1207"/>
      <c r="AY955" s="1207"/>
      <c r="AZ955" s="1207"/>
      <c r="BA955" s="1207"/>
      <c r="BB955" s="1207"/>
    </row>
    <row r="956" spans="1:54" ht="15.5" x14ac:dyDescent="0.35">
      <c r="A956" s="1206"/>
      <c r="B956" s="1207"/>
      <c r="C956" s="1207"/>
      <c r="D956" s="1207"/>
      <c r="E956" s="1207"/>
      <c r="F956" s="1207"/>
      <c r="G956" s="1207"/>
      <c r="H956" s="1207"/>
      <c r="I956" s="1207"/>
      <c r="J956" s="1207"/>
      <c r="K956" s="1207"/>
      <c r="L956" s="1207"/>
      <c r="M956" s="1207"/>
      <c r="N956" s="1207"/>
      <c r="O956" s="1207"/>
      <c r="P956" s="1207"/>
      <c r="Q956" s="1207"/>
      <c r="R956" s="1207"/>
      <c r="S956" s="1207"/>
      <c r="T956" s="1207"/>
      <c r="U956" s="1207"/>
      <c r="V956" s="1207"/>
      <c r="W956" s="1207"/>
      <c r="X956" s="1207"/>
      <c r="Y956" s="1207"/>
      <c r="Z956" s="1207"/>
      <c r="AA956" s="1207"/>
      <c r="AB956" s="1207"/>
      <c r="AC956" s="1207"/>
      <c r="AD956" s="1207"/>
      <c r="AE956" s="1207"/>
      <c r="AF956" s="1207"/>
      <c r="AG956" s="1207"/>
      <c r="AH956" s="1207"/>
      <c r="AI956" s="1207"/>
      <c r="AJ956" s="1207"/>
      <c r="AK956" s="1207"/>
      <c r="AL956" s="1207"/>
      <c r="AM956" s="1207"/>
      <c r="AN956" s="1207"/>
      <c r="AO956" s="1207"/>
      <c r="AP956" s="1207"/>
      <c r="AQ956" s="1207"/>
      <c r="AR956" s="1207"/>
      <c r="AS956" s="1207"/>
      <c r="AT956" s="1207"/>
      <c r="AU956" s="1207"/>
      <c r="AV956" s="1207"/>
      <c r="AW956" s="1207"/>
      <c r="AX956" s="1207"/>
      <c r="AY956" s="1207"/>
      <c r="AZ956" s="1207"/>
      <c r="BA956" s="1207"/>
      <c r="BB956" s="1207"/>
    </row>
    <row r="957" spans="1:54" ht="15.5" x14ac:dyDescent="0.35">
      <c r="A957" s="1206"/>
      <c r="B957" s="1207"/>
      <c r="C957" s="1207"/>
      <c r="D957" s="1207"/>
      <c r="E957" s="1207"/>
      <c r="F957" s="1207"/>
      <c r="G957" s="1207"/>
      <c r="H957" s="1207"/>
      <c r="I957" s="1207"/>
      <c r="J957" s="1207"/>
      <c r="K957" s="1207"/>
      <c r="L957" s="1207"/>
      <c r="M957" s="1207"/>
      <c r="N957" s="1207"/>
      <c r="O957" s="1207"/>
      <c r="P957" s="1207"/>
      <c r="Q957" s="1207"/>
      <c r="R957" s="1207"/>
      <c r="S957" s="1207"/>
      <c r="T957" s="1207"/>
      <c r="U957" s="1207"/>
      <c r="V957" s="1207"/>
      <c r="W957" s="1207"/>
      <c r="X957" s="1207"/>
      <c r="Y957" s="1207"/>
      <c r="Z957" s="1207"/>
      <c r="AA957" s="1207"/>
      <c r="AB957" s="1207"/>
      <c r="AC957" s="1207"/>
      <c r="AD957" s="1207"/>
      <c r="AE957" s="1207"/>
      <c r="AF957" s="1207"/>
      <c r="AG957" s="1207"/>
      <c r="AH957" s="1207"/>
      <c r="AI957" s="1207"/>
      <c r="AJ957" s="1207"/>
      <c r="AK957" s="1207"/>
      <c r="AL957" s="1207"/>
      <c r="AM957" s="1207"/>
      <c r="AN957" s="1207"/>
      <c r="AO957" s="1207"/>
      <c r="AP957" s="1207"/>
      <c r="AQ957" s="1207"/>
      <c r="AR957" s="1207"/>
      <c r="AS957" s="1207"/>
      <c r="AT957" s="1207"/>
      <c r="AU957" s="1207"/>
      <c r="AV957" s="1207"/>
      <c r="AW957" s="1207"/>
      <c r="AX957" s="1207"/>
      <c r="AY957" s="1207"/>
      <c r="AZ957" s="1207"/>
      <c r="BA957" s="1207"/>
      <c r="BB957" s="1207"/>
    </row>
    <row r="958" spans="1:54" ht="15.5" x14ac:dyDescent="0.35">
      <c r="A958" s="1206"/>
      <c r="B958" s="1207"/>
      <c r="C958" s="1207"/>
      <c r="D958" s="1207"/>
      <c r="E958" s="1207"/>
      <c r="F958" s="1207"/>
      <c r="G958" s="1207"/>
      <c r="H958" s="1207"/>
      <c r="I958" s="1207"/>
      <c r="J958" s="1207"/>
      <c r="K958" s="1207"/>
      <c r="L958" s="1207"/>
      <c r="M958" s="1207"/>
      <c r="N958" s="1207"/>
      <c r="O958" s="1207"/>
      <c r="P958" s="1207"/>
      <c r="Q958" s="1207"/>
      <c r="R958" s="1207"/>
      <c r="S958" s="1207"/>
      <c r="T958" s="1207"/>
      <c r="U958" s="1207"/>
      <c r="V958" s="1207"/>
      <c r="W958" s="1207"/>
      <c r="X958" s="1207"/>
      <c r="Y958" s="1207"/>
      <c r="Z958" s="1207"/>
      <c r="AA958" s="1207"/>
      <c r="AB958" s="1207"/>
      <c r="AC958" s="1207"/>
      <c r="AD958" s="1207"/>
      <c r="AE958" s="1207"/>
      <c r="AF958" s="1207"/>
      <c r="AG958" s="1207"/>
      <c r="AH958" s="1207"/>
      <c r="AI958" s="1207"/>
      <c r="AJ958" s="1207"/>
      <c r="AK958" s="1207"/>
      <c r="AL958" s="1207"/>
      <c r="AM958" s="1207"/>
      <c r="AN958" s="1207"/>
      <c r="AO958" s="1207"/>
      <c r="AP958" s="1207"/>
      <c r="AQ958" s="1207"/>
      <c r="AR958" s="1207"/>
      <c r="AS958" s="1207"/>
      <c r="AT958" s="1207"/>
      <c r="AU958" s="1207"/>
      <c r="AV958" s="1207"/>
      <c r="AW958" s="1207"/>
      <c r="AX958" s="1207"/>
      <c r="AY958" s="1207"/>
      <c r="AZ958" s="1207"/>
      <c r="BA958" s="1207"/>
      <c r="BB958" s="1207"/>
    </row>
    <row r="959" spans="1:54" ht="15.5" x14ac:dyDescent="0.35">
      <c r="A959" s="1206"/>
      <c r="B959" s="1207"/>
      <c r="C959" s="1207"/>
      <c r="D959" s="1207"/>
      <c r="E959" s="1207"/>
      <c r="F959" s="1207"/>
      <c r="G959" s="1207"/>
      <c r="H959" s="1207"/>
      <c r="I959" s="1207"/>
      <c r="J959" s="1207"/>
      <c r="K959" s="1207"/>
      <c r="L959" s="1207"/>
      <c r="M959" s="1207"/>
      <c r="N959" s="1207"/>
      <c r="O959" s="1207"/>
      <c r="P959" s="1207"/>
      <c r="Q959" s="1207"/>
      <c r="R959" s="1207"/>
      <c r="S959" s="1207"/>
      <c r="T959" s="1207"/>
      <c r="U959" s="1207"/>
      <c r="V959" s="1207"/>
      <c r="W959" s="1207"/>
      <c r="X959" s="1207"/>
      <c r="Y959" s="1207"/>
      <c r="Z959" s="1207"/>
      <c r="AA959" s="1207"/>
      <c r="AB959" s="1207"/>
      <c r="AC959" s="1207"/>
      <c r="AD959" s="1207"/>
      <c r="AE959" s="1207"/>
      <c r="AF959" s="1207"/>
      <c r="AG959" s="1207"/>
      <c r="AH959" s="1207"/>
      <c r="AI959" s="1207"/>
      <c r="AJ959" s="1207"/>
      <c r="AK959" s="1207"/>
      <c r="AL959" s="1207"/>
      <c r="AM959" s="1207"/>
      <c r="AN959" s="1207"/>
      <c r="AO959" s="1207"/>
      <c r="AP959" s="1207"/>
      <c r="AQ959" s="1207"/>
      <c r="AR959" s="1207"/>
      <c r="AS959" s="1207"/>
      <c r="AT959" s="1207"/>
      <c r="AU959" s="1207"/>
      <c r="AV959" s="1207"/>
      <c r="AW959" s="1207"/>
      <c r="AX959" s="1207"/>
      <c r="AY959" s="1207"/>
      <c r="AZ959" s="1207"/>
      <c r="BA959" s="1207"/>
      <c r="BB959" s="1207"/>
    </row>
    <row r="960" spans="1:54" ht="15.5" x14ac:dyDescent="0.35">
      <c r="A960" s="1206"/>
      <c r="B960" s="1207"/>
      <c r="C960" s="1207"/>
      <c r="D960" s="1207"/>
      <c r="E960" s="1207"/>
      <c r="F960" s="1207"/>
      <c r="G960" s="1207"/>
      <c r="H960" s="1207"/>
      <c r="I960" s="1207"/>
      <c r="J960" s="1207"/>
      <c r="K960" s="1207"/>
      <c r="L960" s="1207"/>
      <c r="M960" s="1207"/>
      <c r="N960" s="1207"/>
      <c r="O960" s="1207"/>
      <c r="P960" s="1207"/>
      <c r="Q960" s="1207"/>
      <c r="R960" s="1207"/>
      <c r="S960" s="1207"/>
      <c r="T960" s="1207"/>
      <c r="U960" s="1207"/>
      <c r="V960" s="1207"/>
      <c r="W960" s="1207"/>
      <c r="X960" s="1207"/>
      <c r="Y960" s="1207"/>
      <c r="Z960" s="1207"/>
      <c r="AA960" s="1207"/>
      <c r="AB960" s="1207"/>
      <c r="AC960" s="1207"/>
      <c r="AD960" s="1207"/>
      <c r="AE960" s="1207"/>
      <c r="AF960" s="1207"/>
      <c r="AG960" s="1207"/>
      <c r="AH960" s="1207"/>
      <c r="AI960" s="1207"/>
      <c r="AJ960" s="1207"/>
      <c r="AK960" s="1207"/>
      <c r="AL960" s="1207"/>
      <c r="AM960" s="1207"/>
      <c r="AN960" s="1207"/>
      <c r="AO960" s="1207"/>
      <c r="AP960" s="1207"/>
      <c r="AQ960" s="1207"/>
      <c r="AR960" s="1207"/>
      <c r="AS960" s="1207"/>
      <c r="AT960" s="1207"/>
      <c r="AU960" s="1207"/>
      <c r="AV960" s="1207"/>
      <c r="AW960" s="1207"/>
      <c r="AX960" s="1207"/>
      <c r="AY960" s="1207"/>
      <c r="AZ960" s="1207"/>
      <c r="BA960" s="1207"/>
      <c r="BB960" s="1207"/>
    </row>
    <row r="961" spans="1:54" ht="15.5" x14ac:dyDescent="0.35">
      <c r="A961" s="1206"/>
      <c r="B961" s="1207"/>
      <c r="C961" s="1207"/>
      <c r="D961" s="1207"/>
      <c r="E961" s="1207"/>
      <c r="F961" s="1207"/>
      <c r="G961" s="1207"/>
      <c r="H961" s="1207"/>
      <c r="I961" s="1207"/>
      <c r="J961" s="1207"/>
      <c r="K961" s="1207"/>
      <c r="L961" s="1207"/>
      <c r="M961" s="1207"/>
      <c r="N961" s="1207"/>
      <c r="O961" s="1207"/>
      <c r="P961" s="1207"/>
      <c r="Q961" s="1207"/>
      <c r="R961" s="1207"/>
      <c r="S961" s="1207"/>
      <c r="T961" s="1207"/>
      <c r="U961" s="1207"/>
      <c r="V961" s="1207"/>
      <c r="W961" s="1207"/>
      <c r="X961" s="1207"/>
      <c r="Y961" s="1207"/>
      <c r="Z961" s="1207"/>
      <c r="AA961" s="1207"/>
      <c r="AB961" s="1207"/>
      <c r="AC961" s="1207"/>
      <c r="AD961" s="1207"/>
      <c r="AE961" s="1207"/>
      <c r="AF961" s="1207"/>
      <c r="AG961" s="1207"/>
      <c r="AH961" s="1207"/>
      <c r="AI961" s="1207"/>
      <c r="AJ961" s="1207"/>
      <c r="AK961" s="1207"/>
      <c r="AL961" s="1207"/>
      <c r="AM961" s="1207"/>
      <c r="AN961" s="1207"/>
      <c r="AO961" s="1207"/>
      <c r="AP961" s="1207"/>
      <c r="AQ961" s="1207"/>
      <c r="AR961" s="1207"/>
      <c r="AS961" s="1207"/>
      <c r="AT961" s="1207"/>
      <c r="AU961" s="1207"/>
      <c r="AV961" s="1207"/>
      <c r="AW961" s="1207"/>
      <c r="AX961" s="1207"/>
      <c r="AY961" s="1207"/>
      <c r="AZ961" s="1207"/>
      <c r="BA961" s="1207"/>
      <c r="BB961" s="1207"/>
    </row>
    <row r="962" spans="1:54" ht="15.5" x14ac:dyDescent="0.35">
      <c r="A962" s="1206"/>
      <c r="B962" s="1207"/>
      <c r="C962" s="1207"/>
      <c r="D962" s="1207"/>
      <c r="E962" s="1207"/>
      <c r="F962" s="1207"/>
      <c r="G962" s="1207"/>
      <c r="H962" s="1207"/>
      <c r="I962" s="1207"/>
      <c r="J962" s="1207"/>
      <c r="K962" s="1207"/>
      <c r="L962" s="1207"/>
      <c r="M962" s="1207"/>
      <c r="N962" s="1207"/>
      <c r="O962" s="1207"/>
      <c r="P962" s="1207"/>
      <c r="Q962" s="1207"/>
      <c r="R962" s="1207"/>
      <c r="S962" s="1207"/>
      <c r="T962" s="1207"/>
      <c r="U962" s="1207"/>
      <c r="V962" s="1207"/>
      <c r="W962" s="1207"/>
      <c r="X962" s="1207"/>
      <c r="Y962" s="1207"/>
      <c r="Z962" s="1207"/>
      <c r="AA962" s="1207"/>
      <c r="AB962" s="1207"/>
      <c r="AC962" s="1207"/>
      <c r="AD962" s="1207"/>
      <c r="AE962" s="1207"/>
      <c r="AF962" s="1207"/>
      <c r="AG962" s="1207"/>
      <c r="AH962" s="1207"/>
      <c r="AI962" s="1207"/>
      <c r="AJ962" s="1207"/>
      <c r="AK962" s="1207"/>
      <c r="AL962" s="1207"/>
      <c r="AM962" s="1207"/>
      <c r="AN962" s="1207"/>
      <c r="AO962" s="1207"/>
      <c r="AP962" s="1207"/>
      <c r="AQ962" s="1207"/>
      <c r="AR962" s="1207"/>
      <c r="AS962" s="1207"/>
      <c r="AT962" s="1207"/>
      <c r="AU962" s="1207"/>
      <c r="AV962" s="1207"/>
      <c r="AW962" s="1207"/>
      <c r="AX962" s="1207"/>
      <c r="AY962" s="1207"/>
      <c r="AZ962" s="1207"/>
      <c r="BA962" s="1207"/>
      <c r="BB962" s="1207"/>
    </row>
    <row r="963" spans="1:54" ht="15.5" x14ac:dyDescent="0.35">
      <c r="A963" s="1206"/>
      <c r="B963" s="1207"/>
      <c r="C963" s="1207"/>
      <c r="D963" s="1207"/>
      <c r="E963" s="1207"/>
      <c r="F963" s="1207"/>
      <c r="G963" s="1207"/>
      <c r="H963" s="1207"/>
      <c r="I963" s="1207"/>
      <c r="J963" s="1207"/>
      <c r="K963" s="1207"/>
      <c r="L963" s="1207"/>
      <c r="M963" s="1207"/>
      <c r="N963" s="1207"/>
      <c r="O963" s="1207"/>
      <c r="P963" s="1207"/>
      <c r="Q963" s="1207"/>
      <c r="R963" s="1207"/>
      <c r="S963" s="1207"/>
      <c r="T963" s="1207"/>
      <c r="U963" s="1207"/>
      <c r="V963" s="1207"/>
      <c r="W963" s="1207"/>
      <c r="X963" s="1207"/>
      <c r="Y963" s="1207"/>
      <c r="Z963" s="1207"/>
      <c r="AA963" s="1207"/>
      <c r="AB963" s="1207"/>
      <c r="AC963" s="1207"/>
      <c r="AD963" s="1207"/>
      <c r="AE963" s="1207"/>
      <c r="AF963" s="1207"/>
      <c r="AG963" s="1207"/>
      <c r="AH963" s="1207"/>
      <c r="AI963" s="1207"/>
      <c r="AJ963" s="1207"/>
      <c r="AK963" s="1207"/>
      <c r="AL963" s="1207"/>
      <c r="AM963" s="1207"/>
      <c r="AN963" s="1207"/>
      <c r="AO963" s="1207"/>
      <c r="AP963" s="1207"/>
      <c r="AQ963" s="1207"/>
      <c r="AR963" s="1207"/>
      <c r="AS963" s="1207"/>
      <c r="AT963" s="1207"/>
      <c r="AU963" s="1207"/>
      <c r="AV963" s="1207"/>
      <c r="AW963" s="1207"/>
      <c r="AX963" s="1207"/>
      <c r="AY963" s="1207"/>
      <c r="AZ963" s="1207"/>
      <c r="BA963" s="1207"/>
      <c r="BB963" s="1207"/>
    </row>
    <row r="964" spans="1:54" ht="15.5" x14ac:dyDescent="0.35">
      <c r="A964" s="1206"/>
      <c r="B964" s="1207"/>
      <c r="C964" s="1207"/>
      <c r="D964" s="1207"/>
      <c r="E964" s="1207"/>
      <c r="F964" s="1207"/>
      <c r="G964" s="1207"/>
      <c r="H964" s="1207"/>
      <c r="I964" s="1207"/>
      <c r="J964" s="1207"/>
      <c r="K964" s="1207"/>
      <c r="L964" s="1207"/>
      <c r="M964" s="1207"/>
      <c r="N964" s="1207"/>
      <c r="O964" s="1207"/>
      <c r="P964" s="1207"/>
      <c r="Q964" s="1207"/>
      <c r="R964" s="1207"/>
      <c r="S964" s="1207"/>
      <c r="T964" s="1207"/>
      <c r="U964" s="1207"/>
      <c r="V964" s="1207"/>
      <c r="W964" s="1207"/>
      <c r="X964" s="1207"/>
      <c r="Y964" s="1207"/>
      <c r="Z964" s="1207"/>
      <c r="AA964" s="1207"/>
      <c r="AB964" s="1207"/>
      <c r="AC964" s="1207"/>
      <c r="AD964" s="1207"/>
      <c r="AE964" s="1207"/>
      <c r="AF964" s="1207"/>
      <c r="AG964" s="1207"/>
      <c r="AH964" s="1207"/>
      <c r="AI964" s="1207"/>
      <c r="AJ964" s="1207"/>
      <c r="AK964" s="1207"/>
      <c r="AL964" s="1207"/>
      <c r="AM964" s="1207"/>
      <c r="AN964" s="1207"/>
      <c r="AO964" s="1207"/>
      <c r="AP964" s="1207"/>
      <c r="AQ964" s="1207"/>
      <c r="AR964" s="1207"/>
      <c r="AS964" s="1207"/>
      <c r="AT964" s="1207"/>
      <c r="AU964" s="1207"/>
      <c r="AV964" s="1207"/>
      <c r="AW964" s="1207"/>
      <c r="AX964" s="1207"/>
      <c r="AY964" s="1207"/>
      <c r="AZ964" s="1207"/>
      <c r="BA964" s="1207"/>
      <c r="BB964" s="1207"/>
    </row>
    <row r="965" spans="1:54" ht="15.5" x14ac:dyDescent="0.35">
      <c r="A965" s="1206"/>
      <c r="B965" s="1207"/>
      <c r="C965" s="1207"/>
      <c r="D965" s="1207"/>
      <c r="E965" s="1207"/>
      <c r="F965" s="1207"/>
      <c r="G965" s="1207"/>
      <c r="H965" s="1207"/>
      <c r="I965" s="1207"/>
      <c r="J965" s="1207"/>
      <c r="K965" s="1207"/>
      <c r="L965" s="1207"/>
      <c r="M965" s="1207"/>
      <c r="N965" s="1207"/>
      <c r="O965" s="1207"/>
      <c r="P965" s="1207"/>
      <c r="Q965" s="1207"/>
      <c r="R965" s="1207"/>
      <c r="S965" s="1207"/>
      <c r="T965" s="1207"/>
      <c r="U965" s="1207"/>
      <c r="V965" s="1207"/>
      <c r="W965" s="1207"/>
      <c r="X965" s="1207"/>
      <c r="Y965" s="1207"/>
      <c r="Z965" s="1207"/>
      <c r="AA965" s="1207"/>
      <c r="AB965" s="1207"/>
      <c r="AC965" s="1207"/>
      <c r="AD965" s="1207"/>
      <c r="AE965" s="1207"/>
      <c r="AF965" s="1207"/>
      <c r="AG965" s="1207"/>
      <c r="AH965" s="1207"/>
      <c r="AI965" s="1207"/>
      <c r="AJ965" s="1207"/>
      <c r="AK965" s="1207"/>
      <c r="AL965" s="1207"/>
      <c r="AM965" s="1207"/>
      <c r="AN965" s="1207"/>
      <c r="AO965" s="1207"/>
      <c r="AP965" s="1207"/>
      <c r="AQ965" s="1207"/>
      <c r="AR965" s="1207"/>
      <c r="AS965" s="1207"/>
      <c r="AT965" s="1207"/>
      <c r="AU965" s="1207"/>
      <c r="AV965" s="1207"/>
      <c r="AW965" s="1207"/>
      <c r="AX965" s="1207"/>
      <c r="AY965" s="1207"/>
      <c r="AZ965" s="1207"/>
      <c r="BA965" s="1207"/>
      <c r="BB965" s="1207"/>
    </row>
    <row r="966" spans="1:54" ht="15.5" x14ac:dyDescent="0.35">
      <c r="A966" s="1206"/>
      <c r="B966" s="1207"/>
      <c r="C966" s="1207"/>
      <c r="D966" s="1207"/>
      <c r="E966" s="1207"/>
      <c r="F966" s="1207"/>
      <c r="G966" s="1207"/>
      <c r="H966" s="1207"/>
      <c r="I966" s="1207"/>
      <c r="J966" s="1207"/>
      <c r="K966" s="1207"/>
      <c r="L966" s="1207"/>
      <c r="M966" s="1207"/>
      <c r="N966" s="1207"/>
      <c r="O966" s="1207"/>
      <c r="P966" s="1207"/>
      <c r="Q966" s="1207"/>
      <c r="R966" s="1207"/>
      <c r="S966" s="1207"/>
      <c r="T966" s="1207"/>
      <c r="U966" s="1207"/>
      <c r="V966" s="1207"/>
      <c r="W966" s="1207"/>
      <c r="X966" s="1207"/>
      <c r="Y966" s="1207"/>
      <c r="Z966" s="1207"/>
      <c r="AA966" s="1207"/>
      <c r="AB966" s="1207"/>
      <c r="AC966" s="1207"/>
      <c r="AD966" s="1207"/>
      <c r="AE966" s="1207"/>
      <c r="AF966" s="1207"/>
      <c r="AG966" s="1207"/>
      <c r="AH966" s="1207"/>
      <c r="AI966" s="1207"/>
      <c r="AJ966" s="1207"/>
      <c r="AK966" s="1207"/>
      <c r="AL966" s="1207"/>
      <c r="AM966" s="1207"/>
      <c r="AN966" s="1207"/>
      <c r="AO966" s="1207"/>
      <c r="AP966" s="1207"/>
      <c r="AQ966" s="1207"/>
      <c r="AR966" s="1207"/>
      <c r="AS966" s="1207"/>
      <c r="AT966" s="1207"/>
      <c r="AU966" s="1207"/>
      <c r="AV966" s="1207"/>
      <c r="AW966" s="1207"/>
      <c r="AX966" s="1207"/>
      <c r="AY966" s="1207"/>
      <c r="AZ966" s="1207"/>
      <c r="BA966" s="1207"/>
      <c r="BB966" s="1207"/>
    </row>
    <row r="967" spans="1:54" ht="15.5" x14ac:dyDescent="0.35">
      <c r="A967" s="1206"/>
      <c r="B967" s="1207"/>
      <c r="C967" s="1207"/>
      <c r="D967" s="1207"/>
      <c r="E967" s="1207"/>
      <c r="F967" s="1207"/>
      <c r="G967" s="1207"/>
      <c r="H967" s="1207"/>
      <c r="I967" s="1207"/>
      <c r="J967" s="1207"/>
      <c r="K967" s="1207"/>
      <c r="L967" s="1207"/>
      <c r="M967" s="1207"/>
      <c r="N967" s="1207"/>
      <c r="O967" s="1207"/>
      <c r="P967" s="1207"/>
      <c r="Q967" s="1207"/>
      <c r="R967" s="1207"/>
      <c r="S967" s="1207"/>
      <c r="T967" s="1207"/>
      <c r="U967" s="1207"/>
      <c r="V967" s="1207"/>
      <c r="W967" s="1207"/>
      <c r="X967" s="1207"/>
      <c r="Y967" s="1207"/>
      <c r="Z967" s="1207"/>
      <c r="AA967" s="1207"/>
      <c r="AB967" s="1207"/>
      <c r="AC967" s="1207"/>
      <c r="AD967" s="1207"/>
      <c r="AE967" s="1207"/>
      <c r="AF967" s="1207"/>
      <c r="AG967" s="1207"/>
      <c r="AH967" s="1207"/>
      <c r="AI967" s="1207"/>
      <c r="AJ967" s="1207"/>
      <c r="AK967" s="1207"/>
      <c r="AL967" s="1207"/>
      <c r="AM967" s="1207"/>
      <c r="AN967" s="1207"/>
      <c r="AO967" s="1207"/>
      <c r="AP967" s="1207"/>
      <c r="AQ967" s="1207"/>
      <c r="AR967" s="1207"/>
      <c r="AS967" s="1207"/>
      <c r="AT967" s="1207"/>
      <c r="AU967" s="1207"/>
      <c r="AV967" s="1207"/>
      <c r="AW967" s="1207"/>
      <c r="AX967" s="1207"/>
      <c r="AY967" s="1207"/>
      <c r="AZ967" s="1207"/>
      <c r="BA967" s="1207"/>
      <c r="BB967" s="1207"/>
    </row>
    <row r="968" spans="1:54" ht="15.5" x14ac:dyDescent="0.35">
      <c r="A968" s="1206"/>
      <c r="B968" s="1207"/>
      <c r="C968" s="1207"/>
      <c r="D968" s="1207"/>
      <c r="E968" s="1207"/>
      <c r="F968" s="1207"/>
      <c r="G968" s="1207"/>
      <c r="H968" s="1207"/>
      <c r="I968" s="1207"/>
      <c r="J968" s="1207"/>
      <c r="K968" s="1207"/>
      <c r="L968" s="1207"/>
      <c r="M968" s="1207"/>
      <c r="N968" s="1207"/>
      <c r="O968" s="1207"/>
      <c r="P968" s="1207"/>
      <c r="Q968" s="1207"/>
      <c r="R968" s="1207"/>
      <c r="S968" s="1207"/>
      <c r="T968" s="1207"/>
      <c r="U968" s="1207"/>
      <c r="V968" s="1207"/>
      <c r="W968" s="1207"/>
      <c r="X968" s="1207"/>
      <c r="Y968" s="1207"/>
      <c r="Z968" s="1207"/>
      <c r="AA968" s="1207"/>
      <c r="AB968" s="1207"/>
      <c r="AC968" s="1207"/>
      <c r="AD968" s="1207"/>
      <c r="AE968" s="1207"/>
      <c r="AF968" s="1207"/>
      <c r="AG968" s="1207"/>
      <c r="AH968" s="1207"/>
      <c r="AI968" s="1207"/>
      <c r="AJ968" s="1207"/>
      <c r="AK968" s="1207"/>
      <c r="AL968" s="1207"/>
      <c r="AM968" s="1207"/>
      <c r="AN968" s="1207"/>
      <c r="AO968" s="1207"/>
      <c r="AP968" s="1207"/>
      <c r="AQ968" s="1207"/>
      <c r="AR968" s="1207"/>
      <c r="AS968" s="1207"/>
      <c r="AT968" s="1207"/>
      <c r="AU968" s="1207"/>
      <c r="AV968" s="1207"/>
      <c r="AW968" s="1207"/>
      <c r="AX968" s="1207"/>
      <c r="AY968" s="1207"/>
      <c r="AZ968" s="1207"/>
      <c r="BA968" s="1207"/>
      <c r="BB968" s="1207"/>
    </row>
    <row r="969" spans="1:54" ht="15.5" x14ac:dyDescent="0.35">
      <c r="A969" s="1206"/>
      <c r="B969" s="1207"/>
      <c r="C969" s="1207"/>
      <c r="D969" s="1207"/>
      <c r="E969" s="1207"/>
      <c r="F969" s="1207"/>
      <c r="G969" s="1207"/>
      <c r="H969" s="1207"/>
      <c r="I969" s="1207"/>
      <c r="J969" s="1207"/>
      <c r="K969" s="1207"/>
      <c r="L969" s="1207"/>
      <c r="M969" s="1207"/>
      <c r="N969" s="1207"/>
      <c r="O969" s="1207"/>
      <c r="P969" s="1207"/>
      <c r="Q969" s="1207"/>
      <c r="R969" s="1207"/>
      <c r="S969" s="1207"/>
      <c r="T969" s="1207"/>
      <c r="U969" s="1207"/>
      <c r="V969" s="1207"/>
      <c r="W969" s="1207"/>
      <c r="X969" s="1207"/>
      <c r="Y969" s="1207"/>
      <c r="Z969" s="1207"/>
      <c r="AA969" s="1207"/>
      <c r="AB969" s="1207"/>
      <c r="AC969" s="1207"/>
      <c r="AD969" s="1207"/>
      <c r="AE969" s="1207"/>
      <c r="AF969" s="1207"/>
      <c r="AG969" s="1207"/>
      <c r="AH969" s="1207"/>
      <c r="AI969" s="1207"/>
      <c r="AJ969" s="1207"/>
      <c r="AK969" s="1207"/>
      <c r="AL969" s="1207"/>
      <c r="AM969" s="1207"/>
      <c r="AN969" s="1207"/>
      <c r="AO969" s="1207"/>
      <c r="AP969" s="1207"/>
      <c r="AQ969" s="1207"/>
      <c r="AR969" s="1207"/>
      <c r="AS969" s="1207"/>
      <c r="AT969" s="1207"/>
      <c r="AU969" s="1207"/>
      <c r="AV969" s="1207"/>
      <c r="AW969" s="1207"/>
      <c r="AX969" s="1207"/>
      <c r="AY969" s="1207"/>
      <c r="AZ969" s="1207"/>
      <c r="BA969" s="1207"/>
      <c r="BB969" s="1207"/>
    </row>
    <row r="970" spans="1:54" ht="15.5" x14ac:dyDescent="0.35">
      <c r="A970" s="1206"/>
      <c r="B970" s="1207"/>
      <c r="C970" s="1207"/>
      <c r="D970" s="1207"/>
      <c r="E970" s="1207"/>
      <c r="F970" s="1207"/>
      <c r="G970" s="1207"/>
      <c r="H970" s="1207"/>
      <c r="I970" s="1207"/>
      <c r="J970" s="1207"/>
      <c r="K970" s="1207"/>
      <c r="L970" s="1207"/>
      <c r="M970" s="1207"/>
      <c r="N970" s="1207"/>
      <c r="O970" s="1207"/>
      <c r="P970" s="1207"/>
      <c r="Q970" s="1207"/>
      <c r="R970" s="1207"/>
      <c r="S970" s="1207"/>
      <c r="T970" s="1207"/>
      <c r="U970" s="1207"/>
      <c r="V970" s="1207"/>
      <c r="W970" s="1207"/>
      <c r="X970" s="1207"/>
      <c r="Y970" s="1207"/>
      <c r="Z970" s="1207"/>
      <c r="AA970" s="1207"/>
      <c r="AB970" s="1207"/>
      <c r="AC970" s="1207"/>
      <c r="AD970" s="1207"/>
      <c r="AE970" s="1207"/>
      <c r="AF970" s="1207"/>
      <c r="AG970" s="1207"/>
      <c r="AH970" s="1207"/>
      <c r="AI970" s="1207"/>
      <c r="AJ970" s="1207"/>
      <c r="AK970" s="1207"/>
      <c r="AL970" s="1207"/>
      <c r="AM970" s="1207"/>
      <c r="AN970" s="1207"/>
      <c r="AO970" s="1207"/>
      <c r="AP970" s="1207"/>
      <c r="AQ970" s="1207"/>
      <c r="AR970" s="1207"/>
      <c r="AS970" s="1207"/>
      <c r="AT970" s="1207"/>
      <c r="AU970" s="1207"/>
      <c r="AV970" s="1207"/>
      <c r="AW970" s="1207"/>
      <c r="AX970" s="1207"/>
      <c r="AY970" s="1207"/>
      <c r="AZ970" s="1207"/>
      <c r="BA970" s="1207"/>
      <c r="BB970" s="1207"/>
    </row>
    <row r="971" spans="1:54" ht="15.5" x14ac:dyDescent="0.35">
      <c r="A971" s="1206"/>
      <c r="B971" s="1207"/>
      <c r="C971" s="1207"/>
      <c r="D971" s="1207"/>
      <c r="E971" s="1207"/>
      <c r="F971" s="1207"/>
      <c r="G971" s="1207"/>
      <c r="H971" s="1207"/>
      <c r="I971" s="1207"/>
      <c r="J971" s="1207"/>
      <c r="K971" s="1207"/>
      <c r="L971" s="1207"/>
      <c r="M971" s="1207"/>
      <c r="N971" s="1207"/>
      <c r="O971" s="1207"/>
      <c r="P971" s="1207"/>
      <c r="Q971" s="1207"/>
      <c r="R971" s="1207"/>
      <c r="S971" s="1207"/>
      <c r="T971" s="1207"/>
      <c r="U971" s="1207"/>
      <c r="V971" s="1207"/>
      <c r="W971" s="1207"/>
      <c r="X971" s="1207"/>
      <c r="Y971" s="1207"/>
      <c r="Z971" s="1207"/>
      <c r="AA971" s="1207"/>
      <c r="AB971" s="1207"/>
      <c r="AC971" s="1207"/>
      <c r="AD971" s="1207"/>
      <c r="AE971" s="1207"/>
      <c r="AF971" s="1207"/>
      <c r="AG971" s="1207"/>
      <c r="AH971" s="1207"/>
      <c r="AI971" s="1207"/>
      <c r="AJ971" s="1207"/>
      <c r="AK971" s="1207"/>
      <c r="AL971" s="1207"/>
      <c r="AM971" s="1207"/>
      <c r="AN971" s="1207"/>
      <c r="AO971" s="1207"/>
      <c r="AP971" s="1207"/>
      <c r="AQ971" s="1207"/>
      <c r="AR971" s="1207"/>
      <c r="AS971" s="1207"/>
      <c r="AT971" s="1207"/>
      <c r="AU971" s="1207"/>
      <c r="AV971" s="1207"/>
      <c r="AW971" s="1207"/>
      <c r="AX971" s="1207"/>
      <c r="AY971" s="1207"/>
      <c r="AZ971" s="1207"/>
      <c r="BA971" s="1207"/>
      <c r="BB971" s="1207"/>
    </row>
    <row r="972" spans="1:54" ht="15.5" x14ac:dyDescent="0.35">
      <c r="A972" s="1206"/>
      <c r="B972" s="1207"/>
      <c r="C972" s="1207"/>
      <c r="D972" s="1207"/>
      <c r="E972" s="1207"/>
      <c r="F972" s="1207"/>
      <c r="G972" s="1207"/>
      <c r="H972" s="1207"/>
      <c r="I972" s="1207"/>
      <c r="J972" s="1207"/>
      <c r="K972" s="1207"/>
      <c r="L972" s="1207"/>
      <c r="M972" s="1207"/>
      <c r="N972" s="1207"/>
      <c r="O972" s="1207"/>
      <c r="P972" s="1207"/>
      <c r="Q972" s="1207"/>
      <c r="R972" s="1207"/>
      <c r="S972" s="1207"/>
      <c r="T972" s="1207"/>
      <c r="U972" s="1207"/>
      <c r="V972" s="1207"/>
      <c r="W972" s="1207"/>
      <c r="X972" s="1207"/>
      <c r="Y972" s="1207"/>
      <c r="Z972" s="1207"/>
      <c r="AA972" s="1207"/>
      <c r="AB972" s="1207"/>
      <c r="AC972" s="1207"/>
      <c r="AD972" s="1207"/>
      <c r="AE972" s="1207"/>
      <c r="AF972" s="1207"/>
      <c r="AG972" s="1207"/>
      <c r="AH972" s="1207"/>
      <c r="AI972" s="1207"/>
      <c r="AJ972" s="1207"/>
      <c r="AK972" s="1207"/>
      <c r="AL972" s="1207"/>
      <c r="AM972" s="1207"/>
      <c r="AN972" s="1207"/>
      <c r="AO972" s="1207"/>
      <c r="AP972" s="1207"/>
      <c r="AQ972" s="1207"/>
      <c r="AR972" s="1207"/>
      <c r="AS972" s="1207"/>
      <c r="AT972" s="1207"/>
      <c r="AU972" s="1207"/>
      <c r="AV972" s="1207"/>
      <c r="AW972" s="1207"/>
      <c r="AX972" s="1207"/>
      <c r="AY972" s="1207"/>
      <c r="AZ972" s="1207"/>
      <c r="BA972" s="1207"/>
      <c r="BB972" s="1207"/>
    </row>
    <row r="973" spans="1:54" ht="15.5" x14ac:dyDescent="0.35">
      <c r="A973" s="1206"/>
      <c r="B973" s="1207"/>
      <c r="C973" s="1207"/>
      <c r="D973" s="1207"/>
      <c r="E973" s="1207"/>
      <c r="F973" s="1207"/>
      <c r="G973" s="1207"/>
      <c r="H973" s="1207"/>
      <c r="I973" s="1207"/>
      <c r="J973" s="1207"/>
      <c r="K973" s="1207"/>
      <c r="L973" s="1207"/>
      <c r="M973" s="1207"/>
      <c r="N973" s="1207"/>
      <c r="O973" s="1207"/>
      <c r="P973" s="1207"/>
      <c r="Q973" s="1207"/>
      <c r="R973" s="1207"/>
      <c r="S973" s="1207"/>
      <c r="T973" s="1207"/>
      <c r="U973" s="1207"/>
      <c r="V973" s="1207"/>
      <c r="W973" s="1207"/>
      <c r="X973" s="1207"/>
      <c r="Y973" s="1207"/>
      <c r="Z973" s="1207"/>
      <c r="AA973" s="1207"/>
      <c r="AB973" s="1207"/>
      <c r="AC973" s="1207"/>
      <c r="AD973" s="1207"/>
      <c r="AE973" s="1207"/>
      <c r="AF973" s="1207"/>
      <c r="AG973" s="1207"/>
      <c r="AH973" s="1207"/>
      <c r="AI973" s="1207"/>
      <c r="AJ973" s="1207"/>
      <c r="AK973" s="1207"/>
      <c r="AL973" s="1207"/>
      <c r="AM973" s="1207"/>
      <c r="AN973" s="1207"/>
      <c r="AO973" s="1207"/>
      <c r="AP973" s="1207"/>
      <c r="AQ973" s="1207"/>
      <c r="AR973" s="1207"/>
      <c r="AS973" s="1207"/>
      <c r="AT973" s="1207"/>
      <c r="AU973" s="1207"/>
      <c r="AV973" s="1207"/>
      <c r="AW973" s="1207"/>
      <c r="AX973" s="1207"/>
      <c r="AY973" s="1207"/>
      <c r="AZ973" s="1207"/>
      <c r="BA973" s="1207"/>
      <c r="BB973" s="1207"/>
    </row>
    <row r="974" spans="1:54" ht="15.5" x14ac:dyDescent="0.35">
      <c r="A974" s="1206"/>
      <c r="B974" s="1207"/>
      <c r="C974" s="1207"/>
      <c r="D974" s="1207"/>
      <c r="E974" s="1207"/>
      <c r="F974" s="1207"/>
      <c r="G974" s="1207"/>
      <c r="H974" s="1207"/>
      <c r="I974" s="1207"/>
      <c r="J974" s="1207"/>
      <c r="K974" s="1207"/>
      <c r="L974" s="1207"/>
      <c r="M974" s="1207"/>
      <c r="N974" s="1207"/>
      <c r="O974" s="1207"/>
      <c r="P974" s="1207"/>
      <c r="Q974" s="1207"/>
      <c r="R974" s="1207"/>
      <c r="S974" s="1207"/>
      <c r="T974" s="1207"/>
      <c r="U974" s="1207"/>
      <c r="V974" s="1207"/>
      <c r="W974" s="1207"/>
      <c r="X974" s="1207"/>
      <c r="Y974" s="1207"/>
      <c r="Z974" s="1207"/>
      <c r="AA974" s="1207"/>
      <c r="AB974" s="1207"/>
      <c r="AC974" s="1207"/>
      <c r="AD974" s="1207"/>
      <c r="AE974" s="1207"/>
      <c r="AF974" s="1207"/>
      <c r="AG974" s="1207"/>
      <c r="AH974" s="1207"/>
      <c r="AI974" s="1207"/>
      <c r="AJ974" s="1207"/>
      <c r="AK974" s="1207"/>
      <c r="AL974" s="1207"/>
      <c r="AM974" s="1207"/>
      <c r="AN974" s="1207"/>
      <c r="AO974" s="1207"/>
      <c r="AP974" s="1207"/>
      <c r="AQ974" s="1207"/>
      <c r="AR974" s="1207"/>
      <c r="AS974" s="1207"/>
      <c r="AT974" s="1207"/>
      <c r="AU974" s="1207"/>
      <c r="AV974" s="1207"/>
      <c r="AW974" s="1207"/>
      <c r="AX974" s="1207"/>
      <c r="AY974" s="1207"/>
      <c r="AZ974" s="1207"/>
      <c r="BA974" s="1207"/>
      <c r="BB974" s="1207"/>
    </row>
    <row r="975" spans="1:54" ht="15.5" x14ac:dyDescent="0.35">
      <c r="A975" s="1206"/>
      <c r="B975" s="1207"/>
      <c r="C975" s="1207"/>
      <c r="D975" s="1207"/>
      <c r="E975" s="1207"/>
      <c r="F975" s="1207"/>
      <c r="G975" s="1207"/>
      <c r="H975" s="1207"/>
      <c r="I975" s="1207"/>
      <c r="J975" s="1207"/>
      <c r="K975" s="1207"/>
      <c r="L975" s="1207"/>
      <c r="M975" s="1207"/>
      <c r="N975" s="1207"/>
      <c r="O975" s="1207"/>
      <c r="P975" s="1207"/>
      <c r="Q975" s="1207"/>
      <c r="R975" s="1207"/>
      <c r="S975" s="1207"/>
      <c r="T975" s="1207"/>
      <c r="U975" s="1207"/>
      <c r="V975" s="1207"/>
      <c r="W975" s="1207"/>
      <c r="X975" s="1207"/>
      <c r="Y975" s="1207"/>
      <c r="Z975" s="1207"/>
      <c r="AA975" s="1207"/>
      <c r="AB975" s="1207"/>
      <c r="AC975" s="1207"/>
      <c r="AD975" s="1207"/>
      <c r="AE975" s="1207"/>
      <c r="AF975" s="1207"/>
      <c r="AG975" s="1207"/>
      <c r="AH975" s="1207"/>
      <c r="AI975" s="1207"/>
      <c r="AJ975" s="1207"/>
      <c r="AK975" s="1207"/>
      <c r="AL975" s="1207"/>
      <c r="AM975" s="1207"/>
      <c r="AN975" s="1207"/>
      <c r="AO975" s="1207"/>
      <c r="AP975" s="1207"/>
      <c r="AQ975" s="1207"/>
      <c r="AR975" s="1207"/>
      <c r="AS975" s="1207"/>
      <c r="AT975" s="1207"/>
      <c r="AU975" s="1207"/>
      <c r="AV975" s="1207"/>
      <c r="AW975" s="1207"/>
      <c r="AX975" s="1207"/>
      <c r="AY975" s="1207"/>
      <c r="AZ975" s="1207"/>
      <c r="BA975" s="1207"/>
      <c r="BB975" s="1207"/>
    </row>
    <row r="976" spans="1:54" ht="15.5" x14ac:dyDescent="0.35">
      <c r="A976" s="1206"/>
      <c r="B976" s="1207"/>
      <c r="C976" s="1207"/>
      <c r="D976" s="1207"/>
      <c r="E976" s="1207"/>
      <c r="F976" s="1207"/>
      <c r="G976" s="1207"/>
      <c r="H976" s="1207"/>
      <c r="I976" s="1207"/>
      <c r="J976" s="1207"/>
      <c r="K976" s="1207"/>
      <c r="L976" s="1207"/>
      <c r="M976" s="1207"/>
      <c r="N976" s="1207"/>
      <c r="O976" s="1207"/>
      <c r="P976" s="1207"/>
      <c r="Q976" s="1207"/>
      <c r="R976" s="1207"/>
      <c r="S976" s="1207"/>
      <c r="T976" s="1207"/>
      <c r="U976" s="1207"/>
      <c r="V976" s="1207"/>
      <c r="W976" s="1207"/>
      <c r="X976" s="1207"/>
      <c r="Y976" s="1207"/>
      <c r="Z976" s="1207"/>
      <c r="AA976" s="1207"/>
      <c r="AB976" s="1207"/>
      <c r="AC976" s="1207"/>
      <c r="AD976" s="1207"/>
      <c r="AE976" s="1207"/>
      <c r="AF976" s="1207"/>
      <c r="AG976" s="1207"/>
      <c r="AH976" s="1207"/>
      <c r="AI976" s="1207"/>
      <c r="AJ976" s="1207"/>
      <c r="AK976" s="1207"/>
      <c r="AL976" s="1207"/>
      <c r="AM976" s="1207"/>
      <c r="AN976" s="1207"/>
      <c r="AO976" s="1207"/>
      <c r="AP976" s="1207"/>
      <c r="AQ976" s="1207"/>
      <c r="AR976" s="1207"/>
      <c r="AS976" s="1207"/>
      <c r="AT976" s="1207"/>
      <c r="AU976" s="1207"/>
      <c r="AV976" s="1207"/>
      <c r="AW976" s="1207"/>
      <c r="AX976" s="1207"/>
      <c r="AY976" s="1207"/>
      <c r="AZ976" s="1207"/>
      <c r="BA976" s="1207"/>
      <c r="BB976" s="1207"/>
    </row>
    <row r="977" spans="1:54" ht="15.5" x14ac:dyDescent="0.35">
      <c r="A977" s="1206"/>
      <c r="B977" s="1207"/>
      <c r="C977" s="1207"/>
      <c r="D977" s="1207"/>
      <c r="E977" s="1207"/>
      <c r="F977" s="1207"/>
      <c r="G977" s="1207"/>
      <c r="H977" s="1207"/>
      <c r="I977" s="1207"/>
      <c r="J977" s="1207"/>
      <c r="K977" s="1207"/>
      <c r="L977" s="1207"/>
      <c r="M977" s="1207"/>
      <c r="N977" s="1207"/>
      <c r="O977" s="1207"/>
      <c r="P977" s="1207"/>
      <c r="Q977" s="1207"/>
      <c r="R977" s="1207"/>
      <c r="S977" s="1207"/>
      <c r="T977" s="1207"/>
      <c r="U977" s="1207"/>
      <c r="V977" s="1207"/>
      <c r="W977" s="1207"/>
      <c r="X977" s="1207"/>
      <c r="Y977" s="1207"/>
      <c r="Z977" s="1207"/>
      <c r="AA977" s="1207"/>
      <c r="AB977" s="1207"/>
      <c r="AC977" s="1207"/>
      <c r="AD977" s="1207"/>
      <c r="AE977" s="1207"/>
      <c r="AF977" s="1207"/>
      <c r="AG977" s="1207"/>
      <c r="AH977" s="1207"/>
      <c r="AI977" s="1207"/>
      <c r="AJ977" s="1207"/>
      <c r="AK977" s="1207"/>
      <c r="AL977" s="1207"/>
      <c r="AM977" s="1207"/>
      <c r="AN977" s="1207"/>
      <c r="AO977" s="1207"/>
      <c r="AP977" s="1207"/>
      <c r="AQ977" s="1207"/>
      <c r="AR977" s="1207"/>
      <c r="AS977" s="1207"/>
      <c r="AT977" s="1207"/>
      <c r="AU977" s="1207"/>
      <c r="AV977" s="1207"/>
      <c r="AW977" s="1207"/>
      <c r="AX977" s="1207"/>
      <c r="AY977" s="1207"/>
      <c r="AZ977" s="1207"/>
      <c r="BA977" s="1207"/>
      <c r="BB977" s="1207"/>
    </row>
    <row r="978" spans="1:54" ht="15.5" x14ac:dyDescent="0.35">
      <c r="A978" s="1206"/>
      <c r="B978" s="1207"/>
      <c r="C978" s="1207"/>
      <c r="D978" s="1207"/>
      <c r="E978" s="1207"/>
      <c r="F978" s="1207"/>
      <c r="G978" s="1207"/>
      <c r="H978" s="1207"/>
      <c r="I978" s="1207"/>
      <c r="J978" s="1207"/>
      <c r="K978" s="1207"/>
      <c r="L978" s="1207"/>
      <c r="M978" s="1207"/>
      <c r="N978" s="1207"/>
      <c r="O978" s="1207"/>
      <c r="P978" s="1207"/>
      <c r="Q978" s="1207"/>
      <c r="R978" s="1207"/>
      <c r="S978" s="1207"/>
      <c r="T978" s="1207"/>
      <c r="U978" s="1207"/>
      <c r="V978" s="1207"/>
      <c r="W978" s="1207"/>
      <c r="X978" s="1207"/>
      <c r="Y978" s="1207"/>
      <c r="Z978" s="1207"/>
      <c r="AA978" s="1207"/>
      <c r="AB978" s="1207"/>
      <c r="AC978" s="1207"/>
      <c r="AD978" s="1207"/>
      <c r="AE978" s="1207"/>
      <c r="AF978" s="1207"/>
      <c r="AG978" s="1207"/>
      <c r="AH978" s="1207"/>
      <c r="AI978" s="1207"/>
      <c r="AJ978" s="1207"/>
      <c r="AK978" s="1207"/>
      <c r="AL978" s="1207"/>
      <c r="AM978" s="1207"/>
      <c r="AN978" s="1207"/>
      <c r="AO978" s="1207"/>
      <c r="AP978" s="1207"/>
      <c r="AQ978" s="1207"/>
      <c r="AR978" s="1207"/>
      <c r="AS978" s="1207"/>
      <c r="AT978" s="1207"/>
      <c r="AU978" s="1207"/>
      <c r="AV978" s="1207"/>
      <c r="AW978" s="1207"/>
      <c r="AX978" s="1207"/>
      <c r="AY978" s="1207"/>
      <c r="AZ978" s="1207"/>
      <c r="BA978" s="1207"/>
      <c r="BB978" s="1207"/>
    </row>
    <row r="979" spans="1:54" ht="15.5" x14ac:dyDescent="0.35">
      <c r="A979" s="1206"/>
      <c r="B979" s="1207"/>
      <c r="C979" s="1207"/>
      <c r="D979" s="1207"/>
      <c r="E979" s="1207"/>
      <c r="F979" s="1207"/>
      <c r="G979" s="1207"/>
      <c r="H979" s="1207"/>
      <c r="I979" s="1207"/>
      <c r="J979" s="1207"/>
      <c r="K979" s="1207"/>
      <c r="L979" s="1207"/>
      <c r="M979" s="1207"/>
      <c r="N979" s="1207"/>
      <c r="O979" s="1207"/>
      <c r="P979" s="1207"/>
      <c r="Q979" s="1207"/>
      <c r="R979" s="1207"/>
      <c r="S979" s="1207"/>
      <c r="T979" s="1207"/>
      <c r="U979" s="1207"/>
      <c r="V979" s="1207"/>
      <c r="W979" s="1207"/>
      <c r="X979" s="1207"/>
      <c r="Y979" s="1207"/>
      <c r="Z979" s="1207"/>
      <c r="AA979" s="1207"/>
      <c r="AB979" s="1207"/>
      <c r="AC979" s="1207"/>
      <c r="AD979" s="1207"/>
      <c r="AE979" s="1207"/>
      <c r="AF979" s="1207"/>
      <c r="AG979" s="1207"/>
      <c r="AH979" s="1207"/>
      <c r="AI979" s="1207"/>
      <c r="AJ979" s="1207"/>
      <c r="AK979" s="1207"/>
      <c r="AL979" s="1207"/>
      <c r="AM979" s="1207"/>
      <c r="AN979" s="1207"/>
      <c r="AO979" s="1207"/>
      <c r="AP979" s="1207"/>
      <c r="AQ979" s="1207"/>
      <c r="AR979" s="1207"/>
      <c r="AS979" s="1207"/>
      <c r="AT979" s="1207"/>
      <c r="AU979" s="1207"/>
      <c r="AV979" s="1207"/>
      <c r="AW979" s="1207"/>
      <c r="AX979" s="1207"/>
      <c r="AY979" s="1207"/>
      <c r="AZ979" s="1207"/>
      <c r="BA979" s="1207"/>
      <c r="BB979" s="1207"/>
    </row>
    <row r="980" spans="1:54" ht="15.5" x14ac:dyDescent="0.35">
      <c r="A980" s="1206"/>
      <c r="B980" s="1207"/>
      <c r="C980" s="1207"/>
      <c r="D980" s="1207"/>
      <c r="E980" s="1207"/>
      <c r="F980" s="1207"/>
      <c r="G980" s="1207"/>
      <c r="H980" s="1207"/>
      <c r="I980" s="1207"/>
      <c r="J980" s="1207"/>
      <c r="K980" s="1207"/>
      <c r="L980" s="1207"/>
      <c r="M980" s="1207"/>
      <c r="N980" s="1207"/>
      <c r="O980" s="1207"/>
      <c r="P980" s="1207"/>
      <c r="Q980" s="1207"/>
      <c r="R980" s="1207"/>
      <c r="S980" s="1207"/>
      <c r="T980" s="1207"/>
      <c r="U980" s="1207"/>
      <c r="V980" s="1207"/>
      <c r="W980" s="1207"/>
      <c r="X980" s="1207"/>
      <c r="Y980" s="1207"/>
      <c r="Z980" s="1207"/>
      <c r="AA980" s="1207"/>
      <c r="AB980" s="1207"/>
      <c r="AC980" s="1207"/>
      <c r="AD980" s="1207"/>
      <c r="AE980" s="1207"/>
      <c r="AF980" s="1207"/>
      <c r="AG980" s="1207"/>
      <c r="AH980" s="1207"/>
      <c r="AI980" s="1207"/>
      <c r="AJ980" s="1207"/>
      <c r="AK980" s="1207"/>
      <c r="AL980" s="1207"/>
      <c r="AM980" s="1207"/>
      <c r="AN980" s="1207"/>
      <c r="AO980" s="1207"/>
      <c r="AP980" s="1207"/>
      <c r="AQ980" s="1207"/>
      <c r="AR980" s="1207"/>
      <c r="AS980" s="1207"/>
      <c r="AT980" s="1207"/>
      <c r="AU980" s="1207"/>
      <c r="AV980" s="1207"/>
      <c r="AW980" s="1207"/>
      <c r="AX980" s="1207"/>
      <c r="AY980" s="1207"/>
      <c r="AZ980" s="1207"/>
      <c r="BA980" s="1207"/>
      <c r="BB980" s="1207"/>
    </row>
    <row r="981" spans="1:54" ht="15.5" x14ac:dyDescent="0.35">
      <c r="A981" s="1206"/>
      <c r="B981" s="1207"/>
      <c r="C981" s="1207"/>
      <c r="D981" s="1207"/>
      <c r="E981" s="1207"/>
      <c r="F981" s="1207"/>
      <c r="G981" s="1207"/>
      <c r="H981" s="1207"/>
      <c r="I981" s="1207"/>
      <c r="J981" s="1207"/>
      <c r="K981" s="1207"/>
      <c r="L981" s="1207"/>
      <c r="M981" s="1207"/>
      <c r="N981" s="1207"/>
      <c r="O981" s="1207"/>
      <c r="P981" s="1207"/>
      <c r="Q981" s="1207"/>
      <c r="R981" s="1207"/>
      <c r="S981" s="1207"/>
      <c r="T981" s="1207"/>
      <c r="U981" s="1207"/>
      <c r="V981" s="1207"/>
      <c r="W981" s="1207"/>
      <c r="X981" s="1207"/>
      <c r="Y981" s="1207"/>
      <c r="Z981" s="1207"/>
      <c r="AA981" s="1207"/>
      <c r="AB981" s="1207"/>
      <c r="AC981" s="1207"/>
      <c r="AD981" s="1207"/>
      <c r="AE981" s="1207"/>
      <c r="AF981" s="1207"/>
      <c r="AG981" s="1207"/>
      <c r="AH981" s="1207"/>
      <c r="AI981" s="1207"/>
      <c r="AJ981" s="1207"/>
      <c r="AK981" s="1207"/>
      <c r="AL981" s="1207"/>
      <c r="AM981" s="1207"/>
      <c r="AN981" s="1207"/>
      <c r="AO981" s="1207"/>
      <c r="AP981" s="1207"/>
      <c r="AQ981" s="1207"/>
      <c r="AR981" s="1207"/>
      <c r="AS981" s="1207"/>
      <c r="AT981" s="1207"/>
      <c r="AU981" s="1207"/>
      <c r="AV981" s="1207"/>
      <c r="AW981" s="1207"/>
      <c r="AX981" s="1207"/>
      <c r="AY981" s="1207"/>
      <c r="AZ981" s="1207"/>
      <c r="BA981" s="1207"/>
      <c r="BB981" s="1207"/>
    </row>
    <row r="982" spans="1:54" ht="15.5" x14ac:dyDescent="0.35">
      <c r="A982" s="1206"/>
      <c r="B982" s="1207"/>
      <c r="C982" s="1207"/>
      <c r="D982" s="1207"/>
      <c r="E982" s="1207"/>
      <c r="F982" s="1207"/>
      <c r="G982" s="1207"/>
      <c r="H982" s="1207"/>
      <c r="I982" s="1207"/>
      <c r="J982" s="1207"/>
      <c r="K982" s="1207"/>
      <c r="L982" s="1207"/>
      <c r="M982" s="1207"/>
      <c r="N982" s="1207"/>
      <c r="O982" s="1207"/>
      <c r="P982" s="1207"/>
      <c r="Q982" s="1207"/>
      <c r="R982" s="1207"/>
      <c r="S982" s="1207"/>
      <c r="T982" s="1207"/>
      <c r="U982" s="1207"/>
      <c r="V982" s="1207"/>
      <c r="W982" s="1207"/>
      <c r="X982" s="1207"/>
      <c r="Y982" s="1207"/>
      <c r="Z982" s="1207"/>
      <c r="AA982" s="1207"/>
      <c r="AB982" s="1207"/>
      <c r="AC982" s="1207"/>
      <c r="AD982" s="1207"/>
      <c r="AE982" s="1207"/>
      <c r="AF982" s="1207"/>
      <c r="AG982" s="1207"/>
      <c r="AH982" s="1207"/>
      <c r="AI982" s="1207"/>
      <c r="AJ982" s="1207"/>
      <c r="AK982" s="1207"/>
      <c r="AL982" s="1207"/>
      <c r="AM982" s="1207"/>
      <c r="AN982" s="1207"/>
      <c r="AO982" s="1207"/>
      <c r="AP982" s="1207"/>
      <c r="AQ982" s="1207"/>
      <c r="AR982" s="1207"/>
      <c r="AS982" s="1207"/>
      <c r="AT982" s="1207"/>
      <c r="AU982" s="1207"/>
      <c r="AV982" s="1207"/>
      <c r="AW982" s="1207"/>
      <c r="AX982" s="1207"/>
      <c r="AY982" s="1207"/>
      <c r="AZ982" s="1207"/>
      <c r="BA982" s="1207"/>
      <c r="BB982" s="1207"/>
    </row>
    <row r="983" spans="1:54" ht="15.5" x14ac:dyDescent="0.35">
      <c r="A983" s="1206"/>
      <c r="B983" s="1207"/>
      <c r="C983" s="1207"/>
      <c r="D983" s="1207"/>
      <c r="E983" s="1207"/>
      <c r="F983" s="1207"/>
      <c r="G983" s="1207"/>
      <c r="H983" s="1207"/>
      <c r="I983" s="1207"/>
      <c r="J983" s="1207"/>
      <c r="K983" s="1207"/>
      <c r="L983" s="1207"/>
      <c r="M983" s="1207"/>
      <c r="N983" s="1207"/>
      <c r="O983" s="1207"/>
      <c r="P983" s="1207"/>
      <c r="Q983" s="1207"/>
      <c r="R983" s="1207"/>
      <c r="S983" s="1207"/>
      <c r="T983" s="1207"/>
      <c r="U983" s="1207"/>
      <c r="V983" s="1207"/>
      <c r="W983" s="1207"/>
      <c r="X983" s="1207"/>
      <c r="Y983" s="1207"/>
      <c r="Z983" s="1207"/>
      <c r="AA983" s="1207"/>
      <c r="AB983" s="1207"/>
      <c r="AC983" s="1207"/>
      <c r="AD983" s="1207"/>
      <c r="AE983" s="1207"/>
      <c r="AF983" s="1207"/>
      <c r="AG983" s="1207"/>
      <c r="AH983" s="1207"/>
      <c r="AI983" s="1207"/>
      <c r="AJ983" s="1207"/>
      <c r="AK983" s="1207"/>
      <c r="AL983" s="1207"/>
      <c r="AM983" s="1207"/>
      <c r="AN983" s="1207"/>
      <c r="AO983" s="1207"/>
      <c r="AP983" s="1207"/>
      <c r="AQ983" s="1207"/>
      <c r="AR983" s="1207"/>
      <c r="AS983" s="1207"/>
      <c r="AT983" s="1207"/>
      <c r="AU983" s="1207"/>
      <c r="AV983" s="1207"/>
      <c r="AW983" s="1207"/>
      <c r="AX983" s="1207"/>
      <c r="AY983" s="1207"/>
      <c r="AZ983" s="1207"/>
      <c r="BA983" s="1207"/>
      <c r="BB983" s="1207"/>
    </row>
    <row r="984" spans="1:54" ht="15.5" x14ac:dyDescent="0.35">
      <c r="A984" s="1206"/>
      <c r="B984" s="1207"/>
      <c r="C984" s="1207"/>
      <c r="D984" s="1207"/>
      <c r="E984" s="1207"/>
      <c r="F984" s="1207"/>
      <c r="G984" s="1207"/>
      <c r="H984" s="1207"/>
      <c r="I984" s="1207"/>
      <c r="J984" s="1207"/>
      <c r="K984" s="1207"/>
      <c r="L984" s="1207"/>
      <c r="M984" s="1207"/>
      <c r="N984" s="1207"/>
      <c r="O984" s="1207"/>
      <c r="P984" s="1207"/>
      <c r="Q984" s="1207"/>
      <c r="R984" s="1207"/>
      <c r="S984" s="1207"/>
      <c r="T984" s="1207"/>
      <c r="U984" s="1207"/>
      <c r="V984" s="1207"/>
      <c r="W984" s="1207"/>
      <c r="X984" s="1207"/>
      <c r="Y984" s="1207"/>
      <c r="Z984" s="1207"/>
      <c r="AA984" s="1207"/>
      <c r="AB984" s="1207"/>
      <c r="AC984" s="1207"/>
      <c r="AD984" s="1207"/>
      <c r="AE984" s="1207"/>
      <c r="AF984" s="1207"/>
      <c r="AG984" s="1207"/>
      <c r="AH984" s="1207"/>
      <c r="AI984" s="1207"/>
      <c r="AJ984" s="1207"/>
      <c r="AK984" s="1207"/>
      <c r="AL984" s="1207"/>
      <c r="AM984" s="1207"/>
      <c r="AN984" s="1207"/>
      <c r="AO984" s="1207"/>
      <c r="AP984" s="1207"/>
      <c r="AQ984" s="1207"/>
      <c r="AR984" s="1207"/>
      <c r="AS984" s="1207"/>
      <c r="AT984" s="1207"/>
      <c r="AU984" s="1207"/>
      <c r="AV984" s="1207"/>
      <c r="AW984" s="1207"/>
      <c r="AX984" s="1207"/>
      <c r="AY984" s="1207"/>
      <c r="AZ984" s="1207"/>
      <c r="BA984" s="1207"/>
      <c r="BB984" s="1207"/>
    </row>
    <row r="985" spans="1:54" ht="15.5" x14ac:dyDescent="0.35">
      <c r="A985" s="1206"/>
      <c r="B985" s="1207"/>
      <c r="C985" s="1207"/>
      <c r="D985" s="1207"/>
      <c r="E985" s="1207"/>
      <c r="F985" s="1207"/>
      <c r="G985" s="1207"/>
      <c r="H985" s="1207"/>
      <c r="I985" s="1207"/>
      <c r="J985" s="1207"/>
      <c r="K985" s="1207"/>
      <c r="L985" s="1207"/>
      <c r="M985" s="1207"/>
      <c r="N985" s="1207"/>
      <c r="O985" s="1207"/>
      <c r="P985" s="1207"/>
      <c r="Q985" s="1207"/>
      <c r="R985" s="1207"/>
      <c r="S985" s="1207"/>
      <c r="T985" s="1207"/>
      <c r="U985" s="1207"/>
      <c r="V985" s="1207"/>
      <c r="W985" s="1207"/>
      <c r="X985" s="1207"/>
      <c r="Y985" s="1207"/>
      <c r="Z985" s="1207"/>
      <c r="AA985" s="1207"/>
      <c r="AB985" s="1207"/>
      <c r="AC985" s="1207"/>
      <c r="AD985" s="1207"/>
      <c r="AE985" s="1207"/>
      <c r="AF985" s="1207"/>
      <c r="AG985" s="1207"/>
      <c r="AH985" s="1207"/>
      <c r="AI985" s="1207"/>
      <c r="AJ985" s="1207"/>
      <c r="AK985" s="1207"/>
      <c r="AL985" s="1207"/>
      <c r="AM985" s="1207"/>
      <c r="AN985" s="1207"/>
      <c r="AO985" s="1207"/>
      <c r="AP985" s="1207"/>
      <c r="AQ985" s="1207"/>
      <c r="AR985" s="1207"/>
      <c r="AS985" s="1207"/>
      <c r="AT985" s="1207"/>
      <c r="AU985" s="1207"/>
      <c r="AV985" s="1207"/>
      <c r="AW985" s="1207"/>
      <c r="AX985" s="1207"/>
      <c r="AY985" s="1207"/>
      <c r="AZ985" s="1207"/>
      <c r="BA985" s="1207"/>
      <c r="BB985" s="1207"/>
    </row>
    <row r="986" spans="1:54" ht="15.5" x14ac:dyDescent="0.35">
      <c r="A986" s="1206"/>
      <c r="B986" s="1207"/>
      <c r="C986" s="1207"/>
      <c r="D986" s="1207"/>
      <c r="E986" s="1207"/>
      <c r="F986" s="1207"/>
      <c r="G986" s="1207"/>
      <c r="H986" s="1207"/>
      <c r="I986" s="1207"/>
      <c r="J986" s="1207"/>
      <c r="K986" s="1207"/>
      <c r="L986" s="1207"/>
      <c r="M986" s="1207"/>
      <c r="N986" s="1207"/>
      <c r="O986" s="1207"/>
      <c r="P986" s="1207"/>
      <c r="Q986" s="1207"/>
      <c r="R986" s="1207"/>
      <c r="S986" s="1207"/>
      <c r="T986" s="1207"/>
      <c r="U986" s="1207"/>
      <c r="V986" s="1207"/>
      <c r="W986" s="1207"/>
      <c r="X986" s="1207"/>
      <c r="Y986" s="1207"/>
      <c r="Z986" s="1207"/>
      <c r="AA986" s="1207"/>
      <c r="AB986" s="1207"/>
      <c r="AC986" s="1207"/>
      <c r="AD986" s="1207"/>
      <c r="AE986" s="1207"/>
      <c r="AF986" s="1207"/>
      <c r="AG986" s="1207"/>
      <c r="AH986" s="1207"/>
      <c r="AI986" s="1207"/>
      <c r="AJ986" s="1207"/>
      <c r="AK986" s="1207"/>
      <c r="AL986" s="1207"/>
      <c r="AM986" s="1207"/>
      <c r="AN986" s="1207"/>
      <c r="AO986" s="1207"/>
      <c r="AP986" s="1207"/>
      <c r="AQ986" s="1207"/>
      <c r="AR986" s="1207"/>
      <c r="AS986" s="1207"/>
      <c r="AT986" s="1207"/>
      <c r="AU986" s="1207"/>
      <c r="AV986" s="1207"/>
      <c r="AW986" s="1207"/>
      <c r="AX986" s="1207"/>
      <c r="AY986" s="1207"/>
      <c r="AZ986" s="1207"/>
      <c r="BA986" s="1207"/>
      <c r="BB986" s="1207"/>
    </row>
    <row r="987" spans="1:54" ht="15.5" x14ac:dyDescent="0.35">
      <c r="A987" s="1206"/>
      <c r="B987" s="1207"/>
      <c r="C987" s="1207"/>
      <c r="D987" s="1207"/>
      <c r="E987" s="1207"/>
      <c r="F987" s="1207"/>
      <c r="G987" s="1207"/>
      <c r="H987" s="1207"/>
      <c r="I987" s="1207"/>
      <c r="J987" s="1207"/>
      <c r="K987" s="1207"/>
      <c r="L987" s="1207"/>
      <c r="M987" s="1207"/>
      <c r="N987" s="1207"/>
      <c r="O987" s="1207"/>
      <c r="P987" s="1207"/>
      <c r="Q987" s="1207"/>
      <c r="R987" s="1207"/>
      <c r="S987" s="1207"/>
      <c r="T987" s="1207"/>
      <c r="U987" s="1207"/>
      <c r="V987" s="1207"/>
      <c r="W987" s="1207"/>
      <c r="X987" s="1207"/>
      <c r="Y987" s="1207"/>
      <c r="Z987" s="1207"/>
      <c r="AA987" s="1207"/>
      <c r="AB987" s="1207"/>
      <c r="AC987" s="1207"/>
      <c r="AD987" s="1207"/>
      <c r="AE987" s="1207"/>
      <c r="AF987" s="1207"/>
      <c r="AG987" s="1207"/>
      <c r="AH987" s="1207"/>
      <c r="AI987" s="1207"/>
      <c r="AJ987" s="1207"/>
      <c r="AK987" s="1207"/>
      <c r="AL987" s="1207"/>
      <c r="AM987" s="1207"/>
      <c r="AN987" s="1207"/>
      <c r="AO987" s="1207"/>
      <c r="AP987" s="1207"/>
      <c r="AQ987" s="1207"/>
      <c r="AR987" s="1207"/>
      <c r="AS987" s="1207"/>
      <c r="AT987" s="1207"/>
      <c r="AU987" s="1207"/>
      <c r="AV987" s="1207"/>
      <c r="AW987" s="1207"/>
      <c r="AX987" s="1207"/>
      <c r="AY987" s="1207"/>
      <c r="AZ987" s="1207"/>
      <c r="BA987" s="1207"/>
      <c r="BB987" s="1207"/>
    </row>
    <row r="988" spans="1:54" ht="15.5" x14ac:dyDescent="0.35">
      <c r="A988" s="1206"/>
      <c r="B988" s="1207"/>
      <c r="C988" s="1207"/>
      <c r="D988" s="1207"/>
      <c r="E988" s="1207"/>
      <c r="F988" s="1207"/>
      <c r="G988" s="1207"/>
      <c r="H988" s="1207"/>
      <c r="I988" s="1207"/>
      <c r="J988" s="1207"/>
      <c r="K988" s="1207"/>
      <c r="L988" s="1207"/>
      <c r="M988" s="1207"/>
      <c r="N988" s="1207"/>
      <c r="O988" s="1207"/>
      <c r="P988" s="1207"/>
      <c r="Q988" s="1207"/>
      <c r="R988" s="1207"/>
      <c r="S988" s="1207"/>
      <c r="T988" s="1207"/>
      <c r="U988" s="1207"/>
      <c r="V988" s="1207"/>
      <c r="W988" s="1207"/>
      <c r="X988" s="1207"/>
      <c r="Y988" s="1207"/>
      <c r="Z988" s="1207"/>
      <c r="AA988" s="1207"/>
      <c r="AB988" s="1207"/>
      <c r="AC988" s="1207"/>
      <c r="AD988" s="1207"/>
      <c r="AE988" s="1207"/>
      <c r="AF988" s="1207"/>
      <c r="AG988" s="1207"/>
      <c r="AH988" s="1207"/>
      <c r="AI988" s="1207"/>
      <c r="AJ988" s="1207"/>
      <c r="AK988" s="1207"/>
      <c r="AL988" s="1207"/>
      <c r="AM988" s="1207"/>
      <c r="AN988" s="1207"/>
      <c r="AO988" s="1207"/>
      <c r="AP988" s="1207"/>
      <c r="AQ988" s="1207"/>
      <c r="AR988" s="1207"/>
      <c r="AS988" s="1207"/>
      <c r="AT988" s="1207"/>
      <c r="AU988" s="1207"/>
      <c r="AV988" s="1207"/>
      <c r="AW988" s="1207"/>
      <c r="AX988" s="1207"/>
      <c r="AY988" s="1207"/>
      <c r="AZ988" s="1207"/>
      <c r="BA988" s="1207"/>
      <c r="BB988" s="1207"/>
    </row>
    <row r="989" spans="1:54" ht="15.5" x14ac:dyDescent="0.35">
      <c r="A989" s="1206"/>
      <c r="B989" s="1207"/>
      <c r="C989" s="1207"/>
      <c r="D989" s="1207"/>
      <c r="E989" s="1207"/>
      <c r="F989" s="1207"/>
      <c r="G989" s="1207"/>
      <c r="H989" s="1207"/>
      <c r="I989" s="1207"/>
      <c r="J989" s="1207"/>
      <c r="K989" s="1207"/>
      <c r="L989" s="1207"/>
      <c r="M989" s="1207"/>
      <c r="N989" s="1207"/>
      <c r="O989" s="1207"/>
      <c r="P989" s="1207"/>
      <c r="Q989" s="1207"/>
      <c r="R989" s="1207"/>
      <c r="S989" s="1207"/>
      <c r="T989" s="1207"/>
      <c r="U989" s="1207"/>
      <c r="V989" s="1207"/>
      <c r="W989" s="1207"/>
      <c r="X989" s="1207"/>
      <c r="Y989" s="1207"/>
      <c r="Z989" s="1207"/>
      <c r="AA989" s="1207"/>
      <c r="AB989" s="1207"/>
      <c r="AC989" s="1207"/>
      <c r="AD989" s="1207"/>
      <c r="AE989" s="1207"/>
      <c r="AF989" s="1207"/>
      <c r="AG989" s="1207"/>
      <c r="AH989" s="1207"/>
      <c r="AI989" s="1207"/>
      <c r="AJ989" s="1207"/>
      <c r="AK989" s="1207"/>
      <c r="AL989" s="1207"/>
      <c r="AM989" s="1207"/>
      <c r="AN989" s="1207"/>
      <c r="AO989" s="1207"/>
      <c r="AP989" s="1207"/>
      <c r="AQ989" s="1207"/>
      <c r="AR989" s="1207"/>
      <c r="AS989" s="1207"/>
      <c r="AT989" s="1207"/>
      <c r="AU989" s="1207"/>
      <c r="AV989" s="1207"/>
      <c r="AW989" s="1207"/>
      <c r="AX989" s="1207"/>
      <c r="AY989" s="1207"/>
      <c r="AZ989" s="1207"/>
      <c r="BA989" s="1207"/>
      <c r="BB989" s="1207"/>
    </row>
    <row r="990" spans="1:54" ht="15.5" x14ac:dyDescent="0.35">
      <c r="A990" s="1206"/>
      <c r="B990" s="1207"/>
      <c r="C990" s="1207"/>
      <c r="D990" s="1207"/>
      <c r="E990" s="1207"/>
      <c r="F990" s="1207"/>
      <c r="G990" s="1207"/>
      <c r="H990" s="1207"/>
      <c r="I990" s="1207"/>
      <c r="J990" s="1207"/>
      <c r="K990" s="1207"/>
      <c r="L990" s="1207"/>
      <c r="M990" s="1207"/>
      <c r="N990" s="1207"/>
      <c r="O990" s="1207"/>
      <c r="P990" s="1207"/>
      <c r="Q990" s="1207"/>
      <c r="R990" s="1207"/>
      <c r="S990" s="1207"/>
      <c r="T990" s="1207"/>
      <c r="U990" s="1207"/>
      <c r="V990" s="1207"/>
      <c r="W990" s="1207"/>
      <c r="X990" s="1207"/>
      <c r="Y990" s="1207"/>
      <c r="Z990" s="1207"/>
      <c r="AA990" s="1207"/>
      <c r="AB990" s="1207"/>
      <c r="AC990" s="1207"/>
      <c r="AD990" s="1207"/>
      <c r="AE990" s="1207"/>
      <c r="AF990" s="1207"/>
      <c r="AG990" s="1207"/>
      <c r="AH990" s="1207"/>
      <c r="AI990" s="1207"/>
      <c r="AJ990" s="1207"/>
      <c r="AK990" s="1207"/>
      <c r="AL990" s="1207"/>
      <c r="AM990" s="1207"/>
      <c r="AN990" s="1207"/>
      <c r="AO990" s="1207"/>
      <c r="AP990" s="1207"/>
      <c r="AQ990" s="1207"/>
      <c r="AR990" s="1207"/>
      <c r="AS990" s="1207"/>
      <c r="AT990" s="1207"/>
      <c r="AU990" s="1207"/>
      <c r="AV990" s="1207"/>
      <c r="AW990" s="1207"/>
      <c r="AX990" s="1207"/>
      <c r="AY990" s="1207"/>
      <c r="AZ990" s="1207"/>
      <c r="BA990" s="1207"/>
      <c r="BB990" s="1207"/>
    </row>
    <row r="991" spans="1:54" ht="15.5" x14ac:dyDescent="0.35">
      <c r="A991" s="1206"/>
      <c r="B991" s="1207"/>
      <c r="C991" s="1207"/>
      <c r="D991" s="1207"/>
      <c r="E991" s="1207"/>
      <c r="F991" s="1207"/>
      <c r="G991" s="1207"/>
      <c r="H991" s="1207"/>
      <c r="I991" s="1207"/>
      <c r="J991" s="1207"/>
      <c r="K991" s="1207"/>
      <c r="L991" s="1207"/>
      <c r="M991" s="1207"/>
      <c r="N991" s="1207"/>
      <c r="O991" s="1207"/>
      <c r="P991" s="1207"/>
      <c r="Q991" s="1207"/>
      <c r="R991" s="1207"/>
      <c r="S991" s="1207"/>
      <c r="T991" s="1207"/>
      <c r="U991" s="1207"/>
      <c r="V991" s="1207"/>
      <c r="W991" s="1207"/>
      <c r="X991" s="1207"/>
      <c r="Y991" s="1207"/>
      <c r="Z991" s="1207"/>
      <c r="AA991" s="1207"/>
      <c r="AB991" s="1207"/>
      <c r="AC991" s="1207"/>
      <c r="AD991" s="1207"/>
      <c r="AE991" s="1207"/>
      <c r="AF991" s="1207"/>
      <c r="AG991" s="1207"/>
      <c r="AH991" s="1207"/>
      <c r="AI991" s="1207"/>
      <c r="AJ991" s="1207"/>
      <c r="AK991" s="1207"/>
      <c r="AL991" s="1207"/>
      <c r="AM991" s="1207"/>
      <c r="AN991" s="1207"/>
      <c r="AO991" s="1207"/>
      <c r="AP991" s="1207"/>
      <c r="AQ991" s="1207"/>
      <c r="AR991" s="1207"/>
      <c r="AS991" s="1207"/>
      <c r="AT991" s="1207"/>
      <c r="AU991" s="1207"/>
      <c r="AV991" s="1207"/>
      <c r="AW991" s="1207"/>
      <c r="AX991" s="1207"/>
      <c r="AY991" s="1207"/>
      <c r="AZ991" s="1207"/>
      <c r="BA991" s="1207"/>
      <c r="BB991" s="1207"/>
    </row>
    <row r="992" spans="1:54" ht="15.5" x14ac:dyDescent="0.35">
      <c r="A992" s="1206"/>
      <c r="B992" s="1207"/>
      <c r="C992" s="1207"/>
      <c r="D992" s="1207"/>
      <c r="E992" s="1207"/>
      <c r="F992" s="1207"/>
      <c r="G992" s="1207"/>
      <c r="H992" s="1207"/>
      <c r="I992" s="1207"/>
      <c r="J992" s="1207"/>
      <c r="K992" s="1207"/>
      <c r="L992" s="1207"/>
      <c r="M992" s="1207"/>
      <c r="N992" s="1207"/>
      <c r="O992" s="1207"/>
      <c r="P992" s="1207"/>
      <c r="Q992" s="1207"/>
      <c r="R992" s="1207"/>
      <c r="S992" s="1207"/>
      <c r="T992" s="1207"/>
      <c r="U992" s="1207"/>
      <c r="V992" s="1207"/>
      <c r="W992" s="1207"/>
      <c r="X992" s="1207"/>
      <c r="Y992" s="1207"/>
      <c r="Z992" s="1207"/>
      <c r="AA992" s="1207"/>
      <c r="AB992" s="1207"/>
      <c r="AC992" s="1207"/>
      <c r="AD992" s="1207"/>
      <c r="AE992" s="1207"/>
      <c r="AF992" s="1207"/>
      <c r="AG992" s="1207"/>
      <c r="AH992" s="1207"/>
      <c r="AI992" s="1207"/>
      <c r="AJ992" s="1207"/>
      <c r="AK992" s="1207"/>
      <c r="AL992" s="1207"/>
      <c r="AM992" s="1207"/>
      <c r="AN992" s="1207"/>
      <c r="AO992" s="1207"/>
      <c r="AP992" s="1207"/>
      <c r="AQ992" s="1207"/>
      <c r="AR992" s="1207"/>
      <c r="AS992" s="1207"/>
      <c r="AT992" s="1207"/>
      <c r="AU992" s="1207"/>
      <c r="AV992" s="1207"/>
      <c r="AW992" s="1207"/>
      <c r="AX992" s="1207"/>
      <c r="AY992" s="1207"/>
      <c r="AZ992" s="1207"/>
      <c r="BA992" s="1207"/>
      <c r="BB992" s="1207"/>
    </row>
    <row r="993" spans="1:54" ht="15.5" x14ac:dyDescent="0.35">
      <c r="A993" s="1206"/>
      <c r="B993" s="1207"/>
      <c r="C993" s="1207"/>
      <c r="D993" s="1207"/>
      <c r="E993" s="1207"/>
      <c r="F993" s="1207"/>
      <c r="G993" s="1207"/>
      <c r="H993" s="1207"/>
      <c r="I993" s="1207"/>
      <c r="J993" s="1207"/>
      <c r="K993" s="1207"/>
      <c r="L993" s="1207"/>
      <c r="M993" s="1207"/>
      <c r="N993" s="1207"/>
      <c r="O993" s="1207"/>
      <c r="P993" s="1207"/>
      <c r="Q993" s="1207"/>
      <c r="R993" s="1207"/>
      <c r="S993" s="1207"/>
      <c r="T993" s="1207"/>
      <c r="U993" s="1207"/>
      <c r="V993" s="1207"/>
      <c r="W993" s="1207"/>
      <c r="X993" s="1207"/>
      <c r="Y993" s="1207"/>
      <c r="Z993" s="1207"/>
      <c r="AA993" s="1207"/>
      <c r="AB993" s="1207"/>
      <c r="AC993" s="1207"/>
      <c r="AD993" s="1207"/>
      <c r="AE993" s="1207"/>
      <c r="AF993" s="1207"/>
      <c r="AG993" s="1207"/>
      <c r="AH993" s="1207"/>
      <c r="AI993" s="1207"/>
      <c r="AJ993" s="1207"/>
      <c r="AK993" s="1207"/>
      <c r="AL993" s="1207"/>
      <c r="AM993" s="1207"/>
      <c r="AN993" s="1207"/>
      <c r="AO993" s="1207"/>
      <c r="AP993" s="1207"/>
      <c r="AQ993" s="1207"/>
      <c r="AR993" s="1207"/>
      <c r="AS993" s="1207"/>
      <c r="AT993" s="1207"/>
      <c r="AU993" s="1207"/>
      <c r="AV993" s="1207"/>
      <c r="AW993" s="1207"/>
      <c r="AX993" s="1207"/>
      <c r="AY993" s="1207"/>
      <c r="AZ993" s="1207"/>
      <c r="BA993" s="1207"/>
      <c r="BB993" s="1207"/>
    </row>
    <row r="994" spans="1:54" ht="15.5" x14ac:dyDescent="0.35">
      <c r="A994" s="1206"/>
      <c r="B994" s="1207"/>
      <c r="C994" s="1207"/>
      <c r="D994" s="1207"/>
      <c r="E994" s="1207"/>
      <c r="F994" s="1207"/>
      <c r="G994" s="1207"/>
      <c r="H994" s="1207"/>
      <c r="I994" s="1207"/>
      <c r="J994" s="1207"/>
      <c r="K994" s="1207"/>
      <c r="L994" s="1207"/>
      <c r="M994" s="1207"/>
      <c r="N994" s="1207"/>
      <c r="O994" s="1207"/>
      <c r="P994" s="1207"/>
      <c r="Q994" s="1207"/>
      <c r="R994" s="1207"/>
      <c r="S994" s="1207"/>
      <c r="T994" s="1207"/>
      <c r="U994" s="1207"/>
      <c r="V994" s="1207"/>
      <c r="W994" s="1207"/>
      <c r="X994" s="1207"/>
      <c r="Y994" s="1207"/>
      <c r="Z994" s="1207"/>
      <c r="AA994" s="1207"/>
      <c r="AB994" s="1207"/>
      <c r="AC994" s="1207"/>
      <c r="AD994" s="1207"/>
      <c r="AE994" s="1207"/>
      <c r="AF994" s="1207"/>
      <c r="AG994" s="1207"/>
      <c r="AH994" s="1207"/>
      <c r="AI994" s="1207"/>
      <c r="AJ994" s="1207"/>
      <c r="AK994" s="1207"/>
      <c r="AL994" s="1207"/>
      <c r="AM994" s="1207"/>
      <c r="AN994" s="1207"/>
      <c r="AO994" s="1207"/>
      <c r="AP994" s="1207"/>
      <c r="AQ994" s="1207"/>
      <c r="AR994" s="1207"/>
      <c r="AS994" s="1207"/>
      <c r="AT994" s="1207"/>
      <c r="AU994" s="1207"/>
      <c r="AV994" s="1207"/>
      <c r="AW994" s="1207"/>
      <c r="AX994" s="1207"/>
      <c r="AY994" s="1207"/>
      <c r="AZ994" s="1207"/>
      <c r="BA994" s="1207"/>
      <c r="BB994" s="1207"/>
    </row>
    <row r="995" spans="1:54" ht="15.5" x14ac:dyDescent="0.35">
      <c r="A995" s="1206"/>
      <c r="B995" s="1207"/>
      <c r="C995" s="1207"/>
      <c r="D995" s="1207"/>
      <c r="E995" s="1207"/>
      <c r="F995" s="1207"/>
      <c r="G995" s="1207"/>
      <c r="H995" s="1207"/>
      <c r="I995" s="1207"/>
      <c r="J995" s="1207"/>
      <c r="K995" s="1207"/>
      <c r="L995" s="1207"/>
      <c r="M995" s="1207"/>
      <c r="N995" s="1207"/>
      <c r="O995" s="1207"/>
      <c r="P995" s="1207"/>
      <c r="Q995" s="1207"/>
      <c r="R995" s="1207"/>
      <c r="S995" s="1207"/>
      <c r="T995" s="1207"/>
      <c r="U995" s="1207"/>
      <c r="V995" s="1207"/>
      <c r="W995" s="1207"/>
      <c r="X995" s="1207"/>
      <c r="Y995" s="1207"/>
      <c r="Z995" s="1207"/>
      <c r="AA995" s="1207"/>
      <c r="AB995" s="1207"/>
      <c r="AC995" s="1207"/>
      <c r="AD995" s="1207"/>
      <c r="AE995" s="1207"/>
      <c r="AF995" s="1207"/>
      <c r="AG995" s="1207"/>
      <c r="AH995" s="1207"/>
      <c r="AI995" s="1207"/>
      <c r="AJ995" s="1207"/>
      <c r="AK995" s="1207"/>
      <c r="AL995" s="1207"/>
      <c r="AM995" s="1207"/>
      <c r="AN995" s="1207"/>
      <c r="AO995" s="1207"/>
      <c r="AP995" s="1207"/>
      <c r="AQ995" s="1207"/>
      <c r="AR995" s="1207"/>
      <c r="AS995" s="1207"/>
      <c r="AT995" s="1207"/>
      <c r="AU995" s="1207"/>
      <c r="AV995" s="1207"/>
      <c r="AW995" s="1207"/>
      <c r="AX995" s="1207"/>
      <c r="AY995" s="1207"/>
      <c r="AZ995" s="1207"/>
      <c r="BA995" s="1207"/>
      <c r="BB995" s="1207"/>
    </row>
    <row r="996" spans="1:54" ht="15.5" x14ac:dyDescent="0.35">
      <c r="A996" s="1206"/>
      <c r="B996" s="1207"/>
      <c r="C996" s="1207"/>
      <c r="D996" s="1207"/>
      <c r="E996" s="1207"/>
      <c r="F996" s="1207"/>
      <c r="G996" s="1207"/>
      <c r="H996" s="1207"/>
      <c r="I996" s="1207"/>
      <c r="J996" s="1207"/>
      <c r="K996" s="1207"/>
      <c r="L996" s="1207"/>
      <c r="M996" s="1207"/>
      <c r="N996" s="1207"/>
      <c r="O996" s="1207"/>
      <c r="P996" s="1207"/>
      <c r="Q996" s="1207"/>
      <c r="R996" s="1207"/>
      <c r="S996" s="1207"/>
      <c r="T996" s="1207"/>
      <c r="U996" s="1207"/>
      <c r="V996" s="1207"/>
      <c r="W996" s="1207"/>
      <c r="X996" s="1207"/>
      <c r="Y996" s="1207"/>
      <c r="Z996" s="1207"/>
      <c r="AA996" s="1207"/>
      <c r="AB996" s="1207"/>
      <c r="AC996" s="1207"/>
      <c r="AD996" s="1207"/>
      <c r="AE996" s="1207"/>
      <c r="AF996" s="1207"/>
      <c r="AG996" s="1207"/>
      <c r="AH996" s="1207"/>
      <c r="AI996" s="1207"/>
      <c r="AJ996" s="1207"/>
      <c r="AK996" s="1207"/>
      <c r="AL996" s="1207"/>
      <c r="AM996" s="1207"/>
      <c r="AN996" s="1207"/>
      <c r="AO996" s="1207"/>
      <c r="AP996" s="1207"/>
      <c r="AQ996" s="1207"/>
      <c r="AR996" s="1207"/>
      <c r="AS996" s="1207"/>
      <c r="AT996" s="1207"/>
      <c r="AU996" s="1207"/>
      <c r="AV996" s="1207"/>
      <c r="AW996" s="1207"/>
      <c r="AX996" s="1207"/>
      <c r="AY996" s="1207"/>
      <c r="AZ996" s="1207"/>
      <c r="BA996" s="1207"/>
      <c r="BB996" s="1207"/>
    </row>
    <row r="997" spans="1:54" ht="15.5" x14ac:dyDescent="0.35">
      <c r="A997" s="1206"/>
      <c r="B997" s="1207"/>
      <c r="C997" s="1207"/>
      <c r="D997" s="1207"/>
      <c r="E997" s="1207"/>
      <c r="F997" s="1207"/>
      <c r="G997" s="1207"/>
      <c r="H997" s="1207"/>
      <c r="I997" s="1207"/>
      <c r="J997" s="1207"/>
      <c r="K997" s="1207"/>
      <c r="L997" s="1207"/>
      <c r="M997" s="1207"/>
      <c r="N997" s="1207"/>
      <c r="O997" s="1207"/>
      <c r="P997" s="1207"/>
      <c r="Q997" s="1207"/>
      <c r="R997" s="1207"/>
      <c r="S997" s="1207"/>
      <c r="T997" s="1207"/>
      <c r="U997" s="1207"/>
      <c r="V997" s="1207"/>
      <c r="W997" s="1207"/>
      <c r="X997" s="1207"/>
      <c r="Y997" s="1207"/>
      <c r="Z997" s="1207"/>
      <c r="AA997" s="1207"/>
      <c r="AB997" s="1207"/>
      <c r="AC997" s="1207"/>
      <c r="AD997" s="1207"/>
      <c r="AE997" s="1207"/>
      <c r="AF997" s="1207"/>
      <c r="AG997" s="1207"/>
      <c r="AH997" s="1207"/>
      <c r="AI997" s="1207"/>
      <c r="AJ997" s="1207"/>
      <c r="AK997" s="1207"/>
      <c r="AL997" s="1207"/>
      <c r="AM997" s="1207"/>
      <c r="AN997" s="1207"/>
      <c r="AO997" s="1207"/>
      <c r="AP997" s="1207"/>
      <c r="AQ997" s="1207"/>
      <c r="AR997" s="1207"/>
      <c r="AS997" s="1207"/>
      <c r="AT997" s="1207"/>
      <c r="AU997" s="1207"/>
      <c r="AV997" s="1207"/>
      <c r="AW997" s="1207"/>
      <c r="AX997" s="1207"/>
      <c r="AY997" s="1207"/>
      <c r="AZ997" s="1207"/>
      <c r="BA997" s="1207"/>
      <c r="BB997" s="1207"/>
    </row>
    <row r="998" spans="1:54" ht="15.5" x14ac:dyDescent="0.35">
      <c r="A998" s="1206"/>
      <c r="B998" s="1207"/>
      <c r="C998" s="1207"/>
      <c r="D998" s="1207"/>
      <c r="E998" s="1207"/>
      <c r="F998" s="1207"/>
      <c r="G998" s="1207"/>
      <c r="H998" s="1207"/>
      <c r="I998" s="1207"/>
      <c r="J998" s="1207"/>
      <c r="K998" s="1207"/>
      <c r="L998" s="1207"/>
      <c r="M998" s="1207"/>
      <c r="N998" s="1207"/>
      <c r="O998" s="1207"/>
      <c r="P998" s="1207"/>
      <c r="Q998" s="1207"/>
      <c r="R998" s="1207"/>
      <c r="S998" s="1207"/>
      <c r="T998" s="1207"/>
      <c r="U998" s="1207"/>
      <c r="V998" s="1207"/>
      <c r="W998" s="1207"/>
      <c r="X998" s="1207"/>
      <c r="Y998" s="1207"/>
      <c r="Z998" s="1207"/>
      <c r="AA998" s="1207"/>
      <c r="AB998" s="1207"/>
      <c r="AC998" s="1207"/>
      <c r="AD998" s="1207"/>
      <c r="AE998" s="1207"/>
      <c r="AF998" s="1207"/>
      <c r="AG998" s="1207"/>
      <c r="AH998" s="1207"/>
      <c r="AI998" s="1207"/>
      <c r="AJ998" s="1207"/>
      <c r="AK998" s="1207"/>
      <c r="AL998" s="1207"/>
      <c r="AM998" s="1207"/>
      <c r="AN998" s="1207"/>
      <c r="AO998" s="1207"/>
      <c r="AP998" s="1207"/>
      <c r="AQ998" s="1207"/>
      <c r="AR998" s="1207"/>
      <c r="AS998" s="1207"/>
      <c r="AT998" s="1207"/>
      <c r="AU998" s="1207"/>
      <c r="AV998" s="1207"/>
      <c r="AW998" s="1207"/>
      <c r="AX998" s="1207"/>
      <c r="AY998" s="1207"/>
      <c r="AZ998" s="1207"/>
      <c r="BA998" s="1207"/>
      <c r="BB998" s="1207"/>
    </row>
    <row r="999" spans="1:54" ht="15.5" x14ac:dyDescent="0.35">
      <c r="A999" s="1206"/>
      <c r="B999" s="1207"/>
      <c r="C999" s="1207"/>
      <c r="D999" s="1207"/>
      <c r="E999" s="1207"/>
      <c r="F999" s="1207"/>
      <c r="G999" s="1207"/>
      <c r="H999" s="1207"/>
      <c r="I999" s="1207"/>
      <c r="J999" s="1207"/>
      <c r="K999" s="1207"/>
      <c r="L999" s="1207"/>
      <c r="M999" s="1207"/>
      <c r="N999" s="1207"/>
      <c r="O999" s="1207"/>
      <c r="P999" s="1207"/>
      <c r="Q999" s="1207"/>
      <c r="R999" s="1207"/>
      <c r="S999" s="1207"/>
      <c r="T999" s="1207"/>
      <c r="U999" s="1207"/>
      <c r="V999" s="1207"/>
      <c r="W999" s="1207"/>
      <c r="X999" s="1207"/>
      <c r="Y999" s="1207"/>
      <c r="Z999" s="1207"/>
      <c r="AA999" s="1207"/>
      <c r="AB999" s="1207"/>
      <c r="AC999" s="1207"/>
      <c r="AD999" s="1207"/>
      <c r="AE999" s="1207"/>
      <c r="AF999" s="1207"/>
      <c r="AG999" s="1207"/>
      <c r="AH999" s="1207"/>
      <c r="AI999" s="1207"/>
      <c r="AJ999" s="1207"/>
      <c r="AK999" s="1207"/>
      <c r="AL999" s="1207"/>
      <c r="AM999" s="1207"/>
      <c r="AN999" s="1207"/>
      <c r="AO999" s="1207"/>
      <c r="AP999" s="1207"/>
      <c r="AQ999" s="1207"/>
      <c r="AR999" s="1207"/>
      <c r="AS999" s="1207"/>
      <c r="AT999" s="1207"/>
      <c r="AU999" s="1207"/>
      <c r="AV999" s="1207"/>
      <c r="AW999" s="1207"/>
      <c r="AX999" s="1207"/>
      <c r="AY999" s="1207"/>
      <c r="AZ999" s="1207"/>
      <c r="BA999" s="1207"/>
      <c r="BB999" s="1207"/>
    </row>
    <row r="1000" spans="1:54" ht="15.5" x14ac:dyDescent="0.35">
      <c r="A1000" s="1206"/>
      <c r="B1000" s="1207"/>
      <c r="C1000" s="1207"/>
      <c r="D1000" s="1207"/>
      <c r="E1000" s="1207"/>
      <c r="F1000" s="1207"/>
      <c r="G1000" s="1207"/>
      <c r="H1000" s="1207"/>
      <c r="I1000" s="1207"/>
      <c r="J1000" s="1207"/>
      <c r="K1000" s="1207"/>
      <c r="L1000" s="1207"/>
      <c r="M1000" s="1207"/>
      <c r="N1000" s="1207"/>
      <c r="O1000" s="1207"/>
      <c r="P1000" s="1207"/>
      <c r="Q1000" s="1207"/>
      <c r="R1000" s="1207"/>
      <c r="S1000" s="1207"/>
      <c r="T1000" s="1207"/>
      <c r="U1000" s="1207"/>
      <c r="V1000" s="1207"/>
      <c r="W1000" s="1207"/>
      <c r="X1000" s="1207"/>
      <c r="Y1000" s="1207"/>
      <c r="Z1000" s="1207"/>
      <c r="AA1000" s="1207"/>
      <c r="AB1000" s="1207"/>
      <c r="AC1000" s="1207"/>
      <c r="AD1000" s="1207"/>
      <c r="AE1000" s="1207"/>
      <c r="AF1000" s="1207"/>
      <c r="AG1000" s="1207"/>
      <c r="AH1000" s="1207"/>
      <c r="AI1000" s="1207"/>
      <c r="AJ1000" s="1207"/>
      <c r="AK1000" s="1207"/>
      <c r="AL1000" s="1207"/>
      <c r="AM1000" s="1207"/>
      <c r="AN1000" s="1207"/>
      <c r="AO1000" s="1207"/>
      <c r="AP1000" s="1207"/>
      <c r="AQ1000" s="1207"/>
      <c r="AR1000" s="1207"/>
      <c r="AS1000" s="1207"/>
      <c r="AT1000" s="1207"/>
      <c r="AU1000" s="1207"/>
      <c r="AV1000" s="1207"/>
      <c r="AW1000" s="1207"/>
      <c r="AX1000" s="1207"/>
      <c r="AY1000" s="1207"/>
      <c r="AZ1000" s="1207"/>
      <c r="BA1000" s="1207"/>
      <c r="BB1000" s="1207"/>
    </row>
    <row r="1001" spans="1:54" ht="15.5" x14ac:dyDescent="0.35">
      <c r="A1001" s="1206"/>
      <c r="B1001" s="1207"/>
      <c r="C1001" s="1207"/>
      <c r="D1001" s="1207"/>
      <c r="E1001" s="1207"/>
      <c r="F1001" s="1207"/>
      <c r="G1001" s="1207"/>
      <c r="H1001" s="1207"/>
      <c r="I1001" s="1207"/>
      <c r="J1001" s="1207"/>
      <c r="K1001" s="1207"/>
      <c r="L1001" s="1207"/>
      <c r="M1001" s="1207"/>
      <c r="N1001" s="1207"/>
      <c r="O1001" s="1207"/>
      <c r="P1001" s="1207"/>
      <c r="Q1001" s="1207"/>
      <c r="R1001" s="1207"/>
      <c r="S1001" s="1207"/>
      <c r="T1001" s="1207"/>
      <c r="U1001" s="1207"/>
      <c r="V1001" s="1207"/>
      <c r="W1001" s="1207"/>
      <c r="X1001" s="1207"/>
      <c r="Y1001" s="1207"/>
      <c r="Z1001" s="1207"/>
      <c r="AA1001" s="1207"/>
      <c r="AB1001" s="1207"/>
      <c r="AC1001" s="1207"/>
      <c r="AD1001" s="1207"/>
      <c r="AE1001" s="1207"/>
      <c r="AF1001" s="1207"/>
      <c r="AG1001" s="1207"/>
      <c r="AH1001" s="1207"/>
      <c r="AI1001" s="1207"/>
      <c r="AJ1001" s="1207"/>
      <c r="AK1001" s="1207"/>
      <c r="AL1001" s="1207"/>
      <c r="AM1001" s="1207"/>
      <c r="AN1001" s="1207"/>
      <c r="AO1001" s="1207"/>
      <c r="AP1001" s="1207"/>
      <c r="AQ1001" s="1207"/>
      <c r="AR1001" s="1207"/>
      <c r="AS1001" s="1207"/>
      <c r="AT1001" s="1207"/>
      <c r="AU1001" s="1207"/>
      <c r="AV1001" s="1207"/>
      <c r="AW1001" s="1207"/>
      <c r="AX1001" s="1207"/>
      <c r="AY1001" s="1207"/>
      <c r="AZ1001" s="1207"/>
      <c r="BA1001" s="1207"/>
      <c r="BB1001" s="1207"/>
    </row>
    <row r="1002" spans="1:54" ht="15.5" x14ac:dyDescent="0.35">
      <c r="A1002" s="1206"/>
      <c r="B1002" s="1207"/>
      <c r="C1002" s="1207"/>
      <c r="D1002" s="1207"/>
      <c r="E1002" s="1207"/>
      <c r="F1002" s="1207"/>
      <c r="G1002" s="1207"/>
      <c r="H1002" s="1207"/>
      <c r="I1002" s="1207"/>
      <c r="J1002" s="1207"/>
      <c r="K1002" s="1207"/>
      <c r="L1002" s="1207"/>
      <c r="M1002" s="1207"/>
      <c r="N1002" s="1207"/>
      <c r="O1002" s="1207"/>
      <c r="P1002" s="1207"/>
      <c r="Q1002" s="1207"/>
      <c r="R1002" s="1207"/>
      <c r="S1002" s="1207"/>
      <c r="T1002" s="1207"/>
      <c r="U1002" s="1207"/>
      <c r="V1002" s="1207"/>
      <c r="W1002" s="1207"/>
      <c r="X1002" s="1207"/>
      <c r="Y1002" s="1207"/>
      <c r="Z1002" s="1207"/>
      <c r="AA1002" s="1207"/>
      <c r="AB1002" s="1207"/>
      <c r="AC1002" s="1207"/>
      <c r="AD1002" s="1207"/>
      <c r="AE1002" s="1207"/>
      <c r="AF1002" s="1207"/>
      <c r="AG1002" s="1207"/>
      <c r="AH1002" s="1207"/>
      <c r="AI1002" s="1207"/>
      <c r="AJ1002" s="1207"/>
      <c r="AK1002" s="1207"/>
      <c r="AL1002" s="1207"/>
      <c r="AM1002" s="1207"/>
      <c r="AN1002" s="1207"/>
      <c r="AO1002" s="1207"/>
      <c r="AP1002" s="1207"/>
      <c r="AQ1002" s="1207"/>
      <c r="AR1002" s="1207"/>
      <c r="AS1002" s="1207"/>
      <c r="AT1002" s="1207"/>
      <c r="AU1002" s="1207"/>
      <c r="AV1002" s="1207"/>
      <c r="AW1002" s="1207"/>
      <c r="AX1002" s="1207"/>
      <c r="AY1002" s="1207"/>
      <c r="AZ1002" s="1207"/>
      <c r="BA1002" s="1207"/>
      <c r="BB1002" s="1207"/>
    </row>
    <row r="1003" spans="1:54" ht="15.5" x14ac:dyDescent="0.35">
      <c r="A1003" s="1206"/>
      <c r="B1003" s="1207"/>
      <c r="C1003" s="1207"/>
      <c r="D1003" s="1207"/>
      <c r="E1003" s="1207"/>
      <c r="F1003" s="1207"/>
      <c r="G1003" s="1207"/>
      <c r="H1003" s="1207"/>
      <c r="I1003" s="1207"/>
      <c r="J1003" s="1207"/>
      <c r="K1003" s="1207"/>
      <c r="L1003" s="1207"/>
      <c r="M1003" s="1207"/>
      <c r="N1003" s="1207"/>
      <c r="O1003" s="1207"/>
      <c r="P1003" s="1207"/>
      <c r="Q1003" s="1207"/>
      <c r="R1003" s="1207"/>
      <c r="S1003" s="1207"/>
      <c r="T1003" s="1207"/>
      <c r="U1003" s="1207"/>
      <c r="V1003" s="1207"/>
      <c r="W1003" s="1207"/>
      <c r="X1003" s="1207"/>
      <c r="Y1003" s="1207"/>
      <c r="Z1003" s="1207"/>
      <c r="AA1003" s="1207"/>
      <c r="AB1003" s="1207"/>
      <c r="AC1003" s="1207"/>
      <c r="AD1003" s="1207"/>
      <c r="AE1003" s="1207"/>
      <c r="AF1003" s="1207"/>
      <c r="AG1003" s="1207"/>
      <c r="AH1003" s="1207"/>
      <c r="AI1003" s="1207"/>
      <c r="AJ1003" s="1207"/>
      <c r="AK1003" s="1207"/>
      <c r="AL1003" s="1207"/>
      <c r="AM1003" s="1207"/>
      <c r="AN1003" s="1207"/>
      <c r="AO1003" s="1207"/>
      <c r="AP1003" s="1207"/>
      <c r="AQ1003" s="1207"/>
      <c r="AR1003" s="1207"/>
      <c r="AS1003" s="1207"/>
      <c r="AT1003" s="1207"/>
      <c r="AU1003" s="1207"/>
      <c r="AV1003" s="1207"/>
      <c r="AW1003" s="1207"/>
      <c r="AX1003" s="1207"/>
      <c r="AY1003" s="1207"/>
      <c r="AZ1003" s="1207"/>
      <c r="BA1003" s="1207"/>
      <c r="BB1003" s="1207"/>
    </row>
    <row r="1004" spans="1:54" ht="15.5" x14ac:dyDescent="0.35">
      <c r="A1004" s="1206"/>
      <c r="B1004" s="1207"/>
      <c r="C1004" s="1207"/>
      <c r="D1004" s="1207"/>
      <c r="E1004" s="1207"/>
      <c r="F1004" s="1207"/>
      <c r="G1004" s="1207"/>
      <c r="H1004" s="1207"/>
      <c r="I1004" s="1207"/>
      <c r="J1004" s="1207"/>
      <c r="K1004" s="1207"/>
      <c r="L1004" s="1207"/>
      <c r="M1004" s="1207"/>
      <c r="N1004" s="1207"/>
      <c r="O1004" s="1207"/>
      <c r="P1004" s="1207"/>
      <c r="Q1004" s="1207"/>
      <c r="R1004" s="1207"/>
      <c r="S1004" s="1207"/>
      <c r="T1004" s="1207"/>
      <c r="U1004" s="1207"/>
      <c r="V1004" s="1207"/>
      <c r="W1004" s="1207"/>
      <c r="X1004" s="1207"/>
      <c r="Y1004" s="1207"/>
      <c r="Z1004" s="1207"/>
      <c r="AA1004" s="1207"/>
      <c r="AB1004" s="1207"/>
      <c r="AC1004" s="1207"/>
      <c r="AD1004" s="1207"/>
      <c r="AE1004" s="1207"/>
      <c r="AF1004" s="1207"/>
      <c r="AG1004" s="1207"/>
      <c r="AH1004" s="1207"/>
      <c r="AI1004" s="1207"/>
      <c r="AJ1004" s="1207"/>
      <c r="AK1004" s="1207"/>
      <c r="AL1004" s="1207"/>
      <c r="AM1004" s="1207"/>
      <c r="AN1004" s="1207"/>
      <c r="AO1004" s="1207"/>
      <c r="AP1004" s="1207"/>
      <c r="AQ1004" s="1207"/>
      <c r="AR1004" s="1207"/>
      <c r="AS1004" s="1207"/>
      <c r="AT1004" s="1207"/>
      <c r="AU1004" s="1207"/>
      <c r="AV1004" s="1207"/>
      <c r="AW1004" s="1207"/>
      <c r="AX1004" s="1207"/>
      <c r="AY1004" s="1207"/>
      <c r="AZ1004" s="1207"/>
      <c r="BA1004" s="1207"/>
      <c r="BB1004" s="1207"/>
    </row>
    <row r="1005" spans="1:54" ht="15.5" x14ac:dyDescent="0.35">
      <c r="A1005" s="1206"/>
      <c r="B1005" s="1207"/>
      <c r="C1005" s="1207"/>
      <c r="D1005" s="1207"/>
      <c r="E1005" s="1207"/>
      <c r="F1005" s="1207"/>
      <c r="G1005" s="1207"/>
      <c r="H1005" s="1207"/>
      <c r="I1005" s="1207"/>
      <c r="J1005" s="1207"/>
      <c r="K1005" s="1207"/>
      <c r="L1005" s="1207"/>
      <c r="M1005" s="1207"/>
      <c r="N1005" s="1207"/>
      <c r="O1005" s="1207"/>
      <c r="P1005" s="1207"/>
      <c r="Q1005" s="1207"/>
      <c r="R1005" s="1207"/>
      <c r="S1005" s="1207"/>
      <c r="T1005" s="1207"/>
      <c r="U1005" s="1207"/>
      <c r="V1005" s="1207"/>
      <c r="W1005" s="1207"/>
      <c r="X1005" s="1207"/>
      <c r="Y1005" s="1207"/>
      <c r="Z1005" s="1207"/>
      <c r="AA1005" s="1207"/>
      <c r="AB1005" s="1207"/>
      <c r="AC1005" s="1207"/>
      <c r="AD1005" s="1207"/>
      <c r="AE1005" s="1207"/>
      <c r="AF1005" s="1207"/>
      <c r="AG1005" s="1207"/>
      <c r="AH1005" s="1207"/>
      <c r="AI1005" s="1207"/>
      <c r="AJ1005" s="1207"/>
      <c r="AK1005" s="1207"/>
      <c r="AL1005" s="1207"/>
      <c r="AM1005" s="1207"/>
      <c r="AN1005" s="1207"/>
      <c r="AO1005" s="1207"/>
      <c r="AP1005" s="1207"/>
      <c r="AQ1005" s="1207"/>
      <c r="AR1005" s="1207"/>
      <c r="AS1005" s="1207"/>
      <c r="AT1005" s="1207"/>
      <c r="AU1005" s="1207"/>
      <c r="AV1005" s="1207"/>
      <c r="AW1005" s="1207"/>
      <c r="AX1005" s="1207"/>
      <c r="AY1005" s="1207"/>
      <c r="AZ1005" s="1207"/>
      <c r="BA1005" s="1207"/>
      <c r="BB1005" s="1207"/>
    </row>
    <row r="1006" spans="1:54" ht="15.5" x14ac:dyDescent="0.35">
      <c r="A1006" s="1206"/>
      <c r="B1006" s="1207"/>
      <c r="C1006" s="1207"/>
      <c r="D1006" s="1207"/>
      <c r="E1006" s="1207"/>
      <c r="F1006" s="1207"/>
      <c r="G1006" s="1207"/>
      <c r="H1006" s="1207"/>
      <c r="I1006" s="1207"/>
      <c r="J1006" s="1207"/>
      <c r="K1006" s="1207"/>
      <c r="L1006" s="1207"/>
      <c r="M1006" s="1207"/>
      <c r="N1006" s="1207"/>
      <c r="O1006" s="1207"/>
      <c r="P1006" s="1207"/>
      <c r="Q1006" s="1207"/>
      <c r="R1006" s="1207"/>
      <c r="S1006" s="1207"/>
      <c r="T1006" s="1207"/>
      <c r="U1006" s="1207"/>
      <c r="V1006" s="1207"/>
      <c r="W1006" s="1207"/>
      <c r="X1006" s="1207"/>
      <c r="Y1006" s="1207"/>
      <c r="Z1006" s="1207"/>
      <c r="AA1006" s="1207"/>
      <c r="AB1006" s="1207"/>
      <c r="AC1006" s="1207"/>
      <c r="AD1006" s="1207"/>
      <c r="AE1006" s="1207"/>
      <c r="AF1006" s="1207"/>
      <c r="AG1006" s="1207"/>
      <c r="AH1006" s="1207"/>
      <c r="AI1006" s="1207"/>
      <c r="AJ1006" s="1207"/>
      <c r="AK1006" s="1207"/>
      <c r="AL1006" s="1207"/>
      <c r="AM1006" s="1207"/>
      <c r="AN1006" s="1207"/>
      <c r="AO1006" s="1207"/>
      <c r="AP1006" s="1207"/>
      <c r="AQ1006" s="1207"/>
      <c r="AR1006" s="1207"/>
      <c r="AS1006" s="1207"/>
      <c r="AT1006" s="1207"/>
      <c r="AU1006" s="1207"/>
      <c r="AV1006" s="1207"/>
      <c r="AW1006" s="1207"/>
      <c r="AX1006" s="1207"/>
      <c r="AY1006" s="1207"/>
      <c r="AZ1006" s="1207"/>
      <c r="BA1006" s="1207"/>
      <c r="BB1006" s="1207"/>
    </row>
    <row r="1007" spans="1:54" ht="15.5" x14ac:dyDescent="0.35">
      <c r="A1007" s="1206"/>
      <c r="B1007" s="1207"/>
      <c r="C1007" s="1207"/>
      <c r="D1007" s="1207"/>
      <c r="E1007" s="1207"/>
      <c r="F1007" s="1207"/>
      <c r="G1007" s="1207"/>
      <c r="H1007" s="1207"/>
      <c r="I1007" s="1207"/>
      <c r="J1007" s="1207"/>
      <c r="K1007" s="1207"/>
      <c r="L1007" s="1207"/>
      <c r="M1007" s="1207"/>
      <c r="N1007" s="1207"/>
      <c r="O1007" s="1207"/>
      <c r="P1007" s="1207"/>
      <c r="Q1007" s="1207"/>
      <c r="R1007" s="1207"/>
      <c r="S1007" s="1207"/>
      <c r="T1007" s="1207"/>
      <c r="U1007" s="1207"/>
      <c r="V1007" s="1207"/>
      <c r="W1007" s="1207"/>
      <c r="X1007" s="1207"/>
      <c r="Y1007" s="1207"/>
      <c r="Z1007" s="1207"/>
      <c r="AA1007" s="1207"/>
      <c r="AB1007" s="1207"/>
      <c r="AC1007" s="1207"/>
      <c r="AD1007" s="1207"/>
      <c r="AE1007" s="1207"/>
      <c r="AF1007" s="1207"/>
      <c r="AG1007" s="1207"/>
      <c r="AH1007" s="1207"/>
      <c r="AI1007" s="1207"/>
      <c r="AJ1007" s="1207"/>
      <c r="AK1007" s="1207"/>
      <c r="AL1007" s="1207"/>
      <c r="AM1007" s="1207"/>
      <c r="AN1007" s="1207"/>
      <c r="AO1007" s="1207"/>
      <c r="AP1007" s="1207"/>
      <c r="AQ1007" s="1207"/>
      <c r="AR1007" s="1207"/>
      <c r="AS1007" s="1207"/>
      <c r="AT1007" s="1207"/>
      <c r="AU1007" s="1207"/>
      <c r="AV1007" s="1207"/>
      <c r="AW1007" s="1207"/>
      <c r="AX1007" s="1207"/>
      <c r="AY1007" s="1207"/>
      <c r="AZ1007" s="1207"/>
      <c r="BA1007" s="1207"/>
      <c r="BB1007" s="1207"/>
    </row>
    <row r="1008" spans="1:54" ht="15.5" x14ac:dyDescent="0.35">
      <c r="A1008" s="1206"/>
      <c r="B1008" s="1207"/>
      <c r="C1008" s="1207"/>
      <c r="D1008" s="1207"/>
      <c r="E1008" s="1207"/>
      <c r="F1008" s="1207"/>
      <c r="G1008" s="1207"/>
      <c r="H1008" s="1207"/>
      <c r="I1008" s="1207"/>
      <c r="J1008" s="1207"/>
      <c r="K1008" s="1207"/>
      <c r="L1008" s="1207"/>
      <c r="M1008" s="1207"/>
      <c r="N1008" s="1207"/>
      <c r="O1008" s="1207"/>
      <c r="P1008" s="1207"/>
      <c r="Q1008" s="1207"/>
      <c r="R1008" s="1207"/>
      <c r="S1008" s="1207"/>
      <c r="T1008" s="1207"/>
      <c r="U1008" s="1207"/>
      <c r="V1008" s="1207"/>
      <c r="W1008" s="1207"/>
      <c r="X1008" s="1207"/>
      <c r="Y1008" s="1207"/>
      <c r="Z1008" s="1207"/>
      <c r="AA1008" s="1207"/>
      <c r="AB1008" s="1207"/>
      <c r="AC1008" s="1207"/>
      <c r="AD1008" s="1207"/>
      <c r="AE1008" s="1207"/>
      <c r="AF1008" s="1207"/>
      <c r="AG1008" s="1207"/>
      <c r="AH1008" s="1207"/>
      <c r="AI1008" s="1207"/>
      <c r="AJ1008" s="1207"/>
      <c r="AK1008" s="1207"/>
      <c r="AL1008" s="1207"/>
      <c r="AM1008" s="1207"/>
      <c r="AN1008" s="1207"/>
      <c r="AO1008" s="1207"/>
      <c r="AP1008" s="1207"/>
      <c r="AQ1008" s="1207"/>
      <c r="AR1008" s="1207"/>
      <c r="AS1008" s="1207"/>
      <c r="AT1008" s="1207"/>
      <c r="AU1008" s="1207"/>
      <c r="AV1008" s="1207"/>
      <c r="AW1008" s="1207"/>
      <c r="AX1008" s="1207"/>
      <c r="AY1008" s="1207"/>
      <c r="AZ1008" s="1207"/>
      <c r="BA1008" s="1207"/>
      <c r="BB1008" s="1207"/>
    </row>
    <row r="1009" spans="1:54" ht="15.5" x14ac:dyDescent="0.35">
      <c r="A1009" s="1206"/>
      <c r="B1009" s="1207"/>
      <c r="C1009" s="1207"/>
      <c r="D1009" s="1207"/>
      <c r="E1009" s="1207"/>
      <c r="F1009" s="1207"/>
      <c r="G1009" s="1207"/>
      <c r="H1009" s="1207"/>
      <c r="I1009" s="1207"/>
      <c r="J1009" s="1207"/>
      <c r="K1009" s="1207"/>
      <c r="L1009" s="1207"/>
      <c r="M1009" s="1207"/>
      <c r="N1009" s="1207"/>
      <c r="O1009" s="1207"/>
      <c r="P1009" s="1207"/>
      <c r="Q1009" s="1207"/>
      <c r="R1009" s="1207"/>
      <c r="S1009" s="1207"/>
      <c r="T1009" s="1207"/>
      <c r="U1009" s="1207"/>
      <c r="V1009" s="1207"/>
      <c r="W1009" s="1207"/>
      <c r="X1009" s="1207"/>
      <c r="Y1009" s="1207"/>
      <c r="Z1009" s="1207"/>
      <c r="AA1009" s="1207"/>
      <c r="AB1009" s="1207"/>
      <c r="AC1009" s="1207"/>
      <c r="AD1009" s="1207"/>
      <c r="AE1009" s="1207"/>
      <c r="AF1009" s="1207"/>
      <c r="AG1009" s="1207"/>
      <c r="AH1009" s="1207"/>
      <c r="AI1009" s="1207"/>
      <c r="AJ1009" s="1207"/>
      <c r="AK1009" s="1207"/>
      <c r="AL1009" s="1207"/>
      <c r="AM1009" s="1207"/>
      <c r="AN1009" s="1207"/>
      <c r="AO1009" s="1207"/>
      <c r="AP1009" s="1207"/>
      <c r="AQ1009" s="1207"/>
      <c r="AR1009" s="1207"/>
      <c r="AS1009" s="1207"/>
      <c r="AT1009" s="1207"/>
      <c r="AU1009" s="1207"/>
      <c r="AV1009" s="1207"/>
      <c r="AW1009" s="1207"/>
      <c r="AX1009" s="1207"/>
      <c r="AY1009" s="1207"/>
      <c r="AZ1009" s="1207"/>
      <c r="BA1009" s="1207"/>
      <c r="BB1009" s="1207"/>
    </row>
    <row r="1010" spans="1:54" ht="15.5" x14ac:dyDescent="0.35">
      <c r="A1010" s="1206"/>
      <c r="B1010" s="1207"/>
      <c r="C1010" s="1207"/>
      <c r="D1010" s="1207"/>
      <c r="E1010" s="1207"/>
      <c r="F1010" s="1207"/>
      <c r="G1010" s="1207"/>
      <c r="H1010" s="1207"/>
      <c r="I1010" s="1207"/>
      <c r="J1010" s="1207"/>
      <c r="K1010" s="1207"/>
      <c r="L1010" s="1207"/>
      <c r="M1010" s="1207"/>
      <c r="N1010" s="1207"/>
      <c r="O1010" s="1207"/>
      <c r="P1010" s="1207"/>
      <c r="Q1010" s="1207"/>
      <c r="R1010" s="1207"/>
      <c r="S1010" s="1207"/>
      <c r="T1010" s="1207"/>
      <c r="U1010" s="1207"/>
      <c r="V1010" s="1207"/>
      <c r="W1010" s="1207"/>
      <c r="X1010" s="1207"/>
      <c r="Y1010" s="1207"/>
      <c r="Z1010" s="1207"/>
      <c r="AA1010" s="1207"/>
      <c r="AB1010" s="1207"/>
      <c r="AC1010" s="1207"/>
      <c r="AD1010" s="1207"/>
      <c r="AE1010" s="1207"/>
      <c r="AF1010" s="1207"/>
      <c r="AG1010" s="1207"/>
      <c r="AH1010" s="1207"/>
      <c r="AI1010" s="1207"/>
      <c r="AJ1010" s="1207"/>
      <c r="AK1010" s="1207"/>
      <c r="AL1010" s="1207"/>
      <c r="AM1010" s="1207"/>
      <c r="AN1010" s="1207"/>
      <c r="AO1010" s="1207"/>
      <c r="AP1010" s="1207"/>
      <c r="AQ1010" s="1207"/>
      <c r="AR1010" s="1207"/>
      <c r="AS1010" s="1207"/>
      <c r="AT1010" s="1207"/>
      <c r="AU1010" s="1207"/>
      <c r="AV1010" s="1207"/>
      <c r="AW1010" s="1207"/>
      <c r="AX1010" s="1207"/>
      <c r="AY1010" s="1207"/>
      <c r="AZ1010" s="1207"/>
      <c r="BA1010" s="1207"/>
      <c r="BB1010" s="1207"/>
    </row>
    <row r="1011" spans="1:54" ht="15.5" x14ac:dyDescent="0.35">
      <c r="A1011" s="1206"/>
      <c r="B1011" s="1207"/>
      <c r="C1011" s="1207"/>
      <c r="D1011" s="1207"/>
      <c r="E1011" s="1207"/>
      <c r="F1011" s="1207"/>
      <c r="G1011" s="1207"/>
      <c r="H1011" s="1207"/>
      <c r="I1011" s="1207"/>
      <c r="J1011" s="1207"/>
      <c r="K1011" s="1207"/>
      <c r="L1011" s="1207"/>
      <c r="M1011" s="1207"/>
      <c r="N1011" s="1207"/>
      <c r="O1011" s="1207"/>
      <c r="P1011" s="1207"/>
      <c r="Q1011" s="1207"/>
      <c r="R1011" s="1207"/>
      <c r="S1011" s="1207"/>
      <c r="T1011" s="1207"/>
      <c r="U1011" s="1207"/>
      <c r="V1011" s="1207"/>
      <c r="W1011" s="1207"/>
      <c r="X1011" s="1207"/>
      <c r="Y1011" s="1207"/>
      <c r="Z1011" s="1207"/>
      <c r="AA1011" s="1207"/>
      <c r="AB1011" s="1207"/>
      <c r="AC1011" s="1207"/>
      <c r="AD1011" s="1207"/>
      <c r="AE1011" s="1207"/>
      <c r="AF1011" s="1207"/>
      <c r="AG1011" s="1207"/>
      <c r="AH1011" s="1207"/>
      <c r="AI1011" s="1207"/>
      <c r="AJ1011" s="1207"/>
      <c r="AK1011" s="1207"/>
      <c r="AL1011" s="1207"/>
      <c r="AM1011" s="1207"/>
      <c r="AN1011" s="1207"/>
      <c r="AO1011" s="1207"/>
      <c r="AP1011" s="1207"/>
      <c r="AQ1011" s="1207"/>
      <c r="AR1011" s="1207"/>
      <c r="AS1011" s="1207"/>
      <c r="AT1011" s="1207"/>
      <c r="AU1011" s="1207"/>
      <c r="AV1011" s="1207"/>
      <c r="AW1011" s="1207"/>
      <c r="AX1011" s="1207"/>
      <c r="AY1011" s="1207"/>
      <c r="AZ1011" s="1207"/>
      <c r="BA1011" s="1207"/>
      <c r="BB1011" s="1207"/>
    </row>
    <row r="1012" spans="1:54" ht="15.5" x14ac:dyDescent="0.35">
      <c r="A1012" s="1206"/>
      <c r="B1012" s="1207"/>
      <c r="C1012" s="1207"/>
      <c r="D1012" s="1207"/>
      <c r="E1012" s="1207"/>
      <c r="F1012" s="1207"/>
      <c r="G1012" s="1207"/>
      <c r="H1012" s="1207"/>
      <c r="I1012" s="1207"/>
      <c r="J1012" s="1207"/>
      <c r="K1012" s="1207"/>
      <c r="L1012" s="1207"/>
      <c r="M1012" s="1207"/>
      <c r="N1012" s="1207"/>
      <c r="O1012" s="1207"/>
      <c r="P1012" s="1207"/>
      <c r="Q1012" s="1207"/>
      <c r="R1012" s="1207"/>
      <c r="S1012" s="1207"/>
      <c r="T1012" s="1207"/>
      <c r="U1012" s="1207"/>
      <c r="V1012" s="1207"/>
      <c r="W1012" s="1207"/>
      <c r="X1012" s="1207"/>
      <c r="Y1012" s="1207"/>
      <c r="Z1012" s="1207"/>
      <c r="AA1012" s="1207"/>
      <c r="AB1012" s="1207"/>
      <c r="AC1012" s="1207"/>
      <c r="AD1012" s="1207"/>
      <c r="AE1012" s="1207"/>
      <c r="AF1012" s="1207"/>
      <c r="AG1012" s="1207"/>
      <c r="AH1012" s="1207"/>
      <c r="AI1012" s="1207"/>
      <c r="AJ1012" s="1207"/>
      <c r="AK1012" s="1207"/>
      <c r="AL1012" s="1207"/>
      <c r="AM1012" s="1207"/>
      <c r="AN1012" s="1207"/>
      <c r="AO1012" s="1207"/>
      <c r="AP1012" s="1207"/>
      <c r="AQ1012" s="1207"/>
      <c r="AR1012" s="1207"/>
      <c r="AS1012" s="1207"/>
      <c r="AT1012" s="1207"/>
      <c r="AU1012" s="1207"/>
      <c r="AV1012" s="1207"/>
      <c r="AW1012" s="1207"/>
      <c r="AX1012" s="1207"/>
      <c r="AY1012" s="1207"/>
      <c r="AZ1012" s="1207"/>
      <c r="BA1012" s="1207"/>
      <c r="BB1012" s="1207"/>
    </row>
    <row r="1013" spans="1:54" ht="15.5" x14ac:dyDescent="0.35">
      <c r="A1013" s="1206"/>
      <c r="B1013" s="1207"/>
      <c r="C1013" s="1207"/>
      <c r="D1013" s="1207"/>
      <c r="E1013" s="1207"/>
      <c r="F1013" s="1207"/>
      <c r="G1013" s="1207"/>
      <c r="H1013" s="1207"/>
      <c r="I1013" s="1207"/>
      <c r="J1013" s="1207"/>
      <c r="K1013" s="1207"/>
      <c r="L1013" s="1207"/>
      <c r="M1013" s="1207"/>
      <c r="N1013" s="1207"/>
      <c r="O1013" s="1207"/>
      <c r="P1013" s="1207"/>
      <c r="Q1013" s="1207"/>
      <c r="R1013" s="1207"/>
      <c r="S1013" s="1207"/>
      <c r="T1013" s="1207"/>
      <c r="U1013" s="1207"/>
      <c r="V1013" s="1207"/>
      <c r="W1013" s="1207"/>
      <c r="X1013" s="1207"/>
      <c r="Y1013" s="1207"/>
      <c r="Z1013" s="1207"/>
      <c r="AA1013" s="1207"/>
      <c r="AB1013" s="1207"/>
      <c r="AC1013" s="1207"/>
      <c r="AD1013" s="1207"/>
      <c r="AE1013" s="1207"/>
      <c r="AF1013" s="1207"/>
      <c r="AG1013" s="1207"/>
      <c r="AH1013" s="1207"/>
      <c r="AI1013" s="1207"/>
      <c r="AJ1013" s="1207"/>
      <c r="AK1013" s="1207"/>
      <c r="AL1013" s="1207"/>
      <c r="AM1013" s="1207"/>
      <c r="AN1013" s="1207"/>
      <c r="AO1013" s="1207"/>
      <c r="AP1013" s="1207"/>
      <c r="AQ1013" s="1207"/>
      <c r="AR1013" s="1207"/>
      <c r="AS1013" s="1207"/>
      <c r="AT1013" s="1207"/>
      <c r="AU1013" s="1207"/>
      <c r="AV1013" s="1207"/>
      <c r="AW1013" s="1207"/>
      <c r="AX1013" s="1207"/>
      <c r="AY1013" s="1207"/>
      <c r="AZ1013" s="1207"/>
      <c r="BA1013" s="1207"/>
      <c r="BB1013" s="1207"/>
    </row>
    <row r="1014" spans="1:54" ht="15.5" x14ac:dyDescent="0.35">
      <c r="A1014" s="1206"/>
      <c r="B1014" s="1207"/>
      <c r="C1014" s="1207"/>
      <c r="D1014" s="1207"/>
      <c r="E1014" s="1207"/>
      <c r="F1014" s="1207"/>
      <c r="G1014" s="1207"/>
      <c r="H1014" s="1207"/>
      <c r="I1014" s="1207"/>
      <c r="J1014" s="1207"/>
      <c r="K1014" s="1207"/>
      <c r="L1014" s="1207"/>
      <c r="M1014" s="1207"/>
      <c r="N1014" s="1207"/>
      <c r="O1014" s="1207"/>
      <c r="P1014" s="1207"/>
      <c r="Q1014" s="1207"/>
      <c r="R1014" s="1207"/>
      <c r="S1014" s="1207"/>
      <c r="T1014" s="1207"/>
      <c r="U1014" s="1207"/>
      <c r="V1014" s="1207"/>
      <c r="W1014" s="1207"/>
      <c r="X1014" s="1207"/>
      <c r="Y1014" s="1207"/>
      <c r="Z1014" s="1207"/>
      <c r="AA1014" s="1207"/>
      <c r="AB1014" s="1207"/>
      <c r="AC1014" s="1207"/>
      <c r="AD1014" s="1207"/>
      <c r="AE1014" s="1207"/>
      <c r="AF1014" s="1207"/>
      <c r="AG1014" s="1207"/>
      <c r="AH1014" s="1207"/>
      <c r="AI1014" s="1207"/>
      <c r="AJ1014" s="1207"/>
      <c r="AK1014" s="1207"/>
      <c r="AL1014" s="1207"/>
      <c r="AM1014" s="1207"/>
      <c r="AN1014" s="1207"/>
      <c r="AO1014" s="1207"/>
      <c r="AP1014" s="1207"/>
      <c r="AQ1014" s="1207"/>
      <c r="AR1014" s="1207"/>
      <c r="AS1014" s="1207"/>
      <c r="AT1014" s="1207"/>
      <c r="AU1014" s="1207"/>
      <c r="AV1014" s="1207"/>
      <c r="AW1014" s="1207"/>
      <c r="AX1014" s="1207"/>
      <c r="AY1014" s="1207"/>
      <c r="AZ1014" s="1207"/>
      <c r="BA1014" s="1207"/>
      <c r="BB1014" s="1207"/>
    </row>
    <row r="1015" spans="1:54" ht="15.5" x14ac:dyDescent="0.35">
      <c r="A1015" s="1206"/>
      <c r="B1015" s="1207"/>
      <c r="C1015" s="1207"/>
      <c r="D1015" s="1207"/>
      <c r="E1015" s="1207"/>
      <c r="F1015" s="1207"/>
      <c r="G1015" s="1207"/>
      <c r="H1015" s="1207"/>
      <c r="I1015" s="1207"/>
      <c r="J1015" s="1207"/>
      <c r="K1015" s="1207"/>
      <c r="L1015" s="1207"/>
      <c r="M1015" s="1207"/>
      <c r="N1015" s="1207"/>
      <c r="O1015" s="1207"/>
      <c r="P1015" s="1207"/>
      <c r="Q1015" s="1207"/>
      <c r="R1015" s="1207"/>
      <c r="S1015" s="1207"/>
      <c r="T1015" s="1207"/>
      <c r="U1015" s="1207"/>
      <c r="V1015" s="1207"/>
      <c r="W1015" s="1207"/>
      <c r="X1015" s="1207"/>
      <c r="Y1015" s="1207"/>
      <c r="Z1015" s="1207"/>
      <c r="AA1015" s="1207"/>
      <c r="AB1015" s="1207"/>
      <c r="AC1015" s="1207"/>
      <c r="AD1015" s="1207"/>
      <c r="AE1015" s="1207"/>
      <c r="AF1015" s="1207"/>
      <c r="AG1015" s="1207"/>
      <c r="AH1015" s="1207"/>
      <c r="AI1015" s="1207"/>
      <c r="AJ1015" s="1207"/>
      <c r="AK1015" s="1207"/>
      <c r="AL1015" s="1207"/>
      <c r="AM1015" s="1207"/>
      <c r="AN1015" s="1207"/>
      <c r="AO1015" s="1207"/>
      <c r="AP1015" s="1207"/>
      <c r="AQ1015" s="1207"/>
      <c r="AR1015" s="1207"/>
      <c r="AS1015" s="1207"/>
      <c r="AT1015" s="1207"/>
      <c r="AU1015" s="1207"/>
      <c r="AV1015" s="1207"/>
      <c r="AW1015" s="1207"/>
      <c r="AX1015" s="1207"/>
      <c r="AY1015" s="1207"/>
      <c r="AZ1015" s="1207"/>
      <c r="BA1015" s="1207"/>
      <c r="BB1015" s="1207"/>
    </row>
    <row r="1016" spans="1:54" ht="15.5" x14ac:dyDescent="0.35">
      <c r="A1016" s="1206"/>
      <c r="B1016" s="1207"/>
      <c r="C1016" s="1207"/>
      <c r="D1016" s="1207"/>
      <c r="E1016" s="1207"/>
      <c r="F1016" s="1207"/>
      <c r="G1016" s="1207"/>
      <c r="H1016" s="1207"/>
      <c r="I1016" s="1207"/>
      <c r="J1016" s="1207"/>
      <c r="K1016" s="1207"/>
      <c r="L1016" s="1207"/>
      <c r="M1016" s="1207"/>
      <c r="N1016" s="1207"/>
      <c r="O1016" s="1207"/>
      <c r="P1016" s="1207"/>
      <c r="Q1016" s="1207"/>
      <c r="R1016" s="1207"/>
      <c r="S1016" s="1207"/>
      <c r="T1016" s="1207"/>
      <c r="U1016" s="1207"/>
      <c r="V1016" s="1207"/>
      <c r="W1016" s="1207"/>
      <c r="X1016" s="1207"/>
      <c r="Y1016" s="1207"/>
      <c r="Z1016" s="1207"/>
      <c r="AA1016" s="1207"/>
      <c r="AB1016" s="1207"/>
      <c r="AC1016" s="1207"/>
      <c r="AD1016" s="1207"/>
      <c r="AE1016" s="1207"/>
      <c r="AF1016" s="1207"/>
      <c r="AG1016" s="1207"/>
      <c r="AH1016" s="1207"/>
      <c r="AI1016" s="1207"/>
      <c r="AJ1016" s="1207"/>
      <c r="AK1016" s="1207"/>
      <c r="AL1016" s="1207"/>
      <c r="AM1016" s="1207"/>
      <c r="AN1016" s="1207"/>
      <c r="AO1016" s="1207"/>
      <c r="AP1016" s="1207"/>
      <c r="AQ1016" s="1207"/>
      <c r="AR1016" s="1207"/>
      <c r="AS1016" s="1207"/>
      <c r="AT1016" s="1207"/>
      <c r="AU1016" s="1207"/>
      <c r="AV1016" s="1207"/>
      <c r="AW1016" s="1207"/>
      <c r="AX1016" s="1207"/>
      <c r="AY1016" s="1207"/>
      <c r="AZ1016" s="1207"/>
      <c r="BA1016" s="1207"/>
      <c r="BB1016" s="1207"/>
    </row>
    <row r="1017" spans="1:54" ht="15.5" x14ac:dyDescent="0.35">
      <c r="A1017" s="1206"/>
      <c r="B1017" s="1207"/>
      <c r="C1017" s="1207"/>
      <c r="D1017" s="1207"/>
      <c r="E1017" s="1207"/>
      <c r="F1017" s="1207"/>
      <c r="G1017" s="1207"/>
      <c r="H1017" s="1207"/>
      <c r="I1017" s="1207"/>
      <c r="J1017" s="1207"/>
      <c r="K1017" s="1207"/>
      <c r="L1017" s="1207"/>
      <c r="M1017" s="1207"/>
      <c r="N1017" s="1207"/>
      <c r="O1017" s="1207"/>
      <c r="P1017" s="1207"/>
      <c r="Q1017" s="1207"/>
      <c r="R1017" s="1207"/>
      <c r="S1017" s="1207"/>
      <c r="T1017" s="1207"/>
      <c r="U1017" s="1207"/>
      <c r="V1017" s="1207"/>
      <c r="W1017" s="1207"/>
      <c r="X1017" s="1207"/>
      <c r="Y1017" s="1207"/>
      <c r="Z1017" s="1207"/>
      <c r="AA1017" s="1207"/>
      <c r="AB1017" s="1207"/>
      <c r="AC1017" s="1207"/>
      <c r="AD1017" s="1207"/>
      <c r="AE1017" s="1207"/>
      <c r="AF1017" s="1207"/>
      <c r="AG1017" s="1207"/>
      <c r="AH1017" s="1207"/>
      <c r="AI1017" s="1207"/>
      <c r="AJ1017" s="1207"/>
      <c r="AK1017" s="1207"/>
      <c r="AL1017" s="1207"/>
      <c r="AM1017" s="1207"/>
      <c r="AN1017" s="1207"/>
      <c r="AO1017" s="1207"/>
      <c r="AP1017" s="1207"/>
      <c r="AQ1017" s="1207"/>
      <c r="AR1017" s="1207"/>
      <c r="AS1017" s="1207"/>
      <c r="AT1017" s="1207"/>
      <c r="AU1017" s="1207"/>
      <c r="AV1017" s="1207"/>
      <c r="AW1017" s="1207"/>
      <c r="AX1017" s="1207"/>
      <c r="AY1017" s="1207"/>
      <c r="AZ1017" s="1207"/>
      <c r="BA1017" s="1207"/>
      <c r="BB1017" s="1207"/>
    </row>
    <row r="1018" spans="1:54" ht="15.5" x14ac:dyDescent="0.35">
      <c r="A1018" s="1206"/>
      <c r="B1018" s="1207"/>
      <c r="C1018" s="1207"/>
      <c r="D1018" s="1207"/>
      <c r="E1018" s="1207"/>
      <c r="F1018" s="1207"/>
      <c r="G1018" s="1207"/>
      <c r="H1018" s="1207"/>
      <c r="I1018" s="1207"/>
      <c r="J1018" s="1207"/>
      <c r="K1018" s="1207"/>
      <c r="L1018" s="1207"/>
      <c r="M1018" s="1207"/>
      <c r="N1018" s="1207"/>
      <c r="O1018" s="1207"/>
      <c r="P1018" s="1207"/>
      <c r="Q1018" s="1207"/>
      <c r="R1018" s="1207"/>
      <c r="S1018" s="1207"/>
      <c r="T1018" s="1207"/>
      <c r="U1018" s="1207"/>
      <c r="V1018" s="1207"/>
      <c r="W1018" s="1207"/>
      <c r="X1018" s="1207"/>
      <c r="Y1018" s="1207"/>
      <c r="Z1018" s="1207"/>
      <c r="AA1018" s="1207"/>
      <c r="AB1018" s="1207"/>
      <c r="AC1018" s="1207"/>
      <c r="AD1018" s="1207"/>
      <c r="AE1018" s="1207"/>
      <c r="AF1018" s="1207"/>
      <c r="AG1018" s="1207"/>
      <c r="AH1018" s="1207"/>
      <c r="AI1018" s="1207"/>
      <c r="AJ1018" s="1207"/>
      <c r="AK1018" s="1207"/>
      <c r="AL1018" s="1207"/>
      <c r="AM1018" s="1207"/>
      <c r="AN1018" s="1207"/>
      <c r="AO1018" s="1207"/>
      <c r="AP1018" s="1207"/>
      <c r="AQ1018" s="1207"/>
      <c r="AR1018" s="1207"/>
      <c r="AS1018" s="1207"/>
      <c r="AT1018" s="1207"/>
      <c r="AU1018" s="1207"/>
      <c r="AV1018" s="1207"/>
      <c r="AW1018" s="1207"/>
      <c r="AX1018" s="1207"/>
      <c r="AY1018" s="1207"/>
      <c r="AZ1018" s="1207"/>
      <c r="BA1018" s="1207"/>
      <c r="BB1018" s="1207"/>
    </row>
    <row r="1019" spans="1:54" ht="15.5" x14ac:dyDescent="0.35">
      <c r="A1019" s="1206"/>
      <c r="B1019" s="1207"/>
      <c r="C1019" s="1207"/>
      <c r="D1019" s="1207"/>
      <c r="E1019" s="1207"/>
      <c r="F1019" s="1207"/>
      <c r="G1019" s="1207"/>
      <c r="H1019" s="1207"/>
      <c r="I1019" s="1207"/>
      <c r="J1019" s="1207"/>
      <c r="K1019" s="1207"/>
      <c r="L1019" s="1207"/>
      <c r="M1019" s="1207"/>
      <c r="N1019" s="1207"/>
      <c r="O1019" s="1207"/>
      <c r="P1019" s="1207"/>
      <c r="Q1019" s="1207"/>
      <c r="R1019" s="1207"/>
      <c r="S1019" s="1207"/>
      <c r="T1019" s="1207"/>
      <c r="U1019" s="1207"/>
      <c r="V1019" s="1207"/>
      <c r="W1019" s="1207"/>
      <c r="X1019" s="1207"/>
      <c r="Y1019" s="1207"/>
      <c r="Z1019" s="1207"/>
      <c r="AA1019" s="1207"/>
      <c r="AB1019" s="1207"/>
      <c r="AC1019" s="1207"/>
      <c r="AD1019" s="1207"/>
      <c r="AE1019" s="1207"/>
      <c r="AF1019" s="1207"/>
      <c r="AG1019" s="1207"/>
      <c r="AH1019" s="1207"/>
      <c r="AI1019" s="1207"/>
      <c r="AJ1019" s="1207"/>
      <c r="AK1019" s="1207"/>
      <c r="AL1019" s="1207"/>
      <c r="AM1019" s="1207"/>
      <c r="AN1019" s="1207"/>
      <c r="AO1019" s="1207"/>
      <c r="AP1019" s="1207"/>
      <c r="AQ1019" s="1207"/>
      <c r="AR1019" s="1207"/>
      <c r="AS1019" s="1207"/>
      <c r="AT1019" s="1207"/>
      <c r="AU1019" s="1207"/>
      <c r="AV1019" s="1207"/>
      <c r="AW1019" s="1207"/>
      <c r="AX1019" s="1207"/>
      <c r="AY1019" s="1207"/>
      <c r="AZ1019" s="1207"/>
      <c r="BA1019" s="1207"/>
      <c r="BB1019" s="1207"/>
    </row>
    <row r="1020" spans="1:54" ht="15.5" x14ac:dyDescent="0.35">
      <c r="A1020" s="1206"/>
      <c r="B1020" s="1207"/>
      <c r="C1020" s="1207"/>
      <c r="D1020" s="1207"/>
      <c r="E1020" s="1207"/>
      <c r="F1020" s="1207"/>
      <c r="G1020" s="1207"/>
      <c r="H1020" s="1207"/>
      <c r="I1020" s="1207"/>
      <c r="J1020" s="1207"/>
      <c r="K1020" s="1207"/>
      <c r="L1020" s="1207"/>
      <c r="M1020" s="1207"/>
      <c r="N1020" s="1207"/>
      <c r="O1020" s="1207"/>
      <c r="P1020" s="1207"/>
      <c r="Q1020" s="1207"/>
      <c r="R1020" s="1207"/>
      <c r="S1020" s="1207"/>
      <c r="T1020" s="1207"/>
      <c r="U1020" s="1207"/>
      <c r="V1020" s="1207"/>
      <c r="W1020" s="1207"/>
      <c r="X1020" s="1207"/>
      <c r="Y1020" s="1207"/>
      <c r="Z1020" s="1207"/>
      <c r="AA1020" s="1207"/>
      <c r="AB1020" s="1207"/>
      <c r="AC1020" s="1207"/>
      <c r="AD1020" s="1207"/>
      <c r="AE1020" s="1207"/>
      <c r="AF1020" s="1207"/>
      <c r="AG1020" s="1207"/>
      <c r="AH1020" s="1207"/>
      <c r="AI1020" s="1207"/>
      <c r="AJ1020" s="1207"/>
      <c r="AK1020" s="1207"/>
      <c r="AL1020" s="1207"/>
      <c r="AM1020" s="1207"/>
      <c r="AN1020" s="1207"/>
      <c r="AO1020" s="1207"/>
      <c r="AP1020" s="1207"/>
      <c r="AQ1020" s="1207"/>
      <c r="AR1020" s="1207"/>
      <c r="AS1020" s="1207"/>
      <c r="AT1020" s="1207"/>
      <c r="AU1020" s="1207"/>
      <c r="AV1020" s="1207"/>
      <c r="AW1020" s="1207"/>
      <c r="AX1020" s="1207"/>
      <c r="AY1020" s="1207"/>
      <c r="AZ1020" s="1207"/>
      <c r="BA1020" s="1207"/>
      <c r="BB1020" s="1207"/>
    </row>
    <row r="1021" spans="1:54" ht="15.5" x14ac:dyDescent="0.35">
      <c r="A1021" s="1206"/>
      <c r="B1021" s="1207"/>
      <c r="C1021" s="1207"/>
      <c r="D1021" s="1207"/>
      <c r="E1021" s="1207"/>
      <c r="F1021" s="1207"/>
      <c r="G1021" s="1207"/>
      <c r="H1021" s="1207"/>
      <c r="I1021" s="1207"/>
      <c r="J1021" s="1207"/>
      <c r="K1021" s="1207"/>
      <c r="L1021" s="1207"/>
      <c r="M1021" s="1207"/>
      <c r="N1021" s="1207"/>
      <c r="O1021" s="1207"/>
      <c r="P1021" s="1207"/>
      <c r="Q1021" s="1207"/>
      <c r="R1021" s="1207"/>
      <c r="S1021" s="1207"/>
      <c r="T1021" s="1207"/>
      <c r="U1021" s="1207"/>
      <c r="V1021" s="1207"/>
      <c r="W1021" s="1207"/>
      <c r="X1021" s="1207"/>
      <c r="Y1021" s="1207"/>
      <c r="Z1021" s="1207"/>
      <c r="AA1021" s="1207"/>
      <c r="AB1021" s="1207"/>
      <c r="AC1021" s="1207"/>
      <c r="AD1021" s="1207"/>
      <c r="AE1021" s="1207"/>
      <c r="AF1021" s="1207"/>
      <c r="AG1021" s="1207"/>
      <c r="AH1021" s="1207"/>
      <c r="AI1021" s="1207"/>
      <c r="AJ1021" s="1207"/>
      <c r="AK1021" s="1207"/>
      <c r="AL1021" s="1207"/>
      <c r="AM1021" s="1207"/>
      <c r="AN1021" s="1207"/>
      <c r="AO1021" s="1207"/>
      <c r="AP1021" s="1207"/>
      <c r="AQ1021" s="1207"/>
      <c r="AR1021" s="1207"/>
      <c r="AS1021" s="1207"/>
      <c r="AT1021" s="1207"/>
      <c r="AU1021" s="1207"/>
      <c r="AV1021" s="1207"/>
      <c r="AW1021" s="1207"/>
      <c r="AX1021" s="1207"/>
      <c r="AY1021" s="1207"/>
      <c r="AZ1021" s="1207"/>
      <c r="BA1021" s="1207"/>
      <c r="BB1021" s="1207"/>
    </row>
    <row r="1022" spans="1:54" ht="15.5" x14ac:dyDescent="0.35">
      <c r="A1022" s="1206"/>
      <c r="B1022" s="1207"/>
      <c r="C1022" s="1207"/>
      <c r="D1022" s="1207"/>
      <c r="E1022" s="1207"/>
      <c r="F1022" s="1207"/>
      <c r="G1022" s="1207"/>
      <c r="H1022" s="1207"/>
      <c r="I1022" s="1207"/>
      <c r="J1022" s="1207"/>
      <c r="K1022" s="1207"/>
      <c r="L1022" s="1207"/>
      <c r="M1022" s="1207"/>
      <c r="N1022" s="1207"/>
      <c r="O1022" s="1207"/>
      <c r="P1022" s="1207"/>
      <c r="Q1022" s="1207"/>
      <c r="R1022" s="1207"/>
      <c r="S1022" s="1207"/>
      <c r="T1022" s="1207"/>
      <c r="U1022" s="1207"/>
      <c r="V1022" s="1207"/>
      <c r="W1022" s="1207"/>
      <c r="X1022" s="1207"/>
      <c r="Y1022" s="1207"/>
      <c r="Z1022" s="1207"/>
      <c r="AA1022" s="1207"/>
      <c r="AB1022" s="1207"/>
      <c r="AC1022" s="1207"/>
      <c r="AD1022" s="1207"/>
      <c r="AE1022" s="1207"/>
      <c r="AF1022" s="1207"/>
      <c r="AG1022" s="1207"/>
      <c r="AH1022" s="1207"/>
      <c r="AI1022" s="1207"/>
      <c r="AJ1022" s="1207"/>
      <c r="AK1022" s="1207"/>
      <c r="AL1022" s="1207"/>
      <c r="AM1022" s="1207"/>
      <c r="AN1022" s="1207"/>
      <c r="AO1022" s="1207"/>
      <c r="AP1022" s="1207"/>
      <c r="AQ1022" s="1207"/>
      <c r="AR1022" s="1207"/>
      <c r="AS1022" s="1207"/>
      <c r="AT1022" s="1207"/>
      <c r="AU1022" s="1207"/>
      <c r="AV1022" s="1207"/>
      <c r="AW1022" s="1207"/>
      <c r="AX1022" s="1207"/>
      <c r="AY1022" s="1207"/>
      <c r="AZ1022" s="1207"/>
      <c r="BA1022" s="1207"/>
      <c r="BB1022" s="1207"/>
    </row>
    <row r="1023" spans="1:54" ht="15.5" x14ac:dyDescent="0.35">
      <c r="A1023" s="1206"/>
      <c r="B1023" s="1207"/>
      <c r="C1023" s="1207"/>
      <c r="D1023" s="1207"/>
      <c r="E1023" s="1207"/>
      <c r="F1023" s="1207"/>
      <c r="G1023" s="1207"/>
      <c r="H1023" s="1207"/>
      <c r="I1023" s="1207"/>
      <c r="J1023" s="1207"/>
      <c r="K1023" s="1207"/>
      <c r="L1023" s="1207"/>
      <c r="M1023" s="1207"/>
      <c r="N1023" s="1207"/>
      <c r="O1023" s="1207"/>
      <c r="P1023" s="1207"/>
      <c r="Q1023" s="1207"/>
      <c r="R1023" s="1207"/>
      <c r="S1023" s="1207"/>
      <c r="T1023" s="1207"/>
      <c r="U1023" s="1207"/>
      <c r="V1023" s="1207"/>
      <c r="W1023" s="1207"/>
      <c r="X1023" s="1207"/>
      <c r="Y1023" s="1207"/>
      <c r="Z1023" s="1207"/>
      <c r="AA1023" s="1207"/>
      <c r="AB1023" s="1207"/>
      <c r="AC1023" s="1207"/>
      <c r="AD1023" s="1207"/>
      <c r="AE1023" s="1207"/>
      <c r="AF1023" s="1207"/>
      <c r="AG1023" s="1207"/>
      <c r="AH1023" s="1207"/>
      <c r="AI1023" s="1207"/>
      <c r="AJ1023" s="1207"/>
      <c r="AK1023" s="1207"/>
      <c r="AL1023" s="1207"/>
      <c r="AM1023" s="1207"/>
      <c r="AN1023" s="1207"/>
      <c r="AO1023" s="1207"/>
      <c r="AP1023" s="1207"/>
      <c r="AQ1023" s="1207"/>
      <c r="AR1023" s="1207"/>
      <c r="AS1023" s="1207"/>
      <c r="AT1023" s="1207"/>
      <c r="AU1023" s="1207"/>
      <c r="AV1023" s="1207"/>
      <c r="AW1023" s="1207"/>
      <c r="AX1023" s="1207"/>
      <c r="AY1023" s="1207"/>
      <c r="AZ1023" s="1207"/>
      <c r="BA1023" s="1207"/>
      <c r="BB1023" s="1207"/>
    </row>
    <row r="1024" spans="1:54" ht="15.5" x14ac:dyDescent="0.35">
      <c r="A1024" s="1206"/>
      <c r="B1024" s="1207"/>
      <c r="C1024" s="1207"/>
      <c r="D1024" s="1207"/>
      <c r="E1024" s="1207"/>
      <c r="F1024" s="1207"/>
      <c r="G1024" s="1207"/>
      <c r="H1024" s="1207"/>
      <c r="I1024" s="1207"/>
      <c r="J1024" s="1207"/>
      <c r="K1024" s="1207"/>
      <c r="L1024" s="1207"/>
      <c r="M1024" s="1207"/>
      <c r="N1024" s="1207"/>
      <c r="O1024" s="1207"/>
      <c r="P1024" s="1207"/>
      <c r="Q1024" s="1207"/>
      <c r="R1024" s="1207"/>
      <c r="S1024" s="1207"/>
      <c r="T1024" s="1207"/>
      <c r="U1024" s="1207"/>
      <c r="V1024" s="1207"/>
      <c r="W1024" s="1207"/>
      <c r="X1024" s="1207"/>
      <c r="Y1024" s="1207"/>
      <c r="Z1024" s="1207"/>
      <c r="AA1024" s="1207"/>
      <c r="AB1024" s="1207"/>
      <c r="AC1024" s="1207"/>
      <c r="AD1024" s="1207"/>
      <c r="AE1024" s="1207"/>
      <c r="AF1024" s="1207"/>
      <c r="AG1024" s="1207"/>
      <c r="AH1024" s="1207"/>
      <c r="AI1024" s="1207"/>
      <c r="AJ1024" s="1207"/>
      <c r="AK1024" s="1207"/>
      <c r="AL1024" s="1207"/>
      <c r="AM1024" s="1207"/>
      <c r="AN1024" s="1207"/>
      <c r="AO1024" s="1207"/>
      <c r="AP1024" s="1207"/>
      <c r="AQ1024" s="1207"/>
      <c r="AR1024" s="1207"/>
      <c r="AS1024" s="1207"/>
      <c r="AT1024" s="1207"/>
      <c r="AU1024" s="1207"/>
      <c r="AV1024" s="1207"/>
      <c r="AW1024" s="1207"/>
      <c r="AX1024" s="1207"/>
      <c r="AY1024" s="1207"/>
      <c r="AZ1024" s="1207"/>
      <c r="BA1024" s="1207"/>
      <c r="BB1024" s="1207"/>
    </row>
    <row r="1025" spans="1:54" ht="15.5" x14ac:dyDescent="0.35">
      <c r="A1025" s="1206"/>
      <c r="B1025" s="1207"/>
      <c r="C1025" s="1207"/>
      <c r="D1025" s="1207"/>
      <c r="E1025" s="1207"/>
      <c r="F1025" s="1207"/>
      <c r="G1025" s="1207"/>
      <c r="H1025" s="1207"/>
      <c r="I1025" s="1207"/>
      <c r="J1025" s="1207"/>
      <c r="K1025" s="1207"/>
      <c r="L1025" s="1207"/>
      <c r="M1025" s="1207"/>
      <c r="N1025" s="1207"/>
      <c r="O1025" s="1207"/>
      <c r="P1025" s="1207"/>
      <c r="Q1025" s="1207"/>
      <c r="R1025" s="1207"/>
      <c r="S1025" s="1207"/>
      <c r="T1025" s="1207"/>
      <c r="U1025" s="1207"/>
      <c r="V1025" s="1207"/>
      <c r="W1025" s="1207"/>
      <c r="X1025" s="1207"/>
      <c r="Y1025" s="1207"/>
      <c r="Z1025" s="1207"/>
      <c r="AA1025" s="1207"/>
      <c r="AB1025" s="1207"/>
      <c r="AC1025" s="1207"/>
      <c r="AD1025" s="1207"/>
      <c r="AE1025" s="1207"/>
      <c r="AF1025" s="1207"/>
      <c r="AG1025" s="1207"/>
      <c r="AH1025" s="1207"/>
      <c r="AI1025" s="1207"/>
      <c r="AJ1025" s="1207"/>
      <c r="AK1025" s="1207"/>
      <c r="AL1025" s="1207"/>
      <c r="AM1025" s="1207"/>
      <c r="AN1025" s="1207"/>
      <c r="AO1025" s="1207"/>
      <c r="AP1025" s="1207"/>
      <c r="AQ1025" s="1207"/>
      <c r="AR1025" s="1207"/>
      <c r="AS1025" s="1207"/>
      <c r="AT1025" s="1207"/>
      <c r="AU1025" s="1207"/>
      <c r="AV1025" s="1207"/>
      <c r="AW1025" s="1207"/>
      <c r="AX1025" s="1207"/>
      <c r="AY1025" s="1207"/>
      <c r="AZ1025" s="1207"/>
      <c r="BA1025" s="1207"/>
      <c r="BB1025" s="1207"/>
    </row>
    <row r="1026" spans="1:54" ht="15.5" x14ac:dyDescent="0.35">
      <c r="A1026" s="1206"/>
      <c r="B1026" s="1207"/>
      <c r="C1026" s="1207"/>
      <c r="D1026" s="1207"/>
      <c r="E1026" s="1207"/>
      <c r="F1026" s="1207"/>
      <c r="G1026" s="1207"/>
      <c r="H1026" s="1207"/>
      <c r="I1026" s="1207"/>
      <c r="J1026" s="1207"/>
      <c r="K1026" s="1207"/>
      <c r="L1026" s="1207"/>
      <c r="M1026" s="1207"/>
      <c r="N1026" s="1207"/>
      <c r="O1026" s="1207"/>
      <c r="P1026" s="1207"/>
      <c r="Q1026" s="1207"/>
      <c r="R1026" s="1207"/>
      <c r="S1026" s="1207"/>
      <c r="T1026" s="1207"/>
      <c r="U1026" s="1207"/>
      <c r="V1026" s="1207"/>
      <c r="W1026" s="1207"/>
      <c r="X1026" s="1207"/>
      <c r="Y1026" s="1207"/>
      <c r="Z1026" s="1207"/>
      <c r="AA1026" s="1207"/>
      <c r="AB1026" s="1207"/>
      <c r="AC1026" s="1207"/>
      <c r="AD1026" s="1207"/>
      <c r="AE1026" s="1207"/>
      <c r="AF1026" s="1207"/>
      <c r="AG1026" s="1207"/>
      <c r="AH1026" s="1207"/>
      <c r="AI1026" s="1207"/>
      <c r="AJ1026" s="1207"/>
      <c r="AK1026" s="1207"/>
      <c r="AL1026" s="1207"/>
      <c r="AM1026" s="1207"/>
      <c r="AN1026" s="1207"/>
      <c r="AO1026" s="1207"/>
      <c r="AP1026" s="1207"/>
      <c r="AQ1026" s="1207"/>
      <c r="AR1026" s="1207"/>
      <c r="AS1026" s="1207"/>
      <c r="AT1026" s="1207"/>
      <c r="AU1026" s="1207"/>
      <c r="AV1026" s="1207"/>
      <c r="AW1026" s="1207"/>
      <c r="AX1026" s="1207"/>
      <c r="AY1026" s="1207"/>
      <c r="AZ1026" s="1207"/>
      <c r="BA1026" s="1207"/>
      <c r="BB1026" s="1207"/>
    </row>
    <row r="1027" spans="1:54" ht="15.5" x14ac:dyDescent="0.35">
      <c r="A1027" s="1206"/>
      <c r="B1027" s="1207"/>
      <c r="C1027" s="1207"/>
      <c r="D1027" s="1207"/>
      <c r="E1027" s="1207"/>
      <c r="F1027" s="1207"/>
      <c r="G1027" s="1207"/>
      <c r="H1027" s="1207"/>
      <c r="I1027" s="1207"/>
      <c r="J1027" s="1207"/>
      <c r="K1027" s="1207"/>
      <c r="L1027" s="1207"/>
      <c r="M1027" s="1207"/>
      <c r="N1027" s="1207"/>
      <c r="O1027" s="1207"/>
      <c r="P1027" s="1207"/>
      <c r="Q1027" s="1207"/>
      <c r="R1027" s="1207"/>
      <c r="S1027" s="1207"/>
      <c r="T1027" s="1207"/>
      <c r="U1027" s="1207"/>
      <c r="V1027" s="1207"/>
      <c r="W1027" s="1207"/>
      <c r="X1027" s="1207"/>
      <c r="Y1027" s="1207"/>
      <c r="Z1027" s="1207"/>
      <c r="AA1027" s="1207"/>
      <c r="AB1027" s="1207"/>
      <c r="AC1027" s="1207"/>
      <c r="AD1027" s="1207"/>
      <c r="AE1027" s="1207"/>
      <c r="AF1027" s="1207"/>
      <c r="AG1027" s="1207"/>
      <c r="AH1027" s="1207"/>
      <c r="AI1027" s="1207"/>
      <c r="AJ1027" s="1207"/>
      <c r="AK1027" s="1207"/>
      <c r="AL1027" s="1207"/>
      <c r="AM1027" s="1207"/>
      <c r="AN1027" s="1207"/>
      <c r="AO1027" s="1207"/>
      <c r="AP1027" s="1207"/>
      <c r="AQ1027" s="1207"/>
      <c r="AR1027" s="1207"/>
      <c r="AS1027" s="1207"/>
      <c r="AT1027" s="1207"/>
      <c r="AU1027" s="1207"/>
      <c r="AV1027" s="1207"/>
      <c r="AW1027" s="1207"/>
      <c r="AX1027" s="1207"/>
      <c r="AY1027" s="1207"/>
      <c r="AZ1027" s="1207"/>
      <c r="BA1027" s="1207"/>
      <c r="BB1027" s="1207"/>
    </row>
    <row r="1028" spans="1:54" ht="15.5" x14ac:dyDescent="0.35">
      <c r="A1028" s="1206"/>
      <c r="B1028" s="1207"/>
      <c r="C1028" s="1207"/>
      <c r="D1028" s="1207"/>
      <c r="E1028" s="1207"/>
      <c r="F1028" s="1207"/>
      <c r="G1028" s="1207"/>
      <c r="H1028" s="1207"/>
      <c r="I1028" s="1207"/>
      <c r="J1028" s="1207"/>
      <c r="K1028" s="1207"/>
      <c r="L1028" s="1207"/>
      <c r="M1028" s="1207"/>
      <c r="N1028" s="1207"/>
      <c r="O1028" s="1207"/>
      <c r="P1028" s="1207"/>
      <c r="Q1028" s="1207"/>
      <c r="R1028" s="1207"/>
      <c r="S1028" s="1207"/>
      <c r="T1028" s="1207"/>
      <c r="U1028" s="1207"/>
      <c r="V1028" s="1207"/>
      <c r="W1028" s="1207"/>
      <c r="X1028" s="1207"/>
      <c r="Y1028" s="1207"/>
      <c r="Z1028" s="1207"/>
      <c r="AA1028" s="1207"/>
      <c r="AB1028" s="1207"/>
      <c r="AC1028" s="1207"/>
      <c r="AD1028" s="1207"/>
      <c r="AE1028" s="1207"/>
      <c r="AF1028" s="1207"/>
      <c r="AG1028" s="1207"/>
      <c r="AH1028" s="1207"/>
      <c r="AI1028" s="1207"/>
      <c r="AJ1028" s="1207"/>
      <c r="AK1028" s="1207"/>
      <c r="AL1028" s="1207"/>
      <c r="AM1028" s="1207"/>
      <c r="AN1028" s="1207"/>
      <c r="AO1028" s="1207"/>
      <c r="AP1028" s="1207"/>
      <c r="AQ1028" s="1207"/>
      <c r="AR1028" s="1207"/>
      <c r="AS1028" s="1207"/>
      <c r="AT1028" s="1207"/>
      <c r="AU1028" s="1207"/>
      <c r="AV1028" s="1207"/>
      <c r="AW1028" s="1207"/>
      <c r="AX1028" s="1207"/>
      <c r="AY1028" s="1207"/>
      <c r="AZ1028" s="1207"/>
      <c r="BA1028" s="1207"/>
      <c r="BB1028" s="1207"/>
    </row>
    <row r="1029" spans="1:54" ht="15.5" x14ac:dyDescent="0.35">
      <c r="A1029" s="1206"/>
      <c r="B1029" s="1207"/>
      <c r="C1029" s="1207"/>
      <c r="D1029" s="1207"/>
      <c r="E1029" s="1207"/>
      <c r="F1029" s="1207"/>
      <c r="G1029" s="1207"/>
      <c r="H1029" s="1207"/>
      <c r="I1029" s="1207"/>
      <c r="J1029" s="1207"/>
      <c r="K1029" s="1207"/>
      <c r="L1029" s="1207"/>
      <c r="M1029" s="1207"/>
      <c r="N1029" s="1207"/>
      <c r="O1029" s="1207"/>
      <c r="P1029" s="1207"/>
      <c r="Q1029" s="1207"/>
      <c r="R1029" s="1207"/>
      <c r="S1029" s="1207"/>
      <c r="T1029" s="1207"/>
      <c r="U1029" s="1207"/>
      <c r="V1029" s="1207"/>
      <c r="W1029" s="1207"/>
      <c r="X1029" s="1207"/>
      <c r="Y1029" s="1207"/>
      <c r="Z1029" s="1207"/>
      <c r="AA1029" s="1207"/>
      <c r="AB1029" s="1207"/>
      <c r="AC1029" s="1207"/>
      <c r="AD1029" s="1207"/>
      <c r="AE1029" s="1207"/>
      <c r="AF1029" s="1207"/>
      <c r="AG1029" s="1207"/>
      <c r="AH1029" s="1207"/>
      <c r="AI1029" s="1207"/>
      <c r="AJ1029" s="1207"/>
      <c r="AK1029" s="1207"/>
      <c r="AL1029" s="1207"/>
      <c r="AM1029" s="1207"/>
      <c r="AN1029" s="1207"/>
      <c r="AO1029" s="1207"/>
      <c r="AP1029" s="1207"/>
      <c r="AQ1029" s="1207"/>
      <c r="AR1029" s="1207"/>
      <c r="AS1029" s="1207"/>
      <c r="AT1029" s="1207"/>
      <c r="AU1029" s="1207"/>
      <c r="AV1029" s="1207"/>
      <c r="AW1029" s="1207"/>
      <c r="AX1029" s="1207"/>
      <c r="AY1029" s="1207"/>
      <c r="AZ1029" s="1207"/>
      <c r="BA1029" s="1207"/>
      <c r="BB1029" s="1207"/>
    </row>
    <row r="1030" spans="1:54" ht="15.5" x14ac:dyDescent="0.35">
      <c r="A1030" s="1206"/>
      <c r="B1030" s="1207"/>
      <c r="C1030" s="1207"/>
      <c r="D1030" s="1207"/>
      <c r="E1030" s="1207"/>
      <c r="F1030" s="1207"/>
      <c r="G1030" s="1207"/>
      <c r="H1030" s="1207"/>
      <c r="I1030" s="1207"/>
      <c r="J1030" s="1207"/>
      <c r="K1030" s="1207"/>
      <c r="L1030" s="1207"/>
      <c r="M1030" s="1207"/>
      <c r="N1030" s="1207"/>
      <c r="O1030" s="1207"/>
      <c r="P1030" s="1207"/>
      <c r="Q1030" s="1207"/>
      <c r="R1030" s="1207"/>
      <c r="S1030" s="1207"/>
      <c r="T1030" s="1207"/>
      <c r="U1030" s="1207"/>
      <c r="V1030" s="1207"/>
      <c r="W1030" s="1207"/>
      <c r="X1030" s="1207"/>
      <c r="Y1030" s="1207"/>
      <c r="Z1030" s="1207"/>
      <c r="AA1030" s="1207"/>
      <c r="AB1030" s="1207"/>
      <c r="AC1030" s="1207"/>
      <c r="AD1030" s="1207"/>
      <c r="AE1030" s="1207"/>
      <c r="AF1030" s="1207"/>
      <c r="AG1030" s="1207"/>
      <c r="AH1030" s="1207"/>
      <c r="AI1030" s="1207"/>
      <c r="AJ1030" s="1207"/>
      <c r="AK1030" s="1207"/>
      <c r="AL1030" s="1207"/>
      <c r="AM1030" s="1207"/>
      <c r="AN1030" s="1207"/>
      <c r="AO1030" s="1207"/>
      <c r="AP1030" s="1207"/>
      <c r="AQ1030" s="1207"/>
      <c r="AR1030" s="1207"/>
      <c r="AS1030" s="1207"/>
      <c r="AT1030" s="1207"/>
      <c r="AU1030" s="1207"/>
      <c r="AV1030" s="1207"/>
      <c r="AW1030" s="1207"/>
      <c r="AX1030" s="1207"/>
      <c r="AY1030" s="1207"/>
      <c r="AZ1030" s="1207"/>
      <c r="BA1030" s="1207"/>
      <c r="BB1030" s="1207"/>
    </row>
    <row r="1031" spans="1:54" ht="15.5" x14ac:dyDescent="0.35">
      <c r="A1031" s="1206"/>
      <c r="B1031" s="1207"/>
      <c r="C1031" s="1207"/>
      <c r="D1031" s="1207"/>
      <c r="E1031" s="1207"/>
      <c r="F1031" s="1207"/>
      <c r="G1031" s="1207"/>
      <c r="H1031" s="1207"/>
      <c r="I1031" s="1207"/>
      <c r="J1031" s="1207"/>
      <c r="K1031" s="1207"/>
      <c r="L1031" s="1207"/>
      <c r="M1031" s="1207"/>
      <c r="N1031" s="1207"/>
      <c r="O1031" s="1207"/>
      <c r="P1031" s="1207"/>
      <c r="Q1031" s="1207"/>
      <c r="R1031" s="1207"/>
      <c r="S1031" s="1207"/>
      <c r="T1031" s="1207"/>
      <c r="U1031" s="1207"/>
      <c r="V1031" s="1207"/>
      <c r="W1031" s="1207"/>
      <c r="X1031" s="1207"/>
      <c r="Y1031" s="1207"/>
      <c r="Z1031" s="1207"/>
      <c r="AA1031" s="1207"/>
      <c r="AB1031" s="1207"/>
      <c r="AC1031" s="1207"/>
      <c r="AD1031" s="1207"/>
      <c r="AE1031" s="1207"/>
      <c r="AF1031" s="1207"/>
      <c r="AG1031" s="1207"/>
      <c r="AH1031" s="1207"/>
      <c r="AI1031" s="1207"/>
      <c r="AJ1031" s="1207"/>
      <c r="AK1031" s="1207"/>
      <c r="AL1031" s="1207"/>
      <c r="AM1031" s="1207"/>
      <c r="AN1031" s="1207"/>
      <c r="AO1031" s="1207"/>
      <c r="AP1031" s="1207"/>
      <c r="AQ1031" s="1207"/>
      <c r="AR1031" s="1207"/>
      <c r="AS1031" s="1207"/>
      <c r="AT1031" s="1207"/>
      <c r="AU1031" s="1207"/>
      <c r="AV1031" s="1207"/>
      <c r="AW1031" s="1207"/>
      <c r="AX1031" s="1207"/>
      <c r="AY1031" s="1207"/>
      <c r="AZ1031" s="1207"/>
      <c r="BA1031" s="1207"/>
      <c r="BB1031" s="1207"/>
    </row>
    <row r="1032" spans="1:54" ht="15.5" x14ac:dyDescent="0.35">
      <c r="A1032" s="1206"/>
      <c r="B1032" s="1207"/>
      <c r="C1032" s="1207"/>
      <c r="D1032" s="1207"/>
      <c r="E1032" s="1207"/>
      <c r="F1032" s="1207"/>
      <c r="G1032" s="1207"/>
      <c r="H1032" s="1207"/>
      <c r="I1032" s="1207"/>
      <c r="J1032" s="1207"/>
      <c r="K1032" s="1207"/>
      <c r="L1032" s="1207"/>
      <c r="M1032" s="1207"/>
      <c r="N1032" s="1207"/>
      <c r="O1032" s="1207"/>
      <c r="P1032" s="1207"/>
      <c r="Q1032" s="1207"/>
      <c r="R1032" s="1207"/>
      <c r="S1032" s="1207"/>
      <c r="T1032" s="1207"/>
      <c r="U1032" s="1207"/>
      <c r="V1032" s="1207"/>
      <c r="W1032" s="1207"/>
      <c r="X1032" s="1207"/>
      <c r="Y1032" s="1207"/>
      <c r="Z1032" s="1207"/>
      <c r="AA1032" s="1207"/>
      <c r="AB1032" s="1207"/>
      <c r="AC1032" s="1207"/>
      <c r="AD1032" s="1207"/>
      <c r="AE1032" s="1207"/>
      <c r="AF1032" s="1207"/>
      <c r="AG1032" s="1207"/>
      <c r="AH1032" s="1207"/>
      <c r="AI1032" s="1207"/>
      <c r="AJ1032" s="1207"/>
      <c r="AK1032" s="1207"/>
      <c r="AL1032" s="1207"/>
      <c r="AM1032" s="1207"/>
      <c r="AN1032" s="1207"/>
      <c r="AO1032" s="1207"/>
      <c r="AP1032" s="1207"/>
      <c r="AQ1032" s="1207"/>
      <c r="AR1032" s="1207"/>
      <c r="AS1032" s="1207"/>
      <c r="AT1032" s="1207"/>
      <c r="AU1032" s="1207"/>
      <c r="AV1032" s="1207"/>
      <c r="AW1032" s="1207"/>
      <c r="AX1032" s="1207"/>
      <c r="AY1032" s="1207"/>
      <c r="AZ1032" s="1207"/>
      <c r="BA1032" s="1207"/>
      <c r="BB1032" s="1207"/>
    </row>
    <row r="1033" spans="1:54" ht="15.5" x14ac:dyDescent="0.35">
      <c r="A1033" s="1206"/>
      <c r="B1033" s="1207"/>
      <c r="C1033" s="1207"/>
      <c r="D1033" s="1207"/>
      <c r="E1033" s="1207"/>
      <c r="F1033" s="1207"/>
      <c r="G1033" s="1207"/>
      <c r="H1033" s="1207"/>
      <c r="I1033" s="1207"/>
      <c r="J1033" s="1207"/>
      <c r="K1033" s="1207"/>
      <c r="L1033" s="1207"/>
      <c r="M1033" s="1207"/>
      <c r="N1033" s="1207"/>
      <c r="O1033" s="1207"/>
      <c r="P1033" s="1207"/>
      <c r="Q1033" s="1207"/>
      <c r="R1033" s="1207"/>
      <c r="S1033" s="1207"/>
      <c r="T1033" s="1207"/>
      <c r="U1033" s="1207"/>
      <c r="V1033" s="1207"/>
      <c r="W1033" s="1207"/>
      <c r="X1033" s="1207"/>
      <c r="Y1033" s="1207"/>
      <c r="Z1033" s="1207"/>
      <c r="AA1033" s="1207"/>
      <c r="AB1033" s="1207"/>
      <c r="AC1033" s="1207"/>
      <c r="AD1033" s="1207"/>
      <c r="AE1033" s="1207"/>
      <c r="AF1033" s="1207"/>
      <c r="AG1033" s="1207"/>
      <c r="AH1033" s="1207"/>
      <c r="AI1033" s="1207"/>
      <c r="AJ1033" s="1207"/>
      <c r="AK1033" s="1207"/>
      <c r="AL1033" s="1207"/>
      <c r="AM1033" s="1207"/>
      <c r="AN1033" s="1207"/>
      <c r="AO1033" s="1207"/>
      <c r="AP1033" s="1207"/>
      <c r="AQ1033" s="1207"/>
      <c r="AR1033" s="1207"/>
      <c r="AS1033" s="1207"/>
      <c r="AT1033" s="1207"/>
      <c r="AU1033" s="1207"/>
      <c r="AV1033" s="1207"/>
      <c r="AW1033" s="1207"/>
      <c r="AX1033" s="1207"/>
      <c r="AY1033" s="1207"/>
      <c r="AZ1033" s="1207"/>
      <c r="BA1033" s="1207"/>
      <c r="BB1033" s="1207"/>
    </row>
    <row r="1034" spans="1:54" ht="15.5" x14ac:dyDescent="0.35">
      <c r="A1034" s="1206"/>
      <c r="B1034" s="1207"/>
      <c r="C1034" s="1207"/>
      <c r="D1034" s="1207"/>
      <c r="E1034" s="1207"/>
      <c r="F1034" s="1207"/>
      <c r="G1034" s="1207"/>
      <c r="H1034" s="1207"/>
      <c r="I1034" s="1207"/>
      <c r="J1034" s="1207"/>
      <c r="K1034" s="1207"/>
      <c r="L1034" s="1207"/>
      <c r="M1034" s="1207"/>
      <c r="N1034" s="1207"/>
      <c r="O1034" s="1207"/>
      <c r="P1034" s="1207"/>
      <c r="Q1034" s="1207"/>
      <c r="R1034" s="1207"/>
      <c r="S1034" s="1207"/>
      <c r="T1034" s="1207"/>
      <c r="U1034" s="1207"/>
      <c r="V1034" s="1207"/>
      <c r="W1034" s="1207"/>
      <c r="X1034" s="1207"/>
      <c r="Y1034" s="1207"/>
      <c r="Z1034" s="1207"/>
      <c r="AA1034" s="1207"/>
      <c r="AB1034" s="1207"/>
      <c r="AC1034" s="1207"/>
      <c r="AD1034" s="1207"/>
      <c r="AE1034" s="1207"/>
      <c r="AF1034" s="1207"/>
      <c r="AG1034" s="1207"/>
      <c r="AH1034" s="1207"/>
      <c r="AI1034" s="1207"/>
      <c r="AJ1034" s="1207"/>
      <c r="AK1034" s="1207"/>
      <c r="AL1034" s="1207"/>
      <c r="AM1034" s="1207"/>
      <c r="AN1034" s="1207"/>
      <c r="AO1034" s="1207"/>
      <c r="AP1034" s="1207"/>
      <c r="AQ1034" s="1207"/>
      <c r="AR1034" s="1207"/>
      <c r="AS1034" s="1207"/>
      <c r="AT1034" s="1207"/>
      <c r="AU1034" s="1207"/>
      <c r="AV1034" s="1207"/>
      <c r="AW1034" s="1207"/>
      <c r="AX1034" s="1207"/>
      <c r="AY1034" s="1207"/>
      <c r="AZ1034" s="1207"/>
      <c r="BA1034" s="1207"/>
      <c r="BB1034" s="1207"/>
    </row>
    <row r="1035" spans="1:54" ht="15.5" x14ac:dyDescent="0.35">
      <c r="A1035" s="1206"/>
      <c r="B1035" s="1207"/>
      <c r="C1035" s="1207"/>
      <c r="D1035" s="1207"/>
      <c r="E1035" s="1207"/>
      <c r="F1035" s="1207"/>
      <c r="G1035" s="1207"/>
      <c r="H1035" s="1207"/>
      <c r="I1035" s="1207"/>
      <c r="J1035" s="1207"/>
      <c r="K1035" s="1207"/>
      <c r="L1035" s="1207"/>
      <c r="M1035" s="1207"/>
      <c r="N1035" s="1207"/>
      <c r="O1035" s="1207"/>
      <c r="P1035" s="1207"/>
      <c r="Q1035" s="1207"/>
      <c r="R1035" s="1207"/>
      <c r="S1035" s="1207"/>
      <c r="T1035" s="1207"/>
      <c r="U1035" s="1207"/>
      <c r="V1035" s="1207"/>
      <c r="W1035" s="1207"/>
      <c r="X1035" s="1207"/>
      <c r="Y1035" s="1207"/>
      <c r="Z1035" s="1207"/>
      <c r="AA1035" s="1207"/>
      <c r="AB1035" s="1207"/>
      <c r="AC1035" s="1207"/>
      <c r="AD1035" s="1207"/>
      <c r="AE1035" s="1207"/>
      <c r="AF1035" s="1207"/>
      <c r="AG1035" s="1207"/>
      <c r="AH1035" s="1207"/>
      <c r="AI1035" s="1207"/>
      <c r="AJ1035" s="1207"/>
      <c r="AK1035" s="1207"/>
      <c r="AL1035" s="1207"/>
      <c r="AM1035" s="1207"/>
      <c r="AN1035" s="1207"/>
      <c r="AO1035" s="1207"/>
      <c r="AP1035" s="1207"/>
      <c r="AQ1035" s="1207"/>
      <c r="AR1035" s="1207"/>
      <c r="AS1035" s="1207"/>
      <c r="AT1035" s="1207"/>
      <c r="AU1035" s="1207"/>
      <c r="AV1035" s="1207"/>
      <c r="AW1035" s="1207"/>
      <c r="AX1035" s="1207"/>
      <c r="AY1035" s="1207"/>
      <c r="AZ1035" s="1207"/>
      <c r="BA1035" s="1207"/>
      <c r="BB1035" s="1207"/>
    </row>
    <row r="1036" spans="1:54" ht="15.5" x14ac:dyDescent="0.35">
      <c r="A1036" s="1206"/>
      <c r="B1036" s="1207"/>
      <c r="C1036" s="1207"/>
      <c r="D1036" s="1207"/>
      <c r="E1036" s="1207"/>
      <c r="F1036" s="1207"/>
      <c r="G1036" s="1207"/>
      <c r="H1036" s="1207"/>
      <c r="I1036" s="1207"/>
      <c r="J1036" s="1207"/>
      <c r="K1036" s="1207"/>
      <c r="L1036" s="1207"/>
      <c r="M1036" s="1207"/>
      <c r="N1036" s="1207"/>
      <c r="O1036" s="1207"/>
      <c r="P1036" s="1207"/>
      <c r="Q1036" s="1207"/>
      <c r="R1036" s="1207"/>
      <c r="S1036" s="1207"/>
      <c r="T1036" s="1207"/>
      <c r="U1036" s="1207"/>
      <c r="V1036" s="1207"/>
      <c r="W1036" s="1207"/>
      <c r="X1036" s="1207"/>
      <c r="Y1036" s="1207"/>
      <c r="Z1036" s="1207"/>
      <c r="AA1036" s="1207"/>
      <c r="AB1036" s="1207"/>
      <c r="AC1036" s="1207"/>
      <c r="AD1036" s="1207"/>
      <c r="AE1036" s="1207"/>
      <c r="AF1036" s="1207"/>
      <c r="AG1036" s="1207"/>
      <c r="AH1036" s="1207"/>
      <c r="AI1036" s="1207"/>
      <c r="AJ1036" s="1207"/>
      <c r="AK1036" s="1207"/>
      <c r="AL1036" s="1207"/>
      <c r="AM1036" s="1207"/>
      <c r="AN1036" s="1207"/>
      <c r="AO1036" s="1207"/>
      <c r="AP1036" s="1207"/>
      <c r="AQ1036" s="1207"/>
      <c r="AR1036" s="1207"/>
      <c r="AS1036" s="1207"/>
      <c r="AT1036" s="1207"/>
      <c r="AU1036" s="1207"/>
      <c r="AV1036" s="1207"/>
      <c r="AW1036" s="1207"/>
      <c r="AX1036" s="1207"/>
      <c r="AY1036" s="1207"/>
      <c r="AZ1036" s="1207"/>
      <c r="BA1036" s="1207"/>
      <c r="BB1036" s="1207"/>
    </row>
    <row r="1037" spans="1:54" ht="15.5" x14ac:dyDescent="0.35">
      <c r="A1037" s="1206"/>
      <c r="B1037" s="1207"/>
      <c r="C1037" s="1207"/>
      <c r="D1037" s="1207"/>
      <c r="E1037" s="1207"/>
      <c r="F1037" s="1207"/>
      <c r="G1037" s="1207"/>
      <c r="H1037" s="1207"/>
      <c r="I1037" s="1207"/>
      <c r="J1037" s="1207"/>
      <c r="K1037" s="1207"/>
      <c r="L1037" s="1207"/>
      <c r="M1037" s="1207"/>
      <c r="N1037" s="1207"/>
      <c r="O1037" s="1207"/>
      <c r="P1037" s="1207"/>
      <c r="Q1037" s="1207"/>
      <c r="R1037" s="1207"/>
      <c r="S1037" s="1207"/>
      <c r="T1037" s="1207"/>
      <c r="U1037" s="1207"/>
      <c r="V1037" s="1207"/>
      <c r="W1037" s="1207"/>
      <c r="X1037" s="1207"/>
      <c r="Y1037" s="1207"/>
      <c r="Z1037" s="1207"/>
      <c r="AA1037" s="1207"/>
      <c r="AB1037" s="1207"/>
      <c r="AC1037" s="1207"/>
      <c r="AD1037" s="1207"/>
      <c r="AE1037" s="1207"/>
      <c r="AF1037" s="1207"/>
      <c r="AG1037" s="1207"/>
      <c r="AH1037" s="1207"/>
      <c r="AI1037" s="1207"/>
      <c r="AJ1037" s="1207"/>
      <c r="AK1037" s="1207"/>
      <c r="AL1037" s="1207"/>
      <c r="AM1037" s="1207"/>
      <c r="AN1037" s="1207"/>
      <c r="AO1037" s="1207"/>
      <c r="AP1037" s="1207"/>
      <c r="AQ1037" s="1207"/>
      <c r="AR1037" s="1207"/>
      <c r="AS1037" s="1207"/>
      <c r="AT1037" s="1207"/>
      <c r="AU1037" s="1207"/>
      <c r="AV1037" s="1207"/>
      <c r="AW1037" s="1207"/>
      <c r="AX1037" s="1207"/>
      <c r="AY1037" s="1207"/>
      <c r="AZ1037" s="1207"/>
      <c r="BA1037" s="1207"/>
      <c r="BB1037" s="1207"/>
    </row>
    <row r="1038" spans="1:54" ht="15.5" x14ac:dyDescent="0.35">
      <c r="A1038" s="1206"/>
      <c r="B1038" s="1207"/>
      <c r="C1038" s="1207"/>
      <c r="D1038" s="1207"/>
      <c r="E1038" s="1207"/>
      <c r="F1038" s="1207"/>
      <c r="G1038" s="1207"/>
      <c r="H1038" s="1207"/>
      <c r="I1038" s="1207"/>
      <c r="J1038" s="1207"/>
      <c r="K1038" s="1207"/>
      <c r="L1038" s="1207"/>
      <c r="M1038" s="1207"/>
      <c r="N1038" s="1207"/>
      <c r="O1038" s="1207"/>
      <c r="P1038" s="1207"/>
      <c r="Q1038" s="1207"/>
      <c r="R1038" s="1207"/>
      <c r="S1038" s="1207"/>
      <c r="T1038" s="1207"/>
      <c r="U1038" s="1207"/>
      <c r="V1038" s="1207"/>
      <c r="W1038" s="1207"/>
      <c r="X1038" s="1207"/>
      <c r="Y1038" s="1207"/>
      <c r="Z1038" s="1207"/>
      <c r="AA1038" s="1207"/>
      <c r="AB1038" s="1207"/>
      <c r="AC1038" s="1207"/>
      <c r="AD1038" s="1207"/>
      <c r="AE1038" s="1207"/>
      <c r="AF1038" s="1207"/>
      <c r="AG1038" s="1207"/>
      <c r="AH1038" s="1207"/>
      <c r="AI1038" s="1207"/>
      <c r="AJ1038" s="1207"/>
      <c r="AK1038" s="1207"/>
      <c r="AL1038" s="1207"/>
      <c r="AM1038" s="1207"/>
      <c r="AN1038" s="1207"/>
      <c r="AO1038" s="1207"/>
      <c r="AP1038" s="1207"/>
      <c r="AQ1038" s="1207"/>
      <c r="AR1038" s="1207"/>
      <c r="AS1038" s="1207"/>
      <c r="AT1038" s="1207"/>
      <c r="AU1038" s="1207"/>
      <c r="AV1038" s="1207"/>
      <c r="AW1038" s="1207"/>
      <c r="AX1038" s="1207"/>
      <c r="AY1038" s="1207"/>
      <c r="AZ1038" s="1207"/>
      <c r="BA1038" s="1207"/>
      <c r="BB1038" s="1207"/>
    </row>
    <row r="1039" spans="1:54" ht="15.5" x14ac:dyDescent="0.35">
      <c r="A1039" s="1206"/>
      <c r="B1039" s="1207"/>
      <c r="C1039" s="1207"/>
      <c r="D1039" s="1207"/>
      <c r="E1039" s="1207"/>
      <c r="F1039" s="1207"/>
      <c r="G1039" s="1207"/>
      <c r="H1039" s="1207"/>
      <c r="I1039" s="1207"/>
      <c r="J1039" s="1207"/>
      <c r="K1039" s="1207"/>
      <c r="L1039" s="1207"/>
      <c r="M1039" s="1207"/>
      <c r="N1039" s="1207"/>
      <c r="O1039" s="1207"/>
      <c r="P1039" s="1207"/>
      <c r="Q1039" s="1207"/>
      <c r="R1039" s="1207"/>
      <c r="S1039" s="1207"/>
      <c r="T1039" s="1207"/>
      <c r="U1039" s="1207"/>
      <c r="V1039" s="1207"/>
      <c r="W1039" s="1207"/>
      <c r="X1039" s="1207"/>
      <c r="Y1039" s="1207"/>
      <c r="Z1039" s="1207"/>
      <c r="AA1039" s="1207"/>
      <c r="AB1039" s="1207"/>
      <c r="AC1039" s="1207"/>
      <c r="AD1039" s="1207"/>
      <c r="AE1039" s="1207"/>
      <c r="AF1039" s="1207"/>
      <c r="AG1039" s="1207"/>
      <c r="AH1039" s="1207"/>
      <c r="AI1039" s="1207"/>
      <c r="AJ1039" s="1207"/>
      <c r="AK1039" s="1207"/>
      <c r="AL1039" s="1207"/>
      <c r="AM1039" s="1207"/>
      <c r="AN1039" s="1207"/>
      <c r="AO1039" s="1207"/>
      <c r="AP1039" s="1207"/>
      <c r="AQ1039" s="1207"/>
      <c r="AR1039" s="1207"/>
      <c r="AS1039" s="1207"/>
      <c r="AT1039" s="1207"/>
      <c r="AU1039" s="1207"/>
      <c r="AV1039" s="1207"/>
      <c r="AW1039" s="1207"/>
      <c r="AX1039" s="1207"/>
      <c r="AY1039" s="1207"/>
      <c r="AZ1039" s="1207"/>
      <c r="BA1039" s="1207"/>
      <c r="BB1039" s="1207"/>
    </row>
    <row r="1040" spans="1:54" ht="15.5" x14ac:dyDescent="0.35">
      <c r="A1040" s="1206"/>
      <c r="B1040" s="1207"/>
      <c r="C1040" s="1207"/>
      <c r="D1040" s="1207"/>
      <c r="E1040" s="1207"/>
      <c r="F1040" s="1207"/>
      <c r="G1040" s="1207"/>
      <c r="H1040" s="1207"/>
      <c r="I1040" s="1207"/>
      <c r="J1040" s="1207"/>
      <c r="K1040" s="1207"/>
      <c r="L1040" s="1207"/>
      <c r="M1040" s="1207"/>
      <c r="N1040" s="1207"/>
      <c r="O1040" s="1207"/>
      <c r="P1040" s="1207"/>
      <c r="Q1040" s="1207"/>
      <c r="R1040" s="1207"/>
      <c r="S1040" s="1207"/>
      <c r="T1040" s="1207"/>
      <c r="U1040" s="1207"/>
      <c r="V1040" s="1207"/>
      <c r="W1040" s="1207"/>
      <c r="X1040" s="1207"/>
      <c r="Y1040" s="1207"/>
      <c r="Z1040" s="1207"/>
      <c r="AA1040" s="1207"/>
      <c r="AB1040" s="1207"/>
      <c r="AC1040" s="1207"/>
      <c r="AD1040" s="1207"/>
      <c r="AE1040" s="1207"/>
      <c r="AF1040" s="1207"/>
      <c r="AG1040" s="1207"/>
      <c r="AH1040" s="1207"/>
      <c r="AI1040" s="1207"/>
      <c r="AJ1040" s="1207"/>
      <c r="AK1040" s="1207"/>
      <c r="AL1040" s="1207"/>
      <c r="AM1040" s="1207"/>
      <c r="AN1040" s="1207"/>
      <c r="AO1040" s="1207"/>
      <c r="AP1040" s="1207"/>
      <c r="AQ1040" s="1207"/>
      <c r="AR1040" s="1207"/>
      <c r="AS1040" s="1207"/>
      <c r="AT1040" s="1207"/>
      <c r="AU1040" s="1207"/>
      <c r="AV1040" s="1207"/>
      <c r="AW1040" s="1207"/>
      <c r="AX1040" s="1207"/>
      <c r="AY1040" s="1207"/>
      <c r="AZ1040" s="1207"/>
      <c r="BA1040" s="1207"/>
      <c r="BB1040" s="1207"/>
    </row>
    <row r="1041" spans="1:54" ht="15.5" x14ac:dyDescent="0.35">
      <c r="A1041" s="1206"/>
      <c r="B1041" s="1207"/>
      <c r="C1041" s="1207"/>
      <c r="D1041" s="1207"/>
      <c r="E1041" s="1207"/>
      <c r="F1041" s="1207"/>
      <c r="G1041" s="1207"/>
      <c r="H1041" s="1207"/>
      <c r="I1041" s="1207"/>
      <c r="J1041" s="1207"/>
      <c r="K1041" s="1207"/>
      <c r="L1041" s="1207"/>
      <c r="M1041" s="1207"/>
      <c r="N1041" s="1207"/>
      <c r="O1041" s="1207"/>
      <c r="P1041" s="1207"/>
      <c r="Q1041" s="1207"/>
      <c r="R1041" s="1207"/>
      <c r="S1041" s="1207"/>
      <c r="T1041" s="1207"/>
      <c r="U1041" s="1207"/>
      <c r="V1041" s="1207"/>
      <c r="W1041" s="1207"/>
      <c r="X1041" s="1207"/>
      <c r="Y1041" s="1207"/>
      <c r="Z1041" s="1207"/>
      <c r="AA1041" s="1207"/>
      <c r="AB1041" s="1207"/>
      <c r="AC1041" s="1207"/>
      <c r="AD1041" s="1207"/>
      <c r="AE1041" s="1207"/>
      <c r="AF1041" s="1207"/>
      <c r="AG1041" s="1207"/>
      <c r="AH1041" s="1207"/>
      <c r="AI1041" s="1207"/>
      <c r="AJ1041" s="1207"/>
      <c r="AK1041" s="1207"/>
      <c r="AL1041" s="1207"/>
      <c r="AM1041" s="1207"/>
      <c r="AN1041" s="1207"/>
      <c r="AO1041" s="1207"/>
      <c r="AP1041" s="1207"/>
      <c r="AQ1041" s="1207"/>
      <c r="AR1041" s="1207"/>
      <c r="AS1041" s="1207"/>
      <c r="AT1041" s="1207"/>
      <c r="AU1041" s="1207"/>
      <c r="AV1041" s="1207"/>
      <c r="AW1041" s="1207"/>
      <c r="AX1041" s="1207"/>
      <c r="AY1041" s="1207"/>
      <c r="AZ1041" s="1207"/>
      <c r="BA1041" s="1207"/>
      <c r="BB1041" s="1207"/>
    </row>
    <row r="1042" spans="1:54" ht="15.5" x14ac:dyDescent="0.35">
      <c r="A1042" s="1206"/>
      <c r="B1042" s="1207"/>
      <c r="C1042" s="1207"/>
      <c r="D1042" s="1207"/>
      <c r="E1042" s="1207"/>
      <c r="F1042" s="1207"/>
      <c r="G1042" s="1207"/>
      <c r="H1042" s="1207"/>
      <c r="I1042" s="1207"/>
      <c r="J1042" s="1207"/>
      <c r="K1042" s="1207"/>
      <c r="L1042" s="1207"/>
      <c r="M1042" s="1207"/>
      <c r="N1042" s="1207"/>
      <c r="O1042" s="1207"/>
      <c r="P1042" s="1207"/>
      <c r="Q1042" s="1207"/>
      <c r="R1042" s="1207"/>
      <c r="S1042" s="1207"/>
      <c r="T1042" s="1207"/>
      <c r="U1042" s="1207"/>
      <c r="V1042" s="1207"/>
      <c r="W1042" s="1207"/>
      <c r="X1042" s="1207"/>
      <c r="Y1042" s="1207"/>
      <c r="Z1042" s="1207"/>
      <c r="AA1042" s="1207"/>
      <c r="AB1042" s="1207"/>
      <c r="AC1042" s="1207"/>
      <c r="AD1042" s="1207"/>
      <c r="AE1042" s="1207"/>
      <c r="AF1042" s="1207"/>
      <c r="AG1042" s="1207"/>
      <c r="AH1042" s="1207"/>
      <c r="AI1042" s="1207"/>
      <c r="AJ1042" s="1207"/>
      <c r="AK1042" s="1207"/>
      <c r="AL1042" s="1207"/>
      <c r="AM1042" s="1207"/>
      <c r="AN1042" s="1207"/>
      <c r="AO1042" s="1207"/>
      <c r="AP1042" s="1207"/>
      <c r="AQ1042" s="1207"/>
      <c r="AR1042" s="1207"/>
      <c r="AS1042" s="1207"/>
      <c r="AT1042" s="1207"/>
      <c r="AU1042" s="1207"/>
      <c r="AV1042" s="1207"/>
      <c r="AW1042" s="1207"/>
      <c r="AX1042" s="1207"/>
      <c r="AY1042" s="1207"/>
      <c r="AZ1042" s="1207"/>
      <c r="BA1042" s="1207"/>
      <c r="BB1042" s="1207"/>
    </row>
    <row r="1043" spans="1:54" ht="15.5" x14ac:dyDescent="0.35">
      <c r="A1043" s="1206"/>
      <c r="B1043" s="1207"/>
      <c r="C1043" s="1207"/>
      <c r="D1043" s="1207"/>
      <c r="E1043" s="1207"/>
      <c r="F1043" s="1207"/>
      <c r="G1043" s="1207"/>
      <c r="H1043" s="1207"/>
      <c r="I1043" s="1207"/>
      <c r="J1043" s="1207"/>
      <c r="K1043" s="1207"/>
      <c r="L1043" s="1207"/>
      <c r="M1043" s="1207"/>
      <c r="N1043" s="1207"/>
      <c r="O1043" s="1207"/>
      <c r="P1043" s="1207"/>
      <c r="Q1043" s="1207"/>
      <c r="R1043" s="1207"/>
      <c r="S1043" s="1207"/>
      <c r="T1043" s="1207"/>
      <c r="U1043" s="1207"/>
      <c r="V1043" s="1207"/>
      <c r="W1043" s="1207"/>
      <c r="X1043" s="1207"/>
      <c r="Y1043" s="1207"/>
      <c r="Z1043" s="1207"/>
      <c r="AA1043" s="1207"/>
      <c r="AB1043" s="1207"/>
      <c r="AC1043" s="1207"/>
      <c r="AD1043" s="1207"/>
      <c r="AE1043" s="1207"/>
      <c r="AF1043" s="1207"/>
      <c r="AG1043" s="1207"/>
      <c r="AH1043" s="1207"/>
      <c r="AI1043" s="1207"/>
      <c r="AJ1043" s="1207"/>
      <c r="AK1043" s="1207"/>
      <c r="AL1043" s="1207"/>
      <c r="AM1043" s="1207"/>
      <c r="AN1043" s="1207"/>
      <c r="AO1043" s="1207"/>
      <c r="AP1043" s="1207"/>
      <c r="AQ1043" s="1207"/>
      <c r="AR1043" s="1207"/>
      <c r="AS1043" s="1207"/>
      <c r="AT1043" s="1207"/>
      <c r="AU1043" s="1207"/>
      <c r="AV1043" s="1207"/>
      <c r="AW1043" s="1207"/>
      <c r="AX1043" s="1207"/>
      <c r="AY1043" s="1207"/>
      <c r="AZ1043" s="1207"/>
      <c r="BA1043" s="1207"/>
      <c r="BB1043" s="1207"/>
    </row>
    <row r="1044" spans="1:54" ht="15.5" x14ac:dyDescent="0.35">
      <c r="A1044" s="1206"/>
      <c r="B1044" s="1207"/>
      <c r="C1044" s="1207"/>
      <c r="D1044" s="1207"/>
      <c r="E1044" s="1207"/>
      <c r="F1044" s="1207"/>
      <c r="G1044" s="1207"/>
      <c r="H1044" s="1207"/>
      <c r="I1044" s="1207"/>
      <c r="J1044" s="1207"/>
      <c r="K1044" s="1207"/>
      <c r="L1044" s="1207"/>
      <c r="M1044" s="1207"/>
      <c r="N1044" s="1207"/>
      <c r="O1044" s="1207"/>
      <c r="P1044" s="1207"/>
      <c r="Q1044" s="1207"/>
      <c r="R1044" s="1207"/>
      <c r="S1044" s="1207"/>
      <c r="T1044" s="1207"/>
      <c r="U1044" s="1207"/>
      <c r="V1044" s="1207"/>
      <c r="W1044" s="1207"/>
      <c r="X1044" s="1207"/>
      <c r="Y1044" s="1207"/>
      <c r="Z1044" s="1207"/>
      <c r="AA1044" s="1207"/>
      <c r="AB1044" s="1207"/>
      <c r="AC1044" s="1207"/>
      <c r="AD1044" s="1207"/>
      <c r="AE1044" s="1207"/>
      <c r="AF1044" s="1207"/>
      <c r="AG1044" s="1207"/>
      <c r="AH1044" s="1207"/>
      <c r="AI1044" s="1207"/>
      <c r="AJ1044" s="1207"/>
      <c r="AK1044" s="1207"/>
      <c r="AL1044" s="1207"/>
      <c r="AM1044" s="1207"/>
      <c r="AN1044" s="1207"/>
      <c r="AO1044" s="1207"/>
      <c r="AP1044" s="1207"/>
      <c r="AQ1044" s="1207"/>
      <c r="AR1044" s="1207"/>
      <c r="AS1044" s="1207"/>
      <c r="AT1044" s="1207"/>
      <c r="AU1044" s="1207"/>
      <c r="AV1044" s="1207"/>
      <c r="AW1044" s="1207"/>
      <c r="AX1044" s="1207"/>
      <c r="AY1044" s="1207"/>
      <c r="AZ1044" s="1207"/>
      <c r="BA1044" s="1207"/>
      <c r="BB1044" s="1207"/>
    </row>
    <row r="1045" spans="1:54" ht="15.5" x14ac:dyDescent="0.35">
      <c r="A1045" s="1206"/>
      <c r="B1045" s="1207"/>
      <c r="C1045" s="1207"/>
      <c r="D1045" s="1207"/>
      <c r="E1045" s="1207"/>
      <c r="F1045" s="1207"/>
      <c r="G1045" s="1207"/>
      <c r="H1045" s="1207"/>
      <c r="I1045" s="1207"/>
      <c r="J1045" s="1207"/>
      <c r="K1045" s="1207"/>
      <c r="L1045" s="1207"/>
      <c r="M1045" s="1207"/>
      <c r="N1045" s="1207"/>
      <c r="O1045" s="1207"/>
      <c r="P1045" s="1207"/>
      <c r="Q1045" s="1207"/>
      <c r="R1045" s="1207"/>
      <c r="S1045" s="1207"/>
      <c r="T1045" s="1207"/>
      <c r="U1045" s="1207"/>
      <c r="V1045" s="1207"/>
      <c r="W1045" s="1207"/>
      <c r="X1045" s="1207"/>
      <c r="Y1045" s="1207"/>
      <c r="Z1045" s="1207"/>
      <c r="AA1045" s="1207"/>
      <c r="AB1045" s="1207"/>
      <c r="AC1045" s="1207"/>
      <c r="AD1045" s="1207"/>
      <c r="AE1045" s="1207"/>
      <c r="AF1045" s="1207"/>
      <c r="AG1045" s="1207"/>
      <c r="AH1045" s="1207"/>
      <c r="AI1045" s="1207"/>
      <c r="AJ1045" s="1207"/>
      <c r="AK1045" s="1207"/>
      <c r="AL1045" s="1207"/>
      <c r="AM1045" s="1207"/>
      <c r="AN1045" s="1207"/>
      <c r="AO1045" s="1207"/>
      <c r="AP1045" s="1207"/>
      <c r="AQ1045" s="1207"/>
      <c r="AR1045" s="1207"/>
      <c r="AS1045" s="1207"/>
      <c r="AT1045" s="1207"/>
      <c r="AU1045" s="1207"/>
      <c r="AV1045" s="1207"/>
      <c r="AW1045" s="1207"/>
      <c r="AX1045" s="1207"/>
      <c r="AY1045" s="1207"/>
      <c r="AZ1045" s="1207"/>
      <c r="BA1045" s="1207"/>
      <c r="BB1045" s="1207"/>
    </row>
    <row r="1046" spans="1:54" ht="15.5" x14ac:dyDescent="0.35">
      <c r="A1046" s="1206"/>
      <c r="B1046" s="1207"/>
      <c r="C1046" s="1207"/>
      <c r="D1046" s="1207"/>
      <c r="E1046" s="1207"/>
      <c r="F1046" s="1207"/>
      <c r="G1046" s="1207"/>
      <c r="H1046" s="1207"/>
      <c r="I1046" s="1207"/>
      <c r="J1046" s="1207"/>
      <c r="K1046" s="1207"/>
      <c r="L1046" s="1207"/>
      <c r="M1046" s="1207"/>
      <c r="N1046" s="1207"/>
      <c r="O1046" s="1207"/>
      <c r="P1046" s="1207"/>
      <c r="Q1046" s="1207"/>
      <c r="R1046" s="1207"/>
      <c r="S1046" s="1207"/>
      <c r="T1046" s="1207"/>
      <c r="U1046" s="1207"/>
      <c r="V1046" s="1207"/>
      <c r="W1046" s="1207"/>
      <c r="X1046" s="1207"/>
      <c r="Y1046" s="1207"/>
      <c r="Z1046" s="1207"/>
      <c r="AA1046" s="1207"/>
      <c r="AB1046" s="1207"/>
      <c r="AC1046" s="1207"/>
      <c r="AD1046" s="1207"/>
      <c r="AE1046" s="1207"/>
      <c r="AF1046" s="1207"/>
      <c r="AG1046" s="1207"/>
      <c r="AH1046" s="1207"/>
      <c r="AI1046" s="1207"/>
      <c r="AJ1046" s="1207"/>
      <c r="AK1046" s="1207"/>
      <c r="AL1046" s="1207"/>
      <c r="AM1046" s="1207"/>
      <c r="AN1046" s="1207"/>
      <c r="AO1046" s="1207"/>
      <c r="AP1046" s="1207"/>
      <c r="AQ1046" s="1207"/>
      <c r="AR1046" s="1207"/>
      <c r="AS1046" s="1207"/>
      <c r="AT1046" s="1207"/>
      <c r="AU1046" s="1207"/>
      <c r="AV1046" s="1207"/>
      <c r="AW1046" s="1207"/>
      <c r="AX1046" s="1207"/>
      <c r="AY1046" s="1207"/>
      <c r="AZ1046" s="1207"/>
      <c r="BA1046" s="1207"/>
      <c r="BB1046" s="1207"/>
    </row>
    <row r="1047" spans="1:54" ht="15.5" x14ac:dyDescent="0.35">
      <c r="A1047" s="1206"/>
      <c r="B1047" s="1207"/>
      <c r="C1047" s="1207"/>
      <c r="D1047" s="1207"/>
      <c r="E1047" s="1207"/>
      <c r="F1047" s="1207"/>
      <c r="G1047" s="1207"/>
      <c r="H1047" s="1207"/>
      <c r="I1047" s="1207"/>
      <c r="J1047" s="1207"/>
      <c r="K1047" s="1207"/>
      <c r="L1047" s="1207"/>
      <c r="M1047" s="1207"/>
      <c r="N1047" s="1207"/>
      <c r="O1047" s="1207"/>
      <c r="P1047" s="1207"/>
      <c r="Q1047" s="1207"/>
      <c r="R1047" s="1207"/>
      <c r="S1047" s="1207"/>
      <c r="T1047" s="1207"/>
      <c r="U1047" s="1207"/>
      <c r="V1047" s="1207"/>
      <c r="W1047" s="1207"/>
      <c r="X1047" s="1207"/>
      <c r="Y1047" s="1207"/>
      <c r="Z1047" s="1207"/>
      <c r="AA1047" s="1207"/>
      <c r="AB1047" s="1207"/>
      <c r="AC1047" s="1207"/>
      <c r="AD1047" s="1207"/>
      <c r="AE1047" s="1207"/>
      <c r="AF1047" s="1207"/>
      <c r="AG1047" s="1207"/>
      <c r="AH1047" s="1207"/>
      <c r="AI1047" s="1207"/>
      <c r="AJ1047" s="1207"/>
      <c r="AK1047" s="1207"/>
      <c r="AL1047" s="1207"/>
      <c r="AM1047" s="1207"/>
      <c r="AN1047" s="1207"/>
      <c r="AO1047" s="1207"/>
      <c r="AP1047" s="1207"/>
      <c r="AQ1047" s="1207"/>
      <c r="AR1047" s="1207"/>
      <c r="AS1047" s="1207"/>
      <c r="AT1047" s="1207"/>
      <c r="AU1047" s="1207"/>
      <c r="AV1047" s="1207"/>
      <c r="AW1047" s="1207"/>
      <c r="AX1047" s="1207"/>
      <c r="AY1047" s="1207"/>
      <c r="AZ1047" s="1207"/>
      <c r="BA1047" s="1207"/>
      <c r="BB1047" s="1207"/>
    </row>
    <row r="1048" spans="1:54" ht="15.5" x14ac:dyDescent="0.35">
      <c r="A1048" s="1206"/>
      <c r="B1048" s="1207"/>
      <c r="C1048" s="1207"/>
      <c r="D1048" s="1207"/>
      <c r="E1048" s="1207"/>
      <c r="F1048" s="1207"/>
      <c r="G1048" s="1207"/>
      <c r="H1048" s="1207"/>
      <c r="I1048" s="1207"/>
      <c r="J1048" s="1207"/>
      <c r="K1048" s="1207"/>
      <c r="L1048" s="1207"/>
      <c r="M1048" s="1207"/>
      <c r="N1048" s="1207"/>
      <c r="O1048" s="1207"/>
      <c r="P1048" s="1207"/>
      <c r="Q1048" s="1207"/>
      <c r="R1048" s="1207"/>
      <c r="S1048" s="1207"/>
      <c r="T1048" s="1207"/>
      <c r="U1048" s="1207"/>
      <c r="V1048" s="1207"/>
      <c r="W1048" s="1207"/>
      <c r="X1048" s="1207"/>
      <c r="Y1048" s="1207"/>
      <c r="Z1048" s="1207"/>
      <c r="AA1048" s="1207"/>
      <c r="AB1048" s="1207"/>
      <c r="AC1048" s="1207"/>
      <c r="AD1048" s="1207"/>
      <c r="AE1048" s="1207"/>
      <c r="AF1048" s="1207"/>
      <c r="AG1048" s="1207"/>
      <c r="AH1048" s="1207"/>
      <c r="AI1048" s="1207"/>
      <c r="AJ1048" s="1207"/>
      <c r="AK1048" s="1207"/>
      <c r="AL1048" s="1207"/>
      <c r="AM1048" s="1207"/>
      <c r="AN1048" s="1207"/>
      <c r="AO1048" s="1207"/>
      <c r="AP1048" s="1207"/>
      <c r="AQ1048" s="1207"/>
      <c r="AR1048" s="1207"/>
      <c r="AS1048" s="1207"/>
      <c r="AT1048" s="1207"/>
      <c r="AU1048" s="1207"/>
      <c r="AV1048" s="1207"/>
      <c r="AW1048" s="1207"/>
      <c r="AX1048" s="1207"/>
      <c r="AY1048" s="1207"/>
      <c r="AZ1048" s="1207"/>
      <c r="BA1048" s="1207"/>
      <c r="BB1048" s="1207"/>
    </row>
    <row r="1049" spans="1:54" ht="15.5" x14ac:dyDescent="0.35">
      <c r="A1049" s="1206"/>
      <c r="B1049" s="1207"/>
      <c r="C1049" s="1207"/>
      <c r="D1049" s="1207"/>
      <c r="E1049" s="1207"/>
      <c r="F1049" s="1207"/>
      <c r="G1049" s="1207"/>
      <c r="H1049" s="1207"/>
      <c r="I1049" s="1207"/>
      <c r="J1049" s="1207"/>
      <c r="K1049" s="1207"/>
      <c r="L1049" s="1207"/>
      <c r="M1049" s="1207"/>
      <c r="N1049" s="1207"/>
      <c r="O1049" s="1207"/>
      <c r="P1049" s="1207"/>
      <c r="Q1049" s="1207"/>
      <c r="R1049" s="1207"/>
      <c r="S1049" s="1207"/>
      <c r="T1049" s="1207"/>
      <c r="U1049" s="1207"/>
      <c r="V1049" s="1207"/>
      <c r="W1049" s="1207"/>
      <c r="X1049" s="1207"/>
      <c r="Y1049" s="1207"/>
      <c r="Z1049" s="1207"/>
      <c r="AA1049" s="1207"/>
      <c r="AB1049" s="1207"/>
      <c r="AC1049" s="1207"/>
      <c r="AD1049" s="1207"/>
      <c r="AE1049" s="1207"/>
      <c r="AF1049" s="1207"/>
      <c r="AG1049" s="1207"/>
      <c r="AH1049" s="1207"/>
      <c r="AI1049" s="1207"/>
      <c r="AJ1049" s="1207"/>
      <c r="AK1049" s="1207"/>
      <c r="AL1049" s="1207"/>
      <c r="AM1049" s="1207"/>
      <c r="AN1049" s="1207"/>
      <c r="AO1049" s="1207"/>
      <c r="AP1049" s="1207"/>
      <c r="AQ1049" s="1207"/>
      <c r="AR1049" s="1207"/>
      <c r="AS1049" s="1207"/>
      <c r="AT1049" s="1207"/>
      <c r="AU1049" s="1207"/>
      <c r="AV1049" s="1207"/>
      <c r="AW1049" s="1207"/>
      <c r="AX1049" s="1207"/>
      <c r="AY1049" s="1207"/>
      <c r="AZ1049" s="1207"/>
      <c r="BA1049" s="1207"/>
      <c r="BB1049" s="1207"/>
    </row>
    <row r="1050" spans="1:54" ht="15.5" x14ac:dyDescent="0.35">
      <c r="A1050" s="1206"/>
      <c r="B1050" s="1207"/>
      <c r="C1050" s="1207"/>
      <c r="D1050" s="1207"/>
      <c r="E1050" s="1207"/>
      <c r="F1050" s="1207"/>
      <c r="G1050" s="1207"/>
      <c r="H1050" s="1207"/>
      <c r="I1050" s="1207"/>
      <c r="J1050" s="1207"/>
      <c r="K1050" s="1207"/>
      <c r="L1050" s="1207"/>
      <c r="M1050" s="1207"/>
      <c r="N1050" s="1207"/>
      <c r="O1050" s="1207"/>
      <c r="P1050" s="1207"/>
      <c r="Q1050" s="1207"/>
      <c r="R1050" s="1207"/>
      <c r="S1050" s="1207"/>
      <c r="T1050" s="1207"/>
      <c r="U1050" s="1207"/>
      <c r="V1050" s="1207"/>
      <c r="W1050" s="1207"/>
      <c r="X1050" s="1207"/>
      <c r="Y1050" s="1207"/>
      <c r="Z1050" s="1207"/>
      <c r="AA1050" s="1207"/>
      <c r="AB1050" s="1207"/>
      <c r="AC1050" s="1207"/>
      <c r="AD1050" s="1207"/>
      <c r="AE1050" s="1207"/>
      <c r="AF1050" s="1207"/>
      <c r="AG1050" s="1207"/>
      <c r="AH1050" s="1207"/>
      <c r="AI1050" s="1207"/>
      <c r="AJ1050" s="1207"/>
      <c r="AK1050" s="1207"/>
      <c r="AL1050" s="1207"/>
      <c r="AM1050" s="1207"/>
      <c r="AN1050" s="1207"/>
      <c r="AO1050" s="1207"/>
      <c r="AP1050" s="1207"/>
      <c r="AQ1050" s="1207"/>
      <c r="AR1050" s="1207"/>
      <c r="AS1050" s="1207"/>
      <c r="AT1050" s="1207"/>
      <c r="AU1050" s="1207"/>
      <c r="AV1050" s="1207"/>
      <c r="AW1050" s="1207"/>
      <c r="AX1050" s="1207"/>
      <c r="AY1050" s="1207"/>
      <c r="AZ1050" s="1207"/>
      <c r="BA1050" s="1207"/>
      <c r="BB1050" s="1207"/>
    </row>
    <row r="1051" spans="1:54" ht="15.5" x14ac:dyDescent="0.35">
      <c r="A1051" s="1206"/>
      <c r="B1051" s="1207"/>
      <c r="C1051" s="1207"/>
      <c r="D1051" s="1207"/>
      <c r="E1051" s="1207"/>
      <c r="F1051" s="1207"/>
      <c r="G1051" s="1207"/>
      <c r="H1051" s="1207"/>
      <c r="I1051" s="1207"/>
      <c r="J1051" s="1207"/>
      <c r="K1051" s="1207"/>
      <c r="L1051" s="1207"/>
      <c r="M1051" s="1207"/>
      <c r="N1051" s="1207"/>
      <c r="O1051" s="1207"/>
      <c r="P1051" s="1207"/>
      <c r="Q1051" s="1207"/>
      <c r="R1051" s="1207"/>
      <c r="S1051" s="1207"/>
      <c r="T1051" s="1207"/>
      <c r="U1051" s="1207"/>
      <c r="V1051" s="1207"/>
      <c r="W1051" s="1207"/>
      <c r="X1051" s="1207"/>
      <c r="Y1051" s="1207"/>
      <c r="Z1051" s="1207"/>
      <c r="AA1051" s="1207"/>
      <c r="AB1051" s="1207"/>
      <c r="AC1051" s="1207"/>
      <c r="AD1051" s="1207"/>
      <c r="AE1051" s="1207"/>
      <c r="AF1051" s="1207"/>
      <c r="AG1051" s="1207"/>
      <c r="AH1051" s="1207"/>
      <c r="AI1051" s="1207"/>
      <c r="AJ1051" s="1207"/>
      <c r="AK1051" s="1207"/>
      <c r="AL1051" s="1207"/>
      <c r="AM1051" s="1207"/>
      <c r="AN1051" s="1207"/>
      <c r="AO1051" s="1207"/>
      <c r="AP1051" s="1207"/>
      <c r="AQ1051" s="1207"/>
      <c r="AR1051" s="1207"/>
      <c r="AS1051" s="1207"/>
      <c r="AT1051" s="1207"/>
      <c r="AU1051" s="1207"/>
      <c r="AV1051" s="1207"/>
      <c r="AW1051" s="1207"/>
      <c r="AX1051" s="1207"/>
      <c r="AY1051" s="1207"/>
      <c r="AZ1051" s="1207"/>
      <c r="BA1051" s="1207"/>
      <c r="BB1051" s="1207"/>
    </row>
    <row r="1052" spans="1:54" ht="15.5" x14ac:dyDescent="0.35">
      <c r="A1052" s="1206"/>
      <c r="B1052" s="1207"/>
      <c r="C1052" s="1207"/>
      <c r="D1052" s="1207"/>
      <c r="E1052" s="1207"/>
      <c r="F1052" s="1207"/>
      <c r="G1052" s="1207"/>
      <c r="H1052" s="1207"/>
      <c r="I1052" s="1207"/>
      <c r="J1052" s="1207"/>
      <c r="K1052" s="1207"/>
      <c r="L1052" s="1207"/>
      <c r="M1052" s="1207"/>
      <c r="N1052" s="1207"/>
      <c r="O1052" s="1207"/>
      <c r="P1052" s="1207"/>
      <c r="Q1052" s="1207"/>
      <c r="R1052" s="1207"/>
      <c r="S1052" s="1207"/>
      <c r="T1052" s="1207"/>
      <c r="U1052" s="1207"/>
      <c r="V1052" s="1207"/>
      <c r="W1052" s="1207"/>
      <c r="X1052" s="1207"/>
      <c r="Y1052" s="1207"/>
      <c r="Z1052" s="1207"/>
      <c r="AA1052" s="1207"/>
      <c r="AB1052" s="1207"/>
      <c r="AC1052" s="1207"/>
      <c r="AD1052" s="1207"/>
      <c r="AE1052" s="1207"/>
      <c r="AF1052" s="1207"/>
      <c r="AG1052" s="1207"/>
      <c r="AH1052" s="1207"/>
      <c r="AI1052" s="1207"/>
      <c r="AJ1052" s="1207"/>
      <c r="AK1052" s="1207"/>
      <c r="AL1052" s="1207"/>
      <c r="AM1052" s="1207"/>
      <c r="AN1052" s="1207"/>
      <c r="AO1052" s="1207"/>
      <c r="AP1052" s="1207"/>
      <c r="AQ1052" s="1207"/>
      <c r="AR1052" s="1207"/>
      <c r="AS1052" s="1207"/>
      <c r="AT1052" s="1207"/>
      <c r="AU1052" s="1207"/>
      <c r="AV1052" s="1207"/>
      <c r="AW1052" s="1207"/>
      <c r="AX1052" s="1207"/>
      <c r="AY1052" s="1207"/>
      <c r="AZ1052" s="1207"/>
      <c r="BA1052" s="1207"/>
      <c r="BB1052" s="1207"/>
    </row>
    <row r="1053" spans="1:54" ht="15.5" x14ac:dyDescent="0.35">
      <c r="A1053" s="1206"/>
      <c r="B1053" s="1207"/>
      <c r="C1053" s="1207"/>
      <c r="D1053" s="1207"/>
      <c r="E1053" s="1207"/>
      <c r="F1053" s="1207"/>
      <c r="G1053" s="1207"/>
      <c r="H1053" s="1207"/>
      <c r="I1053" s="1207"/>
      <c r="J1053" s="1207"/>
      <c r="K1053" s="1207"/>
      <c r="L1053" s="1207"/>
      <c r="M1053" s="1207"/>
      <c r="N1053" s="1207"/>
      <c r="O1053" s="1207"/>
      <c r="P1053" s="1207"/>
      <c r="Q1053" s="1207"/>
      <c r="R1053" s="1207"/>
      <c r="S1053" s="1207"/>
      <c r="T1053" s="1207"/>
      <c r="U1053" s="1207"/>
      <c r="V1053" s="1207"/>
      <c r="W1053" s="1207"/>
      <c r="X1053" s="1207"/>
      <c r="Y1053" s="1207"/>
      <c r="Z1053" s="1207"/>
      <c r="AA1053" s="1207"/>
      <c r="AB1053" s="1207"/>
      <c r="AC1053" s="1207"/>
      <c r="AD1053" s="1207"/>
      <c r="AE1053" s="1207"/>
      <c r="AF1053" s="1207"/>
      <c r="AG1053" s="1207"/>
      <c r="AH1053" s="1207"/>
      <c r="AI1053" s="1207"/>
      <c r="AJ1053" s="1207"/>
      <c r="AK1053" s="1207"/>
      <c r="AL1053" s="1207"/>
      <c r="AM1053" s="1207"/>
      <c r="AN1053" s="1207"/>
      <c r="AO1053" s="1207"/>
      <c r="AP1053" s="1207"/>
      <c r="AQ1053" s="1207"/>
      <c r="AR1053" s="1207"/>
      <c r="AS1053" s="1207"/>
      <c r="AT1053" s="1207"/>
      <c r="AU1053" s="1207"/>
      <c r="AV1053" s="1207"/>
      <c r="AW1053" s="1207"/>
      <c r="AX1053" s="1207"/>
      <c r="AY1053" s="1207"/>
      <c r="AZ1053" s="1207"/>
      <c r="BA1053" s="1207"/>
      <c r="BB1053" s="1207"/>
    </row>
    <row r="1054" spans="1:54" ht="15.5" x14ac:dyDescent="0.35">
      <c r="A1054" s="1206"/>
      <c r="B1054" s="1207"/>
      <c r="C1054" s="1207"/>
      <c r="D1054" s="1207"/>
      <c r="E1054" s="1207"/>
      <c r="F1054" s="1207"/>
      <c r="G1054" s="1207"/>
      <c r="H1054" s="1207"/>
      <c r="I1054" s="1207"/>
      <c r="J1054" s="1207"/>
      <c r="K1054" s="1207"/>
      <c r="L1054" s="1207"/>
      <c r="M1054" s="1207"/>
      <c r="N1054" s="1207"/>
      <c r="O1054" s="1207"/>
      <c r="P1054" s="1207"/>
      <c r="Q1054" s="1207"/>
      <c r="R1054" s="1207"/>
      <c r="S1054" s="1207"/>
      <c r="T1054" s="1207"/>
      <c r="U1054" s="1207"/>
      <c r="V1054" s="1207"/>
      <c r="W1054" s="1207"/>
      <c r="X1054" s="1207"/>
      <c r="Y1054" s="1207"/>
      <c r="Z1054" s="1207"/>
      <c r="AA1054" s="1207"/>
      <c r="AB1054" s="1207"/>
      <c r="AC1054" s="1207"/>
      <c r="AD1054" s="1207"/>
      <c r="AE1054" s="1207"/>
      <c r="AF1054" s="1207"/>
      <c r="AG1054" s="1207"/>
      <c r="AH1054" s="1207"/>
      <c r="AI1054" s="1207"/>
      <c r="AJ1054" s="1207"/>
      <c r="AK1054" s="1207"/>
      <c r="AL1054" s="1207"/>
      <c r="AM1054" s="1207"/>
      <c r="AN1054" s="1207"/>
      <c r="AO1054" s="1207"/>
      <c r="AP1054" s="1207"/>
      <c r="AQ1054" s="1207"/>
      <c r="AR1054" s="1207"/>
      <c r="AS1054" s="1207"/>
      <c r="AT1054" s="1207"/>
      <c r="AU1054" s="1207"/>
      <c r="AV1054" s="1207"/>
      <c r="AW1054" s="1207"/>
      <c r="AX1054" s="1207"/>
      <c r="AY1054" s="1207"/>
      <c r="AZ1054" s="1207"/>
      <c r="BA1054" s="1207"/>
      <c r="BB1054" s="1207"/>
    </row>
    <row r="1055" spans="1:54" ht="15.5" x14ac:dyDescent="0.35">
      <c r="A1055" s="1206"/>
      <c r="B1055" s="1207"/>
      <c r="C1055" s="1207"/>
      <c r="D1055" s="1207"/>
      <c r="E1055" s="1207"/>
      <c r="F1055" s="1207"/>
      <c r="G1055" s="1207"/>
      <c r="H1055" s="1207"/>
      <c r="I1055" s="1207"/>
      <c r="J1055" s="1207"/>
      <c r="K1055" s="1207"/>
      <c r="L1055" s="1207"/>
      <c r="M1055" s="1207"/>
      <c r="N1055" s="1207"/>
      <c r="O1055" s="1207"/>
      <c r="P1055" s="1207"/>
      <c r="Q1055" s="1207"/>
      <c r="R1055" s="1207"/>
      <c r="S1055" s="1207"/>
      <c r="T1055" s="1207"/>
      <c r="U1055" s="1207"/>
      <c r="V1055" s="1207"/>
      <c r="W1055" s="1207"/>
      <c r="X1055" s="1207"/>
      <c r="Y1055" s="1207"/>
      <c r="Z1055" s="1207"/>
      <c r="AA1055" s="1207"/>
      <c r="AB1055" s="1207"/>
      <c r="AC1055" s="1207"/>
      <c r="AD1055" s="1207"/>
      <c r="AE1055" s="1207"/>
      <c r="AF1055" s="1207"/>
      <c r="AG1055" s="1207"/>
      <c r="AH1055" s="1207"/>
      <c r="AI1055" s="1207"/>
      <c r="AJ1055" s="1207"/>
      <c r="AK1055" s="1207"/>
      <c r="AL1055" s="1207"/>
      <c r="AM1055" s="1207"/>
      <c r="AN1055" s="1207"/>
      <c r="AO1055" s="1207"/>
      <c r="AP1055" s="1207"/>
      <c r="AQ1055" s="1207"/>
      <c r="AR1055" s="1207"/>
      <c r="AS1055" s="1207"/>
      <c r="AT1055" s="1207"/>
      <c r="AU1055" s="1207"/>
      <c r="AV1055" s="1207"/>
      <c r="AW1055" s="1207"/>
      <c r="AX1055" s="1207"/>
      <c r="AY1055" s="1207"/>
      <c r="AZ1055" s="1207"/>
      <c r="BA1055" s="1207"/>
      <c r="BB1055" s="1207"/>
    </row>
    <row r="1056" spans="1:54" ht="15.5" x14ac:dyDescent="0.35">
      <c r="A1056" s="1206"/>
      <c r="B1056" s="1207"/>
      <c r="C1056" s="1207"/>
      <c r="D1056" s="1207"/>
      <c r="E1056" s="1207"/>
      <c r="F1056" s="1207"/>
      <c r="G1056" s="1207"/>
      <c r="H1056" s="1207"/>
      <c r="I1056" s="1207"/>
      <c r="J1056" s="1207"/>
      <c r="K1056" s="1207"/>
      <c r="L1056" s="1207"/>
      <c r="M1056" s="1207"/>
      <c r="N1056" s="1207"/>
      <c r="O1056" s="1207"/>
      <c r="P1056" s="1207"/>
      <c r="Q1056" s="1207"/>
      <c r="R1056" s="1207"/>
      <c r="S1056" s="1207"/>
      <c r="T1056" s="1207"/>
      <c r="U1056" s="1207"/>
      <c r="V1056" s="1207"/>
      <c r="W1056" s="1207"/>
      <c r="X1056" s="1207"/>
      <c r="Y1056" s="1207"/>
      <c r="Z1056" s="1207"/>
      <c r="AA1056" s="1207"/>
      <c r="AB1056" s="1207"/>
      <c r="AC1056" s="1207"/>
      <c r="AD1056" s="1207"/>
      <c r="AE1056" s="1207"/>
      <c r="AF1056" s="1207"/>
      <c r="AG1056" s="1207"/>
      <c r="AH1056" s="1207"/>
      <c r="AI1056" s="1207"/>
      <c r="AJ1056" s="1207"/>
      <c r="AK1056" s="1207"/>
      <c r="AL1056" s="1207"/>
      <c r="AM1056" s="1207"/>
      <c r="AN1056" s="1207"/>
      <c r="AO1056" s="1207"/>
      <c r="AP1056" s="1207"/>
      <c r="AQ1056" s="1207"/>
      <c r="AR1056" s="1207"/>
      <c r="AS1056" s="1207"/>
      <c r="AT1056" s="1207"/>
      <c r="AU1056" s="1207"/>
      <c r="AV1056" s="1207"/>
      <c r="AW1056" s="1207"/>
      <c r="AX1056" s="1207"/>
      <c r="AY1056" s="1207"/>
      <c r="AZ1056" s="1207"/>
      <c r="BA1056" s="1207"/>
      <c r="BB1056" s="1207"/>
    </row>
    <row r="1057" spans="1:54" ht="15.5" x14ac:dyDescent="0.35">
      <c r="A1057" s="1206"/>
      <c r="B1057" s="1207"/>
      <c r="C1057" s="1207"/>
      <c r="D1057" s="1207"/>
      <c r="E1057" s="1207"/>
      <c r="F1057" s="1207"/>
      <c r="G1057" s="1207"/>
      <c r="H1057" s="1207"/>
      <c r="I1057" s="1207"/>
      <c r="J1057" s="1207"/>
      <c r="K1057" s="1207"/>
      <c r="L1057" s="1207"/>
      <c r="M1057" s="1207"/>
      <c r="N1057" s="1207"/>
      <c r="O1057" s="1207"/>
      <c r="P1057" s="1207"/>
      <c r="Q1057" s="1207"/>
      <c r="R1057" s="1207"/>
      <c r="S1057" s="1207"/>
      <c r="T1057" s="1207"/>
      <c r="U1057" s="1207"/>
      <c r="V1057" s="1207"/>
      <c r="W1057" s="1207"/>
      <c r="X1057" s="1207"/>
      <c r="Y1057" s="1207"/>
      <c r="Z1057" s="1207"/>
      <c r="AA1057" s="1207"/>
      <c r="AB1057" s="1207"/>
      <c r="AC1057" s="1207"/>
      <c r="AD1057" s="1207"/>
      <c r="AE1057" s="1207"/>
      <c r="AF1057" s="1207"/>
      <c r="AG1057" s="1207"/>
      <c r="AH1057" s="1207"/>
      <c r="AI1057" s="1207"/>
      <c r="AJ1057" s="1207"/>
      <c r="AK1057" s="1207"/>
      <c r="AL1057" s="1207"/>
      <c r="AM1057" s="1207"/>
      <c r="AN1057" s="1207"/>
      <c r="AO1057" s="1207"/>
      <c r="AP1057" s="1207"/>
      <c r="AQ1057" s="1207"/>
      <c r="AR1057" s="1207"/>
      <c r="AS1057" s="1207"/>
      <c r="AT1057" s="1207"/>
      <c r="AU1057" s="1207"/>
      <c r="AV1057" s="1207"/>
      <c r="AW1057" s="1207"/>
      <c r="AX1057" s="1207"/>
      <c r="AY1057" s="1207"/>
      <c r="AZ1057" s="1207"/>
      <c r="BA1057" s="1207"/>
      <c r="BB1057" s="1207"/>
    </row>
    <row r="1058" spans="1:54" ht="15.5" x14ac:dyDescent="0.35">
      <c r="A1058" s="1206"/>
      <c r="B1058" s="1207"/>
      <c r="C1058" s="1207"/>
      <c r="D1058" s="1207"/>
      <c r="E1058" s="1207"/>
      <c r="F1058" s="1207"/>
      <c r="G1058" s="1207"/>
      <c r="H1058" s="1207"/>
      <c r="I1058" s="1207"/>
      <c r="J1058" s="1207"/>
      <c r="K1058" s="1207"/>
      <c r="L1058" s="1207"/>
      <c r="M1058" s="1207"/>
      <c r="N1058" s="1207"/>
      <c r="O1058" s="1207"/>
      <c r="P1058" s="1207"/>
      <c r="Q1058" s="1207"/>
      <c r="R1058" s="1207"/>
      <c r="S1058" s="1207"/>
      <c r="T1058" s="1207"/>
      <c r="U1058" s="1207"/>
      <c r="V1058" s="1207"/>
      <c r="W1058" s="1207"/>
      <c r="X1058" s="1207"/>
      <c r="Y1058" s="1207"/>
      <c r="Z1058" s="1207"/>
      <c r="AA1058" s="1207"/>
      <c r="AB1058" s="1207"/>
      <c r="AC1058" s="1207"/>
      <c r="AD1058" s="1207"/>
      <c r="AE1058" s="1207"/>
      <c r="AF1058" s="1207"/>
      <c r="AG1058" s="1207"/>
      <c r="AH1058" s="1207"/>
      <c r="AI1058" s="1207"/>
      <c r="AJ1058" s="1207"/>
      <c r="AK1058" s="1207"/>
      <c r="AL1058" s="1207"/>
      <c r="AM1058" s="1207"/>
      <c r="AN1058" s="1207"/>
      <c r="AO1058" s="1207"/>
      <c r="AP1058" s="1207"/>
      <c r="AQ1058" s="1207"/>
      <c r="AR1058" s="1207"/>
      <c r="AS1058" s="1207"/>
      <c r="AT1058" s="1207"/>
      <c r="AU1058" s="1207"/>
      <c r="AV1058" s="1207"/>
      <c r="AW1058" s="1207"/>
      <c r="AX1058" s="1207"/>
      <c r="AY1058" s="1207"/>
      <c r="AZ1058" s="1207"/>
      <c r="BA1058" s="1207"/>
      <c r="BB1058" s="1207"/>
    </row>
    <row r="1059" spans="1:54" ht="15.5" x14ac:dyDescent="0.35">
      <c r="A1059" s="1206"/>
      <c r="B1059" s="1207"/>
      <c r="C1059" s="1207"/>
      <c r="D1059" s="1207"/>
      <c r="E1059" s="1207"/>
      <c r="F1059" s="1207"/>
      <c r="G1059" s="1207"/>
      <c r="H1059" s="1207"/>
      <c r="I1059" s="1207"/>
      <c r="J1059" s="1207"/>
      <c r="K1059" s="1207"/>
      <c r="L1059" s="1207"/>
      <c r="M1059" s="1207"/>
      <c r="N1059" s="1207"/>
      <c r="O1059" s="1207"/>
      <c r="P1059" s="1207"/>
      <c r="Q1059" s="1207"/>
      <c r="R1059" s="1207"/>
      <c r="S1059" s="1207"/>
      <c r="T1059" s="1207"/>
      <c r="U1059" s="1207"/>
      <c r="V1059" s="1207"/>
      <c r="W1059" s="1207"/>
      <c r="X1059" s="1207"/>
      <c r="Y1059" s="1207"/>
      <c r="Z1059" s="1207"/>
      <c r="AA1059" s="1207"/>
      <c r="AB1059" s="1207"/>
      <c r="AC1059" s="1207"/>
      <c r="AD1059" s="1207"/>
      <c r="AE1059" s="1207"/>
      <c r="AF1059" s="1207"/>
      <c r="AG1059" s="1207"/>
      <c r="AH1059" s="1207"/>
      <c r="AI1059" s="1207"/>
      <c r="AJ1059" s="1207"/>
      <c r="AK1059" s="1207"/>
      <c r="AL1059" s="1207"/>
      <c r="AM1059" s="1207"/>
      <c r="AN1059" s="1207"/>
      <c r="AO1059" s="1207"/>
      <c r="AP1059" s="1207"/>
      <c r="AQ1059" s="1207"/>
      <c r="AR1059" s="1207"/>
      <c r="AS1059" s="1207"/>
      <c r="AT1059" s="1207"/>
      <c r="AU1059" s="1207"/>
      <c r="AV1059" s="1207"/>
      <c r="AW1059" s="1207"/>
      <c r="AX1059" s="1207"/>
      <c r="AY1059" s="1207"/>
      <c r="AZ1059" s="1207"/>
      <c r="BA1059" s="1207"/>
      <c r="BB1059" s="1207"/>
    </row>
    <row r="1060" spans="1:54" ht="15.5" x14ac:dyDescent="0.35">
      <c r="A1060" s="1206"/>
      <c r="B1060" s="1207"/>
      <c r="C1060" s="1207"/>
      <c r="D1060" s="1207"/>
      <c r="E1060" s="1207"/>
      <c r="F1060" s="1207"/>
      <c r="G1060" s="1207"/>
      <c r="H1060" s="1207"/>
      <c r="I1060" s="1207"/>
      <c r="J1060" s="1207"/>
      <c r="K1060" s="1207"/>
      <c r="L1060" s="1207"/>
      <c r="M1060" s="1207"/>
      <c r="N1060" s="1207"/>
      <c r="O1060" s="1207"/>
      <c r="P1060" s="1207"/>
      <c r="Q1060" s="1207"/>
      <c r="R1060" s="1207"/>
      <c r="S1060" s="1207"/>
      <c r="T1060" s="1207"/>
      <c r="U1060" s="1207"/>
      <c r="V1060" s="1207"/>
      <c r="W1060" s="1207"/>
      <c r="X1060" s="1207"/>
      <c r="Y1060" s="1207"/>
      <c r="Z1060" s="1207"/>
      <c r="AA1060" s="1207"/>
      <c r="AB1060" s="1207"/>
      <c r="AC1060" s="1207"/>
      <c r="AD1060" s="1207"/>
      <c r="AE1060" s="1207"/>
      <c r="AF1060" s="1207"/>
      <c r="AG1060" s="1207"/>
      <c r="AH1060" s="1207"/>
      <c r="AI1060" s="1207"/>
      <c r="AJ1060" s="1207"/>
      <c r="AK1060" s="1207"/>
      <c r="AL1060" s="1207"/>
      <c r="AM1060" s="1207"/>
      <c r="AN1060" s="1207"/>
      <c r="AO1060" s="1207"/>
      <c r="AP1060" s="1207"/>
      <c r="AQ1060" s="1207"/>
      <c r="AR1060" s="1207"/>
      <c r="AS1060" s="1207"/>
      <c r="AT1060" s="1207"/>
      <c r="AU1060" s="1207"/>
      <c r="AV1060" s="1207"/>
      <c r="AW1060" s="1207"/>
      <c r="AX1060" s="1207"/>
      <c r="AY1060" s="1207"/>
      <c r="AZ1060" s="1207"/>
      <c r="BA1060" s="1207"/>
      <c r="BB1060" s="1207"/>
    </row>
    <row r="1061" spans="1:54" ht="15.5" x14ac:dyDescent="0.35">
      <c r="A1061" s="1206"/>
      <c r="B1061" s="1207"/>
      <c r="C1061" s="1207"/>
      <c r="D1061" s="1207"/>
      <c r="E1061" s="1207"/>
      <c r="F1061" s="1207"/>
      <c r="G1061" s="1207"/>
      <c r="H1061" s="1207"/>
      <c r="I1061" s="1207"/>
      <c r="J1061" s="1207"/>
      <c r="K1061" s="1207"/>
      <c r="L1061" s="1207"/>
      <c r="M1061" s="1207"/>
      <c r="N1061" s="1207"/>
      <c r="O1061" s="1207"/>
      <c r="P1061" s="1207"/>
      <c r="Q1061" s="1207"/>
      <c r="R1061" s="1207"/>
      <c r="S1061" s="1207"/>
      <c r="T1061" s="1207"/>
      <c r="U1061" s="1207"/>
      <c r="V1061" s="1207"/>
      <c r="W1061" s="1207"/>
      <c r="X1061" s="1207"/>
      <c r="Y1061" s="1207"/>
      <c r="Z1061" s="1207"/>
      <c r="AA1061" s="1207"/>
      <c r="AB1061" s="1207"/>
      <c r="AC1061" s="1207"/>
      <c r="AD1061" s="1207"/>
      <c r="AE1061" s="1207"/>
      <c r="AF1061" s="1207"/>
      <c r="AG1061" s="1207"/>
      <c r="AH1061" s="1207"/>
      <c r="AI1061" s="1207"/>
      <c r="AJ1061" s="1207"/>
      <c r="AK1061" s="1207"/>
      <c r="AL1061" s="1207"/>
      <c r="AM1061" s="1207"/>
      <c r="AN1061" s="1207"/>
      <c r="AO1061" s="1207"/>
      <c r="AP1061" s="1207"/>
      <c r="AQ1061" s="1207"/>
      <c r="AR1061" s="1207"/>
      <c r="AS1061" s="1207"/>
      <c r="AT1061" s="1207"/>
      <c r="AU1061" s="1207"/>
      <c r="AV1061" s="1207"/>
      <c r="AW1061" s="1207"/>
      <c r="AX1061" s="1207"/>
      <c r="AY1061" s="1207"/>
      <c r="AZ1061" s="1207"/>
      <c r="BA1061" s="1207"/>
      <c r="BB1061" s="1207"/>
    </row>
    <row r="1062" spans="1:54" ht="15.5" x14ac:dyDescent="0.35">
      <c r="A1062" s="1206"/>
      <c r="B1062" s="1207"/>
      <c r="C1062" s="1207"/>
      <c r="D1062" s="1207"/>
      <c r="E1062" s="1207"/>
      <c r="F1062" s="1207"/>
      <c r="G1062" s="1207"/>
      <c r="H1062" s="1207"/>
      <c r="I1062" s="1207"/>
      <c r="J1062" s="1207"/>
      <c r="K1062" s="1207"/>
      <c r="L1062" s="1207"/>
      <c r="M1062" s="1207"/>
      <c r="N1062" s="1207"/>
      <c r="O1062" s="1207"/>
      <c r="P1062" s="1207"/>
      <c r="Q1062" s="1207"/>
      <c r="R1062" s="1207"/>
      <c r="S1062" s="1207"/>
      <c r="T1062" s="1207"/>
      <c r="U1062" s="1207"/>
      <c r="V1062" s="1207"/>
      <c r="W1062" s="1207"/>
      <c r="X1062" s="1207"/>
      <c r="Y1062" s="1207"/>
      <c r="Z1062" s="1207"/>
      <c r="AA1062" s="1207"/>
      <c r="AB1062" s="1207"/>
      <c r="AC1062" s="1207"/>
      <c r="AD1062" s="1207"/>
      <c r="AE1062" s="1207"/>
      <c r="AF1062" s="1207"/>
      <c r="AG1062" s="1207"/>
      <c r="AH1062" s="1207"/>
      <c r="AI1062" s="1207"/>
      <c r="AJ1062" s="1207"/>
      <c r="AK1062" s="1207"/>
      <c r="AL1062" s="1207"/>
      <c r="AM1062" s="1207"/>
      <c r="AN1062" s="1207"/>
      <c r="AO1062" s="1207"/>
      <c r="AP1062" s="1207"/>
      <c r="AQ1062" s="1207"/>
      <c r="AR1062" s="1207"/>
      <c r="AS1062" s="1207"/>
      <c r="AT1062" s="1207"/>
      <c r="AU1062" s="1207"/>
      <c r="AV1062" s="1207"/>
      <c r="AW1062" s="1207"/>
      <c r="AX1062" s="1207"/>
      <c r="AY1062" s="1207"/>
      <c r="AZ1062" s="1207"/>
      <c r="BA1062" s="1207"/>
      <c r="BB1062" s="1207"/>
    </row>
    <row r="1063" spans="1:54" ht="15.5" x14ac:dyDescent="0.35">
      <c r="A1063" s="1206"/>
      <c r="B1063" s="1207"/>
      <c r="C1063" s="1207"/>
      <c r="D1063" s="1207"/>
      <c r="E1063" s="1207"/>
      <c r="F1063" s="1207"/>
      <c r="G1063" s="1207"/>
      <c r="H1063" s="1207"/>
      <c r="I1063" s="1207"/>
      <c r="J1063" s="1207"/>
      <c r="K1063" s="1207"/>
      <c r="L1063" s="1207"/>
      <c r="M1063" s="1207"/>
      <c r="N1063" s="1207"/>
      <c r="O1063" s="1207"/>
      <c r="P1063" s="1207"/>
      <c r="Q1063" s="1207"/>
      <c r="R1063" s="1207"/>
      <c r="S1063" s="1207"/>
      <c r="T1063" s="1207"/>
      <c r="U1063" s="1207"/>
      <c r="V1063" s="1207"/>
      <c r="W1063" s="1207"/>
      <c r="X1063" s="1207"/>
      <c r="Y1063" s="1207"/>
      <c r="Z1063" s="1207"/>
      <c r="AA1063" s="1207"/>
      <c r="AB1063" s="1207"/>
      <c r="AC1063" s="1207"/>
      <c r="AD1063" s="1207"/>
      <c r="AE1063" s="1207"/>
      <c r="AF1063" s="1207"/>
      <c r="AG1063" s="1207"/>
      <c r="AH1063" s="1207"/>
      <c r="AI1063" s="1207"/>
      <c r="AJ1063" s="1207"/>
      <c r="AK1063" s="1207"/>
      <c r="AL1063" s="1207"/>
      <c r="AM1063" s="1207"/>
      <c r="AN1063" s="1207"/>
      <c r="AO1063" s="1207"/>
      <c r="AP1063" s="1207"/>
      <c r="AQ1063" s="1207"/>
      <c r="AR1063" s="1207"/>
      <c r="AS1063" s="1207"/>
      <c r="AT1063" s="1207"/>
      <c r="AU1063" s="1207"/>
      <c r="AV1063" s="1207"/>
      <c r="AW1063" s="1207"/>
      <c r="AX1063" s="1207"/>
      <c r="AY1063" s="1207"/>
      <c r="AZ1063" s="1207"/>
      <c r="BA1063" s="1207"/>
      <c r="BB1063" s="1207"/>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List52">
    <tabColor theme="0" tint="-0.499984740745262"/>
  </sheetPr>
  <dimension ref="A1:A310"/>
  <sheetViews>
    <sheetView showGridLines="0" zoomScaleNormal="100" zoomScaleSheetLayoutView="100" workbookViewId="0"/>
  </sheetViews>
  <sheetFormatPr defaultRowHeight="12.5" x14ac:dyDescent="0.25"/>
  <cols>
    <col min="1" max="1" width="100.7265625" style="126" customWidth="1"/>
  </cols>
  <sheetData>
    <row r="1" spans="1:1" x14ac:dyDescent="0.25">
      <c r="A1" s="125"/>
    </row>
    <row r="2" spans="1:1" ht="15.5" x14ac:dyDescent="0.25">
      <c r="A2" s="960" t="s">
        <v>3196</v>
      </c>
    </row>
    <row r="3" spans="1:1" x14ac:dyDescent="0.25">
      <c r="A3" s="125"/>
    </row>
    <row r="4" spans="1:1" x14ac:dyDescent="0.25">
      <c r="A4" s="125"/>
    </row>
    <row r="5" spans="1:1" x14ac:dyDescent="0.25">
      <c r="A5" s="125"/>
    </row>
    <row r="6" spans="1:1" x14ac:dyDescent="0.25">
      <c r="A6" s="125" t="s">
        <v>3197</v>
      </c>
    </row>
    <row r="7" spans="1:1" x14ac:dyDescent="0.25">
      <c r="A7" s="125"/>
    </row>
    <row r="8" spans="1:1" x14ac:dyDescent="0.25">
      <c r="A8" s="582" t="s">
        <v>3198</v>
      </c>
    </row>
    <row r="9" spans="1:1" x14ac:dyDescent="0.25">
      <c r="A9" s="582" t="s">
        <v>3708</v>
      </c>
    </row>
    <row r="10" spans="1:1" x14ac:dyDescent="0.25">
      <c r="A10" s="582" t="s">
        <v>3709</v>
      </c>
    </row>
    <row r="11" spans="1:1" x14ac:dyDescent="0.25">
      <c r="A11" s="125"/>
    </row>
    <row r="12" spans="1:1" x14ac:dyDescent="0.25">
      <c r="A12" s="125"/>
    </row>
    <row r="13" spans="1:1" ht="25" x14ac:dyDescent="0.25">
      <c r="A13" s="125" t="s">
        <v>3710</v>
      </c>
    </row>
    <row r="14" spans="1:1" x14ac:dyDescent="0.25">
      <c r="A14" s="125"/>
    </row>
    <row r="15" spans="1:1" x14ac:dyDescent="0.25">
      <c r="A15" s="125"/>
    </row>
    <row r="16" spans="1:1" x14ac:dyDescent="0.25">
      <c r="A16" s="125" t="s">
        <v>3711</v>
      </c>
    </row>
    <row r="17" spans="1:1" x14ac:dyDescent="0.25">
      <c r="A17" s="125"/>
    </row>
    <row r="18" spans="1:1" ht="50" x14ac:dyDescent="0.25">
      <c r="A18" s="125" t="s">
        <v>3891</v>
      </c>
    </row>
    <row r="19" spans="1:1" x14ac:dyDescent="0.25">
      <c r="A19" s="125"/>
    </row>
    <row r="20" spans="1:1" x14ac:dyDescent="0.25">
      <c r="A20" s="125" t="s">
        <v>3892</v>
      </c>
    </row>
    <row r="21" spans="1:1" x14ac:dyDescent="0.25">
      <c r="A21" s="125"/>
    </row>
    <row r="22" spans="1:1" x14ac:dyDescent="0.25">
      <c r="A22" s="125" t="s">
        <v>3893</v>
      </c>
    </row>
    <row r="23" spans="1:1" x14ac:dyDescent="0.25">
      <c r="A23" s="125"/>
    </row>
    <row r="24" spans="1:1" ht="25" x14ac:dyDescent="0.25">
      <c r="A24" s="125" t="s">
        <v>3894</v>
      </c>
    </row>
    <row r="25" spans="1:1" x14ac:dyDescent="0.25">
      <c r="A25" s="125"/>
    </row>
    <row r="26" spans="1:1" x14ac:dyDescent="0.25">
      <c r="A26" s="125" t="s">
        <v>3895</v>
      </c>
    </row>
    <row r="27" spans="1:1" x14ac:dyDescent="0.25">
      <c r="A27" s="125"/>
    </row>
    <row r="28" spans="1:1" x14ac:dyDescent="0.25">
      <c r="A28" s="125" t="s">
        <v>3896</v>
      </c>
    </row>
    <row r="29" spans="1:1" x14ac:dyDescent="0.25">
      <c r="A29" s="125"/>
    </row>
    <row r="30" spans="1:1" ht="25" x14ac:dyDescent="0.25">
      <c r="A30" s="125" t="s">
        <v>3546</v>
      </c>
    </row>
    <row r="31" spans="1:1" x14ac:dyDescent="0.25">
      <c r="A31" s="125"/>
    </row>
    <row r="32" spans="1:1" x14ac:dyDescent="0.25">
      <c r="A32" s="125" t="s">
        <v>3547</v>
      </c>
    </row>
    <row r="33" spans="1:1" x14ac:dyDescent="0.25">
      <c r="A33" s="125"/>
    </row>
    <row r="34" spans="1:1" ht="37.5" x14ac:dyDescent="0.25">
      <c r="A34" s="125" t="s">
        <v>3548</v>
      </c>
    </row>
    <row r="35" spans="1:1" x14ac:dyDescent="0.25">
      <c r="A35" s="125"/>
    </row>
    <row r="36" spans="1:1" x14ac:dyDescent="0.25">
      <c r="A36" s="125" t="s">
        <v>3549</v>
      </c>
    </row>
    <row r="37" spans="1:1" x14ac:dyDescent="0.25">
      <c r="A37" s="125"/>
    </row>
    <row r="38" spans="1:1" x14ac:dyDescent="0.25">
      <c r="A38" s="125" t="s">
        <v>3971</v>
      </c>
    </row>
    <row r="39" spans="1:1" x14ac:dyDescent="0.25">
      <c r="A39" s="125"/>
    </row>
    <row r="40" spans="1:1" x14ac:dyDescent="0.25">
      <c r="A40" s="125" t="s">
        <v>3972</v>
      </c>
    </row>
    <row r="41" spans="1:1" x14ac:dyDescent="0.25">
      <c r="A41" s="125"/>
    </row>
    <row r="42" spans="1:1" ht="25" x14ac:dyDescent="0.25">
      <c r="A42" s="125" t="s">
        <v>3550</v>
      </c>
    </row>
    <row r="43" spans="1:1" x14ac:dyDescent="0.25">
      <c r="A43" s="125"/>
    </row>
    <row r="44" spans="1:1" ht="37.5" x14ac:dyDescent="0.25">
      <c r="A44" s="125" t="s">
        <v>3551</v>
      </c>
    </row>
    <row r="45" spans="1:1" x14ac:dyDescent="0.25">
      <c r="A45" s="125"/>
    </row>
    <row r="46" spans="1:1" x14ac:dyDescent="0.25">
      <c r="A46" s="125" t="s">
        <v>3552</v>
      </c>
    </row>
    <row r="47" spans="1:1" x14ac:dyDescent="0.25">
      <c r="A47" s="125"/>
    </row>
    <row r="48" spans="1:1" x14ac:dyDescent="0.25">
      <c r="A48" s="125" t="s">
        <v>3229</v>
      </c>
    </row>
    <row r="49" spans="1:1" x14ac:dyDescent="0.25">
      <c r="A49" s="125"/>
    </row>
    <row r="50" spans="1:1" x14ac:dyDescent="0.25">
      <c r="A50" s="125" t="s">
        <v>3974</v>
      </c>
    </row>
    <row r="51" spans="1:1" x14ac:dyDescent="0.25">
      <c r="A51" s="125"/>
    </row>
    <row r="52" spans="1:1" ht="25" x14ac:dyDescent="0.25">
      <c r="A52" s="125" t="s">
        <v>3230</v>
      </c>
    </row>
    <row r="53" spans="1:1" x14ac:dyDescent="0.25">
      <c r="A53" s="125"/>
    </row>
    <row r="54" spans="1:1" x14ac:dyDescent="0.25">
      <c r="A54" s="125" t="s">
        <v>3956</v>
      </c>
    </row>
    <row r="55" spans="1:1" x14ac:dyDescent="0.25">
      <c r="A55" s="125"/>
    </row>
    <row r="56" spans="1:1" x14ac:dyDescent="0.25">
      <c r="A56" s="125" t="s">
        <v>3957</v>
      </c>
    </row>
    <row r="57" spans="1:1" x14ac:dyDescent="0.25">
      <c r="A57" s="125"/>
    </row>
    <row r="58" spans="1:1" ht="25" x14ac:dyDescent="0.25">
      <c r="A58" s="125" t="s">
        <v>3231</v>
      </c>
    </row>
    <row r="59" spans="1:1" x14ac:dyDescent="0.25">
      <c r="A59" s="125"/>
    </row>
    <row r="60" spans="1:1" ht="25" x14ac:dyDescent="0.25">
      <c r="A60" s="125" t="s">
        <v>3054</v>
      </c>
    </row>
    <row r="61" spans="1:1" x14ac:dyDescent="0.25">
      <c r="A61" s="125"/>
    </row>
    <row r="62" spans="1:1" ht="25" x14ac:dyDescent="0.25">
      <c r="A62" s="125" t="s">
        <v>2421</v>
      </c>
    </row>
    <row r="63" spans="1:1" x14ac:dyDescent="0.25">
      <c r="A63" s="125"/>
    </row>
    <row r="64" spans="1:1" x14ac:dyDescent="0.25">
      <c r="A64" s="125"/>
    </row>
    <row r="65" spans="1:1" x14ac:dyDescent="0.25">
      <c r="A65" s="125" t="s">
        <v>2422</v>
      </c>
    </row>
    <row r="66" spans="1:1" x14ac:dyDescent="0.25">
      <c r="A66" s="125"/>
    </row>
    <row r="67" spans="1:1" x14ac:dyDescent="0.25">
      <c r="A67" s="125" t="s">
        <v>2423</v>
      </c>
    </row>
    <row r="68" spans="1:1" x14ac:dyDescent="0.25">
      <c r="A68" s="125"/>
    </row>
    <row r="69" spans="1:1" ht="25" x14ac:dyDescent="0.25">
      <c r="A69" s="125" t="s">
        <v>2424</v>
      </c>
    </row>
    <row r="70" spans="1:1" x14ac:dyDescent="0.25">
      <c r="A70" s="125"/>
    </row>
    <row r="71" spans="1:1" x14ac:dyDescent="0.25">
      <c r="A71" s="125" t="s">
        <v>3305</v>
      </c>
    </row>
    <row r="72" spans="1:1" x14ac:dyDescent="0.25">
      <c r="A72" s="125"/>
    </row>
    <row r="73" spans="1:1" ht="25" x14ac:dyDescent="0.25">
      <c r="A73" s="125" t="s">
        <v>3051</v>
      </c>
    </row>
    <row r="74" spans="1:1" x14ac:dyDescent="0.25">
      <c r="A74" s="125"/>
    </row>
    <row r="75" spans="1:1" ht="25" x14ac:dyDescent="0.25">
      <c r="A75" s="125" t="s">
        <v>3052</v>
      </c>
    </row>
    <row r="76" spans="1:1" x14ac:dyDescent="0.25">
      <c r="A76" s="125"/>
    </row>
    <row r="77" spans="1:1" ht="25" x14ac:dyDescent="0.25">
      <c r="A77" s="125" t="s">
        <v>3053</v>
      </c>
    </row>
    <row r="78" spans="1:1" x14ac:dyDescent="0.25">
      <c r="A78" s="125"/>
    </row>
    <row r="79" spans="1:1" x14ac:dyDescent="0.25">
      <c r="A79" s="125" t="s">
        <v>3959</v>
      </c>
    </row>
    <row r="80" spans="1:1" x14ac:dyDescent="0.25">
      <c r="A80" s="125"/>
    </row>
    <row r="81" spans="1:1" ht="25" x14ac:dyDescent="0.25">
      <c r="A81" s="125" t="s">
        <v>2729</v>
      </c>
    </row>
    <row r="82" spans="1:1" x14ac:dyDescent="0.25">
      <c r="A82" s="125"/>
    </row>
    <row r="83" spans="1:1" x14ac:dyDescent="0.25">
      <c r="A83" s="125"/>
    </row>
    <row r="84" spans="1:1" x14ac:dyDescent="0.25">
      <c r="A84" s="125" t="s">
        <v>2730</v>
      </c>
    </row>
    <row r="85" spans="1:1" x14ac:dyDescent="0.25">
      <c r="A85" s="125"/>
    </row>
    <row r="86" spans="1:1" ht="37.5" x14ac:dyDescent="0.25">
      <c r="A86" s="125" t="s">
        <v>3796</v>
      </c>
    </row>
    <row r="87" spans="1:1" x14ac:dyDescent="0.25">
      <c r="A87" s="125"/>
    </row>
    <row r="88" spans="1:1" x14ac:dyDescent="0.25">
      <c r="A88" s="125"/>
    </row>
    <row r="89" spans="1:1" x14ac:dyDescent="0.25">
      <c r="A89" s="125" t="s">
        <v>3797</v>
      </c>
    </row>
    <row r="90" spans="1:1" x14ac:dyDescent="0.25">
      <c r="A90" s="125"/>
    </row>
    <row r="91" spans="1:1" ht="25" x14ac:dyDescent="0.25">
      <c r="A91" s="125" t="s">
        <v>2821</v>
      </c>
    </row>
    <row r="92" spans="1:1" x14ac:dyDescent="0.25">
      <c r="A92" s="125"/>
    </row>
    <row r="93" spans="1:1" x14ac:dyDescent="0.25">
      <c r="A93" s="125" t="s">
        <v>2822</v>
      </c>
    </row>
    <row r="94" spans="1:1" x14ac:dyDescent="0.25">
      <c r="A94" s="125"/>
    </row>
    <row r="95" spans="1:1" x14ac:dyDescent="0.25">
      <c r="A95" s="125" t="s">
        <v>3584</v>
      </c>
    </row>
    <row r="96" spans="1:1" x14ac:dyDescent="0.25">
      <c r="A96" s="125"/>
    </row>
    <row r="97" spans="1:1" x14ac:dyDescent="0.25">
      <c r="A97" s="125" t="s">
        <v>2823</v>
      </c>
    </row>
    <row r="98" spans="1:1" x14ac:dyDescent="0.25">
      <c r="A98" s="125"/>
    </row>
    <row r="99" spans="1:1" x14ac:dyDescent="0.25">
      <c r="A99" s="125" t="s">
        <v>2824</v>
      </c>
    </row>
    <row r="100" spans="1:1" x14ac:dyDescent="0.25">
      <c r="A100" s="125"/>
    </row>
    <row r="101" spans="1:1" ht="25" x14ac:dyDescent="0.25">
      <c r="A101" s="125" t="s">
        <v>3113</v>
      </c>
    </row>
    <row r="102" spans="1:1" x14ac:dyDescent="0.25">
      <c r="A102" s="125"/>
    </row>
    <row r="103" spans="1:1" x14ac:dyDescent="0.25">
      <c r="A103" s="125" t="s">
        <v>3068</v>
      </c>
    </row>
    <row r="104" spans="1:1" x14ac:dyDescent="0.25">
      <c r="A104" s="125"/>
    </row>
    <row r="105" spans="1:1" ht="37.5" x14ac:dyDescent="0.25">
      <c r="A105" s="125" t="s">
        <v>3918</v>
      </c>
    </row>
    <row r="106" spans="1:1" x14ac:dyDescent="0.25">
      <c r="A106" s="125"/>
    </row>
    <row r="107" spans="1:1" ht="50" x14ac:dyDescent="0.25">
      <c r="A107" s="125" t="s">
        <v>3964</v>
      </c>
    </row>
    <row r="108" spans="1:1" x14ac:dyDescent="0.25">
      <c r="A108" s="125"/>
    </row>
    <row r="109" spans="1:1" x14ac:dyDescent="0.25">
      <c r="A109" s="125"/>
    </row>
    <row r="110" spans="1:1" x14ac:dyDescent="0.25">
      <c r="A110" s="125" t="s">
        <v>3965</v>
      </c>
    </row>
    <row r="111" spans="1:1" x14ac:dyDescent="0.25">
      <c r="A111" s="125"/>
    </row>
    <row r="112" spans="1:1" ht="37.5" x14ac:dyDescent="0.25">
      <c r="A112" s="125" t="s">
        <v>3785</v>
      </c>
    </row>
    <row r="113" spans="1:1" x14ac:dyDescent="0.25">
      <c r="A113" s="125"/>
    </row>
    <row r="114" spans="1:1" ht="37.5" x14ac:dyDescent="0.25">
      <c r="A114" s="125" t="s">
        <v>3777</v>
      </c>
    </row>
    <row r="115" spans="1:1" x14ac:dyDescent="0.25">
      <c r="A115" s="125"/>
    </row>
    <row r="116" spans="1:1" x14ac:dyDescent="0.25">
      <c r="A116" s="125"/>
    </row>
    <row r="117" spans="1:1" x14ac:dyDescent="0.25">
      <c r="A117" s="125" t="s">
        <v>3778</v>
      </c>
    </row>
    <row r="118" spans="1:1" x14ac:dyDescent="0.25">
      <c r="A118" s="125" t="s">
        <v>3396</v>
      </c>
    </row>
    <row r="119" spans="1:1" x14ac:dyDescent="0.25">
      <c r="A119" s="125"/>
    </row>
    <row r="120" spans="1:1" x14ac:dyDescent="0.25">
      <c r="A120" s="125" t="s">
        <v>3779</v>
      </c>
    </row>
    <row r="121" spans="1:1" x14ac:dyDescent="0.25">
      <c r="A121" s="125"/>
    </row>
    <row r="122" spans="1:1" x14ac:dyDescent="0.25">
      <c r="A122" s="125"/>
    </row>
    <row r="123" spans="1:1" x14ac:dyDescent="0.25">
      <c r="A123" s="125"/>
    </row>
    <row r="124" spans="1:1" x14ac:dyDescent="0.25">
      <c r="A124" s="125"/>
    </row>
    <row r="125" spans="1:1" x14ac:dyDescent="0.25">
      <c r="A125" s="125"/>
    </row>
    <row r="126" spans="1:1" x14ac:dyDescent="0.25">
      <c r="A126" s="125" t="s">
        <v>3780</v>
      </c>
    </row>
    <row r="127" spans="1:1" x14ac:dyDescent="0.25">
      <c r="A127" s="125"/>
    </row>
    <row r="128" spans="1:1" x14ac:dyDescent="0.25">
      <c r="A128" s="125" t="s">
        <v>3781</v>
      </c>
    </row>
    <row r="129" spans="1:1" x14ac:dyDescent="0.25">
      <c r="A129" s="125"/>
    </row>
    <row r="130" spans="1:1" x14ac:dyDescent="0.25">
      <c r="A130" s="125" t="s">
        <v>3782</v>
      </c>
    </row>
    <row r="131" spans="1:1" x14ac:dyDescent="0.25">
      <c r="A131" s="125"/>
    </row>
    <row r="132" spans="1:1" ht="25" x14ac:dyDescent="0.25">
      <c r="A132" s="125" t="s">
        <v>3783</v>
      </c>
    </row>
    <row r="133" spans="1:1" x14ac:dyDescent="0.25">
      <c r="A133" s="125"/>
    </row>
    <row r="134" spans="1:1" ht="25" x14ac:dyDescent="0.25">
      <c r="A134" s="125" t="s">
        <v>3806</v>
      </c>
    </row>
    <row r="135" spans="1:1" x14ac:dyDescent="0.25">
      <c r="A135" s="125"/>
    </row>
    <row r="136" spans="1:1" ht="25" x14ac:dyDescent="0.25">
      <c r="A136" s="125" t="s">
        <v>3173</v>
      </c>
    </row>
    <row r="137" spans="1:1" x14ac:dyDescent="0.25">
      <c r="A137" s="125"/>
    </row>
    <row r="138" spans="1:1" x14ac:dyDescent="0.25">
      <c r="A138" s="125" t="s">
        <v>3174</v>
      </c>
    </row>
    <row r="139" spans="1:1" x14ac:dyDescent="0.25">
      <c r="A139" s="125"/>
    </row>
    <row r="140" spans="1:1" ht="25" x14ac:dyDescent="0.25">
      <c r="A140" s="125" t="s">
        <v>2876</v>
      </c>
    </row>
    <row r="141" spans="1:1" x14ac:dyDescent="0.25">
      <c r="A141" s="125"/>
    </row>
    <row r="142" spans="1:1" ht="25" x14ac:dyDescent="0.25">
      <c r="A142" s="125" t="s">
        <v>2877</v>
      </c>
    </row>
    <row r="143" spans="1:1" x14ac:dyDescent="0.25">
      <c r="A143" s="125"/>
    </row>
    <row r="144" spans="1:1" x14ac:dyDescent="0.25">
      <c r="A144" s="125" t="s">
        <v>2878</v>
      </c>
    </row>
    <row r="145" spans="1:1" ht="25" x14ac:dyDescent="0.25">
      <c r="A145" s="125" t="s">
        <v>2879</v>
      </c>
    </row>
    <row r="146" spans="1:1" x14ac:dyDescent="0.25">
      <c r="A146" s="125"/>
    </row>
    <row r="147" spans="1:1" x14ac:dyDescent="0.25">
      <c r="A147" s="125" t="s">
        <v>2880</v>
      </c>
    </row>
    <row r="148" spans="1:1" ht="25" x14ac:dyDescent="0.25">
      <c r="A148" s="125" t="s">
        <v>2881</v>
      </c>
    </row>
    <row r="149" spans="1:1" x14ac:dyDescent="0.25">
      <c r="A149" s="125"/>
    </row>
    <row r="150" spans="1:1" x14ac:dyDescent="0.25">
      <c r="A150" s="125" t="s">
        <v>3809</v>
      </c>
    </row>
    <row r="151" spans="1:1" ht="25" x14ac:dyDescent="0.25">
      <c r="A151" s="125" t="s">
        <v>3807</v>
      </c>
    </row>
    <row r="152" spans="1:1" x14ac:dyDescent="0.25">
      <c r="A152" s="125"/>
    </row>
    <row r="153" spans="1:1" ht="25" x14ac:dyDescent="0.25">
      <c r="A153" s="125" t="s">
        <v>3153</v>
      </c>
    </row>
    <row r="154" spans="1:1" x14ac:dyDescent="0.25">
      <c r="A154" s="125"/>
    </row>
    <row r="155" spans="1:1" x14ac:dyDescent="0.25">
      <c r="A155" s="125" t="s">
        <v>3154</v>
      </c>
    </row>
    <row r="156" spans="1:1" ht="25" x14ac:dyDescent="0.25">
      <c r="A156" s="125" t="s">
        <v>3155</v>
      </c>
    </row>
    <row r="157" spans="1:1" x14ac:dyDescent="0.25">
      <c r="A157" s="125"/>
    </row>
    <row r="158" spans="1:1" x14ac:dyDescent="0.25">
      <c r="A158" s="125" t="s">
        <v>3156</v>
      </c>
    </row>
    <row r="159" spans="1:1" ht="25" x14ac:dyDescent="0.25">
      <c r="A159" s="125" t="s">
        <v>3157</v>
      </c>
    </row>
    <row r="160" spans="1:1" x14ac:dyDescent="0.25">
      <c r="A160" s="125"/>
    </row>
    <row r="161" spans="1:1" x14ac:dyDescent="0.25">
      <c r="A161" s="125" t="s">
        <v>3158</v>
      </c>
    </row>
    <row r="162" spans="1:1" ht="25" x14ac:dyDescent="0.25">
      <c r="A162" s="125" t="s">
        <v>3602</v>
      </c>
    </row>
    <row r="163" spans="1:1" x14ac:dyDescent="0.25">
      <c r="A163" s="125"/>
    </row>
    <row r="164" spans="1:1" x14ac:dyDescent="0.25">
      <c r="A164" s="125" t="s">
        <v>3345</v>
      </c>
    </row>
    <row r="165" spans="1:1" x14ac:dyDescent="0.25">
      <c r="A165" s="125"/>
    </row>
    <row r="166" spans="1:1" x14ac:dyDescent="0.25">
      <c r="A166" s="125"/>
    </row>
    <row r="167" spans="1:1" x14ac:dyDescent="0.25">
      <c r="A167" s="125" t="s">
        <v>3346</v>
      </c>
    </row>
    <row r="168" spans="1:1" x14ac:dyDescent="0.25">
      <c r="A168" s="125"/>
    </row>
    <row r="169" spans="1:1" x14ac:dyDescent="0.25">
      <c r="A169" s="125" t="s">
        <v>3347</v>
      </c>
    </row>
    <row r="170" spans="1:1" x14ac:dyDescent="0.25">
      <c r="A170" s="125" t="s">
        <v>3348</v>
      </c>
    </row>
    <row r="171" spans="1:1" x14ac:dyDescent="0.25">
      <c r="A171" s="125"/>
    </row>
    <row r="172" spans="1:1" x14ac:dyDescent="0.25">
      <c r="A172" s="125" t="s">
        <v>3349</v>
      </c>
    </row>
    <row r="173" spans="1:1" x14ac:dyDescent="0.25">
      <c r="A173" s="125"/>
    </row>
    <row r="174" spans="1:1" ht="37.5" x14ac:dyDescent="0.25">
      <c r="A174" s="125" t="s">
        <v>3350</v>
      </c>
    </row>
    <row r="175" spans="1:1" x14ac:dyDescent="0.25">
      <c r="A175" s="125"/>
    </row>
    <row r="176" spans="1:1" ht="25" x14ac:dyDescent="0.25">
      <c r="A176" s="125" t="s">
        <v>3351</v>
      </c>
    </row>
    <row r="177" spans="1:1" x14ac:dyDescent="0.25">
      <c r="A177" s="125"/>
    </row>
    <row r="178" spans="1:1" x14ac:dyDescent="0.25">
      <c r="A178" s="125" t="s">
        <v>3352</v>
      </c>
    </row>
    <row r="179" spans="1:1" x14ac:dyDescent="0.25">
      <c r="A179" s="125"/>
    </row>
    <row r="180" spans="1:1" x14ac:dyDescent="0.25">
      <c r="A180" s="125" t="s">
        <v>3353</v>
      </c>
    </row>
    <row r="181" spans="1:1" x14ac:dyDescent="0.25">
      <c r="A181" s="125"/>
    </row>
    <row r="182" spans="1:1" ht="50" x14ac:dyDescent="0.25">
      <c r="A182" s="125" t="s">
        <v>3698</v>
      </c>
    </row>
    <row r="183" spans="1:1" x14ac:dyDescent="0.25">
      <c r="A183" s="125"/>
    </row>
    <row r="184" spans="1:1" ht="37.5" x14ac:dyDescent="0.25">
      <c r="A184" s="125" t="s">
        <v>3699</v>
      </c>
    </row>
    <row r="185" spans="1:1" x14ac:dyDescent="0.25">
      <c r="A185" s="125"/>
    </row>
    <row r="186" spans="1:1" x14ac:dyDescent="0.25">
      <c r="A186" s="125" t="s">
        <v>3700</v>
      </c>
    </row>
    <row r="187" spans="1:1" x14ac:dyDescent="0.25">
      <c r="A187" s="125"/>
    </row>
    <row r="188" spans="1:1" ht="25" x14ac:dyDescent="0.25">
      <c r="A188" s="125" t="s">
        <v>3208</v>
      </c>
    </row>
    <row r="189" spans="1:1" x14ac:dyDescent="0.25">
      <c r="A189" s="125"/>
    </row>
    <row r="190" spans="1:1" ht="62.5" x14ac:dyDescent="0.25">
      <c r="A190" s="125" t="s">
        <v>3681</v>
      </c>
    </row>
    <row r="191" spans="1:1" x14ac:dyDescent="0.25">
      <c r="A191" s="125"/>
    </row>
    <row r="192" spans="1:1" ht="37.5" x14ac:dyDescent="0.25">
      <c r="A192" s="125" t="s">
        <v>3682</v>
      </c>
    </row>
    <row r="193" spans="1:1" x14ac:dyDescent="0.25">
      <c r="A193" s="125"/>
    </row>
    <row r="194" spans="1:1" x14ac:dyDescent="0.25">
      <c r="A194" s="125" t="s">
        <v>3683</v>
      </c>
    </row>
    <row r="195" spans="1:1" x14ac:dyDescent="0.25">
      <c r="A195" s="125"/>
    </row>
    <row r="196" spans="1:1" x14ac:dyDescent="0.25">
      <c r="A196" s="125" t="s">
        <v>3684</v>
      </c>
    </row>
    <row r="197" spans="1:1" x14ac:dyDescent="0.25">
      <c r="A197" s="125"/>
    </row>
    <row r="198" spans="1:1" x14ac:dyDescent="0.25">
      <c r="A198" s="125" t="s">
        <v>3685</v>
      </c>
    </row>
    <row r="199" spans="1:1" x14ac:dyDescent="0.25">
      <c r="A199" s="125"/>
    </row>
    <row r="200" spans="1:1" x14ac:dyDescent="0.25">
      <c r="A200" s="125" t="s">
        <v>3686</v>
      </c>
    </row>
    <row r="201" spans="1:1" x14ac:dyDescent="0.25">
      <c r="A201" s="125"/>
    </row>
    <row r="202" spans="1:1" x14ac:dyDescent="0.25">
      <c r="A202" s="125" t="s">
        <v>3687</v>
      </c>
    </row>
    <row r="203" spans="1:1" x14ac:dyDescent="0.25">
      <c r="A203" s="125"/>
    </row>
    <row r="204" spans="1:1" ht="25" x14ac:dyDescent="0.25">
      <c r="A204" s="125" t="s">
        <v>3688</v>
      </c>
    </row>
    <row r="205" spans="1:1" x14ac:dyDescent="0.25">
      <c r="A205" s="125"/>
    </row>
    <row r="206" spans="1:1" x14ac:dyDescent="0.25">
      <c r="A206" s="125" t="s">
        <v>3689</v>
      </c>
    </row>
    <row r="207" spans="1:1" x14ac:dyDescent="0.25">
      <c r="A207" s="125"/>
    </row>
    <row r="208" spans="1:1" ht="25" x14ac:dyDescent="0.25">
      <c r="A208" s="125" t="s">
        <v>3690</v>
      </c>
    </row>
    <row r="209" spans="1:1" x14ac:dyDescent="0.25">
      <c r="A209" s="125"/>
    </row>
    <row r="210" spans="1:1" x14ac:dyDescent="0.25">
      <c r="A210" s="125" t="s">
        <v>3803</v>
      </c>
    </row>
    <row r="211" spans="1:1" x14ac:dyDescent="0.25">
      <c r="A211" s="125"/>
    </row>
    <row r="212" spans="1:1" x14ac:dyDescent="0.25">
      <c r="A212" s="125" t="s">
        <v>3804</v>
      </c>
    </row>
    <row r="213" spans="1:1" x14ac:dyDescent="0.25">
      <c r="A213" s="125"/>
    </row>
    <row r="214" spans="1:1" ht="25" x14ac:dyDescent="0.25">
      <c r="A214" s="125" t="s">
        <v>3101</v>
      </c>
    </row>
    <row r="215" spans="1:1" x14ac:dyDescent="0.25">
      <c r="A215" s="125"/>
    </row>
    <row r="216" spans="1:1" ht="25" x14ac:dyDescent="0.25">
      <c r="A216" s="125" t="s">
        <v>3102</v>
      </c>
    </row>
    <row r="217" spans="1:1" x14ac:dyDescent="0.25">
      <c r="A217" s="125"/>
    </row>
    <row r="218" spans="1:1" x14ac:dyDescent="0.25">
      <c r="A218" s="125" t="s">
        <v>3103</v>
      </c>
    </row>
    <row r="219" spans="1:1" x14ac:dyDescent="0.25">
      <c r="A219" s="125"/>
    </row>
    <row r="220" spans="1:1" ht="37.5" x14ac:dyDescent="0.25">
      <c r="A220" s="125" t="s">
        <v>3104</v>
      </c>
    </row>
    <row r="221" spans="1:1" x14ac:dyDescent="0.25">
      <c r="A221" s="125"/>
    </row>
    <row r="222" spans="1:1" ht="37.5" x14ac:dyDescent="0.25">
      <c r="A222" s="125" t="s">
        <v>3406</v>
      </c>
    </row>
    <row r="223" spans="1:1" x14ac:dyDescent="0.25">
      <c r="A223" s="125"/>
    </row>
    <row r="224" spans="1:1" ht="25" x14ac:dyDescent="0.25">
      <c r="A224" s="125" t="s">
        <v>3407</v>
      </c>
    </row>
    <row r="225" spans="1:1" x14ac:dyDescent="0.25">
      <c r="A225" s="125"/>
    </row>
    <row r="226" spans="1:1" ht="50" x14ac:dyDescent="0.25">
      <c r="A226" s="125" t="s">
        <v>3408</v>
      </c>
    </row>
    <row r="227" spans="1:1" x14ac:dyDescent="0.25">
      <c r="A227" s="125"/>
    </row>
    <row r="228" spans="1:1" ht="37.5" x14ac:dyDescent="0.25">
      <c r="A228" s="125" t="s">
        <v>3582</v>
      </c>
    </row>
    <row r="229" spans="1:1" x14ac:dyDescent="0.25">
      <c r="A229" s="125"/>
    </row>
    <row r="230" spans="1:1" ht="62.5" x14ac:dyDescent="0.25">
      <c r="A230" s="125" t="s">
        <v>3300</v>
      </c>
    </row>
    <row r="231" spans="1:1" x14ac:dyDescent="0.25">
      <c r="A231" s="125"/>
    </row>
    <row r="232" spans="1:1" ht="50" x14ac:dyDescent="0.25">
      <c r="A232" s="125" t="s">
        <v>3039</v>
      </c>
    </row>
    <row r="233" spans="1:1" x14ac:dyDescent="0.25">
      <c r="A233" s="125"/>
    </row>
    <row r="234" spans="1:1" x14ac:dyDescent="0.25">
      <c r="A234" s="125" t="s">
        <v>3040</v>
      </c>
    </row>
    <row r="235" spans="1:1" x14ac:dyDescent="0.25">
      <c r="A235" s="125"/>
    </row>
    <row r="236" spans="1:1" ht="50" x14ac:dyDescent="0.25">
      <c r="A236" s="125" t="s">
        <v>3041</v>
      </c>
    </row>
    <row r="237" spans="1:1" x14ac:dyDescent="0.25">
      <c r="A237" s="125"/>
    </row>
    <row r="238" spans="1:1" ht="25" x14ac:dyDescent="0.25">
      <c r="A238" s="125" t="s">
        <v>3745</v>
      </c>
    </row>
    <row r="239" spans="1:1" x14ac:dyDescent="0.25">
      <c r="A239" s="125"/>
    </row>
    <row r="240" spans="1:1" ht="25" x14ac:dyDescent="0.25">
      <c r="A240" s="125" t="s">
        <v>3260</v>
      </c>
    </row>
    <row r="241" spans="1:1" x14ac:dyDescent="0.25">
      <c r="A241" s="125"/>
    </row>
    <row r="242" spans="1:1" ht="50" x14ac:dyDescent="0.25">
      <c r="A242" s="125" t="s">
        <v>2692</v>
      </c>
    </row>
    <row r="243" spans="1:1" x14ac:dyDescent="0.25">
      <c r="A243" s="125"/>
    </row>
    <row r="244" spans="1:1" x14ac:dyDescent="0.25">
      <c r="A244" s="125" t="s">
        <v>2693</v>
      </c>
    </row>
    <row r="245" spans="1:1" x14ac:dyDescent="0.25">
      <c r="A245" s="125"/>
    </row>
    <row r="246" spans="1:1" ht="25" x14ac:dyDescent="0.25">
      <c r="A246" s="125" t="s">
        <v>3047</v>
      </c>
    </row>
    <row r="247" spans="1:1" x14ac:dyDescent="0.25">
      <c r="A247" s="125"/>
    </row>
    <row r="248" spans="1:1" ht="37.5" x14ac:dyDescent="0.25">
      <c r="A248" s="125" t="s">
        <v>3521</v>
      </c>
    </row>
    <row r="249" spans="1:1" x14ac:dyDescent="0.25">
      <c r="A249" s="125"/>
    </row>
    <row r="250" spans="1:1" ht="25" x14ac:dyDescent="0.25">
      <c r="A250" s="125" t="s">
        <v>3903</v>
      </c>
    </row>
    <row r="251" spans="1:1" x14ac:dyDescent="0.25">
      <c r="A251" s="125"/>
    </row>
    <row r="252" spans="1:1" x14ac:dyDescent="0.25">
      <c r="A252" s="125"/>
    </row>
    <row r="253" spans="1:1" x14ac:dyDescent="0.25">
      <c r="A253" s="125" t="s">
        <v>3707</v>
      </c>
    </row>
    <row r="254" spans="1:1" x14ac:dyDescent="0.25">
      <c r="A254" s="125"/>
    </row>
    <row r="255" spans="1:1" ht="37.5" x14ac:dyDescent="0.25">
      <c r="A255" s="125" t="s">
        <v>3608</v>
      </c>
    </row>
    <row r="256" spans="1:1" x14ac:dyDescent="0.25">
      <c r="A256" s="125"/>
    </row>
    <row r="257" spans="1:1" x14ac:dyDescent="0.25">
      <c r="A257" s="125" t="s">
        <v>3609</v>
      </c>
    </row>
    <row r="258" spans="1:1" x14ac:dyDescent="0.25">
      <c r="A258" s="125"/>
    </row>
    <row r="259" spans="1:1" x14ac:dyDescent="0.25">
      <c r="A259" s="125" t="s">
        <v>3890</v>
      </c>
    </row>
    <row r="260" spans="1:1" x14ac:dyDescent="0.25">
      <c r="A260" s="125"/>
    </row>
    <row r="261" spans="1:1" x14ac:dyDescent="0.25">
      <c r="A261" s="125" t="s">
        <v>3530</v>
      </c>
    </row>
    <row r="262" spans="1:1" x14ac:dyDescent="0.25">
      <c r="A262" s="125"/>
    </row>
    <row r="263" spans="1:1" x14ac:dyDescent="0.25">
      <c r="A263" s="125" t="s">
        <v>3531</v>
      </c>
    </row>
    <row r="264" spans="1:1" x14ac:dyDescent="0.25">
      <c r="A264" s="125"/>
    </row>
    <row r="265" spans="1:1" x14ac:dyDescent="0.25">
      <c r="A265" s="125"/>
    </row>
    <row r="266" spans="1:1" x14ac:dyDescent="0.25">
      <c r="A266" s="125"/>
    </row>
    <row r="267" spans="1:1" x14ac:dyDescent="0.25">
      <c r="A267" s="125" t="s">
        <v>3610</v>
      </c>
    </row>
    <row r="268" spans="1:1" x14ac:dyDescent="0.25">
      <c r="A268" s="125"/>
    </row>
    <row r="269" spans="1:1" ht="25" x14ac:dyDescent="0.25">
      <c r="A269" s="125" t="s">
        <v>3869</v>
      </c>
    </row>
    <row r="270" spans="1:1" x14ac:dyDescent="0.25">
      <c r="A270" s="125"/>
    </row>
    <row r="271" spans="1:1" x14ac:dyDescent="0.25">
      <c r="A271" s="125" t="s">
        <v>3228</v>
      </c>
    </row>
    <row r="272" spans="1:1" x14ac:dyDescent="0.25">
      <c r="A272" s="125"/>
    </row>
    <row r="273" spans="1:1" ht="25" x14ac:dyDescent="0.25">
      <c r="A273" s="125" t="s">
        <v>3746</v>
      </c>
    </row>
    <row r="274" spans="1:1" x14ac:dyDescent="0.25">
      <c r="A274" s="125"/>
    </row>
    <row r="275" spans="1:1" ht="37.5" x14ac:dyDescent="0.25">
      <c r="A275" s="125" t="s">
        <v>3747</v>
      </c>
    </row>
    <row r="276" spans="1:1" x14ac:dyDescent="0.25">
      <c r="A276" s="125"/>
    </row>
    <row r="277" spans="1:1" x14ac:dyDescent="0.25">
      <c r="A277" s="125" t="s">
        <v>3251</v>
      </c>
    </row>
    <row r="278" spans="1:1" x14ac:dyDescent="0.25">
      <c r="A278" s="125"/>
    </row>
    <row r="279" spans="1:1" ht="25" x14ac:dyDescent="0.25">
      <c r="A279" s="125" t="s">
        <v>3252</v>
      </c>
    </row>
    <row r="280" spans="1:1" x14ac:dyDescent="0.25">
      <c r="A280" s="125"/>
    </row>
    <row r="281" spans="1:1" x14ac:dyDescent="0.25">
      <c r="A281" s="125"/>
    </row>
    <row r="282" spans="1:1" x14ac:dyDescent="0.25">
      <c r="A282" s="125"/>
    </row>
    <row r="283" spans="1:1" x14ac:dyDescent="0.25">
      <c r="A283" s="125"/>
    </row>
    <row r="284" spans="1:1" x14ac:dyDescent="0.25">
      <c r="A284" s="125"/>
    </row>
    <row r="285" spans="1:1" x14ac:dyDescent="0.25">
      <c r="A285" s="125"/>
    </row>
    <row r="286" spans="1:1" x14ac:dyDescent="0.25">
      <c r="A286" s="125"/>
    </row>
    <row r="287" spans="1:1" x14ac:dyDescent="0.25">
      <c r="A287" s="125"/>
    </row>
    <row r="288" spans="1:1" x14ac:dyDescent="0.25">
      <c r="A288" s="125"/>
    </row>
    <row r="289" spans="1:1" x14ac:dyDescent="0.25">
      <c r="A289" s="125"/>
    </row>
    <row r="290" spans="1:1" x14ac:dyDescent="0.25">
      <c r="A290" s="125" t="s">
        <v>3397</v>
      </c>
    </row>
    <row r="291" spans="1:1" x14ac:dyDescent="0.25">
      <c r="A291" s="125"/>
    </row>
    <row r="292" spans="1:1" ht="37.5" x14ac:dyDescent="0.25">
      <c r="A292" s="125" t="s">
        <v>3253</v>
      </c>
    </row>
    <row r="293" spans="1:1" x14ac:dyDescent="0.25">
      <c r="A293" s="125"/>
    </row>
    <row r="294" spans="1:1" ht="25" x14ac:dyDescent="0.25">
      <c r="A294" s="125" t="s">
        <v>3319</v>
      </c>
    </row>
    <row r="295" spans="1:1" x14ac:dyDescent="0.25">
      <c r="A295" s="125"/>
    </row>
    <row r="296" spans="1:1" ht="75" x14ac:dyDescent="0.25">
      <c r="A296" s="125" t="s">
        <v>3108</v>
      </c>
    </row>
    <row r="297" spans="1:1" x14ac:dyDescent="0.25">
      <c r="A297" s="125"/>
    </row>
    <row r="298" spans="1:1" x14ac:dyDescent="0.25">
      <c r="A298" s="125" t="s">
        <v>3109</v>
      </c>
    </row>
    <row r="299" spans="1:1" x14ac:dyDescent="0.25">
      <c r="A299" s="125"/>
    </row>
    <row r="300" spans="1:1" ht="37.5" x14ac:dyDescent="0.25">
      <c r="A300" s="125" t="s">
        <v>3110</v>
      </c>
    </row>
    <row r="301" spans="1:1" x14ac:dyDescent="0.25">
      <c r="A301" s="125"/>
    </row>
    <row r="302" spans="1:1" x14ac:dyDescent="0.25">
      <c r="A302" s="125" t="s">
        <v>3111</v>
      </c>
    </row>
    <row r="303" spans="1:1" x14ac:dyDescent="0.25">
      <c r="A303" s="125"/>
    </row>
    <row r="304" spans="1:1" x14ac:dyDescent="0.25">
      <c r="A304" s="125" t="s">
        <v>3112</v>
      </c>
    </row>
    <row r="305" spans="1:1" x14ac:dyDescent="0.25">
      <c r="A305" s="125"/>
    </row>
    <row r="306" spans="1:1" ht="25" x14ac:dyDescent="0.25">
      <c r="A306" s="125" t="s">
        <v>3065</v>
      </c>
    </row>
    <row r="307" spans="1:1" x14ac:dyDescent="0.25">
      <c r="A307" s="125"/>
    </row>
    <row r="308" spans="1:1" ht="50" x14ac:dyDescent="0.25">
      <c r="A308" s="125" t="s">
        <v>2811</v>
      </c>
    </row>
    <row r="309" spans="1:1" x14ac:dyDescent="0.25">
      <c r="A309" s="125"/>
    </row>
    <row r="310" spans="1:1" x14ac:dyDescent="0.25">
      <c r="A310" s="125"/>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List49">
    <tabColor theme="0" tint="-0.499984740745262"/>
  </sheetPr>
  <dimension ref="A1:A602"/>
  <sheetViews>
    <sheetView showGridLines="0" zoomScaleNormal="100" zoomScaleSheetLayoutView="100" workbookViewId="0"/>
  </sheetViews>
  <sheetFormatPr defaultColWidth="9.1796875" defaultRowHeight="15.5" x14ac:dyDescent="0.25"/>
  <cols>
    <col min="1" max="1" width="100.7265625" style="1404" customWidth="1"/>
    <col min="2" max="16384" width="9.1796875" style="1217"/>
  </cols>
  <sheetData>
    <row r="1" spans="1:1" x14ac:dyDescent="0.25">
      <c r="A1" s="1404" t="s">
        <v>3493</v>
      </c>
    </row>
    <row r="2" spans="1:1" ht="17.5" x14ac:dyDescent="0.25">
      <c r="A2" s="1405" t="s">
        <v>2540</v>
      </c>
    </row>
    <row r="6" spans="1:1" x14ac:dyDescent="0.25">
      <c r="A6" s="1406" t="s">
        <v>2541</v>
      </c>
    </row>
    <row r="8" spans="1:1" ht="15" x14ac:dyDescent="0.25">
      <c r="A8" s="1407" t="s">
        <v>2542</v>
      </c>
    </row>
    <row r="9" spans="1:1" ht="15" x14ac:dyDescent="0.25">
      <c r="A9" s="1407" t="s">
        <v>2861</v>
      </c>
    </row>
    <row r="10" spans="1:1" x14ac:dyDescent="0.25">
      <c r="A10" s="1406" t="s">
        <v>23351</v>
      </c>
    </row>
    <row r="12" spans="1:1" ht="62" x14ac:dyDescent="0.25">
      <c r="A12" s="1404" t="s">
        <v>9996</v>
      </c>
    </row>
    <row r="14" spans="1:1" x14ac:dyDescent="0.25">
      <c r="A14" s="1404" t="s">
        <v>3711</v>
      </c>
    </row>
    <row r="15" spans="1:1" x14ac:dyDescent="0.25">
      <c r="A15" s="1404" t="s">
        <v>9997</v>
      </c>
    </row>
    <row r="16" spans="1:1" x14ac:dyDescent="0.25">
      <c r="A16" s="1404" t="s">
        <v>2549</v>
      </c>
    </row>
    <row r="17" spans="1:1" x14ac:dyDescent="0.25">
      <c r="A17" s="1404" t="s">
        <v>2550</v>
      </c>
    </row>
    <row r="18" spans="1:1" x14ac:dyDescent="0.25">
      <c r="A18" s="1404" t="s">
        <v>2551</v>
      </c>
    </row>
    <row r="19" spans="1:1" ht="31" x14ac:dyDescent="0.25">
      <c r="A19" s="1404" t="s">
        <v>9998</v>
      </c>
    </row>
    <row r="20" spans="1:1" ht="31" x14ac:dyDescent="0.25">
      <c r="A20" s="1404" t="s">
        <v>9999</v>
      </c>
    </row>
    <row r="21" spans="1:1" ht="46.5" x14ac:dyDescent="0.25">
      <c r="A21" s="1404" t="s">
        <v>10000</v>
      </c>
    </row>
    <row r="22" spans="1:1" x14ac:dyDescent="0.25">
      <c r="A22" s="1404" t="s">
        <v>3547</v>
      </c>
    </row>
    <row r="23" spans="1:1" ht="62" x14ac:dyDescent="0.25">
      <c r="A23" s="1404" t="s">
        <v>10001</v>
      </c>
    </row>
    <row r="24" spans="1:1" ht="31" x14ac:dyDescent="0.25">
      <c r="A24" s="1404" t="s">
        <v>10002</v>
      </c>
    </row>
    <row r="25" spans="1:1" ht="62" x14ac:dyDescent="0.25">
      <c r="A25" s="1404" t="s">
        <v>10003</v>
      </c>
    </row>
    <row r="26" spans="1:1" x14ac:dyDescent="0.25">
      <c r="A26" s="1404" t="s">
        <v>3552</v>
      </c>
    </row>
    <row r="27" spans="1:1" x14ac:dyDescent="0.25">
      <c r="A27" s="1404" t="s">
        <v>1565</v>
      </c>
    </row>
    <row r="28" spans="1:1" ht="46.5" x14ac:dyDescent="0.25">
      <c r="A28" s="1404" t="s">
        <v>10004</v>
      </c>
    </row>
    <row r="29" spans="1:1" ht="31" x14ac:dyDescent="0.25">
      <c r="A29" s="1404" t="s">
        <v>1566</v>
      </c>
    </row>
    <row r="30" spans="1:1" ht="62" x14ac:dyDescent="0.25">
      <c r="A30" s="1404" t="s">
        <v>10005</v>
      </c>
    </row>
    <row r="31" spans="1:1" ht="31" x14ac:dyDescent="0.25">
      <c r="A31" s="1404" t="s">
        <v>1580</v>
      </c>
    </row>
    <row r="32" spans="1:1" ht="62" x14ac:dyDescent="0.25">
      <c r="A32" s="1404" t="s">
        <v>1581</v>
      </c>
    </row>
    <row r="33" spans="1:1" ht="62" x14ac:dyDescent="0.25">
      <c r="A33" s="1404" t="s">
        <v>1582</v>
      </c>
    </row>
    <row r="34" spans="1:1" ht="46.5" x14ac:dyDescent="0.25">
      <c r="A34" s="1404" t="s">
        <v>10006</v>
      </c>
    </row>
    <row r="35" spans="1:1" x14ac:dyDescent="0.25">
      <c r="A35" s="1404" t="s">
        <v>10007</v>
      </c>
    </row>
    <row r="36" spans="1:1" x14ac:dyDescent="0.25">
      <c r="A36" s="1404" t="s">
        <v>1583</v>
      </c>
    </row>
    <row r="37" spans="1:1" ht="62" x14ac:dyDescent="0.25">
      <c r="A37" s="1404" t="s">
        <v>10008</v>
      </c>
    </row>
    <row r="38" spans="1:1" x14ac:dyDescent="0.25">
      <c r="A38" s="1404" t="s">
        <v>1569</v>
      </c>
    </row>
    <row r="39" spans="1:1" x14ac:dyDescent="0.25">
      <c r="A39" s="1404" t="s">
        <v>1570</v>
      </c>
    </row>
    <row r="40" spans="1:1" x14ac:dyDescent="0.25">
      <c r="A40" s="1404" t="s">
        <v>1571</v>
      </c>
    </row>
    <row r="41" spans="1:1" x14ac:dyDescent="0.25">
      <c r="A41" s="1404" t="s">
        <v>1572</v>
      </c>
    </row>
    <row r="42" spans="1:1" x14ac:dyDescent="0.25">
      <c r="A42" s="1404" t="s">
        <v>10009</v>
      </c>
    </row>
    <row r="43" spans="1:1" x14ac:dyDescent="0.25">
      <c r="A43" s="1404" t="s">
        <v>2422</v>
      </c>
    </row>
    <row r="44" spans="1:1" ht="77.5" x14ac:dyDescent="0.25">
      <c r="A44" s="1404" t="s">
        <v>10010</v>
      </c>
    </row>
    <row r="45" spans="1:1" x14ac:dyDescent="0.25">
      <c r="A45" s="1404" t="s">
        <v>2730</v>
      </c>
    </row>
    <row r="46" spans="1:1" ht="31" x14ac:dyDescent="0.25">
      <c r="A46" s="1404" t="s">
        <v>2021</v>
      </c>
    </row>
    <row r="47" spans="1:1" x14ac:dyDescent="0.25">
      <c r="A47" s="1404" t="s">
        <v>3797</v>
      </c>
    </row>
    <row r="48" spans="1:1" ht="46.5" x14ac:dyDescent="0.25">
      <c r="A48" s="1404" t="s">
        <v>10011</v>
      </c>
    </row>
    <row r="49" spans="1:1" x14ac:dyDescent="0.25">
      <c r="A49" s="1404" t="s">
        <v>3965</v>
      </c>
    </row>
    <row r="50" spans="1:1" x14ac:dyDescent="0.25">
      <c r="A50" s="1404" t="s">
        <v>2022</v>
      </c>
    </row>
    <row r="51" spans="1:1" ht="93" x14ac:dyDescent="0.25">
      <c r="A51" s="1404" t="s">
        <v>23352</v>
      </c>
    </row>
    <row r="52" spans="1:1" ht="62" x14ac:dyDescent="0.25">
      <c r="A52" s="1404" t="s">
        <v>1567</v>
      </c>
    </row>
    <row r="53" spans="1:1" ht="77.5" x14ac:dyDescent="0.25">
      <c r="A53" s="1404" t="s">
        <v>23353</v>
      </c>
    </row>
    <row r="54" spans="1:1" x14ac:dyDescent="0.25">
      <c r="A54" s="1404" t="s">
        <v>10012</v>
      </c>
    </row>
    <row r="55" spans="1:1" x14ac:dyDescent="0.25">
      <c r="A55" s="1404" t="s">
        <v>3778</v>
      </c>
    </row>
    <row r="56" spans="1:1" x14ac:dyDescent="0.25">
      <c r="A56" s="1404" t="s">
        <v>10013</v>
      </c>
    </row>
    <row r="57" spans="1:1" ht="62" x14ac:dyDescent="0.25">
      <c r="A57" s="1404" t="s">
        <v>10014</v>
      </c>
    </row>
    <row r="58" spans="1:1" ht="62" x14ac:dyDescent="0.25">
      <c r="A58" s="1404" t="s">
        <v>1795</v>
      </c>
    </row>
    <row r="59" spans="1:1" x14ac:dyDescent="0.25">
      <c r="A59" s="1404" t="s">
        <v>1796</v>
      </c>
    </row>
    <row r="60" spans="1:1" ht="46.5" x14ac:dyDescent="0.25">
      <c r="A60" s="1404" t="s">
        <v>10015</v>
      </c>
    </row>
    <row r="61" spans="1:1" ht="31" x14ac:dyDescent="0.25">
      <c r="A61" s="1404" t="s">
        <v>1797</v>
      </c>
    </row>
    <row r="62" spans="1:1" ht="31" x14ac:dyDescent="0.25">
      <c r="A62" s="1404" t="s">
        <v>10016</v>
      </c>
    </row>
    <row r="63" spans="1:1" ht="31" x14ac:dyDescent="0.25">
      <c r="A63" s="1404" t="s">
        <v>10017</v>
      </c>
    </row>
    <row r="64" spans="1:1" ht="46.5" x14ac:dyDescent="0.25">
      <c r="A64" s="1404" t="s">
        <v>10018</v>
      </c>
    </row>
    <row r="65" spans="1:1" x14ac:dyDescent="0.25">
      <c r="A65" s="1404" t="s">
        <v>10019</v>
      </c>
    </row>
    <row r="66" spans="1:1" ht="31" x14ac:dyDescent="0.25">
      <c r="A66" s="1404" t="s">
        <v>1578</v>
      </c>
    </row>
    <row r="67" spans="1:1" ht="31" x14ac:dyDescent="0.25">
      <c r="A67" s="1404" t="s">
        <v>1579</v>
      </c>
    </row>
    <row r="68" spans="1:1" ht="46.5" x14ac:dyDescent="0.25">
      <c r="A68" s="1404" t="s">
        <v>23354</v>
      </c>
    </row>
    <row r="69" spans="1:1" x14ac:dyDescent="0.25">
      <c r="A69" s="1404" t="s">
        <v>2560</v>
      </c>
    </row>
    <row r="70" spans="1:1" x14ac:dyDescent="0.25">
      <c r="A70" s="1404" t="s">
        <v>2561</v>
      </c>
    </row>
    <row r="71" spans="1:1" x14ac:dyDescent="0.25">
      <c r="A71" s="1404" t="s">
        <v>7823</v>
      </c>
    </row>
    <row r="72" spans="1:1" x14ac:dyDescent="0.25">
      <c r="A72" s="1404" t="s">
        <v>23355</v>
      </c>
    </row>
    <row r="73" spans="1:1" x14ac:dyDescent="0.25">
      <c r="A73" s="1404" t="s">
        <v>23356</v>
      </c>
    </row>
    <row r="74" spans="1:1" x14ac:dyDescent="0.25">
      <c r="A74" s="1404" t="s">
        <v>23357</v>
      </c>
    </row>
    <row r="75" spans="1:1" x14ac:dyDescent="0.25">
      <c r="A75" s="1404" t="s">
        <v>2562</v>
      </c>
    </row>
    <row r="76" spans="1:1" x14ac:dyDescent="0.25">
      <c r="A76" s="1404" t="s">
        <v>2563</v>
      </c>
    </row>
    <row r="77" spans="1:1" x14ac:dyDescent="0.25">
      <c r="A77" s="1404" t="s">
        <v>3428</v>
      </c>
    </row>
    <row r="78" spans="1:1" x14ac:dyDescent="0.25">
      <c r="A78" s="1404" t="s">
        <v>2564</v>
      </c>
    </row>
    <row r="79" spans="1:1" ht="31" x14ac:dyDescent="0.25">
      <c r="A79" s="1404" t="s">
        <v>2254</v>
      </c>
    </row>
    <row r="80" spans="1:1" ht="62" x14ac:dyDescent="0.25">
      <c r="A80" s="1404" t="s">
        <v>2255</v>
      </c>
    </row>
    <row r="81" spans="1:1" ht="62" x14ac:dyDescent="0.25">
      <c r="A81" s="1404" t="s">
        <v>10021</v>
      </c>
    </row>
    <row r="82" spans="1:1" ht="46.5" x14ac:dyDescent="0.25">
      <c r="A82" s="1404" t="s">
        <v>2026</v>
      </c>
    </row>
    <row r="83" spans="1:1" ht="31" x14ac:dyDescent="0.25">
      <c r="A83" s="1404" t="s">
        <v>23358</v>
      </c>
    </row>
    <row r="84" spans="1:1" x14ac:dyDescent="0.25">
      <c r="A84" s="1404" t="s">
        <v>23359</v>
      </c>
    </row>
    <row r="85" spans="1:1" ht="62" x14ac:dyDescent="0.25">
      <c r="A85" s="1404" t="s">
        <v>10022</v>
      </c>
    </row>
    <row r="86" spans="1:1" ht="62" x14ac:dyDescent="0.25">
      <c r="A86" s="1404" t="s">
        <v>2035</v>
      </c>
    </row>
    <row r="87" spans="1:1" ht="46.5" x14ac:dyDescent="0.25">
      <c r="A87" s="1404" t="s">
        <v>10023</v>
      </c>
    </row>
    <row r="88" spans="1:1" ht="46.5" x14ac:dyDescent="0.25">
      <c r="A88" s="1404" t="s">
        <v>10024</v>
      </c>
    </row>
    <row r="89" spans="1:1" ht="31" x14ac:dyDescent="0.25">
      <c r="A89" s="1404" t="s">
        <v>10025</v>
      </c>
    </row>
    <row r="90" spans="1:1" ht="46.5" x14ac:dyDescent="0.25">
      <c r="A90" s="1404" t="s">
        <v>2036</v>
      </c>
    </row>
    <row r="91" spans="1:1" ht="31" x14ac:dyDescent="0.25">
      <c r="A91" s="1404" t="s">
        <v>2037</v>
      </c>
    </row>
    <row r="92" spans="1:1" x14ac:dyDescent="0.25">
      <c r="A92" s="1404" t="s">
        <v>23360</v>
      </c>
    </row>
    <row r="93" spans="1:1" ht="31" x14ac:dyDescent="0.25">
      <c r="A93" s="1404" t="s">
        <v>23361</v>
      </c>
    </row>
    <row r="94" spans="1:1" ht="46.5" x14ac:dyDescent="0.25">
      <c r="A94" s="1404" t="s">
        <v>23362</v>
      </c>
    </row>
    <row r="95" spans="1:1" ht="31" x14ac:dyDescent="0.25">
      <c r="A95" s="1404" t="s">
        <v>23363</v>
      </c>
    </row>
    <row r="96" spans="1:1" ht="31" x14ac:dyDescent="0.25">
      <c r="A96" s="1404" t="s">
        <v>23364</v>
      </c>
    </row>
    <row r="97" spans="1:1" ht="31" x14ac:dyDescent="0.25">
      <c r="A97" s="1404" t="s">
        <v>23365</v>
      </c>
    </row>
    <row r="98" spans="1:1" ht="31" x14ac:dyDescent="0.25">
      <c r="A98" s="1404" t="s">
        <v>23366</v>
      </c>
    </row>
    <row r="99" spans="1:1" ht="46.5" x14ac:dyDescent="0.25">
      <c r="A99" s="1404" t="s">
        <v>23367</v>
      </c>
    </row>
    <row r="100" spans="1:1" x14ac:dyDescent="0.25">
      <c r="A100" s="1404" t="s">
        <v>2038</v>
      </c>
    </row>
    <row r="101" spans="1:1" ht="93" x14ac:dyDescent="0.25">
      <c r="A101" s="1404" t="s">
        <v>2039</v>
      </c>
    </row>
    <row r="102" spans="1:1" ht="93" x14ac:dyDescent="0.25">
      <c r="A102" s="1404" t="s">
        <v>2287</v>
      </c>
    </row>
    <row r="103" spans="1:1" ht="62" x14ac:dyDescent="0.25">
      <c r="A103" s="1404" t="s">
        <v>2288</v>
      </c>
    </row>
    <row r="104" spans="1:1" x14ac:dyDescent="0.25">
      <c r="A104" s="1404" t="s">
        <v>2289</v>
      </c>
    </row>
    <row r="105" spans="1:1" ht="31" x14ac:dyDescent="0.25">
      <c r="A105" s="1404" t="s">
        <v>2290</v>
      </c>
    </row>
    <row r="106" spans="1:1" x14ac:dyDescent="0.25">
      <c r="A106" s="1404" t="s">
        <v>2291</v>
      </c>
    </row>
    <row r="107" spans="1:1" x14ac:dyDescent="0.25">
      <c r="A107" s="1404" t="s">
        <v>2292</v>
      </c>
    </row>
    <row r="108" spans="1:1" x14ac:dyDescent="0.25">
      <c r="A108" s="1404" t="s">
        <v>2293</v>
      </c>
    </row>
    <row r="109" spans="1:1" ht="46.5" x14ac:dyDescent="0.25">
      <c r="A109" s="1404" t="s">
        <v>2300</v>
      </c>
    </row>
    <row r="110" spans="1:1" ht="46.5" x14ac:dyDescent="0.25">
      <c r="A110" s="1404" t="s">
        <v>2301</v>
      </c>
    </row>
    <row r="111" spans="1:1" ht="62" x14ac:dyDescent="0.25">
      <c r="A111" s="1404" t="s">
        <v>10026</v>
      </c>
    </row>
    <row r="112" spans="1:1" ht="77.5" x14ac:dyDescent="0.25">
      <c r="A112" s="1404" t="s">
        <v>2302</v>
      </c>
    </row>
    <row r="113" spans="1:1" ht="31" x14ac:dyDescent="0.25">
      <c r="A113" s="1404" t="s">
        <v>2311</v>
      </c>
    </row>
    <row r="114" spans="1:1" ht="77.5" x14ac:dyDescent="0.25">
      <c r="A114" s="1404" t="s">
        <v>2312</v>
      </c>
    </row>
    <row r="115" spans="1:1" ht="62" x14ac:dyDescent="0.25">
      <c r="A115" s="1404" t="s">
        <v>2624</v>
      </c>
    </row>
    <row r="116" spans="1:1" x14ac:dyDescent="0.25">
      <c r="A116" s="1404" t="s">
        <v>2625</v>
      </c>
    </row>
    <row r="117" spans="1:1" x14ac:dyDescent="0.25">
      <c r="A117" s="1404" t="s">
        <v>10027</v>
      </c>
    </row>
    <row r="118" spans="1:1" x14ac:dyDescent="0.25">
      <c r="A118" s="1404" t="s">
        <v>2626</v>
      </c>
    </row>
    <row r="119" spans="1:1" ht="62" x14ac:dyDescent="0.25">
      <c r="A119" s="1404" t="s">
        <v>2627</v>
      </c>
    </row>
    <row r="120" spans="1:1" ht="46.5" x14ac:dyDescent="0.25">
      <c r="A120" s="1404" t="s">
        <v>10028</v>
      </c>
    </row>
    <row r="121" spans="1:1" ht="93" x14ac:dyDescent="0.25">
      <c r="A121" s="1404" t="s">
        <v>10029</v>
      </c>
    </row>
    <row r="122" spans="1:1" ht="31" x14ac:dyDescent="0.25">
      <c r="A122" s="1404" t="s">
        <v>10030</v>
      </c>
    </row>
    <row r="123" spans="1:1" ht="77.5" x14ac:dyDescent="0.25">
      <c r="A123" s="1404" t="s">
        <v>10031</v>
      </c>
    </row>
    <row r="124" spans="1:1" ht="46.5" x14ac:dyDescent="0.25">
      <c r="A124" s="1404" t="s">
        <v>2640</v>
      </c>
    </row>
    <row r="125" spans="1:1" x14ac:dyDescent="0.25">
      <c r="A125" s="1404" t="s">
        <v>2641</v>
      </c>
    </row>
    <row r="126" spans="1:1" ht="46.5" x14ac:dyDescent="0.25">
      <c r="A126" s="1404" t="s">
        <v>2642</v>
      </c>
    </row>
    <row r="127" spans="1:1" ht="31" x14ac:dyDescent="0.25">
      <c r="A127" s="1404" t="s">
        <v>10032</v>
      </c>
    </row>
    <row r="128" spans="1:1" ht="31" x14ac:dyDescent="0.25">
      <c r="A128" s="1404" t="s">
        <v>2643</v>
      </c>
    </row>
    <row r="129" spans="1:1" ht="31" x14ac:dyDescent="0.25">
      <c r="A129" s="1404" t="s">
        <v>2644</v>
      </c>
    </row>
    <row r="130" spans="1:1" ht="62" x14ac:dyDescent="0.25">
      <c r="A130" s="1404" t="s">
        <v>2656</v>
      </c>
    </row>
    <row r="131" spans="1:1" ht="31" x14ac:dyDescent="0.25">
      <c r="A131" s="1404" t="s">
        <v>2651</v>
      </c>
    </row>
    <row r="132" spans="1:1" ht="31" x14ac:dyDescent="0.25">
      <c r="A132" s="1404" t="s">
        <v>2621</v>
      </c>
    </row>
    <row r="133" spans="1:1" ht="31" x14ac:dyDescent="0.25">
      <c r="A133" s="1404" t="s">
        <v>2622</v>
      </c>
    </row>
    <row r="134" spans="1:1" ht="31" x14ac:dyDescent="0.25">
      <c r="A134" s="1404" t="s">
        <v>2623</v>
      </c>
    </row>
    <row r="135" spans="1:1" x14ac:dyDescent="0.25">
      <c r="A135" s="1404" t="s">
        <v>2924</v>
      </c>
    </row>
    <row r="136" spans="1:1" x14ac:dyDescent="0.25">
      <c r="A136" s="1404" t="s">
        <v>2925</v>
      </c>
    </row>
    <row r="137" spans="1:1" x14ac:dyDescent="0.25">
      <c r="A137" s="1404" t="s">
        <v>2926</v>
      </c>
    </row>
    <row r="138" spans="1:1" x14ac:dyDescent="0.25">
      <c r="A138" s="1404" t="s">
        <v>2927</v>
      </c>
    </row>
    <row r="139" spans="1:1" x14ac:dyDescent="0.25">
      <c r="A139" s="1404" t="s">
        <v>2928</v>
      </c>
    </row>
    <row r="140" spans="1:1" x14ac:dyDescent="0.25">
      <c r="A140" s="1404" t="s">
        <v>3263</v>
      </c>
    </row>
    <row r="141" spans="1:1" ht="46.5" x14ac:dyDescent="0.25">
      <c r="A141" s="1404" t="s">
        <v>10033</v>
      </c>
    </row>
    <row r="142" spans="1:1" ht="77.5" x14ac:dyDescent="0.25">
      <c r="A142" s="1404" t="s">
        <v>10034</v>
      </c>
    </row>
    <row r="143" spans="1:1" ht="31" x14ac:dyDescent="0.25">
      <c r="A143" s="1404" t="s">
        <v>3264</v>
      </c>
    </row>
    <row r="144" spans="1:1" x14ac:dyDescent="0.25">
      <c r="A144" s="1404" t="s">
        <v>10035</v>
      </c>
    </row>
    <row r="145" spans="1:1" x14ac:dyDescent="0.25">
      <c r="A145" s="1404" t="s">
        <v>2929</v>
      </c>
    </row>
    <row r="146" spans="1:1" x14ac:dyDescent="0.25">
      <c r="A146" s="1404" t="s">
        <v>2930</v>
      </c>
    </row>
    <row r="147" spans="1:1" x14ac:dyDescent="0.25">
      <c r="A147" s="1404" t="s">
        <v>2931</v>
      </c>
    </row>
    <row r="148" spans="1:1" x14ac:dyDescent="0.25">
      <c r="A148" s="1404" t="s">
        <v>2932</v>
      </c>
    </row>
    <row r="149" spans="1:1" x14ac:dyDescent="0.25">
      <c r="A149" s="1404" t="s">
        <v>3265</v>
      </c>
    </row>
    <row r="150" spans="1:1" ht="31" x14ac:dyDescent="0.25">
      <c r="A150" s="1404" t="s">
        <v>3266</v>
      </c>
    </row>
    <row r="151" spans="1:1" ht="46.5" x14ac:dyDescent="0.25">
      <c r="A151" s="1404" t="s">
        <v>3267</v>
      </c>
    </row>
    <row r="152" spans="1:1" x14ac:dyDescent="0.25">
      <c r="A152" s="1404" t="s">
        <v>3268</v>
      </c>
    </row>
    <row r="153" spans="1:1" x14ac:dyDescent="0.25">
      <c r="A153" s="1404" t="s">
        <v>3269</v>
      </c>
    </row>
    <row r="154" spans="1:1" ht="46.5" x14ac:dyDescent="0.25">
      <c r="A154" s="1404" t="s">
        <v>3270</v>
      </c>
    </row>
    <row r="155" spans="1:1" x14ac:dyDescent="0.25">
      <c r="A155" s="1404" t="s">
        <v>3271</v>
      </c>
    </row>
    <row r="156" spans="1:1" ht="46.5" x14ac:dyDescent="0.25">
      <c r="A156" s="1404" t="s">
        <v>3272</v>
      </c>
    </row>
    <row r="157" spans="1:1" ht="62" x14ac:dyDescent="0.25">
      <c r="A157" s="1404" t="s">
        <v>10036</v>
      </c>
    </row>
    <row r="158" spans="1:1" x14ac:dyDescent="0.25">
      <c r="A158" s="1404" t="s">
        <v>2681</v>
      </c>
    </row>
    <row r="159" spans="1:1" ht="46.5" x14ac:dyDescent="0.25">
      <c r="A159" s="1404" t="s">
        <v>1888</v>
      </c>
    </row>
    <row r="160" spans="1:1" ht="31" x14ac:dyDescent="0.25">
      <c r="A160" s="1404" t="s">
        <v>1889</v>
      </c>
    </row>
    <row r="161" spans="1:1" x14ac:dyDescent="0.25">
      <c r="A161" s="1404" t="s">
        <v>1890</v>
      </c>
    </row>
    <row r="162" spans="1:1" ht="46.5" x14ac:dyDescent="0.25">
      <c r="A162" s="1404" t="s">
        <v>2097</v>
      </c>
    </row>
    <row r="163" spans="1:1" ht="31" x14ac:dyDescent="0.25">
      <c r="A163" s="1404" t="s">
        <v>2098</v>
      </c>
    </row>
    <row r="164" spans="1:1" ht="31" x14ac:dyDescent="0.25">
      <c r="A164" s="1404" t="s">
        <v>2100</v>
      </c>
    </row>
    <row r="165" spans="1:1" ht="46.5" x14ac:dyDescent="0.25">
      <c r="A165" s="1404" t="s">
        <v>2101</v>
      </c>
    </row>
    <row r="166" spans="1:1" x14ac:dyDescent="0.25">
      <c r="A166" s="1404" t="s">
        <v>2102</v>
      </c>
    </row>
    <row r="167" spans="1:1" ht="31" x14ac:dyDescent="0.25">
      <c r="A167" s="1404" t="s">
        <v>2103</v>
      </c>
    </row>
    <row r="168" spans="1:1" x14ac:dyDescent="0.25">
      <c r="A168" s="1404" t="s">
        <v>2104</v>
      </c>
    </row>
    <row r="169" spans="1:1" x14ac:dyDescent="0.25">
      <c r="A169" s="1404" t="s">
        <v>2105</v>
      </c>
    </row>
    <row r="170" spans="1:1" x14ac:dyDescent="0.25">
      <c r="A170" s="1404" t="s">
        <v>2106</v>
      </c>
    </row>
    <row r="171" spans="1:1" x14ac:dyDescent="0.25">
      <c r="A171" s="1404" t="s">
        <v>2107</v>
      </c>
    </row>
    <row r="172" spans="1:1" ht="31" x14ac:dyDescent="0.25">
      <c r="A172" s="1404" t="s">
        <v>10037</v>
      </c>
    </row>
    <row r="173" spans="1:1" ht="31" x14ac:dyDescent="0.25">
      <c r="A173" s="1404" t="s">
        <v>1663</v>
      </c>
    </row>
    <row r="174" spans="1:1" x14ac:dyDescent="0.25">
      <c r="A174" s="1404" t="s">
        <v>2108</v>
      </c>
    </row>
    <row r="175" spans="1:1" x14ac:dyDescent="0.25">
      <c r="A175" s="1404" t="s">
        <v>2109</v>
      </c>
    </row>
    <row r="176" spans="1:1" ht="46.5" x14ac:dyDescent="0.25">
      <c r="A176" s="1404" t="s">
        <v>2110</v>
      </c>
    </row>
    <row r="177" spans="1:1" x14ac:dyDescent="0.25">
      <c r="A177" s="1404" t="s">
        <v>2111</v>
      </c>
    </row>
    <row r="178" spans="1:1" x14ac:dyDescent="0.25">
      <c r="A178" s="1404" t="s">
        <v>2112</v>
      </c>
    </row>
    <row r="179" spans="1:1" ht="46.5" x14ac:dyDescent="0.25">
      <c r="A179" s="1404" t="s">
        <v>10038</v>
      </c>
    </row>
    <row r="180" spans="1:1" ht="31" x14ac:dyDescent="0.25">
      <c r="A180" s="1404" t="s">
        <v>2113</v>
      </c>
    </row>
    <row r="181" spans="1:1" ht="31" x14ac:dyDescent="0.25">
      <c r="A181" s="1404" t="s">
        <v>2095</v>
      </c>
    </row>
    <row r="182" spans="1:1" x14ac:dyDescent="0.25">
      <c r="A182" s="1404" t="s">
        <v>2096</v>
      </c>
    </row>
    <row r="183" spans="1:1" ht="46.5" x14ac:dyDescent="0.25">
      <c r="A183" s="1404" t="s">
        <v>10039</v>
      </c>
    </row>
    <row r="184" spans="1:1" x14ac:dyDescent="0.25">
      <c r="A184" s="1404" t="s">
        <v>2402</v>
      </c>
    </row>
    <row r="185" spans="1:1" ht="31" x14ac:dyDescent="0.25">
      <c r="A185" s="1404" t="s">
        <v>2403</v>
      </c>
    </row>
    <row r="186" spans="1:1" x14ac:dyDescent="0.25">
      <c r="A186" s="1404" t="s">
        <v>2404</v>
      </c>
    </row>
    <row r="187" spans="1:1" ht="31" x14ac:dyDescent="0.25">
      <c r="A187" s="1404" t="s">
        <v>2405</v>
      </c>
    </row>
    <row r="188" spans="1:1" ht="46.5" x14ac:dyDescent="0.25">
      <c r="A188" s="1404" t="s">
        <v>2406</v>
      </c>
    </row>
    <row r="189" spans="1:1" ht="31" x14ac:dyDescent="0.25">
      <c r="A189" s="1404" t="s">
        <v>2407</v>
      </c>
    </row>
    <row r="190" spans="1:1" x14ac:dyDescent="0.25">
      <c r="A190" s="1404" t="s">
        <v>2408</v>
      </c>
    </row>
    <row r="191" spans="1:1" ht="46.5" x14ac:dyDescent="0.25">
      <c r="A191" s="1404" t="s">
        <v>10040</v>
      </c>
    </row>
    <row r="192" spans="1:1" ht="46.5" x14ac:dyDescent="0.25">
      <c r="A192" s="1404" t="s">
        <v>2409</v>
      </c>
    </row>
    <row r="193" spans="1:1" x14ac:dyDescent="0.25">
      <c r="A193" s="1404" t="s">
        <v>2410</v>
      </c>
    </row>
    <row r="194" spans="1:1" ht="31" x14ac:dyDescent="0.25">
      <c r="A194" s="1404" t="s">
        <v>10041</v>
      </c>
    </row>
    <row r="195" spans="1:1" x14ac:dyDescent="0.25">
      <c r="A195" s="1404" t="s">
        <v>1904</v>
      </c>
    </row>
    <row r="196" spans="1:1" ht="31" x14ac:dyDescent="0.25">
      <c r="A196" s="1404" t="s">
        <v>1905</v>
      </c>
    </row>
    <row r="197" spans="1:1" x14ac:dyDescent="0.25">
      <c r="A197" s="1404" t="s">
        <v>1906</v>
      </c>
    </row>
    <row r="198" spans="1:1" x14ac:dyDescent="0.25">
      <c r="A198" s="1404" t="s">
        <v>23368</v>
      </c>
    </row>
    <row r="199" spans="1:1" ht="31" x14ac:dyDescent="0.25">
      <c r="A199" s="1404" t="s">
        <v>1509</v>
      </c>
    </row>
    <row r="200" spans="1:1" ht="31" x14ac:dyDescent="0.25">
      <c r="A200" s="1404" t="s">
        <v>1460</v>
      </c>
    </row>
    <row r="201" spans="1:1" ht="31" x14ac:dyDescent="0.25">
      <c r="A201" s="1404" t="s">
        <v>1461</v>
      </c>
    </row>
    <row r="202" spans="1:1" ht="31" x14ac:dyDescent="0.25">
      <c r="A202" s="1404" t="s">
        <v>1462</v>
      </c>
    </row>
    <row r="203" spans="1:1" ht="31" x14ac:dyDescent="0.25">
      <c r="A203" s="1404" t="s">
        <v>1463</v>
      </c>
    </row>
    <row r="204" spans="1:1" x14ac:dyDescent="0.25">
      <c r="A204" s="1404" t="s">
        <v>1464</v>
      </c>
    </row>
    <row r="205" spans="1:1" ht="46.5" x14ac:dyDescent="0.25">
      <c r="A205" s="1404" t="s">
        <v>1465</v>
      </c>
    </row>
    <row r="206" spans="1:1" ht="46.5" x14ac:dyDescent="0.25">
      <c r="A206" s="1404" t="s">
        <v>1466</v>
      </c>
    </row>
    <row r="207" spans="1:1" ht="31" x14ac:dyDescent="0.25">
      <c r="A207" s="1404" t="s">
        <v>1467</v>
      </c>
    </row>
    <row r="208" spans="1:1" ht="46.5" x14ac:dyDescent="0.25">
      <c r="A208" s="1404" t="s">
        <v>1468</v>
      </c>
    </row>
    <row r="209" spans="1:1" ht="62" x14ac:dyDescent="0.25">
      <c r="A209" s="1404" t="s">
        <v>23369</v>
      </c>
    </row>
    <row r="210" spans="1:1" ht="31" x14ac:dyDescent="0.25">
      <c r="A210" s="1404" t="s">
        <v>1719</v>
      </c>
    </row>
    <row r="211" spans="1:1" ht="31" x14ac:dyDescent="0.25">
      <c r="A211" s="1404" t="s">
        <v>1720</v>
      </c>
    </row>
    <row r="212" spans="1:1" x14ac:dyDescent="0.25">
      <c r="A212" s="1404" t="s">
        <v>1721</v>
      </c>
    </row>
    <row r="213" spans="1:1" x14ac:dyDescent="0.25">
      <c r="A213" s="1404" t="s">
        <v>1722</v>
      </c>
    </row>
    <row r="214" spans="1:1" ht="31" x14ac:dyDescent="0.25">
      <c r="A214" s="1404" t="s">
        <v>1723</v>
      </c>
    </row>
    <row r="215" spans="1:1" x14ac:dyDescent="0.25">
      <c r="A215" s="1404" t="s">
        <v>1724</v>
      </c>
    </row>
    <row r="216" spans="1:1" x14ac:dyDescent="0.25">
      <c r="A216" s="1404" t="s">
        <v>1725</v>
      </c>
    </row>
    <row r="217" spans="1:1" x14ac:dyDescent="0.25">
      <c r="A217" s="1404" t="s">
        <v>1726</v>
      </c>
    </row>
    <row r="218" spans="1:1" x14ac:dyDescent="0.25">
      <c r="A218" s="1404" t="s">
        <v>1727</v>
      </c>
    </row>
    <row r="219" spans="1:1" x14ac:dyDescent="0.25">
      <c r="A219" s="1404" t="s">
        <v>1728</v>
      </c>
    </row>
    <row r="220" spans="1:1" ht="31" x14ac:dyDescent="0.25">
      <c r="A220" s="1404" t="s">
        <v>1729</v>
      </c>
    </row>
    <row r="221" spans="1:1" x14ac:dyDescent="0.25">
      <c r="A221" s="1404" t="s">
        <v>1730</v>
      </c>
    </row>
    <row r="222" spans="1:1" x14ac:dyDescent="0.25">
      <c r="A222" s="1404" t="s">
        <v>1731</v>
      </c>
    </row>
    <row r="223" spans="1:1" x14ac:dyDescent="0.25">
      <c r="A223" s="1404" t="s">
        <v>1732</v>
      </c>
    </row>
    <row r="224" spans="1:1" x14ac:dyDescent="0.25">
      <c r="A224" s="1404" t="s">
        <v>1733</v>
      </c>
    </row>
    <row r="225" spans="1:1" ht="31" x14ac:dyDescent="0.25">
      <c r="A225" s="1404" t="s">
        <v>1734</v>
      </c>
    </row>
    <row r="226" spans="1:1" x14ac:dyDescent="0.25">
      <c r="A226" s="1404" t="s">
        <v>1735</v>
      </c>
    </row>
    <row r="227" spans="1:1" x14ac:dyDescent="0.25">
      <c r="A227" s="1404" t="s">
        <v>1736</v>
      </c>
    </row>
    <row r="228" spans="1:1" x14ac:dyDescent="0.25">
      <c r="A228" s="1404" t="s">
        <v>1737</v>
      </c>
    </row>
    <row r="229" spans="1:1" ht="31" x14ac:dyDescent="0.25">
      <c r="A229" s="1404" t="s">
        <v>1488</v>
      </c>
    </row>
    <row r="230" spans="1:1" ht="31" x14ac:dyDescent="0.25">
      <c r="A230" s="1404" t="s">
        <v>1489</v>
      </c>
    </row>
    <row r="231" spans="1:1" x14ac:dyDescent="0.25">
      <c r="A231" s="1404" t="s">
        <v>1490</v>
      </c>
    </row>
    <row r="232" spans="1:1" x14ac:dyDescent="0.25">
      <c r="A232" s="1404" t="s">
        <v>1491</v>
      </c>
    </row>
    <row r="233" spans="1:1" ht="31" x14ac:dyDescent="0.25">
      <c r="A233" s="1404" t="s">
        <v>1492</v>
      </c>
    </row>
    <row r="234" spans="1:1" x14ac:dyDescent="0.25">
      <c r="A234" s="1404" t="s">
        <v>1493</v>
      </c>
    </row>
    <row r="235" spans="1:1" ht="31" x14ac:dyDescent="0.25">
      <c r="A235" s="1404" t="s">
        <v>1494</v>
      </c>
    </row>
    <row r="236" spans="1:1" x14ac:dyDescent="0.25">
      <c r="A236" s="1404" t="s">
        <v>1495</v>
      </c>
    </row>
    <row r="237" spans="1:1" ht="31" x14ac:dyDescent="0.25">
      <c r="A237" s="1404" t="s">
        <v>1496</v>
      </c>
    </row>
    <row r="238" spans="1:1" ht="62" x14ac:dyDescent="0.25">
      <c r="A238" s="1404" t="s">
        <v>10042</v>
      </c>
    </row>
    <row r="239" spans="1:1" ht="46.5" x14ac:dyDescent="0.25">
      <c r="A239" s="1404" t="s">
        <v>1703</v>
      </c>
    </row>
    <row r="240" spans="1:1" ht="62" x14ac:dyDescent="0.25">
      <c r="A240" s="1404" t="s">
        <v>1704</v>
      </c>
    </row>
    <row r="241" spans="1:1" ht="31" x14ac:dyDescent="0.25">
      <c r="A241" s="1404" t="s">
        <v>1705</v>
      </c>
    </row>
    <row r="242" spans="1:1" x14ac:dyDescent="0.25">
      <c r="A242" s="1404" t="s">
        <v>1706</v>
      </c>
    </row>
    <row r="243" spans="1:1" ht="46.5" x14ac:dyDescent="0.25">
      <c r="A243" s="1404" t="s">
        <v>1707</v>
      </c>
    </row>
    <row r="244" spans="1:1" ht="46.5" x14ac:dyDescent="0.25">
      <c r="A244" s="1404" t="s">
        <v>10043</v>
      </c>
    </row>
    <row r="245" spans="1:1" ht="46.5" x14ac:dyDescent="0.25">
      <c r="A245" s="1404" t="s">
        <v>1708</v>
      </c>
    </row>
    <row r="246" spans="1:1" ht="62" x14ac:dyDescent="0.25">
      <c r="A246" s="1404" t="s">
        <v>1499</v>
      </c>
    </row>
    <row r="247" spans="1:1" ht="31" x14ac:dyDescent="0.25">
      <c r="A247" s="1404" t="s">
        <v>1500</v>
      </c>
    </row>
    <row r="248" spans="1:1" ht="46.5" x14ac:dyDescent="0.25">
      <c r="A248" s="1404" t="s">
        <v>1933</v>
      </c>
    </row>
    <row r="249" spans="1:1" ht="31" x14ac:dyDescent="0.25">
      <c r="A249" s="1404" t="s">
        <v>1934</v>
      </c>
    </row>
    <row r="250" spans="1:1" ht="31" x14ac:dyDescent="0.25">
      <c r="A250" s="1404" t="s">
        <v>1935</v>
      </c>
    </row>
    <row r="251" spans="1:1" ht="62" x14ac:dyDescent="0.25">
      <c r="A251" s="1404" t="s">
        <v>10044</v>
      </c>
    </row>
    <row r="252" spans="1:1" ht="46.5" x14ac:dyDescent="0.25">
      <c r="A252" s="1404" t="s">
        <v>1936</v>
      </c>
    </row>
    <row r="253" spans="1:1" x14ac:dyDescent="0.25">
      <c r="A253" s="1404" t="s">
        <v>1937</v>
      </c>
    </row>
    <row r="254" spans="1:1" x14ac:dyDescent="0.25">
      <c r="A254" s="1404" t="s">
        <v>3507</v>
      </c>
    </row>
    <row r="255" spans="1:1" x14ac:dyDescent="0.25">
      <c r="A255" s="1404" t="s">
        <v>1938</v>
      </c>
    </row>
    <row r="256" spans="1:1" ht="31" x14ac:dyDescent="0.25">
      <c r="A256" s="1404" t="s">
        <v>1939</v>
      </c>
    </row>
    <row r="257" spans="1:1" ht="62" x14ac:dyDescent="0.25">
      <c r="A257" s="1404" t="s">
        <v>2114</v>
      </c>
    </row>
    <row r="258" spans="1:1" ht="46.5" x14ac:dyDescent="0.25">
      <c r="A258" s="1404" t="s">
        <v>2115</v>
      </c>
    </row>
    <row r="259" spans="1:1" ht="46.5" x14ac:dyDescent="0.25">
      <c r="A259" s="1404" t="s">
        <v>2116</v>
      </c>
    </row>
    <row r="260" spans="1:1" ht="46.5" x14ac:dyDescent="0.25">
      <c r="A260" s="1404" t="s">
        <v>2117</v>
      </c>
    </row>
    <row r="261" spans="1:1" ht="46.5" x14ac:dyDescent="0.25">
      <c r="A261" s="1404" t="s">
        <v>1923</v>
      </c>
    </row>
    <row r="262" spans="1:1" ht="46.5" x14ac:dyDescent="0.25">
      <c r="A262" s="1404" t="s">
        <v>1924</v>
      </c>
    </row>
    <row r="263" spans="1:1" ht="46.5" x14ac:dyDescent="0.25">
      <c r="A263" s="1404" t="s">
        <v>10045</v>
      </c>
    </row>
    <row r="264" spans="1:1" ht="46.5" x14ac:dyDescent="0.25">
      <c r="A264" s="1404" t="s">
        <v>1953</v>
      </c>
    </row>
    <row r="265" spans="1:1" ht="77.5" x14ac:dyDescent="0.25">
      <c r="A265" s="1404" t="s">
        <v>2160</v>
      </c>
    </row>
    <row r="266" spans="1:1" x14ac:dyDescent="0.25">
      <c r="A266" s="1404" t="s">
        <v>2161</v>
      </c>
    </row>
    <row r="267" spans="1:1" ht="31" x14ac:dyDescent="0.25">
      <c r="A267" s="1404" t="s">
        <v>10046</v>
      </c>
    </row>
    <row r="268" spans="1:1" ht="31" x14ac:dyDescent="0.25">
      <c r="A268" s="1404" t="s">
        <v>2162</v>
      </c>
    </row>
    <row r="269" spans="1:1" ht="46.5" x14ac:dyDescent="0.25">
      <c r="A269" s="1404" t="s">
        <v>2163</v>
      </c>
    </row>
    <row r="270" spans="1:1" ht="46.5" x14ac:dyDescent="0.25">
      <c r="A270" s="1404" t="s">
        <v>2164</v>
      </c>
    </row>
    <row r="271" spans="1:1" x14ac:dyDescent="0.25">
      <c r="A271" s="1404" t="s">
        <v>10047</v>
      </c>
    </row>
    <row r="272" spans="1:1" x14ac:dyDescent="0.25">
      <c r="A272" s="1404" t="s">
        <v>2468</v>
      </c>
    </row>
    <row r="273" spans="1:1" ht="77.5" x14ac:dyDescent="0.25">
      <c r="A273" s="1404" t="s">
        <v>23370</v>
      </c>
    </row>
    <row r="274" spans="1:1" ht="62" x14ac:dyDescent="0.25">
      <c r="A274" s="1404" t="s">
        <v>2178</v>
      </c>
    </row>
    <row r="275" spans="1:1" ht="62" x14ac:dyDescent="0.25">
      <c r="A275" s="1404" t="s">
        <v>10048</v>
      </c>
    </row>
    <row r="276" spans="1:1" ht="46.5" x14ac:dyDescent="0.25">
      <c r="A276" s="1404" t="s">
        <v>10049</v>
      </c>
    </row>
    <row r="277" spans="1:1" ht="46.5" x14ac:dyDescent="0.25">
      <c r="A277" s="1404" t="s">
        <v>2181</v>
      </c>
    </row>
    <row r="278" spans="1:1" ht="46.5" x14ac:dyDescent="0.25">
      <c r="A278" s="1404" t="s">
        <v>2182</v>
      </c>
    </row>
    <row r="279" spans="1:1" x14ac:dyDescent="0.25">
      <c r="A279" s="1404" t="s">
        <v>2183</v>
      </c>
    </row>
    <row r="280" spans="1:1" x14ac:dyDescent="0.25">
      <c r="A280" s="1404" t="s">
        <v>2184</v>
      </c>
    </row>
    <row r="281" spans="1:1" ht="186" x14ac:dyDescent="0.25">
      <c r="A281" s="1404" t="s">
        <v>23371</v>
      </c>
    </row>
    <row r="282" spans="1:1" ht="46.5" x14ac:dyDescent="0.25">
      <c r="A282" s="1404" t="s">
        <v>2474</v>
      </c>
    </row>
    <row r="283" spans="1:1" ht="77.5" x14ac:dyDescent="0.25">
      <c r="A283" s="1404" t="s">
        <v>10050</v>
      </c>
    </row>
    <row r="284" spans="1:1" ht="77.5" x14ac:dyDescent="0.25">
      <c r="A284" s="1404" t="s">
        <v>2511</v>
      </c>
    </row>
    <row r="285" spans="1:1" ht="46.5" x14ac:dyDescent="0.25">
      <c r="A285" s="1404" t="s">
        <v>2512</v>
      </c>
    </row>
    <row r="286" spans="1:1" x14ac:dyDescent="0.25">
      <c r="A286" s="1404" t="s">
        <v>2513</v>
      </c>
    </row>
    <row r="287" spans="1:1" ht="46.5" x14ac:dyDescent="0.25">
      <c r="A287" s="1404" t="s">
        <v>2514</v>
      </c>
    </row>
    <row r="288" spans="1:1" ht="46.5" x14ac:dyDescent="0.25">
      <c r="A288" s="1404" t="s">
        <v>2515</v>
      </c>
    </row>
    <row r="289" spans="1:1" ht="62" x14ac:dyDescent="0.25">
      <c r="A289" s="1404" t="s">
        <v>10051</v>
      </c>
    </row>
    <row r="290" spans="1:1" ht="46.5" x14ac:dyDescent="0.25">
      <c r="A290" s="1404" t="s">
        <v>2522</v>
      </c>
    </row>
    <row r="291" spans="1:1" ht="31" x14ac:dyDescent="0.25">
      <c r="A291" s="1404" t="s">
        <v>2516</v>
      </c>
    </row>
    <row r="292" spans="1:1" x14ac:dyDescent="0.25">
      <c r="A292" s="1404" t="s">
        <v>2517</v>
      </c>
    </row>
    <row r="293" spans="1:1" x14ac:dyDescent="0.25">
      <c r="A293" s="1404" t="s">
        <v>2518</v>
      </c>
    </row>
    <row r="294" spans="1:1" ht="62" x14ac:dyDescent="0.25">
      <c r="A294" s="1404" t="s">
        <v>2759</v>
      </c>
    </row>
    <row r="295" spans="1:1" ht="31" x14ac:dyDescent="0.25">
      <c r="A295" s="1404" t="s">
        <v>2462</v>
      </c>
    </row>
    <row r="296" spans="1:1" ht="31" x14ac:dyDescent="0.25">
      <c r="A296" s="1404" t="s">
        <v>2463</v>
      </c>
    </row>
    <row r="297" spans="1:1" ht="46.5" x14ac:dyDescent="0.25">
      <c r="A297" s="1404" t="s">
        <v>2464</v>
      </c>
    </row>
    <row r="298" spans="1:1" ht="31" x14ac:dyDescent="0.25">
      <c r="A298" s="1404" t="s">
        <v>2465</v>
      </c>
    </row>
    <row r="299" spans="1:1" ht="46.5" x14ac:dyDescent="0.25">
      <c r="A299" s="1404" t="s">
        <v>2466</v>
      </c>
    </row>
    <row r="300" spans="1:1" ht="31" x14ac:dyDescent="0.25">
      <c r="A300" s="1404" t="s">
        <v>2467</v>
      </c>
    </row>
    <row r="301" spans="1:1" ht="31" x14ac:dyDescent="0.25">
      <c r="A301" s="1404" t="s">
        <v>3120</v>
      </c>
    </row>
    <row r="302" spans="1:1" x14ac:dyDescent="0.25">
      <c r="A302" s="1404" t="s">
        <v>3121</v>
      </c>
    </row>
    <row r="303" spans="1:1" x14ac:dyDescent="0.25">
      <c r="A303" s="1404" t="s">
        <v>3122</v>
      </c>
    </row>
    <row r="304" spans="1:1" ht="77.5" x14ac:dyDescent="0.25">
      <c r="A304" s="1404" t="s">
        <v>3123</v>
      </c>
    </row>
    <row r="305" spans="1:1" ht="46.5" x14ac:dyDescent="0.25">
      <c r="A305" s="1404" t="s">
        <v>3126</v>
      </c>
    </row>
    <row r="306" spans="1:1" ht="155" x14ac:dyDescent="0.25">
      <c r="A306" s="1404" t="s">
        <v>23372</v>
      </c>
    </row>
    <row r="307" spans="1:1" ht="62" x14ac:dyDescent="0.25">
      <c r="A307" s="1404" t="s">
        <v>23373</v>
      </c>
    </row>
    <row r="308" spans="1:1" ht="31" x14ac:dyDescent="0.25">
      <c r="A308" s="1404" t="s">
        <v>2197</v>
      </c>
    </row>
    <row r="309" spans="1:1" ht="31" x14ac:dyDescent="0.25">
      <c r="A309" s="1404" t="s">
        <v>2198</v>
      </c>
    </row>
    <row r="310" spans="1:1" ht="31" x14ac:dyDescent="0.25">
      <c r="A310" s="1404" t="s">
        <v>23374</v>
      </c>
    </row>
    <row r="311" spans="1:1" x14ac:dyDescent="0.25">
      <c r="A311" s="1404" t="s">
        <v>2796</v>
      </c>
    </row>
    <row r="312" spans="1:1" ht="62" x14ac:dyDescent="0.25">
      <c r="A312" s="1404" t="s">
        <v>2199</v>
      </c>
    </row>
    <row r="313" spans="1:1" x14ac:dyDescent="0.25">
      <c r="A313" s="1404" t="s">
        <v>2200</v>
      </c>
    </row>
    <row r="314" spans="1:1" ht="31" x14ac:dyDescent="0.25">
      <c r="A314" s="1404" t="s">
        <v>2201</v>
      </c>
    </row>
    <row r="315" spans="1:1" ht="31" x14ac:dyDescent="0.25">
      <c r="A315" s="1404" t="s">
        <v>1986</v>
      </c>
    </row>
    <row r="316" spans="1:1" x14ac:dyDescent="0.25">
      <c r="A316" s="1404" t="s">
        <v>10052</v>
      </c>
    </row>
    <row r="317" spans="1:1" ht="31" x14ac:dyDescent="0.25">
      <c r="A317" s="1404" t="s">
        <v>1987</v>
      </c>
    </row>
    <row r="318" spans="1:1" ht="31" x14ac:dyDescent="0.25">
      <c r="A318" s="1404" t="s">
        <v>23375</v>
      </c>
    </row>
    <row r="319" spans="1:1" ht="46.5" x14ac:dyDescent="0.25">
      <c r="A319" s="1404" t="s">
        <v>1984</v>
      </c>
    </row>
    <row r="320" spans="1:1" x14ac:dyDescent="0.25">
      <c r="A320" s="1404" t="s">
        <v>1985</v>
      </c>
    </row>
    <row r="321" spans="1:1" ht="46.5" x14ac:dyDescent="0.25">
      <c r="A321" s="1404" t="s">
        <v>1766</v>
      </c>
    </row>
    <row r="322" spans="1:1" ht="31" x14ac:dyDescent="0.25">
      <c r="A322" s="1404" t="s">
        <v>1767</v>
      </c>
    </row>
    <row r="323" spans="1:1" x14ac:dyDescent="0.25">
      <c r="A323" s="1404" t="s">
        <v>1768</v>
      </c>
    </row>
    <row r="324" spans="1:1" ht="46.5" x14ac:dyDescent="0.25">
      <c r="A324" s="1404" t="s">
        <v>2010</v>
      </c>
    </row>
    <row r="325" spans="1:1" ht="31" x14ac:dyDescent="0.25">
      <c r="A325" s="1404" t="s">
        <v>10053</v>
      </c>
    </row>
    <row r="326" spans="1:1" ht="46.5" x14ac:dyDescent="0.25">
      <c r="A326" s="1404" t="s">
        <v>23376</v>
      </c>
    </row>
    <row r="327" spans="1:1" x14ac:dyDescent="0.25">
      <c r="A327" s="1404" t="s">
        <v>2011</v>
      </c>
    </row>
    <row r="328" spans="1:1" x14ac:dyDescent="0.25">
      <c r="A328" s="1404" t="s">
        <v>2012</v>
      </c>
    </row>
    <row r="329" spans="1:1" ht="77.5" x14ac:dyDescent="0.25">
      <c r="A329" s="1404" t="s">
        <v>1784</v>
      </c>
    </row>
    <row r="330" spans="1:1" x14ac:dyDescent="0.25">
      <c r="A330" s="1404" t="s">
        <v>23377</v>
      </c>
    </row>
    <row r="331" spans="1:1" ht="31" x14ac:dyDescent="0.25">
      <c r="A331" s="1404" t="s">
        <v>23378</v>
      </c>
    </row>
    <row r="332" spans="1:1" ht="31" x14ac:dyDescent="0.25">
      <c r="A332" s="1404" t="s">
        <v>23379</v>
      </c>
    </row>
    <row r="333" spans="1:1" ht="46.5" x14ac:dyDescent="0.25">
      <c r="A333" s="1404" t="s">
        <v>23380</v>
      </c>
    </row>
    <row r="334" spans="1:1" x14ac:dyDescent="0.25">
      <c r="A334" s="1404" t="s">
        <v>1785</v>
      </c>
    </row>
    <row r="335" spans="1:1" ht="77.5" x14ac:dyDescent="0.25">
      <c r="A335" s="1404" t="s">
        <v>1787</v>
      </c>
    </row>
    <row r="336" spans="1:1" ht="46.5" x14ac:dyDescent="0.25">
      <c r="A336" s="1404" t="s">
        <v>23381</v>
      </c>
    </row>
    <row r="337" spans="1:1" ht="31" x14ac:dyDescent="0.25">
      <c r="A337" s="1404" t="s">
        <v>2244</v>
      </c>
    </row>
    <row r="338" spans="1:1" ht="31" x14ac:dyDescent="0.25">
      <c r="A338" s="1404" t="s">
        <v>2245</v>
      </c>
    </row>
    <row r="339" spans="1:1" x14ac:dyDescent="0.25">
      <c r="A339" s="1404" t="s">
        <v>2246</v>
      </c>
    </row>
    <row r="340" spans="1:1" ht="31" x14ac:dyDescent="0.25">
      <c r="A340" s="1404" t="s">
        <v>2247</v>
      </c>
    </row>
    <row r="341" spans="1:1" ht="62" x14ac:dyDescent="0.25">
      <c r="A341" s="1404" t="s">
        <v>10054</v>
      </c>
    </row>
    <row r="342" spans="1:1" x14ac:dyDescent="0.25">
      <c r="A342" s="1404" t="s">
        <v>2248</v>
      </c>
    </row>
    <row r="343" spans="1:1" ht="31" x14ac:dyDescent="0.25">
      <c r="A343" s="1404" t="s">
        <v>2249</v>
      </c>
    </row>
    <row r="344" spans="1:1" x14ac:dyDescent="0.25">
      <c r="A344" s="1404" t="s">
        <v>2250</v>
      </c>
    </row>
    <row r="345" spans="1:1" ht="31" x14ac:dyDescent="0.25">
      <c r="A345" s="1404" t="s">
        <v>2212</v>
      </c>
    </row>
    <row r="346" spans="1:1" ht="31" x14ac:dyDescent="0.25">
      <c r="A346" s="1404" t="s">
        <v>2213</v>
      </c>
    </row>
    <row r="347" spans="1:1" ht="31" x14ac:dyDescent="0.25">
      <c r="A347" s="1404" t="s">
        <v>2214</v>
      </c>
    </row>
    <row r="348" spans="1:1" ht="31" x14ac:dyDescent="0.25">
      <c r="A348" s="1404" t="s">
        <v>2215</v>
      </c>
    </row>
    <row r="349" spans="1:1" ht="46.5" x14ac:dyDescent="0.25">
      <c r="A349" s="1404" t="s">
        <v>1379</v>
      </c>
    </row>
    <row r="350" spans="1:1" ht="31" x14ac:dyDescent="0.25">
      <c r="A350" s="1404" t="s">
        <v>1380</v>
      </c>
    </row>
    <row r="351" spans="1:1" x14ac:dyDescent="0.25">
      <c r="A351" s="1404" t="s">
        <v>10055</v>
      </c>
    </row>
    <row r="352" spans="1:1" x14ac:dyDescent="0.25">
      <c r="A352" s="1404" t="s">
        <v>23382</v>
      </c>
    </row>
    <row r="353" spans="1:1" ht="31" x14ac:dyDescent="0.25">
      <c r="A353" s="1404" t="s">
        <v>1381</v>
      </c>
    </row>
    <row r="354" spans="1:1" ht="31" x14ac:dyDescent="0.25">
      <c r="A354" s="1404" t="s">
        <v>1382</v>
      </c>
    </row>
    <row r="355" spans="1:1" ht="31" x14ac:dyDescent="0.25">
      <c r="A355" s="1404" t="s">
        <v>1383</v>
      </c>
    </row>
    <row r="356" spans="1:1" x14ac:dyDescent="0.25">
      <c r="A356" s="1404" t="s">
        <v>1384</v>
      </c>
    </row>
    <row r="357" spans="1:1" ht="31" x14ac:dyDescent="0.25">
      <c r="A357" s="1404" t="s">
        <v>1385</v>
      </c>
    </row>
    <row r="358" spans="1:1" ht="31" x14ac:dyDescent="0.25">
      <c r="A358" s="1404" t="s">
        <v>1386</v>
      </c>
    </row>
    <row r="359" spans="1:1" ht="31" x14ac:dyDescent="0.25">
      <c r="A359" s="1404" t="s">
        <v>1388</v>
      </c>
    </row>
    <row r="360" spans="1:1" ht="31" x14ac:dyDescent="0.25">
      <c r="A360" s="1404" t="s">
        <v>1389</v>
      </c>
    </row>
    <row r="361" spans="1:1" ht="31" x14ac:dyDescent="0.25">
      <c r="A361" s="1404" t="s">
        <v>1390</v>
      </c>
    </row>
    <row r="362" spans="1:1" ht="31" x14ac:dyDescent="0.25">
      <c r="A362" s="1404" t="s">
        <v>1391</v>
      </c>
    </row>
    <row r="363" spans="1:1" ht="62" x14ac:dyDescent="0.25">
      <c r="A363" s="1404" t="s">
        <v>1606</v>
      </c>
    </row>
    <row r="364" spans="1:1" ht="46.5" x14ac:dyDescent="0.25">
      <c r="A364" s="1404" t="s">
        <v>10056</v>
      </c>
    </row>
    <row r="365" spans="1:1" ht="31" x14ac:dyDescent="0.25">
      <c r="A365" s="1404" t="s">
        <v>1607</v>
      </c>
    </row>
    <row r="366" spans="1:1" x14ac:dyDescent="0.25">
      <c r="A366" s="1404" t="s">
        <v>1608</v>
      </c>
    </row>
    <row r="367" spans="1:1" ht="77.5" x14ac:dyDescent="0.25">
      <c r="A367" s="1404" t="s">
        <v>23383</v>
      </c>
    </row>
    <row r="368" spans="1:1" ht="31" x14ac:dyDescent="0.25">
      <c r="A368" s="1404" t="s">
        <v>1609</v>
      </c>
    </row>
    <row r="369" spans="1:1" ht="46.5" x14ac:dyDescent="0.25">
      <c r="A369" s="1404" t="s">
        <v>1610</v>
      </c>
    </row>
    <row r="370" spans="1:1" x14ac:dyDescent="0.25">
      <c r="A370" s="1404" t="s">
        <v>1584</v>
      </c>
    </row>
    <row r="371" spans="1:1" ht="31" x14ac:dyDescent="0.25">
      <c r="A371" s="1404" t="s">
        <v>1585</v>
      </c>
    </row>
    <row r="372" spans="1:1" ht="46.5" x14ac:dyDescent="0.25">
      <c r="A372" s="1404" t="s">
        <v>1568</v>
      </c>
    </row>
    <row r="373" spans="1:1" ht="31" x14ac:dyDescent="0.25">
      <c r="A373" s="1404" t="s">
        <v>1586</v>
      </c>
    </row>
    <row r="374" spans="1:1" ht="46.5" x14ac:dyDescent="0.25">
      <c r="A374" s="1404" t="s">
        <v>10057</v>
      </c>
    </row>
    <row r="375" spans="1:1" ht="31" x14ac:dyDescent="0.25">
      <c r="A375" s="1404" t="s">
        <v>1587</v>
      </c>
    </row>
    <row r="376" spans="1:1" ht="62" x14ac:dyDescent="0.25">
      <c r="A376" s="1404" t="s">
        <v>10058</v>
      </c>
    </row>
    <row r="377" spans="1:1" ht="46.5" x14ac:dyDescent="0.25">
      <c r="A377" s="1404" t="s">
        <v>1614</v>
      </c>
    </row>
    <row r="378" spans="1:1" ht="62" x14ac:dyDescent="0.25">
      <c r="A378" s="1404" t="s">
        <v>1615</v>
      </c>
    </row>
    <row r="379" spans="1:1" ht="31" x14ac:dyDescent="0.25">
      <c r="A379" s="1404" t="s">
        <v>1573</v>
      </c>
    </row>
    <row r="380" spans="1:1" ht="31" x14ac:dyDescent="0.25">
      <c r="A380" s="1404" t="s">
        <v>1574</v>
      </c>
    </row>
    <row r="381" spans="1:1" ht="31" x14ac:dyDescent="0.25">
      <c r="A381" s="1404" t="s">
        <v>1575</v>
      </c>
    </row>
    <row r="382" spans="1:1" x14ac:dyDescent="0.25">
      <c r="A382" s="1404" t="s">
        <v>1576</v>
      </c>
    </row>
    <row r="383" spans="1:1" x14ac:dyDescent="0.25">
      <c r="A383" s="1404" t="s">
        <v>1577</v>
      </c>
    </row>
    <row r="384" spans="1:1" ht="139.5" x14ac:dyDescent="0.25">
      <c r="A384" s="1404" t="s">
        <v>23384</v>
      </c>
    </row>
    <row r="385" spans="1:1" ht="31" x14ac:dyDescent="0.25">
      <c r="A385" s="1404" t="s">
        <v>1811</v>
      </c>
    </row>
    <row r="386" spans="1:1" ht="108.5" x14ac:dyDescent="0.25">
      <c r="A386" s="1404" t="s">
        <v>1806</v>
      </c>
    </row>
    <row r="387" spans="1:1" ht="31" x14ac:dyDescent="0.25">
      <c r="A387" s="1404" t="s">
        <v>23385</v>
      </c>
    </row>
    <row r="388" spans="1:1" ht="46.5" x14ac:dyDescent="0.25">
      <c r="A388" s="1404" t="s">
        <v>1807</v>
      </c>
    </row>
    <row r="389" spans="1:1" ht="46.5" x14ac:dyDescent="0.25">
      <c r="A389" s="1404" t="s">
        <v>23386</v>
      </c>
    </row>
    <row r="390" spans="1:1" ht="46.5" x14ac:dyDescent="0.25">
      <c r="A390" s="1404" t="s">
        <v>1808</v>
      </c>
    </row>
    <row r="391" spans="1:1" ht="77.5" x14ac:dyDescent="0.25">
      <c r="A391" s="1404" t="s">
        <v>1804</v>
      </c>
    </row>
    <row r="392" spans="1:1" ht="46.5" x14ac:dyDescent="0.25">
      <c r="A392" s="1404" t="s">
        <v>1805</v>
      </c>
    </row>
    <row r="393" spans="1:1" ht="46.5" x14ac:dyDescent="0.25">
      <c r="A393" s="1404" t="s">
        <v>23387</v>
      </c>
    </row>
    <row r="394" spans="1:1" ht="62" x14ac:dyDescent="0.25">
      <c r="A394" s="1404" t="s">
        <v>2031</v>
      </c>
    </row>
    <row r="395" spans="1:1" ht="46.5" x14ac:dyDescent="0.25">
      <c r="A395" s="1404" t="s">
        <v>2032</v>
      </c>
    </row>
    <row r="396" spans="1:1" ht="46.5" x14ac:dyDescent="0.25">
      <c r="A396" s="1404" t="s">
        <v>2033</v>
      </c>
    </row>
    <row r="397" spans="1:1" ht="31" x14ac:dyDescent="0.25">
      <c r="A397" s="1404" t="s">
        <v>2034</v>
      </c>
    </row>
    <row r="398" spans="1:1" ht="46.5" x14ac:dyDescent="0.25">
      <c r="A398" s="1404" t="s">
        <v>2053</v>
      </c>
    </row>
    <row r="399" spans="1:1" ht="46.5" x14ac:dyDescent="0.25">
      <c r="A399" s="1404" t="s">
        <v>2060</v>
      </c>
    </row>
    <row r="400" spans="1:1" ht="31" x14ac:dyDescent="0.25">
      <c r="A400" s="1404" t="s">
        <v>2061</v>
      </c>
    </row>
    <row r="401" spans="1:1" ht="31" x14ac:dyDescent="0.25">
      <c r="A401" s="1404" t="s">
        <v>2297</v>
      </c>
    </row>
    <row r="402" spans="1:1" x14ac:dyDescent="0.25">
      <c r="A402" s="1404" t="s">
        <v>2298</v>
      </c>
    </row>
    <row r="403" spans="1:1" ht="31" x14ac:dyDescent="0.25">
      <c r="A403" s="1404" t="s">
        <v>2299</v>
      </c>
    </row>
    <row r="404" spans="1:1" ht="31" x14ac:dyDescent="0.25">
      <c r="A404" s="1404" t="s">
        <v>23388</v>
      </c>
    </row>
    <row r="405" spans="1:1" ht="31" x14ac:dyDescent="0.25">
      <c r="A405" s="1404" t="s">
        <v>1841</v>
      </c>
    </row>
    <row r="406" spans="1:1" ht="31" x14ac:dyDescent="0.25">
      <c r="A406" s="1404" t="s">
        <v>1842</v>
      </c>
    </row>
    <row r="407" spans="1:1" x14ac:dyDescent="0.25">
      <c r="A407" s="1404" t="s">
        <v>1843</v>
      </c>
    </row>
    <row r="408" spans="1:1" ht="31" x14ac:dyDescent="0.25">
      <c r="A408" s="1404" t="s">
        <v>1844</v>
      </c>
    </row>
    <row r="409" spans="1:1" ht="62" x14ac:dyDescent="0.25">
      <c r="A409" s="1404" t="s">
        <v>2303</v>
      </c>
    </row>
    <row r="410" spans="1:1" x14ac:dyDescent="0.25">
      <c r="A410" s="1404" t="s">
        <v>2304</v>
      </c>
    </row>
    <row r="411" spans="1:1" ht="31" x14ac:dyDescent="0.25">
      <c r="A411" s="1404" t="s">
        <v>10059</v>
      </c>
    </row>
    <row r="412" spans="1:1" ht="62" x14ac:dyDescent="0.25">
      <c r="A412" s="1404" t="s">
        <v>10060</v>
      </c>
    </row>
    <row r="413" spans="1:1" ht="31" x14ac:dyDescent="0.25">
      <c r="A413" s="1404" t="s">
        <v>2305</v>
      </c>
    </row>
    <row r="414" spans="1:1" ht="31" x14ac:dyDescent="0.25">
      <c r="A414" s="1404" t="s">
        <v>10061</v>
      </c>
    </row>
    <row r="415" spans="1:1" x14ac:dyDescent="0.25">
      <c r="A415" s="1404" t="s">
        <v>2063</v>
      </c>
    </row>
    <row r="416" spans="1:1" ht="46.5" x14ac:dyDescent="0.25">
      <c r="A416" s="1404" t="s">
        <v>10062</v>
      </c>
    </row>
    <row r="417" spans="1:1" x14ac:dyDescent="0.25">
      <c r="A417" s="1404" t="s">
        <v>2064</v>
      </c>
    </row>
    <row r="418" spans="1:1" ht="31" x14ac:dyDescent="0.25">
      <c r="A418" s="1404" t="s">
        <v>2652</v>
      </c>
    </row>
    <row r="419" spans="1:1" ht="31" x14ac:dyDescent="0.25">
      <c r="A419" s="1404" t="s">
        <v>2653</v>
      </c>
    </row>
    <row r="420" spans="1:1" ht="31" x14ac:dyDescent="0.25">
      <c r="A420" s="1404" t="s">
        <v>10063</v>
      </c>
    </row>
    <row r="421" spans="1:1" ht="31" x14ac:dyDescent="0.25">
      <c r="A421" s="1404" t="s">
        <v>10064</v>
      </c>
    </row>
    <row r="422" spans="1:1" x14ac:dyDescent="0.25">
      <c r="A422" s="1404" t="s">
        <v>2654</v>
      </c>
    </row>
    <row r="423" spans="1:1" ht="46.5" x14ac:dyDescent="0.25">
      <c r="A423" s="1404" t="s">
        <v>2655</v>
      </c>
    </row>
    <row r="424" spans="1:1" ht="31" x14ac:dyDescent="0.25">
      <c r="A424" s="1404" t="s">
        <v>2313</v>
      </c>
    </row>
    <row r="425" spans="1:1" ht="31" x14ac:dyDescent="0.25">
      <c r="A425" s="1404" t="s">
        <v>2314</v>
      </c>
    </row>
    <row r="426" spans="1:1" ht="31" x14ac:dyDescent="0.25">
      <c r="A426" s="1404" t="s">
        <v>2315</v>
      </c>
    </row>
    <row r="427" spans="1:1" ht="31" x14ac:dyDescent="0.25">
      <c r="A427" s="1404" t="s">
        <v>10065</v>
      </c>
    </row>
    <row r="428" spans="1:1" x14ac:dyDescent="0.25">
      <c r="A428" s="1404" t="s">
        <v>2316</v>
      </c>
    </row>
    <row r="429" spans="1:1" x14ac:dyDescent="0.25">
      <c r="A429" s="1404" t="s">
        <v>2317</v>
      </c>
    </row>
    <row r="430" spans="1:1" ht="46.5" x14ac:dyDescent="0.25">
      <c r="A430" s="1404" t="s">
        <v>2318</v>
      </c>
    </row>
    <row r="431" spans="1:1" x14ac:dyDescent="0.25">
      <c r="A431" s="1404" t="s">
        <v>10066</v>
      </c>
    </row>
    <row r="432" spans="1:1" ht="31" x14ac:dyDescent="0.25">
      <c r="A432" s="1404" t="s">
        <v>2319</v>
      </c>
    </row>
    <row r="433" spans="1:1" x14ac:dyDescent="0.25">
      <c r="A433" s="1404" t="s">
        <v>2320</v>
      </c>
    </row>
    <row r="434" spans="1:1" x14ac:dyDescent="0.25">
      <c r="A434" s="1404" t="s">
        <v>2321</v>
      </c>
    </row>
    <row r="435" spans="1:1" x14ac:dyDescent="0.25">
      <c r="A435" s="1404" t="s">
        <v>2322</v>
      </c>
    </row>
    <row r="436" spans="1:1" x14ac:dyDescent="0.25">
      <c r="A436" s="1404" t="s">
        <v>2323</v>
      </c>
    </row>
    <row r="437" spans="1:1" ht="31" x14ac:dyDescent="0.25">
      <c r="A437" s="1404" t="s">
        <v>2324</v>
      </c>
    </row>
    <row r="438" spans="1:1" ht="31" x14ac:dyDescent="0.25">
      <c r="A438" s="1404" t="s">
        <v>2325</v>
      </c>
    </row>
    <row r="439" spans="1:1" x14ac:dyDescent="0.25">
      <c r="A439" s="1404" t="s">
        <v>23389</v>
      </c>
    </row>
    <row r="440" spans="1:1" x14ac:dyDescent="0.25">
      <c r="A440" s="1404" t="s">
        <v>2326</v>
      </c>
    </row>
    <row r="441" spans="1:1" x14ac:dyDescent="0.25">
      <c r="A441" s="1404" t="s">
        <v>2327</v>
      </c>
    </row>
    <row r="442" spans="1:1" x14ac:dyDescent="0.25">
      <c r="A442" s="1404" t="s">
        <v>2328</v>
      </c>
    </row>
    <row r="443" spans="1:1" x14ac:dyDescent="0.25">
      <c r="A443" s="1404" t="s">
        <v>2329</v>
      </c>
    </row>
    <row r="444" spans="1:1" ht="31" x14ac:dyDescent="0.25">
      <c r="A444" s="1404" t="s">
        <v>2330</v>
      </c>
    </row>
    <row r="445" spans="1:1" ht="31" x14ac:dyDescent="0.25">
      <c r="A445" s="1404" t="s">
        <v>2331</v>
      </c>
    </row>
    <row r="446" spans="1:1" ht="46.5" x14ac:dyDescent="0.25">
      <c r="A446" s="1404" t="s">
        <v>2332</v>
      </c>
    </row>
    <row r="447" spans="1:1" x14ac:dyDescent="0.25">
      <c r="A447" s="1404" t="s">
        <v>2664</v>
      </c>
    </row>
    <row r="448" spans="1:1" ht="31" x14ac:dyDescent="0.25">
      <c r="A448" s="1404" t="s">
        <v>2665</v>
      </c>
    </row>
    <row r="449" spans="1:1" ht="62" x14ac:dyDescent="0.25">
      <c r="A449" s="1404" t="s">
        <v>10067</v>
      </c>
    </row>
    <row r="450" spans="1:1" ht="62" x14ac:dyDescent="0.25">
      <c r="A450" s="1404" t="s">
        <v>10068</v>
      </c>
    </row>
    <row r="451" spans="1:1" x14ac:dyDescent="0.25">
      <c r="A451" s="1404" t="s">
        <v>3007</v>
      </c>
    </row>
    <row r="452" spans="1:1" ht="46.5" x14ac:dyDescent="0.25">
      <c r="A452" s="1404" t="s">
        <v>3008</v>
      </c>
    </row>
    <row r="453" spans="1:1" ht="124" x14ac:dyDescent="0.25">
      <c r="A453" s="1404" t="s">
        <v>10069</v>
      </c>
    </row>
    <row r="454" spans="1:1" x14ac:dyDescent="0.25">
      <c r="A454" s="1404" t="s">
        <v>2666</v>
      </c>
    </row>
    <row r="455" spans="1:1" ht="46.5" x14ac:dyDescent="0.25">
      <c r="A455" s="1404" t="s">
        <v>10070</v>
      </c>
    </row>
    <row r="456" spans="1:1" ht="31" x14ac:dyDescent="0.25">
      <c r="A456" s="1404" t="s">
        <v>10071</v>
      </c>
    </row>
    <row r="457" spans="1:1" ht="31" x14ac:dyDescent="0.25">
      <c r="A457" s="1404" t="s">
        <v>2667</v>
      </c>
    </row>
    <row r="458" spans="1:1" ht="46.5" x14ac:dyDescent="0.25">
      <c r="A458" s="1404" t="s">
        <v>10072</v>
      </c>
    </row>
    <row r="459" spans="1:1" ht="77.5" x14ac:dyDescent="0.25">
      <c r="A459" s="1404" t="s">
        <v>10073</v>
      </c>
    </row>
    <row r="460" spans="1:1" ht="31" x14ac:dyDescent="0.25">
      <c r="A460" s="1404" t="s">
        <v>2975</v>
      </c>
    </row>
    <row r="461" spans="1:1" ht="46.5" x14ac:dyDescent="0.25">
      <c r="A461" s="1404" t="s">
        <v>2976</v>
      </c>
    </row>
    <row r="462" spans="1:1" ht="77.5" x14ac:dyDescent="0.25">
      <c r="A462" s="1404" t="s">
        <v>10074</v>
      </c>
    </row>
    <row r="463" spans="1:1" ht="31" x14ac:dyDescent="0.25">
      <c r="A463" s="1404" t="s">
        <v>10075</v>
      </c>
    </row>
    <row r="464" spans="1:1" ht="31" x14ac:dyDescent="0.25">
      <c r="A464" s="1404" t="s">
        <v>10076</v>
      </c>
    </row>
    <row r="465" spans="1:1" ht="31" x14ac:dyDescent="0.25">
      <c r="A465" s="1404" t="s">
        <v>10077</v>
      </c>
    </row>
    <row r="466" spans="1:1" ht="77.5" x14ac:dyDescent="0.25">
      <c r="A466" s="1404" t="s">
        <v>10078</v>
      </c>
    </row>
    <row r="467" spans="1:1" ht="31" x14ac:dyDescent="0.25">
      <c r="A467" s="1404" t="s">
        <v>10079</v>
      </c>
    </row>
    <row r="468" spans="1:1" ht="62" x14ac:dyDescent="0.25">
      <c r="A468" s="1404" t="s">
        <v>10080</v>
      </c>
    </row>
    <row r="469" spans="1:1" x14ac:dyDescent="0.25">
      <c r="A469" s="1404" t="s">
        <v>2680</v>
      </c>
    </row>
    <row r="470" spans="1:1" x14ac:dyDescent="0.25">
      <c r="A470" s="1404" t="s">
        <v>10081</v>
      </c>
    </row>
    <row r="471" spans="1:1" ht="77.5" x14ac:dyDescent="0.25">
      <c r="A471" s="1404" t="s">
        <v>1862</v>
      </c>
    </row>
    <row r="472" spans="1:1" ht="46.5" x14ac:dyDescent="0.25">
      <c r="A472" s="1404" t="s">
        <v>1863</v>
      </c>
    </row>
    <row r="473" spans="1:1" ht="31" x14ac:dyDescent="0.25">
      <c r="A473" s="1404" t="s">
        <v>10082</v>
      </c>
    </row>
    <row r="474" spans="1:1" x14ac:dyDescent="0.25">
      <c r="A474" s="1404" t="s">
        <v>1864</v>
      </c>
    </row>
    <row r="475" spans="1:1" ht="31" x14ac:dyDescent="0.25">
      <c r="A475" s="1404" t="s">
        <v>10083</v>
      </c>
    </row>
    <row r="476" spans="1:1" ht="31" x14ac:dyDescent="0.25">
      <c r="A476" s="1404" t="s">
        <v>1897</v>
      </c>
    </row>
    <row r="477" spans="1:1" ht="31" x14ac:dyDescent="0.25">
      <c r="A477" s="1404" t="s">
        <v>1898</v>
      </c>
    </row>
    <row r="478" spans="1:1" x14ac:dyDescent="0.25">
      <c r="A478" s="1404" t="s">
        <v>1899</v>
      </c>
    </row>
    <row r="479" spans="1:1" x14ac:dyDescent="0.25">
      <c r="A479" s="1404" t="s">
        <v>2358</v>
      </c>
    </row>
    <row r="480" spans="1:1" x14ac:dyDescent="0.25">
      <c r="A480" s="1404" t="s">
        <v>1900</v>
      </c>
    </row>
    <row r="481" spans="1:1" ht="31" x14ac:dyDescent="0.25">
      <c r="A481" s="1404" t="s">
        <v>10084</v>
      </c>
    </row>
    <row r="482" spans="1:1" x14ac:dyDescent="0.25">
      <c r="A482" s="1404" t="s">
        <v>1887</v>
      </c>
    </row>
    <row r="483" spans="1:1" ht="31" x14ac:dyDescent="0.25">
      <c r="A483" s="1404" t="s">
        <v>10085</v>
      </c>
    </row>
    <row r="484" spans="1:1" ht="31" x14ac:dyDescent="0.25">
      <c r="A484" s="1404" t="s">
        <v>10086</v>
      </c>
    </row>
    <row r="485" spans="1:1" ht="31" x14ac:dyDescent="0.25">
      <c r="A485" s="1404" t="s">
        <v>10087</v>
      </c>
    </row>
    <row r="486" spans="1:1" ht="31" x14ac:dyDescent="0.25">
      <c r="A486" s="1404" t="s">
        <v>10088</v>
      </c>
    </row>
    <row r="487" spans="1:1" x14ac:dyDescent="0.25">
      <c r="A487" s="1404" t="s">
        <v>1653</v>
      </c>
    </row>
    <row r="488" spans="1:1" x14ac:dyDescent="0.25">
      <c r="A488" s="1404" t="s">
        <v>1654</v>
      </c>
    </row>
    <row r="489" spans="1:1" x14ac:dyDescent="0.25">
      <c r="A489" s="1404" t="s">
        <v>1655</v>
      </c>
    </row>
    <row r="490" spans="1:1" x14ac:dyDescent="0.25">
      <c r="A490" s="1404" t="s">
        <v>1656</v>
      </c>
    </row>
    <row r="491" spans="1:1" x14ac:dyDescent="0.25">
      <c r="A491" s="1404" t="s">
        <v>1657</v>
      </c>
    </row>
    <row r="492" spans="1:1" x14ac:dyDescent="0.25">
      <c r="A492" s="1404" t="s">
        <v>1658</v>
      </c>
    </row>
    <row r="493" spans="1:1" ht="31" x14ac:dyDescent="0.25">
      <c r="A493" s="1404" t="s">
        <v>2258</v>
      </c>
    </row>
    <row r="494" spans="1:1" ht="31" x14ac:dyDescent="0.25">
      <c r="A494" s="1404" t="s">
        <v>1659</v>
      </c>
    </row>
    <row r="495" spans="1:1" ht="46.5" x14ac:dyDescent="0.25">
      <c r="A495" s="1404" t="s">
        <v>10089</v>
      </c>
    </row>
    <row r="496" spans="1:1" x14ac:dyDescent="0.25">
      <c r="A496" s="1404" t="s">
        <v>10090</v>
      </c>
    </row>
    <row r="497" spans="1:1" x14ac:dyDescent="0.25">
      <c r="A497" s="1404" t="s">
        <v>1660</v>
      </c>
    </row>
    <row r="498" spans="1:1" x14ac:dyDescent="0.25">
      <c r="A498" s="1404" t="s">
        <v>1661</v>
      </c>
    </row>
    <row r="499" spans="1:1" ht="46.5" x14ac:dyDescent="0.25">
      <c r="A499" s="1404" t="s">
        <v>23390</v>
      </c>
    </row>
    <row r="500" spans="1:1" ht="31" x14ac:dyDescent="0.25">
      <c r="A500" s="1404" t="s">
        <v>10091</v>
      </c>
    </row>
    <row r="501" spans="1:1" x14ac:dyDescent="0.25">
      <c r="A501" s="1404" t="s">
        <v>1662</v>
      </c>
    </row>
    <row r="502" spans="1:1" x14ac:dyDescent="0.25">
      <c r="A502" s="1404" t="s">
        <v>1505</v>
      </c>
    </row>
    <row r="503" spans="1:1" x14ac:dyDescent="0.25">
      <c r="A503" s="1404" t="s">
        <v>10092</v>
      </c>
    </row>
    <row r="504" spans="1:1" ht="31" x14ac:dyDescent="0.25">
      <c r="A504" s="1404" t="s">
        <v>1506</v>
      </c>
    </row>
    <row r="505" spans="1:1" x14ac:dyDescent="0.25">
      <c r="A505" s="1404" t="s">
        <v>10093</v>
      </c>
    </row>
    <row r="506" spans="1:1" x14ac:dyDescent="0.25">
      <c r="A506" s="1404" t="s">
        <v>10094</v>
      </c>
    </row>
    <row r="507" spans="1:1" x14ac:dyDescent="0.25">
      <c r="A507" s="1404" t="s">
        <v>10095</v>
      </c>
    </row>
    <row r="508" spans="1:1" x14ac:dyDescent="0.25">
      <c r="A508" s="1404" t="s">
        <v>10096</v>
      </c>
    </row>
    <row r="509" spans="1:1" x14ac:dyDescent="0.25">
      <c r="A509" s="1404" t="s">
        <v>10097</v>
      </c>
    </row>
    <row r="510" spans="1:1" x14ac:dyDescent="0.25">
      <c r="A510" s="1404" t="s">
        <v>10098</v>
      </c>
    </row>
    <row r="511" spans="1:1" x14ac:dyDescent="0.25">
      <c r="A511" s="1404" t="s">
        <v>10099</v>
      </c>
    </row>
    <row r="512" spans="1:1" ht="93" x14ac:dyDescent="0.25">
      <c r="A512" s="1404" t="s">
        <v>10100</v>
      </c>
    </row>
    <row r="513" spans="1:1" ht="46.5" x14ac:dyDescent="0.25">
      <c r="A513" s="1404" t="s">
        <v>10101</v>
      </c>
    </row>
    <row r="514" spans="1:1" x14ac:dyDescent="0.25">
      <c r="A514" s="1404" t="s">
        <v>10102</v>
      </c>
    </row>
    <row r="515" spans="1:1" x14ac:dyDescent="0.25">
      <c r="A515" s="1404" t="s">
        <v>10103</v>
      </c>
    </row>
    <row r="516" spans="1:1" x14ac:dyDescent="0.25">
      <c r="A516" s="1404" t="s">
        <v>10104</v>
      </c>
    </row>
    <row r="517" spans="1:1" x14ac:dyDescent="0.25">
      <c r="A517" s="1404" t="s">
        <v>10105</v>
      </c>
    </row>
    <row r="518" spans="1:1" x14ac:dyDescent="0.25">
      <c r="A518" s="1404" t="s">
        <v>10106</v>
      </c>
    </row>
    <row r="519" spans="1:1" x14ac:dyDescent="0.25">
      <c r="A519" s="1404" t="s">
        <v>10107</v>
      </c>
    </row>
    <row r="520" spans="1:1" ht="31" x14ac:dyDescent="0.25">
      <c r="A520" s="1404" t="s">
        <v>10108</v>
      </c>
    </row>
    <row r="521" spans="1:1" x14ac:dyDescent="0.25">
      <c r="A521" s="1404" t="s">
        <v>10109</v>
      </c>
    </row>
    <row r="522" spans="1:1" x14ac:dyDescent="0.25">
      <c r="A522" s="1404" t="s">
        <v>10110</v>
      </c>
    </row>
    <row r="523" spans="1:1" x14ac:dyDescent="0.25">
      <c r="A523" s="1404" t="s">
        <v>10111</v>
      </c>
    </row>
    <row r="524" spans="1:1" ht="31" x14ac:dyDescent="0.25">
      <c r="A524" s="1404" t="s">
        <v>10112</v>
      </c>
    </row>
    <row r="525" spans="1:1" x14ac:dyDescent="0.25">
      <c r="A525" s="1404" t="s">
        <v>10113</v>
      </c>
    </row>
    <row r="526" spans="1:1" x14ac:dyDescent="0.25">
      <c r="A526" s="1404" t="s">
        <v>10114</v>
      </c>
    </row>
    <row r="527" spans="1:1" ht="46.5" x14ac:dyDescent="0.25">
      <c r="A527" s="1404" t="s">
        <v>10115</v>
      </c>
    </row>
    <row r="528" spans="1:1" x14ac:dyDescent="0.25">
      <c r="A528" s="1404" t="s">
        <v>10116</v>
      </c>
    </row>
    <row r="529" spans="1:1" x14ac:dyDescent="0.25">
      <c r="A529" s="1404" t="s">
        <v>10117</v>
      </c>
    </row>
    <row r="530" spans="1:1" x14ac:dyDescent="0.25">
      <c r="A530" s="1404" t="s">
        <v>10118</v>
      </c>
    </row>
    <row r="531" spans="1:1" x14ac:dyDescent="0.25">
      <c r="A531" s="1404" t="s">
        <v>10119</v>
      </c>
    </row>
    <row r="532" spans="1:1" ht="62" x14ac:dyDescent="0.25">
      <c r="A532" s="1404" t="s">
        <v>10120</v>
      </c>
    </row>
    <row r="533" spans="1:1" ht="46.5" x14ac:dyDescent="0.25">
      <c r="A533" s="1404" t="s">
        <v>10121</v>
      </c>
    </row>
    <row r="534" spans="1:1" ht="31" x14ac:dyDescent="0.25">
      <c r="A534" s="1404" t="s">
        <v>10122</v>
      </c>
    </row>
    <row r="535" spans="1:1" x14ac:dyDescent="0.25">
      <c r="A535" s="1404" t="s">
        <v>10123</v>
      </c>
    </row>
    <row r="536" spans="1:1" x14ac:dyDescent="0.25">
      <c r="A536" s="1404" t="s">
        <v>10124</v>
      </c>
    </row>
    <row r="537" spans="1:1" x14ac:dyDescent="0.25">
      <c r="A537" s="1404" t="s">
        <v>10125</v>
      </c>
    </row>
    <row r="538" spans="1:1" ht="31" x14ac:dyDescent="0.25">
      <c r="A538" s="1404" t="s">
        <v>10126</v>
      </c>
    </row>
    <row r="539" spans="1:1" ht="31" x14ac:dyDescent="0.25">
      <c r="A539" s="1404" t="s">
        <v>10127</v>
      </c>
    </row>
    <row r="540" spans="1:1" ht="31" x14ac:dyDescent="0.25">
      <c r="A540" s="1404" t="s">
        <v>10128</v>
      </c>
    </row>
    <row r="541" spans="1:1" ht="46.5" x14ac:dyDescent="0.25">
      <c r="A541" s="1404" t="s">
        <v>10129</v>
      </c>
    </row>
    <row r="542" spans="1:1" ht="31" x14ac:dyDescent="0.25">
      <c r="A542" s="1404" t="s">
        <v>10130</v>
      </c>
    </row>
    <row r="543" spans="1:1" ht="46.5" x14ac:dyDescent="0.25">
      <c r="A543" s="1404" t="s">
        <v>10131</v>
      </c>
    </row>
    <row r="544" spans="1:1" ht="46.5" x14ac:dyDescent="0.25">
      <c r="A544" s="1404" t="s">
        <v>10132</v>
      </c>
    </row>
    <row r="545" spans="1:1" ht="46.5" x14ac:dyDescent="0.25">
      <c r="A545" s="1404" t="s">
        <v>10133</v>
      </c>
    </row>
    <row r="546" spans="1:1" ht="62" x14ac:dyDescent="0.25">
      <c r="A546" s="1404" t="s">
        <v>10134</v>
      </c>
    </row>
    <row r="547" spans="1:1" ht="31" x14ac:dyDescent="0.25">
      <c r="A547" s="1404" t="s">
        <v>10135</v>
      </c>
    </row>
    <row r="548" spans="1:1" ht="77.5" x14ac:dyDescent="0.25">
      <c r="A548" s="1404" t="s">
        <v>10136</v>
      </c>
    </row>
    <row r="549" spans="1:1" ht="46.5" x14ac:dyDescent="0.25">
      <c r="A549" s="1404" t="s">
        <v>10137</v>
      </c>
    </row>
    <row r="550" spans="1:1" ht="46.5" x14ac:dyDescent="0.25">
      <c r="A550" s="1404" t="s">
        <v>10138</v>
      </c>
    </row>
    <row r="551" spans="1:1" ht="46.5" x14ac:dyDescent="0.25">
      <c r="A551" s="1404" t="s">
        <v>10139</v>
      </c>
    </row>
    <row r="552" spans="1:1" ht="77.5" x14ac:dyDescent="0.25">
      <c r="A552" s="1404" t="s">
        <v>10140</v>
      </c>
    </row>
    <row r="553" spans="1:1" ht="31" x14ac:dyDescent="0.25">
      <c r="A553" s="1404" t="s">
        <v>10141</v>
      </c>
    </row>
    <row r="554" spans="1:1" ht="46.5" x14ac:dyDescent="0.25">
      <c r="A554" s="1404" t="s">
        <v>10142</v>
      </c>
    </row>
    <row r="555" spans="1:1" ht="77.5" x14ac:dyDescent="0.25">
      <c r="A555" s="1404" t="s">
        <v>10143</v>
      </c>
    </row>
    <row r="556" spans="1:1" x14ac:dyDescent="0.25">
      <c r="A556" s="1404" t="s">
        <v>6882</v>
      </c>
    </row>
    <row r="557" spans="1:1" ht="46.5" x14ac:dyDescent="0.25">
      <c r="A557" s="1404" t="s">
        <v>10144</v>
      </c>
    </row>
    <row r="558" spans="1:1" ht="62" x14ac:dyDescent="0.25">
      <c r="A558" s="1404" t="s">
        <v>10145</v>
      </c>
    </row>
    <row r="559" spans="1:1" x14ac:dyDescent="0.25">
      <c r="A559" s="1404" t="s">
        <v>10146</v>
      </c>
    </row>
    <row r="560" spans="1:1" x14ac:dyDescent="0.25">
      <c r="A560" s="1404" t="s">
        <v>23391</v>
      </c>
    </row>
    <row r="561" spans="1:1" ht="31" x14ac:dyDescent="0.25">
      <c r="A561" s="1404" t="s">
        <v>8076</v>
      </c>
    </row>
    <row r="562" spans="1:1" ht="31" x14ac:dyDescent="0.25">
      <c r="A562" s="1404" t="s">
        <v>10147</v>
      </c>
    </row>
    <row r="563" spans="1:1" x14ac:dyDescent="0.25">
      <c r="A563" s="1404" t="s">
        <v>23392</v>
      </c>
    </row>
    <row r="564" spans="1:1" x14ac:dyDescent="0.25">
      <c r="A564" s="1404" t="s">
        <v>23393</v>
      </c>
    </row>
    <row r="565" spans="1:1" x14ac:dyDescent="0.25">
      <c r="A565" s="1404" t="s">
        <v>23394</v>
      </c>
    </row>
    <row r="566" spans="1:1" ht="31" x14ac:dyDescent="0.25">
      <c r="A566" s="1404" t="s">
        <v>10148</v>
      </c>
    </row>
    <row r="567" spans="1:1" x14ac:dyDescent="0.25">
      <c r="A567" s="1404" t="s">
        <v>23395</v>
      </c>
    </row>
    <row r="568" spans="1:1" x14ac:dyDescent="0.25">
      <c r="A568" s="1404" t="s">
        <v>23396</v>
      </c>
    </row>
    <row r="569" spans="1:1" ht="31" x14ac:dyDescent="0.25">
      <c r="A569" s="1404" t="s">
        <v>10149</v>
      </c>
    </row>
    <row r="570" spans="1:1" x14ac:dyDescent="0.25">
      <c r="A570" s="1404" t="s">
        <v>10150</v>
      </c>
    </row>
    <row r="571" spans="1:1" ht="31" x14ac:dyDescent="0.25">
      <c r="A571" s="1404" t="s">
        <v>23397</v>
      </c>
    </row>
    <row r="572" spans="1:1" ht="31" x14ac:dyDescent="0.25">
      <c r="A572" s="1404" t="s">
        <v>23398</v>
      </c>
    </row>
    <row r="573" spans="1:1" ht="62" x14ac:dyDescent="0.25">
      <c r="A573" s="1404" t="s">
        <v>23399</v>
      </c>
    </row>
    <row r="574" spans="1:1" ht="108.5" x14ac:dyDescent="0.25">
      <c r="A574" s="1404" t="s">
        <v>23400</v>
      </c>
    </row>
    <row r="575" spans="1:1" ht="31" x14ac:dyDescent="0.25">
      <c r="A575" s="1404" t="s">
        <v>23401</v>
      </c>
    </row>
    <row r="576" spans="1:1" x14ac:dyDescent="0.25">
      <c r="A576" s="1404" t="s">
        <v>23402</v>
      </c>
    </row>
    <row r="577" spans="1:1" ht="31" x14ac:dyDescent="0.25">
      <c r="A577" s="1404" t="s">
        <v>23403</v>
      </c>
    </row>
    <row r="578" spans="1:1" ht="31" x14ac:dyDescent="0.25">
      <c r="A578" s="1404" t="s">
        <v>23404</v>
      </c>
    </row>
    <row r="579" spans="1:1" ht="77.5" x14ac:dyDescent="0.25">
      <c r="A579" s="1404" t="s">
        <v>10151</v>
      </c>
    </row>
    <row r="580" spans="1:1" ht="31" x14ac:dyDescent="0.25">
      <c r="A580" s="1404" t="s">
        <v>10152</v>
      </c>
    </row>
    <row r="581" spans="1:1" x14ac:dyDescent="0.25">
      <c r="A581" s="1404" t="s">
        <v>10153</v>
      </c>
    </row>
    <row r="582" spans="1:1" ht="31" x14ac:dyDescent="0.25">
      <c r="A582" s="1404" t="s">
        <v>10154</v>
      </c>
    </row>
    <row r="583" spans="1:1" ht="46.5" x14ac:dyDescent="0.25">
      <c r="A583" s="1404" t="s">
        <v>10155</v>
      </c>
    </row>
    <row r="584" spans="1:1" ht="62" x14ac:dyDescent="0.25">
      <c r="A584" s="1404" t="s">
        <v>10156</v>
      </c>
    </row>
    <row r="585" spans="1:1" x14ac:dyDescent="0.25">
      <c r="A585" s="1404" t="s">
        <v>23405</v>
      </c>
    </row>
    <row r="586" spans="1:1" x14ac:dyDescent="0.25">
      <c r="A586" s="1404" t="s">
        <v>23406</v>
      </c>
    </row>
    <row r="587" spans="1:1" x14ac:dyDescent="0.25">
      <c r="A587" s="1404" t="s">
        <v>3077</v>
      </c>
    </row>
    <row r="588" spans="1:1" ht="31" x14ac:dyDescent="0.25">
      <c r="A588" s="1404" t="s">
        <v>10157</v>
      </c>
    </row>
    <row r="589" spans="1:1" x14ac:dyDescent="0.25">
      <c r="A589" s="1404" t="s">
        <v>10158</v>
      </c>
    </row>
    <row r="590" spans="1:1" x14ac:dyDescent="0.25">
      <c r="A590" s="1404" t="s">
        <v>10159</v>
      </c>
    </row>
    <row r="591" spans="1:1" ht="31" x14ac:dyDescent="0.25">
      <c r="A591" s="1404" t="s">
        <v>10160</v>
      </c>
    </row>
    <row r="592" spans="1:1" x14ac:dyDescent="0.25">
      <c r="A592" s="1404" t="s">
        <v>10161</v>
      </c>
    </row>
    <row r="593" spans="1:1" ht="31" x14ac:dyDescent="0.25">
      <c r="A593" s="1404" t="s">
        <v>10162</v>
      </c>
    </row>
    <row r="594" spans="1:1" ht="31" x14ac:dyDescent="0.25">
      <c r="A594" s="1404" t="s">
        <v>10163</v>
      </c>
    </row>
    <row r="595" spans="1:1" ht="77.5" x14ac:dyDescent="0.25">
      <c r="A595" s="1404" t="s">
        <v>10164</v>
      </c>
    </row>
    <row r="596" spans="1:1" ht="31" x14ac:dyDescent="0.25">
      <c r="A596" s="1404" t="s">
        <v>23407</v>
      </c>
    </row>
    <row r="597" spans="1:1" ht="31" x14ac:dyDescent="0.25">
      <c r="A597" s="1404" t="s">
        <v>10165</v>
      </c>
    </row>
    <row r="598" spans="1:1" ht="62" x14ac:dyDescent="0.25">
      <c r="A598" s="1404" t="s">
        <v>10166</v>
      </c>
    </row>
    <row r="599" spans="1:1" x14ac:dyDescent="0.25">
      <c r="A599" s="1404" t="s">
        <v>10167</v>
      </c>
    </row>
    <row r="600" spans="1:1" ht="31" x14ac:dyDescent="0.25">
      <c r="A600" s="1404" t="s">
        <v>10168</v>
      </c>
    </row>
    <row r="601" spans="1:1" x14ac:dyDescent="0.25">
      <c r="A601" s="1404" t="s">
        <v>23408</v>
      </c>
    </row>
    <row r="602" spans="1:1" x14ac:dyDescent="0.25">
      <c r="A602" s="1404" t="s">
        <v>23409</v>
      </c>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List61">
    <tabColor theme="0" tint="-0.34998626667073579"/>
  </sheetPr>
  <dimension ref="A2:F1224"/>
  <sheetViews>
    <sheetView zoomScaleNormal="100" zoomScaleSheetLayoutView="100" workbookViewId="0"/>
  </sheetViews>
  <sheetFormatPr defaultColWidth="9.1796875" defaultRowHeight="15.5" x14ac:dyDescent="0.35"/>
  <cols>
    <col min="1" max="1" width="100.54296875" style="1239" customWidth="1"/>
    <col min="2" max="2" width="42.1796875" style="1236" customWidth="1"/>
    <col min="3" max="16384" width="9.1796875" style="1236"/>
  </cols>
  <sheetData>
    <row r="2" spans="1:1" ht="17.5" x14ac:dyDescent="0.35">
      <c r="A2" s="1235" t="s">
        <v>5702</v>
      </c>
    </row>
    <row r="3" spans="1:1" x14ac:dyDescent="0.35">
      <c r="A3" s="1237"/>
    </row>
    <row r="4" spans="1:1" x14ac:dyDescent="0.35">
      <c r="A4" s="1237"/>
    </row>
    <row r="5" spans="1:1" x14ac:dyDescent="0.35">
      <c r="A5" s="1237" t="s">
        <v>6301</v>
      </c>
    </row>
    <row r="6" spans="1:1" x14ac:dyDescent="0.35">
      <c r="A6" s="1237"/>
    </row>
    <row r="7" spans="1:1" x14ac:dyDescent="0.35">
      <c r="A7" s="1237" t="s">
        <v>5703</v>
      </c>
    </row>
    <row r="8" spans="1:1" x14ac:dyDescent="0.35">
      <c r="A8" s="1237"/>
    </row>
    <row r="9" spans="1:1" ht="15" x14ac:dyDescent="0.35">
      <c r="A9" s="1238" t="s">
        <v>5704</v>
      </c>
    </row>
    <row r="10" spans="1:1" x14ac:dyDescent="0.35">
      <c r="A10" s="1237"/>
    </row>
    <row r="11" spans="1:1" x14ac:dyDescent="0.35">
      <c r="A11" s="1237" t="s">
        <v>20558</v>
      </c>
    </row>
    <row r="14" spans="1:1" ht="31" x14ac:dyDescent="0.35">
      <c r="A14" s="1239" t="s">
        <v>5705</v>
      </c>
    </row>
    <row r="18" spans="1:1" x14ac:dyDescent="0.35">
      <c r="A18" s="1239" t="s">
        <v>3711</v>
      </c>
    </row>
    <row r="19" spans="1:1" x14ac:dyDescent="0.35">
      <c r="A19" s="1239" t="s">
        <v>610</v>
      </c>
    </row>
    <row r="20" spans="1:1" x14ac:dyDescent="0.35">
      <c r="A20" s="1239" t="s">
        <v>20559</v>
      </c>
    </row>
    <row r="21" spans="1:1" ht="46.5" x14ac:dyDescent="0.35">
      <c r="A21" s="1239" t="s">
        <v>20560</v>
      </c>
    </row>
    <row r="22" spans="1:1" x14ac:dyDescent="0.35">
      <c r="A22" s="1239" t="s">
        <v>3547</v>
      </c>
    </row>
    <row r="23" spans="1:1" x14ac:dyDescent="0.35">
      <c r="A23" s="1239" t="s">
        <v>5706</v>
      </c>
    </row>
    <row r="24" spans="1:1" ht="31" x14ac:dyDescent="0.35">
      <c r="A24" s="1239" t="s">
        <v>20561</v>
      </c>
    </row>
    <row r="25" spans="1:1" x14ac:dyDescent="0.35">
      <c r="A25" s="1239" t="s">
        <v>5707</v>
      </c>
    </row>
    <row r="26" spans="1:1" x14ac:dyDescent="0.35">
      <c r="A26" s="1239" t="s">
        <v>5708</v>
      </c>
    </row>
    <row r="27" spans="1:1" x14ac:dyDescent="0.35">
      <c r="A27" s="1239" t="s">
        <v>5709</v>
      </c>
    </row>
    <row r="28" spans="1:1" x14ac:dyDescent="0.35">
      <c r="A28" s="1239" t="s">
        <v>5710</v>
      </c>
    </row>
    <row r="29" spans="1:1" x14ac:dyDescent="0.35">
      <c r="A29" s="1239" t="s">
        <v>5711</v>
      </c>
    </row>
    <row r="30" spans="1:1" ht="31" x14ac:dyDescent="0.35">
      <c r="A30" s="1239" t="s">
        <v>20562</v>
      </c>
    </row>
    <row r="31" spans="1:1" x14ac:dyDescent="0.35">
      <c r="A31" s="1239" t="s">
        <v>20563</v>
      </c>
    </row>
    <row r="32" spans="1:1" x14ac:dyDescent="0.35">
      <c r="A32" s="1239" t="s">
        <v>5712</v>
      </c>
    </row>
    <row r="33" spans="1:1" x14ac:dyDescent="0.35">
      <c r="A33" s="1239" t="s">
        <v>5713</v>
      </c>
    </row>
    <row r="34" spans="1:1" ht="31" x14ac:dyDescent="0.35">
      <c r="A34" s="1239" t="s">
        <v>20562</v>
      </c>
    </row>
    <row r="35" spans="1:1" x14ac:dyDescent="0.35">
      <c r="A35" s="1239" t="s">
        <v>3552</v>
      </c>
    </row>
    <row r="36" spans="1:1" x14ac:dyDescent="0.35">
      <c r="A36" s="1239" t="s">
        <v>5714</v>
      </c>
    </row>
    <row r="37" spans="1:1" ht="46.5" x14ac:dyDescent="0.35">
      <c r="A37" s="1239" t="s">
        <v>20564</v>
      </c>
    </row>
    <row r="38" spans="1:1" x14ac:dyDescent="0.35">
      <c r="A38" s="1239" t="s">
        <v>2422</v>
      </c>
    </row>
    <row r="39" spans="1:1" x14ac:dyDescent="0.35">
      <c r="A39" s="1239" t="s">
        <v>5715</v>
      </c>
    </row>
    <row r="40" spans="1:1" ht="46.5" x14ac:dyDescent="0.35">
      <c r="A40" s="1239" t="s">
        <v>20565</v>
      </c>
    </row>
    <row r="41" spans="1:1" x14ac:dyDescent="0.35">
      <c r="A41" s="1239" t="s">
        <v>5716</v>
      </c>
    </row>
    <row r="42" spans="1:1" x14ac:dyDescent="0.35">
      <c r="A42" s="1239" t="s">
        <v>5717</v>
      </c>
    </row>
    <row r="43" spans="1:1" ht="31" x14ac:dyDescent="0.35">
      <c r="A43" s="1239" t="s">
        <v>5718</v>
      </c>
    </row>
    <row r="44" spans="1:1" ht="31" x14ac:dyDescent="0.35">
      <c r="A44" s="1239" t="s">
        <v>20566</v>
      </c>
    </row>
    <row r="45" spans="1:1" x14ac:dyDescent="0.35">
      <c r="A45" s="1239" t="s">
        <v>2730</v>
      </c>
    </row>
    <row r="46" spans="1:1" x14ac:dyDescent="0.35">
      <c r="A46" s="1239" t="s">
        <v>5719</v>
      </c>
    </row>
    <row r="47" spans="1:1" ht="46.5" x14ac:dyDescent="0.35">
      <c r="A47" s="1239" t="s">
        <v>20567</v>
      </c>
    </row>
    <row r="48" spans="1:1" ht="77.5" x14ac:dyDescent="0.35">
      <c r="A48" s="1239" t="s">
        <v>20568</v>
      </c>
    </row>
    <row r="49" spans="1:1" ht="46.5" x14ac:dyDescent="0.35">
      <c r="A49" s="1239" t="s">
        <v>20569</v>
      </c>
    </row>
    <row r="50" spans="1:1" x14ac:dyDescent="0.35">
      <c r="A50" s="1239" t="s">
        <v>3797</v>
      </c>
    </row>
    <row r="51" spans="1:1" x14ac:dyDescent="0.35">
      <c r="A51" s="1239" t="s">
        <v>5720</v>
      </c>
    </row>
    <row r="52" spans="1:1" ht="46.5" x14ac:dyDescent="0.35">
      <c r="A52" s="1239" t="s">
        <v>20570</v>
      </c>
    </row>
    <row r="53" spans="1:1" x14ac:dyDescent="0.35">
      <c r="A53" s="1239" t="s">
        <v>3965</v>
      </c>
    </row>
    <row r="54" spans="1:1" x14ac:dyDescent="0.35">
      <c r="A54" s="1239" t="s">
        <v>5721</v>
      </c>
    </row>
    <row r="55" spans="1:1" ht="77.5" x14ac:dyDescent="0.35">
      <c r="A55" s="1239" t="s">
        <v>6514</v>
      </c>
    </row>
    <row r="56" spans="1:1" x14ac:dyDescent="0.35">
      <c r="A56" s="1239" t="s">
        <v>3778</v>
      </c>
    </row>
    <row r="57" spans="1:1" x14ac:dyDescent="0.35">
      <c r="A57" s="1239" t="s">
        <v>5722</v>
      </c>
    </row>
    <row r="58" spans="1:1" ht="46.5" x14ac:dyDescent="0.35">
      <c r="A58" s="1239" t="s">
        <v>20571</v>
      </c>
    </row>
    <row r="59" spans="1:1" ht="62" x14ac:dyDescent="0.35">
      <c r="A59" s="1239" t="s">
        <v>20572</v>
      </c>
    </row>
    <row r="60" spans="1:1" x14ac:dyDescent="0.35">
      <c r="A60" s="1239" t="s">
        <v>20573</v>
      </c>
    </row>
    <row r="61" spans="1:1" x14ac:dyDescent="0.35">
      <c r="A61" s="1239" t="s">
        <v>2560</v>
      </c>
    </row>
    <row r="62" spans="1:1" x14ac:dyDescent="0.35">
      <c r="A62" s="1239" t="s">
        <v>5723</v>
      </c>
    </row>
    <row r="63" spans="1:1" ht="62" x14ac:dyDescent="0.35">
      <c r="A63" s="1239" t="s">
        <v>20574</v>
      </c>
    </row>
    <row r="64" spans="1:1" ht="31" x14ac:dyDescent="0.35">
      <c r="A64" s="1239" t="s">
        <v>20575</v>
      </c>
    </row>
    <row r="65" spans="1:1" ht="77.5" x14ac:dyDescent="0.35">
      <c r="A65" s="1239" t="s">
        <v>20576</v>
      </c>
    </row>
    <row r="66" spans="1:1" ht="62" x14ac:dyDescent="0.35">
      <c r="A66" s="1239" t="s">
        <v>20577</v>
      </c>
    </row>
    <row r="67" spans="1:1" ht="46.5" x14ac:dyDescent="0.35">
      <c r="A67" s="1239" t="s">
        <v>20578</v>
      </c>
    </row>
    <row r="68" spans="1:1" ht="62" x14ac:dyDescent="0.35">
      <c r="A68" s="1239" t="s">
        <v>20579</v>
      </c>
    </row>
    <row r="69" spans="1:1" x14ac:dyDescent="0.35">
      <c r="A69" s="1239" t="s">
        <v>5724</v>
      </c>
    </row>
    <row r="70" spans="1:1" x14ac:dyDescent="0.35">
      <c r="A70" s="1239" t="s">
        <v>5725</v>
      </c>
    </row>
    <row r="71" spans="1:1" x14ac:dyDescent="0.35">
      <c r="A71" s="1239" t="s">
        <v>5726</v>
      </c>
    </row>
    <row r="72" spans="1:1" x14ac:dyDescent="0.35">
      <c r="A72" s="1239" t="s">
        <v>5727</v>
      </c>
    </row>
    <row r="73" spans="1:1" x14ac:dyDescent="0.35">
      <c r="A73" s="1239" t="s">
        <v>5728</v>
      </c>
    </row>
    <row r="74" spans="1:1" x14ac:dyDescent="0.35">
      <c r="A74" s="1239" t="s">
        <v>2075</v>
      </c>
    </row>
    <row r="75" spans="1:1" x14ac:dyDescent="0.35">
      <c r="A75" s="1239" t="s">
        <v>5729</v>
      </c>
    </row>
    <row r="76" spans="1:1" ht="77.5" x14ac:dyDescent="0.35">
      <c r="A76" s="1239" t="s">
        <v>20580</v>
      </c>
    </row>
    <row r="77" spans="1:1" ht="31" x14ac:dyDescent="0.35">
      <c r="A77" s="1239" t="s">
        <v>20581</v>
      </c>
    </row>
    <row r="78" spans="1:1" ht="31" x14ac:dyDescent="0.35">
      <c r="A78" s="1239" t="s">
        <v>20582</v>
      </c>
    </row>
    <row r="79" spans="1:1" ht="62" x14ac:dyDescent="0.35">
      <c r="A79" s="1239" t="s">
        <v>20583</v>
      </c>
    </row>
    <row r="80" spans="1:1" ht="62" x14ac:dyDescent="0.35">
      <c r="A80" s="1239" t="s">
        <v>20584</v>
      </c>
    </row>
    <row r="81" spans="1:1" ht="31" x14ac:dyDescent="0.35">
      <c r="A81" s="1239" t="s">
        <v>20585</v>
      </c>
    </row>
    <row r="82" spans="1:1" x14ac:dyDescent="0.35">
      <c r="A82" s="1239" t="s">
        <v>2076</v>
      </c>
    </row>
    <row r="83" spans="1:1" x14ac:dyDescent="0.35">
      <c r="A83" s="1239" t="s">
        <v>5730</v>
      </c>
    </row>
    <row r="84" spans="1:1" ht="31" x14ac:dyDescent="0.35">
      <c r="A84" s="1239" t="s">
        <v>20586</v>
      </c>
    </row>
    <row r="85" spans="1:1" ht="62" x14ac:dyDescent="0.35">
      <c r="A85" s="1239" t="s">
        <v>20587</v>
      </c>
    </row>
    <row r="86" spans="1:1" ht="31" x14ac:dyDescent="0.35">
      <c r="A86" s="1239" t="s">
        <v>20588</v>
      </c>
    </row>
    <row r="87" spans="1:1" ht="46.5" x14ac:dyDescent="0.35">
      <c r="A87" s="1239" t="s">
        <v>20589</v>
      </c>
    </row>
    <row r="88" spans="1:1" x14ac:dyDescent="0.35">
      <c r="A88" s="1239" t="s">
        <v>1302</v>
      </c>
    </row>
    <row r="89" spans="1:1" x14ac:dyDescent="0.35">
      <c r="A89" s="1239" t="s">
        <v>5731</v>
      </c>
    </row>
    <row r="90" spans="1:1" ht="31" x14ac:dyDescent="0.35">
      <c r="A90" s="1239" t="s">
        <v>5732</v>
      </c>
    </row>
    <row r="91" spans="1:1" x14ac:dyDescent="0.35">
      <c r="A91" s="1239" t="s">
        <v>5733</v>
      </c>
    </row>
    <row r="92" spans="1:1" x14ac:dyDescent="0.35">
      <c r="A92" s="1239" t="s">
        <v>5734</v>
      </c>
    </row>
    <row r="93" spans="1:1" x14ac:dyDescent="0.35">
      <c r="A93" s="1239" t="s">
        <v>5735</v>
      </c>
    </row>
    <row r="94" spans="1:1" ht="31" x14ac:dyDescent="0.35">
      <c r="A94" s="1239" t="s">
        <v>5736</v>
      </c>
    </row>
    <row r="95" spans="1:1" x14ac:dyDescent="0.35">
      <c r="A95" s="1239" t="s">
        <v>1304</v>
      </c>
    </row>
    <row r="96" spans="1:1" x14ac:dyDescent="0.35">
      <c r="A96" s="1239" t="s">
        <v>5737</v>
      </c>
    </row>
    <row r="97" spans="1:1" x14ac:dyDescent="0.35">
      <c r="A97" s="1239" t="s">
        <v>20590</v>
      </c>
    </row>
    <row r="98" spans="1:1" ht="46.5" x14ac:dyDescent="0.35">
      <c r="A98" s="1239" t="s">
        <v>20591</v>
      </c>
    </row>
    <row r="99" spans="1:1" x14ac:dyDescent="0.35">
      <c r="A99" s="1239" t="s">
        <v>1652</v>
      </c>
    </row>
    <row r="100" spans="1:1" x14ac:dyDescent="0.35">
      <c r="A100" s="1239" t="s">
        <v>5738</v>
      </c>
    </row>
    <row r="101" spans="1:1" ht="31" x14ac:dyDescent="0.35">
      <c r="A101" s="1239" t="s">
        <v>20592</v>
      </c>
    </row>
    <row r="102" spans="1:1" ht="31" x14ac:dyDescent="0.35">
      <c r="A102" s="1239" t="s">
        <v>20593</v>
      </c>
    </row>
    <row r="103" spans="1:1" x14ac:dyDescent="0.35">
      <c r="A103" s="1239" t="s">
        <v>1516</v>
      </c>
    </row>
    <row r="104" spans="1:1" x14ac:dyDescent="0.35">
      <c r="A104" s="1239" t="s">
        <v>5739</v>
      </c>
    </row>
    <row r="105" spans="1:1" ht="31" x14ac:dyDescent="0.35">
      <c r="A105" s="1239" t="s">
        <v>20594</v>
      </c>
    </row>
    <row r="106" spans="1:1" ht="46.5" x14ac:dyDescent="0.35">
      <c r="A106" s="1239" t="s">
        <v>20595</v>
      </c>
    </row>
    <row r="107" spans="1:1" ht="31" x14ac:dyDescent="0.35">
      <c r="A107" s="1239" t="s">
        <v>20596</v>
      </c>
    </row>
    <row r="108" spans="1:1" ht="31" x14ac:dyDescent="0.35">
      <c r="A108" s="1239" t="s">
        <v>20597</v>
      </c>
    </row>
    <row r="109" spans="1:1" ht="93" x14ac:dyDescent="0.35">
      <c r="A109" s="1239" t="s">
        <v>20598</v>
      </c>
    </row>
    <row r="110" spans="1:1" x14ac:dyDescent="0.35">
      <c r="A110" s="1239" t="s">
        <v>1518</v>
      </c>
    </row>
    <row r="111" spans="1:1" x14ac:dyDescent="0.35">
      <c r="A111" s="1239" t="s">
        <v>5740</v>
      </c>
    </row>
    <row r="112" spans="1:1" ht="31" x14ac:dyDescent="0.35">
      <c r="A112" s="1239" t="s">
        <v>20599</v>
      </c>
    </row>
    <row r="113" spans="1:1" ht="46.5" x14ac:dyDescent="0.35">
      <c r="A113" s="1239" t="s">
        <v>20600</v>
      </c>
    </row>
    <row r="114" spans="1:1" x14ac:dyDescent="0.35">
      <c r="A114" s="1239" t="s">
        <v>1664</v>
      </c>
    </row>
    <row r="115" spans="1:1" x14ac:dyDescent="0.35">
      <c r="A115" s="1239" t="s">
        <v>5741</v>
      </c>
    </row>
    <row r="116" spans="1:1" ht="31" x14ac:dyDescent="0.35">
      <c r="A116" s="1239" t="s">
        <v>20601</v>
      </c>
    </row>
    <row r="117" spans="1:1" ht="46.5" x14ac:dyDescent="0.35">
      <c r="A117" s="1239" t="s">
        <v>20602</v>
      </c>
    </row>
    <row r="118" spans="1:1" ht="31" x14ac:dyDescent="0.35">
      <c r="A118" s="1239" t="s">
        <v>20603</v>
      </c>
    </row>
    <row r="119" spans="1:1" ht="46.5" x14ac:dyDescent="0.35">
      <c r="A119" s="1239" t="s">
        <v>20604</v>
      </c>
    </row>
    <row r="120" spans="1:1" ht="31" x14ac:dyDescent="0.35">
      <c r="A120" s="1239" t="s">
        <v>20605</v>
      </c>
    </row>
    <row r="121" spans="1:1" ht="62" x14ac:dyDescent="0.35">
      <c r="A121" s="1239" t="s">
        <v>20606</v>
      </c>
    </row>
    <row r="122" spans="1:1" ht="31" x14ac:dyDescent="0.35">
      <c r="A122" s="1239" t="s">
        <v>20607</v>
      </c>
    </row>
    <row r="123" spans="1:1" ht="46.5" x14ac:dyDescent="0.35">
      <c r="A123" s="1239" t="s">
        <v>20608</v>
      </c>
    </row>
    <row r="124" spans="1:1" x14ac:dyDescent="0.35">
      <c r="A124" s="1239" t="s">
        <v>5742</v>
      </c>
    </row>
    <row r="125" spans="1:1" x14ac:dyDescent="0.35">
      <c r="A125" s="1239" t="s">
        <v>6515</v>
      </c>
    </row>
    <row r="126" spans="1:1" ht="62" x14ac:dyDescent="0.35">
      <c r="A126" s="1239" t="s">
        <v>20609</v>
      </c>
    </row>
    <row r="127" spans="1:1" x14ac:dyDescent="0.35">
      <c r="A127" s="1239" t="s">
        <v>6516</v>
      </c>
    </row>
    <row r="128" spans="1:1" x14ac:dyDescent="0.35">
      <c r="A128" s="1239" t="s">
        <v>6517</v>
      </c>
    </row>
    <row r="129" spans="1:1" ht="31" x14ac:dyDescent="0.35">
      <c r="A129" s="1239" t="s">
        <v>20610</v>
      </c>
    </row>
    <row r="130" spans="1:1" ht="31" x14ac:dyDescent="0.35">
      <c r="A130" s="1239" t="s">
        <v>20611</v>
      </c>
    </row>
    <row r="131" spans="1:1" x14ac:dyDescent="0.35">
      <c r="A131" s="1239" t="s">
        <v>1666</v>
      </c>
    </row>
    <row r="132" spans="1:1" x14ac:dyDescent="0.35">
      <c r="A132" s="1239" t="s">
        <v>5743</v>
      </c>
    </row>
    <row r="133" spans="1:1" ht="31" x14ac:dyDescent="0.35">
      <c r="A133" s="1239" t="s">
        <v>20612</v>
      </c>
    </row>
    <row r="134" spans="1:1" ht="62" x14ac:dyDescent="0.35">
      <c r="A134" s="1239" t="s">
        <v>20613</v>
      </c>
    </row>
    <row r="135" spans="1:1" ht="46.5" x14ac:dyDescent="0.35">
      <c r="A135" s="1239" t="s">
        <v>20614</v>
      </c>
    </row>
    <row r="136" spans="1:1" ht="62" x14ac:dyDescent="0.35">
      <c r="A136" s="1239" t="s">
        <v>20615</v>
      </c>
    </row>
    <row r="137" spans="1:1" ht="46.5" x14ac:dyDescent="0.35">
      <c r="A137" s="1239" t="s">
        <v>20616</v>
      </c>
    </row>
    <row r="138" spans="1:1" x14ac:dyDescent="0.35">
      <c r="A138" s="1239" t="s">
        <v>5742</v>
      </c>
    </row>
    <row r="139" spans="1:1" x14ac:dyDescent="0.35">
      <c r="A139" s="1239" t="s">
        <v>6515</v>
      </c>
    </row>
    <row r="140" spans="1:1" x14ac:dyDescent="0.35">
      <c r="A140" s="1239" t="s">
        <v>1667</v>
      </c>
    </row>
    <row r="141" spans="1:1" x14ac:dyDescent="0.35">
      <c r="A141" s="1239" t="s">
        <v>5744</v>
      </c>
    </row>
    <row r="142" spans="1:1" ht="31" x14ac:dyDescent="0.35">
      <c r="A142" s="1239" t="s">
        <v>20617</v>
      </c>
    </row>
    <row r="143" spans="1:1" ht="77.5" x14ac:dyDescent="0.35">
      <c r="A143" s="1239" t="s">
        <v>20618</v>
      </c>
    </row>
    <row r="144" spans="1:1" ht="31" x14ac:dyDescent="0.35">
      <c r="A144" s="1239" t="s">
        <v>20619</v>
      </c>
    </row>
    <row r="145" spans="1:1" x14ac:dyDescent="0.35">
      <c r="A145" s="1239" t="s">
        <v>5742</v>
      </c>
    </row>
    <row r="146" spans="1:1" x14ac:dyDescent="0.35">
      <c r="A146" s="1239" t="s">
        <v>6515</v>
      </c>
    </row>
    <row r="147" spans="1:1" ht="46.5" x14ac:dyDescent="0.35">
      <c r="A147" s="1239" t="s">
        <v>20620</v>
      </c>
    </row>
    <row r="148" spans="1:1" ht="46.5" x14ac:dyDescent="0.35">
      <c r="A148" s="1239" t="s">
        <v>20621</v>
      </c>
    </row>
    <row r="149" spans="1:1" ht="31" x14ac:dyDescent="0.35">
      <c r="A149" s="1239" t="s">
        <v>20622</v>
      </c>
    </row>
    <row r="150" spans="1:1" ht="46.5" x14ac:dyDescent="0.35">
      <c r="A150" s="1239" t="s">
        <v>20623</v>
      </c>
    </row>
    <row r="151" spans="1:1" ht="77.5" x14ac:dyDescent="0.35">
      <c r="A151" s="1239" t="s">
        <v>20624</v>
      </c>
    </row>
    <row r="152" spans="1:1" ht="46.5" x14ac:dyDescent="0.35">
      <c r="A152" s="1239" t="s">
        <v>20625</v>
      </c>
    </row>
    <row r="153" spans="1:1" x14ac:dyDescent="0.35">
      <c r="A153" s="1239" t="s">
        <v>1529</v>
      </c>
    </row>
    <row r="154" spans="1:1" x14ac:dyDescent="0.35">
      <c r="A154" s="1239" t="s">
        <v>5745</v>
      </c>
    </row>
    <row r="155" spans="1:1" ht="31" x14ac:dyDescent="0.35">
      <c r="A155" s="1239" t="s">
        <v>20626</v>
      </c>
    </row>
    <row r="156" spans="1:1" ht="31" x14ac:dyDescent="0.35">
      <c r="A156" s="1239" t="s">
        <v>20627</v>
      </c>
    </row>
    <row r="157" spans="1:1" x14ac:dyDescent="0.35">
      <c r="A157" s="1239" t="s">
        <v>20628</v>
      </c>
    </row>
    <row r="158" spans="1:1" x14ac:dyDescent="0.35">
      <c r="A158" s="1239" t="s">
        <v>20629</v>
      </c>
    </row>
    <row r="159" spans="1:1" ht="62" x14ac:dyDescent="0.35">
      <c r="A159" s="1239" t="s">
        <v>20630</v>
      </c>
    </row>
    <row r="160" spans="1:1" ht="46.5" x14ac:dyDescent="0.35">
      <c r="A160" s="1239" t="s">
        <v>20631</v>
      </c>
    </row>
    <row r="161" spans="1:1" x14ac:dyDescent="0.35">
      <c r="A161" s="1239" t="s">
        <v>1182</v>
      </c>
    </row>
    <row r="162" spans="1:1" x14ac:dyDescent="0.35">
      <c r="A162" s="1239" t="s">
        <v>5746</v>
      </c>
    </row>
    <row r="163" spans="1:1" ht="31" x14ac:dyDescent="0.35">
      <c r="A163" s="1239" t="s">
        <v>20632</v>
      </c>
    </row>
    <row r="164" spans="1:1" ht="108.5" x14ac:dyDescent="0.35">
      <c r="A164" s="1239" t="s">
        <v>20633</v>
      </c>
    </row>
    <row r="165" spans="1:1" ht="46.5" x14ac:dyDescent="0.35">
      <c r="A165" s="1239" t="s">
        <v>20634</v>
      </c>
    </row>
    <row r="166" spans="1:1" ht="46.5" x14ac:dyDescent="0.35">
      <c r="A166" s="1239" t="s">
        <v>20635</v>
      </c>
    </row>
    <row r="167" spans="1:1" ht="31" x14ac:dyDescent="0.35">
      <c r="A167" s="1239" t="s">
        <v>20636</v>
      </c>
    </row>
    <row r="168" spans="1:1" x14ac:dyDescent="0.35">
      <c r="A168" s="1239" t="s">
        <v>1183</v>
      </c>
    </row>
    <row r="169" spans="1:1" x14ac:dyDescent="0.35">
      <c r="A169" s="1239" t="s">
        <v>5747</v>
      </c>
    </row>
    <row r="170" spans="1:1" ht="31" x14ac:dyDescent="0.35">
      <c r="A170" s="1239" t="s">
        <v>20637</v>
      </c>
    </row>
    <row r="171" spans="1:1" ht="77.5" x14ac:dyDescent="0.35">
      <c r="A171" s="1239" t="s">
        <v>20638</v>
      </c>
    </row>
    <row r="172" spans="1:1" ht="31" x14ac:dyDescent="0.35">
      <c r="A172" s="1239" t="s">
        <v>20639</v>
      </c>
    </row>
    <row r="173" spans="1:1" ht="62" x14ac:dyDescent="0.35">
      <c r="A173" s="1239" t="s">
        <v>20640</v>
      </c>
    </row>
    <row r="174" spans="1:1" x14ac:dyDescent="0.35">
      <c r="A174" s="1239" t="s">
        <v>1184</v>
      </c>
    </row>
    <row r="175" spans="1:1" x14ac:dyDescent="0.35">
      <c r="A175" s="1239" t="s">
        <v>20641</v>
      </c>
    </row>
    <row r="176" spans="1:1" ht="46.5" x14ac:dyDescent="0.35">
      <c r="A176" s="1239" t="s">
        <v>20642</v>
      </c>
    </row>
    <row r="177" spans="1:1" x14ac:dyDescent="0.35">
      <c r="A177" s="1239" t="s">
        <v>20643</v>
      </c>
    </row>
    <row r="178" spans="1:1" ht="31" x14ac:dyDescent="0.35">
      <c r="A178" s="1239" t="s">
        <v>20644</v>
      </c>
    </row>
    <row r="179" spans="1:1" ht="46.5" x14ac:dyDescent="0.35">
      <c r="A179" s="1239" t="s">
        <v>20645</v>
      </c>
    </row>
    <row r="180" spans="1:1" ht="31" x14ac:dyDescent="0.35">
      <c r="A180" s="1239" t="s">
        <v>20646</v>
      </c>
    </row>
    <row r="181" spans="1:1" x14ac:dyDescent="0.35">
      <c r="A181" s="1239" t="s">
        <v>1185</v>
      </c>
    </row>
    <row r="182" spans="1:1" x14ac:dyDescent="0.35">
      <c r="A182" s="1239" t="s">
        <v>5748</v>
      </c>
    </row>
    <row r="183" spans="1:1" ht="31" x14ac:dyDescent="0.35">
      <c r="A183" s="1239" t="s">
        <v>20647</v>
      </c>
    </row>
    <row r="184" spans="1:1" ht="46.5" x14ac:dyDescent="0.35">
      <c r="A184" s="1239" t="s">
        <v>20648</v>
      </c>
    </row>
    <row r="185" spans="1:1" ht="31" x14ac:dyDescent="0.35">
      <c r="A185" s="1239" t="s">
        <v>20649</v>
      </c>
    </row>
    <row r="186" spans="1:1" ht="46.5" x14ac:dyDescent="0.35">
      <c r="A186" s="1239" t="s">
        <v>20650</v>
      </c>
    </row>
    <row r="187" spans="1:1" x14ac:dyDescent="0.35">
      <c r="A187" s="1239" t="s">
        <v>20651</v>
      </c>
    </row>
    <row r="188" spans="1:1" x14ac:dyDescent="0.35">
      <c r="A188" s="1239" t="s">
        <v>5749</v>
      </c>
    </row>
    <row r="189" spans="1:1" x14ac:dyDescent="0.35">
      <c r="A189" s="1239" t="s">
        <v>5750</v>
      </c>
    </row>
    <row r="190" spans="1:1" x14ac:dyDescent="0.35">
      <c r="A190" s="1239" t="s">
        <v>5751</v>
      </c>
    </row>
    <row r="191" spans="1:1" x14ac:dyDescent="0.35">
      <c r="A191" s="1239" t="s">
        <v>869</v>
      </c>
    </row>
    <row r="192" spans="1:1" x14ac:dyDescent="0.35">
      <c r="A192" s="1239" t="s">
        <v>5752</v>
      </c>
    </row>
    <row r="193" spans="1:1" ht="31" x14ac:dyDescent="0.35">
      <c r="A193" s="1239" t="s">
        <v>20652</v>
      </c>
    </row>
    <row r="194" spans="1:1" ht="31" x14ac:dyDescent="0.35">
      <c r="A194" s="1239" t="s">
        <v>20653</v>
      </c>
    </row>
    <row r="195" spans="1:1" ht="77.5" x14ac:dyDescent="0.35">
      <c r="A195" s="1239" t="s">
        <v>20654</v>
      </c>
    </row>
    <row r="196" spans="1:1" ht="31" x14ac:dyDescent="0.35">
      <c r="A196" s="1239" t="s">
        <v>20655</v>
      </c>
    </row>
    <row r="197" spans="1:1" x14ac:dyDescent="0.35">
      <c r="A197" s="1239" t="s">
        <v>1191</v>
      </c>
    </row>
    <row r="198" spans="1:1" x14ac:dyDescent="0.35">
      <c r="A198" s="1239" t="s">
        <v>5753</v>
      </c>
    </row>
    <row r="199" spans="1:1" x14ac:dyDescent="0.35">
      <c r="A199" s="1239" t="s">
        <v>20656</v>
      </c>
    </row>
    <row r="200" spans="1:1" x14ac:dyDescent="0.35">
      <c r="A200" s="1239" t="s">
        <v>5754</v>
      </c>
    </row>
    <row r="201" spans="1:1" x14ac:dyDescent="0.35">
      <c r="A201" s="1239" t="s">
        <v>5755</v>
      </c>
    </row>
    <row r="202" spans="1:1" x14ac:dyDescent="0.35">
      <c r="A202" s="1239" t="s">
        <v>5756</v>
      </c>
    </row>
    <row r="203" spans="1:1" x14ac:dyDescent="0.35">
      <c r="A203" s="1239" t="s">
        <v>5757</v>
      </c>
    </row>
    <row r="204" spans="1:1" ht="31" x14ac:dyDescent="0.35">
      <c r="A204" s="1239" t="s">
        <v>20657</v>
      </c>
    </row>
    <row r="205" spans="1:1" x14ac:dyDescent="0.35">
      <c r="A205" s="1239" t="s">
        <v>875</v>
      </c>
    </row>
    <row r="206" spans="1:1" x14ac:dyDescent="0.35">
      <c r="A206" s="1239" t="s">
        <v>5758</v>
      </c>
    </row>
    <row r="207" spans="1:1" x14ac:dyDescent="0.35">
      <c r="A207" s="1239" t="s">
        <v>20658</v>
      </c>
    </row>
    <row r="208" spans="1:1" x14ac:dyDescent="0.35">
      <c r="A208" s="1239" t="s">
        <v>5754</v>
      </c>
    </row>
    <row r="209" spans="1:1" x14ac:dyDescent="0.35">
      <c r="A209" s="1239" t="s">
        <v>5759</v>
      </c>
    </row>
    <row r="210" spans="1:1" ht="31" x14ac:dyDescent="0.35">
      <c r="A210" s="1239" t="s">
        <v>20659</v>
      </c>
    </row>
    <row r="211" spans="1:1" x14ac:dyDescent="0.35">
      <c r="A211" s="1239" t="s">
        <v>876</v>
      </c>
    </row>
    <row r="212" spans="1:1" x14ac:dyDescent="0.35">
      <c r="A212" s="1239" t="s">
        <v>5760</v>
      </c>
    </row>
    <row r="213" spans="1:1" ht="31" x14ac:dyDescent="0.35">
      <c r="A213" s="1239" t="s">
        <v>20660</v>
      </c>
    </row>
    <row r="214" spans="1:1" ht="46.5" x14ac:dyDescent="0.35">
      <c r="A214" s="1239" t="s">
        <v>20661</v>
      </c>
    </row>
    <row r="215" spans="1:1" x14ac:dyDescent="0.35">
      <c r="A215" s="1239" t="s">
        <v>877</v>
      </c>
    </row>
    <row r="216" spans="1:1" x14ac:dyDescent="0.35">
      <c r="A216" s="1239" t="s">
        <v>5761</v>
      </c>
    </row>
    <row r="217" spans="1:1" ht="31" x14ac:dyDescent="0.35">
      <c r="A217" s="1239" t="s">
        <v>5762</v>
      </c>
    </row>
    <row r="218" spans="1:1" x14ac:dyDescent="0.35">
      <c r="A218" s="1239" t="s">
        <v>880</v>
      </c>
    </row>
    <row r="219" spans="1:1" x14ac:dyDescent="0.35">
      <c r="A219" s="1239" t="s">
        <v>5763</v>
      </c>
    </row>
    <row r="220" spans="1:1" ht="31" x14ac:dyDescent="0.35">
      <c r="A220" s="1239" t="s">
        <v>20662</v>
      </c>
    </row>
    <row r="221" spans="1:1" ht="46.5" x14ac:dyDescent="0.35">
      <c r="A221" s="1239" t="s">
        <v>20663</v>
      </c>
    </row>
    <row r="222" spans="1:1" ht="62" x14ac:dyDescent="0.35">
      <c r="A222" s="1239" t="s">
        <v>20664</v>
      </c>
    </row>
    <row r="223" spans="1:1" ht="31" x14ac:dyDescent="0.35">
      <c r="A223" s="1239" t="s">
        <v>20665</v>
      </c>
    </row>
    <row r="224" spans="1:1" ht="31" x14ac:dyDescent="0.35">
      <c r="A224" s="1239" t="s">
        <v>20666</v>
      </c>
    </row>
    <row r="225" spans="1:1" ht="31" x14ac:dyDescent="0.35">
      <c r="A225" s="1239" t="s">
        <v>20667</v>
      </c>
    </row>
    <row r="226" spans="1:1" ht="31" x14ac:dyDescent="0.35">
      <c r="A226" s="1239" t="s">
        <v>20668</v>
      </c>
    </row>
    <row r="227" spans="1:1" ht="46.5" x14ac:dyDescent="0.35">
      <c r="A227" s="1239" t="s">
        <v>20669</v>
      </c>
    </row>
    <row r="228" spans="1:1" ht="31" x14ac:dyDescent="0.35">
      <c r="A228" s="1239" t="s">
        <v>20670</v>
      </c>
    </row>
    <row r="229" spans="1:1" x14ac:dyDescent="0.35">
      <c r="A229" s="1239" t="s">
        <v>6882</v>
      </c>
    </row>
    <row r="230" spans="1:1" x14ac:dyDescent="0.35">
      <c r="A230" s="1239" t="s">
        <v>881</v>
      </c>
    </row>
    <row r="231" spans="1:1" x14ac:dyDescent="0.35">
      <c r="A231" s="1239" t="s">
        <v>3427</v>
      </c>
    </row>
    <row r="232" spans="1:1" ht="62" x14ac:dyDescent="0.35">
      <c r="A232" s="1239" t="s">
        <v>5764</v>
      </c>
    </row>
    <row r="233" spans="1:1" x14ac:dyDescent="0.35">
      <c r="A233" s="1239" t="s">
        <v>1327</v>
      </c>
    </row>
    <row r="234" spans="1:1" x14ac:dyDescent="0.35">
      <c r="A234" s="1239" t="s">
        <v>185</v>
      </c>
    </row>
    <row r="235" spans="1:1" ht="31" x14ac:dyDescent="0.35">
      <c r="A235" s="1239" t="s">
        <v>20671</v>
      </c>
    </row>
    <row r="236" spans="1:1" ht="46.5" x14ac:dyDescent="0.35">
      <c r="A236" s="1239" t="s">
        <v>20672</v>
      </c>
    </row>
    <row r="237" spans="1:1" ht="77.5" x14ac:dyDescent="0.35">
      <c r="A237" s="1239" t="s">
        <v>20673</v>
      </c>
    </row>
    <row r="238" spans="1:1" x14ac:dyDescent="0.35">
      <c r="A238" s="1239" t="s">
        <v>1328</v>
      </c>
    </row>
    <row r="239" spans="1:1" x14ac:dyDescent="0.35">
      <c r="A239" s="1239" t="s">
        <v>3396</v>
      </c>
    </row>
    <row r="240" spans="1:1" x14ac:dyDescent="0.35">
      <c r="A240" s="1239" t="s">
        <v>5765</v>
      </c>
    </row>
    <row r="241" spans="1:1" x14ac:dyDescent="0.35">
      <c r="A241" s="1239" t="s">
        <v>6882</v>
      </c>
    </row>
    <row r="242" spans="1:1" x14ac:dyDescent="0.35">
      <c r="A242" s="1239" t="s">
        <v>20674</v>
      </c>
    </row>
    <row r="243" spans="1:1" ht="46.5" x14ac:dyDescent="0.35">
      <c r="A243" s="1239" t="s">
        <v>6518</v>
      </c>
    </row>
    <row r="244" spans="1:1" ht="93" x14ac:dyDescent="0.35">
      <c r="A244" s="1239" t="s">
        <v>6519</v>
      </c>
    </row>
    <row r="245" spans="1:1" x14ac:dyDescent="0.35">
      <c r="A245" s="1239" t="s">
        <v>20675</v>
      </c>
    </row>
    <row r="246" spans="1:1" ht="62" x14ac:dyDescent="0.35">
      <c r="A246" s="1239" t="s">
        <v>20676</v>
      </c>
    </row>
    <row r="247" spans="1:1" x14ac:dyDescent="0.35">
      <c r="A247" s="1239" t="s">
        <v>6882</v>
      </c>
    </row>
    <row r="248" spans="1:1" x14ac:dyDescent="0.35">
      <c r="A248" s="1239" t="s">
        <v>20677</v>
      </c>
    </row>
    <row r="249" spans="1:1" x14ac:dyDescent="0.35">
      <c r="A249" s="1239" t="s">
        <v>6882</v>
      </c>
    </row>
    <row r="250" spans="1:1" x14ac:dyDescent="0.35">
      <c r="A250" s="1239" t="s">
        <v>5766</v>
      </c>
    </row>
    <row r="251" spans="1:1" x14ac:dyDescent="0.35">
      <c r="A251" s="1239" t="s">
        <v>5767</v>
      </c>
    </row>
    <row r="252" spans="1:1" x14ac:dyDescent="0.35">
      <c r="A252" s="1239" t="s">
        <v>20678</v>
      </c>
    </row>
    <row r="253" spans="1:1" x14ac:dyDescent="0.35">
      <c r="A253" s="1239" t="s">
        <v>5768</v>
      </c>
    </row>
    <row r="254" spans="1:1" x14ac:dyDescent="0.35">
      <c r="A254" s="1239" t="s">
        <v>5769</v>
      </c>
    </row>
    <row r="255" spans="1:1" x14ac:dyDescent="0.35">
      <c r="A255" s="1239" t="s">
        <v>5770</v>
      </c>
    </row>
    <row r="256" spans="1:1" x14ac:dyDescent="0.35">
      <c r="A256" s="1239" t="s">
        <v>5771</v>
      </c>
    </row>
    <row r="257" spans="1:1" x14ac:dyDescent="0.35">
      <c r="A257" s="1239" t="s">
        <v>5772</v>
      </c>
    </row>
    <row r="258" spans="1:1" x14ac:dyDescent="0.35">
      <c r="A258" s="1239" t="s">
        <v>20679</v>
      </c>
    </row>
    <row r="259" spans="1:1" x14ac:dyDescent="0.35">
      <c r="A259" s="1239" t="s">
        <v>5773</v>
      </c>
    </row>
    <row r="260" spans="1:1" x14ac:dyDescent="0.35">
      <c r="A260" s="1239" t="s">
        <v>5774</v>
      </c>
    </row>
    <row r="261" spans="1:1" x14ac:dyDescent="0.35">
      <c r="A261" s="1239" t="s">
        <v>6520</v>
      </c>
    </row>
    <row r="262" spans="1:1" x14ac:dyDescent="0.35">
      <c r="A262" s="1239" t="s">
        <v>5775</v>
      </c>
    </row>
    <row r="263" spans="1:1" x14ac:dyDescent="0.35">
      <c r="A263" s="1239" t="s">
        <v>6521</v>
      </c>
    </row>
    <row r="264" spans="1:1" ht="31" x14ac:dyDescent="0.35">
      <c r="A264" s="1239" t="s">
        <v>6522</v>
      </c>
    </row>
    <row r="265" spans="1:1" ht="31" x14ac:dyDescent="0.35">
      <c r="A265" s="1239" t="s">
        <v>6523</v>
      </c>
    </row>
    <row r="266" spans="1:1" ht="31" x14ac:dyDescent="0.35">
      <c r="A266" s="1239" t="s">
        <v>6524</v>
      </c>
    </row>
    <row r="267" spans="1:1" x14ac:dyDescent="0.35">
      <c r="A267" s="1239" t="s">
        <v>5776</v>
      </c>
    </row>
    <row r="268" spans="1:1" x14ac:dyDescent="0.35">
      <c r="A268" s="1239" t="s">
        <v>5777</v>
      </c>
    </row>
    <row r="269" spans="1:1" x14ac:dyDescent="0.35">
      <c r="A269" s="1239" t="s">
        <v>5768</v>
      </c>
    </row>
    <row r="270" spans="1:1" x14ac:dyDescent="0.35">
      <c r="A270" s="1239" t="s">
        <v>5769</v>
      </c>
    </row>
    <row r="271" spans="1:1" x14ac:dyDescent="0.35">
      <c r="A271" s="1239" t="s">
        <v>5778</v>
      </c>
    </row>
    <row r="272" spans="1:1" x14ac:dyDescent="0.35">
      <c r="A272" s="1239" t="s">
        <v>5779</v>
      </c>
    </row>
    <row r="273" spans="1:1" x14ac:dyDescent="0.35">
      <c r="A273" s="1239" t="s">
        <v>5772</v>
      </c>
    </row>
    <row r="274" spans="1:1" x14ac:dyDescent="0.35">
      <c r="A274" s="1239" t="s">
        <v>5780</v>
      </c>
    </row>
    <row r="275" spans="1:1" x14ac:dyDescent="0.35">
      <c r="A275" s="1239" t="s">
        <v>6525</v>
      </c>
    </row>
    <row r="276" spans="1:1" x14ac:dyDescent="0.35">
      <c r="A276" s="1239" t="s">
        <v>5781</v>
      </c>
    </row>
    <row r="277" spans="1:1" x14ac:dyDescent="0.35">
      <c r="A277" s="1239" t="s">
        <v>5782</v>
      </c>
    </row>
    <row r="278" spans="1:1" ht="31" x14ac:dyDescent="0.35">
      <c r="A278" s="1239" t="s">
        <v>6526</v>
      </c>
    </row>
    <row r="279" spans="1:1" x14ac:dyDescent="0.35">
      <c r="A279" s="1239" t="s">
        <v>5783</v>
      </c>
    </row>
    <row r="280" spans="1:1" x14ac:dyDescent="0.35">
      <c r="A280" s="1239" t="s">
        <v>6527</v>
      </c>
    </row>
    <row r="281" spans="1:1" x14ac:dyDescent="0.35">
      <c r="A281" s="1239" t="s">
        <v>6528</v>
      </c>
    </row>
    <row r="282" spans="1:1" x14ac:dyDescent="0.35">
      <c r="A282" s="1239" t="s">
        <v>5784</v>
      </c>
    </row>
    <row r="283" spans="1:1" ht="31" x14ac:dyDescent="0.35">
      <c r="A283" s="1239" t="s">
        <v>6529</v>
      </c>
    </row>
    <row r="284" spans="1:1" x14ac:dyDescent="0.35">
      <c r="A284" s="1239" t="s">
        <v>5785</v>
      </c>
    </row>
    <row r="285" spans="1:1" ht="31" x14ac:dyDescent="0.35">
      <c r="A285" s="1239" t="s">
        <v>6530</v>
      </c>
    </row>
    <row r="286" spans="1:1" ht="46.5" x14ac:dyDescent="0.35">
      <c r="A286" s="1239" t="s">
        <v>6531</v>
      </c>
    </row>
    <row r="287" spans="1:1" ht="31" x14ac:dyDescent="0.35">
      <c r="A287" s="1239" t="s">
        <v>6532</v>
      </c>
    </row>
    <row r="288" spans="1:1" x14ac:dyDescent="0.35">
      <c r="A288" s="1239" t="s">
        <v>5786</v>
      </c>
    </row>
    <row r="289" spans="1:1" x14ac:dyDescent="0.35">
      <c r="A289" s="1239" t="s">
        <v>5787</v>
      </c>
    </row>
    <row r="290" spans="1:1" ht="31" x14ac:dyDescent="0.35">
      <c r="A290" s="1239" t="s">
        <v>6533</v>
      </c>
    </row>
    <row r="291" spans="1:1" ht="31" x14ac:dyDescent="0.35">
      <c r="A291" s="1239" t="s">
        <v>6534</v>
      </c>
    </row>
    <row r="292" spans="1:1" x14ac:dyDescent="0.35">
      <c r="A292" s="1239" t="s">
        <v>20680</v>
      </c>
    </row>
    <row r="293" spans="1:1" x14ac:dyDescent="0.35">
      <c r="A293" s="1239" t="s">
        <v>5788</v>
      </c>
    </row>
    <row r="294" spans="1:1" x14ac:dyDescent="0.35">
      <c r="A294" s="1239" t="s">
        <v>5789</v>
      </c>
    </row>
    <row r="295" spans="1:1" x14ac:dyDescent="0.35">
      <c r="A295" s="1239" t="s">
        <v>5790</v>
      </c>
    </row>
    <row r="296" spans="1:1" x14ac:dyDescent="0.35">
      <c r="A296" s="1239" t="s">
        <v>5791</v>
      </c>
    </row>
    <row r="297" spans="1:1" x14ac:dyDescent="0.35">
      <c r="A297" s="1239" t="s">
        <v>5792</v>
      </c>
    </row>
    <row r="298" spans="1:1" ht="31" x14ac:dyDescent="0.35">
      <c r="A298" s="1239" t="s">
        <v>5793</v>
      </c>
    </row>
    <row r="299" spans="1:1" ht="31" x14ac:dyDescent="0.35">
      <c r="A299" s="1239" t="s">
        <v>5794</v>
      </c>
    </row>
    <row r="300" spans="1:1" x14ac:dyDescent="0.35">
      <c r="A300" s="1239" t="s">
        <v>5795</v>
      </c>
    </row>
    <row r="301" spans="1:1" x14ac:dyDescent="0.35">
      <c r="A301" s="1239" t="s">
        <v>5796</v>
      </c>
    </row>
    <row r="302" spans="1:1" x14ac:dyDescent="0.35">
      <c r="A302" s="1239" t="s">
        <v>6535</v>
      </c>
    </row>
    <row r="303" spans="1:1" x14ac:dyDescent="0.35">
      <c r="A303" s="1239" t="s">
        <v>5797</v>
      </c>
    </row>
    <row r="304" spans="1:1" x14ac:dyDescent="0.35">
      <c r="A304" s="1239" t="s">
        <v>5798</v>
      </c>
    </row>
    <row r="305" spans="1:1" x14ac:dyDescent="0.35">
      <c r="A305" s="1239" t="s">
        <v>5799</v>
      </c>
    </row>
    <row r="306" spans="1:1" x14ac:dyDescent="0.35">
      <c r="A306" s="1239" t="s">
        <v>6536</v>
      </c>
    </row>
    <row r="307" spans="1:1" x14ac:dyDescent="0.35">
      <c r="A307" s="1239" t="s">
        <v>5800</v>
      </c>
    </row>
    <row r="308" spans="1:1" x14ac:dyDescent="0.35">
      <c r="A308" s="1239" t="s">
        <v>6537</v>
      </c>
    </row>
    <row r="309" spans="1:1" x14ac:dyDescent="0.35">
      <c r="A309" s="1239" t="s">
        <v>5801</v>
      </c>
    </row>
    <row r="310" spans="1:1" x14ac:dyDescent="0.35">
      <c r="A310" s="1239" t="s">
        <v>5802</v>
      </c>
    </row>
    <row r="311" spans="1:1" x14ac:dyDescent="0.35">
      <c r="A311" s="1239" t="s">
        <v>5803</v>
      </c>
    </row>
    <row r="312" spans="1:1" x14ac:dyDescent="0.35">
      <c r="A312" s="1239" t="s">
        <v>5804</v>
      </c>
    </row>
    <row r="313" spans="1:1" x14ac:dyDescent="0.35">
      <c r="A313" s="1239" t="s">
        <v>5805</v>
      </c>
    </row>
    <row r="314" spans="1:1" x14ac:dyDescent="0.35">
      <c r="A314" s="1239" t="s">
        <v>5806</v>
      </c>
    </row>
    <row r="315" spans="1:1" x14ac:dyDescent="0.35">
      <c r="A315" s="1239" t="s">
        <v>5807</v>
      </c>
    </row>
    <row r="316" spans="1:1" ht="31" x14ac:dyDescent="0.35">
      <c r="A316" s="1239" t="s">
        <v>6538</v>
      </c>
    </row>
    <row r="317" spans="1:1" ht="31" x14ac:dyDescent="0.35">
      <c r="A317" s="1239" t="s">
        <v>6539</v>
      </c>
    </row>
    <row r="318" spans="1:1" x14ac:dyDescent="0.35">
      <c r="A318" s="1239" t="s">
        <v>6540</v>
      </c>
    </row>
    <row r="319" spans="1:1" x14ac:dyDescent="0.35">
      <c r="A319" s="1239" t="s">
        <v>5808</v>
      </c>
    </row>
    <row r="320" spans="1:1" ht="31" x14ac:dyDescent="0.35">
      <c r="A320" s="1239" t="s">
        <v>6541</v>
      </c>
    </row>
    <row r="321" spans="1:6" ht="31" x14ac:dyDescent="0.35">
      <c r="A321" s="1239" t="s">
        <v>6542</v>
      </c>
    </row>
    <row r="322" spans="1:6" x14ac:dyDescent="0.35">
      <c r="A322" s="1239" t="s">
        <v>6543</v>
      </c>
    </row>
    <row r="323" spans="1:6" ht="31" x14ac:dyDescent="0.35">
      <c r="A323" s="1239" t="s">
        <v>6544</v>
      </c>
    </row>
    <row r="324" spans="1:6" x14ac:dyDescent="0.35">
      <c r="A324" s="1239" t="s">
        <v>6545</v>
      </c>
    </row>
    <row r="325" spans="1:6" x14ac:dyDescent="0.35">
      <c r="A325" s="1239" t="s">
        <v>6546</v>
      </c>
    </row>
    <row r="326" spans="1:6" x14ac:dyDescent="0.35">
      <c r="A326" s="1239" t="s">
        <v>5809</v>
      </c>
    </row>
    <row r="327" spans="1:6" x14ac:dyDescent="0.35">
      <c r="A327" s="1239" t="s">
        <v>6547</v>
      </c>
    </row>
    <row r="328" spans="1:6" x14ac:dyDescent="0.35">
      <c r="A328" s="1239" t="s">
        <v>10580</v>
      </c>
      <c r="B328" s="1236" t="s">
        <v>5810</v>
      </c>
    </row>
    <row r="329" spans="1:6" x14ac:dyDescent="0.35">
      <c r="B329" s="1236" t="s">
        <v>6548</v>
      </c>
      <c r="C329" s="1236" t="s">
        <v>6549</v>
      </c>
      <c r="D329" s="1236" t="s">
        <v>6550</v>
      </c>
      <c r="E329" s="1236" t="s">
        <v>6551</v>
      </c>
    </row>
    <row r="330" spans="1:6" x14ac:dyDescent="0.35">
      <c r="A330" s="1239" t="s">
        <v>5811</v>
      </c>
      <c r="B330" s="1236" t="s">
        <v>10581</v>
      </c>
      <c r="D330" s="1236" t="s">
        <v>10582</v>
      </c>
      <c r="E330" s="1236" t="s">
        <v>10582</v>
      </c>
      <c r="F330" s="1236" t="s">
        <v>10582</v>
      </c>
    </row>
    <row r="331" spans="1:6" x14ac:dyDescent="0.35">
      <c r="A331" s="1239" t="s">
        <v>5812</v>
      </c>
      <c r="B331" s="1236" t="s">
        <v>5813</v>
      </c>
      <c r="D331" s="1236" t="s">
        <v>10582</v>
      </c>
      <c r="E331" s="1236" t="s">
        <v>10582</v>
      </c>
      <c r="F331" s="1236" t="s">
        <v>10582</v>
      </c>
    </row>
    <row r="332" spans="1:6" x14ac:dyDescent="0.35">
      <c r="A332" s="1239" t="s">
        <v>5814</v>
      </c>
      <c r="B332" s="1236" t="s">
        <v>5815</v>
      </c>
      <c r="E332" s="1236" t="s">
        <v>10582</v>
      </c>
      <c r="F332" s="1236" t="s">
        <v>10582</v>
      </c>
    </row>
    <row r="333" spans="1:6" x14ac:dyDescent="0.35">
      <c r="A333" s="1239" t="s">
        <v>5816</v>
      </c>
      <c r="B333" s="1236" t="s">
        <v>5817</v>
      </c>
      <c r="D333" s="1236" t="s">
        <v>10582</v>
      </c>
      <c r="E333" s="1236" t="s">
        <v>10582</v>
      </c>
      <c r="F333" s="1236" t="s">
        <v>10582</v>
      </c>
    </row>
    <row r="334" spans="1:6" x14ac:dyDescent="0.35">
      <c r="A334" s="1239" t="s">
        <v>5818</v>
      </c>
      <c r="B334" s="1236" t="s">
        <v>5819</v>
      </c>
      <c r="E334" s="1236" t="s">
        <v>10582</v>
      </c>
      <c r="F334" s="1236" t="s">
        <v>10582</v>
      </c>
    </row>
    <row r="335" spans="1:6" x14ac:dyDescent="0.35">
      <c r="A335" s="1239" t="s">
        <v>5820</v>
      </c>
      <c r="B335" s="1236" t="s">
        <v>5821</v>
      </c>
      <c r="D335" s="1236" t="s">
        <v>10582</v>
      </c>
      <c r="E335" s="1236" t="s">
        <v>10582</v>
      </c>
      <c r="F335" s="1236" t="s">
        <v>10582</v>
      </c>
    </row>
    <row r="336" spans="1:6" x14ac:dyDescent="0.35">
      <c r="A336" s="1239" t="s">
        <v>5822</v>
      </c>
      <c r="B336" s="1236" t="s">
        <v>5823</v>
      </c>
      <c r="D336" s="1236" t="s">
        <v>10582</v>
      </c>
      <c r="E336" s="1236" t="s">
        <v>10582</v>
      </c>
      <c r="F336" s="1236" t="s">
        <v>10582</v>
      </c>
    </row>
    <row r="337" spans="1:6" x14ac:dyDescent="0.35">
      <c r="A337" s="1239" t="s">
        <v>5824</v>
      </c>
      <c r="B337" s="1236" t="s">
        <v>5825</v>
      </c>
      <c r="D337" s="1236" t="s">
        <v>10582</v>
      </c>
      <c r="E337" s="1236" t="s">
        <v>10582</v>
      </c>
      <c r="F337" s="1236" t="s">
        <v>10582</v>
      </c>
    </row>
    <row r="338" spans="1:6" x14ac:dyDescent="0.35">
      <c r="A338" s="1239" t="s">
        <v>5826</v>
      </c>
      <c r="B338" s="1236" t="s">
        <v>5827</v>
      </c>
      <c r="D338" s="1236" t="s">
        <v>10582</v>
      </c>
      <c r="E338" s="1236" t="s">
        <v>10582</v>
      </c>
      <c r="F338" s="1236" t="s">
        <v>10582</v>
      </c>
    </row>
    <row r="339" spans="1:6" ht="31" x14ac:dyDescent="0.35">
      <c r="A339" s="1239" t="s">
        <v>6552</v>
      </c>
    </row>
    <row r="340" spans="1:6" x14ac:dyDescent="0.35">
      <c r="A340" s="1239" t="s">
        <v>5811</v>
      </c>
      <c r="B340" s="1236" t="s">
        <v>5828</v>
      </c>
    </row>
    <row r="341" spans="1:6" x14ac:dyDescent="0.35">
      <c r="B341" s="1236" t="s">
        <v>5829</v>
      </c>
      <c r="C341" s="1236" t="s">
        <v>10582</v>
      </c>
      <c r="E341" s="1236" t="s">
        <v>10582</v>
      </c>
    </row>
    <row r="342" spans="1:6" x14ac:dyDescent="0.35">
      <c r="B342" s="1236" t="s">
        <v>5830</v>
      </c>
      <c r="C342" s="1236" t="s">
        <v>10582</v>
      </c>
      <c r="E342" s="1236" t="s">
        <v>10582</v>
      </c>
    </row>
    <row r="343" spans="1:6" x14ac:dyDescent="0.35">
      <c r="B343" s="1236" t="s">
        <v>6553</v>
      </c>
      <c r="C343" s="1236" t="s">
        <v>10582</v>
      </c>
      <c r="E343" s="1236" t="s">
        <v>10582</v>
      </c>
    </row>
    <row r="344" spans="1:6" x14ac:dyDescent="0.35">
      <c r="B344" s="1236" t="s">
        <v>5831</v>
      </c>
      <c r="C344" s="1236" t="s">
        <v>10582</v>
      </c>
      <c r="E344" s="1236" t="s">
        <v>10582</v>
      </c>
    </row>
    <row r="345" spans="1:6" x14ac:dyDescent="0.35">
      <c r="A345" s="1239" t="s">
        <v>5812</v>
      </c>
      <c r="B345" s="1236" t="s">
        <v>10583</v>
      </c>
    </row>
    <row r="346" spans="1:6" x14ac:dyDescent="0.35">
      <c r="B346" s="1236" t="s">
        <v>5832</v>
      </c>
      <c r="C346" s="1236" t="s">
        <v>10582</v>
      </c>
    </row>
    <row r="347" spans="1:6" x14ac:dyDescent="0.35">
      <c r="B347" s="1236" t="s">
        <v>6554</v>
      </c>
      <c r="C347" s="1236" t="s">
        <v>10582</v>
      </c>
      <c r="E347" s="1236" t="s">
        <v>10582</v>
      </c>
    </row>
    <row r="348" spans="1:6" x14ac:dyDescent="0.35">
      <c r="A348" s="1239" t="s">
        <v>5814</v>
      </c>
      <c r="B348" s="1236" t="s">
        <v>5833</v>
      </c>
    </row>
    <row r="349" spans="1:6" x14ac:dyDescent="0.35">
      <c r="B349" s="1236" t="s">
        <v>5834</v>
      </c>
      <c r="E349" s="1236" t="s">
        <v>10582</v>
      </c>
    </row>
    <row r="350" spans="1:6" x14ac:dyDescent="0.35">
      <c r="A350" s="1239" t="s">
        <v>5816</v>
      </c>
      <c r="B350" s="1236" t="s">
        <v>5835</v>
      </c>
    </row>
    <row r="351" spans="1:6" x14ac:dyDescent="0.35">
      <c r="B351" s="1236" t="s">
        <v>5836</v>
      </c>
      <c r="C351" s="1236" t="s">
        <v>10582</v>
      </c>
      <c r="E351" s="1236" t="s">
        <v>10582</v>
      </c>
    </row>
    <row r="352" spans="1:6" x14ac:dyDescent="0.35">
      <c r="A352" s="1239" t="s">
        <v>20681</v>
      </c>
    </row>
    <row r="353" spans="1:1" x14ac:dyDescent="0.35">
      <c r="A353" s="1239" t="s">
        <v>20682</v>
      </c>
    </row>
    <row r="354" spans="1:1" x14ac:dyDescent="0.35">
      <c r="A354" s="1239" t="s">
        <v>20683</v>
      </c>
    </row>
    <row r="355" spans="1:1" x14ac:dyDescent="0.35">
      <c r="A355" s="1239" t="s">
        <v>10584</v>
      </c>
    </row>
    <row r="356" spans="1:1" ht="46.5" x14ac:dyDescent="0.35">
      <c r="A356" s="1239" t="s">
        <v>20684</v>
      </c>
    </row>
    <row r="357" spans="1:1" ht="31" x14ac:dyDescent="0.35">
      <c r="A357" s="1239" t="s">
        <v>20685</v>
      </c>
    </row>
    <row r="358" spans="1:1" ht="31" x14ac:dyDescent="0.35">
      <c r="A358" s="1239" t="s">
        <v>20686</v>
      </c>
    </row>
    <row r="359" spans="1:1" ht="46.5" x14ac:dyDescent="0.35">
      <c r="A359" s="1239" t="s">
        <v>5837</v>
      </c>
    </row>
    <row r="360" spans="1:1" x14ac:dyDescent="0.35">
      <c r="A360" s="1239" t="s">
        <v>5838</v>
      </c>
    </row>
    <row r="361" spans="1:1" x14ac:dyDescent="0.35">
      <c r="A361" s="1239" t="s">
        <v>5839</v>
      </c>
    </row>
    <row r="362" spans="1:1" ht="46.5" x14ac:dyDescent="0.35">
      <c r="A362" s="1239" t="s">
        <v>20687</v>
      </c>
    </row>
    <row r="363" spans="1:1" ht="31" x14ac:dyDescent="0.35">
      <c r="A363" s="1239" t="s">
        <v>5840</v>
      </c>
    </row>
    <row r="364" spans="1:1" ht="108.5" x14ac:dyDescent="0.35">
      <c r="A364" s="1239" t="s">
        <v>6555</v>
      </c>
    </row>
    <row r="365" spans="1:1" ht="31" x14ac:dyDescent="0.35">
      <c r="A365" s="1239" t="s">
        <v>5841</v>
      </c>
    </row>
    <row r="366" spans="1:1" ht="46.5" x14ac:dyDescent="0.35">
      <c r="A366" s="1239" t="s">
        <v>20688</v>
      </c>
    </row>
    <row r="367" spans="1:1" ht="62" x14ac:dyDescent="0.35">
      <c r="A367" s="1239" t="s">
        <v>5842</v>
      </c>
    </row>
    <row r="368" spans="1:1" ht="46.5" x14ac:dyDescent="0.35">
      <c r="A368" s="1239" t="s">
        <v>5843</v>
      </c>
    </row>
    <row r="369" spans="1:1" ht="31" x14ac:dyDescent="0.35">
      <c r="A369" s="1239" t="s">
        <v>5844</v>
      </c>
    </row>
    <row r="370" spans="1:1" ht="62" x14ac:dyDescent="0.35">
      <c r="A370" s="1239" t="s">
        <v>6556</v>
      </c>
    </row>
    <row r="371" spans="1:1" x14ac:dyDescent="0.35">
      <c r="A371" s="1239" t="s">
        <v>5845</v>
      </c>
    </row>
    <row r="372" spans="1:1" x14ac:dyDescent="0.35">
      <c r="A372" s="1239" t="s">
        <v>5846</v>
      </c>
    </row>
    <row r="373" spans="1:1" ht="31" x14ac:dyDescent="0.35">
      <c r="A373" s="1239" t="s">
        <v>5847</v>
      </c>
    </row>
    <row r="374" spans="1:1" x14ac:dyDescent="0.35">
      <c r="A374" s="1239" t="s">
        <v>20689</v>
      </c>
    </row>
    <row r="375" spans="1:1" x14ac:dyDescent="0.35">
      <c r="A375" s="1239" t="s">
        <v>3980</v>
      </c>
    </row>
    <row r="376" spans="1:1" x14ac:dyDescent="0.35">
      <c r="A376" s="1239" t="s">
        <v>20690</v>
      </c>
    </row>
    <row r="377" spans="1:1" ht="31" x14ac:dyDescent="0.35">
      <c r="A377" s="1239" t="s">
        <v>20691</v>
      </c>
    </row>
    <row r="378" spans="1:1" ht="31" x14ac:dyDescent="0.35">
      <c r="A378" s="1239" t="s">
        <v>20692</v>
      </c>
    </row>
    <row r="379" spans="1:1" x14ac:dyDescent="0.35">
      <c r="A379" s="1239" t="s">
        <v>5848</v>
      </c>
    </row>
    <row r="380" spans="1:1" ht="46.5" x14ac:dyDescent="0.35">
      <c r="A380" s="1239" t="s">
        <v>5849</v>
      </c>
    </row>
    <row r="381" spans="1:1" ht="31" x14ac:dyDescent="0.35">
      <c r="A381" s="1239" t="s">
        <v>5850</v>
      </c>
    </row>
    <row r="382" spans="1:1" ht="46.5" x14ac:dyDescent="0.35">
      <c r="A382" s="1239" t="s">
        <v>20693</v>
      </c>
    </row>
    <row r="383" spans="1:1" ht="31" x14ac:dyDescent="0.35">
      <c r="A383" s="1239" t="s">
        <v>20694</v>
      </c>
    </row>
    <row r="384" spans="1:1" x14ac:dyDescent="0.35">
      <c r="A384" s="1239" t="s">
        <v>3981</v>
      </c>
    </row>
    <row r="385" spans="1:3" x14ac:dyDescent="0.35">
      <c r="A385" s="1239" t="s">
        <v>5853</v>
      </c>
    </row>
    <row r="386" spans="1:3" x14ac:dyDescent="0.35">
      <c r="A386" s="1239" t="s">
        <v>5855</v>
      </c>
      <c r="B386" s="1236" t="s">
        <v>5854</v>
      </c>
    </row>
    <row r="387" spans="1:3" x14ac:dyDescent="0.35">
      <c r="B387" s="1236" t="s">
        <v>5856</v>
      </c>
      <c r="C387" s="1236" t="s">
        <v>5857</v>
      </c>
    </row>
    <row r="388" spans="1:3" x14ac:dyDescent="0.35">
      <c r="A388" s="1239">
        <v>1</v>
      </c>
      <c r="B388" s="1240">
        <v>0.20833333333333334</v>
      </c>
      <c r="C388" s="1236" t="s">
        <v>5858</v>
      </c>
    </row>
    <row r="389" spans="1:3" x14ac:dyDescent="0.35">
      <c r="A389" s="1239">
        <v>2</v>
      </c>
      <c r="B389" s="1240">
        <v>0.33333333333333331</v>
      </c>
      <c r="C389" s="1236" t="s">
        <v>5859</v>
      </c>
    </row>
    <row r="390" spans="1:3" x14ac:dyDescent="0.35">
      <c r="A390" s="1239">
        <v>3</v>
      </c>
      <c r="B390" s="1236" t="s">
        <v>5860</v>
      </c>
      <c r="C390" s="1236" t="s">
        <v>5861</v>
      </c>
    </row>
    <row r="391" spans="1:3" x14ac:dyDescent="0.35">
      <c r="A391" s="1239">
        <v>4</v>
      </c>
      <c r="B391" s="1236" t="s">
        <v>5860</v>
      </c>
      <c r="C391" s="1236" t="s">
        <v>5862</v>
      </c>
    </row>
    <row r="392" spans="1:3" x14ac:dyDescent="0.35">
      <c r="A392" s="1239">
        <v>5</v>
      </c>
      <c r="B392" s="1236" t="s">
        <v>5860</v>
      </c>
      <c r="C392" s="1236" t="s">
        <v>5863</v>
      </c>
    </row>
    <row r="393" spans="1:3" x14ac:dyDescent="0.35">
      <c r="A393" s="1239">
        <v>6</v>
      </c>
      <c r="B393" s="1236" t="s">
        <v>5864</v>
      </c>
      <c r="C393" s="1236" t="s">
        <v>5865</v>
      </c>
    </row>
    <row r="394" spans="1:3" x14ac:dyDescent="0.35">
      <c r="A394" s="1239">
        <v>9</v>
      </c>
      <c r="B394" s="1236" t="s">
        <v>5866</v>
      </c>
      <c r="C394" s="1236" t="s">
        <v>5867</v>
      </c>
    </row>
    <row r="395" spans="1:3" x14ac:dyDescent="0.35">
      <c r="A395" s="1239">
        <v>10</v>
      </c>
      <c r="B395" s="1236" t="s">
        <v>5868</v>
      </c>
      <c r="C395" s="1236" t="s">
        <v>5869</v>
      </c>
    </row>
    <row r="396" spans="1:3" x14ac:dyDescent="0.35">
      <c r="A396" s="1239">
        <v>12</v>
      </c>
      <c r="B396" s="1236" t="s">
        <v>5870</v>
      </c>
      <c r="C396" s="1236" t="s">
        <v>5869</v>
      </c>
    </row>
    <row r="397" spans="1:3" x14ac:dyDescent="0.35">
      <c r="A397" s="1239">
        <v>15</v>
      </c>
      <c r="B397" s="1236" t="s">
        <v>5871</v>
      </c>
      <c r="C397" s="1236" t="s">
        <v>5872</v>
      </c>
    </row>
    <row r="398" spans="1:3" ht="46.5" x14ac:dyDescent="0.35">
      <c r="A398" s="1239" t="s">
        <v>20695</v>
      </c>
    </row>
    <row r="399" spans="1:3" x14ac:dyDescent="0.35">
      <c r="A399" s="1239" t="s">
        <v>3870</v>
      </c>
    </row>
    <row r="400" spans="1:3" x14ac:dyDescent="0.35">
      <c r="A400" s="1239" t="s">
        <v>5853</v>
      </c>
    </row>
    <row r="401" spans="1:4" x14ac:dyDescent="0.35">
      <c r="A401" s="1239" t="s">
        <v>5873</v>
      </c>
      <c r="B401" s="1236" t="s">
        <v>10585</v>
      </c>
    </row>
    <row r="402" spans="1:4" x14ac:dyDescent="0.35">
      <c r="B402" s="1236" t="s">
        <v>5856</v>
      </c>
      <c r="C402" s="1236" t="s">
        <v>5857</v>
      </c>
      <c r="D402" s="1236" t="s">
        <v>5874</v>
      </c>
    </row>
    <row r="403" spans="1:4" x14ac:dyDescent="0.35">
      <c r="A403" s="1239">
        <v>1</v>
      </c>
      <c r="C403" s="1236" t="s">
        <v>5875</v>
      </c>
    </row>
    <row r="404" spans="1:4" x14ac:dyDescent="0.35">
      <c r="A404" s="1239">
        <v>2</v>
      </c>
      <c r="B404" s="1236" t="s">
        <v>10586</v>
      </c>
      <c r="C404" s="1236" t="s">
        <v>10587</v>
      </c>
      <c r="D404" s="1236" t="s">
        <v>10588</v>
      </c>
    </row>
    <row r="405" spans="1:4" x14ac:dyDescent="0.35">
      <c r="A405" s="1239">
        <v>3</v>
      </c>
      <c r="C405" s="1236" t="s">
        <v>5876</v>
      </c>
      <c r="D405" s="1236" t="s">
        <v>5877</v>
      </c>
    </row>
    <row r="406" spans="1:4" x14ac:dyDescent="0.35">
      <c r="A406" s="1239">
        <v>4</v>
      </c>
      <c r="B406" s="1236" t="s">
        <v>5878</v>
      </c>
      <c r="C406" s="1236" t="s">
        <v>10589</v>
      </c>
    </row>
    <row r="407" spans="1:4" x14ac:dyDescent="0.35">
      <c r="A407" s="1239">
        <v>5</v>
      </c>
    </row>
    <row r="408" spans="1:4" x14ac:dyDescent="0.35">
      <c r="A408" s="1239">
        <v>6</v>
      </c>
      <c r="B408" s="1236" t="s">
        <v>10590</v>
      </c>
      <c r="C408" s="1236" t="s">
        <v>10591</v>
      </c>
      <c r="D408" s="1236" t="s">
        <v>10590</v>
      </c>
    </row>
    <row r="409" spans="1:4" x14ac:dyDescent="0.35">
      <c r="A409" s="1239">
        <v>9</v>
      </c>
      <c r="C409" s="1236" t="s">
        <v>10592</v>
      </c>
    </row>
    <row r="410" spans="1:4" x14ac:dyDescent="0.35">
      <c r="A410" s="1239">
        <v>10</v>
      </c>
      <c r="B410" s="1236" t="s">
        <v>10593</v>
      </c>
      <c r="D410" s="1236" t="s">
        <v>10593</v>
      </c>
    </row>
    <row r="411" spans="1:4" x14ac:dyDescent="0.35">
      <c r="A411" s="1239">
        <v>12</v>
      </c>
      <c r="B411" s="1236" t="s">
        <v>10594</v>
      </c>
      <c r="C411" s="1236" t="s">
        <v>10595</v>
      </c>
      <c r="D411" s="1236" t="s">
        <v>10594</v>
      </c>
    </row>
    <row r="412" spans="1:4" x14ac:dyDescent="0.35">
      <c r="A412" s="1239">
        <v>15</v>
      </c>
    </row>
    <row r="413" spans="1:4" x14ac:dyDescent="0.35">
      <c r="A413" s="1239" t="s">
        <v>20696</v>
      </c>
      <c r="B413" s="1236" t="s">
        <v>20697</v>
      </c>
      <c r="C413" s="1236" t="s">
        <v>20698</v>
      </c>
    </row>
    <row r="414" spans="1:4" x14ac:dyDescent="0.35">
      <c r="B414" s="1236" t="s">
        <v>20699</v>
      </c>
      <c r="C414" s="1236" t="s">
        <v>20700</v>
      </c>
    </row>
    <row r="415" spans="1:4" x14ac:dyDescent="0.35">
      <c r="B415" s="1236" t="s">
        <v>20701</v>
      </c>
      <c r="C415" s="1236" t="s">
        <v>20702</v>
      </c>
    </row>
    <row r="416" spans="1:4" x14ac:dyDescent="0.35">
      <c r="B416" s="1236" t="s">
        <v>12606</v>
      </c>
      <c r="C416" s="1236" t="s">
        <v>20703</v>
      </c>
    </row>
    <row r="417" spans="1:3" x14ac:dyDescent="0.35">
      <c r="B417" s="1236" t="s">
        <v>20704</v>
      </c>
      <c r="C417" s="1236" t="s">
        <v>20705</v>
      </c>
    </row>
    <row r="418" spans="1:3" x14ac:dyDescent="0.35">
      <c r="B418" s="1236" t="s">
        <v>20706</v>
      </c>
      <c r="C418" s="1236" t="s">
        <v>20707</v>
      </c>
    </row>
    <row r="419" spans="1:3" x14ac:dyDescent="0.35">
      <c r="A419" s="1239" t="s">
        <v>5879</v>
      </c>
    </row>
    <row r="420" spans="1:3" ht="46.5" x14ac:dyDescent="0.35">
      <c r="A420" s="1239" t="s">
        <v>20708</v>
      </c>
    </row>
    <row r="421" spans="1:3" x14ac:dyDescent="0.35">
      <c r="A421" s="1239" t="s">
        <v>20709</v>
      </c>
    </row>
    <row r="422" spans="1:3" x14ac:dyDescent="0.35">
      <c r="A422" s="1239" t="s">
        <v>20710</v>
      </c>
    </row>
    <row r="423" spans="1:3" ht="31" x14ac:dyDescent="0.35">
      <c r="A423" s="1239" t="s">
        <v>5888</v>
      </c>
    </row>
    <row r="424" spans="1:3" x14ac:dyDescent="0.35">
      <c r="A424" s="1239" t="s">
        <v>5889</v>
      </c>
    </row>
    <row r="425" spans="1:3" ht="46.5" x14ac:dyDescent="0.35">
      <c r="A425" s="1239" t="s">
        <v>5890</v>
      </c>
    </row>
    <row r="426" spans="1:3" ht="46.5" x14ac:dyDescent="0.35">
      <c r="A426" s="1239" t="s">
        <v>20711</v>
      </c>
    </row>
    <row r="427" spans="1:3" x14ac:dyDescent="0.35">
      <c r="A427" s="1239" t="s">
        <v>5892</v>
      </c>
    </row>
    <row r="428" spans="1:3" ht="62" x14ac:dyDescent="0.35">
      <c r="A428" s="1239" t="s">
        <v>5893</v>
      </c>
    </row>
    <row r="429" spans="1:3" ht="46.5" x14ac:dyDescent="0.35">
      <c r="A429" s="1239" t="s">
        <v>5894</v>
      </c>
    </row>
    <row r="430" spans="1:3" ht="31" x14ac:dyDescent="0.35">
      <c r="A430" s="1239" t="s">
        <v>5895</v>
      </c>
    </row>
    <row r="431" spans="1:3" x14ac:dyDescent="0.35">
      <c r="A431" s="1239" t="s">
        <v>5896</v>
      </c>
    </row>
    <row r="432" spans="1:3" x14ac:dyDescent="0.35">
      <c r="A432" s="1239" t="s">
        <v>5897</v>
      </c>
    </row>
    <row r="433" spans="1:1" ht="31" x14ac:dyDescent="0.35">
      <c r="A433" s="1239" t="s">
        <v>5898</v>
      </c>
    </row>
    <row r="434" spans="1:1" ht="31" x14ac:dyDescent="0.35">
      <c r="A434" s="1239" t="s">
        <v>5899</v>
      </c>
    </row>
    <row r="435" spans="1:1" ht="46.5" x14ac:dyDescent="0.35">
      <c r="A435" s="1239" t="s">
        <v>5900</v>
      </c>
    </row>
    <row r="436" spans="1:1" ht="31" x14ac:dyDescent="0.35">
      <c r="A436" s="1239" t="s">
        <v>20712</v>
      </c>
    </row>
    <row r="437" spans="1:1" x14ac:dyDescent="0.35">
      <c r="A437" s="1239" t="s">
        <v>5902</v>
      </c>
    </row>
    <row r="438" spans="1:1" x14ac:dyDescent="0.35">
      <c r="A438" s="1239" t="s">
        <v>5903</v>
      </c>
    </row>
    <row r="439" spans="1:1" x14ac:dyDescent="0.35">
      <c r="A439" s="1239" t="s">
        <v>5904</v>
      </c>
    </row>
    <row r="440" spans="1:1" x14ac:dyDescent="0.35">
      <c r="A440" s="1239" t="s">
        <v>5905</v>
      </c>
    </row>
    <row r="441" spans="1:1" ht="62" x14ac:dyDescent="0.35">
      <c r="A441" s="1239" t="s">
        <v>5906</v>
      </c>
    </row>
    <row r="442" spans="1:1" x14ac:dyDescent="0.35">
      <c r="A442" s="1239" t="s">
        <v>5907</v>
      </c>
    </row>
    <row r="443" spans="1:1" ht="31" x14ac:dyDescent="0.35">
      <c r="A443" s="1239" t="s">
        <v>20713</v>
      </c>
    </row>
    <row r="444" spans="1:1" x14ac:dyDescent="0.35">
      <c r="A444" s="1239" t="s">
        <v>5910</v>
      </c>
    </row>
    <row r="445" spans="1:1" x14ac:dyDescent="0.35">
      <c r="A445" s="1239" t="s">
        <v>5911</v>
      </c>
    </row>
    <row r="446" spans="1:1" ht="31" x14ac:dyDescent="0.35">
      <c r="A446" s="1239" t="s">
        <v>20714</v>
      </c>
    </row>
    <row r="447" spans="1:1" ht="31" x14ac:dyDescent="0.35">
      <c r="A447" s="1239" t="s">
        <v>5913</v>
      </c>
    </row>
    <row r="448" spans="1:1" x14ac:dyDescent="0.35">
      <c r="A448" s="1239" t="s">
        <v>5914</v>
      </c>
    </row>
    <row r="449" spans="1:1" ht="31" x14ac:dyDescent="0.35">
      <c r="A449" s="1239" t="s">
        <v>5915</v>
      </c>
    </row>
    <row r="450" spans="1:1" ht="31" x14ac:dyDescent="0.35">
      <c r="A450" s="1239" t="s">
        <v>5916</v>
      </c>
    </row>
    <row r="451" spans="1:1" ht="31" x14ac:dyDescent="0.35">
      <c r="A451" s="1239" t="s">
        <v>5917</v>
      </c>
    </row>
    <row r="452" spans="1:1" ht="62" x14ac:dyDescent="0.35">
      <c r="A452" s="1239" t="s">
        <v>20715</v>
      </c>
    </row>
    <row r="453" spans="1:1" x14ac:dyDescent="0.35">
      <c r="A453" s="1239" t="s">
        <v>5919</v>
      </c>
    </row>
    <row r="454" spans="1:1" x14ac:dyDescent="0.35">
      <c r="A454" s="1239" t="s">
        <v>5920</v>
      </c>
    </row>
    <row r="455" spans="1:1" ht="46.5" x14ac:dyDescent="0.35">
      <c r="A455" s="1239" t="s">
        <v>5921</v>
      </c>
    </row>
    <row r="456" spans="1:1" x14ac:dyDescent="0.35">
      <c r="A456" s="1239" t="s">
        <v>20716</v>
      </c>
    </row>
    <row r="457" spans="1:1" x14ac:dyDescent="0.35">
      <c r="A457" s="1239" t="s">
        <v>20717</v>
      </c>
    </row>
    <row r="458" spans="1:1" ht="31" x14ac:dyDescent="0.35">
      <c r="A458" s="1239" t="s">
        <v>5924</v>
      </c>
    </row>
    <row r="459" spans="1:1" ht="77.5" x14ac:dyDescent="0.35">
      <c r="A459" s="1239" t="s">
        <v>5925</v>
      </c>
    </row>
    <row r="460" spans="1:1" x14ac:dyDescent="0.35">
      <c r="A460" s="1239" t="s">
        <v>20718</v>
      </c>
    </row>
    <row r="461" spans="1:1" x14ac:dyDescent="0.35">
      <c r="A461" s="1239" t="s">
        <v>20719</v>
      </c>
    </row>
    <row r="462" spans="1:1" ht="31" x14ac:dyDescent="0.35">
      <c r="A462" s="1239" t="s">
        <v>5928</v>
      </c>
    </row>
    <row r="463" spans="1:1" ht="31" x14ac:dyDescent="0.35">
      <c r="A463" s="1239" t="s">
        <v>5929</v>
      </c>
    </row>
    <row r="464" spans="1:1" x14ac:dyDescent="0.35">
      <c r="A464" s="1239" t="s">
        <v>20720</v>
      </c>
    </row>
    <row r="465" spans="1:1" ht="46.5" x14ac:dyDescent="0.35">
      <c r="A465" s="1239" t="s">
        <v>20721</v>
      </c>
    </row>
    <row r="466" spans="1:1" ht="31" x14ac:dyDescent="0.35">
      <c r="A466" s="1239" t="s">
        <v>5932</v>
      </c>
    </row>
    <row r="467" spans="1:1" x14ac:dyDescent="0.35">
      <c r="A467" s="1239" t="s">
        <v>5933</v>
      </c>
    </row>
    <row r="468" spans="1:1" ht="31" x14ac:dyDescent="0.35">
      <c r="A468" s="1239" t="s">
        <v>5934</v>
      </c>
    </row>
    <row r="469" spans="1:1" ht="31" x14ac:dyDescent="0.35">
      <c r="A469" s="1239" t="s">
        <v>5935</v>
      </c>
    </row>
    <row r="470" spans="1:1" x14ac:dyDescent="0.35">
      <c r="A470" s="1239" t="s">
        <v>5936</v>
      </c>
    </row>
    <row r="471" spans="1:1" x14ac:dyDescent="0.35">
      <c r="A471" s="1239" t="s">
        <v>5937</v>
      </c>
    </row>
    <row r="472" spans="1:1" x14ac:dyDescent="0.35">
      <c r="A472" s="1239" t="s">
        <v>20722</v>
      </c>
    </row>
    <row r="473" spans="1:1" x14ac:dyDescent="0.35">
      <c r="A473" s="1239" t="s">
        <v>5939</v>
      </c>
    </row>
    <row r="474" spans="1:1" x14ac:dyDescent="0.35">
      <c r="A474" s="1239" t="s">
        <v>20723</v>
      </c>
    </row>
    <row r="475" spans="1:1" ht="46.5" x14ac:dyDescent="0.35">
      <c r="A475" s="1239" t="s">
        <v>5941</v>
      </c>
    </row>
    <row r="476" spans="1:1" ht="31" x14ac:dyDescent="0.35">
      <c r="A476" s="1239" t="s">
        <v>5942</v>
      </c>
    </row>
    <row r="477" spans="1:1" x14ac:dyDescent="0.35">
      <c r="A477" s="1239" t="s">
        <v>5943</v>
      </c>
    </row>
    <row r="478" spans="1:1" ht="31" x14ac:dyDescent="0.35">
      <c r="A478" s="1239" t="s">
        <v>20724</v>
      </c>
    </row>
    <row r="479" spans="1:1" x14ac:dyDescent="0.35">
      <c r="A479" s="1239" t="s">
        <v>5946</v>
      </c>
    </row>
    <row r="480" spans="1:1" ht="31" x14ac:dyDescent="0.35">
      <c r="A480" s="1239" t="s">
        <v>5947</v>
      </c>
    </row>
    <row r="481" spans="1:1" x14ac:dyDescent="0.35">
      <c r="A481" s="1239" t="s">
        <v>5948</v>
      </c>
    </row>
    <row r="482" spans="1:1" x14ac:dyDescent="0.35">
      <c r="A482" s="1239" t="s">
        <v>5949</v>
      </c>
    </row>
    <row r="483" spans="1:1" ht="62" x14ac:dyDescent="0.35">
      <c r="A483" s="1239" t="s">
        <v>6557</v>
      </c>
    </row>
    <row r="484" spans="1:1" ht="46.5" x14ac:dyDescent="0.35">
      <c r="A484" s="1239" t="s">
        <v>5950</v>
      </c>
    </row>
    <row r="485" spans="1:1" x14ac:dyDescent="0.35">
      <c r="A485" s="1239" t="s">
        <v>5951</v>
      </c>
    </row>
    <row r="486" spans="1:1" x14ac:dyDescent="0.35">
      <c r="A486" s="1239" t="s">
        <v>5952</v>
      </c>
    </row>
    <row r="487" spans="1:1" ht="31" x14ac:dyDescent="0.35">
      <c r="A487" s="1239" t="s">
        <v>5953</v>
      </c>
    </row>
    <row r="488" spans="1:1" x14ac:dyDescent="0.35">
      <c r="A488" s="1239" t="s">
        <v>5954</v>
      </c>
    </row>
    <row r="489" spans="1:1" ht="31" x14ac:dyDescent="0.35">
      <c r="A489" s="1239" t="s">
        <v>5955</v>
      </c>
    </row>
    <row r="490" spans="1:1" x14ac:dyDescent="0.35">
      <c r="A490" s="1239" t="s">
        <v>20725</v>
      </c>
    </row>
    <row r="491" spans="1:1" x14ac:dyDescent="0.35">
      <c r="A491" s="1239" t="s">
        <v>20726</v>
      </c>
    </row>
    <row r="492" spans="1:1" x14ac:dyDescent="0.35">
      <c r="A492" s="1239" t="s">
        <v>5957</v>
      </c>
    </row>
    <row r="493" spans="1:1" x14ac:dyDescent="0.35">
      <c r="A493" s="1239" t="s">
        <v>20727</v>
      </c>
    </row>
    <row r="494" spans="1:1" ht="31" x14ac:dyDescent="0.35">
      <c r="A494" s="1239" t="s">
        <v>5959</v>
      </c>
    </row>
    <row r="495" spans="1:1" x14ac:dyDescent="0.35">
      <c r="A495" s="1239" t="s">
        <v>5910</v>
      </c>
    </row>
    <row r="496" spans="1:1" x14ac:dyDescent="0.35">
      <c r="A496" s="1239" t="s">
        <v>5960</v>
      </c>
    </row>
    <row r="497" spans="1:1" ht="31" x14ac:dyDescent="0.35">
      <c r="A497" s="1239" t="s">
        <v>5961</v>
      </c>
    </row>
    <row r="498" spans="1:1" ht="31" x14ac:dyDescent="0.35">
      <c r="A498" s="1239" t="s">
        <v>5962</v>
      </c>
    </row>
    <row r="499" spans="1:1" ht="31" x14ac:dyDescent="0.35">
      <c r="A499" s="1239" t="s">
        <v>20728</v>
      </c>
    </row>
    <row r="500" spans="1:1" ht="31" x14ac:dyDescent="0.35">
      <c r="A500" s="1239" t="s">
        <v>5964</v>
      </c>
    </row>
    <row r="501" spans="1:1" ht="31" x14ac:dyDescent="0.35">
      <c r="A501" s="1239" t="s">
        <v>5965</v>
      </c>
    </row>
    <row r="502" spans="1:1" ht="46.5" x14ac:dyDescent="0.35">
      <c r="A502" s="1239" t="s">
        <v>5966</v>
      </c>
    </row>
    <row r="503" spans="1:1" x14ac:dyDescent="0.35">
      <c r="A503" s="1239" t="s">
        <v>5967</v>
      </c>
    </row>
    <row r="504" spans="1:1" x14ac:dyDescent="0.35">
      <c r="A504" s="1239" t="s">
        <v>20729</v>
      </c>
    </row>
    <row r="505" spans="1:1" x14ac:dyDescent="0.35">
      <c r="A505" s="1239" t="s">
        <v>5969</v>
      </c>
    </row>
    <row r="506" spans="1:1" x14ac:dyDescent="0.35">
      <c r="A506" s="1239" t="s">
        <v>5970</v>
      </c>
    </row>
    <row r="507" spans="1:1" ht="46.5" x14ac:dyDescent="0.35">
      <c r="A507" s="1239" t="s">
        <v>5971</v>
      </c>
    </row>
    <row r="508" spans="1:1" x14ac:dyDescent="0.35">
      <c r="A508" s="1239" t="s">
        <v>5943</v>
      </c>
    </row>
    <row r="509" spans="1:1" x14ac:dyDescent="0.35">
      <c r="A509" s="1239" t="s">
        <v>5972</v>
      </c>
    </row>
    <row r="510" spans="1:1" x14ac:dyDescent="0.35">
      <c r="A510" s="1239" t="s">
        <v>5973</v>
      </c>
    </row>
    <row r="511" spans="1:1" ht="77.5" x14ac:dyDescent="0.35">
      <c r="A511" s="1239" t="s">
        <v>5974</v>
      </c>
    </row>
    <row r="512" spans="1:1" ht="46.5" x14ac:dyDescent="0.35">
      <c r="A512" s="1239" t="s">
        <v>20730</v>
      </c>
    </row>
    <row r="513" spans="1:1" ht="31" x14ac:dyDescent="0.35">
      <c r="A513" s="1239" t="s">
        <v>5976</v>
      </c>
    </row>
    <row r="514" spans="1:1" ht="46.5" x14ac:dyDescent="0.35">
      <c r="A514" s="1239" t="s">
        <v>5977</v>
      </c>
    </row>
    <row r="515" spans="1:1" x14ac:dyDescent="0.35">
      <c r="A515" s="1239" t="s">
        <v>5978</v>
      </c>
    </row>
    <row r="516" spans="1:1" ht="31" x14ac:dyDescent="0.35">
      <c r="A516" s="1239" t="s">
        <v>5979</v>
      </c>
    </row>
    <row r="517" spans="1:1" x14ac:dyDescent="0.35">
      <c r="A517" s="1239" t="s">
        <v>5980</v>
      </c>
    </row>
    <row r="518" spans="1:1" x14ac:dyDescent="0.35">
      <c r="A518" s="1239" t="s">
        <v>5981</v>
      </c>
    </row>
    <row r="519" spans="1:1" x14ac:dyDescent="0.35">
      <c r="A519" s="1239" t="s">
        <v>5982</v>
      </c>
    </row>
    <row r="520" spans="1:1" ht="31" x14ac:dyDescent="0.35">
      <c r="A520" s="1239" t="s">
        <v>5983</v>
      </c>
    </row>
    <row r="521" spans="1:1" x14ac:dyDescent="0.35">
      <c r="A521" s="1239" t="s">
        <v>5984</v>
      </c>
    </row>
    <row r="522" spans="1:1" ht="62" x14ac:dyDescent="0.35">
      <c r="A522" s="1239" t="s">
        <v>20731</v>
      </c>
    </row>
    <row r="523" spans="1:1" ht="108.5" x14ac:dyDescent="0.35">
      <c r="A523" s="1239" t="s">
        <v>5986</v>
      </c>
    </row>
    <row r="524" spans="1:1" x14ac:dyDescent="0.35">
      <c r="A524" s="1239" t="s">
        <v>5987</v>
      </c>
    </row>
    <row r="525" spans="1:1" x14ac:dyDescent="0.35">
      <c r="A525" s="1239" t="s">
        <v>5988</v>
      </c>
    </row>
    <row r="526" spans="1:1" ht="31" x14ac:dyDescent="0.35">
      <c r="A526" s="1239" t="s">
        <v>5989</v>
      </c>
    </row>
    <row r="527" spans="1:1" x14ac:dyDescent="0.35">
      <c r="A527" s="1239" t="s">
        <v>5951</v>
      </c>
    </row>
    <row r="528" spans="1:1" x14ac:dyDescent="0.35">
      <c r="A528" s="1239" t="s">
        <v>5990</v>
      </c>
    </row>
    <row r="529" spans="1:1" x14ac:dyDescent="0.35">
      <c r="A529" s="1239" t="s">
        <v>5991</v>
      </c>
    </row>
    <row r="530" spans="1:1" ht="77.5" x14ac:dyDescent="0.35">
      <c r="A530" s="1239" t="s">
        <v>5992</v>
      </c>
    </row>
    <row r="531" spans="1:1" x14ac:dyDescent="0.35">
      <c r="A531" s="1239" t="s">
        <v>5993</v>
      </c>
    </row>
    <row r="532" spans="1:1" ht="31" x14ac:dyDescent="0.35">
      <c r="A532" s="1239" t="s">
        <v>5994</v>
      </c>
    </row>
    <row r="533" spans="1:1" ht="77.5" x14ac:dyDescent="0.35">
      <c r="A533" s="1239" t="s">
        <v>5995</v>
      </c>
    </row>
    <row r="534" spans="1:1" x14ac:dyDescent="0.35">
      <c r="A534" s="1239" t="s">
        <v>5996</v>
      </c>
    </row>
    <row r="535" spans="1:1" ht="46.5" x14ac:dyDescent="0.35">
      <c r="A535" s="1239" t="s">
        <v>5997</v>
      </c>
    </row>
    <row r="536" spans="1:1" ht="31" x14ac:dyDescent="0.35">
      <c r="A536" s="1239" t="s">
        <v>5998</v>
      </c>
    </row>
    <row r="537" spans="1:1" ht="31" x14ac:dyDescent="0.35">
      <c r="A537" s="1239" t="s">
        <v>5999</v>
      </c>
    </row>
    <row r="538" spans="1:1" ht="46.5" x14ac:dyDescent="0.35">
      <c r="A538" s="1239" t="s">
        <v>6000</v>
      </c>
    </row>
    <row r="539" spans="1:1" x14ac:dyDescent="0.35">
      <c r="A539" s="1239" t="s">
        <v>20732</v>
      </c>
    </row>
    <row r="540" spans="1:1" ht="31" x14ac:dyDescent="0.35">
      <c r="A540" s="1239" t="s">
        <v>6002</v>
      </c>
    </row>
    <row r="541" spans="1:1" x14ac:dyDescent="0.35">
      <c r="A541" s="1239" t="s">
        <v>6003</v>
      </c>
    </row>
    <row r="542" spans="1:1" x14ac:dyDescent="0.35">
      <c r="A542" s="1239" t="s">
        <v>6004</v>
      </c>
    </row>
    <row r="543" spans="1:1" x14ac:dyDescent="0.35">
      <c r="A543" s="1239" t="s">
        <v>6005</v>
      </c>
    </row>
    <row r="544" spans="1:1" x14ac:dyDescent="0.35">
      <c r="A544" s="1239" t="s">
        <v>6006</v>
      </c>
    </row>
    <row r="545" spans="1:1" x14ac:dyDescent="0.35">
      <c r="A545" s="1239" t="s">
        <v>20733</v>
      </c>
    </row>
    <row r="546" spans="1:1" ht="31" x14ac:dyDescent="0.35">
      <c r="A546" s="1239" t="s">
        <v>6008</v>
      </c>
    </row>
    <row r="547" spans="1:1" x14ac:dyDescent="0.35">
      <c r="A547" s="1239" t="s">
        <v>6009</v>
      </c>
    </row>
    <row r="548" spans="1:1" x14ac:dyDescent="0.35">
      <c r="A548" s="1239" t="s">
        <v>6010</v>
      </c>
    </row>
    <row r="549" spans="1:1" x14ac:dyDescent="0.35">
      <c r="A549" s="1239" t="s">
        <v>6011</v>
      </c>
    </row>
    <row r="550" spans="1:1" ht="31" x14ac:dyDescent="0.35">
      <c r="A550" s="1239" t="s">
        <v>20734</v>
      </c>
    </row>
    <row r="551" spans="1:1" x14ac:dyDescent="0.35">
      <c r="A551" s="1239" t="s">
        <v>6013</v>
      </c>
    </row>
    <row r="552" spans="1:1" ht="31" x14ac:dyDescent="0.35">
      <c r="A552" s="1239" t="s">
        <v>6014</v>
      </c>
    </row>
    <row r="553" spans="1:1" ht="46.5" x14ac:dyDescent="0.35">
      <c r="A553" s="1239" t="s">
        <v>6015</v>
      </c>
    </row>
    <row r="554" spans="1:1" x14ac:dyDescent="0.35">
      <c r="A554" s="1239" t="s">
        <v>6016</v>
      </c>
    </row>
    <row r="555" spans="1:1" ht="31" x14ac:dyDescent="0.35">
      <c r="A555" s="1239" t="s">
        <v>6017</v>
      </c>
    </row>
    <row r="556" spans="1:1" x14ac:dyDescent="0.35">
      <c r="A556" s="1239" t="s">
        <v>6018</v>
      </c>
    </row>
    <row r="557" spans="1:1" x14ac:dyDescent="0.35">
      <c r="A557" s="1239" t="s">
        <v>6019</v>
      </c>
    </row>
    <row r="558" spans="1:1" x14ac:dyDescent="0.35">
      <c r="A558" s="1239" t="s">
        <v>6020</v>
      </c>
    </row>
    <row r="559" spans="1:1" ht="62" x14ac:dyDescent="0.35">
      <c r="A559" s="1239" t="s">
        <v>6021</v>
      </c>
    </row>
    <row r="560" spans="1:1" ht="93" x14ac:dyDescent="0.35">
      <c r="A560" s="1239" t="s">
        <v>6022</v>
      </c>
    </row>
    <row r="561" spans="1:3" x14ac:dyDescent="0.35">
      <c r="A561" s="1239" t="s">
        <v>6023</v>
      </c>
    </row>
    <row r="562" spans="1:3" ht="46.5" x14ac:dyDescent="0.35">
      <c r="A562" s="1239" t="s">
        <v>6024</v>
      </c>
    </row>
    <row r="563" spans="1:3" ht="31" x14ac:dyDescent="0.35">
      <c r="A563" s="1239" t="s">
        <v>6025</v>
      </c>
    </row>
    <row r="564" spans="1:3" ht="31" x14ac:dyDescent="0.35">
      <c r="A564" s="1239" t="s">
        <v>6026</v>
      </c>
    </row>
    <row r="565" spans="1:3" x14ac:dyDescent="0.35">
      <c r="A565" s="1239" t="s">
        <v>6027</v>
      </c>
    </row>
    <row r="566" spans="1:3" x14ac:dyDescent="0.35">
      <c r="A566" s="1239" t="s">
        <v>6028</v>
      </c>
    </row>
    <row r="567" spans="1:3" ht="31" x14ac:dyDescent="0.35">
      <c r="A567" s="1239" t="s">
        <v>6029</v>
      </c>
    </row>
    <row r="568" spans="1:3" x14ac:dyDescent="0.35">
      <c r="A568" s="1239" t="s">
        <v>6030</v>
      </c>
    </row>
    <row r="569" spans="1:3" ht="31" x14ac:dyDescent="0.35">
      <c r="A569" s="1239" t="s">
        <v>20735</v>
      </c>
    </row>
    <row r="570" spans="1:3" x14ac:dyDescent="0.35">
      <c r="A570" s="1239" t="s">
        <v>6032</v>
      </c>
    </row>
    <row r="571" spans="1:3" x14ac:dyDescent="0.35">
      <c r="A571" s="1239" t="s">
        <v>6033</v>
      </c>
    </row>
    <row r="572" spans="1:3" x14ac:dyDescent="0.35">
      <c r="A572" s="1239" t="s">
        <v>6034</v>
      </c>
      <c r="B572" s="1236" t="s">
        <v>10602</v>
      </c>
    </row>
    <row r="573" spans="1:3" x14ac:dyDescent="0.35">
      <c r="A573" s="1239" t="s">
        <v>6782</v>
      </c>
    </row>
    <row r="574" spans="1:3" x14ac:dyDescent="0.35">
      <c r="A574" s="1239" t="s">
        <v>10603</v>
      </c>
    </row>
    <row r="575" spans="1:3" x14ac:dyDescent="0.35">
      <c r="A575" s="1239" t="s">
        <v>10604</v>
      </c>
      <c r="B575" s="1236" t="s">
        <v>6035</v>
      </c>
    </row>
    <row r="576" spans="1:3" x14ac:dyDescent="0.35">
      <c r="C576" s="1236" t="s">
        <v>10605</v>
      </c>
    </row>
    <row r="577" spans="1:6" x14ac:dyDescent="0.35">
      <c r="A577" s="1239" t="s">
        <v>10606</v>
      </c>
    </row>
    <row r="578" spans="1:6" x14ac:dyDescent="0.35">
      <c r="A578" s="1239" t="s">
        <v>10607</v>
      </c>
    </row>
    <row r="579" spans="1:6" ht="14.5" x14ac:dyDescent="0.35">
      <c r="A579" s="1241" t="s">
        <v>6036</v>
      </c>
      <c r="B579" s="1236" t="s">
        <v>10608</v>
      </c>
    </row>
    <row r="580" spans="1:6" ht="14.5" x14ac:dyDescent="0.35">
      <c r="A580" s="1242" t="s">
        <v>10609</v>
      </c>
    </row>
    <row r="581" spans="1:6" ht="14.5" x14ac:dyDescent="0.35">
      <c r="A581" s="1243" t="s">
        <v>6036</v>
      </c>
    </row>
    <row r="582" spans="1:6" ht="15" thickBot="1" x14ac:dyDescent="0.4">
      <c r="A582" s="1244" t="s">
        <v>6037</v>
      </c>
      <c r="B582" s="1236" t="s">
        <v>6038</v>
      </c>
    </row>
    <row r="583" spans="1:6" ht="13.5" customHeight="1" thickBot="1" x14ac:dyDescent="0.4">
      <c r="A583" s="1245"/>
      <c r="B583" s="1246" t="e">
        <f>- sporák</f>
        <v>#NAME?</v>
      </c>
      <c r="C583" s="1247">
        <v>750</v>
      </c>
      <c r="D583" s="1248">
        <v>200</v>
      </c>
      <c r="E583" s="1248"/>
      <c r="F583" s="1249"/>
    </row>
    <row r="584" spans="1:6" ht="15" thickBot="1" x14ac:dyDescent="0.4">
      <c r="A584" s="1250"/>
      <c r="B584" s="1251" t="e">
        <f>- pařák</f>
        <v>#NAME?</v>
      </c>
      <c r="C584" s="1252">
        <v>300</v>
      </c>
      <c r="D584" s="1252">
        <v>200</v>
      </c>
      <c r="E584" s="1252"/>
      <c r="F584" s="1252"/>
    </row>
    <row r="585" spans="1:6" ht="13.75" customHeight="1" thickBot="1" x14ac:dyDescent="0.4">
      <c r="A585" s="1253"/>
      <c r="B585" s="1254" t="s">
        <v>6039</v>
      </c>
      <c r="C585" s="1255"/>
      <c r="D585" s="1255"/>
      <c r="E585" s="1255"/>
      <c r="F585" s="1255"/>
    </row>
    <row r="586" spans="1:6" ht="13.75" customHeight="1" thickBot="1" x14ac:dyDescent="0.4">
      <c r="A586" s="1253"/>
      <c r="B586" s="1254" t="e">
        <f>- sporák</f>
        <v>#NAME?</v>
      </c>
      <c r="C586" s="1255">
        <v>800</v>
      </c>
      <c r="D586" s="1255">
        <v>200</v>
      </c>
      <c r="E586" s="1255"/>
      <c r="F586" s="1255"/>
    </row>
    <row r="587" spans="1:6" ht="15" thickBot="1" x14ac:dyDescent="0.4">
      <c r="A587" s="1253"/>
      <c r="B587" s="1254" t="e">
        <f>- varný kotel</f>
        <v>#NAME?</v>
      </c>
      <c r="C587" s="1255">
        <v>300</v>
      </c>
      <c r="D587" s="1255">
        <v>200</v>
      </c>
      <c r="E587" s="1255"/>
      <c r="F587" s="1255"/>
    </row>
    <row r="588" spans="1:6" ht="15" thickBot="1" x14ac:dyDescent="0.4">
      <c r="A588" s="1253"/>
      <c r="B588" s="1254" t="s">
        <v>6040</v>
      </c>
      <c r="C588" s="1255"/>
      <c r="D588" s="1255"/>
      <c r="E588" s="1255"/>
      <c r="F588" s="1255"/>
    </row>
    <row r="589" spans="1:6" ht="15" thickBot="1" x14ac:dyDescent="0.4">
      <c r="A589" s="1253"/>
      <c r="B589" s="1254" t="e">
        <f>- zásobníkový ohřívač vody</f>
        <v>#NAME?</v>
      </c>
      <c r="C589" s="1255">
        <v>300</v>
      </c>
      <c r="D589" s="1255">
        <v>200</v>
      </c>
      <c r="E589" s="1255"/>
      <c r="F589" s="1255"/>
    </row>
    <row r="590" spans="1:6" ht="25.5" thickBot="1" x14ac:dyDescent="0.4">
      <c r="A590" s="1253"/>
      <c r="B590" s="1254" t="s">
        <v>6041</v>
      </c>
      <c r="C590" s="1255"/>
      <c r="D590" s="1255"/>
      <c r="E590" s="1255"/>
      <c r="F590" s="1255"/>
    </row>
    <row r="591" spans="1:6" ht="15" thickBot="1" x14ac:dyDescent="0.4">
      <c r="A591" s="1253"/>
      <c r="B591" s="1254" t="e">
        <f>- kamna s varnou plotnou</f>
        <v>#NAME?</v>
      </c>
      <c r="C591" s="1255">
        <v>750</v>
      </c>
      <c r="D591" s="1255">
        <v>100</v>
      </c>
      <c r="E591" s="1255"/>
      <c r="F591" s="1255"/>
    </row>
    <row r="592" spans="1:6" ht="15" thickBot="1" x14ac:dyDescent="0.4">
      <c r="A592" s="1253"/>
      <c r="B592" s="1254" t="e">
        <f>- kamna</f>
        <v>#NAME?</v>
      </c>
      <c r="C592" s="1255">
        <v>500</v>
      </c>
      <c r="D592" s="1255">
        <v>200</v>
      </c>
      <c r="E592" s="1255"/>
      <c r="F592" s="1255"/>
    </row>
    <row r="593" spans="1:6" ht="15" thickBot="1" x14ac:dyDescent="0.4">
      <c r="A593" s="1253"/>
      <c r="B593" s="1254" t="e">
        <f>- kamna na dřevo</f>
        <v>#NAME?</v>
      </c>
      <c r="C593" s="1255">
        <v>500</v>
      </c>
      <c r="D593" s="1255">
        <v>200</v>
      </c>
      <c r="E593" s="1255"/>
      <c r="F593" s="1255"/>
    </row>
    <row r="594" spans="1:6" ht="13.5" customHeight="1" thickBot="1" x14ac:dyDescent="0.4">
      <c r="A594" s="1256"/>
      <c r="B594" s="1257" t="e">
        <f>- krby na dřevo</f>
        <v>#NAME?</v>
      </c>
      <c r="C594" s="1257">
        <v>800</v>
      </c>
      <c r="D594" s="1257">
        <v>200</v>
      </c>
      <c r="E594" s="1257"/>
      <c r="F594" s="1258"/>
    </row>
    <row r="595" spans="1:6" ht="15" thickBot="1" x14ac:dyDescent="0.4">
      <c r="A595" s="1253" t="s">
        <v>6042</v>
      </c>
      <c r="B595" s="1259" t="s">
        <v>10618</v>
      </c>
      <c r="C595" s="1257"/>
      <c r="D595" s="1257"/>
      <c r="E595" s="1257"/>
      <c r="F595" s="1258"/>
    </row>
    <row r="596" spans="1:6" ht="13.75" customHeight="1" thickBot="1" x14ac:dyDescent="0.4">
      <c r="A596" s="1260"/>
      <c r="B596" s="1261" t="e">
        <f>- zásobníkový ohřívač vody na topnou naftu</f>
        <v>#NAME?</v>
      </c>
      <c r="C596" s="1255">
        <v>300</v>
      </c>
      <c r="D596" s="1255">
        <v>200</v>
      </c>
      <c r="E596" s="1255"/>
      <c r="F596" s="1255"/>
    </row>
    <row r="597" spans="1:6" ht="13.75" customHeight="1" thickBot="1" x14ac:dyDescent="0.4">
      <c r="A597" s="1262"/>
      <c r="B597" s="1261" t="s">
        <v>6043</v>
      </c>
      <c r="C597" s="1255"/>
      <c r="D597" s="1255"/>
      <c r="E597" s="1255"/>
      <c r="F597" s="1255"/>
    </row>
    <row r="598" spans="1:6" ht="15" thickBot="1" x14ac:dyDescent="0.4">
      <c r="A598" s="1262"/>
      <c r="B598" s="1261" t="e">
        <f>- kamna s odpařovacím hořákem a s odtahovým hrdlem</f>
        <v>#NAME?</v>
      </c>
      <c r="C598" s="1255">
        <v>500</v>
      </c>
      <c r="D598" s="1255">
        <v>100</v>
      </c>
      <c r="E598" s="1255"/>
      <c r="F598" s="1255"/>
    </row>
    <row r="599" spans="1:6" ht="15" thickBot="1" x14ac:dyDescent="0.4">
      <c r="A599" s="1263"/>
      <c r="B599" s="1261" t="e">
        <f>- kamna s varnou plotnou na topnou naftu</f>
        <v>#NAME?</v>
      </c>
      <c r="C599" s="1255">
        <v>750</v>
      </c>
      <c r="D599" s="1255">
        <v>100</v>
      </c>
      <c r="E599" s="1255"/>
      <c r="F599" s="1255"/>
    </row>
    <row r="600" spans="1:6" ht="39.65" customHeight="1" thickBot="1" x14ac:dyDescent="0.4">
      <c r="A600" s="1253" t="s">
        <v>6044</v>
      </c>
      <c r="B600" s="1259" t="s">
        <v>6045</v>
      </c>
      <c r="C600" s="1257"/>
      <c r="D600" s="1257"/>
      <c r="E600" s="1257"/>
      <c r="F600" s="1258"/>
    </row>
    <row r="601" spans="1:6" ht="25.5" thickBot="1" x14ac:dyDescent="0.4">
      <c r="A601" s="1253"/>
      <c r="B601" s="1261" t="s">
        <v>10622</v>
      </c>
      <c r="C601" s="1255">
        <v>750</v>
      </c>
      <c r="D601" s="1255">
        <v>10</v>
      </c>
      <c r="E601" s="1255"/>
      <c r="F601" s="1255"/>
    </row>
    <row r="602" spans="1:6" ht="13.75" customHeight="1" thickBot="1" x14ac:dyDescent="0.4">
      <c r="A602" s="1253"/>
      <c r="B602" s="1261" t="s">
        <v>10624</v>
      </c>
      <c r="C602" s="1255">
        <v>750</v>
      </c>
      <c r="D602" s="1255">
        <v>10</v>
      </c>
      <c r="E602" s="1255"/>
      <c r="F602" s="1255"/>
    </row>
    <row r="603" spans="1:6" ht="13.75" customHeight="1" thickBot="1" x14ac:dyDescent="0.4">
      <c r="A603" s="1253"/>
      <c r="B603" s="1259"/>
      <c r="C603" s="1257"/>
      <c r="D603" s="1257"/>
      <c r="E603" s="1257"/>
      <c r="F603" s="1258"/>
    </row>
    <row r="604" spans="1:6" ht="15" thickBot="1" x14ac:dyDescent="0.4">
      <c r="A604" s="1253"/>
      <c r="B604" s="1261" t="e">
        <f>- samostatná pečící trouba</f>
        <v>#NAME?</v>
      </c>
      <c r="C604" s="1255">
        <v>50</v>
      </c>
      <c r="D604" s="1255">
        <v>10</v>
      </c>
      <c r="E604" s="1255"/>
      <c r="F604" s="1255"/>
    </row>
    <row r="605" spans="1:6" ht="26.5" customHeight="1" thickBot="1" x14ac:dyDescent="0.4">
      <c r="A605" s="1253"/>
      <c r="B605" s="1259" t="e">
        <f>- rožeň (gril)</f>
        <v>#NAME?</v>
      </c>
      <c r="C605" s="1257">
        <v>500</v>
      </c>
      <c r="D605" s="1257">
        <v>50</v>
      </c>
      <c r="E605" s="1257"/>
      <c r="F605" s="1258"/>
    </row>
    <row r="606" spans="1:6" ht="25.5" thickBot="1" x14ac:dyDescent="0.4">
      <c r="A606" s="1253"/>
      <c r="B606" s="1261" t="s">
        <v>6046</v>
      </c>
      <c r="C606" s="1255"/>
      <c r="D606" s="1255"/>
      <c r="E606" s="1255"/>
      <c r="F606" s="1255"/>
    </row>
    <row r="607" spans="1:6" ht="15.65" customHeight="1" x14ac:dyDescent="0.35">
      <c r="A607" s="1264"/>
      <c r="B607" s="1265" t="e">
        <f>- varný kotel</f>
        <v>#NAME?</v>
      </c>
      <c r="C607" s="1265" t="s">
        <v>6047</v>
      </c>
      <c r="D607" s="1265">
        <v>100</v>
      </c>
      <c r="E607" s="1265"/>
      <c r="F607" s="1266"/>
    </row>
    <row r="608" spans="1:6" ht="15.65" customHeight="1" x14ac:dyDescent="0.35">
      <c r="A608" s="1267"/>
      <c r="B608" s="1268" t="s">
        <v>10622</v>
      </c>
      <c r="C608" s="1268">
        <v>750</v>
      </c>
      <c r="D608" s="1268">
        <v>50</v>
      </c>
      <c r="E608" s="1268"/>
      <c r="F608" s="1269"/>
    </row>
    <row r="609" spans="1:6" ht="15.65" customHeight="1" x14ac:dyDescent="0.35">
      <c r="A609" s="1267"/>
      <c r="B609" s="1268" t="e">
        <f>- pečící skříň</f>
        <v>#NAME?</v>
      </c>
      <c r="C609" s="1268">
        <v>200</v>
      </c>
      <c r="D609" s="1268">
        <v>50</v>
      </c>
      <c r="E609" s="1268"/>
      <c r="F609" s="1269"/>
    </row>
    <row r="610" spans="1:6" ht="13.4" customHeight="1" thickBot="1" x14ac:dyDescent="0.4">
      <c r="A610" s="1270"/>
      <c r="B610" s="1271" t="e">
        <f>- vodní lázeň</f>
        <v>#NAME?</v>
      </c>
      <c r="C610" s="1271">
        <v>100</v>
      </c>
      <c r="D610" s="1271">
        <v>100</v>
      </c>
      <c r="E610" s="1271"/>
      <c r="F610" s="1272"/>
    </row>
    <row r="611" spans="1:6" x14ac:dyDescent="0.35">
      <c r="B611" s="1236" t="e">
        <f>- ohřívací skříň</f>
        <v>#NAME?</v>
      </c>
      <c r="C611" s="1236">
        <v>100</v>
      </c>
      <c r="D611" s="1236">
        <v>100</v>
      </c>
    </row>
    <row r="612" spans="1:6" ht="46.4" customHeight="1" x14ac:dyDescent="0.35">
      <c r="B612" s="1236" t="e">
        <f>- teplý stůl</f>
        <v>#NAME?</v>
      </c>
      <c r="C612" s="1236">
        <v>100</v>
      </c>
      <c r="D612" s="1236">
        <v>100</v>
      </c>
    </row>
    <row r="613" spans="1:6" x14ac:dyDescent="0.35">
      <c r="B613" s="1236" t="e">
        <f>- smažič</f>
        <v>#NAME?</v>
      </c>
      <c r="C613" s="1236">
        <v>500</v>
      </c>
      <c r="D613" s="1236">
        <v>50</v>
      </c>
    </row>
    <row r="614" spans="1:6" x14ac:dyDescent="0.35">
      <c r="B614" s="1236" t="e">
        <f>- opékač</f>
        <v>#NAME?</v>
      </c>
      <c r="C614" s="1236">
        <v>500</v>
      </c>
      <c r="D614" s="1236">
        <v>50</v>
      </c>
    </row>
    <row r="615" spans="1:6" x14ac:dyDescent="0.35">
      <c r="B615" s="1236" t="s">
        <v>6048</v>
      </c>
    </row>
    <row r="616" spans="1:6" x14ac:dyDescent="0.35">
      <c r="B616" s="1236" t="e">
        <f>- průtokové ohřívače</f>
        <v>#NAME?</v>
      </c>
      <c r="C616" s="1236">
        <v>50</v>
      </c>
      <c r="D616" s="1236">
        <v>10</v>
      </c>
    </row>
    <row r="617" spans="1:6" x14ac:dyDescent="0.35">
      <c r="B617" s="1236" t="s">
        <v>6049</v>
      </c>
    </row>
    <row r="618" spans="1:6" x14ac:dyDescent="0.35">
      <c r="B618" s="1236" t="e">
        <f>- topidla</f>
        <v>#NAME?</v>
      </c>
      <c r="C618" s="1236">
        <v>500</v>
      </c>
      <c r="D618" s="1236">
        <v>100</v>
      </c>
    </row>
    <row r="619" spans="1:6" x14ac:dyDescent="0.35">
      <c r="B619" s="1236" t="e">
        <f>- žehlič s topným systémem</f>
        <v>#NAME?</v>
      </c>
      <c r="C619" s="1236">
        <v>100</v>
      </c>
      <c r="D619" s="1236">
        <v>50</v>
      </c>
    </row>
    <row r="620" spans="1:6" x14ac:dyDescent="0.35">
      <c r="B620" s="1236" t="e">
        <f>- průtokový teplovodní kotel</f>
        <v>#NAME?</v>
      </c>
      <c r="C620" s="1236">
        <v>50</v>
      </c>
      <c r="D620" s="1236">
        <v>10</v>
      </c>
    </row>
    <row r="621" spans="1:6" x14ac:dyDescent="0.35">
      <c r="B621" s="1236" t="s">
        <v>6050</v>
      </c>
    </row>
    <row r="622" spans="1:6" x14ac:dyDescent="0.35">
      <c r="B622" s="1236" t="e">
        <f>- chladnička</f>
        <v>#NAME?</v>
      </c>
      <c r="C622" s="1236">
        <v>50</v>
      </c>
      <c r="D622" s="1236">
        <v>10</v>
      </c>
    </row>
    <row r="623" spans="1:6" x14ac:dyDescent="0.35">
      <c r="A623" s="1239" t="s">
        <v>6051</v>
      </c>
      <c r="B623" s="1236" t="s">
        <v>10638</v>
      </c>
      <c r="C623" s="1236">
        <v>200</v>
      </c>
      <c r="D623" s="1236">
        <v>100</v>
      </c>
    </row>
    <row r="624" spans="1:6" x14ac:dyDescent="0.35">
      <c r="B624" s="1236" t="s">
        <v>6052</v>
      </c>
      <c r="C624" s="1236">
        <v>100</v>
      </c>
    </row>
    <row r="625" spans="1:4" x14ac:dyDescent="0.35">
      <c r="A625" s="1239" t="s">
        <v>10639</v>
      </c>
    </row>
    <row r="626" spans="1:4" x14ac:dyDescent="0.35">
      <c r="A626" s="1239" t="s">
        <v>10640</v>
      </c>
    </row>
    <row r="627" spans="1:4" x14ac:dyDescent="0.35">
      <c r="A627" s="1239" t="s">
        <v>10641</v>
      </c>
      <c r="B627" s="1236">
        <v>100</v>
      </c>
    </row>
    <row r="628" spans="1:4" x14ac:dyDescent="0.35">
      <c r="B628" s="1236" t="s">
        <v>6053</v>
      </c>
      <c r="C628" s="1236">
        <v>800</v>
      </c>
      <c r="D628" s="1236">
        <v>100</v>
      </c>
    </row>
    <row r="629" spans="1:4" x14ac:dyDescent="0.35">
      <c r="B629" s="1236" t="s">
        <v>6054</v>
      </c>
      <c r="C629" s="1236">
        <v>500</v>
      </c>
      <c r="D629" s="1236">
        <v>100</v>
      </c>
    </row>
    <row r="630" spans="1:4" x14ac:dyDescent="0.35">
      <c r="A630" s="1239" t="s">
        <v>6055</v>
      </c>
      <c r="B630" s="1236" t="s">
        <v>20736</v>
      </c>
    </row>
    <row r="631" spans="1:4" x14ac:dyDescent="0.35">
      <c r="A631" s="1239" t="s">
        <v>20737</v>
      </c>
      <c r="B631" s="1236">
        <v>500</v>
      </c>
      <c r="C631" s="1236">
        <v>100</v>
      </c>
    </row>
    <row r="632" spans="1:4" x14ac:dyDescent="0.35">
      <c r="B632" s="1236" t="s">
        <v>10646</v>
      </c>
    </row>
    <row r="633" spans="1:4" x14ac:dyDescent="0.35">
      <c r="A633" s="1239" t="e">
        <f>- průtokové ohřívače vody</f>
        <v>#NAME?</v>
      </c>
      <c r="B633" s="1236">
        <v>50</v>
      </c>
      <c r="C633" s="1236">
        <v>10</v>
      </c>
    </row>
    <row r="634" spans="1:4" x14ac:dyDescent="0.35">
      <c r="B634" s="1236" t="s">
        <v>6056</v>
      </c>
    </row>
    <row r="635" spans="1:4" x14ac:dyDescent="0.35">
      <c r="A635" s="1239" t="e">
        <f>- akumulační kamna</f>
        <v>#NAME?</v>
      </c>
      <c r="B635" s="1236">
        <v>500</v>
      </c>
    </row>
    <row r="636" spans="1:4" x14ac:dyDescent="0.35">
      <c r="D636" s="1236">
        <v>100</v>
      </c>
    </row>
    <row r="637" spans="1:4" ht="31" x14ac:dyDescent="0.35">
      <c r="A637" s="1239" t="s">
        <v>10649</v>
      </c>
    </row>
    <row r="638" spans="1:4" x14ac:dyDescent="0.35">
      <c r="A638" s="1239" t="s">
        <v>7690</v>
      </c>
    </row>
    <row r="639" spans="1:4" ht="31" x14ac:dyDescent="0.35">
      <c r="A639" s="1239" t="s">
        <v>20738</v>
      </c>
    </row>
    <row r="640" spans="1:4" ht="31" x14ac:dyDescent="0.35">
      <c r="A640" s="1239" t="s">
        <v>20739</v>
      </c>
    </row>
    <row r="641" spans="1:2" x14ac:dyDescent="0.35">
      <c r="A641" s="1239" t="s">
        <v>20740</v>
      </c>
    </row>
    <row r="642" spans="1:2" ht="31" x14ac:dyDescent="0.35">
      <c r="A642" s="1239" t="s">
        <v>20741</v>
      </c>
    </row>
    <row r="643" spans="1:2" x14ac:dyDescent="0.35">
      <c r="A643" s="1239" t="s">
        <v>20742</v>
      </c>
    </row>
    <row r="644" spans="1:2" x14ac:dyDescent="0.35">
      <c r="A644" s="1239" t="s">
        <v>20743</v>
      </c>
    </row>
    <row r="645" spans="1:2" ht="31" x14ac:dyDescent="0.35">
      <c r="A645" s="1239" t="s">
        <v>20744</v>
      </c>
    </row>
    <row r="646" spans="1:2" ht="62" x14ac:dyDescent="0.35">
      <c r="A646" s="1239" t="s">
        <v>20745</v>
      </c>
    </row>
    <row r="647" spans="1:2" ht="31" x14ac:dyDescent="0.35">
      <c r="A647" s="1239" t="s">
        <v>20746</v>
      </c>
    </row>
    <row r="648" spans="1:2" x14ac:dyDescent="0.35">
      <c r="A648" s="1239" t="s">
        <v>20747</v>
      </c>
    </row>
    <row r="649" spans="1:2" ht="46.5" x14ac:dyDescent="0.35">
      <c r="A649" s="1239" t="s">
        <v>20748</v>
      </c>
      <c r="B649" s="1273"/>
    </row>
    <row r="650" spans="1:2" ht="31" x14ac:dyDescent="0.35">
      <c r="A650" s="1239" t="s">
        <v>20749</v>
      </c>
    </row>
    <row r="651" spans="1:2" ht="31" x14ac:dyDescent="0.35">
      <c r="A651" s="1239" t="s">
        <v>20750</v>
      </c>
    </row>
    <row r="652" spans="1:2" ht="46.5" x14ac:dyDescent="0.35">
      <c r="A652" s="1239" t="s">
        <v>20751</v>
      </c>
    </row>
    <row r="653" spans="1:2" ht="46.5" x14ac:dyDescent="0.35">
      <c r="A653" s="1239" t="s">
        <v>20752</v>
      </c>
    </row>
    <row r="655" spans="1:2" ht="46.5" x14ac:dyDescent="0.35">
      <c r="A655" s="1239" t="s">
        <v>5849</v>
      </c>
    </row>
    <row r="657" spans="1:3" ht="31" x14ac:dyDescent="0.35">
      <c r="A657" s="1239" t="s">
        <v>5850</v>
      </c>
    </row>
    <row r="659" spans="1:3" ht="46.5" x14ac:dyDescent="0.35">
      <c r="A659" s="1239" t="s">
        <v>5851</v>
      </c>
    </row>
    <row r="661" spans="1:3" ht="31" x14ac:dyDescent="0.35">
      <c r="A661" s="1239" t="s">
        <v>5852</v>
      </c>
    </row>
    <row r="663" spans="1:3" x14ac:dyDescent="0.35">
      <c r="A663" s="1239" t="s">
        <v>3981</v>
      </c>
    </row>
    <row r="664" spans="1:3" ht="14.5" x14ac:dyDescent="0.35">
      <c r="A664" s="1243" t="s">
        <v>3981</v>
      </c>
    </row>
    <row r="665" spans="1:3" ht="15" thickBot="1" x14ac:dyDescent="0.4">
      <c r="A665" s="1244"/>
    </row>
    <row r="666" spans="1:3" ht="26.5" customHeight="1" thickBot="1" x14ac:dyDescent="0.4">
      <c r="A666" s="1274" t="s">
        <v>5853</v>
      </c>
      <c r="B666" s="2079" t="s">
        <v>5854</v>
      </c>
      <c r="C666" s="2080"/>
    </row>
    <row r="667" spans="1:3" ht="15" thickBot="1" x14ac:dyDescent="0.4">
      <c r="A667" s="1275" t="s">
        <v>5855</v>
      </c>
      <c r="B667" s="1276" t="s">
        <v>5856</v>
      </c>
      <c r="C667" s="1276" t="s">
        <v>5857</v>
      </c>
    </row>
    <row r="668" spans="1:3" ht="15" thickBot="1" x14ac:dyDescent="0.4">
      <c r="A668" s="1277">
        <v>1</v>
      </c>
      <c r="B668" s="1278">
        <v>0.20833333333333334</v>
      </c>
      <c r="C668" s="1255" t="s">
        <v>5858</v>
      </c>
    </row>
    <row r="669" spans="1:3" ht="15" thickBot="1" x14ac:dyDescent="0.4">
      <c r="A669" s="1277">
        <v>2</v>
      </c>
      <c r="B669" s="1278">
        <v>0.33333333333333331</v>
      </c>
      <c r="C669" s="1255" t="s">
        <v>5859</v>
      </c>
    </row>
    <row r="670" spans="1:3" ht="15" thickBot="1" x14ac:dyDescent="0.4">
      <c r="A670" s="1277">
        <v>3</v>
      </c>
      <c r="B670" s="1255" t="s">
        <v>5860</v>
      </c>
      <c r="C670" s="1255" t="s">
        <v>5861</v>
      </c>
    </row>
    <row r="671" spans="1:3" ht="15" thickBot="1" x14ac:dyDescent="0.4">
      <c r="A671" s="1277">
        <v>4</v>
      </c>
      <c r="B671" s="1255" t="s">
        <v>5860</v>
      </c>
      <c r="C671" s="1255" t="s">
        <v>5862</v>
      </c>
    </row>
    <row r="672" spans="1:3" ht="15" thickBot="1" x14ac:dyDescent="0.4">
      <c r="A672" s="1277">
        <v>5</v>
      </c>
      <c r="B672" s="1255" t="s">
        <v>5860</v>
      </c>
      <c r="C672" s="1255" t="s">
        <v>5863</v>
      </c>
    </row>
    <row r="673" spans="1:4" ht="15" thickBot="1" x14ac:dyDescent="0.4">
      <c r="A673" s="1277">
        <v>6</v>
      </c>
      <c r="B673" s="1255" t="s">
        <v>5864</v>
      </c>
      <c r="C673" s="1255" t="s">
        <v>5865</v>
      </c>
    </row>
    <row r="674" spans="1:4" ht="15" thickBot="1" x14ac:dyDescent="0.4">
      <c r="A674" s="1277">
        <v>9</v>
      </c>
      <c r="B674" s="1255" t="s">
        <v>5866</v>
      </c>
      <c r="C674" s="1255" t="s">
        <v>5867</v>
      </c>
    </row>
    <row r="675" spans="1:4" ht="15" thickBot="1" x14ac:dyDescent="0.4">
      <c r="A675" s="1277">
        <v>10</v>
      </c>
      <c r="B675" s="1255" t="s">
        <v>5868</v>
      </c>
      <c r="C675" s="1255" t="s">
        <v>5869</v>
      </c>
    </row>
    <row r="676" spans="1:4" ht="15" thickBot="1" x14ac:dyDescent="0.4">
      <c r="A676" s="1277">
        <v>12</v>
      </c>
      <c r="B676" s="1255" t="s">
        <v>5870</v>
      </c>
      <c r="C676" s="1255" t="s">
        <v>5869</v>
      </c>
    </row>
    <row r="677" spans="1:4" ht="15" thickBot="1" x14ac:dyDescent="0.4">
      <c r="A677" s="1277">
        <v>15</v>
      </c>
      <c r="B677" s="1255" t="s">
        <v>5871</v>
      </c>
      <c r="C677" s="1255" t="s">
        <v>5872</v>
      </c>
    </row>
    <row r="679" spans="1:4" x14ac:dyDescent="0.35">
      <c r="A679" s="1239" t="s">
        <v>3870</v>
      </c>
    </row>
    <row r="680" spans="1:4" ht="14.5" x14ac:dyDescent="0.35">
      <c r="A680" s="1243" t="s">
        <v>3870</v>
      </c>
    </row>
    <row r="681" spans="1:4" ht="15" thickBot="1" x14ac:dyDescent="0.4">
      <c r="A681" s="1244"/>
    </row>
    <row r="682" spans="1:4" ht="15" thickBot="1" x14ac:dyDescent="0.4">
      <c r="A682" s="1274" t="s">
        <v>5853</v>
      </c>
      <c r="B682" s="2079" t="s">
        <v>10585</v>
      </c>
      <c r="C682" s="2083"/>
      <c r="D682" s="2080"/>
    </row>
    <row r="683" spans="1:4" ht="15" thickBot="1" x14ac:dyDescent="0.4">
      <c r="A683" s="1275" t="s">
        <v>5873</v>
      </c>
      <c r="B683" s="1276" t="s">
        <v>5856</v>
      </c>
      <c r="C683" s="1276" t="s">
        <v>5857</v>
      </c>
      <c r="D683" s="1276" t="s">
        <v>5874</v>
      </c>
    </row>
    <row r="684" spans="1:4" ht="25.5" thickBot="1" x14ac:dyDescent="0.4">
      <c r="A684" s="1277">
        <v>1</v>
      </c>
      <c r="B684" s="1255"/>
      <c r="C684" s="1255" t="s">
        <v>5875</v>
      </c>
      <c r="D684" s="1255"/>
    </row>
    <row r="685" spans="1:4" ht="15" thickBot="1" x14ac:dyDescent="0.4">
      <c r="A685" s="1277">
        <v>2</v>
      </c>
      <c r="B685" s="1255" t="s">
        <v>10586</v>
      </c>
      <c r="C685" s="1255" t="s">
        <v>10587</v>
      </c>
      <c r="D685" s="1255" t="s">
        <v>10588</v>
      </c>
    </row>
    <row r="686" spans="1:4" ht="25.5" thickBot="1" x14ac:dyDescent="0.4">
      <c r="A686" s="1277" t="s">
        <v>3493</v>
      </c>
      <c r="B686" s="1255"/>
      <c r="C686" s="1255" t="s">
        <v>5876</v>
      </c>
      <c r="D686" s="1255" t="s">
        <v>5877</v>
      </c>
    </row>
    <row r="687" spans="1:4" ht="15" thickBot="1" x14ac:dyDescent="0.4">
      <c r="A687" s="1277">
        <v>4</v>
      </c>
      <c r="B687" s="1255" t="s">
        <v>5878</v>
      </c>
      <c r="C687" s="1255" t="s">
        <v>10589</v>
      </c>
      <c r="D687" s="1255"/>
    </row>
    <row r="688" spans="1:4" ht="15" thickBot="1" x14ac:dyDescent="0.4">
      <c r="A688" s="1277">
        <v>5</v>
      </c>
      <c r="B688" s="1255"/>
      <c r="C688" s="1255"/>
      <c r="D688" s="1255"/>
    </row>
    <row r="689" spans="1:4" ht="15" thickBot="1" x14ac:dyDescent="0.4">
      <c r="A689" s="1277">
        <v>6</v>
      </c>
      <c r="B689" s="1255" t="s">
        <v>10590</v>
      </c>
      <c r="C689" s="1255" t="s">
        <v>10591</v>
      </c>
      <c r="D689" s="1255" t="s">
        <v>10590</v>
      </c>
    </row>
    <row r="690" spans="1:4" ht="15" thickBot="1" x14ac:dyDescent="0.4">
      <c r="A690" s="1277">
        <v>9</v>
      </c>
      <c r="B690" s="1255"/>
      <c r="C690" s="1255" t="s">
        <v>10592</v>
      </c>
      <c r="D690" s="1255"/>
    </row>
    <row r="691" spans="1:4" ht="15" thickBot="1" x14ac:dyDescent="0.4">
      <c r="A691" s="1277">
        <v>10</v>
      </c>
      <c r="B691" s="1255" t="s">
        <v>10593</v>
      </c>
      <c r="C691" s="1255"/>
      <c r="D691" s="1255" t="s">
        <v>10593</v>
      </c>
    </row>
    <row r="692" spans="1:4" ht="15" thickBot="1" x14ac:dyDescent="0.4">
      <c r="A692" s="1277">
        <v>12</v>
      </c>
      <c r="B692" s="1255" t="s">
        <v>10594</v>
      </c>
      <c r="C692" s="1255" t="s">
        <v>10595</v>
      </c>
      <c r="D692" s="1255" t="s">
        <v>10594</v>
      </c>
    </row>
    <row r="693" spans="1:4" ht="15" thickBot="1" x14ac:dyDescent="0.4">
      <c r="A693" s="1277">
        <v>15</v>
      </c>
      <c r="B693" s="1279"/>
      <c r="C693" s="1279"/>
      <c r="D693" s="1280"/>
    </row>
    <row r="696" spans="1:4" ht="14.5" x14ac:dyDescent="0.35">
      <c r="A696" s="1244" t="s">
        <v>10596</v>
      </c>
      <c r="B696" s="1281"/>
      <c r="C696" s="1281"/>
    </row>
    <row r="697" spans="1:4" ht="14.5" x14ac:dyDescent="0.35">
      <c r="A697" s="1282" t="s">
        <v>10597</v>
      </c>
      <c r="B697" s="1281"/>
      <c r="C697" s="1281"/>
    </row>
    <row r="698" spans="1:4" ht="14.5" x14ac:dyDescent="0.35">
      <c r="A698" s="1282" t="s">
        <v>10598</v>
      </c>
      <c r="B698" s="1281"/>
      <c r="C698" s="1281"/>
    </row>
    <row r="699" spans="1:4" ht="14.5" x14ac:dyDescent="0.35">
      <c r="A699" s="1282" t="s">
        <v>10599</v>
      </c>
      <c r="B699" s="1281"/>
      <c r="C699" s="1281"/>
    </row>
    <row r="700" spans="1:4" ht="14.5" x14ac:dyDescent="0.35">
      <c r="A700" s="1282" t="s">
        <v>10600</v>
      </c>
      <c r="B700" s="1281"/>
      <c r="C700" s="1281"/>
    </row>
    <row r="701" spans="1:4" ht="14.5" x14ac:dyDescent="0.35">
      <c r="A701" s="1282" t="s">
        <v>10601</v>
      </c>
      <c r="B701" s="1281"/>
      <c r="C701" s="1281"/>
    </row>
    <row r="702" spans="1:4" x14ac:dyDescent="0.35">
      <c r="A702" s="1239" t="s">
        <v>5879</v>
      </c>
    </row>
    <row r="704" spans="1:4" x14ac:dyDescent="0.35">
      <c r="A704" s="1239" t="s">
        <v>5880</v>
      </c>
    </row>
    <row r="705" spans="1:1" x14ac:dyDescent="0.35">
      <c r="A705" s="1239" t="s">
        <v>5881</v>
      </c>
    </row>
    <row r="706" spans="1:1" x14ac:dyDescent="0.35">
      <c r="A706" s="1239" t="s">
        <v>5882</v>
      </c>
    </row>
    <row r="707" spans="1:1" x14ac:dyDescent="0.35">
      <c r="A707" s="1239" t="s">
        <v>5883</v>
      </c>
    </row>
    <row r="708" spans="1:1" x14ac:dyDescent="0.35">
      <c r="A708" s="1239" t="s">
        <v>5884</v>
      </c>
    </row>
    <row r="709" spans="1:1" x14ac:dyDescent="0.35">
      <c r="A709" s="1239" t="s">
        <v>5885</v>
      </c>
    </row>
    <row r="710" spans="1:1" x14ac:dyDescent="0.35">
      <c r="A710" s="1239" t="s">
        <v>5886</v>
      </c>
    </row>
    <row r="711" spans="1:1" x14ac:dyDescent="0.35">
      <c r="A711" s="1239" t="s">
        <v>5887</v>
      </c>
    </row>
    <row r="713" spans="1:1" ht="31" x14ac:dyDescent="0.35">
      <c r="A713" s="1239" t="s">
        <v>5888</v>
      </c>
    </row>
    <row r="715" spans="1:1" x14ac:dyDescent="0.35">
      <c r="A715" s="1239" t="s">
        <v>5889</v>
      </c>
    </row>
    <row r="717" spans="1:1" ht="46.5" x14ac:dyDescent="0.35">
      <c r="A717" s="1239" t="s">
        <v>5890</v>
      </c>
    </row>
    <row r="719" spans="1:1" ht="46.5" x14ac:dyDescent="0.35">
      <c r="A719" s="1239" t="s">
        <v>5891</v>
      </c>
    </row>
    <row r="721" spans="1:1" x14ac:dyDescent="0.35">
      <c r="A721" s="1239" t="s">
        <v>5892</v>
      </c>
    </row>
    <row r="723" spans="1:1" ht="62" x14ac:dyDescent="0.35">
      <c r="A723" s="1239" t="s">
        <v>5893</v>
      </c>
    </row>
    <row r="725" spans="1:1" ht="46.5" x14ac:dyDescent="0.35">
      <c r="A725" s="1239" t="s">
        <v>5894</v>
      </c>
    </row>
    <row r="727" spans="1:1" ht="31" x14ac:dyDescent="0.35">
      <c r="A727" s="1239" t="s">
        <v>5895</v>
      </c>
    </row>
    <row r="729" spans="1:1" x14ac:dyDescent="0.35">
      <c r="A729" s="1239" t="s">
        <v>5896</v>
      </c>
    </row>
    <row r="731" spans="1:1" x14ac:dyDescent="0.35">
      <c r="A731" s="1239" t="s">
        <v>5897</v>
      </c>
    </row>
    <row r="733" spans="1:1" ht="31" x14ac:dyDescent="0.35">
      <c r="A733" s="1239" t="s">
        <v>5898</v>
      </c>
    </row>
    <row r="735" spans="1:1" ht="31" x14ac:dyDescent="0.35">
      <c r="A735" s="1239" t="s">
        <v>5899</v>
      </c>
    </row>
    <row r="737" spans="1:1" ht="46.5" x14ac:dyDescent="0.35">
      <c r="A737" s="1239" t="s">
        <v>5900</v>
      </c>
    </row>
    <row r="739" spans="1:1" ht="31" x14ac:dyDescent="0.35">
      <c r="A739" s="1239" t="s">
        <v>5901</v>
      </c>
    </row>
    <row r="743" spans="1:1" x14ac:dyDescent="0.35">
      <c r="A743" s="1239" t="s">
        <v>5902</v>
      </c>
    </row>
    <row r="745" spans="1:1" x14ac:dyDescent="0.35">
      <c r="A745" s="1239" t="s">
        <v>5903</v>
      </c>
    </row>
    <row r="747" spans="1:1" x14ac:dyDescent="0.35">
      <c r="A747" s="1239" t="s">
        <v>5904</v>
      </c>
    </row>
    <row r="749" spans="1:1" x14ac:dyDescent="0.35">
      <c r="A749" s="1239" t="s">
        <v>5905</v>
      </c>
    </row>
    <row r="751" spans="1:1" ht="62" x14ac:dyDescent="0.35">
      <c r="A751" s="1239" t="s">
        <v>5906</v>
      </c>
    </row>
    <row r="755" spans="1:1" x14ac:dyDescent="0.35">
      <c r="A755" s="1239" t="s">
        <v>5907</v>
      </c>
    </row>
    <row r="757" spans="1:1" ht="31" x14ac:dyDescent="0.35">
      <c r="A757" s="1239" t="s">
        <v>5908</v>
      </c>
    </row>
    <row r="758" spans="1:1" x14ac:dyDescent="0.35">
      <c r="A758" s="1239" t="s">
        <v>5909</v>
      </c>
    </row>
    <row r="760" spans="1:1" x14ac:dyDescent="0.35">
      <c r="A760" s="1239" t="s">
        <v>5910</v>
      </c>
    </row>
    <row r="761" spans="1:1" x14ac:dyDescent="0.35">
      <c r="A761" s="1239" t="s">
        <v>5911</v>
      </c>
    </row>
    <row r="763" spans="1:1" ht="31" x14ac:dyDescent="0.35">
      <c r="A763" s="1239" t="s">
        <v>5912</v>
      </c>
    </row>
    <row r="765" spans="1:1" ht="31" x14ac:dyDescent="0.35">
      <c r="A765" s="1239" t="s">
        <v>5913</v>
      </c>
    </row>
    <row r="767" spans="1:1" x14ac:dyDescent="0.35">
      <c r="A767" s="1239" t="s">
        <v>5914</v>
      </c>
    </row>
    <row r="769" spans="1:1" ht="31" x14ac:dyDescent="0.35">
      <c r="A769" s="1239" t="s">
        <v>5915</v>
      </c>
    </row>
    <row r="771" spans="1:1" ht="31" x14ac:dyDescent="0.35">
      <c r="A771" s="1239" t="s">
        <v>5916</v>
      </c>
    </row>
    <row r="773" spans="1:1" ht="31" x14ac:dyDescent="0.35">
      <c r="A773" s="1239" t="s">
        <v>5917</v>
      </c>
    </row>
    <row r="775" spans="1:1" ht="62" x14ac:dyDescent="0.35">
      <c r="A775" s="1239" t="s">
        <v>5918</v>
      </c>
    </row>
    <row r="777" spans="1:1" x14ac:dyDescent="0.35">
      <c r="A777" s="1239" t="s">
        <v>5919</v>
      </c>
    </row>
    <row r="779" spans="1:1" x14ac:dyDescent="0.35">
      <c r="A779" s="1239" t="s">
        <v>5920</v>
      </c>
    </row>
    <row r="781" spans="1:1" ht="46.5" x14ac:dyDescent="0.35">
      <c r="A781" s="1239" t="s">
        <v>5921</v>
      </c>
    </row>
    <row r="783" spans="1:1" x14ac:dyDescent="0.35">
      <c r="A783" s="1239" t="s">
        <v>5922</v>
      </c>
    </row>
    <row r="785" spans="1:1" x14ac:dyDescent="0.35">
      <c r="A785" s="1239" t="s">
        <v>5923</v>
      </c>
    </row>
    <row r="787" spans="1:1" ht="31" x14ac:dyDescent="0.35">
      <c r="A787" s="1239" t="s">
        <v>5924</v>
      </c>
    </row>
    <row r="789" spans="1:1" ht="77.5" x14ac:dyDescent="0.35">
      <c r="A789" s="1239" t="s">
        <v>5925</v>
      </c>
    </row>
    <row r="791" spans="1:1" x14ac:dyDescent="0.35">
      <c r="A791" s="1239" t="s">
        <v>5926</v>
      </c>
    </row>
    <row r="793" spans="1:1" x14ac:dyDescent="0.35">
      <c r="A793" s="1239" t="s">
        <v>5927</v>
      </c>
    </row>
    <row r="795" spans="1:1" ht="31" x14ac:dyDescent="0.35">
      <c r="A795" s="1239" t="s">
        <v>5928</v>
      </c>
    </row>
    <row r="797" spans="1:1" ht="31" x14ac:dyDescent="0.35">
      <c r="A797" s="1239" t="s">
        <v>5929</v>
      </c>
    </row>
    <row r="799" spans="1:1" x14ac:dyDescent="0.35">
      <c r="A799" s="1239" t="s">
        <v>5930</v>
      </c>
    </row>
    <row r="801" spans="1:1" ht="46.5" x14ac:dyDescent="0.35">
      <c r="A801" s="1239" t="s">
        <v>5931</v>
      </c>
    </row>
    <row r="803" spans="1:1" ht="31" x14ac:dyDescent="0.35">
      <c r="A803" s="1239" t="s">
        <v>5932</v>
      </c>
    </row>
    <row r="805" spans="1:1" x14ac:dyDescent="0.35">
      <c r="A805" s="1239" t="s">
        <v>5933</v>
      </c>
    </row>
    <row r="807" spans="1:1" ht="31" x14ac:dyDescent="0.35">
      <c r="A807" s="1239" t="s">
        <v>5934</v>
      </c>
    </row>
    <row r="809" spans="1:1" ht="31" x14ac:dyDescent="0.35">
      <c r="A809" s="1239" t="s">
        <v>5935</v>
      </c>
    </row>
    <row r="811" spans="1:1" x14ac:dyDescent="0.35">
      <c r="A811" s="1239" t="s">
        <v>5936</v>
      </c>
    </row>
    <row r="813" spans="1:1" x14ac:dyDescent="0.35">
      <c r="A813" s="1239" t="s">
        <v>5937</v>
      </c>
    </row>
    <row r="815" spans="1:1" x14ac:dyDescent="0.35">
      <c r="A815" s="1239" t="s">
        <v>5938</v>
      </c>
    </row>
    <row r="817" spans="1:1" x14ac:dyDescent="0.35">
      <c r="A817" s="1239" t="s">
        <v>5939</v>
      </c>
    </row>
    <row r="819" spans="1:1" x14ac:dyDescent="0.35">
      <c r="A819" s="1239" t="s">
        <v>5940</v>
      </c>
    </row>
    <row r="821" spans="1:1" ht="46.5" x14ac:dyDescent="0.35">
      <c r="A821" s="1239" t="s">
        <v>5941</v>
      </c>
    </row>
    <row r="823" spans="1:1" ht="31" x14ac:dyDescent="0.35">
      <c r="A823" s="1239" t="s">
        <v>5942</v>
      </c>
    </row>
    <row r="825" spans="1:1" x14ac:dyDescent="0.35">
      <c r="A825" s="1239" t="s">
        <v>5943</v>
      </c>
    </row>
    <row r="826" spans="1:1" x14ac:dyDescent="0.35">
      <c r="A826" s="1239" t="s">
        <v>5944</v>
      </c>
    </row>
    <row r="827" spans="1:1" x14ac:dyDescent="0.35">
      <c r="A827" s="1239" t="s">
        <v>5945</v>
      </c>
    </row>
    <row r="829" spans="1:1" x14ac:dyDescent="0.35">
      <c r="A829" s="1239" t="s">
        <v>5946</v>
      </c>
    </row>
    <row r="831" spans="1:1" ht="31" x14ac:dyDescent="0.35">
      <c r="A831" s="1239" t="s">
        <v>5947</v>
      </c>
    </row>
    <row r="833" spans="1:1" x14ac:dyDescent="0.35">
      <c r="A833" s="1239" t="s">
        <v>5948</v>
      </c>
    </row>
    <row r="835" spans="1:1" x14ac:dyDescent="0.35">
      <c r="A835" s="1239" t="s">
        <v>5949</v>
      </c>
    </row>
    <row r="837" spans="1:1" ht="62" x14ac:dyDescent="0.35">
      <c r="A837" s="1239" t="s">
        <v>6557</v>
      </c>
    </row>
    <row r="839" spans="1:1" ht="46.5" x14ac:dyDescent="0.35">
      <c r="A839" s="1239" t="s">
        <v>5950</v>
      </c>
    </row>
    <row r="841" spans="1:1" x14ac:dyDescent="0.35">
      <c r="A841" s="1239" t="s">
        <v>5951</v>
      </c>
    </row>
    <row r="842" spans="1:1" x14ac:dyDescent="0.35">
      <c r="A842" s="1239" t="s">
        <v>5952</v>
      </c>
    </row>
    <row r="844" spans="1:1" ht="31" x14ac:dyDescent="0.35">
      <c r="A844" s="1239" t="s">
        <v>5953</v>
      </c>
    </row>
    <row r="846" spans="1:1" x14ac:dyDescent="0.35">
      <c r="A846" s="1239" t="s">
        <v>5954</v>
      </c>
    </row>
    <row r="848" spans="1:1" ht="31" x14ac:dyDescent="0.35">
      <c r="A848" s="1239" t="s">
        <v>5955</v>
      </c>
    </row>
    <row r="850" spans="1:1" ht="31" x14ac:dyDescent="0.35">
      <c r="A850" s="1239" t="s">
        <v>5956</v>
      </c>
    </row>
    <row r="854" spans="1:1" x14ac:dyDescent="0.35">
      <c r="A854" s="1239" t="s">
        <v>5957</v>
      </c>
    </row>
    <row r="856" spans="1:1" x14ac:dyDescent="0.35">
      <c r="A856" s="1239" t="s">
        <v>5944</v>
      </c>
    </row>
    <row r="857" spans="1:1" x14ac:dyDescent="0.35">
      <c r="A857" s="1239" t="s">
        <v>5958</v>
      </c>
    </row>
    <row r="859" spans="1:1" ht="31" x14ac:dyDescent="0.35">
      <c r="A859" s="1239" t="s">
        <v>5959</v>
      </c>
    </row>
    <row r="862" spans="1:1" x14ac:dyDescent="0.35">
      <c r="A862" s="1239" t="s">
        <v>5910</v>
      </c>
    </row>
    <row r="863" spans="1:1" x14ac:dyDescent="0.35">
      <c r="A863" s="1239" t="s">
        <v>5960</v>
      </c>
    </row>
    <row r="865" spans="1:1" ht="31" x14ac:dyDescent="0.35">
      <c r="A865" s="1239" t="s">
        <v>5961</v>
      </c>
    </row>
    <row r="867" spans="1:1" ht="31" x14ac:dyDescent="0.35">
      <c r="A867" s="1239" t="s">
        <v>5962</v>
      </c>
    </row>
    <row r="869" spans="1:1" ht="31" x14ac:dyDescent="0.35">
      <c r="A869" s="1239" t="s">
        <v>5963</v>
      </c>
    </row>
    <row r="871" spans="1:1" ht="31" x14ac:dyDescent="0.35">
      <c r="A871" s="1239" t="s">
        <v>5964</v>
      </c>
    </row>
    <row r="873" spans="1:1" ht="31" x14ac:dyDescent="0.35">
      <c r="A873" s="1239" t="s">
        <v>5965</v>
      </c>
    </row>
    <row r="875" spans="1:1" ht="46.5" x14ac:dyDescent="0.35">
      <c r="A875" s="1239" t="s">
        <v>5966</v>
      </c>
    </row>
    <row r="877" spans="1:1" x14ac:dyDescent="0.35">
      <c r="A877" s="1239" t="s">
        <v>5967</v>
      </c>
    </row>
    <row r="879" spans="1:1" x14ac:dyDescent="0.35">
      <c r="A879" s="1239" t="s">
        <v>5968</v>
      </c>
    </row>
    <row r="881" spans="1:1" x14ac:dyDescent="0.35">
      <c r="A881" s="1239" t="s">
        <v>5969</v>
      </c>
    </row>
    <row r="883" spans="1:1" x14ac:dyDescent="0.35">
      <c r="A883" s="1239" t="s">
        <v>5970</v>
      </c>
    </row>
    <row r="885" spans="1:1" ht="46.5" x14ac:dyDescent="0.35">
      <c r="A885" s="1239" t="s">
        <v>5971</v>
      </c>
    </row>
    <row r="888" spans="1:1" x14ac:dyDescent="0.35">
      <c r="A888" s="1239" t="s">
        <v>5943</v>
      </c>
    </row>
    <row r="889" spans="1:1" x14ac:dyDescent="0.35">
      <c r="A889" s="1239" t="s">
        <v>5972</v>
      </c>
    </row>
    <row r="891" spans="1:1" x14ac:dyDescent="0.35">
      <c r="A891" s="1239" t="s">
        <v>5973</v>
      </c>
    </row>
    <row r="893" spans="1:1" ht="77.5" x14ac:dyDescent="0.35">
      <c r="A893" s="1239" t="s">
        <v>5974</v>
      </c>
    </row>
    <row r="895" spans="1:1" ht="46.5" x14ac:dyDescent="0.35">
      <c r="A895" s="1239" t="s">
        <v>5975</v>
      </c>
    </row>
    <row r="897" spans="1:1" ht="31" x14ac:dyDescent="0.35">
      <c r="A897" s="1239" t="s">
        <v>5976</v>
      </c>
    </row>
    <row r="899" spans="1:1" ht="46.5" x14ac:dyDescent="0.35">
      <c r="A899" s="1239" t="s">
        <v>5977</v>
      </c>
    </row>
    <row r="901" spans="1:1" x14ac:dyDescent="0.35">
      <c r="A901" s="1239" t="s">
        <v>5978</v>
      </c>
    </row>
    <row r="903" spans="1:1" ht="31" x14ac:dyDescent="0.35">
      <c r="A903" s="1239" t="s">
        <v>5979</v>
      </c>
    </row>
    <row r="905" spans="1:1" x14ac:dyDescent="0.35">
      <c r="A905" s="1239" t="s">
        <v>5980</v>
      </c>
    </row>
    <row r="907" spans="1:1" x14ac:dyDescent="0.35">
      <c r="A907" s="1239" t="s">
        <v>5981</v>
      </c>
    </row>
    <row r="909" spans="1:1" x14ac:dyDescent="0.35">
      <c r="A909" s="1239" t="s">
        <v>5982</v>
      </c>
    </row>
    <row r="911" spans="1:1" ht="31" x14ac:dyDescent="0.35">
      <c r="A911" s="1239" t="s">
        <v>5983</v>
      </c>
    </row>
    <row r="913" spans="1:1" x14ac:dyDescent="0.35">
      <c r="A913" s="1239" t="s">
        <v>5984</v>
      </c>
    </row>
    <row r="915" spans="1:1" ht="62" x14ac:dyDescent="0.35">
      <c r="A915" s="1239" t="s">
        <v>5985</v>
      </c>
    </row>
    <row r="917" spans="1:1" ht="108.5" x14ac:dyDescent="0.35">
      <c r="A917" s="1239" t="s">
        <v>5986</v>
      </c>
    </row>
    <row r="919" spans="1:1" x14ac:dyDescent="0.35">
      <c r="A919" s="1239" t="s">
        <v>5987</v>
      </c>
    </row>
    <row r="921" spans="1:1" x14ac:dyDescent="0.35">
      <c r="A921" s="1239" t="s">
        <v>5988</v>
      </c>
    </row>
    <row r="923" spans="1:1" ht="31" x14ac:dyDescent="0.35">
      <c r="A923" s="1239" t="s">
        <v>5989</v>
      </c>
    </row>
    <row r="926" spans="1:1" x14ac:dyDescent="0.35">
      <c r="A926" s="1239" t="s">
        <v>5951</v>
      </c>
    </row>
    <row r="927" spans="1:1" x14ac:dyDescent="0.35">
      <c r="A927" s="1239" t="s">
        <v>5990</v>
      </c>
    </row>
    <row r="929" spans="1:1" x14ac:dyDescent="0.35">
      <c r="A929" s="1239" t="s">
        <v>5991</v>
      </c>
    </row>
    <row r="931" spans="1:1" ht="77.5" x14ac:dyDescent="0.35">
      <c r="A931" s="1239" t="s">
        <v>5992</v>
      </c>
    </row>
    <row r="933" spans="1:1" x14ac:dyDescent="0.35">
      <c r="A933" s="1239" t="s">
        <v>5993</v>
      </c>
    </row>
    <row r="935" spans="1:1" ht="31" x14ac:dyDescent="0.35">
      <c r="A935" s="1239" t="s">
        <v>5994</v>
      </c>
    </row>
    <row r="937" spans="1:1" ht="77.5" x14ac:dyDescent="0.35">
      <c r="A937" s="1239" t="s">
        <v>5995</v>
      </c>
    </row>
    <row r="939" spans="1:1" x14ac:dyDescent="0.35">
      <c r="A939" s="1239" t="s">
        <v>5996</v>
      </c>
    </row>
    <row r="941" spans="1:1" ht="46.5" x14ac:dyDescent="0.35">
      <c r="A941" s="1239" t="s">
        <v>5997</v>
      </c>
    </row>
    <row r="943" spans="1:1" ht="31" x14ac:dyDescent="0.35">
      <c r="A943" s="1239" t="s">
        <v>5998</v>
      </c>
    </row>
    <row r="945" spans="1:1" ht="31" x14ac:dyDescent="0.35">
      <c r="A945" s="1239" t="s">
        <v>5999</v>
      </c>
    </row>
    <row r="947" spans="1:1" ht="46.5" x14ac:dyDescent="0.35">
      <c r="A947" s="1239" t="s">
        <v>6000</v>
      </c>
    </row>
    <row r="949" spans="1:1" x14ac:dyDescent="0.35">
      <c r="A949" s="1239" t="s">
        <v>6001</v>
      </c>
    </row>
    <row r="951" spans="1:1" ht="31" x14ac:dyDescent="0.35">
      <c r="A951" s="1239" t="s">
        <v>6002</v>
      </c>
    </row>
    <row r="953" spans="1:1" x14ac:dyDescent="0.35">
      <c r="A953" s="1239" t="s">
        <v>6003</v>
      </c>
    </row>
    <row r="955" spans="1:1" x14ac:dyDescent="0.35">
      <c r="A955" s="1239" t="s">
        <v>6004</v>
      </c>
    </row>
    <row r="957" spans="1:1" x14ac:dyDescent="0.35">
      <c r="A957" s="1239" t="s">
        <v>6005</v>
      </c>
    </row>
    <row r="959" spans="1:1" x14ac:dyDescent="0.35">
      <c r="A959" s="1239" t="s">
        <v>6006</v>
      </c>
    </row>
    <row r="961" spans="1:1" x14ac:dyDescent="0.35">
      <c r="A961" s="1239" t="s">
        <v>6007</v>
      </c>
    </row>
    <row r="963" spans="1:1" ht="31" x14ac:dyDescent="0.35">
      <c r="A963" s="1239" t="s">
        <v>6008</v>
      </c>
    </row>
    <row r="965" spans="1:1" x14ac:dyDescent="0.35">
      <c r="A965" s="1239" t="s">
        <v>6009</v>
      </c>
    </row>
    <row r="967" spans="1:1" x14ac:dyDescent="0.35">
      <c r="A967" s="1239" t="s">
        <v>6010</v>
      </c>
    </row>
    <row r="969" spans="1:1" x14ac:dyDescent="0.35">
      <c r="A969" s="1239" t="s">
        <v>6011</v>
      </c>
    </row>
    <row r="971" spans="1:1" ht="31" x14ac:dyDescent="0.35">
      <c r="A971" s="1239" t="s">
        <v>6012</v>
      </c>
    </row>
    <row r="973" spans="1:1" x14ac:dyDescent="0.35">
      <c r="A973" s="1239" t="s">
        <v>6013</v>
      </c>
    </row>
    <row r="975" spans="1:1" ht="31" x14ac:dyDescent="0.35">
      <c r="A975" s="1239" t="s">
        <v>6014</v>
      </c>
    </row>
    <row r="977" spans="1:1" ht="46.5" x14ac:dyDescent="0.35">
      <c r="A977" s="1239" t="s">
        <v>6015</v>
      </c>
    </row>
    <row r="979" spans="1:1" x14ac:dyDescent="0.35">
      <c r="A979" s="1239" t="s">
        <v>6016</v>
      </c>
    </row>
    <row r="981" spans="1:1" ht="31" x14ac:dyDescent="0.35">
      <c r="A981" s="1239" t="s">
        <v>6017</v>
      </c>
    </row>
    <row r="983" spans="1:1" x14ac:dyDescent="0.35">
      <c r="A983" s="1239" t="s">
        <v>6018</v>
      </c>
    </row>
    <row r="985" spans="1:1" x14ac:dyDescent="0.35">
      <c r="A985" s="1239" t="s">
        <v>6019</v>
      </c>
    </row>
    <row r="987" spans="1:1" x14ac:dyDescent="0.35">
      <c r="A987" s="1239" t="s">
        <v>6020</v>
      </c>
    </row>
    <row r="989" spans="1:1" ht="62" x14ac:dyDescent="0.35">
      <c r="A989" s="1239" t="s">
        <v>6021</v>
      </c>
    </row>
    <row r="991" spans="1:1" ht="93" x14ac:dyDescent="0.35">
      <c r="A991" s="1239" t="s">
        <v>6022</v>
      </c>
    </row>
    <row r="993" spans="1:1" x14ac:dyDescent="0.35">
      <c r="A993" s="1239" t="s">
        <v>6023</v>
      </c>
    </row>
    <row r="995" spans="1:1" ht="46.5" x14ac:dyDescent="0.35">
      <c r="A995" s="1239" t="s">
        <v>6024</v>
      </c>
    </row>
    <row r="997" spans="1:1" ht="31" x14ac:dyDescent="0.35">
      <c r="A997" s="1239" t="s">
        <v>6025</v>
      </c>
    </row>
    <row r="999" spans="1:1" ht="31" x14ac:dyDescent="0.35">
      <c r="A999" s="1239" t="s">
        <v>6026</v>
      </c>
    </row>
    <row r="1002" spans="1:1" x14ac:dyDescent="0.35">
      <c r="A1002" s="1239" t="s">
        <v>6027</v>
      </c>
    </row>
    <row r="1004" spans="1:1" x14ac:dyDescent="0.35">
      <c r="A1004" s="1239" t="s">
        <v>6028</v>
      </c>
    </row>
    <row r="1006" spans="1:1" ht="31" x14ac:dyDescent="0.35">
      <c r="A1006" s="1239" t="s">
        <v>6029</v>
      </c>
    </row>
    <row r="1008" spans="1:1" x14ac:dyDescent="0.35">
      <c r="A1008" s="1239" t="s">
        <v>6030</v>
      </c>
    </row>
    <row r="1010" spans="1:4" ht="31" x14ac:dyDescent="0.35">
      <c r="A1010" s="1239" t="s">
        <v>6031</v>
      </c>
    </row>
    <row r="1014" spans="1:4" x14ac:dyDescent="0.35">
      <c r="A1014" s="1239" t="s">
        <v>6032</v>
      </c>
    </row>
    <row r="1016" spans="1:4" ht="14.5" x14ac:dyDescent="0.35">
      <c r="A1016" s="1241" t="s">
        <v>6032</v>
      </c>
    </row>
    <row r="1017" spans="1:4" ht="14.5" x14ac:dyDescent="0.35">
      <c r="A1017" s="1242"/>
    </row>
    <row r="1018" spans="1:4" ht="14.5" x14ac:dyDescent="0.35">
      <c r="A1018" s="1243" t="s">
        <v>6033</v>
      </c>
    </row>
    <row r="1019" spans="1:4" ht="15" thickBot="1" x14ac:dyDescent="0.4">
      <c r="A1019" s="1244"/>
    </row>
    <row r="1020" spans="1:4" ht="15" thickBot="1" x14ac:dyDescent="0.4">
      <c r="A1020" s="2079" t="s">
        <v>6034</v>
      </c>
      <c r="B1020" s="2080"/>
      <c r="C1020" s="2081" t="s">
        <v>10602</v>
      </c>
      <c r="D1020" s="2082"/>
    </row>
    <row r="1021" spans="1:4" ht="15" thickBot="1" x14ac:dyDescent="0.4">
      <c r="A1021" s="1274" t="s">
        <v>10603</v>
      </c>
      <c r="B1021" s="2086" t="s">
        <v>6035</v>
      </c>
      <c r="C1021" s="2084" t="s">
        <v>6782</v>
      </c>
      <c r="D1021" s="2085"/>
    </row>
    <row r="1022" spans="1:4" ht="26" x14ac:dyDescent="0.35">
      <c r="A1022" s="1283" t="s">
        <v>10604</v>
      </c>
      <c r="B1022" s="2087"/>
      <c r="C1022" s="1284" t="s">
        <v>10605</v>
      </c>
      <c r="D1022" s="1284" t="s">
        <v>10608</v>
      </c>
    </row>
    <row r="1023" spans="1:4" ht="14.5" x14ac:dyDescent="0.35">
      <c r="A1023" s="1283"/>
      <c r="B1023" s="2087"/>
      <c r="C1023" s="1285" t="s">
        <v>10606</v>
      </c>
      <c r="D1023" s="1285" t="s">
        <v>10609</v>
      </c>
    </row>
    <row r="1024" spans="1:4" ht="14.5" x14ac:dyDescent="0.35">
      <c r="A1024" s="1283"/>
      <c r="B1024" s="2087"/>
      <c r="C1024" s="1285" t="s">
        <v>10607</v>
      </c>
      <c r="D1024" s="1285" t="s">
        <v>6036</v>
      </c>
    </row>
    <row r="1025" spans="1:4" ht="15" thickBot="1" x14ac:dyDescent="0.4">
      <c r="A1025" s="1275"/>
      <c r="B1025" s="2088"/>
      <c r="C1025" s="1286" t="s">
        <v>6036</v>
      </c>
      <c r="D1025" s="1286"/>
    </row>
    <row r="1026" spans="1:4" ht="25.5" thickBot="1" x14ac:dyDescent="0.4">
      <c r="A1026" s="2072" t="s">
        <v>6037</v>
      </c>
      <c r="B1026" s="1261" t="s">
        <v>6038</v>
      </c>
      <c r="C1026" s="1255"/>
      <c r="D1026" s="1255"/>
    </row>
    <row r="1027" spans="1:4" ht="15" thickBot="1" x14ac:dyDescent="0.4">
      <c r="A1027" s="2073"/>
      <c r="B1027" s="1261" t="s">
        <v>10610</v>
      </c>
      <c r="C1027" s="1255">
        <v>750</v>
      </c>
      <c r="D1027" s="1255">
        <v>200</v>
      </c>
    </row>
    <row r="1028" spans="1:4" ht="15" thickBot="1" x14ac:dyDescent="0.4">
      <c r="A1028" s="2073"/>
      <c r="B1028" s="1261" t="s">
        <v>10611</v>
      </c>
      <c r="C1028" s="1255">
        <v>300</v>
      </c>
      <c r="D1028" s="1255">
        <v>200</v>
      </c>
    </row>
    <row r="1029" spans="1:4" ht="15" thickBot="1" x14ac:dyDescent="0.4">
      <c r="A1029" s="2073"/>
      <c r="B1029" s="1261" t="s">
        <v>6039</v>
      </c>
      <c r="C1029" s="1255"/>
      <c r="D1029" s="1255"/>
    </row>
    <row r="1030" spans="1:4" ht="15" thickBot="1" x14ac:dyDescent="0.4">
      <c r="A1030" s="2073"/>
      <c r="B1030" s="1261" t="s">
        <v>10610</v>
      </c>
      <c r="C1030" s="1255">
        <v>800</v>
      </c>
      <c r="D1030" s="1255">
        <v>200</v>
      </c>
    </row>
    <row r="1031" spans="1:4" ht="15" thickBot="1" x14ac:dyDescent="0.4">
      <c r="A1031" s="2073"/>
      <c r="B1031" s="1261" t="s">
        <v>10612</v>
      </c>
      <c r="C1031" s="1255">
        <v>300</v>
      </c>
      <c r="D1031" s="1255">
        <v>200</v>
      </c>
    </row>
    <row r="1032" spans="1:4" ht="15" thickBot="1" x14ac:dyDescent="0.4">
      <c r="A1032" s="2073"/>
      <c r="B1032" s="1261" t="s">
        <v>6040</v>
      </c>
      <c r="C1032" s="1255"/>
      <c r="D1032" s="1255"/>
    </row>
    <row r="1033" spans="1:4" ht="15" thickBot="1" x14ac:dyDescent="0.4">
      <c r="A1033" s="2073"/>
      <c r="B1033" s="1261" t="s">
        <v>10613</v>
      </c>
      <c r="C1033" s="1255">
        <v>300</v>
      </c>
      <c r="D1033" s="1255">
        <v>200</v>
      </c>
    </row>
    <row r="1034" spans="1:4" ht="25.5" thickBot="1" x14ac:dyDescent="0.4">
      <c r="A1034" s="2073"/>
      <c r="B1034" s="1261" t="s">
        <v>6041</v>
      </c>
      <c r="C1034" s="1255"/>
      <c r="D1034" s="1255"/>
    </row>
    <row r="1035" spans="1:4" ht="15" thickBot="1" x14ac:dyDescent="0.4">
      <c r="A1035" s="2073"/>
      <c r="B1035" s="1261" t="s">
        <v>10614</v>
      </c>
      <c r="C1035" s="1255">
        <v>750</v>
      </c>
      <c r="D1035" s="1255">
        <v>100</v>
      </c>
    </row>
    <row r="1036" spans="1:4" ht="15" thickBot="1" x14ac:dyDescent="0.4">
      <c r="A1036" s="2073"/>
      <c r="B1036" s="1261" t="s">
        <v>10615</v>
      </c>
      <c r="C1036" s="1255">
        <v>500</v>
      </c>
      <c r="D1036" s="1255">
        <v>200</v>
      </c>
    </row>
    <row r="1037" spans="1:4" ht="15" thickBot="1" x14ac:dyDescent="0.4">
      <c r="A1037" s="2073"/>
      <c r="B1037" s="1261" t="s">
        <v>10616</v>
      </c>
      <c r="C1037" s="1255">
        <v>500</v>
      </c>
      <c r="D1037" s="1255">
        <v>200</v>
      </c>
    </row>
    <row r="1038" spans="1:4" ht="15" thickBot="1" x14ac:dyDescent="0.4">
      <c r="A1038" s="2074"/>
      <c r="B1038" s="1261" t="s">
        <v>10617</v>
      </c>
      <c r="C1038" s="1255">
        <v>800</v>
      </c>
      <c r="D1038" s="1255">
        <v>200</v>
      </c>
    </row>
    <row r="1039" spans="1:4" ht="15" thickBot="1" x14ac:dyDescent="0.4">
      <c r="A1039" s="2072" t="s">
        <v>6042</v>
      </c>
      <c r="B1039" s="1261" t="s">
        <v>10618</v>
      </c>
      <c r="C1039" s="1255"/>
      <c r="D1039" s="1255"/>
    </row>
    <row r="1040" spans="1:4" ht="15" thickBot="1" x14ac:dyDescent="0.4">
      <c r="A1040" s="2073"/>
      <c r="B1040" s="1261" t="s">
        <v>10619</v>
      </c>
      <c r="C1040" s="1255">
        <v>300</v>
      </c>
      <c r="D1040" s="1255">
        <v>200</v>
      </c>
    </row>
    <row r="1041" spans="1:4" ht="15" thickBot="1" x14ac:dyDescent="0.4">
      <c r="A1041" s="2073"/>
      <c r="B1041" s="1261" t="s">
        <v>6043</v>
      </c>
      <c r="C1041" s="1255"/>
      <c r="D1041" s="1255"/>
    </row>
    <row r="1042" spans="1:4" ht="25.5" thickBot="1" x14ac:dyDescent="0.4">
      <c r="A1042" s="2073"/>
      <c r="B1042" s="1261" t="s">
        <v>10620</v>
      </c>
      <c r="C1042" s="1255">
        <v>500</v>
      </c>
      <c r="D1042" s="1255">
        <v>100</v>
      </c>
    </row>
    <row r="1043" spans="1:4" ht="15" thickBot="1" x14ac:dyDescent="0.4">
      <c r="A1043" s="2074"/>
      <c r="B1043" s="1261" t="s">
        <v>10621</v>
      </c>
      <c r="C1043" s="1255">
        <v>750</v>
      </c>
      <c r="D1043" s="1255">
        <v>100</v>
      </c>
    </row>
    <row r="1044" spans="1:4" ht="25.5" thickBot="1" x14ac:dyDescent="0.4">
      <c r="A1044" s="2072" t="s">
        <v>6044</v>
      </c>
      <c r="B1044" s="1261" t="s">
        <v>6045</v>
      </c>
      <c r="C1044" s="1255"/>
      <c r="D1044" s="1255"/>
    </row>
    <row r="1045" spans="1:4" ht="25.5" thickBot="1" x14ac:dyDescent="0.4">
      <c r="A1045" s="2073"/>
      <c r="B1045" s="1261" t="s">
        <v>10622</v>
      </c>
      <c r="C1045" s="1255" t="s">
        <v>10623</v>
      </c>
      <c r="D1045" s="1255">
        <v>10</v>
      </c>
    </row>
    <row r="1046" spans="1:4" ht="14.5" x14ac:dyDescent="0.35">
      <c r="A1046" s="2073"/>
      <c r="B1046" s="2075" t="s">
        <v>10624</v>
      </c>
      <c r="C1046" s="2070" t="s">
        <v>10623</v>
      </c>
      <c r="D1046" s="2070">
        <v>10</v>
      </c>
    </row>
    <row r="1047" spans="1:4" ht="15" thickBot="1" x14ac:dyDescent="0.4">
      <c r="A1047" s="2073"/>
      <c r="B1047" s="2077"/>
      <c r="C1047" s="2071"/>
      <c r="D1047" s="2071"/>
    </row>
    <row r="1048" spans="1:4" ht="15" thickBot="1" x14ac:dyDescent="0.4">
      <c r="A1048" s="2073"/>
      <c r="B1048" s="1261" t="s">
        <v>10625</v>
      </c>
      <c r="C1048" s="1255">
        <v>50</v>
      </c>
      <c r="D1048" s="1255">
        <v>10</v>
      </c>
    </row>
    <row r="1049" spans="1:4" ht="15" thickBot="1" x14ac:dyDescent="0.4">
      <c r="A1049" s="2073"/>
      <c r="B1049" s="1261" t="s">
        <v>10626</v>
      </c>
      <c r="C1049" s="1255">
        <v>500</v>
      </c>
      <c r="D1049" s="1255">
        <v>50</v>
      </c>
    </row>
    <row r="1050" spans="1:4" ht="25.5" thickBot="1" x14ac:dyDescent="0.4">
      <c r="A1050" s="2073"/>
      <c r="B1050" s="1261" t="s">
        <v>6046</v>
      </c>
      <c r="C1050" s="1255"/>
      <c r="D1050" s="1255"/>
    </row>
    <row r="1051" spans="1:4" ht="15" thickBot="1" x14ac:dyDescent="0.4">
      <c r="A1051" s="2073"/>
      <c r="B1051" s="1261" t="s">
        <v>10612</v>
      </c>
      <c r="C1051" s="1255" t="s">
        <v>6047</v>
      </c>
      <c r="D1051" s="1255">
        <v>100</v>
      </c>
    </row>
    <row r="1052" spans="1:4" ht="25.5" thickBot="1" x14ac:dyDescent="0.4">
      <c r="A1052" s="2073"/>
      <c r="B1052" s="1261" t="s">
        <v>10622</v>
      </c>
      <c r="C1052" s="1255" t="s">
        <v>10623</v>
      </c>
      <c r="D1052" s="1255">
        <v>50</v>
      </c>
    </row>
    <row r="1053" spans="1:4" ht="15" thickBot="1" x14ac:dyDescent="0.4">
      <c r="A1053" s="2073"/>
      <c r="B1053" s="1261" t="s">
        <v>10627</v>
      </c>
      <c r="C1053" s="1255">
        <v>200</v>
      </c>
      <c r="D1053" s="1255">
        <v>50</v>
      </c>
    </row>
    <row r="1054" spans="1:4" ht="15" thickBot="1" x14ac:dyDescent="0.4">
      <c r="A1054" s="2073"/>
      <c r="B1054" s="1261" t="s">
        <v>10628</v>
      </c>
      <c r="C1054" s="1255">
        <v>100</v>
      </c>
      <c r="D1054" s="1255">
        <v>100</v>
      </c>
    </row>
    <row r="1055" spans="1:4" ht="15" thickBot="1" x14ac:dyDescent="0.4">
      <c r="A1055" s="2073"/>
      <c r="B1055" s="1261" t="s">
        <v>10629</v>
      </c>
      <c r="C1055" s="1255">
        <v>100</v>
      </c>
      <c r="D1055" s="1255">
        <v>100</v>
      </c>
    </row>
    <row r="1056" spans="1:4" ht="15" thickBot="1" x14ac:dyDescent="0.4">
      <c r="A1056" s="2073"/>
      <c r="B1056" s="1261" t="s">
        <v>10630</v>
      </c>
      <c r="C1056" s="1255">
        <v>100</v>
      </c>
      <c r="D1056" s="1255">
        <v>100</v>
      </c>
    </row>
    <row r="1057" spans="1:4" ht="15" thickBot="1" x14ac:dyDescent="0.4">
      <c r="A1057" s="2073"/>
      <c r="B1057" s="1261" t="s">
        <v>10631</v>
      </c>
      <c r="C1057" s="1255">
        <v>500</v>
      </c>
      <c r="D1057" s="1255">
        <v>50</v>
      </c>
    </row>
    <row r="1058" spans="1:4" ht="15" thickBot="1" x14ac:dyDescent="0.4">
      <c r="A1058" s="2073"/>
      <c r="B1058" s="1261" t="s">
        <v>10632</v>
      </c>
      <c r="C1058" s="1255">
        <v>500</v>
      </c>
      <c r="D1058" s="1255">
        <v>50</v>
      </c>
    </row>
    <row r="1059" spans="1:4" ht="15" thickBot="1" x14ac:dyDescent="0.4">
      <c r="A1059" s="2073"/>
      <c r="B1059" s="1261" t="s">
        <v>6048</v>
      </c>
      <c r="C1059" s="1255"/>
      <c r="D1059" s="1255"/>
    </row>
    <row r="1060" spans="1:4" ht="15" thickBot="1" x14ac:dyDescent="0.4">
      <c r="A1060" s="2073"/>
      <c r="B1060" s="1261" t="s">
        <v>10633</v>
      </c>
      <c r="C1060" s="1255">
        <v>50</v>
      </c>
      <c r="D1060" s="1255">
        <v>10</v>
      </c>
    </row>
    <row r="1061" spans="1:4" ht="15" thickBot="1" x14ac:dyDescent="0.4">
      <c r="A1061" s="2073"/>
      <c r="B1061" s="1261" t="s">
        <v>6049</v>
      </c>
      <c r="C1061" s="1255"/>
      <c r="D1061" s="1255"/>
    </row>
    <row r="1062" spans="1:4" ht="15" thickBot="1" x14ac:dyDescent="0.4">
      <c r="A1062" s="2073"/>
      <c r="B1062" s="1261" t="s">
        <v>10634</v>
      </c>
      <c r="C1062" s="1255">
        <v>500</v>
      </c>
      <c r="D1062" s="1255">
        <v>100</v>
      </c>
    </row>
    <row r="1063" spans="1:4" ht="15" thickBot="1" x14ac:dyDescent="0.4">
      <c r="A1063" s="2073"/>
      <c r="B1063" s="1261" t="s">
        <v>10635</v>
      </c>
      <c r="C1063" s="1255">
        <v>100</v>
      </c>
      <c r="D1063" s="1255">
        <v>50</v>
      </c>
    </row>
    <row r="1064" spans="1:4" ht="15" thickBot="1" x14ac:dyDescent="0.4">
      <c r="A1064" s="2073"/>
      <c r="B1064" s="1261" t="s">
        <v>10636</v>
      </c>
      <c r="C1064" s="1255">
        <v>50</v>
      </c>
      <c r="D1064" s="1255">
        <v>10</v>
      </c>
    </row>
    <row r="1065" spans="1:4" ht="15" thickBot="1" x14ac:dyDescent="0.4">
      <c r="A1065" s="2073"/>
      <c r="B1065" s="1261" t="s">
        <v>6050</v>
      </c>
      <c r="C1065" s="1255"/>
      <c r="D1065" s="1255"/>
    </row>
    <row r="1066" spans="1:4" ht="15" thickBot="1" x14ac:dyDescent="0.4">
      <c r="A1066" s="2074"/>
      <c r="B1066" s="1261" t="s">
        <v>10637</v>
      </c>
      <c r="C1066" s="1255">
        <v>50</v>
      </c>
      <c r="D1066" s="1255">
        <v>10</v>
      </c>
    </row>
    <row r="1067" spans="1:4" ht="15" thickBot="1" x14ac:dyDescent="0.4">
      <c r="A1067" s="2072" t="s">
        <v>6051</v>
      </c>
      <c r="B1067" s="1261" t="s">
        <v>10638</v>
      </c>
      <c r="C1067" s="1255">
        <v>200</v>
      </c>
      <c r="D1067" s="1255">
        <v>100</v>
      </c>
    </row>
    <row r="1068" spans="1:4" ht="14.5" x14ac:dyDescent="0.35">
      <c r="A1068" s="2073"/>
      <c r="B1068" s="2075" t="s">
        <v>6052</v>
      </c>
      <c r="C1068" s="1287">
        <v>100</v>
      </c>
      <c r="D1068" s="2070">
        <v>100</v>
      </c>
    </row>
    <row r="1069" spans="1:4" ht="25" x14ac:dyDescent="0.35">
      <c r="A1069" s="2073"/>
      <c r="B1069" s="2076"/>
      <c r="C1069" s="1288" t="s">
        <v>10639</v>
      </c>
      <c r="D1069" s="2078"/>
    </row>
    <row r="1070" spans="1:4" ht="25" x14ac:dyDescent="0.35">
      <c r="A1070" s="2073"/>
      <c r="B1070" s="2076"/>
      <c r="C1070" s="1288" t="s">
        <v>10640</v>
      </c>
      <c r="D1070" s="2078"/>
    </row>
    <row r="1071" spans="1:4" ht="25.5" thickBot="1" x14ac:dyDescent="0.4">
      <c r="A1071" s="2073"/>
      <c r="B1071" s="2077"/>
      <c r="C1071" s="1289" t="s">
        <v>10641</v>
      </c>
      <c r="D1071" s="2071"/>
    </row>
    <row r="1072" spans="1:4" ht="25.5" thickBot="1" x14ac:dyDescent="0.4">
      <c r="A1072" s="2073"/>
      <c r="B1072" s="1261" t="s">
        <v>6053</v>
      </c>
      <c r="C1072" s="1255">
        <v>800</v>
      </c>
      <c r="D1072" s="1255">
        <v>100</v>
      </c>
    </row>
    <row r="1073" spans="1:4" ht="15" thickBot="1" x14ac:dyDescent="0.4">
      <c r="A1073" s="2074"/>
      <c r="B1073" s="1261" t="s">
        <v>6054</v>
      </c>
      <c r="C1073" s="1255">
        <v>500</v>
      </c>
      <c r="D1073" s="1255">
        <v>100</v>
      </c>
    </row>
    <row r="1074" spans="1:4" ht="14.5" x14ac:dyDescent="0.35">
      <c r="A1074" s="2072" t="s">
        <v>6055</v>
      </c>
      <c r="B1074" s="1290" t="s">
        <v>10642</v>
      </c>
      <c r="C1074" s="2070">
        <v>500</v>
      </c>
      <c r="D1074" s="2070">
        <v>100</v>
      </c>
    </row>
    <row r="1075" spans="1:4" ht="14.5" x14ac:dyDescent="0.35">
      <c r="A1075" s="2073"/>
      <c r="B1075" s="1291" t="s">
        <v>10643</v>
      </c>
      <c r="C1075" s="2078"/>
      <c r="D1075" s="2078"/>
    </row>
    <row r="1076" spans="1:4" ht="25" x14ac:dyDescent="0.35">
      <c r="A1076" s="2073"/>
      <c r="B1076" s="1291" t="s">
        <v>10644</v>
      </c>
      <c r="C1076" s="2078"/>
      <c r="D1076" s="2078"/>
    </row>
    <row r="1077" spans="1:4" ht="15" thickBot="1" x14ac:dyDescent="0.4">
      <c r="A1077" s="2073"/>
      <c r="B1077" s="1292" t="s">
        <v>10645</v>
      </c>
      <c r="C1077" s="2071"/>
      <c r="D1077" s="2071"/>
    </row>
    <row r="1078" spans="1:4" ht="25" x14ac:dyDescent="0.35">
      <c r="A1078" s="2073"/>
      <c r="B1078" s="1290" t="s">
        <v>10646</v>
      </c>
      <c r="C1078" s="2070">
        <v>50</v>
      </c>
      <c r="D1078" s="2070">
        <v>10</v>
      </c>
    </row>
    <row r="1079" spans="1:4" ht="15" thickBot="1" x14ac:dyDescent="0.4">
      <c r="A1079" s="2073"/>
      <c r="B1079" s="1292" t="s">
        <v>10647</v>
      </c>
      <c r="C1079" s="2071"/>
      <c r="D1079" s="2071"/>
    </row>
    <row r="1080" spans="1:4" ht="15" thickBot="1" x14ac:dyDescent="0.4">
      <c r="A1080" s="2073"/>
      <c r="B1080" s="1290" t="s">
        <v>6056</v>
      </c>
      <c r="C1080" s="2070">
        <v>500</v>
      </c>
      <c r="D1080" s="1255"/>
    </row>
    <row r="1081" spans="1:4" ht="15" thickBot="1" x14ac:dyDescent="0.4">
      <c r="A1081" s="2074"/>
      <c r="B1081" s="1292" t="s">
        <v>10648</v>
      </c>
      <c r="C1081" s="2071"/>
      <c r="D1081" s="1255">
        <v>100</v>
      </c>
    </row>
    <row r="1082" spans="1:4" ht="25" x14ac:dyDescent="0.35">
      <c r="A1082" s="1241" t="s">
        <v>10649</v>
      </c>
    </row>
    <row r="1083" spans="1:4" ht="14.5" x14ac:dyDescent="0.35">
      <c r="A1083" s="1293" t="s">
        <v>7690</v>
      </c>
    </row>
    <row r="1084" spans="1:4" ht="14.5" x14ac:dyDescent="0.35">
      <c r="A1084" s="1242"/>
    </row>
    <row r="1085" spans="1:4" ht="27.5" x14ac:dyDescent="0.35">
      <c r="A1085" s="1294" t="s">
        <v>10650</v>
      </c>
    </row>
    <row r="1086" spans="1:4" ht="14.5" x14ac:dyDescent="0.35">
      <c r="A1086" s="1242"/>
    </row>
    <row r="1087" spans="1:4" ht="27.5" x14ac:dyDescent="0.35">
      <c r="A1087" s="1294" t="s">
        <v>10651</v>
      </c>
    </row>
    <row r="1088" spans="1:4" ht="14.5" x14ac:dyDescent="0.35">
      <c r="A1088" s="1242"/>
    </row>
    <row r="1089" spans="1:1" ht="15" x14ac:dyDescent="0.35">
      <c r="A1089" s="1294" t="s">
        <v>10652</v>
      </c>
    </row>
    <row r="1090" spans="1:1" ht="14.5" x14ac:dyDescent="0.35">
      <c r="A1090" s="1242"/>
    </row>
    <row r="1091" spans="1:1" ht="15" x14ac:dyDescent="0.35">
      <c r="A1091" s="1294" t="s">
        <v>10653</v>
      </c>
    </row>
    <row r="1092" spans="1:1" ht="14.5" x14ac:dyDescent="0.35">
      <c r="A1092" s="1242"/>
    </row>
    <row r="1093" spans="1:1" ht="15" x14ac:dyDescent="0.35">
      <c r="A1093" s="1294" t="s">
        <v>10654</v>
      </c>
    </row>
    <row r="1094" spans="1:1" ht="14.5" x14ac:dyDescent="0.35">
      <c r="A1094" s="1242"/>
    </row>
    <row r="1095" spans="1:1" ht="15" x14ac:dyDescent="0.35">
      <c r="A1095" s="1294" t="s">
        <v>10655</v>
      </c>
    </row>
    <row r="1096" spans="1:1" ht="14.5" x14ac:dyDescent="0.35">
      <c r="A1096" s="1242"/>
    </row>
    <row r="1097" spans="1:1" ht="27.5" x14ac:dyDescent="0.35">
      <c r="A1097" s="1294" t="s">
        <v>10656</v>
      </c>
    </row>
    <row r="1098" spans="1:1" ht="14.5" x14ac:dyDescent="0.35">
      <c r="A1098" s="1242"/>
    </row>
    <row r="1099" spans="1:1" ht="27.5" x14ac:dyDescent="0.35">
      <c r="A1099" s="1294" t="s">
        <v>10657</v>
      </c>
    </row>
    <row r="1100" spans="1:1" ht="25" x14ac:dyDescent="0.35">
      <c r="A1100" s="1241" t="s">
        <v>637</v>
      </c>
    </row>
    <row r="1101" spans="1:1" ht="14.5" x14ac:dyDescent="0.35">
      <c r="A1101" s="1242"/>
    </row>
    <row r="1102" spans="1:1" ht="15" x14ac:dyDescent="0.35">
      <c r="A1102" s="1294" t="s">
        <v>10658</v>
      </c>
    </row>
    <row r="1103" spans="1:1" ht="14.5" x14ac:dyDescent="0.35">
      <c r="A1103" s="1242"/>
    </row>
    <row r="1104" spans="1:1" ht="15" x14ac:dyDescent="0.35">
      <c r="A1104" s="1294" t="s">
        <v>10659</v>
      </c>
    </row>
    <row r="1105" spans="1:1" ht="14.5" x14ac:dyDescent="0.35">
      <c r="A1105" s="1242"/>
    </row>
    <row r="1106" spans="1:1" ht="40" x14ac:dyDescent="0.35">
      <c r="A1106" s="1294" t="s">
        <v>10660</v>
      </c>
    </row>
    <row r="1107" spans="1:1" ht="14.5" x14ac:dyDescent="0.35">
      <c r="A1107" s="1242"/>
    </row>
    <row r="1108" spans="1:1" ht="27.5" x14ac:dyDescent="0.35">
      <c r="A1108" s="1294" t="s">
        <v>10661</v>
      </c>
    </row>
    <row r="1109" spans="1:1" ht="14.5" x14ac:dyDescent="0.35">
      <c r="A1109" s="1242"/>
    </row>
    <row r="1110" spans="1:1" ht="27.5" x14ac:dyDescent="0.35">
      <c r="A1110" s="1294" t="s">
        <v>10662</v>
      </c>
    </row>
    <row r="1111" spans="1:1" ht="14.5" x14ac:dyDescent="0.35">
      <c r="A1111" s="1242"/>
    </row>
    <row r="1112" spans="1:1" ht="40" x14ac:dyDescent="0.35">
      <c r="A1112" s="1294" t="s">
        <v>10663</v>
      </c>
    </row>
    <row r="1113" spans="1:1" ht="14.5" x14ac:dyDescent="0.35">
      <c r="A1113" s="1242"/>
    </row>
    <row r="1114" spans="1:1" ht="40" x14ac:dyDescent="0.35">
      <c r="A1114" s="1294" t="s">
        <v>10664</v>
      </c>
    </row>
    <row r="1159" spans="1:2" x14ac:dyDescent="0.35">
      <c r="B1159" s="1273"/>
    </row>
    <row r="1166" spans="1:2" ht="14.5" x14ac:dyDescent="0.35">
      <c r="A1166" s="1242"/>
      <c r="B1166" s="1273"/>
    </row>
    <row r="1172" spans="1:1" ht="14.5" x14ac:dyDescent="0.35">
      <c r="A1172" s="1242"/>
    </row>
    <row r="1177" spans="1:1" ht="31" x14ac:dyDescent="0.35">
      <c r="A1177" s="1239" t="s">
        <v>6057</v>
      </c>
    </row>
    <row r="1183" spans="1:1" x14ac:dyDescent="0.35">
      <c r="A1183" s="1239" t="s">
        <v>3610</v>
      </c>
    </row>
    <row r="1185" spans="1:1" ht="31" x14ac:dyDescent="0.35">
      <c r="A1185" s="1239" t="s">
        <v>6058</v>
      </c>
    </row>
    <row r="1187" spans="1:1" ht="46.5" x14ac:dyDescent="0.35">
      <c r="A1187" s="1239" t="s">
        <v>6059</v>
      </c>
    </row>
    <row r="1188" spans="1:1" x14ac:dyDescent="0.35">
      <c r="A1188" s="1239" t="s">
        <v>3805</v>
      </c>
    </row>
    <row r="1189" spans="1:1" ht="31" x14ac:dyDescent="0.35">
      <c r="A1189" s="1239" t="s">
        <v>6060</v>
      </c>
    </row>
    <row r="1191" spans="1:1" ht="46.5" x14ac:dyDescent="0.35">
      <c r="A1191" s="1239" t="s">
        <v>6061</v>
      </c>
    </row>
    <row r="1193" spans="1:1" ht="46.5" x14ac:dyDescent="0.35">
      <c r="A1193" s="1239" t="s">
        <v>6558</v>
      </c>
    </row>
    <row r="1202" spans="1:1" x14ac:dyDescent="0.35">
      <c r="A1202" s="1239" t="s">
        <v>3397</v>
      </c>
    </row>
    <row r="1204" spans="1:1" ht="31" x14ac:dyDescent="0.35">
      <c r="A1204" s="1239" t="s">
        <v>6062</v>
      </c>
    </row>
    <row r="1206" spans="1:1" ht="31" x14ac:dyDescent="0.35">
      <c r="A1206" s="1239" t="s">
        <v>6063</v>
      </c>
    </row>
    <row r="1208" spans="1:1" x14ac:dyDescent="0.35">
      <c r="A1208" s="1239" t="s">
        <v>6064</v>
      </c>
    </row>
    <row r="1210" spans="1:1" ht="31" x14ac:dyDescent="0.35">
      <c r="A1210" s="1239" t="s">
        <v>6058</v>
      </c>
    </row>
    <row r="1212" spans="1:1" x14ac:dyDescent="0.35">
      <c r="A1212" s="1239" t="s">
        <v>6065</v>
      </c>
    </row>
    <row r="1213" spans="1:1" x14ac:dyDescent="0.35">
      <c r="A1213" s="1239" t="s">
        <v>3805</v>
      </c>
    </row>
    <row r="1214" spans="1:1" x14ac:dyDescent="0.35">
      <c r="A1214" s="1239" t="s">
        <v>6066</v>
      </c>
    </row>
    <row r="1216" spans="1:1" ht="31" x14ac:dyDescent="0.35">
      <c r="A1216" s="1239" t="s">
        <v>6067</v>
      </c>
    </row>
    <row r="1218" spans="1:1" ht="31" x14ac:dyDescent="0.35">
      <c r="A1218" s="1239" t="s">
        <v>6068</v>
      </c>
    </row>
    <row r="1220" spans="1:1" ht="31" x14ac:dyDescent="0.35">
      <c r="A1220" s="1239" t="s">
        <v>637</v>
      </c>
    </row>
    <row r="1222" spans="1:1" x14ac:dyDescent="0.35">
      <c r="A1222" s="1239" t="s">
        <v>6069</v>
      </c>
    </row>
    <row r="1224" spans="1:1" x14ac:dyDescent="0.35">
      <c r="A1224" s="1239" t="s">
        <v>6070</v>
      </c>
    </row>
  </sheetData>
  <mergeCells count="21">
    <mergeCell ref="A1020:B1020"/>
    <mergeCell ref="C1020:D1020"/>
    <mergeCell ref="B666:C666"/>
    <mergeCell ref="B682:D682"/>
    <mergeCell ref="C1021:D1021"/>
    <mergeCell ref="B1021:B1025"/>
    <mergeCell ref="A1026:A1038"/>
    <mergeCell ref="A1039:A1043"/>
    <mergeCell ref="A1044:A1066"/>
    <mergeCell ref="B1046:B1047"/>
    <mergeCell ref="C1046:C1047"/>
    <mergeCell ref="D1046:D1047"/>
    <mergeCell ref="A1067:A1073"/>
    <mergeCell ref="B1068:B1071"/>
    <mergeCell ref="D1068:D1071"/>
    <mergeCell ref="A1074:A1081"/>
    <mergeCell ref="C1074:C1077"/>
    <mergeCell ref="D1074:D1077"/>
    <mergeCell ref="C1078:C1079"/>
    <mergeCell ref="D1078:D1079"/>
    <mergeCell ref="C1080:C1081"/>
  </mergeCells>
  <pageMargins left="0.7" right="0.7" top="0.78740157499999996" bottom="0.78740157499999996" header="0.3" footer="0.3"/>
  <pageSetup paperSize="9" orientation="portrait" horizontalDpi="1200"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List35">
    <tabColor theme="0" tint="-0.34998626667073579"/>
  </sheetPr>
  <dimension ref="A2:A2074"/>
  <sheetViews>
    <sheetView showGridLines="0" zoomScaleNormal="100" zoomScaleSheetLayoutView="100" workbookViewId="0"/>
  </sheetViews>
  <sheetFormatPr defaultColWidth="9.1796875" defaultRowHeight="15.5" x14ac:dyDescent="0.35"/>
  <cols>
    <col min="1" max="1" width="100.7265625" style="1209" customWidth="1"/>
    <col min="2" max="16384" width="9.1796875" style="1210"/>
  </cols>
  <sheetData>
    <row r="2" spans="1:1" ht="17.5" x14ac:dyDescent="0.35">
      <c r="A2" s="1211" t="s">
        <v>1497</v>
      </c>
    </row>
    <row r="3" spans="1:1" x14ac:dyDescent="0.35">
      <c r="A3" s="1212"/>
    </row>
    <row r="6" spans="1:1" x14ac:dyDescent="0.35">
      <c r="A6" s="1212" t="s">
        <v>2967</v>
      </c>
    </row>
    <row r="7" spans="1:1" x14ac:dyDescent="0.35">
      <c r="A7" s="1212"/>
    </row>
    <row r="8" spans="1:1" x14ac:dyDescent="0.35">
      <c r="A8" s="1212" t="s">
        <v>1498</v>
      </c>
    </row>
    <row r="10" spans="1:1" ht="15" x14ac:dyDescent="0.35">
      <c r="A10" s="1213" t="s">
        <v>1738</v>
      </c>
    </row>
    <row r="11" spans="1:1" ht="15" x14ac:dyDescent="0.35">
      <c r="A11" s="1213" t="s">
        <v>1739</v>
      </c>
    </row>
    <row r="13" spans="1:1" x14ac:dyDescent="0.35">
      <c r="A13" s="1212" t="s">
        <v>1740</v>
      </c>
    </row>
    <row r="14" spans="1:1" x14ac:dyDescent="0.35">
      <c r="A14" s="1212" t="s">
        <v>1741</v>
      </c>
    </row>
    <row r="15" spans="1:1" x14ac:dyDescent="0.35">
      <c r="A15" s="1212" t="s">
        <v>19839</v>
      </c>
    </row>
    <row r="18" spans="1:1" ht="31" x14ac:dyDescent="0.35">
      <c r="A18" s="1209" t="s">
        <v>1742</v>
      </c>
    </row>
    <row r="21" spans="1:1" x14ac:dyDescent="0.35">
      <c r="A21" s="1209" t="s">
        <v>1743</v>
      </c>
    </row>
    <row r="23" spans="1:1" x14ac:dyDescent="0.35">
      <c r="A23" s="1209" t="s">
        <v>1744</v>
      </c>
    </row>
    <row r="25" spans="1:1" x14ac:dyDescent="0.35">
      <c r="A25" s="1209" t="s">
        <v>1745</v>
      </c>
    </row>
    <row r="26" spans="1:1" x14ac:dyDescent="0.35">
      <c r="A26" s="1209" t="s">
        <v>3711</v>
      </c>
    </row>
    <row r="27" spans="1:1" x14ac:dyDescent="0.35">
      <c r="A27" s="1209" t="s">
        <v>3466</v>
      </c>
    </row>
    <row r="28" spans="1:1" ht="62" x14ac:dyDescent="0.35">
      <c r="A28" s="1209" t="s">
        <v>19840</v>
      </c>
    </row>
    <row r="29" spans="1:1" ht="62" x14ac:dyDescent="0.35">
      <c r="A29" s="1209" t="s">
        <v>19841</v>
      </c>
    </row>
    <row r="30" spans="1:1" x14ac:dyDescent="0.35">
      <c r="A30" s="1209" t="s">
        <v>19842</v>
      </c>
    </row>
    <row r="31" spans="1:1" x14ac:dyDescent="0.35">
      <c r="A31" s="1209" t="s">
        <v>19843</v>
      </c>
    </row>
    <row r="32" spans="1:1" x14ac:dyDescent="0.35">
      <c r="A32" s="1209" t="s">
        <v>19844</v>
      </c>
    </row>
    <row r="33" spans="1:1" x14ac:dyDescent="0.35">
      <c r="A33" s="1209" t="s">
        <v>19845</v>
      </c>
    </row>
    <row r="34" spans="1:1" x14ac:dyDescent="0.35">
      <c r="A34" s="1209" t="s">
        <v>19846</v>
      </c>
    </row>
    <row r="35" spans="1:1" x14ac:dyDescent="0.35">
      <c r="A35" s="1209" t="s">
        <v>19847</v>
      </c>
    </row>
    <row r="36" spans="1:1" x14ac:dyDescent="0.35">
      <c r="A36" s="1209" t="s">
        <v>19848</v>
      </c>
    </row>
    <row r="37" spans="1:1" x14ac:dyDescent="0.35">
      <c r="A37" s="1209" t="s">
        <v>19842</v>
      </c>
    </row>
    <row r="38" spans="1:1" x14ac:dyDescent="0.35">
      <c r="A38" s="1209" t="s">
        <v>19849</v>
      </c>
    </row>
    <row r="39" spans="1:1" x14ac:dyDescent="0.35">
      <c r="A39" s="1209" t="s">
        <v>19844</v>
      </c>
    </row>
    <row r="40" spans="1:1" x14ac:dyDescent="0.35">
      <c r="A40" s="1209" t="s">
        <v>19850</v>
      </c>
    </row>
    <row r="41" spans="1:1" x14ac:dyDescent="0.35">
      <c r="A41" s="1209" t="s">
        <v>19851</v>
      </c>
    </row>
    <row r="42" spans="1:1" x14ac:dyDescent="0.35">
      <c r="A42" s="1209" t="s">
        <v>19852</v>
      </c>
    </row>
    <row r="43" spans="1:1" x14ac:dyDescent="0.35">
      <c r="A43" s="1209" t="s">
        <v>19853</v>
      </c>
    </row>
    <row r="44" spans="1:1" x14ac:dyDescent="0.35">
      <c r="A44" s="1209" t="s">
        <v>19854</v>
      </c>
    </row>
    <row r="45" spans="1:1" x14ac:dyDescent="0.35">
      <c r="A45" s="1209" t="s">
        <v>19855</v>
      </c>
    </row>
    <row r="46" spans="1:1" x14ac:dyDescent="0.35">
      <c r="A46" s="1209" t="s">
        <v>19856</v>
      </c>
    </row>
    <row r="47" spans="1:1" x14ac:dyDescent="0.35">
      <c r="A47" s="1209" t="s">
        <v>19857</v>
      </c>
    </row>
    <row r="48" spans="1:1" x14ac:dyDescent="0.35">
      <c r="A48" s="1209" t="s">
        <v>14782</v>
      </c>
    </row>
    <row r="49" spans="1:1" x14ac:dyDescent="0.35">
      <c r="A49" s="1209" t="s">
        <v>19858</v>
      </c>
    </row>
    <row r="50" spans="1:1" x14ac:dyDescent="0.35">
      <c r="A50" s="1209" t="s">
        <v>19859</v>
      </c>
    </row>
    <row r="51" spans="1:1" x14ac:dyDescent="0.35">
      <c r="A51" s="1209" t="s">
        <v>19860</v>
      </c>
    </row>
    <row r="52" spans="1:1" x14ac:dyDescent="0.35">
      <c r="A52" s="1209" t="s">
        <v>19847</v>
      </c>
    </row>
    <row r="53" spans="1:1" x14ac:dyDescent="0.35">
      <c r="A53" s="1209" t="s">
        <v>19861</v>
      </c>
    </row>
    <row r="54" spans="1:1" x14ac:dyDescent="0.35">
      <c r="A54" s="1209" t="s">
        <v>19842</v>
      </c>
    </row>
    <row r="55" spans="1:1" x14ac:dyDescent="0.35">
      <c r="A55" s="1209" t="s">
        <v>19862</v>
      </c>
    </row>
    <row r="56" spans="1:1" x14ac:dyDescent="0.35">
      <c r="A56" s="1209" t="s">
        <v>19844</v>
      </c>
    </row>
    <row r="57" spans="1:1" x14ac:dyDescent="0.35">
      <c r="A57" s="1209" t="s">
        <v>19863</v>
      </c>
    </row>
    <row r="58" spans="1:1" x14ac:dyDescent="0.35">
      <c r="A58" s="1209" t="s">
        <v>19851</v>
      </c>
    </row>
    <row r="59" spans="1:1" x14ac:dyDescent="0.35">
      <c r="A59" s="1209" t="s">
        <v>19864</v>
      </c>
    </row>
    <row r="60" spans="1:1" x14ac:dyDescent="0.35">
      <c r="A60" s="1209" t="s">
        <v>19853</v>
      </c>
    </row>
    <row r="61" spans="1:1" x14ac:dyDescent="0.35">
      <c r="A61" s="1209" t="s">
        <v>19865</v>
      </c>
    </row>
    <row r="62" spans="1:1" x14ac:dyDescent="0.35">
      <c r="A62" s="1209" t="s">
        <v>19855</v>
      </c>
    </row>
    <row r="63" spans="1:1" x14ac:dyDescent="0.35">
      <c r="A63" s="1209" t="s">
        <v>19866</v>
      </c>
    </row>
    <row r="64" spans="1:1" x14ac:dyDescent="0.35">
      <c r="A64" s="1209" t="s">
        <v>19857</v>
      </c>
    </row>
    <row r="65" spans="1:1" x14ac:dyDescent="0.35">
      <c r="A65" s="1209" t="s">
        <v>19867</v>
      </c>
    </row>
    <row r="66" spans="1:1" x14ac:dyDescent="0.35">
      <c r="A66" s="1209" t="s">
        <v>1502</v>
      </c>
    </row>
    <row r="67" spans="1:1" x14ac:dyDescent="0.35">
      <c r="A67" s="1209" t="s">
        <v>19868</v>
      </c>
    </row>
    <row r="68" spans="1:1" x14ac:dyDescent="0.35">
      <c r="A68" s="1209" t="s">
        <v>19869</v>
      </c>
    </row>
    <row r="69" spans="1:1" x14ac:dyDescent="0.35">
      <c r="A69" s="1209" t="s">
        <v>3202</v>
      </c>
    </row>
    <row r="70" spans="1:1" x14ac:dyDescent="0.35">
      <c r="A70" s="1209" t="s">
        <v>1418</v>
      </c>
    </row>
    <row r="71" spans="1:1" x14ac:dyDescent="0.35">
      <c r="A71" s="1209" t="s">
        <v>3427</v>
      </c>
    </row>
    <row r="72" spans="1:1" ht="31" x14ac:dyDescent="0.35">
      <c r="A72" s="1209" t="s">
        <v>19870</v>
      </c>
    </row>
    <row r="73" spans="1:1" ht="31" x14ac:dyDescent="0.35">
      <c r="A73" s="1209" t="s">
        <v>19871</v>
      </c>
    </row>
    <row r="74" spans="1:1" ht="31" x14ac:dyDescent="0.35">
      <c r="A74" s="1209" t="s">
        <v>19872</v>
      </c>
    </row>
    <row r="75" spans="1:1" ht="46.5" x14ac:dyDescent="0.35">
      <c r="A75" s="1209" t="s">
        <v>19873</v>
      </c>
    </row>
    <row r="76" spans="1:1" ht="31" x14ac:dyDescent="0.35">
      <c r="A76" s="1209" t="s">
        <v>19874</v>
      </c>
    </row>
    <row r="77" spans="1:1" ht="46.5" x14ac:dyDescent="0.35">
      <c r="A77" s="1209" t="s">
        <v>19875</v>
      </c>
    </row>
    <row r="78" spans="1:1" ht="31" x14ac:dyDescent="0.35">
      <c r="A78" s="1209" t="s">
        <v>19876</v>
      </c>
    </row>
    <row r="79" spans="1:1" ht="31" x14ac:dyDescent="0.35">
      <c r="A79" s="1209" t="s">
        <v>19877</v>
      </c>
    </row>
    <row r="80" spans="1:1" ht="46.5" x14ac:dyDescent="0.35">
      <c r="A80" s="1209" t="s">
        <v>19878</v>
      </c>
    </row>
    <row r="81" spans="1:1" x14ac:dyDescent="0.35">
      <c r="A81" s="1209" t="s">
        <v>1372</v>
      </c>
    </row>
    <row r="82" spans="1:1" x14ac:dyDescent="0.35">
      <c r="A82" s="1209" t="s">
        <v>1959</v>
      </c>
    </row>
    <row r="83" spans="1:1" ht="31" x14ac:dyDescent="0.35">
      <c r="A83" s="1209" t="s">
        <v>19879</v>
      </c>
    </row>
    <row r="84" spans="1:1" x14ac:dyDescent="0.35">
      <c r="A84" s="1209" t="s">
        <v>19880</v>
      </c>
    </row>
    <row r="85" spans="1:1" x14ac:dyDescent="0.35">
      <c r="A85" s="1209" t="s">
        <v>1940</v>
      </c>
    </row>
    <row r="86" spans="1:1" ht="31" x14ac:dyDescent="0.35">
      <c r="A86" s="1209" t="s">
        <v>1941</v>
      </c>
    </row>
    <row r="87" spans="1:1" x14ac:dyDescent="0.35">
      <c r="A87" s="1209" t="s">
        <v>1376</v>
      </c>
    </row>
    <row r="88" spans="1:1" x14ac:dyDescent="0.35">
      <c r="A88" s="1209" t="s">
        <v>1943</v>
      </c>
    </row>
    <row r="89" spans="1:1" ht="31" x14ac:dyDescent="0.35">
      <c r="A89" s="1209" t="s">
        <v>1944</v>
      </c>
    </row>
    <row r="90" spans="1:1" x14ac:dyDescent="0.35">
      <c r="A90" s="1209" t="s">
        <v>1595</v>
      </c>
    </row>
    <row r="91" spans="1:1" x14ac:dyDescent="0.35">
      <c r="A91" s="1209" t="s">
        <v>1946</v>
      </c>
    </row>
    <row r="92" spans="1:1" x14ac:dyDescent="0.35">
      <c r="A92" s="1209" t="s">
        <v>19881</v>
      </c>
    </row>
    <row r="93" spans="1:1" x14ac:dyDescent="0.35">
      <c r="A93" s="1209" t="s">
        <v>19882</v>
      </c>
    </row>
    <row r="94" spans="1:1" x14ac:dyDescent="0.35">
      <c r="A94" s="1209" t="s">
        <v>1420</v>
      </c>
    </row>
    <row r="95" spans="1:1" x14ac:dyDescent="0.35">
      <c r="A95" s="1209" t="s">
        <v>1948</v>
      </c>
    </row>
    <row r="96" spans="1:1" ht="31" x14ac:dyDescent="0.35">
      <c r="A96" s="1209" t="s">
        <v>19883</v>
      </c>
    </row>
    <row r="97" spans="1:1" ht="31" x14ac:dyDescent="0.35">
      <c r="A97" s="1209" t="s">
        <v>19884</v>
      </c>
    </row>
    <row r="98" spans="1:1" ht="31" x14ac:dyDescent="0.35">
      <c r="A98" s="1209" t="s">
        <v>19885</v>
      </c>
    </row>
    <row r="99" spans="1:1" x14ac:dyDescent="0.35">
      <c r="A99" s="1209" t="s">
        <v>19886</v>
      </c>
    </row>
    <row r="100" spans="1:1" x14ac:dyDescent="0.35">
      <c r="A100" s="1209" t="s">
        <v>945</v>
      </c>
    </row>
    <row r="101" spans="1:1" x14ac:dyDescent="0.35">
      <c r="A101" s="1209" t="s">
        <v>1950</v>
      </c>
    </row>
    <row r="102" spans="1:1" x14ac:dyDescent="0.35">
      <c r="A102" s="1209" t="s">
        <v>19887</v>
      </c>
    </row>
    <row r="103" spans="1:1" x14ac:dyDescent="0.35">
      <c r="A103" s="1209" t="s">
        <v>19888</v>
      </c>
    </row>
    <row r="104" spans="1:1" x14ac:dyDescent="0.35">
      <c r="A104" s="1209" t="s">
        <v>947</v>
      </c>
    </row>
    <row r="105" spans="1:1" x14ac:dyDescent="0.35">
      <c r="A105" s="1209" t="s">
        <v>1952</v>
      </c>
    </row>
    <row r="106" spans="1:1" x14ac:dyDescent="0.35">
      <c r="A106" s="1209" t="s">
        <v>19889</v>
      </c>
    </row>
    <row r="107" spans="1:1" ht="46.5" x14ac:dyDescent="0.35">
      <c r="A107" s="1209" t="s">
        <v>19890</v>
      </c>
    </row>
    <row r="108" spans="1:1" ht="46.5" x14ac:dyDescent="0.35">
      <c r="A108" s="1209" t="s">
        <v>19891</v>
      </c>
    </row>
    <row r="109" spans="1:1" ht="31" x14ac:dyDescent="0.35">
      <c r="A109" s="1209" t="s">
        <v>19892</v>
      </c>
    </row>
    <row r="110" spans="1:1" ht="46.5" x14ac:dyDescent="0.35">
      <c r="A110" s="1209" t="s">
        <v>19893</v>
      </c>
    </row>
    <row r="111" spans="1:1" x14ac:dyDescent="0.35">
      <c r="A111" s="1209" t="s">
        <v>1421</v>
      </c>
    </row>
    <row r="112" spans="1:1" x14ac:dyDescent="0.35">
      <c r="A112" s="1209" t="s">
        <v>1963</v>
      </c>
    </row>
    <row r="113" spans="1:1" ht="31" x14ac:dyDescent="0.35">
      <c r="A113" s="1209" t="s">
        <v>19894</v>
      </c>
    </row>
    <row r="114" spans="1:1" ht="31" x14ac:dyDescent="0.35">
      <c r="A114" s="1209" t="s">
        <v>19895</v>
      </c>
    </row>
    <row r="115" spans="1:1" ht="31" x14ac:dyDescent="0.35">
      <c r="A115" s="1209" t="s">
        <v>19896</v>
      </c>
    </row>
    <row r="116" spans="1:1" ht="31" x14ac:dyDescent="0.35">
      <c r="A116" s="1209" t="s">
        <v>19897</v>
      </c>
    </row>
    <row r="117" spans="1:1" ht="46.5" x14ac:dyDescent="0.35">
      <c r="A117" s="1209" t="s">
        <v>19898</v>
      </c>
    </row>
    <row r="118" spans="1:1" x14ac:dyDescent="0.35">
      <c r="A118" s="1209" t="s">
        <v>950</v>
      </c>
    </row>
    <row r="119" spans="1:1" x14ac:dyDescent="0.35">
      <c r="A119" s="1209" t="s">
        <v>1965</v>
      </c>
    </row>
    <row r="120" spans="1:1" x14ac:dyDescent="0.35">
      <c r="A120" s="1209" t="s">
        <v>19899</v>
      </c>
    </row>
    <row r="121" spans="1:1" ht="31" x14ac:dyDescent="0.35">
      <c r="A121" s="1209" t="s">
        <v>19900</v>
      </c>
    </row>
    <row r="122" spans="1:1" x14ac:dyDescent="0.35">
      <c r="A122" s="1209" t="s">
        <v>19901</v>
      </c>
    </row>
    <row r="123" spans="1:1" ht="31" x14ac:dyDescent="0.35">
      <c r="A123" s="1209" t="s">
        <v>19902</v>
      </c>
    </row>
    <row r="124" spans="1:1" ht="31" x14ac:dyDescent="0.35">
      <c r="A124" s="1209" t="s">
        <v>19903</v>
      </c>
    </row>
    <row r="125" spans="1:1" x14ac:dyDescent="0.35">
      <c r="A125" s="1209" t="s">
        <v>19904</v>
      </c>
    </row>
    <row r="126" spans="1:1" x14ac:dyDescent="0.35">
      <c r="A126" s="1209" t="s">
        <v>3442</v>
      </c>
    </row>
    <row r="127" spans="1:1" x14ac:dyDescent="0.35">
      <c r="A127" s="1209" t="s">
        <v>1259</v>
      </c>
    </row>
    <row r="128" spans="1:1" x14ac:dyDescent="0.35">
      <c r="A128" s="1209" t="s">
        <v>3427</v>
      </c>
    </row>
    <row r="129" spans="1:1" x14ac:dyDescent="0.35">
      <c r="A129" s="1209" t="s">
        <v>19905</v>
      </c>
    </row>
    <row r="130" spans="1:1" x14ac:dyDescent="0.35">
      <c r="A130" s="1209" t="s">
        <v>19906</v>
      </c>
    </row>
    <row r="131" spans="1:1" ht="31" x14ac:dyDescent="0.35">
      <c r="A131" s="1209" t="s">
        <v>19907</v>
      </c>
    </row>
    <row r="132" spans="1:1" ht="31" x14ac:dyDescent="0.35">
      <c r="A132" s="1209" t="s">
        <v>19908</v>
      </c>
    </row>
    <row r="133" spans="1:1" x14ac:dyDescent="0.35">
      <c r="A133" s="1209" t="s">
        <v>19909</v>
      </c>
    </row>
    <row r="134" spans="1:1" x14ac:dyDescent="0.35">
      <c r="A134" s="1209" t="s">
        <v>19910</v>
      </c>
    </row>
    <row r="135" spans="1:1" ht="31" x14ac:dyDescent="0.35">
      <c r="A135" s="1209" t="s">
        <v>19911</v>
      </c>
    </row>
    <row r="136" spans="1:1" x14ac:dyDescent="0.35">
      <c r="A136" s="1209" t="s">
        <v>19912</v>
      </c>
    </row>
    <row r="137" spans="1:1" ht="31" x14ac:dyDescent="0.35">
      <c r="A137" s="1209" t="s">
        <v>19913</v>
      </c>
    </row>
    <row r="138" spans="1:1" x14ac:dyDescent="0.35">
      <c r="A138" s="1209" t="s">
        <v>19914</v>
      </c>
    </row>
    <row r="139" spans="1:1" x14ac:dyDescent="0.35">
      <c r="A139" s="1209" t="s">
        <v>19915</v>
      </c>
    </row>
    <row r="140" spans="1:1" ht="31" x14ac:dyDescent="0.35">
      <c r="A140" s="1209" t="s">
        <v>19916</v>
      </c>
    </row>
    <row r="141" spans="1:1" x14ac:dyDescent="0.35">
      <c r="A141" s="1209" t="s">
        <v>19917</v>
      </c>
    </row>
    <row r="142" spans="1:1" ht="31" x14ac:dyDescent="0.35">
      <c r="A142" s="1209" t="s">
        <v>19918</v>
      </c>
    </row>
    <row r="143" spans="1:1" x14ac:dyDescent="0.35">
      <c r="A143" s="1209" t="s">
        <v>1425</v>
      </c>
    </row>
    <row r="144" spans="1:1" x14ac:dyDescent="0.35">
      <c r="A144" s="1209" t="s">
        <v>2510</v>
      </c>
    </row>
    <row r="145" spans="1:1" x14ac:dyDescent="0.35">
      <c r="A145" s="1209" t="s">
        <v>19919</v>
      </c>
    </row>
    <row r="146" spans="1:1" x14ac:dyDescent="0.35">
      <c r="A146" s="1209" t="s">
        <v>19920</v>
      </c>
    </row>
    <row r="147" spans="1:1" ht="31" x14ac:dyDescent="0.35">
      <c r="A147" s="1209" t="s">
        <v>19921</v>
      </c>
    </row>
    <row r="148" spans="1:1" ht="31" x14ac:dyDescent="0.35">
      <c r="A148" s="1209" t="s">
        <v>19922</v>
      </c>
    </row>
    <row r="149" spans="1:1" ht="31" x14ac:dyDescent="0.35">
      <c r="A149" s="1209" t="s">
        <v>19923</v>
      </c>
    </row>
    <row r="150" spans="1:1" x14ac:dyDescent="0.35">
      <c r="A150" s="1209" t="s">
        <v>19924</v>
      </c>
    </row>
    <row r="151" spans="1:1" ht="31" x14ac:dyDescent="0.35">
      <c r="A151" s="1209" t="s">
        <v>19925</v>
      </c>
    </row>
    <row r="152" spans="1:1" x14ac:dyDescent="0.35">
      <c r="A152" s="1209" t="s">
        <v>1428</v>
      </c>
    </row>
    <row r="153" spans="1:1" x14ac:dyDescent="0.35">
      <c r="A153" s="1209" t="s">
        <v>2187</v>
      </c>
    </row>
    <row r="154" spans="1:1" ht="31" x14ac:dyDescent="0.35">
      <c r="A154" s="1209" t="s">
        <v>19926</v>
      </c>
    </row>
    <row r="155" spans="1:1" ht="31" x14ac:dyDescent="0.35">
      <c r="A155" s="1209" t="s">
        <v>19927</v>
      </c>
    </row>
    <row r="156" spans="1:1" ht="31" x14ac:dyDescent="0.35">
      <c r="A156" s="1209" t="s">
        <v>19928</v>
      </c>
    </row>
    <row r="157" spans="1:1" ht="31" x14ac:dyDescent="0.35">
      <c r="A157" s="1209" t="s">
        <v>19929</v>
      </c>
    </row>
    <row r="158" spans="1:1" x14ac:dyDescent="0.35">
      <c r="A158" s="1209" t="s">
        <v>1430</v>
      </c>
    </row>
    <row r="159" spans="1:1" x14ac:dyDescent="0.35">
      <c r="A159" s="1209" t="s">
        <v>2189</v>
      </c>
    </row>
    <row r="160" spans="1:1" ht="31" x14ac:dyDescent="0.35">
      <c r="A160" s="1209" t="s">
        <v>19930</v>
      </c>
    </row>
    <row r="161" spans="1:1" ht="31" x14ac:dyDescent="0.35">
      <c r="A161" s="1209" t="s">
        <v>19931</v>
      </c>
    </row>
    <row r="162" spans="1:1" ht="46.5" x14ac:dyDescent="0.35">
      <c r="A162" s="1209" t="s">
        <v>19932</v>
      </c>
    </row>
    <row r="163" spans="1:1" ht="31" x14ac:dyDescent="0.35">
      <c r="A163" s="1209" t="s">
        <v>19933</v>
      </c>
    </row>
    <row r="164" spans="1:1" ht="62" x14ac:dyDescent="0.35">
      <c r="A164" s="1209" t="s">
        <v>19934</v>
      </c>
    </row>
    <row r="165" spans="1:1" ht="31" x14ac:dyDescent="0.35">
      <c r="A165" s="1209" t="s">
        <v>19935</v>
      </c>
    </row>
    <row r="166" spans="1:1" ht="46.5" x14ac:dyDescent="0.35">
      <c r="A166" s="1209" t="s">
        <v>19936</v>
      </c>
    </row>
    <row r="167" spans="1:1" x14ac:dyDescent="0.35">
      <c r="A167" s="1209" t="s">
        <v>19937</v>
      </c>
    </row>
    <row r="168" spans="1:1" x14ac:dyDescent="0.35">
      <c r="A168" s="1209" t="s">
        <v>19938</v>
      </c>
    </row>
    <row r="169" spans="1:1" x14ac:dyDescent="0.35">
      <c r="A169" s="1209" t="s">
        <v>19939</v>
      </c>
    </row>
    <row r="170" spans="1:1" x14ac:dyDescent="0.35">
      <c r="A170" s="1209" t="s">
        <v>1434</v>
      </c>
    </row>
    <row r="171" spans="1:1" x14ac:dyDescent="0.35">
      <c r="A171" s="1209" t="s">
        <v>19940</v>
      </c>
    </row>
    <row r="172" spans="1:1" ht="31" x14ac:dyDescent="0.35">
      <c r="A172" s="1209" t="s">
        <v>19941</v>
      </c>
    </row>
    <row r="173" spans="1:1" ht="31" x14ac:dyDescent="0.35">
      <c r="A173" s="1209" t="s">
        <v>19942</v>
      </c>
    </row>
    <row r="174" spans="1:1" x14ac:dyDescent="0.35">
      <c r="A174" s="1209" t="s">
        <v>1435</v>
      </c>
    </row>
    <row r="175" spans="1:1" x14ac:dyDescent="0.35">
      <c r="A175" s="1209" t="s">
        <v>2521</v>
      </c>
    </row>
    <row r="176" spans="1:1" ht="46.5" x14ac:dyDescent="0.35">
      <c r="A176" s="1209" t="s">
        <v>3115</v>
      </c>
    </row>
    <row r="177" spans="1:1" x14ac:dyDescent="0.35">
      <c r="A177" s="1209" t="s">
        <v>1840</v>
      </c>
    </row>
    <row r="178" spans="1:1" x14ac:dyDescent="0.35">
      <c r="A178" s="1209" t="s">
        <v>3117</v>
      </c>
    </row>
    <row r="179" spans="1:1" x14ac:dyDescent="0.35">
      <c r="A179" s="1209" t="s">
        <v>19943</v>
      </c>
    </row>
    <row r="180" spans="1:1" x14ac:dyDescent="0.35">
      <c r="A180" s="1209" t="s">
        <v>19944</v>
      </c>
    </row>
    <row r="181" spans="1:1" x14ac:dyDescent="0.35">
      <c r="A181" s="1209" t="s">
        <v>19945</v>
      </c>
    </row>
    <row r="182" spans="1:1" x14ac:dyDescent="0.35">
      <c r="A182" s="1209" t="s">
        <v>19946</v>
      </c>
    </row>
    <row r="183" spans="1:1" x14ac:dyDescent="0.35">
      <c r="A183" s="1209" t="s">
        <v>1847</v>
      </c>
    </row>
    <row r="184" spans="1:1" x14ac:dyDescent="0.35">
      <c r="A184" s="1209" t="s">
        <v>3119</v>
      </c>
    </row>
    <row r="185" spans="1:1" ht="31" x14ac:dyDescent="0.35">
      <c r="A185" s="1209" t="s">
        <v>19947</v>
      </c>
    </row>
    <row r="186" spans="1:1" ht="31" x14ac:dyDescent="0.35">
      <c r="A186" s="1209" t="s">
        <v>19948</v>
      </c>
    </row>
    <row r="187" spans="1:1" x14ac:dyDescent="0.35">
      <c r="A187" s="1209" t="s">
        <v>19949</v>
      </c>
    </row>
    <row r="188" spans="1:1" x14ac:dyDescent="0.35">
      <c r="A188" s="1209" t="s">
        <v>19950</v>
      </c>
    </row>
    <row r="189" spans="1:1" x14ac:dyDescent="0.35">
      <c r="A189" s="1209" t="s">
        <v>19951</v>
      </c>
    </row>
    <row r="190" spans="1:1" x14ac:dyDescent="0.35">
      <c r="A190" s="1209" t="s">
        <v>2702</v>
      </c>
    </row>
    <row r="191" spans="1:1" x14ac:dyDescent="0.35">
      <c r="A191" s="1209" t="s">
        <v>1443</v>
      </c>
    </row>
    <row r="192" spans="1:1" x14ac:dyDescent="0.35">
      <c r="A192" s="1209" t="s">
        <v>3427</v>
      </c>
    </row>
    <row r="193" spans="1:1" ht="46.5" x14ac:dyDescent="0.35">
      <c r="A193" s="1209" t="s">
        <v>19952</v>
      </c>
    </row>
    <row r="194" spans="1:1" ht="46.5" x14ac:dyDescent="0.35">
      <c r="A194" s="1209" t="s">
        <v>19953</v>
      </c>
    </row>
    <row r="195" spans="1:1" ht="46.5" x14ac:dyDescent="0.35">
      <c r="A195" s="1209" t="s">
        <v>19954</v>
      </c>
    </row>
    <row r="196" spans="1:1" ht="31" x14ac:dyDescent="0.35">
      <c r="A196" s="1209" t="s">
        <v>19955</v>
      </c>
    </row>
    <row r="197" spans="1:1" ht="77.5" x14ac:dyDescent="0.35">
      <c r="A197" s="1209" t="s">
        <v>19956</v>
      </c>
    </row>
    <row r="198" spans="1:1" ht="46.5" x14ac:dyDescent="0.35">
      <c r="A198" s="1209" t="s">
        <v>19957</v>
      </c>
    </row>
    <row r="199" spans="1:1" x14ac:dyDescent="0.35">
      <c r="A199" s="1209" t="s">
        <v>19958</v>
      </c>
    </row>
    <row r="200" spans="1:1" x14ac:dyDescent="0.35">
      <c r="A200" s="1209" t="s">
        <v>19959</v>
      </c>
    </row>
    <row r="201" spans="1:1" x14ac:dyDescent="0.35">
      <c r="A201" s="1209" t="s">
        <v>1271</v>
      </c>
    </row>
    <row r="202" spans="1:1" x14ac:dyDescent="0.35">
      <c r="A202" s="1209" t="s">
        <v>2196</v>
      </c>
    </row>
    <row r="203" spans="1:1" x14ac:dyDescent="0.35">
      <c r="A203" s="1209" t="s">
        <v>19960</v>
      </c>
    </row>
    <row r="204" spans="1:1" ht="62" x14ac:dyDescent="0.35">
      <c r="A204" s="1209" t="s">
        <v>19961</v>
      </c>
    </row>
    <row r="205" spans="1:1" ht="62" x14ac:dyDescent="0.35">
      <c r="A205" s="1209" t="s">
        <v>19962</v>
      </c>
    </row>
    <row r="206" spans="1:1" x14ac:dyDescent="0.35">
      <c r="A206" s="1209" t="s">
        <v>19963</v>
      </c>
    </row>
    <row r="207" spans="1:1" ht="31" x14ac:dyDescent="0.35">
      <c r="A207" s="1209" t="s">
        <v>19964</v>
      </c>
    </row>
    <row r="208" spans="1:1" ht="46.5" x14ac:dyDescent="0.35">
      <c r="A208" s="1209" t="s">
        <v>19965</v>
      </c>
    </row>
    <row r="209" spans="1:1" x14ac:dyDescent="0.35">
      <c r="A209" s="1209" t="s">
        <v>1274</v>
      </c>
    </row>
    <row r="210" spans="1:1" x14ac:dyDescent="0.35">
      <c r="A210" s="1209" t="s">
        <v>1762</v>
      </c>
    </row>
    <row r="211" spans="1:1" ht="46.5" x14ac:dyDescent="0.35">
      <c r="A211" s="1209" t="s">
        <v>1763</v>
      </c>
    </row>
    <row r="212" spans="1:1" x14ac:dyDescent="0.35">
      <c r="A212" s="1209" t="s">
        <v>1850</v>
      </c>
    </row>
    <row r="213" spans="1:1" x14ac:dyDescent="0.35">
      <c r="A213" s="1209" t="s">
        <v>1765</v>
      </c>
    </row>
    <row r="214" spans="1:1" x14ac:dyDescent="0.35">
      <c r="A214" s="1209" t="s">
        <v>19966</v>
      </c>
    </row>
    <row r="215" spans="1:1" ht="46.5" x14ac:dyDescent="0.35">
      <c r="A215" s="1209" t="s">
        <v>19967</v>
      </c>
    </row>
    <row r="216" spans="1:1" x14ac:dyDescent="0.35">
      <c r="A216" s="1209" t="s">
        <v>1851</v>
      </c>
    </row>
    <row r="217" spans="1:1" x14ac:dyDescent="0.35">
      <c r="A217" s="1209" t="s">
        <v>1783</v>
      </c>
    </row>
    <row r="218" spans="1:1" ht="46.5" x14ac:dyDescent="0.35">
      <c r="A218" s="1209" t="s">
        <v>19968</v>
      </c>
    </row>
    <row r="219" spans="1:1" ht="31" x14ac:dyDescent="0.35">
      <c r="A219" s="1209" t="s">
        <v>19969</v>
      </c>
    </row>
    <row r="220" spans="1:1" ht="31" x14ac:dyDescent="0.35">
      <c r="A220" s="1209" t="s">
        <v>19970</v>
      </c>
    </row>
    <row r="221" spans="1:1" ht="62" x14ac:dyDescent="0.35">
      <c r="A221" s="1209" t="s">
        <v>19971</v>
      </c>
    </row>
    <row r="222" spans="1:1" x14ac:dyDescent="0.35">
      <c r="A222" s="1209" t="s">
        <v>1643</v>
      </c>
    </row>
    <row r="223" spans="1:1" x14ac:dyDescent="0.35">
      <c r="A223" s="1209" t="s">
        <v>2009</v>
      </c>
    </row>
    <row r="224" spans="1:1" ht="46.5" x14ac:dyDescent="0.35">
      <c r="A224" s="1209" t="s">
        <v>19972</v>
      </c>
    </row>
    <row r="225" spans="1:1" x14ac:dyDescent="0.35">
      <c r="A225" s="1209" t="s">
        <v>19973</v>
      </c>
    </row>
    <row r="226" spans="1:1" ht="31" x14ac:dyDescent="0.35">
      <c r="A226" s="1209" t="s">
        <v>19974</v>
      </c>
    </row>
    <row r="227" spans="1:1" ht="31" x14ac:dyDescent="0.35">
      <c r="A227" s="1209" t="s">
        <v>19975</v>
      </c>
    </row>
    <row r="228" spans="1:1" x14ac:dyDescent="0.35">
      <c r="A228" s="1209" t="s">
        <v>19976</v>
      </c>
    </row>
    <row r="229" spans="1:1" x14ac:dyDescent="0.35">
      <c r="A229" s="1209" t="s">
        <v>1645</v>
      </c>
    </row>
    <row r="230" spans="1:1" x14ac:dyDescent="0.35">
      <c r="A230" s="1209" t="s">
        <v>1364</v>
      </c>
    </row>
    <row r="231" spans="1:1" x14ac:dyDescent="0.35">
      <c r="A231" s="1209" t="s">
        <v>19977</v>
      </c>
    </row>
    <row r="232" spans="1:1" ht="31" x14ac:dyDescent="0.35">
      <c r="A232" s="1209" t="s">
        <v>19978</v>
      </c>
    </row>
    <row r="233" spans="1:1" x14ac:dyDescent="0.35">
      <c r="A233" s="1209" t="s">
        <v>1647</v>
      </c>
    </row>
    <row r="234" spans="1:1" x14ac:dyDescent="0.35">
      <c r="A234" s="1209" t="s">
        <v>1366</v>
      </c>
    </row>
    <row r="235" spans="1:1" ht="31" x14ac:dyDescent="0.35">
      <c r="A235" s="1209" t="s">
        <v>19979</v>
      </c>
    </row>
    <row r="236" spans="1:1" x14ac:dyDescent="0.35">
      <c r="A236" s="1209" t="s">
        <v>19980</v>
      </c>
    </row>
    <row r="237" spans="1:1" ht="31" x14ac:dyDescent="0.35">
      <c r="A237" s="1209" t="s">
        <v>19981</v>
      </c>
    </row>
    <row r="238" spans="1:1" x14ac:dyDescent="0.35">
      <c r="A238" s="1209" t="s">
        <v>19982</v>
      </c>
    </row>
    <row r="239" spans="1:1" x14ac:dyDescent="0.35">
      <c r="A239" s="1209" t="s">
        <v>1852</v>
      </c>
    </row>
    <row r="240" spans="1:1" x14ac:dyDescent="0.35">
      <c r="A240" s="1209" t="s">
        <v>19983</v>
      </c>
    </row>
    <row r="241" spans="1:1" ht="31" x14ac:dyDescent="0.35">
      <c r="A241" s="1209" t="s">
        <v>19984</v>
      </c>
    </row>
    <row r="242" spans="1:1" ht="31" x14ac:dyDescent="0.35">
      <c r="A242" s="1209" t="s">
        <v>19985</v>
      </c>
    </row>
    <row r="243" spans="1:1" x14ac:dyDescent="0.35">
      <c r="A243" s="1209" t="s">
        <v>2671</v>
      </c>
    </row>
    <row r="244" spans="1:1" x14ac:dyDescent="0.35">
      <c r="A244" s="1209" t="s">
        <v>1369</v>
      </c>
    </row>
    <row r="245" spans="1:1" x14ac:dyDescent="0.35">
      <c r="A245" s="1209" t="s">
        <v>19986</v>
      </c>
    </row>
    <row r="246" spans="1:1" ht="46.5" x14ac:dyDescent="0.35">
      <c r="A246" s="1209" t="s">
        <v>19987</v>
      </c>
    </row>
    <row r="247" spans="1:1" ht="31" x14ac:dyDescent="0.35">
      <c r="A247" s="1209" t="s">
        <v>19988</v>
      </c>
    </row>
    <row r="248" spans="1:1" ht="31" x14ac:dyDescent="0.35">
      <c r="A248" s="1209" t="s">
        <v>19989</v>
      </c>
    </row>
    <row r="249" spans="1:1" x14ac:dyDescent="0.35">
      <c r="A249" s="1209" t="s">
        <v>2674</v>
      </c>
    </row>
    <row r="250" spans="1:1" x14ac:dyDescent="0.35">
      <c r="A250" s="1209" t="s">
        <v>2252</v>
      </c>
    </row>
    <row r="251" spans="1:1" x14ac:dyDescent="0.35">
      <c r="A251" s="1209" t="s">
        <v>19990</v>
      </c>
    </row>
    <row r="252" spans="1:1" ht="31" x14ac:dyDescent="0.35">
      <c r="A252" s="1209" t="s">
        <v>19991</v>
      </c>
    </row>
    <row r="253" spans="1:1" ht="31" x14ac:dyDescent="0.35">
      <c r="A253" s="1209" t="s">
        <v>19992</v>
      </c>
    </row>
    <row r="254" spans="1:1" x14ac:dyDescent="0.35">
      <c r="A254" s="1209" t="s">
        <v>2343</v>
      </c>
    </row>
    <row r="255" spans="1:1" x14ac:dyDescent="0.35">
      <c r="A255" s="1209" t="s">
        <v>2013</v>
      </c>
    </row>
    <row r="256" spans="1:1" ht="31" x14ac:dyDescent="0.35">
      <c r="A256" s="1209" t="s">
        <v>2014</v>
      </c>
    </row>
    <row r="257" spans="1:1" x14ac:dyDescent="0.35">
      <c r="A257" s="1209" t="s">
        <v>2344</v>
      </c>
    </row>
    <row r="258" spans="1:1" x14ac:dyDescent="0.35">
      <c r="A258" s="1209" t="s">
        <v>2016</v>
      </c>
    </row>
    <row r="259" spans="1:1" ht="31" x14ac:dyDescent="0.35">
      <c r="A259" s="1209" t="s">
        <v>19993</v>
      </c>
    </row>
    <row r="260" spans="1:1" ht="31" x14ac:dyDescent="0.35">
      <c r="A260" s="1209" t="s">
        <v>19994</v>
      </c>
    </row>
    <row r="261" spans="1:1" ht="31" x14ac:dyDescent="0.35">
      <c r="A261" s="1209" t="s">
        <v>19995</v>
      </c>
    </row>
    <row r="262" spans="1:1" x14ac:dyDescent="0.35">
      <c r="A262" s="1209" t="s">
        <v>19996</v>
      </c>
    </row>
    <row r="263" spans="1:1" ht="31" x14ac:dyDescent="0.35">
      <c r="A263" s="1209" t="s">
        <v>19997</v>
      </c>
    </row>
    <row r="264" spans="1:1" x14ac:dyDescent="0.35">
      <c r="A264" s="1209" t="s">
        <v>2345</v>
      </c>
    </row>
    <row r="265" spans="1:1" x14ac:dyDescent="0.35">
      <c r="A265" s="1209" t="s">
        <v>1564</v>
      </c>
    </row>
    <row r="266" spans="1:1" ht="31" x14ac:dyDescent="0.35">
      <c r="A266" s="1209" t="s">
        <v>19998</v>
      </c>
    </row>
    <row r="267" spans="1:1" ht="31" x14ac:dyDescent="0.35">
      <c r="A267" s="1209" t="s">
        <v>19999</v>
      </c>
    </row>
    <row r="268" spans="1:1" x14ac:dyDescent="0.35">
      <c r="A268" s="1209" t="s">
        <v>20000</v>
      </c>
    </row>
    <row r="269" spans="1:1" ht="31" x14ac:dyDescent="0.35">
      <c r="A269" s="1209" t="s">
        <v>20001</v>
      </c>
    </row>
    <row r="270" spans="1:1" x14ac:dyDescent="0.35">
      <c r="A270" s="1209" t="s">
        <v>20002</v>
      </c>
    </row>
    <row r="271" spans="1:1" x14ac:dyDescent="0.35">
      <c r="A271" s="1209" t="s">
        <v>2347</v>
      </c>
    </row>
    <row r="272" spans="1:1" x14ac:dyDescent="0.35">
      <c r="A272" s="1209" t="s">
        <v>1597</v>
      </c>
    </row>
    <row r="273" spans="1:1" ht="31" x14ac:dyDescent="0.35">
      <c r="A273" s="1209" t="s">
        <v>1598</v>
      </c>
    </row>
    <row r="274" spans="1:1" x14ac:dyDescent="0.35">
      <c r="A274" s="1209" t="s">
        <v>20003</v>
      </c>
    </row>
    <row r="275" spans="1:1" x14ac:dyDescent="0.35">
      <c r="A275" s="1209" t="s">
        <v>1599</v>
      </c>
    </row>
    <row r="276" spans="1:1" x14ac:dyDescent="0.35">
      <c r="A276" s="1209" t="s">
        <v>1318</v>
      </c>
    </row>
    <row r="277" spans="1:1" x14ac:dyDescent="0.35">
      <c r="A277" s="1209" t="s">
        <v>1601</v>
      </c>
    </row>
    <row r="278" spans="1:1" ht="46.5" x14ac:dyDescent="0.35">
      <c r="A278" s="1209" t="s">
        <v>20004</v>
      </c>
    </row>
    <row r="279" spans="1:1" x14ac:dyDescent="0.35">
      <c r="A279" s="1209" t="s">
        <v>20005</v>
      </c>
    </row>
    <row r="280" spans="1:1" ht="31" x14ac:dyDescent="0.35">
      <c r="A280" s="1209" t="s">
        <v>20006</v>
      </c>
    </row>
    <row r="281" spans="1:1" x14ac:dyDescent="0.35">
      <c r="A281" s="1209" t="s">
        <v>1286</v>
      </c>
    </row>
    <row r="282" spans="1:1" x14ac:dyDescent="0.35">
      <c r="A282" s="1209" t="s">
        <v>1603</v>
      </c>
    </row>
    <row r="283" spans="1:1" ht="31" x14ac:dyDescent="0.35">
      <c r="A283" s="1209" t="s">
        <v>1604</v>
      </c>
    </row>
    <row r="284" spans="1:1" x14ac:dyDescent="0.35">
      <c r="A284" s="1209" t="s">
        <v>20007</v>
      </c>
    </row>
    <row r="285" spans="1:1" x14ac:dyDescent="0.35">
      <c r="A285" s="1209" t="s">
        <v>3881</v>
      </c>
    </row>
    <row r="286" spans="1:1" x14ac:dyDescent="0.35">
      <c r="A286" s="1209" t="s">
        <v>1291</v>
      </c>
    </row>
    <row r="287" spans="1:1" x14ac:dyDescent="0.35">
      <c r="A287" s="1209" t="s">
        <v>1387</v>
      </c>
    </row>
    <row r="288" spans="1:1" ht="46.5" x14ac:dyDescent="0.35">
      <c r="A288" s="1209" t="s">
        <v>20008</v>
      </c>
    </row>
    <row r="289" spans="1:1" ht="31" x14ac:dyDescent="0.35">
      <c r="A289" s="1209" t="s">
        <v>20009</v>
      </c>
    </row>
    <row r="290" spans="1:1" x14ac:dyDescent="0.35">
      <c r="A290" s="1209" t="s">
        <v>20010</v>
      </c>
    </row>
    <row r="291" spans="1:1" ht="31" x14ac:dyDescent="0.35">
      <c r="A291" s="1209" t="s">
        <v>20011</v>
      </c>
    </row>
    <row r="292" spans="1:1" x14ac:dyDescent="0.35">
      <c r="A292" s="1209" t="s">
        <v>20012</v>
      </c>
    </row>
    <row r="293" spans="1:1" x14ac:dyDescent="0.35">
      <c r="A293" s="1209" t="s">
        <v>20013</v>
      </c>
    </row>
    <row r="294" spans="1:1" ht="46.5" x14ac:dyDescent="0.35">
      <c r="A294" s="1209" t="s">
        <v>20014</v>
      </c>
    </row>
    <row r="295" spans="1:1" x14ac:dyDescent="0.35">
      <c r="A295" s="1209" t="s">
        <v>1513</v>
      </c>
    </row>
    <row r="296" spans="1:1" x14ac:dyDescent="0.35">
      <c r="A296" s="1209" t="s">
        <v>1611</v>
      </c>
    </row>
    <row r="297" spans="1:1" ht="31" x14ac:dyDescent="0.35">
      <c r="A297" s="1209" t="s">
        <v>20015</v>
      </c>
    </row>
    <row r="298" spans="1:1" x14ac:dyDescent="0.35">
      <c r="A298" s="1209" t="s">
        <v>20016</v>
      </c>
    </row>
    <row r="299" spans="1:1" ht="46.5" x14ac:dyDescent="0.35">
      <c r="A299" s="1209" t="s">
        <v>20017</v>
      </c>
    </row>
    <row r="300" spans="1:1" x14ac:dyDescent="0.35">
      <c r="A300" s="1209" t="s">
        <v>1515</v>
      </c>
    </row>
    <row r="301" spans="1:1" x14ac:dyDescent="0.35">
      <c r="A301" s="1209" t="s">
        <v>1613</v>
      </c>
    </row>
    <row r="302" spans="1:1" ht="31" x14ac:dyDescent="0.35">
      <c r="A302" s="1209" t="s">
        <v>20018</v>
      </c>
    </row>
    <row r="303" spans="1:1" ht="31" x14ac:dyDescent="0.35">
      <c r="A303" s="1209" t="s">
        <v>20019</v>
      </c>
    </row>
    <row r="304" spans="1:1" ht="31" x14ac:dyDescent="0.35">
      <c r="A304" s="1209" t="s">
        <v>20020</v>
      </c>
    </row>
    <row r="305" spans="1:1" x14ac:dyDescent="0.35">
      <c r="A305" s="1209" t="s">
        <v>1322</v>
      </c>
    </row>
    <row r="306" spans="1:1" x14ac:dyDescent="0.35">
      <c r="A306" s="1209" t="s">
        <v>1243</v>
      </c>
    </row>
    <row r="307" spans="1:1" x14ac:dyDescent="0.35">
      <c r="A307" s="1209" t="s">
        <v>20021</v>
      </c>
    </row>
    <row r="308" spans="1:1" x14ac:dyDescent="0.35">
      <c r="A308" s="1209" t="s">
        <v>20022</v>
      </c>
    </row>
    <row r="309" spans="1:1" ht="31" x14ac:dyDescent="0.35">
      <c r="A309" s="1209" t="s">
        <v>20023</v>
      </c>
    </row>
    <row r="310" spans="1:1" x14ac:dyDescent="0.35">
      <c r="A310" s="1209" t="s">
        <v>20024</v>
      </c>
    </row>
    <row r="311" spans="1:1" x14ac:dyDescent="0.35">
      <c r="A311" s="1209" t="s">
        <v>20025</v>
      </c>
    </row>
    <row r="312" spans="1:1" x14ac:dyDescent="0.35">
      <c r="A312" s="1209" t="s">
        <v>1244</v>
      </c>
    </row>
    <row r="313" spans="1:1" x14ac:dyDescent="0.35">
      <c r="A313" s="1209" t="s">
        <v>856</v>
      </c>
    </row>
    <row r="314" spans="1:1" x14ac:dyDescent="0.35">
      <c r="A314" s="1209" t="s">
        <v>1246</v>
      </c>
    </row>
    <row r="315" spans="1:1" x14ac:dyDescent="0.35">
      <c r="A315" s="1209" t="s">
        <v>20026</v>
      </c>
    </row>
    <row r="316" spans="1:1" ht="31" x14ac:dyDescent="0.35">
      <c r="A316" s="1209" t="s">
        <v>20027</v>
      </c>
    </row>
    <row r="317" spans="1:1" x14ac:dyDescent="0.35">
      <c r="A317" s="1209" t="s">
        <v>20028</v>
      </c>
    </row>
    <row r="318" spans="1:1" x14ac:dyDescent="0.35">
      <c r="A318" s="1209" t="s">
        <v>1508</v>
      </c>
    </row>
    <row r="319" spans="1:1" x14ac:dyDescent="0.35">
      <c r="A319" s="1209" t="s">
        <v>1248</v>
      </c>
    </row>
    <row r="320" spans="1:1" x14ac:dyDescent="0.35">
      <c r="A320" s="1209" t="s">
        <v>20029</v>
      </c>
    </row>
    <row r="321" spans="1:1" x14ac:dyDescent="0.35">
      <c r="A321" s="1209" t="s">
        <v>20030</v>
      </c>
    </row>
    <row r="322" spans="1:1" ht="31" x14ac:dyDescent="0.35">
      <c r="A322" s="1209" t="s">
        <v>20031</v>
      </c>
    </row>
    <row r="323" spans="1:1" ht="31" x14ac:dyDescent="0.35">
      <c r="A323" s="1209" t="s">
        <v>20032</v>
      </c>
    </row>
    <row r="324" spans="1:1" ht="31" x14ac:dyDescent="0.35">
      <c r="A324" s="1209" t="s">
        <v>20033</v>
      </c>
    </row>
    <row r="325" spans="1:1" x14ac:dyDescent="0.35">
      <c r="A325" s="1209" t="s">
        <v>20034</v>
      </c>
    </row>
    <row r="326" spans="1:1" x14ac:dyDescent="0.35">
      <c r="A326" s="1209" t="s">
        <v>1528</v>
      </c>
    </row>
    <row r="327" spans="1:1" x14ac:dyDescent="0.35">
      <c r="A327" s="1209" t="s">
        <v>1250</v>
      </c>
    </row>
    <row r="328" spans="1:1" x14ac:dyDescent="0.35">
      <c r="A328" s="1209" t="s">
        <v>20035</v>
      </c>
    </row>
    <row r="329" spans="1:1" ht="31" x14ac:dyDescent="0.35">
      <c r="A329" s="1209" t="s">
        <v>20036</v>
      </c>
    </row>
    <row r="330" spans="1:1" ht="31" x14ac:dyDescent="0.35">
      <c r="A330" s="1209" t="s">
        <v>20037</v>
      </c>
    </row>
    <row r="331" spans="1:1" ht="31" x14ac:dyDescent="0.35">
      <c r="A331" s="1209" t="s">
        <v>20038</v>
      </c>
    </row>
    <row r="332" spans="1:1" x14ac:dyDescent="0.35">
      <c r="A332" s="1209" t="s">
        <v>20039</v>
      </c>
    </row>
    <row r="333" spans="1:1" x14ac:dyDescent="0.35">
      <c r="A333" s="1209" t="s">
        <v>1819</v>
      </c>
    </row>
    <row r="334" spans="1:1" x14ac:dyDescent="0.35">
      <c r="A334" s="1209" t="s">
        <v>865</v>
      </c>
    </row>
    <row r="335" spans="1:1" x14ac:dyDescent="0.35">
      <c r="A335" s="1209" t="s">
        <v>1821</v>
      </c>
    </row>
    <row r="336" spans="1:1" ht="31" x14ac:dyDescent="0.35">
      <c r="A336" s="1209" t="s">
        <v>1822</v>
      </c>
    </row>
    <row r="337" spans="1:1" x14ac:dyDescent="0.35">
      <c r="A337" s="1209" t="s">
        <v>867</v>
      </c>
    </row>
    <row r="338" spans="1:1" x14ac:dyDescent="0.35">
      <c r="A338" s="1209" t="s">
        <v>1824</v>
      </c>
    </row>
    <row r="339" spans="1:1" ht="31" x14ac:dyDescent="0.35">
      <c r="A339" s="1209" t="s">
        <v>20040</v>
      </c>
    </row>
    <row r="340" spans="1:1" ht="31" x14ac:dyDescent="0.35">
      <c r="A340" s="1209" t="s">
        <v>20041</v>
      </c>
    </row>
    <row r="341" spans="1:1" ht="31" x14ac:dyDescent="0.35">
      <c r="A341" s="1209" t="s">
        <v>20042</v>
      </c>
    </row>
    <row r="342" spans="1:1" ht="31" x14ac:dyDescent="0.35">
      <c r="A342" s="1209" t="s">
        <v>20043</v>
      </c>
    </row>
    <row r="343" spans="1:1" ht="31" x14ac:dyDescent="0.35">
      <c r="A343" s="1209" t="s">
        <v>20044</v>
      </c>
    </row>
    <row r="344" spans="1:1" ht="31" x14ac:dyDescent="0.35">
      <c r="A344" s="1209" t="s">
        <v>20045</v>
      </c>
    </row>
    <row r="345" spans="1:1" x14ac:dyDescent="0.35">
      <c r="A345" s="1209" t="s">
        <v>20046</v>
      </c>
    </row>
    <row r="346" spans="1:1" x14ac:dyDescent="0.35">
      <c r="A346" s="1209" t="s">
        <v>885</v>
      </c>
    </row>
    <row r="347" spans="1:1" x14ac:dyDescent="0.35">
      <c r="A347" s="1209" t="s">
        <v>1826</v>
      </c>
    </row>
    <row r="348" spans="1:1" ht="31" x14ac:dyDescent="0.35">
      <c r="A348" s="1209" t="s">
        <v>20047</v>
      </c>
    </row>
    <row r="349" spans="1:1" x14ac:dyDescent="0.35">
      <c r="A349" s="1209" t="s">
        <v>20048</v>
      </c>
    </row>
    <row r="350" spans="1:1" x14ac:dyDescent="0.35">
      <c r="A350" s="1209" t="s">
        <v>20049</v>
      </c>
    </row>
    <row r="351" spans="1:1" x14ac:dyDescent="0.35">
      <c r="A351" s="1209" t="s">
        <v>20050</v>
      </c>
    </row>
    <row r="352" spans="1:1" x14ac:dyDescent="0.35">
      <c r="A352" s="1209" t="s">
        <v>874</v>
      </c>
    </row>
    <row r="353" spans="1:1" x14ac:dyDescent="0.35">
      <c r="A353" s="1209" t="s">
        <v>1813</v>
      </c>
    </row>
    <row r="354" spans="1:1" ht="31" x14ac:dyDescent="0.35">
      <c r="A354" s="1209" t="s">
        <v>20051</v>
      </c>
    </row>
    <row r="355" spans="1:1" ht="31" x14ac:dyDescent="0.35">
      <c r="A355" s="1209" t="s">
        <v>20052</v>
      </c>
    </row>
    <row r="356" spans="1:1" x14ac:dyDescent="0.35">
      <c r="A356" s="1209" t="s">
        <v>20053</v>
      </c>
    </row>
    <row r="357" spans="1:1" x14ac:dyDescent="0.35">
      <c r="A357" s="1209" t="s">
        <v>1830</v>
      </c>
    </row>
    <row r="358" spans="1:1" x14ac:dyDescent="0.35">
      <c r="A358" s="1209" t="s">
        <v>1068</v>
      </c>
    </row>
    <row r="359" spans="1:1" x14ac:dyDescent="0.35">
      <c r="A359" s="1209" t="s">
        <v>3427</v>
      </c>
    </row>
    <row r="360" spans="1:1" ht="31" x14ac:dyDescent="0.35">
      <c r="A360" s="1209" t="s">
        <v>1832</v>
      </c>
    </row>
    <row r="361" spans="1:1" x14ac:dyDescent="0.35">
      <c r="A361" s="1209" t="s">
        <v>1072</v>
      </c>
    </row>
    <row r="362" spans="1:1" x14ac:dyDescent="0.35">
      <c r="A362" s="1209" t="s">
        <v>1834</v>
      </c>
    </row>
    <row r="363" spans="1:1" x14ac:dyDescent="0.35">
      <c r="A363" s="1209" t="s">
        <v>1834</v>
      </c>
    </row>
    <row r="364" spans="1:1" ht="31" x14ac:dyDescent="0.35">
      <c r="A364" s="1209" t="s">
        <v>1814</v>
      </c>
    </row>
    <row r="365" spans="1:1" x14ac:dyDescent="0.35">
      <c r="A365" s="1209" t="s">
        <v>1815</v>
      </c>
    </row>
    <row r="366" spans="1:1" x14ac:dyDescent="0.35">
      <c r="A366" s="1209" t="s">
        <v>1816</v>
      </c>
    </row>
    <row r="367" spans="1:1" x14ac:dyDescent="0.35">
      <c r="A367" s="1209" t="s">
        <v>1347</v>
      </c>
    </row>
    <row r="368" spans="1:1" x14ac:dyDescent="0.35">
      <c r="A368" s="1209" t="s">
        <v>1818</v>
      </c>
    </row>
    <row r="369" spans="1:1" x14ac:dyDescent="0.35">
      <c r="A369" s="1209" t="s">
        <v>20054</v>
      </c>
    </row>
    <row r="370" spans="1:1" x14ac:dyDescent="0.35">
      <c r="A370" s="1209" t="s">
        <v>20055</v>
      </c>
    </row>
    <row r="371" spans="1:1" x14ac:dyDescent="0.35">
      <c r="A371" s="1209" t="s">
        <v>20056</v>
      </c>
    </row>
    <row r="372" spans="1:1" x14ac:dyDescent="0.35">
      <c r="A372" s="1209" t="s">
        <v>1330</v>
      </c>
    </row>
    <row r="373" spans="1:1" x14ac:dyDescent="0.35">
      <c r="A373" s="1209" t="s">
        <v>2055</v>
      </c>
    </row>
    <row r="374" spans="1:1" ht="31" x14ac:dyDescent="0.35">
      <c r="A374" s="1209" t="s">
        <v>20057</v>
      </c>
    </row>
    <row r="375" spans="1:1" x14ac:dyDescent="0.35">
      <c r="A375" s="1209" t="s">
        <v>20058</v>
      </c>
    </row>
    <row r="376" spans="1:1" x14ac:dyDescent="0.35">
      <c r="A376" s="1209" t="s">
        <v>20059</v>
      </c>
    </row>
    <row r="377" spans="1:1" x14ac:dyDescent="0.35">
      <c r="A377" s="1209" t="s">
        <v>1220</v>
      </c>
    </row>
    <row r="378" spans="1:1" x14ac:dyDescent="0.35">
      <c r="A378" s="1209" t="s">
        <v>2057</v>
      </c>
    </row>
    <row r="379" spans="1:1" x14ac:dyDescent="0.35">
      <c r="A379" s="1209" t="s">
        <v>20060</v>
      </c>
    </row>
    <row r="380" spans="1:1" ht="31" x14ac:dyDescent="0.35">
      <c r="A380" s="1209" t="s">
        <v>20061</v>
      </c>
    </row>
    <row r="381" spans="1:1" x14ac:dyDescent="0.35">
      <c r="A381" s="1209" t="s">
        <v>20062</v>
      </c>
    </row>
    <row r="382" spans="1:1" x14ac:dyDescent="0.35">
      <c r="A382" s="1209" t="s">
        <v>1547</v>
      </c>
    </row>
    <row r="383" spans="1:1" x14ac:dyDescent="0.35">
      <c r="A383" s="1209" t="s">
        <v>1810</v>
      </c>
    </row>
    <row r="384" spans="1:1" x14ac:dyDescent="0.35">
      <c r="A384" s="1209" t="s">
        <v>20063</v>
      </c>
    </row>
    <row r="385" spans="1:1" ht="31" x14ac:dyDescent="0.35">
      <c r="A385" s="1209" t="s">
        <v>20064</v>
      </c>
    </row>
    <row r="386" spans="1:1" x14ac:dyDescent="0.35">
      <c r="A386" s="1209" t="s">
        <v>1758</v>
      </c>
    </row>
    <row r="387" spans="1:1" x14ac:dyDescent="0.35">
      <c r="A387" s="1209" t="s">
        <v>2048</v>
      </c>
    </row>
    <row r="388" spans="1:1" x14ac:dyDescent="0.35">
      <c r="A388" s="1209" t="s">
        <v>20065</v>
      </c>
    </row>
    <row r="389" spans="1:1" ht="31" x14ac:dyDescent="0.35">
      <c r="A389" s="1209" t="s">
        <v>20066</v>
      </c>
    </row>
    <row r="390" spans="1:1" x14ac:dyDescent="0.35">
      <c r="A390" s="1209" t="s">
        <v>20067</v>
      </c>
    </row>
    <row r="391" spans="1:1" x14ac:dyDescent="0.35">
      <c r="A391" s="1209" t="s">
        <v>20068</v>
      </c>
    </row>
    <row r="392" spans="1:1" x14ac:dyDescent="0.35">
      <c r="A392" s="1209" t="s">
        <v>20069</v>
      </c>
    </row>
    <row r="393" spans="1:1" x14ac:dyDescent="0.35">
      <c r="A393" s="1209" t="s">
        <v>20070</v>
      </c>
    </row>
    <row r="394" spans="1:1" x14ac:dyDescent="0.35">
      <c r="A394" s="1209" t="s">
        <v>20071</v>
      </c>
    </row>
    <row r="395" spans="1:1" x14ac:dyDescent="0.35">
      <c r="A395" s="1209" t="s">
        <v>1976</v>
      </c>
    </row>
    <row r="396" spans="1:1" x14ac:dyDescent="0.35">
      <c r="A396" s="1209" t="s">
        <v>2050</v>
      </c>
    </row>
    <row r="397" spans="1:1" ht="31" x14ac:dyDescent="0.35">
      <c r="A397" s="1209" t="s">
        <v>20072</v>
      </c>
    </row>
    <row r="398" spans="1:1" x14ac:dyDescent="0.35">
      <c r="A398" s="1209" t="s">
        <v>20073</v>
      </c>
    </row>
    <row r="399" spans="1:1" ht="31" x14ac:dyDescent="0.35">
      <c r="A399" s="1209" t="s">
        <v>20074</v>
      </c>
    </row>
    <row r="400" spans="1:1" ht="31" x14ac:dyDescent="0.35">
      <c r="A400" s="1209" t="s">
        <v>20075</v>
      </c>
    </row>
    <row r="401" spans="1:1" x14ac:dyDescent="0.35">
      <c r="A401" s="1209" t="s">
        <v>20076</v>
      </c>
    </row>
    <row r="402" spans="1:1" x14ac:dyDescent="0.35">
      <c r="A402" s="1209" t="s">
        <v>20077</v>
      </c>
    </row>
    <row r="403" spans="1:1" x14ac:dyDescent="0.35">
      <c r="A403" s="1209" t="s">
        <v>20078</v>
      </c>
    </row>
    <row r="404" spans="1:1" x14ac:dyDescent="0.35">
      <c r="A404" s="1209" t="s">
        <v>1362</v>
      </c>
    </row>
    <row r="405" spans="1:1" x14ac:dyDescent="0.35">
      <c r="A405" s="1209" t="s">
        <v>2052</v>
      </c>
    </row>
    <row r="406" spans="1:1" ht="31" x14ac:dyDescent="0.35">
      <c r="A406" s="1209" t="s">
        <v>20079</v>
      </c>
    </row>
    <row r="407" spans="1:1" x14ac:dyDescent="0.35">
      <c r="A407" s="1209" t="s">
        <v>20080</v>
      </c>
    </row>
    <row r="408" spans="1:1" ht="31" x14ac:dyDescent="0.35">
      <c r="A408" s="1209" t="s">
        <v>20081</v>
      </c>
    </row>
    <row r="409" spans="1:1" x14ac:dyDescent="0.35">
      <c r="A409" s="1209" t="s">
        <v>20082</v>
      </c>
    </row>
    <row r="410" spans="1:1" x14ac:dyDescent="0.35">
      <c r="A410" s="1209" t="s">
        <v>20083</v>
      </c>
    </row>
    <row r="411" spans="1:1" x14ac:dyDescent="0.35">
      <c r="A411" s="1209" t="s">
        <v>1414</v>
      </c>
    </row>
    <row r="412" spans="1:1" x14ac:dyDescent="0.35">
      <c r="A412" s="1209" t="s">
        <v>20084</v>
      </c>
    </row>
    <row r="413" spans="1:1" ht="31" x14ac:dyDescent="0.35">
      <c r="A413" s="1209" t="s">
        <v>20085</v>
      </c>
    </row>
    <row r="414" spans="1:1" x14ac:dyDescent="0.35">
      <c r="A414" s="1209" t="s">
        <v>20086</v>
      </c>
    </row>
    <row r="415" spans="1:1" ht="31" x14ac:dyDescent="0.35">
      <c r="A415" s="1209" t="s">
        <v>20087</v>
      </c>
    </row>
    <row r="416" spans="1:1" x14ac:dyDescent="0.35">
      <c r="A416" s="1209" t="s">
        <v>1591</v>
      </c>
    </row>
    <row r="417" spans="1:1" x14ac:dyDescent="0.35">
      <c r="A417" s="1209" t="s">
        <v>20088</v>
      </c>
    </row>
    <row r="418" spans="1:1" x14ac:dyDescent="0.35">
      <c r="A418" s="1209" t="s">
        <v>20089</v>
      </c>
    </row>
    <row r="419" spans="1:1" ht="46.5" x14ac:dyDescent="0.35">
      <c r="A419" s="1209" t="s">
        <v>20090</v>
      </c>
    </row>
    <row r="420" spans="1:1" ht="31" x14ac:dyDescent="0.35">
      <c r="A420" s="1209" t="s">
        <v>20091</v>
      </c>
    </row>
    <row r="421" spans="1:1" x14ac:dyDescent="0.35">
      <c r="A421" s="1209" t="s">
        <v>20092</v>
      </c>
    </row>
    <row r="422" spans="1:1" ht="31" x14ac:dyDescent="0.35">
      <c r="A422" s="1209" t="s">
        <v>20093</v>
      </c>
    </row>
    <row r="423" spans="1:1" x14ac:dyDescent="0.35">
      <c r="A423" s="1209" t="s">
        <v>20094</v>
      </c>
    </row>
    <row r="424" spans="1:1" ht="31" x14ac:dyDescent="0.35">
      <c r="A424" s="1209" t="s">
        <v>20095</v>
      </c>
    </row>
    <row r="425" spans="1:1" ht="31" x14ac:dyDescent="0.35">
      <c r="A425" s="1209" t="s">
        <v>20096</v>
      </c>
    </row>
    <row r="426" spans="1:1" x14ac:dyDescent="0.35">
      <c r="A426" s="1209" t="s">
        <v>20097</v>
      </c>
    </row>
    <row r="427" spans="1:1" ht="31" x14ac:dyDescent="0.35">
      <c r="A427" s="1209" t="s">
        <v>20098</v>
      </c>
    </row>
    <row r="428" spans="1:1" x14ac:dyDescent="0.35">
      <c r="A428" s="1209" t="s">
        <v>20099</v>
      </c>
    </row>
    <row r="429" spans="1:1" x14ac:dyDescent="0.35">
      <c r="A429" s="1209" t="s">
        <v>2306</v>
      </c>
    </row>
    <row r="430" spans="1:1" x14ac:dyDescent="0.35">
      <c r="A430" s="1209" t="s">
        <v>793</v>
      </c>
    </row>
    <row r="431" spans="1:1" x14ac:dyDescent="0.35">
      <c r="A431" s="1209" t="s">
        <v>3427</v>
      </c>
    </row>
    <row r="432" spans="1:1" ht="31" x14ac:dyDescent="0.35">
      <c r="A432" s="1209" t="s">
        <v>20100</v>
      </c>
    </row>
    <row r="433" spans="1:1" ht="46.5" x14ac:dyDescent="0.35">
      <c r="A433" s="1209" t="s">
        <v>20101</v>
      </c>
    </row>
    <row r="434" spans="1:1" ht="31" x14ac:dyDescent="0.35">
      <c r="A434" s="1209" t="s">
        <v>20102</v>
      </c>
    </row>
    <row r="435" spans="1:1" ht="31" x14ac:dyDescent="0.35">
      <c r="A435" s="1209" t="s">
        <v>20103</v>
      </c>
    </row>
    <row r="436" spans="1:1" x14ac:dyDescent="0.35">
      <c r="A436" s="1209" t="s">
        <v>20104</v>
      </c>
    </row>
    <row r="437" spans="1:1" x14ac:dyDescent="0.35">
      <c r="A437" s="1209" t="s">
        <v>794</v>
      </c>
    </row>
    <row r="438" spans="1:1" x14ac:dyDescent="0.35">
      <c r="A438" s="1209" t="s">
        <v>2066</v>
      </c>
    </row>
    <row r="439" spans="1:1" ht="31" x14ac:dyDescent="0.35">
      <c r="A439" s="1209" t="s">
        <v>20105</v>
      </c>
    </row>
    <row r="440" spans="1:1" ht="31" x14ac:dyDescent="0.35">
      <c r="A440" s="1209" t="s">
        <v>20106</v>
      </c>
    </row>
    <row r="441" spans="1:1" ht="31" x14ac:dyDescent="0.35">
      <c r="A441" s="1209" t="s">
        <v>20107</v>
      </c>
    </row>
    <row r="442" spans="1:1" ht="46.5" x14ac:dyDescent="0.35">
      <c r="A442" s="1209" t="s">
        <v>20108</v>
      </c>
    </row>
    <row r="443" spans="1:1" ht="31" x14ac:dyDescent="0.35">
      <c r="A443" s="1209" t="s">
        <v>20109</v>
      </c>
    </row>
    <row r="444" spans="1:1" ht="31" x14ac:dyDescent="0.35">
      <c r="A444" s="1209" t="s">
        <v>20110</v>
      </c>
    </row>
    <row r="445" spans="1:1" ht="31" x14ac:dyDescent="0.35">
      <c r="A445" s="1209" t="s">
        <v>20111</v>
      </c>
    </row>
    <row r="446" spans="1:1" ht="31" x14ac:dyDescent="0.35">
      <c r="A446" s="1209" t="s">
        <v>20112</v>
      </c>
    </row>
    <row r="447" spans="1:1" x14ac:dyDescent="0.35">
      <c r="A447" s="1209" t="s">
        <v>796</v>
      </c>
    </row>
    <row r="448" spans="1:1" x14ac:dyDescent="0.35">
      <c r="A448" s="1209" t="s">
        <v>2068</v>
      </c>
    </row>
    <row r="449" spans="1:1" x14ac:dyDescent="0.35">
      <c r="A449" s="1209" t="s">
        <v>20113</v>
      </c>
    </row>
    <row r="450" spans="1:1" ht="31" x14ac:dyDescent="0.35">
      <c r="A450" s="1209" t="s">
        <v>20114</v>
      </c>
    </row>
    <row r="451" spans="1:1" x14ac:dyDescent="0.35">
      <c r="A451" s="1209" t="s">
        <v>20115</v>
      </c>
    </row>
    <row r="452" spans="1:1" x14ac:dyDescent="0.35">
      <c r="A452" s="1209" t="s">
        <v>20116</v>
      </c>
    </row>
    <row r="453" spans="1:1" x14ac:dyDescent="0.35">
      <c r="A453" s="1209" t="s">
        <v>966</v>
      </c>
    </row>
    <row r="454" spans="1:1" x14ac:dyDescent="0.35">
      <c r="A454" s="1209" t="s">
        <v>2070</v>
      </c>
    </row>
    <row r="455" spans="1:1" ht="46.5" x14ac:dyDescent="0.35">
      <c r="A455" s="1209" t="s">
        <v>20117</v>
      </c>
    </row>
    <row r="456" spans="1:1" x14ac:dyDescent="0.35">
      <c r="A456" s="1209" t="s">
        <v>1165</v>
      </c>
    </row>
    <row r="457" spans="1:1" x14ac:dyDescent="0.35">
      <c r="A457" s="1209" t="s">
        <v>2072</v>
      </c>
    </row>
    <row r="458" spans="1:1" x14ac:dyDescent="0.35">
      <c r="A458" s="1209" t="s">
        <v>20118</v>
      </c>
    </row>
    <row r="459" spans="1:1" ht="31" x14ac:dyDescent="0.35">
      <c r="A459" s="1209" t="s">
        <v>2073</v>
      </c>
    </row>
    <row r="460" spans="1:1" x14ac:dyDescent="0.35">
      <c r="A460" s="1209" t="s">
        <v>2074</v>
      </c>
    </row>
    <row r="461" spans="1:1" x14ac:dyDescent="0.35">
      <c r="A461" s="1209" t="s">
        <v>2333</v>
      </c>
    </row>
    <row r="462" spans="1:1" x14ac:dyDescent="0.35">
      <c r="A462" s="1209" t="s">
        <v>2334</v>
      </c>
    </row>
    <row r="463" spans="1:1" x14ac:dyDescent="0.35">
      <c r="A463" s="1209" t="s">
        <v>2335</v>
      </c>
    </row>
    <row r="464" spans="1:1" ht="31" x14ac:dyDescent="0.35">
      <c r="A464" s="1209" t="s">
        <v>2336</v>
      </c>
    </row>
    <row r="465" spans="1:1" ht="31" x14ac:dyDescent="0.35">
      <c r="A465" s="1209" t="s">
        <v>20119</v>
      </c>
    </row>
    <row r="466" spans="1:1" x14ac:dyDescent="0.35">
      <c r="A466" s="1209" t="s">
        <v>20120</v>
      </c>
    </row>
    <row r="467" spans="1:1" x14ac:dyDescent="0.35">
      <c r="A467" s="1209" t="s">
        <v>962</v>
      </c>
    </row>
    <row r="468" spans="1:1" x14ac:dyDescent="0.35">
      <c r="A468" s="1209" t="s">
        <v>2338</v>
      </c>
    </row>
    <row r="469" spans="1:1" x14ac:dyDescent="0.35">
      <c r="A469" s="1209" t="s">
        <v>20121</v>
      </c>
    </row>
    <row r="470" spans="1:1" x14ac:dyDescent="0.35">
      <c r="A470" s="1209" t="s">
        <v>20122</v>
      </c>
    </row>
    <row r="471" spans="1:1" ht="46.5" x14ac:dyDescent="0.35">
      <c r="A471" s="1209" t="s">
        <v>20123</v>
      </c>
    </row>
    <row r="472" spans="1:1" ht="31" x14ac:dyDescent="0.35">
      <c r="A472" s="1209" t="s">
        <v>20124</v>
      </c>
    </row>
    <row r="473" spans="1:1" ht="31" x14ac:dyDescent="0.35">
      <c r="A473" s="1209" t="s">
        <v>20125</v>
      </c>
    </row>
    <row r="474" spans="1:1" ht="31" x14ac:dyDescent="0.35">
      <c r="A474" s="1209" t="s">
        <v>20126</v>
      </c>
    </row>
    <row r="475" spans="1:1" x14ac:dyDescent="0.35">
      <c r="A475" s="1209" t="s">
        <v>20127</v>
      </c>
    </row>
    <row r="476" spans="1:1" x14ac:dyDescent="0.35">
      <c r="A476" s="1209" t="s">
        <v>1253</v>
      </c>
    </row>
    <row r="477" spans="1:1" x14ac:dyDescent="0.35">
      <c r="A477" s="1209" t="s">
        <v>2974</v>
      </c>
    </row>
    <row r="478" spans="1:1" ht="31" x14ac:dyDescent="0.35">
      <c r="A478" s="1209" t="s">
        <v>20128</v>
      </c>
    </row>
    <row r="479" spans="1:1" ht="31" x14ac:dyDescent="0.35">
      <c r="A479" s="1209" t="s">
        <v>20129</v>
      </c>
    </row>
    <row r="480" spans="1:1" x14ac:dyDescent="0.35">
      <c r="A480" s="1209" t="s">
        <v>20130</v>
      </c>
    </row>
    <row r="481" spans="1:1" ht="31" x14ac:dyDescent="0.35">
      <c r="A481" s="1209" t="s">
        <v>20131</v>
      </c>
    </row>
    <row r="482" spans="1:1" x14ac:dyDescent="0.35">
      <c r="A482" s="1209" t="s">
        <v>1255</v>
      </c>
    </row>
    <row r="483" spans="1:1" x14ac:dyDescent="0.35">
      <c r="A483" s="1209" t="s">
        <v>2995</v>
      </c>
    </row>
    <row r="484" spans="1:1" x14ac:dyDescent="0.35">
      <c r="A484" s="1209" t="s">
        <v>20132</v>
      </c>
    </row>
    <row r="485" spans="1:1" x14ac:dyDescent="0.35">
      <c r="A485" s="1209" t="s">
        <v>20133</v>
      </c>
    </row>
    <row r="486" spans="1:1" x14ac:dyDescent="0.35">
      <c r="A486" s="1209" t="s">
        <v>20134</v>
      </c>
    </row>
    <row r="487" spans="1:1" ht="31" x14ac:dyDescent="0.35">
      <c r="A487" s="1209" t="s">
        <v>20135</v>
      </c>
    </row>
    <row r="488" spans="1:1" x14ac:dyDescent="0.35">
      <c r="A488" s="1209" t="s">
        <v>20136</v>
      </c>
    </row>
    <row r="489" spans="1:1" x14ac:dyDescent="0.35">
      <c r="A489" s="1209" t="s">
        <v>2996</v>
      </c>
    </row>
    <row r="490" spans="1:1" x14ac:dyDescent="0.35">
      <c r="A490" s="1209" t="s">
        <v>1257</v>
      </c>
    </row>
    <row r="491" spans="1:1" x14ac:dyDescent="0.35">
      <c r="A491" s="1209" t="s">
        <v>2998</v>
      </c>
    </row>
    <row r="492" spans="1:1" ht="31" x14ac:dyDescent="0.35">
      <c r="A492" s="1209" t="s">
        <v>20137</v>
      </c>
    </row>
    <row r="493" spans="1:1" x14ac:dyDescent="0.35">
      <c r="A493" s="1209" t="s">
        <v>20138</v>
      </c>
    </row>
    <row r="494" spans="1:1" x14ac:dyDescent="0.35">
      <c r="A494" s="1209" t="s">
        <v>1260</v>
      </c>
    </row>
    <row r="495" spans="1:1" x14ac:dyDescent="0.35">
      <c r="A495" s="1209" t="s">
        <v>3000</v>
      </c>
    </row>
    <row r="496" spans="1:1" x14ac:dyDescent="0.35">
      <c r="A496" s="1209" t="s">
        <v>3001</v>
      </c>
    </row>
    <row r="497" spans="1:1" x14ac:dyDescent="0.35">
      <c r="A497" s="1209" t="s">
        <v>1445</v>
      </c>
    </row>
    <row r="498" spans="1:1" x14ac:dyDescent="0.35">
      <c r="A498" s="1209" t="s">
        <v>3003</v>
      </c>
    </row>
    <row r="499" spans="1:1" ht="31" x14ac:dyDescent="0.35">
      <c r="A499" s="1209" t="s">
        <v>20139</v>
      </c>
    </row>
    <row r="500" spans="1:1" x14ac:dyDescent="0.35">
      <c r="A500" s="1209" t="s">
        <v>20140</v>
      </c>
    </row>
    <row r="501" spans="1:1" x14ac:dyDescent="0.35">
      <c r="A501" s="1209" t="s">
        <v>20141</v>
      </c>
    </row>
    <row r="502" spans="1:1" x14ac:dyDescent="0.35">
      <c r="A502" s="1209" t="s">
        <v>20142</v>
      </c>
    </row>
    <row r="503" spans="1:1" x14ac:dyDescent="0.35">
      <c r="A503" s="1209" t="s">
        <v>3004</v>
      </c>
    </row>
    <row r="504" spans="1:1" x14ac:dyDescent="0.35">
      <c r="A504" s="1209" t="s">
        <v>1447</v>
      </c>
    </row>
    <row r="505" spans="1:1" x14ac:dyDescent="0.35">
      <c r="A505" s="1209" t="s">
        <v>3006</v>
      </c>
    </row>
    <row r="506" spans="1:1" ht="31" x14ac:dyDescent="0.35">
      <c r="A506" s="1209" t="s">
        <v>20143</v>
      </c>
    </row>
    <row r="507" spans="1:1" ht="31" x14ac:dyDescent="0.35">
      <c r="A507" s="1209" t="s">
        <v>20144</v>
      </c>
    </row>
    <row r="508" spans="1:1" x14ac:dyDescent="0.35">
      <c r="A508" s="1209" t="s">
        <v>20145</v>
      </c>
    </row>
    <row r="509" spans="1:1" x14ac:dyDescent="0.35">
      <c r="A509" s="1209" t="s">
        <v>20146</v>
      </c>
    </row>
    <row r="510" spans="1:1" ht="31" x14ac:dyDescent="0.35">
      <c r="A510" s="1209" t="s">
        <v>20147</v>
      </c>
    </row>
    <row r="511" spans="1:1" x14ac:dyDescent="0.35">
      <c r="A511" s="1209" t="s">
        <v>20148</v>
      </c>
    </row>
    <row r="512" spans="1:1" ht="62" x14ac:dyDescent="0.35">
      <c r="A512" s="1209" t="s">
        <v>20149</v>
      </c>
    </row>
    <row r="513" spans="1:1" ht="31" x14ac:dyDescent="0.35">
      <c r="A513" s="1209" t="s">
        <v>20150</v>
      </c>
    </row>
    <row r="514" spans="1:1" ht="31" x14ac:dyDescent="0.35">
      <c r="A514" s="1209" t="s">
        <v>20151</v>
      </c>
    </row>
    <row r="515" spans="1:1" x14ac:dyDescent="0.35">
      <c r="A515" s="1209" t="s">
        <v>20152</v>
      </c>
    </row>
    <row r="516" spans="1:1" x14ac:dyDescent="0.35">
      <c r="A516" s="1209" t="s">
        <v>1449</v>
      </c>
    </row>
    <row r="517" spans="1:1" x14ac:dyDescent="0.35">
      <c r="A517" s="1209" t="s">
        <v>3009</v>
      </c>
    </row>
    <row r="518" spans="1:1" ht="31" x14ac:dyDescent="0.35">
      <c r="A518" s="1209" t="s">
        <v>20153</v>
      </c>
    </row>
    <row r="519" spans="1:1" x14ac:dyDescent="0.35">
      <c r="A519" s="1209" t="s">
        <v>20154</v>
      </c>
    </row>
    <row r="520" spans="1:1" x14ac:dyDescent="0.35">
      <c r="A520" s="1209" t="s">
        <v>20155</v>
      </c>
    </row>
    <row r="521" spans="1:1" ht="31" x14ac:dyDescent="0.35">
      <c r="A521" s="1209" t="s">
        <v>20156</v>
      </c>
    </row>
    <row r="522" spans="1:1" x14ac:dyDescent="0.35">
      <c r="A522" s="1209" t="s">
        <v>1173</v>
      </c>
    </row>
    <row r="523" spans="1:1" x14ac:dyDescent="0.35">
      <c r="A523" s="1209" t="s">
        <v>2078</v>
      </c>
    </row>
    <row r="524" spans="1:1" ht="31" x14ac:dyDescent="0.35">
      <c r="A524" s="1209" t="s">
        <v>2079</v>
      </c>
    </row>
    <row r="525" spans="1:1" x14ac:dyDescent="0.35">
      <c r="A525" s="1209" t="s">
        <v>1640</v>
      </c>
    </row>
    <row r="526" spans="1:1" x14ac:dyDescent="0.35">
      <c r="A526" s="1209" t="s">
        <v>2080</v>
      </c>
    </row>
    <row r="527" spans="1:1" ht="62" x14ac:dyDescent="0.35">
      <c r="A527" s="1209" t="s">
        <v>20157</v>
      </c>
    </row>
    <row r="528" spans="1:1" ht="62" x14ac:dyDescent="0.35">
      <c r="A528" s="1209" t="s">
        <v>20158</v>
      </c>
    </row>
    <row r="529" spans="1:1" ht="31" x14ac:dyDescent="0.35">
      <c r="A529" s="1209" t="s">
        <v>20159</v>
      </c>
    </row>
    <row r="530" spans="1:1" ht="46.5" x14ac:dyDescent="0.35">
      <c r="A530" s="1209" t="s">
        <v>20160</v>
      </c>
    </row>
    <row r="531" spans="1:1" ht="31" x14ac:dyDescent="0.35">
      <c r="A531" s="1209" t="s">
        <v>20161</v>
      </c>
    </row>
    <row r="532" spans="1:1" ht="31" x14ac:dyDescent="0.35">
      <c r="A532" s="1209" t="s">
        <v>20162</v>
      </c>
    </row>
    <row r="533" spans="1:1" ht="31" x14ac:dyDescent="0.35">
      <c r="A533" s="1209" t="s">
        <v>20163</v>
      </c>
    </row>
    <row r="534" spans="1:1" x14ac:dyDescent="0.35">
      <c r="A534" s="1209" t="s">
        <v>1136</v>
      </c>
    </row>
    <row r="535" spans="1:1" x14ac:dyDescent="0.35">
      <c r="A535" s="1209" t="s">
        <v>1285</v>
      </c>
    </row>
    <row r="536" spans="1:1" ht="62" x14ac:dyDescent="0.35">
      <c r="A536" s="1209" t="s">
        <v>20164</v>
      </c>
    </row>
    <row r="537" spans="1:1" ht="31" x14ac:dyDescent="0.35">
      <c r="A537" s="1209" t="s">
        <v>20165</v>
      </c>
    </row>
    <row r="538" spans="1:1" x14ac:dyDescent="0.35">
      <c r="A538" s="1209" t="s">
        <v>20166</v>
      </c>
    </row>
    <row r="539" spans="1:1" ht="31" x14ac:dyDescent="0.35">
      <c r="A539" s="1209" t="s">
        <v>20167</v>
      </c>
    </row>
    <row r="540" spans="1:1" x14ac:dyDescent="0.35">
      <c r="A540" s="1209" t="s">
        <v>1139</v>
      </c>
    </row>
    <row r="541" spans="1:1" x14ac:dyDescent="0.35">
      <c r="A541" s="1209" t="s">
        <v>1901</v>
      </c>
    </row>
    <row r="542" spans="1:1" ht="46.5" x14ac:dyDescent="0.35">
      <c r="A542" s="1209" t="s">
        <v>20168</v>
      </c>
    </row>
    <row r="543" spans="1:1" ht="31" x14ac:dyDescent="0.35">
      <c r="A543" s="1209" t="s">
        <v>20169</v>
      </c>
    </row>
    <row r="544" spans="1:1" ht="31" x14ac:dyDescent="0.35">
      <c r="A544" s="1209" t="s">
        <v>20170</v>
      </c>
    </row>
    <row r="545" spans="1:1" x14ac:dyDescent="0.35">
      <c r="A545" s="1209" t="s">
        <v>1648</v>
      </c>
    </row>
    <row r="546" spans="1:1" x14ac:dyDescent="0.35">
      <c r="A546" s="1209" t="s">
        <v>1902</v>
      </c>
    </row>
    <row r="547" spans="1:1" x14ac:dyDescent="0.35">
      <c r="A547" s="1209" t="s">
        <v>20171</v>
      </c>
    </row>
    <row r="548" spans="1:1" x14ac:dyDescent="0.35">
      <c r="A548" s="1209" t="s">
        <v>1903</v>
      </c>
    </row>
    <row r="549" spans="1:1" ht="31" x14ac:dyDescent="0.35">
      <c r="A549" s="1209" t="s">
        <v>20172</v>
      </c>
    </row>
    <row r="550" spans="1:1" ht="31" x14ac:dyDescent="0.35">
      <c r="A550" s="1209" t="s">
        <v>20173</v>
      </c>
    </row>
    <row r="551" spans="1:1" x14ac:dyDescent="0.35">
      <c r="A551" s="1209" t="s">
        <v>2339</v>
      </c>
    </row>
    <row r="552" spans="1:1" x14ac:dyDescent="0.35">
      <c r="A552" s="1209" t="s">
        <v>2099</v>
      </c>
    </row>
    <row r="553" spans="1:1" ht="31" x14ac:dyDescent="0.35">
      <c r="A553" s="1209" t="s">
        <v>20174</v>
      </c>
    </row>
    <row r="554" spans="1:1" ht="31" x14ac:dyDescent="0.35">
      <c r="A554" s="1209" t="s">
        <v>20175</v>
      </c>
    </row>
    <row r="555" spans="1:1" ht="31" x14ac:dyDescent="0.35">
      <c r="A555" s="1209" t="s">
        <v>20176</v>
      </c>
    </row>
    <row r="556" spans="1:1" x14ac:dyDescent="0.35">
      <c r="A556" s="1209" t="s">
        <v>20177</v>
      </c>
    </row>
    <row r="557" spans="1:1" ht="31" x14ac:dyDescent="0.35">
      <c r="A557" s="1209" t="s">
        <v>20178</v>
      </c>
    </row>
    <row r="558" spans="1:1" x14ac:dyDescent="0.35">
      <c r="A558" s="1209" t="s">
        <v>20179</v>
      </c>
    </row>
    <row r="559" spans="1:1" x14ac:dyDescent="0.35">
      <c r="A559" s="1209" t="s">
        <v>20180</v>
      </c>
    </row>
    <row r="560" spans="1:1" x14ac:dyDescent="0.35">
      <c r="A560" s="1209" t="s">
        <v>1299</v>
      </c>
    </row>
    <row r="561" spans="1:1" x14ac:dyDescent="0.35">
      <c r="A561" s="1209" t="s">
        <v>2341</v>
      </c>
    </row>
    <row r="562" spans="1:1" x14ac:dyDescent="0.35">
      <c r="A562" s="1209" t="s">
        <v>3427</v>
      </c>
    </row>
    <row r="563" spans="1:1" ht="46.5" x14ac:dyDescent="0.35">
      <c r="A563" s="1209" t="s">
        <v>20181</v>
      </c>
    </row>
    <row r="564" spans="1:1" ht="31" x14ac:dyDescent="0.35">
      <c r="A564" s="1209" t="s">
        <v>20182</v>
      </c>
    </row>
    <row r="565" spans="1:1" ht="31" x14ac:dyDescent="0.35">
      <c r="A565" s="1209" t="s">
        <v>20183</v>
      </c>
    </row>
    <row r="566" spans="1:1" ht="31" x14ac:dyDescent="0.35">
      <c r="A566" s="1209" t="s">
        <v>20184</v>
      </c>
    </row>
    <row r="567" spans="1:1" ht="31" x14ac:dyDescent="0.35">
      <c r="A567" s="1209" t="s">
        <v>20185</v>
      </c>
    </row>
    <row r="568" spans="1:1" x14ac:dyDescent="0.35">
      <c r="A568" s="1209" t="s">
        <v>1637</v>
      </c>
    </row>
    <row r="569" spans="1:1" x14ac:dyDescent="0.35">
      <c r="A569" s="1209" t="s">
        <v>1300</v>
      </c>
    </row>
    <row r="570" spans="1:1" x14ac:dyDescent="0.35">
      <c r="A570" s="1209" t="s">
        <v>20186</v>
      </c>
    </row>
    <row r="571" spans="1:1" ht="31" x14ac:dyDescent="0.35">
      <c r="A571" s="1209" t="s">
        <v>20187</v>
      </c>
    </row>
    <row r="572" spans="1:1" ht="31" x14ac:dyDescent="0.35">
      <c r="A572" s="1209" t="s">
        <v>20188</v>
      </c>
    </row>
    <row r="573" spans="1:1" x14ac:dyDescent="0.35">
      <c r="A573" s="1209" t="s">
        <v>1639</v>
      </c>
    </row>
    <row r="574" spans="1:1" x14ac:dyDescent="0.35">
      <c r="A574" s="1209" t="s">
        <v>1504</v>
      </c>
    </row>
    <row r="575" spans="1:1" ht="31" x14ac:dyDescent="0.35">
      <c r="A575" s="1209" t="s">
        <v>20189</v>
      </c>
    </row>
    <row r="576" spans="1:1" x14ac:dyDescent="0.35">
      <c r="A576" s="1209" t="s">
        <v>20190</v>
      </c>
    </row>
    <row r="577" spans="1:1" ht="46.5" x14ac:dyDescent="0.35">
      <c r="A577" s="1209" t="s">
        <v>20191</v>
      </c>
    </row>
    <row r="578" spans="1:1" x14ac:dyDescent="0.35">
      <c r="A578" s="1209" t="s">
        <v>1855</v>
      </c>
    </row>
    <row r="579" spans="1:1" x14ac:dyDescent="0.35">
      <c r="A579" s="1209" t="s">
        <v>20192</v>
      </c>
    </row>
    <row r="580" spans="1:1" ht="31" x14ac:dyDescent="0.35">
      <c r="A580" s="1209" t="s">
        <v>20193</v>
      </c>
    </row>
    <row r="581" spans="1:1" ht="31" x14ac:dyDescent="0.35">
      <c r="A581" s="1209" t="s">
        <v>20194</v>
      </c>
    </row>
    <row r="582" spans="1:1" ht="31" x14ac:dyDescent="0.35">
      <c r="A582" s="1209" t="s">
        <v>20195</v>
      </c>
    </row>
    <row r="583" spans="1:1" x14ac:dyDescent="0.35">
      <c r="A583" s="1209" t="s">
        <v>20196</v>
      </c>
    </row>
    <row r="584" spans="1:1" ht="31" x14ac:dyDescent="0.35">
      <c r="A584" s="1209" t="s">
        <v>20197</v>
      </c>
    </row>
    <row r="585" spans="1:1" ht="31" x14ac:dyDescent="0.35">
      <c r="A585" s="1209" t="s">
        <v>20198</v>
      </c>
    </row>
    <row r="586" spans="1:1" ht="31" x14ac:dyDescent="0.35">
      <c r="A586" s="1209" t="s">
        <v>20199</v>
      </c>
    </row>
    <row r="587" spans="1:1" ht="31" x14ac:dyDescent="0.35">
      <c r="A587" s="1209" t="s">
        <v>20200</v>
      </c>
    </row>
    <row r="588" spans="1:1" ht="31" x14ac:dyDescent="0.35">
      <c r="A588" s="1209" t="s">
        <v>20201</v>
      </c>
    </row>
    <row r="589" spans="1:1" ht="31" x14ac:dyDescent="0.35">
      <c r="A589" s="1209" t="s">
        <v>20202</v>
      </c>
    </row>
    <row r="590" spans="1:1" x14ac:dyDescent="0.35">
      <c r="A590" s="1209" t="s">
        <v>20203</v>
      </c>
    </row>
    <row r="591" spans="1:1" x14ac:dyDescent="0.35">
      <c r="A591" s="1209" t="s">
        <v>20204</v>
      </c>
    </row>
    <row r="592" spans="1:1" x14ac:dyDescent="0.35">
      <c r="A592" s="1209" t="s">
        <v>20205</v>
      </c>
    </row>
    <row r="593" spans="1:1" ht="31" x14ac:dyDescent="0.35">
      <c r="A593" s="1209" t="s">
        <v>20206</v>
      </c>
    </row>
    <row r="594" spans="1:1" x14ac:dyDescent="0.35">
      <c r="A594" s="1209" t="s">
        <v>20207</v>
      </c>
    </row>
    <row r="595" spans="1:1" x14ac:dyDescent="0.35">
      <c r="A595" s="1209" t="s">
        <v>1856</v>
      </c>
    </row>
    <row r="596" spans="1:1" x14ac:dyDescent="0.35">
      <c r="A596" s="1209" t="s">
        <v>1530</v>
      </c>
    </row>
    <row r="597" spans="1:1" ht="31" x14ac:dyDescent="0.35">
      <c r="A597" s="1209" t="s">
        <v>20208</v>
      </c>
    </row>
    <row r="598" spans="1:1" x14ac:dyDescent="0.35">
      <c r="A598" s="1209" t="s">
        <v>20209</v>
      </c>
    </row>
    <row r="599" spans="1:1" x14ac:dyDescent="0.35">
      <c r="A599" s="1209" t="s">
        <v>20210</v>
      </c>
    </row>
    <row r="600" spans="1:1" x14ac:dyDescent="0.35">
      <c r="A600" s="1209" t="s">
        <v>20211</v>
      </c>
    </row>
    <row r="601" spans="1:1" ht="31" x14ac:dyDescent="0.35">
      <c r="A601" s="1209" t="s">
        <v>20212</v>
      </c>
    </row>
    <row r="602" spans="1:1" x14ac:dyDescent="0.35">
      <c r="A602" s="1209" t="s">
        <v>20213</v>
      </c>
    </row>
    <row r="603" spans="1:1" ht="31" x14ac:dyDescent="0.35">
      <c r="A603" s="1209" t="s">
        <v>1531</v>
      </c>
    </row>
    <row r="604" spans="1:1" x14ac:dyDescent="0.35">
      <c r="A604" s="1209" t="s">
        <v>1532</v>
      </c>
    </row>
    <row r="605" spans="1:1" x14ac:dyDescent="0.35">
      <c r="A605" s="1209" t="s">
        <v>20214</v>
      </c>
    </row>
    <row r="606" spans="1:1" x14ac:dyDescent="0.35">
      <c r="A606" s="1209" t="s">
        <v>20215</v>
      </c>
    </row>
    <row r="607" spans="1:1" x14ac:dyDescent="0.35">
      <c r="A607" s="1209" t="s">
        <v>1858</v>
      </c>
    </row>
    <row r="608" spans="1:1" x14ac:dyDescent="0.35">
      <c r="A608" s="1209" t="s">
        <v>3314</v>
      </c>
    </row>
    <row r="609" spans="1:1" ht="46.5" x14ac:dyDescent="0.35">
      <c r="A609" s="1209" t="s">
        <v>20216</v>
      </c>
    </row>
    <row r="610" spans="1:1" ht="31" x14ac:dyDescent="0.35">
      <c r="A610" s="1209" t="s">
        <v>20217</v>
      </c>
    </row>
    <row r="611" spans="1:1" x14ac:dyDescent="0.35">
      <c r="A611" s="1209" t="s">
        <v>20218</v>
      </c>
    </row>
    <row r="612" spans="1:1" x14ac:dyDescent="0.35">
      <c r="A612" s="1209" t="s">
        <v>1861</v>
      </c>
    </row>
    <row r="613" spans="1:1" x14ac:dyDescent="0.35">
      <c r="A613" s="1209" t="s">
        <v>1186</v>
      </c>
    </row>
    <row r="614" spans="1:1" ht="77.5" x14ac:dyDescent="0.35">
      <c r="A614" s="1209" t="s">
        <v>20219</v>
      </c>
    </row>
    <row r="615" spans="1:1" x14ac:dyDescent="0.35">
      <c r="A615" s="1209" t="s">
        <v>20220</v>
      </c>
    </row>
    <row r="616" spans="1:1" ht="31" x14ac:dyDescent="0.35">
      <c r="A616" s="1209" t="s">
        <v>20221</v>
      </c>
    </row>
    <row r="617" spans="1:1" x14ac:dyDescent="0.35">
      <c r="A617" s="1209" t="s">
        <v>20222</v>
      </c>
    </row>
    <row r="618" spans="1:1" x14ac:dyDescent="0.35">
      <c r="A618" s="1209" t="s">
        <v>1187</v>
      </c>
    </row>
    <row r="619" spans="1:1" x14ac:dyDescent="0.35">
      <c r="A619" s="1209" t="s">
        <v>1283</v>
      </c>
    </row>
    <row r="620" spans="1:1" x14ac:dyDescent="0.35">
      <c r="A620" s="1209" t="s">
        <v>3427</v>
      </c>
    </row>
    <row r="621" spans="1:1" ht="31" x14ac:dyDescent="0.35">
      <c r="A621" s="1209" t="s">
        <v>1188</v>
      </c>
    </row>
    <row r="622" spans="1:1" x14ac:dyDescent="0.35">
      <c r="A622" s="1209" t="s">
        <v>1281</v>
      </c>
    </row>
    <row r="623" spans="1:1" x14ac:dyDescent="0.35">
      <c r="A623" s="1209" t="s">
        <v>1189</v>
      </c>
    </row>
    <row r="624" spans="1:1" ht="31" x14ac:dyDescent="0.35">
      <c r="A624" s="1209" t="s">
        <v>20223</v>
      </c>
    </row>
    <row r="625" spans="1:1" x14ac:dyDescent="0.35">
      <c r="A625" s="1209" t="s">
        <v>20224</v>
      </c>
    </row>
    <row r="626" spans="1:1" ht="31" x14ac:dyDescent="0.35">
      <c r="A626" s="1209" t="s">
        <v>20225</v>
      </c>
    </row>
    <row r="627" spans="1:1" x14ac:dyDescent="0.35">
      <c r="A627" s="1209" t="s">
        <v>20226</v>
      </c>
    </row>
    <row r="628" spans="1:1" x14ac:dyDescent="0.35">
      <c r="A628" s="1209" t="s">
        <v>1190</v>
      </c>
    </row>
    <row r="629" spans="1:1" x14ac:dyDescent="0.35">
      <c r="A629" s="1209" t="s">
        <v>1035</v>
      </c>
    </row>
    <row r="630" spans="1:1" x14ac:dyDescent="0.35">
      <c r="A630" s="1209" t="s">
        <v>3427</v>
      </c>
    </row>
    <row r="631" spans="1:1" ht="31" x14ac:dyDescent="0.35">
      <c r="A631" s="1209" t="s">
        <v>20227</v>
      </c>
    </row>
    <row r="632" spans="1:1" ht="62" x14ac:dyDescent="0.35">
      <c r="A632" s="1209" t="s">
        <v>20228</v>
      </c>
    </row>
    <row r="633" spans="1:1" x14ac:dyDescent="0.35">
      <c r="A633" s="1209" t="s">
        <v>1037</v>
      </c>
    </row>
    <row r="634" spans="1:1" x14ac:dyDescent="0.35">
      <c r="A634" s="1209" t="s">
        <v>1341</v>
      </c>
    </row>
    <row r="635" spans="1:1" ht="31" x14ac:dyDescent="0.35">
      <c r="A635" s="1209" t="s">
        <v>20229</v>
      </c>
    </row>
    <row r="636" spans="1:1" ht="31" x14ac:dyDescent="0.35">
      <c r="A636" s="1209" t="s">
        <v>20230</v>
      </c>
    </row>
    <row r="637" spans="1:1" x14ac:dyDescent="0.35">
      <c r="A637" s="1209" t="s">
        <v>1511</v>
      </c>
    </row>
    <row r="638" spans="1:1" x14ac:dyDescent="0.35">
      <c r="A638" s="1209" t="s">
        <v>1342</v>
      </c>
    </row>
    <row r="639" spans="1:1" ht="31" x14ac:dyDescent="0.35">
      <c r="A639" s="1209" t="s">
        <v>20231</v>
      </c>
    </row>
    <row r="640" spans="1:1" ht="31" x14ac:dyDescent="0.35">
      <c r="A640" s="1209" t="s">
        <v>20232</v>
      </c>
    </row>
    <row r="641" spans="1:1" x14ac:dyDescent="0.35">
      <c r="A641" s="1209" t="s">
        <v>20233</v>
      </c>
    </row>
    <row r="642" spans="1:1" x14ac:dyDescent="0.35">
      <c r="A642" s="1209" t="s">
        <v>1512</v>
      </c>
    </row>
    <row r="643" spans="1:1" x14ac:dyDescent="0.35">
      <c r="A643" s="1209" t="s">
        <v>1343</v>
      </c>
    </row>
    <row r="644" spans="1:1" x14ac:dyDescent="0.35">
      <c r="A644" s="1209" t="s">
        <v>20234</v>
      </c>
    </row>
    <row r="645" spans="1:1" x14ac:dyDescent="0.35">
      <c r="A645" s="1209" t="s">
        <v>20235</v>
      </c>
    </row>
    <row r="646" spans="1:1" x14ac:dyDescent="0.35">
      <c r="A646" s="1209" t="s">
        <v>20236</v>
      </c>
    </row>
    <row r="647" spans="1:1" x14ac:dyDescent="0.35">
      <c r="A647" s="1209" t="s">
        <v>1039</v>
      </c>
    </row>
    <row r="648" spans="1:1" x14ac:dyDescent="0.35">
      <c r="A648" s="1209" t="s">
        <v>1344</v>
      </c>
    </row>
    <row r="649" spans="1:1" ht="31" x14ac:dyDescent="0.35">
      <c r="A649" s="1209" t="s">
        <v>20237</v>
      </c>
    </row>
    <row r="650" spans="1:1" ht="31" x14ac:dyDescent="0.35">
      <c r="A650" s="1209" t="s">
        <v>20238</v>
      </c>
    </row>
    <row r="651" spans="1:1" x14ac:dyDescent="0.35">
      <c r="A651" s="1209" t="s">
        <v>20239</v>
      </c>
    </row>
    <row r="652" spans="1:1" x14ac:dyDescent="0.35">
      <c r="A652" s="1209" t="s">
        <v>20240</v>
      </c>
    </row>
    <row r="653" spans="1:1" x14ac:dyDescent="0.35">
      <c r="A653" s="1209" t="s">
        <v>20241</v>
      </c>
    </row>
    <row r="654" spans="1:1" x14ac:dyDescent="0.35">
      <c r="A654" s="1209" t="s">
        <v>19847</v>
      </c>
    </row>
    <row r="655" spans="1:1" x14ac:dyDescent="0.35">
      <c r="A655" s="1209" t="s">
        <v>20242</v>
      </c>
    </row>
    <row r="656" spans="1:1" x14ac:dyDescent="0.35">
      <c r="A656" s="1209" t="s">
        <v>19842</v>
      </c>
    </row>
    <row r="657" spans="1:1" x14ac:dyDescent="0.35">
      <c r="A657" s="1209" t="s">
        <v>20243</v>
      </c>
    </row>
    <row r="658" spans="1:1" x14ac:dyDescent="0.35">
      <c r="A658" s="1209" t="s">
        <v>19844</v>
      </c>
    </row>
    <row r="659" spans="1:1" x14ac:dyDescent="0.35">
      <c r="A659" s="1209" t="s">
        <v>20244</v>
      </c>
    </row>
    <row r="660" spans="1:1" x14ac:dyDescent="0.35">
      <c r="A660" s="1209" t="s">
        <v>19851</v>
      </c>
    </row>
    <row r="661" spans="1:1" x14ac:dyDescent="0.35">
      <c r="A661" s="1209" t="s">
        <v>20245</v>
      </c>
    </row>
    <row r="662" spans="1:1" x14ac:dyDescent="0.35">
      <c r="A662" s="1209" t="s">
        <v>19853</v>
      </c>
    </row>
    <row r="663" spans="1:1" x14ac:dyDescent="0.35">
      <c r="A663" s="1209" t="s">
        <v>20246</v>
      </c>
    </row>
    <row r="664" spans="1:1" x14ac:dyDescent="0.35">
      <c r="A664" s="1209" t="s">
        <v>19855</v>
      </c>
    </row>
    <row r="665" spans="1:1" x14ac:dyDescent="0.35">
      <c r="A665" s="1209" t="s">
        <v>20247</v>
      </c>
    </row>
    <row r="666" spans="1:1" x14ac:dyDescent="0.35">
      <c r="A666" s="1209" t="s">
        <v>19857</v>
      </c>
    </row>
    <row r="667" spans="1:1" x14ac:dyDescent="0.35">
      <c r="A667" s="1209" t="s">
        <v>20248</v>
      </c>
    </row>
    <row r="668" spans="1:1" x14ac:dyDescent="0.35">
      <c r="A668" s="1209" t="s">
        <v>19858</v>
      </c>
    </row>
    <row r="669" spans="1:1" x14ac:dyDescent="0.35">
      <c r="A669" s="1209" t="s">
        <v>20249</v>
      </c>
    </row>
    <row r="670" spans="1:1" x14ac:dyDescent="0.35">
      <c r="A670" s="1209" t="s">
        <v>20250</v>
      </c>
    </row>
    <row r="671" spans="1:1" x14ac:dyDescent="0.35">
      <c r="A671" s="1209" t="s">
        <v>20251</v>
      </c>
    </row>
    <row r="672" spans="1:1" x14ac:dyDescent="0.35">
      <c r="A672" s="1209" t="s">
        <v>20252</v>
      </c>
    </row>
    <row r="673" spans="1:1" x14ac:dyDescent="0.35">
      <c r="A673" s="1209" t="s">
        <v>19842</v>
      </c>
    </row>
    <row r="674" spans="1:1" x14ac:dyDescent="0.35">
      <c r="A674" s="1209" t="s">
        <v>20253</v>
      </c>
    </row>
    <row r="675" spans="1:1" x14ac:dyDescent="0.35">
      <c r="A675" s="1209" t="s">
        <v>2180</v>
      </c>
    </row>
    <row r="676" spans="1:1" x14ac:dyDescent="0.35">
      <c r="A676" s="1209" t="s">
        <v>20254</v>
      </c>
    </row>
    <row r="677" spans="1:1" x14ac:dyDescent="0.35">
      <c r="A677" s="1209" t="s">
        <v>1402</v>
      </c>
    </row>
    <row r="678" spans="1:1" x14ac:dyDescent="0.35">
      <c r="A678" s="1209" t="s">
        <v>1971</v>
      </c>
    </row>
    <row r="679" spans="1:1" ht="31" x14ac:dyDescent="0.35">
      <c r="A679" s="1209" t="s">
        <v>20255</v>
      </c>
    </row>
    <row r="680" spans="1:1" ht="46.5" x14ac:dyDescent="0.35">
      <c r="A680" s="1209" t="s">
        <v>20256</v>
      </c>
    </row>
    <row r="681" spans="1:1" ht="31" x14ac:dyDescent="0.35">
      <c r="A681" s="1209" t="s">
        <v>20257</v>
      </c>
    </row>
    <row r="682" spans="1:1" x14ac:dyDescent="0.35">
      <c r="A682" s="1209" t="s">
        <v>20258</v>
      </c>
    </row>
    <row r="683" spans="1:1" x14ac:dyDescent="0.35">
      <c r="A683" s="1209" t="s">
        <v>20259</v>
      </c>
    </row>
    <row r="684" spans="1:1" x14ac:dyDescent="0.35">
      <c r="A684" s="1209" t="s">
        <v>20260</v>
      </c>
    </row>
    <row r="685" spans="1:1" ht="31" x14ac:dyDescent="0.35">
      <c r="A685" s="1209" t="s">
        <v>20261</v>
      </c>
    </row>
    <row r="686" spans="1:1" x14ac:dyDescent="0.35">
      <c r="A686" s="1209" t="s">
        <v>20262</v>
      </c>
    </row>
    <row r="687" spans="1:1" ht="31" x14ac:dyDescent="0.35">
      <c r="A687" s="1209" t="s">
        <v>20263</v>
      </c>
    </row>
    <row r="688" spans="1:1" ht="31" x14ac:dyDescent="0.35">
      <c r="A688" s="1209" t="s">
        <v>20264</v>
      </c>
    </row>
    <row r="689" spans="1:1" ht="31" x14ac:dyDescent="0.35">
      <c r="A689" s="1209" t="s">
        <v>20265</v>
      </c>
    </row>
    <row r="690" spans="1:1" x14ac:dyDescent="0.35">
      <c r="A690" s="1209" t="s">
        <v>1403</v>
      </c>
    </row>
    <row r="691" spans="1:1" x14ac:dyDescent="0.35">
      <c r="A691" s="1209" t="s">
        <v>1972</v>
      </c>
    </row>
    <row r="692" spans="1:1" ht="46.5" x14ac:dyDescent="0.35">
      <c r="A692" s="1209" t="s">
        <v>20266</v>
      </c>
    </row>
    <row r="693" spans="1:1" ht="31" x14ac:dyDescent="0.35">
      <c r="A693" s="1209" t="s">
        <v>20267</v>
      </c>
    </row>
    <row r="694" spans="1:1" ht="46.5" x14ac:dyDescent="0.35">
      <c r="A694" s="1209" t="s">
        <v>20268</v>
      </c>
    </row>
    <row r="695" spans="1:1" ht="46.5" x14ac:dyDescent="0.35">
      <c r="A695" s="1209" t="s">
        <v>20269</v>
      </c>
    </row>
    <row r="696" spans="1:1" ht="31" x14ac:dyDescent="0.35">
      <c r="A696" s="1209" t="s">
        <v>20270</v>
      </c>
    </row>
    <row r="697" spans="1:1" ht="31" x14ac:dyDescent="0.35">
      <c r="A697" s="1209" t="s">
        <v>20271</v>
      </c>
    </row>
    <row r="698" spans="1:1" ht="31" x14ac:dyDescent="0.35">
      <c r="A698" s="1209" t="s">
        <v>20272</v>
      </c>
    </row>
    <row r="699" spans="1:1" x14ac:dyDescent="0.35">
      <c r="A699" s="1209" t="s">
        <v>1266</v>
      </c>
    </row>
    <row r="700" spans="1:1" x14ac:dyDescent="0.35">
      <c r="A700" s="1209" t="s">
        <v>2190</v>
      </c>
    </row>
    <row r="701" spans="1:1" x14ac:dyDescent="0.35">
      <c r="A701" s="1209" t="s">
        <v>20273</v>
      </c>
    </row>
    <row r="702" spans="1:1" ht="31" x14ac:dyDescent="0.35">
      <c r="A702" s="1209" t="s">
        <v>20274</v>
      </c>
    </row>
    <row r="703" spans="1:1" ht="46.5" x14ac:dyDescent="0.35">
      <c r="A703" s="1209" t="s">
        <v>20275</v>
      </c>
    </row>
    <row r="704" spans="1:1" x14ac:dyDescent="0.35">
      <c r="A704" s="1209" t="s">
        <v>20276</v>
      </c>
    </row>
    <row r="705" spans="1:1" ht="31" x14ac:dyDescent="0.35">
      <c r="A705" s="1209" t="s">
        <v>20277</v>
      </c>
    </row>
    <row r="706" spans="1:1" x14ac:dyDescent="0.35">
      <c r="A706" s="1209" t="s">
        <v>1262</v>
      </c>
    </row>
    <row r="707" spans="1:1" x14ac:dyDescent="0.35">
      <c r="A707" s="1209" t="s">
        <v>2191</v>
      </c>
    </row>
    <row r="708" spans="1:1" x14ac:dyDescent="0.35">
      <c r="A708" s="1209" t="s">
        <v>20278</v>
      </c>
    </row>
    <row r="709" spans="1:1" x14ac:dyDescent="0.35">
      <c r="A709" s="1209" t="s">
        <v>2192</v>
      </c>
    </row>
    <row r="710" spans="1:1" x14ac:dyDescent="0.35">
      <c r="A710" s="1209" t="s">
        <v>2193</v>
      </c>
    </row>
    <row r="711" spans="1:1" ht="31" x14ac:dyDescent="0.35">
      <c r="A711" s="1209" t="s">
        <v>20279</v>
      </c>
    </row>
    <row r="712" spans="1:1" ht="31" x14ac:dyDescent="0.35">
      <c r="A712" s="1209" t="s">
        <v>20280</v>
      </c>
    </row>
    <row r="713" spans="1:1" ht="31" x14ac:dyDescent="0.35">
      <c r="A713" s="1209" t="s">
        <v>20281</v>
      </c>
    </row>
    <row r="714" spans="1:1" x14ac:dyDescent="0.35">
      <c r="A714" s="1209" t="s">
        <v>2836</v>
      </c>
    </row>
    <row r="715" spans="1:1" x14ac:dyDescent="0.35">
      <c r="A715" s="1209" t="s">
        <v>2837</v>
      </c>
    </row>
    <row r="716" spans="1:1" ht="31" x14ac:dyDescent="0.35">
      <c r="A716" s="1209" t="s">
        <v>2838</v>
      </c>
    </row>
    <row r="717" spans="1:1" x14ac:dyDescent="0.35">
      <c r="A717" s="1209" t="s">
        <v>2841</v>
      </c>
    </row>
    <row r="718" spans="1:1" ht="31" x14ac:dyDescent="0.35">
      <c r="A718" s="1209" t="s">
        <v>2842</v>
      </c>
    </row>
    <row r="719" spans="1:1" x14ac:dyDescent="0.35">
      <c r="A719" s="1209" t="s">
        <v>20282</v>
      </c>
    </row>
    <row r="720" spans="1:1" x14ac:dyDescent="0.35">
      <c r="A720" s="1209" t="s">
        <v>20283</v>
      </c>
    </row>
    <row r="721" spans="1:1" x14ac:dyDescent="0.35">
      <c r="A721" s="1209" t="s">
        <v>1556</v>
      </c>
    </row>
    <row r="722" spans="1:1" x14ac:dyDescent="0.35">
      <c r="A722" s="1209" t="s">
        <v>20284</v>
      </c>
    </row>
    <row r="723" spans="1:1" x14ac:dyDescent="0.35">
      <c r="A723" s="1209" t="s">
        <v>1127</v>
      </c>
    </row>
    <row r="724" spans="1:1" x14ac:dyDescent="0.35">
      <c r="A724" s="1209" t="s">
        <v>1557</v>
      </c>
    </row>
    <row r="725" spans="1:1" ht="62" x14ac:dyDescent="0.35">
      <c r="A725" s="1209" t="s">
        <v>20285</v>
      </c>
    </row>
    <row r="726" spans="1:1" ht="31" x14ac:dyDescent="0.35">
      <c r="A726" s="1209" t="s">
        <v>20286</v>
      </c>
    </row>
    <row r="727" spans="1:1" ht="46.5" x14ac:dyDescent="0.35">
      <c r="A727" s="1209" t="s">
        <v>20287</v>
      </c>
    </row>
    <row r="728" spans="1:1" ht="31" x14ac:dyDescent="0.35">
      <c r="A728" s="1209" t="s">
        <v>20288</v>
      </c>
    </row>
    <row r="729" spans="1:1" ht="31" x14ac:dyDescent="0.35">
      <c r="A729" s="1209" t="s">
        <v>20289</v>
      </c>
    </row>
    <row r="730" spans="1:1" x14ac:dyDescent="0.35">
      <c r="A730" s="1209" t="s">
        <v>20290</v>
      </c>
    </row>
    <row r="731" spans="1:1" ht="31" x14ac:dyDescent="0.35">
      <c r="A731" s="1209" t="s">
        <v>20291</v>
      </c>
    </row>
    <row r="732" spans="1:1" x14ac:dyDescent="0.35">
      <c r="A732" s="1209" t="s">
        <v>20292</v>
      </c>
    </row>
    <row r="733" spans="1:1" ht="31" x14ac:dyDescent="0.35">
      <c r="A733" s="1209" t="s">
        <v>20293</v>
      </c>
    </row>
    <row r="734" spans="1:1" x14ac:dyDescent="0.35">
      <c r="A734" s="1209" t="s">
        <v>1128</v>
      </c>
    </row>
    <row r="735" spans="1:1" x14ac:dyDescent="0.35">
      <c r="A735" s="1209" t="s">
        <v>1560</v>
      </c>
    </row>
    <row r="736" spans="1:1" ht="46.5" x14ac:dyDescent="0.35">
      <c r="A736" s="1209" t="s">
        <v>20294</v>
      </c>
    </row>
    <row r="737" spans="1:1" x14ac:dyDescent="0.35">
      <c r="A737" s="1209" t="s">
        <v>20295</v>
      </c>
    </row>
    <row r="738" spans="1:1" x14ac:dyDescent="0.35">
      <c r="A738" s="1209" t="s">
        <v>20296</v>
      </c>
    </row>
    <row r="739" spans="1:1" x14ac:dyDescent="0.35">
      <c r="A739" s="1209" t="s">
        <v>20297</v>
      </c>
    </row>
    <row r="740" spans="1:1" x14ac:dyDescent="0.35">
      <c r="A740" s="1209" t="s">
        <v>20298</v>
      </c>
    </row>
    <row r="741" spans="1:1" x14ac:dyDescent="0.35">
      <c r="A741" s="1209" t="s">
        <v>20299</v>
      </c>
    </row>
    <row r="742" spans="1:1" ht="46.5" x14ac:dyDescent="0.35">
      <c r="A742" s="1209" t="s">
        <v>20300</v>
      </c>
    </row>
    <row r="743" spans="1:1" ht="31" x14ac:dyDescent="0.35">
      <c r="A743" s="1209" t="s">
        <v>20301</v>
      </c>
    </row>
    <row r="744" spans="1:1" x14ac:dyDescent="0.35">
      <c r="A744" s="1209" t="s">
        <v>973</v>
      </c>
    </row>
    <row r="745" spans="1:1" x14ac:dyDescent="0.35">
      <c r="A745" s="1209" t="s">
        <v>1588</v>
      </c>
    </row>
    <row r="746" spans="1:1" ht="62" x14ac:dyDescent="0.35">
      <c r="A746" s="1209" t="s">
        <v>20302</v>
      </c>
    </row>
    <row r="747" spans="1:1" ht="31" x14ac:dyDescent="0.35">
      <c r="A747" s="1209" t="s">
        <v>20303</v>
      </c>
    </row>
    <row r="748" spans="1:1" ht="31" x14ac:dyDescent="0.35">
      <c r="A748" s="1209" t="s">
        <v>20304</v>
      </c>
    </row>
    <row r="749" spans="1:1" ht="31" x14ac:dyDescent="0.35">
      <c r="A749" s="1209" t="s">
        <v>20305</v>
      </c>
    </row>
    <row r="750" spans="1:1" x14ac:dyDescent="0.35">
      <c r="A750" s="1209" t="s">
        <v>984</v>
      </c>
    </row>
    <row r="751" spans="1:1" x14ac:dyDescent="0.35">
      <c r="A751" s="1209" t="s">
        <v>1589</v>
      </c>
    </row>
    <row r="752" spans="1:1" ht="31" x14ac:dyDescent="0.35">
      <c r="A752" s="1209" t="s">
        <v>20306</v>
      </c>
    </row>
    <row r="753" spans="1:1" x14ac:dyDescent="0.35">
      <c r="A753" s="1209" t="s">
        <v>20307</v>
      </c>
    </row>
    <row r="754" spans="1:1" ht="31" x14ac:dyDescent="0.35">
      <c r="A754" s="1209" t="s">
        <v>20308</v>
      </c>
    </row>
    <row r="755" spans="1:1" x14ac:dyDescent="0.35">
      <c r="A755" s="1209" t="s">
        <v>970</v>
      </c>
    </row>
    <row r="756" spans="1:1" x14ac:dyDescent="0.35">
      <c r="A756" s="1209" t="s">
        <v>1561</v>
      </c>
    </row>
    <row r="757" spans="1:1" ht="31" x14ac:dyDescent="0.35">
      <c r="A757" s="1209" t="s">
        <v>20309</v>
      </c>
    </row>
    <row r="758" spans="1:1" ht="31" x14ac:dyDescent="0.35">
      <c r="A758" s="1209" t="s">
        <v>20310</v>
      </c>
    </row>
    <row r="759" spans="1:1" x14ac:dyDescent="0.35">
      <c r="A759" s="1209" t="s">
        <v>988</v>
      </c>
    </row>
    <row r="760" spans="1:1" x14ac:dyDescent="0.35">
      <c r="A760" s="1209" t="s">
        <v>1562</v>
      </c>
    </row>
    <row r="761" spans="1:1" x14ac:dyDescent="0.35">
      <c r="A761" s="1209" t="s">
        <v>20311</v>
      </c>
    </row>
    <row r="762" spans="1:1" ht="31" x14ac:dyDescent="0.35">
      <c r="A762" s="1209" t="s">
        <v>20312</v>
      </c>
    </row>
    <row r="763" spans="1:1" x14ac:dyDescent="0.35">
      <c r="A763" s="1209" t="s">
        <v>20313</v>
      </c>
    </row>
    <row r="764" spans="1:1" ht="31" x14ac:dyDescent="0.35">
      <c r="A764" s="1209" t="s">
        <v>20314</v>
      </c>
    </row>
    <row r="765" spans="1:1" x14ac:dyDescent="0.35">
      <c r="A765" s="1209" t="s">
        <v>20315</v>
      </c>
    </row>
    <row r="766" spans="1:1" x14ac:dyDescent="0.35">
      <c r="A766" s="1209" t="s">
        <v>20316</v>
      </c>
    </row>
    <row r="767" spans="1:1" x14ac:dyDescent="0.35">
      <c r="A767" s="1209" t="s">
        <v>1440</v>
      </c>
    </row>
    <row r="768" spans="1:1" x14ac:dyDescent="0.35">
      <c r="A768" s="1209" t="s">
        <v>1378</v>
      </c>
    </row>
    <row r="769" spans="1:1" ht="31" x14ac:dyDescent="0.35">
      <c r="A769" s="1209" t="s">
        <v>20317</v>
      </c>
    </row>
    <row r="770" spans="1:1" ht="31" x14ac:dyDescent="0.35">
      <c r="A770" s="1209" t="s">
        <v>20318</v>
      </c>
    </row>
    <row r="771" spans="1:1" ht="31" x14ac:dyDescent="0.35">
      <c r="A771" s="1209" t="s">
        <v>20319</v>
      </c>
    </row>
    <row r="772" spans="1:1" x14ac:dyDescent="0.35">
      <c r="A772" s="1209" t="s">
        <v>20320</v>
      </c>
    </row>
    <row r="773" spans="1:1" x14ac:dyDescent="0.35">
      <c r="A773" s="1209" t="s">
        <v>20321</v>
      </c>
    </row>
    <row r="774" spans="1:1" x14ac:dyDescent="0.35">
      <c r="A774" s="1209" t="s">
        <v>20322</v>
      </c>
    </row>
    <row r="775" spans="1:1" x14ac:dyDescent="0.35">
      <c r="A775" s="1209" t="s">
        <v>1241</v>
      </c>
    </row>
    <row r="776" spans="1:1" x14ac:dyDescent="0.35">
      <c r="A776" s="1209" t="s">
        <v>20323</v>
      </c>
    </row>
    <row r="777" spans="1:1" x14ac:dyDescent="0.35">
      <c r="A777" s="1209" t="s">
        <v>1142</v>
      </c>
    </row>
    <row r="778" spans="1:1" x14ac:dyDescent="0.35">
      <c r="A778" s="1209" t="s">
        <v>2597</v>
      </c>
    </row>
    <row r="779" spans="1:1" ht="31" x14ac:dyDescent="0.35">
      <c r="A779" s="1209" t="s">
        <v>20324</v>
      </c>
    </row>
    <row r="780" spans="1:1" x14ac:dyDescent="0.35">
      <c r="A780" s="1209" t="s">
        <v>20325</v>
      </c>
    </row>
    <row r="781" spans="1:1" x14ac:dyDescent="0.35">
      <c r="A781" s="1209" t="s">
        <v>20326</v>
      </c>
    </row>
    <row r="782" spans="1:1" ht="31" x14ac:dyDescent="0.35">
      <c r="A782" s="1209" t="s">
        <v>20327</v>
      </c>
    </row>
    <row r="783" spans="1:1" ht="31" x14ac:dyDescent="0.35">
      <c r="A783" s="1209" t="s">
        <v>20328</v>
      </c>
    </row>
    <row r="784" spans="1:1" x14ac:dyDescent="0.35">
      <c r="A784" s="1209" t="s">
        <v>1143</v>
      </c>
    </row>
    <row r="785" spans="1:1" x14ac:dyDescent="0.35">
      <c r="A785" s="1209" t="s">
        <v>961</v>
      </c>
    </row>
    <row r="786" spans="1:1" ht="31" x14ac:dyDescent="0.35">
      <c r="A786" s="1209" t="s">
        <v>20329</v>
      </c>
    </row>
    <row r="787" spans="1:1" ht="31" x14ac:dyDescent="0.35">
      <c r="A787" s="1209" t="s">
        <v>20330</v>
      </c>
    </row>
    <row r="788" spans="1:1" ht="31" x14ac:dyDescent="0.35">
      <c r="A788" s="1209" t="s">
        <v>20331</v>
      </c>
    </row>
    <row r="789" spans="1:1" x14ac:dyDescent="0.35">
      <c r="A789" s="1209" t="s">
        <v>20332</v>
      </c>
    </row>
    <row r="790" spans="1:1" x14ac:dyDescent="0.35">
      <c r="A790" s="1209" t="s">
        <v>20333</v>
      </c>
    </row>
    <row r="791" spans="1:1" ht="31" x14ac:dyDescent="0.35">
      <c r="A791" s="1209" t="s">
        <v>20334</v>
      </c>
    </row>
    <row r="792" spans="1:1" x14ac:dyDescent="0.35">
      <c r="A792" s="1209" t="s">
        <v>20335</v>
      </c>
    </row>
    <row r="793" spans="1:1" x14ac:dyDescent="0.35">
      <c r="A793" s="1209" t="s">
        <v>1453</v>
      </c>
    </row>
    <row r="794" spans="1:1" x14ac:dyDescent="0.35">
      <c r="A794" s="1209" t="s">
        <v>1251</v>
      </c>
    </row>
    <row r="795" spans="1:1" x14ac:dyDescent="0.35">
      <c r="A795" s="1209" t="s">
        <v>20336</v>
      </c>
    </row>
    <row r="796" spans="1:1" ht="31" x14ac:dyDescent="0.35">
      <c r="A796" s="1209" t="s">
        <v>20337</v>
      </c>
    </row>
    <row r="797" spans="1:1" x14ac:dyDescent="0.35">
      <c r="A797" s="1209" t="s">
        <v>20338</v>
      </c>
    </row>
    <row r="798" spans="1:1" x14ac:dyDescent="0.35">
      <c r="A798" s="1209" t="s">
        <v>20339</v>
      </c>
    </row>
    <row r="799" spans="1:1" x14ac:dyDescent="0.35">
      <c r="A799" s="1209" t="s">
        <v>20340</v>
      </c>
    </row>
    <row r="800" spans="1:1" x14ac:dyDescent="0.35">
      <c r="A800" s="1209" t="s">
        <v>20341</v>
      </c>
    </row>
    <row r="801" spans="1:1" x14ac:dyDescent="0.35">
      <c r="A801" s="1209" t="s">
        <v>20342</v>
      </c>
    </row>
    <row r="802" spans="1:1" ht="31" x14ac:dyDescent="0.35">
      <c r="A802" s="1209" t="s">
        <v>20343</v>
      </c>
    </row>
    <row r="803" spans="1:1" x14ac:dyDescent="0.35">
      <c r="A803" s="1209" t="s">
        <v>1892</v>
      </c>
    </row>
    <row r="804" spans="1:1" x14ac:dyDescent="0.35">
      <c r="A804" s="1209" t="s">
        <v>1616</v>
      </c>
    </row>
    <row r="805" spans="1:1" ht="31" x14ac:dyDescent="0.35">
      <c r="A805" s="1209" t="s">
        <v>20344</v>
      </c>
    </row>
    <row r="806" spans="1:1" x14ac:dyDescent="0.35">
      <c r="A806" s="1209" t="s">
        <v>20345</v>
      </c>
    </row>
    <row r="807" spans="1:1" ht="31" x14ac:dyDescent="0.35">
      <c r="A807" s="1209" t="s">
        <v>20346</v>
      </c>
    </row>
    <row r="808" spans="1:1" x14ac:dyDescent="0.35">
      <c r="A808" s="1209" t="s">
        <v>936</v>
      </c>
    </row>
    <row r="809" spans="1:1" x14ac:dyDescent="0.35">
      <c r="A809" s="1209" t="s">
        <v>1422</v>
      </c>
    </row>
    <row r="810" spans="1:1" x14ac:dyDescent="0.35">
      <c r="A810" s="1209" t="s">
        <v>20347</v>
      </c>
    </row>
    <row r="811" spans="1:1" x14ac:dyDescent="0.35">
      <c r="A811" s="1209" t="s">
        <v>1423</v>
      </c>
    </row>
    <row r="812" spans="1:1" ht="31" x14ac:dyDescent="0.35">
      <c r="A812" s="1209" t="s">
        <v>1424</v>
      </c>
    </row>
    <row r="813" spans="1:1" ht="31" x14ac:dyDescent="0.35">
      <c r="A813" s="1209" t="s">
        <v>1827</v>
      </c>
    </row>
    <row r="814" spans="1:1" x14ac:dyDescent="0.35">
      <c r="A814" s="1209" t="s">
        <v>20348</v>
      </c>
    </row>
    <row r="815" spans="1:1" x14ac:dyDescent="0.35">
      <c r="A815" s="1209" t="s">
        <v>20349</v>
      </c>
    </row>
    <row r="816" spans="1:1" x14ac:dyDescent="0.35">
      <c r="A816" s="1209" t="s">
        <v>20350</v>
      </c>
    </row>
    <row r="817" spans="1:1" x14ac:dyDescent="0.35">
      <c r="A817" s="1209" t="s">
        <v>20351</v>
      </c>
    </row>
    <row r="818" spans="1:1" x14ac:dyDescent="0.35">
      <c r="A818" s="1209" t="s">
        <v>1196</v>
      </c>
    </row>
    <row r="819" spans="1:1" x14ac:dyDescent="0.35">
      <c r="A819" s="1209" t="s">
        <v>1828</v>
      </c>
    </row>
    <row r="820" spans="1:1" x14ac:dyDescent="0.35">
      <c r="A820" s="1209" t="s">
        <v>20352</v>
      </c>
    </row>
    <row r="821" spans="1:1" x14ac:dyDescent="0.35">
      <c r="A821" s="1209" t="s">
        <v>20353</v>
      </c>
    </row>
    <row r="822" spans="1:1" x14ac:dyDescent="0.35">
      <c r="A822" s="1209" t="s">
        <v>20354</v>
      </c>
    </row>
    <row r="823" spans="1:1" x14ac:dyDescent="0.35">
      <c r="A823" s="1209" t="s">
        <v>1038</v>
      </c>
    </row>
    <row r="824" spans="1:1" x14ac:dyDescent="0.35">
      <c r="A824" s="1209" t="s">
        <v>1829</v>
      </c>
    </row>
    <row r="825" spans="1:1" ht="31" x14ac:dyDescent="0.35">
      <c r="A825" s="1209" t="s">
        <v>20355</v>
      </c>
    </row>
    <row r="826" spans="1:1" x14ac:dyDescent="0.35">
      <c r="A826" s="1209" t="s">
        <v>20356</v>
      </c>
    </row>
    <row r="827" spans="1:1" x14ac:dyDescent="0.35">
      <c r="A827" s="1209" t="s">
        <v>20357</v>
      </c>
    </row>
    <row r="828" spans="1:1" x14ac:dyDescent="0.35">
      <c r="A828" s="1209" t="s">
        <v>20358</v>
      </c>
    </row>
    <row r="829" spans="1:1" x14ac:dyDescent="0.35">
      <c r="A829" s="1209" t="s">
        <v>19847</v>
      </c>
    </row>
    <row r="830" spans="1:1" x14ac:dyDescent="0.35">
      <c r="A830" s="1209" t="s">
        <v>20359</v>
      </c>
    </row>
    <row r="831" spans="1:1" x14ac:dyDescent="0.35">
      <c r="A831" s="1209" t="s">
        <v>19842</v>
      </c>
    </row>
    <row r="832" spans="1:1" x14ac:dyDescent="0.35">
      <c r="A832" s="1209" t="s">
        <v>16314</v>
      </c>
    </row>
    <row r="833" spans="1:1" x14ac:dyDescent="0.35">
      <c r="A833" s="1209" t="s">
        <v>19844</v>
      </c>
    </row>
    <row r="834" spans="1:1" x14ac:dyDescent="0.35">
      <c r="A834" s="1209" t="s">
        <v>20360</v>
      </c>
    </row>
    <row r="835" spans="1:1" x14ac:dyDescent="0.35">
      <c r="A835" s="1209" t="s">
        <v>19851</v>
      </c>
    </row>
    <row r="836" spans="1:1" x14ac:dyDescent="0.35">
      <c r="A836" s="1209" t="s">
        <v>20361</v>
      </c>
    </row>
    <row r="837" spans="1:1" x14ac:dyDescent="0.35">
      <c r="A837" s="1209" t="s">
        <v>19853</v>
      </c>
    </row>
    <row r="838" spans="1:1" x14ac:dyDescent="0.35">
      <c r="A838" s="1209" t="s">
        <v>20362</v>
      </c>
    </row>
    <row r="839" spans="1:1" x14ac:dyDescent="0.35">
      <c r="A839" s="1209" t="s">
        <v>19855</v>
      </c>
    </row>
    <row r="840" spans="1:1" x14ac:dyDescent="0.35">
      <c r="A840" s="1209" t="s">
        <v>20363</v>
      </c>
    </row>
    <row r="841" spans="1:1" x14ac:dyDescent="0.35">
      <c r="A841" s="1209" t="s">
        <v>19857</v>
      </c>
    </row>
    <row r="842" spans="1:1" x14ac:dyDescent="0.35">
      <c r="A842" s="1209" t="s">
        <v>20364</v>
      </c>
    </row>
    <row r="843" spans="1:1" x14ac:dyDescent="0.35">
      <c r="A843" s="1209" t="s">
        <v>19858</v>
      </c>
    </row>
    <row r="844" spans="1:1" x14ac:dyDescent="0.35">
      <c r="A844" s="1209" t="s">
        <v>20365</v>
      </c>
    </row>
    <row r="845" spans="1:1" x14ac:dyDescent="0.35">
      <c r="A845" s="1209" t="s">
        <v>1835</v>
      </c>
    </row>
    <row r="846" spans="1:1" x14ac:dyDescent="0.35">
      <c r="A846" s="1209" t="s">
        <v>20366</v>
      </c>
    </row>
    <row r="847" spans="1:1" x14ac:dyDescent="0.35">
      <c r="A847" s="1209" t="s">
        <v>979</v>
      </c>
    </row>
    <row r="848" spans="1:1" x14ac:dyDescent="0.35">
      <c r="A848" s="1209" t="s">
        <v>1836</v>
      </c>
    </row>
    <row r="849" spans="1:1" x14ac:dyDescent="0.35">
      <c r="A849" s="1209" t="s">
        <v>20367</v>
      </c>
    </row>
    <row r="850" spans="1:1" ht="31" x14ac:dyDescent="0.35">
      <c r="A850" s="1209" t="s">
        <v>20368</v>
      </c>
    </row>
    <row r="851" spans="1:1" x14ac:dyDescent="0.35">
      <c r="A851" s="1209" t="s">
        <v>20369</v>
      </c>
    </row>
    <row r="852" spans="1:1" ht="31" x14ac:dyDescent="0.35">
      <c r="A852" s="1209" t="s">
        <v>20370</v>
      </c>
    </row>
    <row r="853" spans="1:1" ht="46.5" x14ac:dyDescent="0.35">
      <c r="A853" s="1209" t="s">
        <v>20371</v>
      </c>
    </row>
    <row r="854" spans="1:1" x14ac:dyDescent="0.35">
      <c r="A854" s="1209" t="s">
        <v>900</v>
      </c>
    </row>
    <row r="855" spans="1:1" x14ac:dyDescent="0.35">
      <c r="A855" s="1209" t="s">
        <v>1837</v>
      </c>
    </row>
    <row r="856" spans="1:1" ht="46.5" x14ac:dyDescent="0.35">
      <c r="A856" s="1209" t="s">
        <v>20372</v>
      </c>
    </row>
    <row r="857" spans="1:1" ht="46.5" x14ac:dyDescent="0.35">
      <c r="A857" s="1209" t="s">
        <v>20373</v>
      </c>
    </row>
    <row r="858" spans="1:1" x14ac:dyDescent="0.35">
      <c r="A858" s="1209" t="s">
        <v>20374</v>
      </c>
    </row>
    <row r="859" spans="1:1" x14ac:dyDescent="0.35">
      <c r="A859" s="1209" t="s">
        <v>901</v>
      </c>
    </row>
    <row r="860" spans="1:1" x14ac:dyDescent="0.35">
      <c r="A860" s="1209" t="s">
        <v>2058</v>
      </c>
    </row>
    <row r="861" spans="1:1" x14ac:dyDescent="0.35">
      <c r="A861" s="1209" t="s">
        <v>20375</v>
      </c>
    </row>
    <row r="862" spans="1:1" ht="31" x14ac:dyDescent="0.35">
      <c r="A862" s="1209" t="s">
        <v>20376</v>
      </c>
    </row>
    <row r="863" spans="1:1" x14ac:dyDescent="0.35">
      <c r="A863" s="1209" t="s">
        <v>902</v>
      </c>
    </row>
    <row r="864" spans="1:1" x14ac:dyDescent="0.35">
      <c r="A864" s="1209" t="s">
        <v>2059</v>
      </c>
    </row>
    <row r="865" spans="1:1" x14ac:dyDescent="0.35">
      <c r="A865" s="1209" t="s">
        <v>20377</v>
      </c>
    </row>
    <row r="866" spans="1:1" ht="46.5" x14ac:dyDescent="0.35">
      <c r="A866" s="1209" t="s">
        <v>20378</v>
      </c>
    </row>
    <row r="867" spans="1:1" ht="46.5" x14ac:dyDescent="0.35">
      <c r="A867" s="1209" t="s">
        <v>20379</v>
      </c>
    </row>
    <row r="868" spans="1:1" ht="31" x14ac:dyDescent="0.35">
      <c r="A868" s="1209" t="s">
        <v>20380</v>
      </c>
    </row>
    <row r="869" spans="1:1" ht="31" x14ac:dyDescent="0.35">
      <c r="A869" s="1209" t="s">
        <v>20381</v>
      </c>
    </row>
    <row r="870" spans="1:1" ht="31" x14ac:dyDescent="0.35">
      <c r="A870" s="1209" t="s">
        <v>20382</v>
      </c>
    </row>
    <row r="871" spans="1:1" ht="46.5" x14ac:dyDescent="0.35">
      <c r="A871" s="1209" t="s">
        <v>20383</v>
      </c>
    </row>
    <row r="872" spans="1:1" x14ac:dyDescent="0.35">
      <c r="A872" s="1209" t="s">
        <v>20384</v>
      </c>
    </row>
    <row r="873" spans="1:1" x14ac:dyDescent="0.35">
      <c r="A873" s="1209" t="s">
        <v>20385</v>
      </c>
    </row>
    <row r="874" spans="1:1" x14ac:dyDescent="0.35">
      <c r="A874" s="1209" t="s">
        <v>6882</v>
      </c>
    </row>
    <row r="875" spans="1:1" x14ac:dyDescent="0.35">
      <c r="A875" s="1209" t="s">
        <v>1436</v>
      </c>
    </row>
    <row r="876" spans="1:1" x14ac:dyDescent="0.35">
      <c r="A876" s="1209" t="s">
        <v>4299</v>
      </c>
    </row>
    <row r="877" spans="1:1" x14ac:dyDescent="0.35">
      <c r="A877" s="1209" t="s">
        <v>20386</v>
      </c>
    </row>
    <row r="878" spans="1:1" x14ac:dyDescent="0.35">
      <c r="A878" s="1209" t="s">
        <v>905</v>
      </c>
    </row>
    <row r="879" spans="1:1" x14ac:dyDescent="0.35">
      <c r="A879" s="1209" t="s">
        <v>1438</v>
      </c>
    </row>
    <row r="880" spans="1:1" x14ac:dyDescent="0.35">
      <c r="A880" s="1209" t="s">
        <v>1439</v>
      </c>
    </row>
    <row r="881" spans="1:1" ht="46.5" x14ac:dyDescent="0.35">
      <c r="A881" s="1209" t="s">
        <v>20387</v>
      </c>
    </row>
    <row r="882" spans="1:1" ht="46.5" x14ac:dyDescent="0.35">
      <c r="A882" s="1209" t="s">
        <v>20388</v>
      </c>
    </row>
    <row r="883" spans="1:1" ht="46.5" x14ac:dyDescent="0.35">
      <c r="A883" s="1209" t="s">
        <v>20389</v>
      </c>
    </row>
    <row r="884" spans="1:1" ht="31" x14ac:dyDescent="0.35">
      <c r="A884" s="1209" t="s">
        <v>20390</v>
      </c>
    </row>
    <row r="885" spans="1:1" ht="31" x14ac:dyDescent="0.35">
      <c r="A885" s="1209" t="s">
        <v>20391</v>
      </c>
    </row>
    <row r="886" spans="1:1" ht="46.5" x14ac:dyDescent="0.35">
      <c r="A886" s="1209" t="s">
        <v>20392</v>
      </c>
    </row>
    <row r="887" spans="1:1" ht="31" x14ac:dyDescent="0.35">
      <c r="A887" s="1209" t="s">
        <v>20393</v>
      </c>
    </row>
    <row r="888" spans="1:1" ht="31" x14ac:dyDescent="0.35">
      <c r="A888" s="1209" t="s">
        <v>20394</v>
      </c>
    </row>
    <row r="889" spans="1:1" ht="31" x14ac:dyDescent="0.35">
      <c r="A889" s="1209" t="s">
        <v>20395</v>
      </c>
    </row>
    <row r="890" spans="1:1" ht="31" x14ac:dyDescent="0.35">
      <c r="A890" s="1209" t="s">
        <v>20396</v>
      </c>
    </row>
    <row r="891" spans="1:1" ht="31" x14ac:dyDescent="0.35">
      <c r="A891" s="1209" t="s">
        <v>20397</v>
      </c>
    </row>
    <row r="892" spans="1:1" ht="31" x14ac:dyDescent="0.35">
      <c r="A892" s="1209" t="s">
        <v>20398</v>
      </c>
    </row>
    <row r="893" spans="1:1" x14ac:dyDescent="0.35">
      <c r="A893" s="1209" t="s">
        <v>20399</v>
      </c>
    </row>
    <row r="894" spans="1:1" ht="31" x14ac:dyDescent="0.35">
      <c r="A894" s="1209" t="s">
        <v>20400</v>
      </c>
    </row>
    <row r="895" spans="1:1" ht="31" x14ac:dyDescent="0.35">
      <c r="A895" s="1209" t="s">
        <v>20401</v>
      </c>
    </row>
    <row r="896" spans="1:1" ht="31" x14ac:dyDescent="0.35">
      <c r="A896" s="1209" t="s">
        <v>20402</v>
      </c>
    </row>
    <row r="897" spans="1:1" ht="31" x14ac:dyDescent="0.35">
      <c r="A897" s="1209" t="s">
        <v>20403</v>
      </c>
    </row>
    <row r="898" spans="1:1" x14ac:dyDescent="0.35">
      <c r="A898" s="1209" t="s">
        <v>20404</v>
      </c>
    </row>
    <row r="899" spans="1:1" x14ac:dyDescent="0.35">
      <c r="A899" s="1209" t="s">
        <v>1618</v>
      </c>
    </row>
    <row r="900" spans="1:1" ht="31" x14ac:dyDescent="0.35">
      <c r="A900" s="1209" t="s">
        <v>20405</v>
      </c>
    </row>
    <row r="901" spans="1:1" x14ac:dyDescent="0.35">
      <c r="A901" s="1209" t="s">
        <v>930</v>
      </c>
    </row>
    <row r="902" spans="1:1" x14ac:dyDescent="0.35">
      <c r="A902" s="1209" t="s">
        <v>3396</v>
      </c>
    </row>
    <row r="903" spans="1:1" x14ac:dyDescent="0.35">
      <c r="A903" s="1209" t="s">
        <v>20406</v>
      </c>
    </row>
    <row r="904" spans="1:1" x14ac:dyDescent="0.35">
      <c r="A904" s="1209" t="s">
        <v>6882</v>
      </c>
    </row>
    <row r="905" spans="1:1" x14ac:dyDescent="0.35">
      <c r="A905" s="1209" t="s">
        <v>20407</v>
      </c>
    </row>
    <row r="906" spans="1:1" x14ac:dyDescent="0.35">
      <c r="A906" s="1209" t="s">
        <v>20408</v>
      </c>
    </row>
    <row r="907" spans="1:1" x14ac:dyDescent="0.35">
      <c r="A907" s="1209" t="s">
        <v>7690</v>
      </c>
    </row>
    <row r="908" spans="1:1" ht="31" x14ac:dyDescent="0.35">
      <c r="A908" s="1209" t="s">
        <v>20409</v>
      </c>
    </row>
    <row r="909" spans="1:1" x14ac:dyDescent="0.35">
      <c r="A909" s="1209" t="s">
        <v>20410</v>
      </c>
    </row>
    <row r="910" spans="1:1" ht="31" x14ac:dyDescent="0.35">
      <c r="A910" s="1209" t="s">
        <v>1619</v>
      </c>
    </row>
    <row r="911" spans="1:1" ht="31" x14ac:dyDescent="0.35">
      <c r="A911" s="1209" t="s">
        <v>3937</v>
      </c>
    </row>
    <row r="912" spans="1:1" ht="31" x14ac:dyDescent="0.35">
      <c r="A912" s="1209" t="s">
        <v>1620</v>
      </c>
    </row>
    <row r="913" spans="1:1" ht="31" x14ac:dyDescent="0.35">
      <c r="A913" s="1209" t="s">
        <v>3938</v>
      </c>
    </row>
    <row r="914" spans="1:1" x14ac:dyDescent="0.35">
      <c r="A914" s="1209" t="s">
        <v>3490</v>
      </c>
    </row>
    <row r="915" spans="1:1" ht="31" x14ac:dyDescent="0.35">
      <c r="A915" s="1209" t="s">
        <v>3975</v>
      </c>
    </row>
    <row r="916" spans="1:1" x14ac:dyDescent="0.35">
      <c r="A916" s="1209" t="s">
        <v>3491</v>
      </c>
    </row>
    <row r="917" spans="1:1" x14ac:dyDescent="0.35">
      <c r="A917" s="1209" t="s">
        <v>20411</v>
      </c>
    </row>
    <row r="918" spans="1:1" x14ac:dyDescent="0.35">
      <c r="A918" s="1209" t="s">
        <v>1621</v>
      </c>
    </row>
    <row r="919" spans="1:1" x14ac:dyDescent="0.35">
      <c r="A919" s="1209" t="s">
        <v>20412</v>
      </c>
    </row>
    <row r="920" spans="1:1" x14ac:dyDescent="0.35">
      <c r="A920" s="1209" t="s">
        <v>20413</v>
      </c>
    </row>
    <row r="921" spans="1:1" ht="46.5" x14ac:dyDescent="0.35">
      <c r="A921" s="1209" t="s">
        <v>10519</v>
      </c>
    </row>
    <row r="929" spans="1:1" ht="14.5" x14ac:dyDescent="0.35">
      <c r="A929" s="1210"/>
    </row>
    <row r="930" spans="1:1" ht="14.5" x14ac:dyDescent="0.35">
      <c r="A930" s="1210"/>
    </row>
    <row r="931" spans="1:1" ht="14.5" x14ac:dyDescent="0.35">
      <c r="A931" s="1210"/>
    </row>
    <row r="932" spans="1:1" ht="14.5" x14ac:dyDescent="0.35">
      <c r="A932" s="1210"/>
    </row>
    <row r="933" spans="1:1" ht="14.5" x14ac:dyDescent="0.35">
      <c r="A933" s="1210"/>
    </row>
    <row r="934" spans="1:1" ht="14.5" x14ac:dyDescent="0.35">
      <c r="A934" s="1210"/>
    </row>
    <row r="935" spans="1:1" ht="14.5" x14ac:dyDescent="0.35">
      <c r="A935" s="1210"/>
    </row>
    <row r="936" spans="1:1" ht="14.5" x14ac:dyDescent="0.35">
      <c r="A936" s="1210"/>
    </row>
    <row r="937" spans="1:1" ht="14.5" x14ac:dyDescent="0.35">
      <c r="A937" s="1210"/>
    </row>
    <row r="938" spans="1:1" ht="14.5" x14ac:dyDescent="0.35">
      <c r="A938" s="1210"/>
    </row>
    <row r="939" spans="1:1" ht="14.5" x14ac:dyDescent="0.35">
      <c r="A939" s="1210"/>
    </row>
    <row r="940" spans="1:1" ht="14.5" x14ac:dyDescent="0.35">
      <c r="A940" s="1210"/>
    </row>
    <row r="941" spans="1:1" ht="14.5" x14ac:dyDescent="0.35">
      <c r="A941" s="1210"/>
    </row>
    <row r="942" spans="1:1" ht="14.5" x14ac:dyDescent="0.35">
      <c r="A942" s="1210"/>
    </row>
    <row r="943" spans="1:1" ht="14.5" x14ac:dyDescent="0.35">
      <c r="A943" s="1210"/>
    </row>
    <row r="944" spans="1:1" ht="14.5" x14ac:dyDescent="0.35">
      <c r="A944" s="1210"/>
    </row>
    <row r="945" spans="1:1" ht="14.5" x14ac:dyDescent="0.35">
      <c r="A945" s="1210"/>
    </row>
    <row r="946" spans="1:1" ht="14.5" x14ac:dyDescent="0.35">
      <c r="A946" s="1210"/>
    </row>
    <row r="947" spans="1:1" ht="14.5" x14ac:dyDescent="0.35">
      <c r="A947" s="1210"/>
    </row>
    <row r="948" spans="1:1" ht="14.5" x14ac:dyDescent="0.35">
      <c r="A948" s="1210"/>
    </row>
    <row r="949" spans="1:1" ht="14.5" x14ac:dyDescent="0.35">
      <c r="A949" s="1210"/>
    </row>
    <row r="950" spans="1:1" ht="14.5" x14ac:dyDescent="0.35">
      <c r="A950" s="1210"/>
    </row>
    <row r="951" spans="1:1" ht="14.5" x14ac:dyDescent="0.35">
      <c r="A951" s="1210"/>
    </row>
    <row r="952" spans="1:1" ht="14.5" x14ac:dyDescent="0.35">
      <c r="A952" s="1210"/>
    </row>
    <row r="953" spans="1:1" ht="14.5" x14ac:dyDescent="0.35">
      <c r="A953" s="1210"/>
    </row>
    <row r="954" spans="1:1" ht="14.5" x14ac:dyDescent="0.35">
      <c r="A954" s="1210"/>
    </row>
    <row r="955" spans="1:1" ht="14.5" x14ac:dyDescent="0.35">
      <c r="A955" s="1210"/>
    </row>
    <row r="956" spans="1:1" ht="14.5" x14ac:dyDescent="0.35">
      <c r="A956" s="1210"/>
    </row>
    <row r="957" spans="1:1" ht="14.5" x14ac:dyDescent="0.35">
      <c r="A957" s="1210"/>
    </row>
    <row r="958" spans="1:1" ht="14.5" x14ac:dyDescent="0.35">
      <c r="A958" s="1210"/>
    </row>
    <row r="959" spans="1:1" ht="14.5" x14ac:dyDescent="0.35">
      <c r="A959" s="1210"/>
    </row>
    <row r="960" spans="1:1" ht="14.5" x14ac:dyDescent="0.35">
      <c r="A960" s="1210"/>
    </row>
    <row r="961" spans="1:1" ht="14.5" x14ac:dyDescent="0.35">
      <c r="A961" s="1210"/>
    </row>
    <row r="962" spans="1:1" ht="14.5" x14ac:dyDescent="0.35">
      <c r="A962" s="1210"/>
    </row>
    <row r="963" spans="1:1" ht="14.5" x14ac:dyDescent="0.35">
      <c r="A963" s="1210"/>
    </row>
    <row r="964" spans="1:1" ht="14.5" x14ac:dyDescent="0.35">
      <c r="A964" s="1210"/>
    </row>
    <row r="965" spans="1:1" ht="14.5" x14ac:dyDescent="0.35">
      <c r="A965" s="1210"/>
    </row>
    <row r="966" spans="1:1" ht="14.5" x14ac:dyDescent="0.35">
      <c r="A966" s="1210"/>
    </row>
    <row r="967" spans="1:1" ht="14.5" x14ac:dyDescent="0.35">
      <c r="A967" s="1210"/>
    </row>
    <row r="968" spans="1:1" ht="14.5" x14ac:dyDescent="0.35">
      <c r="A968" s="1210"/>
    </row>
    <row r="969" spans="1:1" ht="14.5" x14ac:dyDescent="0.35">
      <c r="A969" s="1210"/>
    </row>
    <row r="970" spans="1:1" ht="14.5" x14ac:dyDescent="0.35">
      <c r="A970" s="1210"/>
    </row>
    <row r="971" spans="1:1" ht="14.5" x14ac:dyDescent="0.35">
      <c r="A971" s="1210"/>
    </row>
    <row r="972" spans="1:1" ht="14.5" x14ac:dyDescent="0.35">
      <c r="A972" s="1210"/>
    </row>
    <row r="973" spans="1:1" ht="14.5" x14ac:dyDescent="0.35">
      <c r="A973" s="1210"/>
    </row>
    <row r="974" spans="1:1" ht="14.5" x14ac:dyDescent="0.35">
      <c r="A974" s="1210"/>
    </row>
    <row r="975" spans="1:1" ht="14.5" x14ac:dyDescent="0.35">
      <c r="A975" s="1210"/>
    </row>
    <row r="976" spans="1:1" ht="14.5" x14ac:dyDescent="0.35">
      <c r="A976" s="1210"/>
    </row>
    <row r="977" spans="1:1" ht="14.5" x14ac:dyDescent="0.35">
      <c r="A977" s="1210"/>
    </row>
    <row r="978" spans="1:1" ht="14.5" x14ac:dyDescent="0.35">
      <c r="A978" s="1210"/>
    </row>
    <row r="979" spans="1:1" ht="14.5" x14ac:dyDescent="0.35">
      <c r="A979" s="1210"/>
    </row>
    <row r="980" spans="1:1" ht="14.5" x14ac:dyDescent="0.35">
      <c r="A980" s="1210"/>
    </row>
    <row r="981" spans="1:1" ht="14.5" x14ac:dyDescent="0.35">
      <c r="A981" s="1210"/>
    </row>
    <row r="982" spans="1:1" ht="14.5" x14ac:dyDescent="0.35">
      <c r="A982" s="1210"/>
    </row>
    <row r="983" spans="1:1" ht="14.5" x14ac:dyDescent="0.35">
      <c r="A983" s="1210"/>
    </row>
    <row r="984" spans="1:1" ht="14.5" x14ac:dyDescent="0.35">
      <c r="A984" s="1210"/>
    </row>
    <row r="985" spans="1:1" ht="14.5" x14ac:dyDescent="0.35">
      <c r="A985" s="1210"/>
    </row>
    <row r="986" spans="1:1" ht="14.5" x14ac:dyDescent="0.35">
      <c r="A986" s="1210"/>
    </row>
    <row r="987" spans="1:1" ht="14.5" x14ac:dyDescent="0.35">
      <c r="A987" s="1210"/>
    </row>
    <row r="988" spans="1:1" ht="14.5" x14ac:dyDescent="0.35">
      <c r="A988" s="1210"/>
    </row>
    <row r="989" spans="1:1" ht="14.5" x14ac:dyDescent="0.35">
      <c r="A989" s="1210"/>
    </row>
    <row r="990" spans="1:1" ht="14.5" x14ac:dyDescent="0.35">
      <c r="A990" s="1210"/>
    </row>
    <row r="991" spans="1:1" ht="14.5" x14ac:dyDescent="0.35">
      <c r="A991" s="1210"/>
    </row>
    <row r="992" spans="1:1" ht="14.5" x14ac:dyDescent="0.35">
      <c r="A992" s="1210"/>
    </row>
    <row r="993" spans="1:1" ht="14.5" x14ac:dyDescent="0.35">
      <c r="A993" s="1210"/>
    </row>
    <row r="994" spans="1:1" ht="14.5" x14ac:dyDescent="0.35">
      <c r="A994" s="1210"/>
    </row>
    <row r="995" spans="1:1" ht="14.5" x14ac:dyDescent="0.35">
      <c r="A995" s="1210"/>
    </row>
    <row r="996" spans="1:1" ht="14.5" x14ac:dyDescent="0.35">
      <c r="A996" s="1210"/>
    </row>
    <row r="997" spans="1:1" ht="14.5" x14ac:dyDescent="0.35">
      <c r="A997" s="1210"/>
    </row>
    <row r="998" spans="1:1" ht="14.5" x14ac:dyDescent="0.35">
      <c r="A998" s="1210"/>
    </row>
    <row r="999" spans="1:1" ht="14.5" x14ac:dyDescent="0.35">
      <c r="A999" s="1210"/>
    </row>
    <row r="1000" spans="1:1" ht="14.5" x14ac:dyDescent="0.35">
      <c r="A1000" s="1210"/>
    </row>
    <row r="1001" spans="1:1" ht="14.5" x14ac:dyDescent="0.35">
      <c r="A1001" s="1210"/>
    </row>
    <row r="1002" spans="1:1" ht="14.5" x14ac:dyDescent="0.35">
      <c r="A1002" s="1210"/>
    </row>
    <row r="1003" spans="1:1" ht="14.5" x14ac:dyDescent="0.35">
      <c r="A1003" s="1210"/>
    </row>
    <row r="1004" spans="1:1" ht="14.5" x14ac:dyDescent="0.35">
      <c r="A1004" s="1210"/>
    </row>
    <row r="1005" spans="1:1" ht="14.5" x14ac:dyDescent="0.35">
      <c r="A1005" s="1210"/>
    </row>
    <row r="1006" spans="1:1" ht="14.5" x14ac:dyDescent="0.35">
      <c r="A1006" s="1210"/>
    </row>
    <row r="1007" spans="1:1" ht="14.5" x14ac:dyDescent="0.35">
      <c r="A1007" s="1210"/>
    </row>
    <row r="1008" spans="1:1" ht="14.5" x14ac:dyDescent="0.35">
      <c r="A1008" s="1210"/>
    </row>
    <row r="1009" spans="1:1" ht="14.5" x14ac:dyDescent="0.35">
      <c r="A1009" s="1210"/>
    </row>
    <row r="1010" spans="1:1" ht="14.5" x14ac:dyDescent="0.35">
      <c r="A1010" s="1210"/>
    </row>
    <row r="1011" spans="1:1" ht="14.5" x14ac:dyDescent="0.35">
      <c r="A1011" s="1210"/>
    </row>
    <row r="1012" spans="1:1" ht="14.5" x14ac:dyDescent="0.35">
      <c r="A1012" s="1210"/>
    </row>
    <row r="1013" spans="1:1" ht="14.5" x14ac:dyDescent="0.35">
      <c r="A1013" s="1210"/>
    </row>
    <row r="1014" spans="1:1" ht="14.5" x14ac:dyDescent="0.35">
      <c r="A1014" s="1210"/>
    </row>
    <row r="1015" spans="1:1" ht="14.5" x14ac:dyDescent="0.35">
      <c r="A1015" s="1210"/>
    </row>
    <row r="1016" spans="1:1" ht="14.5" x14ac:dyDescent="0.35">
      <c r="A1016" s="1210"/>
    </row>
    <row r="1017" spans="1:1" ht="14.5" x14ac:dyDescent="0.35">
      <c r="A1017" s="1210"/>
    </row>
    <row r="1018" spans="1:1" ht="14.5" x14ac:dyDescent="0.35">
      <c r="A1018" s="1210"/>
    </row>
    <row r="1019" spans="1:1" ht="14.5" x14ac:dyDescent="0.35">
      <c r="A1019" s="1210"/>
    </row>
    <row r="1020" spans="1:1" ht="14.5" x14ac:dyDescent="0.35">
      <c r="A1020" s="1210"/>
    </row>
    <row r="1021" spans="1:1" ht="14.5" x14ac:dyDescent="0.35">
      <c r="A1021" s="1210"/>
    </row>
    <row r="1022" spans="1:1" ht="14.5" x14ac:dyDescent="0.35">
      <c r="A1022" s="1210"/>
    </row>
    <row r="1023" spans="1:1" ht="14.5" x14ac:dyDescent="0.35">
      <c r="A1023" s="1210"/>
    </row>
    <row r="1024" spans="1:1" ht="14.5" x14ac:dyDescent="0.35">
      <c r="A1024" s="1210"/>
    </row>
    <row r="1025" spans="1:1" ht="14.5" x14ac:dyDescent="0.35">
      <c r="A1025" s="1210"/>
    </row>
    <row r="1026" spans="1:1" ht="14.5" x14ac:dyDescent="0.35">
      <c r="A1026" s="1210"/>
    </row>
    <row r="1027" spans="1:1" ht="14.5" x14ac:dyDescent="0.35">
      <c r="A1027" s="1210"/>
    </row>
    <row r="1028" spans="1:1" ht="14.5" x14ac:dyDescent="0.35">
      <c r="A1028" s="1210"/>
    </row>
    <row r="1029" spans="1:1" ht="14.5" x14ac:dyDescent="0.35">
      <c r="A1029" s="1210"/>
    </row>
    <row r="1030" spans="1:1" ht="14.5" x14ac:dyDescent="0.35">
      <c r="A1030" s="1210"/>
    </row>
    <row r="1031" spans="1:1" ht="14.5" x14ac:dyDescent="0.35">
      <c r="A1031" s="1210"/>
    </row>
    <row r="1032" spans="1:1" ht="14.5" x14ac:dyDescent="0.35">
      <c r="A1032" s="1210"/>
    </row>
    <row r="1033" spans="1:1" ht="14.5" x14ac:dyDescent="0.35">
      <c r="A1033" s="1210"/>
    </row>
    <row r="1034" spans="1:1" ht="14.5" x14ac:dyDescent="0.35">
      <c r="A1034" s="1210"/>
    </row>
    <row r="1035" spans="1:1" ht="14.5" x14ac:dyDescent="0.35">
      <c r="A1035" s="1210"/>
    </row>
    <row r="1036" spans="1:1" ht="14.5" x14ac:dyDescent="0.35">
      <c r="A1036" s="1210"/>
    </row>
    <row r="1037" spans="1:1" ht="14.5" x14ac:dyDescent="0.35">
      <c r="A1037" s="1210"/>
    </row>
    <row r="1038" spans="1:1" ht="14.5" x14ac:dyDescent="0.35">
      <c r="A1038" s="1210"/>
    </row>
    <row r="1039" spans="1:1" ht="14.5" x14ac:dyDescent="0.35">
      <c r="A1039" s="1210"/>
    </row>
    <row r="1040" spans="1:1" ht="14.5" x14ac:dyDescent="0.35">
      <c r="A1040" s="1210"/>
    </row>
    <row r="1041" spans="1:1" ht="14.5" x14ac:dyDescent="0.35">
      <c r="A1041" s="1210"/>
    </row>
    <row r="1042" spans="1:1" ht="14.5" x14ac:dyDescent="0.35">
      <c r="A1042" s="1210"/>
    </row>
    <row r="1043" spans="1:1" ht="14.5" x14ac:dyDescent="0.35">
      <c r="A1043" s="1210"/>
    </row>
    <row r="1044" spans="1:1" ht="14.5" x14ac:dyDescent="0.35">
      <c r="A1044" s="1210"/>
    </row>
    <row r="1045" spans="1:1" ht="14.5" x14ac:dyDescent="0.35">
      <c r="A1045" s="1210"/>
    </row>
    <row r="1046" spans="1:1" ht="14.5" x14ac:dyDescent="0.35">
      <c r="A1046" s="1210"/>
    </row>
    <row r="1047" spans="1:1" ht="14.5" x14ac:dyDescent="0.35">
      <c r="A1047" s="1210"/>
    </row>
    <row r="1048" spans="1:1" ht="14.5" x14ac:dyDescent="0.35">
      <c r="A1048" s="1210"/>
    </row>
    <row r="1049" spans="1:1" ht="14.5" x14ac:dyDescent="0.35">
      <c r="A1049" s="1210"/>
    </row>
    <row r="1050" spans="1:1" ht="14.5" x14ac:dyDescent="0.35">
      <c r="A1050" s="1210"/>
    </row>
    <row r="1051" spans="1:1" ht="14.5" x14ac:dyDescent="0.35">
      <c r="A1051" s="1210"/>
    </row>
    <row r="1052" spans="1:1" ht="14.5" x14ac:dyDescent="0.35">
      <c r="A1052" s="1210"/>
    </row>
    <row r="1053" spans="1:1" ht="14.5" x14ac:dyDescent="0.35">
      <c r="A1053" s="1210"/>
    </row>
    <row r="1054" spans="1:1" ht="14.5" x14ac:dyDescent="0.35">
      <c r="A1054" s="1210"/>
    </row>
    <row r="1055" spans="1:1" ht="14.5" x14ac:dyDescent="0.35">
      <c r="A1055" s="1210"/>
    </row>
    <row r="1056" spans="1:1" ht="14.5" x14ac:dyDescent="0.35">
      <c r="A1056" s="1210"/>
    </row>
    <row r="1057" spans="1:1" ht="14.5" x14ac:dyDescent="0.35">
      <c r="A1057" s="1210"/>
    </row>
    <row r="1058" spans="1:1" ht="14.5" x14ac:dyDescent="0.35">
      <c r="A1058" s="1210"/>
    </row>
    <row r="1059" spans="1:1" ht="14.5" x14ac:dyDescent="0.35">
      <c r="A1059" s="1210"/>
    </row>
    <row r="1060" spans="1:1" ht="14.5" x14ac:dyDescent="0.35">
      <c r="A1060" s="1210"/>
    </row>
    <row r="1061" spans="1:1" ht="14.5" x14ac:dyDescent="0.35">
      <c r="A1061" s="1210"/>
    </row>
    <row r="1062" spans="1:1" ht="14.5" x14ac:dyDescent="0.35">
      <c r="A1062" s="1210"/>
    </row>
    <row r="1063" spans="1:1" ht="14.5" x14ac:dyDescent="0.35">
      <c r="A1063" s="1210"/>
    </row>
    <row r="1064" spans="1:1" ht="14.5" x14ac:dyDescent="0.35">
      <c r="A1064" s="1210"/>
    </row>
    <row r="1065" spans="1:1" ht="14.5" x14ac:dyDescent="0.35">
      <c r="A1065" s="1210"/>
    </row>
    <row r="1066" spans="1:1" ht="14.5" x14ac:dyDescent="0.35">
      <c r="A1066" s="1210"/>
    </row>
    <row r="1067" spans="1:1" ht="14.5" x14ac:dyDescent="0.35">
      <c r="A1067" s="1210"/>
    </row>
    <row r="1068" spans="1:1" ht="14.5" x14ac:dyDescent="0.35">
      <c r="A1068" s="1210"/>
    </row>
    <row r="1069" spans="1:1" ht="14.5" x14ac:dyDescent="0.35">
      <c r="A1069" s="1210"/>
    </row>
    <row r="1070" spans="1:1" ht="14.5" x14ac:dyDescent="0.35">
      <c r="A1070" s="1210"/>
    </row>
    <row r="1071" spans="1:1" ht="14.5" x14ac:dyDescent="0.35">
      <c r="A1071" s="1210"/>
    </row>
    <row r="1072" spans="1:1" ht="14.5" x14ac:dyDescent="0.35">
      <c r="A1072" s="1210"/>
    </row>
    <row r="1073" spans="1:1" ht="14.5" x14ac:dyDescent="0.35">
      <c r="A1073" s="1210"/>
    </row>
    <row r="1074" spans="1:1" ht="14.5" x14ac:dyDescent="0.35">
      <c r="A1074" s="1210"/>
    </row>
    <row r="1075" spans="1:1" ht="14.5" x14ac:dyDescent="0.35">
      <c r="A1075" s="1210"/>
    </row>
    <row r="1076" spans="1:1" ht="14.5" x14ac:dyDescent="0.35">
      <c r="A1076" s="1210"/>
    </row>
    <row r="1077" spans="1:1" ht="14.5" x14ac:dyDescent="0.35">
      <c r="A1077" s="1210"/>
    </row>
    <row r="1078" spans="1:1" ht="14.5" x14ac:dyDescent="0.35">
      <c r="A1078" s="1210"/>
    </row>
    <row r="1079" spans="1:1" ht="14.5" x14ac:dyDescent="0.35">
      <c r="A1079" s="1210"/>
    </row>
    <row r="1080" spans="1:1" ht="14.5" x14ac:dyDescent="0.35">
      <c r="A1080" s="1210"/>
    </row>
    <row r="1081" spans="1:1" ht="14.5" x14ac:dyDescent="0.35">
      <c r="A1081" s="1210"/>
    </row>
    <row r="1082" spans="1:1" ht="14.5" x14ac:dyDescent="0.35">
      <c r="A1082" s="1210"/>
    </row>
    <row r="1083" spans="1:1" ht="14.5" x14ac:dyDescent="0.35">
      <c r="A1083" s="1210"/>
    </row>
    <row r="1084" spans="1:1" ht="14.5" x14ac:dyDescent="0.35">
      <c r="A1084" s="1210"/>
    </row>
    <row r="1085" spans="1:1" ht="14.5" x14ac:dyDescent="0.35">
      <c r="A1085" s="1210"/>
    </row>
    <row r="1086" spans="1:1" ht="14.5" x14ac:dyDescent="0.35">
      <c r="A1086" s="1210"/>
    </row>
    <row r="1087" spans="1:1" ht="14.5" x14ac:dyDescent="0.35">
      <c r="A1087" s="1210"/>
    </row>
    <row r="1088" spans="1:1" ht="14.5" x14ac:dyDescent="0.35">
      <c r="A1088" s="1210"/>
    </row>
    <row r="1089" spans="1:1" ht="14.5" x14ac:dyDescent="0.35">
      <c r="A1089" s="1210"/>
    </row>
    <row r="1090" spans="1:1" ht="14.5" x14ac:dyDescent="0.35">
      <c r="A1090" s="1210"/>
    </row>
    <row r="1091" spans="1:1" ht="14.5" x14ac:dyDescent="0.35">
      <c r="A1091" s="1210"/>
    </row>
    <row r="1092" spans="1:1" ht="14.5" x14ac:dyDescent="0.35">
      <c r="A1092" s="1210"/>
    </row>
    <row r="1093" spans="1:1" ht="14.5" x14ac:dyDescent="0.35">
      <c r="A1093" s="1210"/>
    </row>
    <row r="1094" spans="1:1" ht="14.5" x14ac:dyDescent="0.35">
      <c r="A1094" s="1210"/>
    </row>
    <row r="1095" spans="1:1" ht="14.5" x14ac:dyDescent="0.35">
      <c r="A1095" s="1210"/>
    </row>
    <row r="1096" spans="1:1" ht="14.5" x14ac:dyDescent="0.35">
      <c r="A1096" s="1210"/>
    </row>
    <row r="1097" spans="1:1" ht="14.5" x14ac:dyDescent="0.35">
      <c r="A1097" s="1210"/>
    </row>
    <row r="1098" spans="1:1" ht="14.5" x14ac:dyDescent="0.35">
      <c r="A1098" s="1210"/>
    </row>
    <row r="1099" spans="1:1" ht="14.5" x14ac:dyDescent="0.35">
      <c r="A1099" s="1210"/>
    </row>
    <row r="1100" spans="1:1" ht="14.5" x14ac:dyDescent="0.35">
      <c r="A1100" s="1210"/>
    </row>
    <row r="1101" spans="1:1" ht="14.5" x14ac:dyDescent="0.35">
      <c r="A1101" s="1210"/>
    </row>
    <row r="1102" spans="1:1" ht="14.5" x14ac:dyDescent="0.35">
      <c r="A1102" s="1210"/>
    </row>
    <row r="1103" spans="1:1" ht="14.5" x14ac:dyDescent="0.35">
      <c r="A1103" s="1210"/>
    </row>
    <row r="1104" spans="1:1" ht="14.5" x14ac:dyDescent="0.35">
      <c r="A1104" s="1210"/>
    </row>
    <row r="1105" spans="1:1" ht="14.5" x14ac:dyDescent="0.35">
      <c r="A1105" s="1210"/>
    </row>
    <row r="1106" spans="1:1" ht="14.5" x14ac:dyDescent="0.35">
      <c r="A1106" s="1210"/>
    </row>
    <row r="1107" spans="1:1" ht="14.5" x14ac:dyDescent="0.35">
      <c r="A1107" s="1210"/>
    </row>
    <row r="1108" spans="1:1" ht="14.5" x14ac:dyDescent="0.35">
      <c r="A1108" s="1210"/>
    </row>
    <row r="1109" spans="1:1" ht="14.5" x14ac:dyDescent="0.35">
      <c r="A1109" s="1210"/>
    </row>
    <row r="1110" spans="1:1" ht="14.5" x14ac:dyDescent="0.35">
      <c r="A1110" s="1210"/>
    </row>
    <row r="1111" spans="1:1" ht="14.5" x14ac:dyDescent="0.35">
      <c r="A1111" s="1210"/>
    </row>
    <row r="1112" spans="1:1" ht="14.5" x14ac:dyDescent="0.35">
      <c r="A1112" s="1210"/>
    </row>
    <row r="1113" spans="1:1" ht="14.5" x14ac:dyDescent="0.35">
      <c r="A1113" s="1210"/>
    </row>
    <row r="1114" spans="1:1" ht="14.5" x14ac:dyDescent="0.35">
      <c r="A1114" s="1210"/>
    </row>
    <row r="1115" spans="1:1" ht="14.5" x14ac:dyDescent="0.35">
      <c r="A1115" s="1210"/>
    </row>
    <row r="1116" spans="1:1" ht="14.5" x14ac:dyDescent="0.35">
      <c r="A1116" s="1210"/>
    </row>
    <row r="1117" spans="1:1" ht="14.5" x14ac:dyDescent="0.35">
      <c r="A1117" s="1210"/>
    </row>
    <row r="1118" spans="1:1" ht="14.5" x14ac:dyDescent="0.35">
      <c r="A1118" s="1210"/>
    </row>
    <row r="1119" spans="1:1" ht="14.5" x14ac:dyDescent="0.35">
      <c r="A1119" s="1210"/>
    </row>
    <row r="1120" spans="1:1" ht="14.5" x14ac:dyDescent="0.35">
      <c r="A1120" s="1210"/>
    </row>
    <row r="1121" spans="1:1" ht="14.5" x14ac:dyDescent="0.35">
      <c r="A1121" s="1210"/>
    </row>
    <row r="1122" spans="1:1" ht="14.5" x14ac:dyDescent="0.35">
      <c r="A1122" s="1210"/>
    </row>
    <row r="1123" spans="1:1" ht="14.5" x14ac:dyDescent="0.35">
      <c r="A1123" s="1210"/>
    </row>
    <row r="1124" spans="1:1" ht="14.5" x14ac:dyDescent="0.35">
      <c r="A1124" s="1210"/>
    </row>
    <row r="1125" spans="1:1" ht="14.5" x14ac:dyDescent="0.35">
      <c r="A1125" s="1210"/>
    </row>
    <row r="1126" spans="1:1" ht="14.5" x14ac:dyDescent="0.35">
      <c r="A1126" s="1210"/>
    </row>
    <row r="1127" spans="1:1" ht="14.5" x14ac:dyDescent="0.35">
      <c r="A1127" s="1210"/>
    </row>
    <row r="1128" spans="1:1" ht="14.5" x14ac:dyDescent="0.35">
      <c r="A1128" s="1210"/>
    </row>
    <row r="1129" spans="1:1" ht="14.5" x14ac:dyDescent="0.35">
      <c r="A1129" s="1210"/>
    </row>
    <row r="1130" spans="1:1" ht="14.5" x14ac:dyDescent="0.35">
      <c r="A1130" s="1210"/>
    </row>
    <row r="1131" spans="1:1" ht="14.5" x14ac:dyDescent="0.35">
      <c r="A1131" s="1210"/>
    </row>
    <row r="1132" spans="1:1" ht="14.5" x14ac:dyDescent="0.35">
      <c r="A1132" s="1210"/>
    </row>
    <row r="1133" spans="1:1" ht="14.5" x14ac:dyDescent="0.35">
      <c r="A1133" s="1210"/>
    </row>
    <row r="1134" spans="1:1" ht="14.5" x14ac:dyDescent="0.35">
      <c r="A1134" s="1210"/>
    </row>
    <row r="1135" spans="1:1" ht="14.5" x14ac:dyDescent="0.35">
      <c r="A1135" s="1210"/>
    </row>
    <row r="1136" spans="1:1" ht="14.5" x14ac:dyDescent="0.35">
      <c r="A1136" s="1210"/>
    </row>
    <row r="1137" spans="1:1" ht="14.5" x14ac:dyDescent="0.35">
      <c r="A1137" s="1210"/>
    </row>
    <row r="1138" spans="1:1" ht="14.5" x14ac:dyDescent="0.35">
      <c r="A1138" s="1210"/>
    </row>
    <row r="1139" spans="1:1" ht="14.5" x14ac:dyDescent="0.35">
      <c r="A1139" s="1210"/>
    </row>
    <row r="1140" spans="1:1" ht="14.5" x14ac:dyDescent="0.35">
      <c r="A1140" s="1210"/>
    </row>
    <row r="1141" spans="1:1" ht="14.5" x14ac:dyDescent="0.35">
      <c r="A1141" s="1210"/>
    </row>
    <row r="1142" spans="1:1" ht="14.5" x14ac:dyDescent="0.35">
      <c r="A1142" s="1210"/>
    </row>
    <row r="1143" spans="1:1" ht="14.5" x14ac:dyDescent="0.35">
      <c r="A1143" s="1210"/>
    </row>
    <row r="1144" spans="1:1" ht="14.5" x14ac:dyDescent="0.35">
      <c r="A1144" s="1210"/>
    </row>
    <row r="1145" spans="1:1" ht="14.5" x14ac:dyDescent="0.35">
      <c r="A1145" s="1210"/>
    </row>
    <row r="1146" spans="1:1" ht="14.5" x14ac:dyDescent="0.35">
      <c r="A1146" s="1210"/>
    </row>
    <row r="1147" spans="1:1" ht="14.5" x14ac:dyDescent="0.35">
      <c r="A1147" s="1210"/>
    </row>
    <row r="1148" spans="1:1" ht="14.5" x14ac:dyDescent="0.35">
      <c r="A1148" s="1210"/>
    </row>
    <row r="1149" spans="1:1" ht="14.5" x14ac:dyDescent="0.35">
      <c r="A1149" s="1210"/>
    </row>
    <row r="1150" spans="1:1" ht="14.5" x14ac:dyDescent="0.35">
      <c r="A1150" s="1210"/>
    </row>
    <row r="1151" spans="1:1" ht="14.5" x14ac:dyDescent="0.35">
      <c r="A1151" s="1210"/>
    </row>
    <row r="1152" spans="1:1" ht="14.5" x14ac:dyDescent="0.35">
      <c r="A1152" s="1210"/>
    </row>
    <row r="1153" spans="1:1" ht="14.5" x14ac:dyDescent="0.35">
      <c r="A1153" s="1210"/>
    </row>
    <row r="1154" spans="1:1" ht="14.5" x14ac:dyDescent="0.35">
      <c r="A1154" s="1210"/>
    </row>
    <row r="1155" spans="1:1" ht="14.5" x14ac:dyDescent="0.35">
      <c r="A1155" s="1210"/>
    </row>
    <row r="1156" spans="1:1" ht="14.5" x14ac:dyDescent="0.35">
      <c r="A1156" s="1210"/>
    </row>
    <row r="1157" spans="1:1" ht="14.5" x14ac:dyDescent="0.35">
      <c r="A1157" s="1210"/>
    </row>
    <row r="1158" spans="1:1" ht="14.5" x14ac:dyDescent="0.35">
      <c r="A1158" s="1210"/>
    </row>
    <row r="1159" spans="1:1" ht="14.5" x14ac:dyDescent="0.35">
      <c r="A1159" s="1210"/>
    </row>
    <row r="1160" spans="1:1" ht="14.5" x14ac:dyDescent="0.35">
      <c r="A1160" s="1210"/>
    </row>
    <row r="1161" spans="1:1" ht="14.5" x14ac:dyDescent="0.35">
      <c r="A1161" s="1210"/>
    </row>
    <row r="1162" spans="1:1" ht="14.5" x14ac:dyDescent="0.35">
      <c r="A1162" s="1210"/>
    </row>
    <row r="1163" spans="1:1" ht="14.5" x14ac:dyDescent="0.35">
      <c r="A1163" s="1210"/>
    </row>
    <row r="1164" spans="1:1" ht="14.5" x14ac:dyDescent="0.35">
      <c r="A1164" s="1210"/>
    </row>
    <row r="1165" spans="1:1" ht="14.5" x14ac:dyDescent="0.35">
      <c r="A1165" s="1210"/>
    </row>
    <row r="1166" spans="1:1" ht="14.5" x14ac:dyDescent="0.35">
      <c r="A1166" s="1210"/>
    </row>
    <row r="1167" spans="1:1" ht="14.5" x14ac:dyDescent="0.35">
      <c r="A1167" s="1210"/>
    </row>
    <row r="1168" spans="1:1" ht="14.5" x14ac:dyDescent="0.35">
      <c r="A1168" s="1210"/>
    </row>
    <row r="1169" spans="1:1" ht="14.5" x14ac:dyDescent="0.35">
      <c r="A1169" s="1210"/>
    </row>
    <row r="1170" spans="1:1" ht="14.5" x14ac:dyDescent="0.35">
      <c r="A1170" s="1210"/>
    </row>
    <row r="1171" spans="1:1" ht="14.5" x14ac:dyDescent="0.35">
      <c r="A1171" s="1210"/>
    </row>
    <row r="1172" spans="1:1" ht="14.5" x14ac:dyDescent="0.35">
      <c r="A1172" s="1210"/>
    </row>
    <row r="1173" spans="1:1" ht="14.5" x14ac:dyDescent="0.35">
      <c r="A1173" s="1210"/>
    </row>
    <row r="1174" spans="1:1" ht="14.5" x14ac:dyDescent="0.35">
      <c r="A1174" s="1210"/>
    </row>
    <row r="1175" spans="1:1" ht="14.5" x14ac:dyDescent="0.35">
      <c r="A1175" s="1210"/>
    </row>
    <row r="1176" spans="1:1" ht="14.5" x14ac:dyDescent="0.35">
      <c r="A1176" s="1210"/>
    </row>
    <row r="1177" spans="1:1" ht="14.5" x14ac:dyDescent="0.35">
      <c r="A1177" s="1210"/>
    </row>
    <row r="1178" spans="1:1" ht="14.5" x14ac:dyDescent="0.35">
      <c r="A1178" s="1210"/>
    </row>
    <row r="1179" spans="1:1" ht="14.5" x14ac:dyDescent="0.35">
      <c r="A1179" s="1210"/>
    </row>
    <row r="1180" spans="1:1" ht="14.5" x14ac:dyDescent="0.35">
      <c r="A1180" s="1210"/>
    </row>
    <row r="1181" spans="1:1" ht="14.5" x14ac:dyDescent="0.35">
      <c r="A1181" s="1210"/>
    </row>
    <row r="1182" spans="1:1" ht="14.5" x14ac:dyDescent="0.35">
      <c r="A1182" s="1210"/>
    </row>
    <row r="1183" spans="1:1" ht="14.5" x14ac:dyDescent="0.35">
      <c r="A1183" s="1210"/>
    </row>
    <row r="1184" spans="1:1" ht="14.5" x14ac:dyDescent="0.35">
      <c r="A1184" s="1210"/>
    </row>
    <row r="1185" spans="1:1" ht="14.5" x14ac:dyDescent="0.35">
      <c r="A1185" s="1210"/>
    </row>
    <row r="1186" spans="1:1" ht="14.5" x14ac:dyDescent="0.35">
      <c r="A1186" s="1210"/>
    </row>
    <row r="1187" spans="1:1" ht="14.5" x14ac:dyDescent="0.35">
      <c r="A1187" s="1210"/>
    </row>
    <row r="1188" spans="1:1" ht="14.5" x14ac:dyDescent="0.35">
      <c r="A1188" s="1210"/>
    </row>
    <row r="1189" spans="1:1" ht="14.5" x14ac:dyDescent="0.35">
      <c r="A1189" s="1210"/>
    </row>
    <row r="1190" spans="1:1" ht="14.5" x14ac:dyDescent="0.35">
      <c r="A1190" s="1210"/>
    </row>
    <row r="1191" spans="1:1" ht="14.5" x14ac:dyDescent="0.35">
      <c r="A1191" s="1210"/>
    </row>
    <row r="1192" spans="1:1" ht="14.5" x14ac:dyDescent="0.35">
      <c r="A1192" s="1210"/>
    </row>
    <row r="1193" spans="1:1" ht="14.5" x14ac:dyDescent="0.35">
      <c r="A1193" s="1210"/>
    </row>
    <row r="1194" spans="1:1" ht="14.5" x14ac:dyDescent="0.35">
      <c r="A1194" s="1210"/>
    </row>
    <row r="1195" spans="1:1" ht="14.5" x14ac:dyDescent="0.35">
      <c r="A1195" s="1210"/>
    </row>
    <row r="1196" spans="1:1" ht="14.5" x14ac:dyDescent="0.35">
      <c r="A1196" s="1210"/>
    </row>
    <row r="1197" spans="1:1" ht="14.5" x14ac:dyDescent="0.35">
      <c r="A1197" s="1210"/>
    </row>
    <row r="1198" spans="1:1" ht="14.5" x14ac:dyDescent="0.35">
      <c r="A1198" s="1210"/>
    </row>
    <row r="1199" spans="1:1" ht="14.5" x14ac:dyDescent="0.35">
      <c r="A1199" s="1210"/>
    </row>
    <row r="1200" spans="1:1" ht="14.5" x14ac:dyDescent="0.35">
      <c r="A1200" s="1210"/>
    </row>
    <row r="1201" spans="1:1" ht="14.5" x14ac:dyDescent="0.35">
      <c r="A1201" s="1210"/>
    </row>
    <row r="1202" spans="1:1" ht="14.5" x14ac:dyDescent="0.35">
      <c r="A1202" s="1210"/>
    </row>
    <row r="1203" spans="1:1" ht="14.5" x14ac:dyDescent="0.35">
      <c r="A1203" s="1210"/>
    </row>
    <row r="1204" spans="1:1" ht="14.5" x14ac:dyDescent="0.35">
      <c r="A1204" s="1210"/>
    </row>
    <row r="1205" spans="1:1" ht="14.5" x14ac:dyDescent="0.35">
      <c r="A1205" s="1210"/>
    </row>
    <row r="1206" spans="1:1" ht="14.5" x14ac:dyDescent="0.35">
      <c r="A1206" s="1210"/>
    </row>
    <row r="1207" spans="1:1" ht="14.5" x14ac:dyDescent="0.35">
      <c r="A1207" s="1210"/>
    </row>
    <row r="1208" spans="1:1" ht="14.5" x14ac:dyDescent="0.35">
      <c r="A1208" s="1210"/>
    </row>
    <row r="1209" spans="1:1" ht="14.5" x14ac:dyDescent="0.35">
      <c r="A1209" s="1210"/>
    </row>
    <row r="1210" spans="1:1" ht="14.5" x14ac:dyDescent="0.35">
      <c r="A1210" s="1210"/>
    </row>
    <row r="1211" spans="1:1" ht="14.5" x14ac:dyDescent="0.35">
      <c r="A1211" s="1210"/>
    </row>
    <row r="1212" spans="1:1" ht="14.5" x14ac:dyDescent="0.35">
      <c r="A1212" s="1210"/>
    </row>
    <row r="1213" spans="1:1" ht="14.5" x14ac:dyDescent="0.35">
      <c r="A1213" s="1210"/>
    </row>
    <row r="1214" spans="1:1" ht="14.5" x14ac:dyDescent="0.35">
      <c r="A1214" s="1210"/>
    </row>
    <row r="1215" spans="1:1" ht="14.5" x14ac:dyDescent="0.35">
      <c r="A1215" s="1210"/>
    </row>
    <row r="1216" spans="1:1" ht="14.5" x14ac:dyDescent="0.35">
      <c r="A1216" s="1210"/>
    </row>
    <row r="1217" spans="1:1" ht="14.5" x14ac:dyDescent="0.35">
      <c r="A1217" s="1210"/>
    </row>
    <row r="1218" spans="1:1" ht="14.5" x14ac:dyDescent="0.35">
      <c r="A1218" s="1210"/>
    </row>
    <row r="1219" spans="1:1" ht="14.5" x14ac:dyDescent="0.35">
      <c r="A1219" s="1210"/>
    </row>
    <row r="1220" spans="1:1" ht="14.5" x14ac:dyDescent="0.35">
      <c r="A1220" s="1210"/>
    </row>
    <row r="1221" spans="1:1" ht="14.5" x14ac:dyDescent="0.35">
      <c r="A1221" s="1210"/>
    </row>
    <row r="1222" spans="1:1" ht="14.5" x14ac:dyDescent="0.35">
      <c r="A1222" s="1210"/>
    </row>
    <row r="1223" spans="1:1" ht="14.5" x14ac:dyDescent="0.35">
      <c r="A1223" s="1210"/>
    </row>
    <row r="1224" spans="1:1" ht="14.5" x14ac:dyDescent="0.35">
      <c r="A1224" s="1210"/>
    </row>
    <row r="1225" spans="1:1" ht="14.5" x14ac:dyDescent="0.35">
      <c r="A1225" s="1210"/>
    </row>
    <row r="1226" spans="1:1" ht="14.5" x14ac:dyDescent="0.35">
      <c r="A1226" s="1210"/>
    </row>
    <row r="1227" spans="1:1" ht="14.5" x14ac:dyDescent="0.35">
      <c r="A1227" s="1210"/>
    </row>
    <row r="1228" spans="1:1" ht="14.5" x14ac:dyDescent="0.35">
      <c r="A1228" s="1210"/>
    </row>
    <row r="1229" spans="1:1" ht="14.5" x14ac:dyDescent="0.35">
      <c r="A1229" s="1210"/>
    </row>
    <row r="1230" spans="1:1" ht="14.5" x14ac:dyDescent="0.35">
      <c r="A1230" s="1210"/>
    </row>
    <row r="1231" spans="1:1" ht="14.5" x14ac:dyDescent="0.35">
      <c r="A1231" s="1210"/>
    </row>
    <row r="1232" spans="1:1" ht="14.5" x14ac:dyDescent="0.35">
      <c r="A1232" s="1210"/>
    </row>
    <row r="1233" spans="1:1" ht="14.5" x14ac:dyDescent="0.35">
      <c r="A1233" s="1210"/>
    </row>
    <row r="1234" spans="1:1" ht="14.5" x14ac:dyDescent="0.35">
      <c r="A1234" s="1210"/>
    </row>
    <row r="1235" spans="1:1" ht="14.5" x14ac:dyDescent="0.35">
      <c r="A1235" s="1210"/>
    </row>
    <row r="1236" spans="1:1" ht="14.5" x14ac:dyDescent="0.35">
      <c r="A1236" s="1210"/>
    </row>
    <row r="1237" spans="1:1" ht="14.5" x14ac:dyDescent="0.35">
      <c r="A1237" s="1210"/>
    </row>
    <row r="1238" spans="1:1" ht="14.5" x14ac:dyDescent="0.35">
      <c r="A1238" s="1210"/>
    </row>
    <row r="1239" spans="1:1" ht="14.5" x14ac:dyDescent="0.35">
      <c r="A1239" s="1210"/>
    </row>
    <row r="1240" spans="1:1" ht="14.5" x14ac:dyDescent="0.35">
      <c r="A1240" s="1210"/>
    </row>
    <row r="1241" spans="1:1" ht="14.5" x14ac:dyDescent="0.35">
      <c r="A1241" s="1210"/>
    </row>
    <row r="1242" spans="1:1" ht="14.5" x14ac:dyDescent="0.35">
      <c r="A1242" s="1210"/>
    </row>
    <row r="1243" spans="1:1" ht="14.5" x14ac:dyDescent="0.35">
      <c r="A1243" s="1210"/>
    </row>
    <row r="1244" spans="1:1" ht="14.5" x14ac:dyDescent="0.35">
      <c r="A1244" s="1210"/>
    </row>
    <row r="1245" spans="1:1" ht="14.5" x14ac:dyDescent="0.35">
      <c r="A1245" s="1210"/>
    </row>
    <row r="1246" spans="1:1" ht="14.5" x14ac:dyDescent="0.35">
      <c r="A1246" s="1210"/>
    </row>
    <row r="1247" spans="1:1" ht="14.5" x14ac:dyDescent="0.35">
      <c r="A1247" s="1210"/>
    </row>
    <row r="1248" spans="1:1" ht="14.5" x14ac:dyDescent="0.35">
      <c r="A1248" s="1210"/>
    </row>
    <row r="1249" spans="1:1" ht="14.5" x14ac:dyDescent="0.35">
      <c r="A1249" s="1210"/>
    </row>
    <row r="1250" spans="1:1" ht="14.5" x14ac:dyDescent="0.35">
      <c r="A1250" s="1210"/>
    </row>
    <row r="1251" spans="1:1" ht="14.5" x14ac:dyDescent="0.35">
      <c r="A1251" s="1210"/>
    </row>
    <row r="1252" spans="1:1" ht="14.5" x14ac:dyDescent="0.35">
      <c r="A1252" s="1210"/>
    </row>
    <row r="1253" spans="1:1" ht="14.5" x14ac:dyDescent="0.35">
      <c r="A1253" s="1210"/>
    </row>
    <row r="1254" spans="1:1" ht="14.5" x14ac:dyDescent="0.35">
      <c r="A1254" s="1210"/>
    </row>
    <row r="1255" spans="1:1" ht="14.5" x14ac:dyDescent="0.35">
      <c r="A1255" s="1210"/>
    </row>
    <row r="1256" spans="1:1" ht="14.5" x14ac:dyDescent="0.35">
      <c r="A1256" s="1210"/>
    </row>
    <row r="1257" spans="1:1" ht="14.5" x14ac:dyDescent="0.35">
      <c r="A1257" s="1210"/>
    </row>
    <row r="1258" spans="1:1" ht="14.5" x14ac:dyDescent="0.35">
      <c r="A1258" s="1210"/>
    </row>
    <row r="1259" spans="1:1" ht="14.5" x14ac:dyDescent="0.35">
      <c r="A1259" s="1210"/>
    </row>
    <row r="1260" spans="1:1" ht="14.5" x14ac:dyDescent="0.35">
      <c r="A1260" s="1210"/>
    </row>
    <row r="1261" spans="1:1" ht="14.5" x14ac:dyDescent="0.35">
      <c r="A1261" s="1210"/>
    </row>
    <row r="1262" spans="1:1" ht="14.5" x14ac:dyDescent="0.35">
      <c r="A1262" s="1210"/>
    </row>
    <row r="1263" spans="1:1" ht="14.5" x14ac:dyDescent="0.35">
      <c r="A1263" s="1210"/>
    </row>
    <row r="1264" spans="1:1" ht="14.5" x14ac:dyDescent="0.35">
      <c r="A1264" s="1210"/>
    </row>
    <row r="1265" spans="1:1" ht="14.5" x14ac:dyDescent="0.35">
      <c r="A1265" s="1210"/>
    </row>
    <row r="1266" spans="1:1" ht="14.5" x14ac:dyDescent="0.35">
      <c r="A1266" s="1210"/>
    </row>
    <row r="1267" spans="1:1" ht="14.5" x14ac:dyDescent="0.35">
      <c r="A1267" s="1210"/>
    </row>
    <row r="1268" spans="1:1" ht="14.5" x14ac:dyDescent="0.35">
      <c r="A1268" s="1210"/>
    </row>
    <row r="1269" spans="1:1" ht="14.5" x14ac:dyDescent="0.35">
      <c r="A1269" s="1210"/>
    </row>
    <row r="1270" spans="1:1" ht="14.5" x14ac:dyDescent="0.35">
      <c r="A1270" s="1210"/>
    </row>
    <row r="1271" spans="1:1" ht="14.5" x14ac:dyDescent="0.35">
      <c r="A1271" s="1210"/>
    </row>
    <row r="1272" spans="1:1" ht="14.5" x14ac:dyDescent="0.35">
      <c r="A1272" s="1210"/>
    </row>
    <row r="1273" spans="1:1" ht="14.5" x14ac:dyDescent="0.35">
      <c r="A1273" s="1210"/>
    </row>
    <row r="1274" spans="1:1" ht="14.5" x14ac:dyDescent="0.35">
      <c r="A1274" s="1210"/>
    </row>
    <row r="1275" spans="1:1" ht="14.5" x14ac:dyDescent="0.35">
      <c r="A1275" s="1210"/>
    </row>
    <row r="1276" spans="1:1" ht="14.5" x14ac:dyDescent="0.35">
      <c r="A1276" s="1210"/>
    </row>
    <row r="1277" spans="1:1" ht="14.5" x14ac:dyDescent="0.35">
      <c r="A1277" s="1210"/>
    </row>
    <row r="1278" spans="1:1" ht="14.5" x14ac:dyDescent="0.35">
      <c r="A1278" s="1210"/>
    </row>
    <row r="1279" spans="1:1" ht="14.5" x14ac:dyDescent="0.35">
      <c r="A1279" s="1210"/>
    </row>
    <row r="1280" spans="1:1" ht="14.5" x14ac:dyDescent="0.35">
      <c r="A1280" s="1210"/>
    </row>
    <row r="1281" spans="1:1" ht="14.5" x14ac:dyDescent="0.35">
      <c r="A1281" s="1210"/>
    </row>
    <row r="1282" spans="1:1" ht="14.5" x14ac:dyDescent="0.35">
      <c r="A1282" s="1210"/>
    </row>
    <row r="1283" spans="1:1" ht="14.5" x14ac:dyDescent="0.35">
      <c r="A1283" s="1210"/>
    </row>
    <row r="1284" spans="1:1" ht="14.5" x14ac:dyDescent="0.35">
      <c r="A1284" s="1210"/>
    </row>
    <row r="1285" spans="1:1" ht="14.5" x14ac:dyDescent="0.35">
      <c r="A1285" s="1210"/>
    </row>
    <row r="1286" spans="1:1" ht="14.5" x14ac:dyDescent="0.35">
      <c r="A1286" s="1210"/>
    </row>
    <row r="1287" spans="1:1" ht="14.5" x14ac:dyDescent="0.35">
      <c r="A1287" s="1210"/>
    </row>
    <row r="1288" spans="1:1" ht="14.5" x14ac:dyDescent="0.35">
      <c r="A1288" s="1210"/>
    </row>
    <row r="1289" spans="1:1" ht="14.5" x14ac:dyDescent="0.35">
      <c r="A1289" s="1210"/>
    </row>
    <row r="1290" spans="1:1" ht="14.5" x14ac:dyDescent="0.35">
      <c r="A1290" s="1210"/>
    </row>
    <row r="1291" spans="1:1" ht="14.5" x14ac:dyDescent="0.35">
      <c r="A1291" s="1210"/>
    </row>
    <row r="1292" spans="1:1" ht="14.5" x14ac:dyDescent="0.35">
      <c r="A1292" s="1210"/>
    </row>
    <row r="1293" spans="1:1" ht="14.5" x14ac:dyDescent="0.35">
      <c r="A1293" s="1210"/>
    </row>
    <row r="1294" spans="1:1" ht="14.5" x14ac:dyDescent="0.35">
      <c r="A1294" s="1210"/>
    </row>
    <row r="1295" spans="1:1" ht="14.5" x14ac:dyDescent="0.35">
      <c r="A1295" s="1210"/>
    </row>
    <row r="1296" spans="1:1" ht="14.5" x14ac:dyDescent="0.35">
      <c r="A1296" s="1210"/>
    </row>
    <row r="1297" spans="1:1" ht="14.5" x14ac:dyDescent="0.35">
      <c r="A1297" s="1210"/>
    </row>
    <row r="1298" spans="1:1" ht="14.5" x14ac:dyDescent="0.35">
      <c r="A1298" s="1210"/>
    </row>
    <row r="1299" spans="1:1" ht="14.5" x14ac:dyDescent="0.35">
      <c r="A1299" s="1210"/>
    </row>
    <row r="1300" spans="1:1" ht="14.5" x14ac:dyDescent="0.35">
      <c r="A1300" s="1210"/>
    </row>
    <row r="1301" spans="1:1" ht="14.5" x14ac:dyDescent="0.35">
      <c r="A1301" s="1210"/>
    </row>
    <row r="1302" spans="1:1" ht="14.5" x14ac:dyDescent="0.35">
      <c r="A1302" s="1210"/>
    </row>
    <row r="1303" spans="1:1" ht="14.5" x14ac:dyDescent="0.35">
      <c r="A1303" s="1210"/>
    </row>
    <row r="1304" spans="1:1" ht="14.5" x14ac:dyDescent="0.35">
      <c r="A1304" s="1210"/>
    </row>
    <row r="1305" spans="1:1" ht="14.5" x14ac:dyDescent="0.35">
      <c r="A1305" s="1210"/>
    </row>
    <row r="1306" spans="1:1" ht="14.5" x14ac:dyDescent="0.35">
      <c r="A1306" s="1210"/>
    </row>
    <row r="1307" spans="1:1" ht="14.5" x14ac:dyDescent="0.35">
      <c r="A1307" s="1210"/>
    </row>
    <row r="1308" spans="1:1" ht="14.5" x14ac:dyDescent="0.35">
      <c r="A1308" s="1210"/>
    </row>
    <row r="1309" spans="1:1" ht="14.5" x14ac:dyDescent="0.35">
      <c r="A1309" s="1210"/>
    </row>
    <row r="1310" spans="1:1" ht="14.5" x14ac:dyDescent="0.35">
      <c r="A1310" s="1210"/>
    </row>
    <row r="1311" spans="1:1" ht="14.5" x14ac:dyDescent="0.35">
      <c r="A1311" s="1210"/>
    </row>
    <row r="1312" spans="1:1" ht="14.5" x14ac:dyDescent="0.35">
      <c r="A1312" s="1210"/>
    </row>
    <row r="1313" spans="1:1" ht="14.5" x14ac:dyDescent="0.35">
      <c r="A1313" s="1210"/>
    </row>
    <row r="1314" spans="1:1" ht="14.5" x14ac:dyDescent="0.35">
      <c r="A1314" s="1210"/>
    </row>
    <row r="1315" spans="1:1" ht="14.5" x14ac:dyDescent="0.35">
      <c r="A1315" s="1210"/>
    </row>
    <row r="1316" spans="1:1" ht="14.5" x14ac:dyDescent="0.35">
      <c r="A1316" s="1210"/>
    </row>
    <row r="1317" spans="1:1" ht="14.5" x14ac:dyDescent="0.35">
      <c r="A1317" s="1210"/>
    </row>
    <row r="1318" spans="1:1" ht="14.5" x14ac:dyDescent="0.35">
      <c r="A1318" s="1210"/>
    </row>
    <row r="1319" spans="1:1" ht="14.5" x14ac:dyDescent="0.35">
      <c r="A1319" s="1210"/>
    </row>
    <row r="1320" spans="1:1" ht="14.5" x14ac:dyDescent="0.35">
      <c r="A1320" s="1210"/>
    </row>
    <row r="1321" spans="1:1" ht="14.5" x14ac:dyDescent="0.35">
      <c r="A1321" s="1210"/>
    </row>
    <row r="1322" spans="1:1" ht="14.5" x14ac:dyDescent="0.35">
      <c r="A1322" s="1210"/>
    </row>
    <row r="1323" spans="1:1" ht="14.5" x14ac:dyDescent="0.35">
      <c r="A1323" s="1210"/>
    </row>
    <row r="1324" spans="1:1" ht="14.5" x14ac:dyDescent="0.35">
      <c r="A1324" s="1210"/>
    </row>
    <row r="1325" spans="1:1" ht="14.5" x14ac:dyDescent="0.35">
      <c r="A1325" s="1210"/>
    </row>
    <row r="1326" spans="1:1" ht="14.5" x14ac:dyDescent="0.35">
      <c r="A1326" s="1210"/>
    </row>
    <row r="1327" spans="1:1" ht="14.5" x14ac:dyDescent="0.35">
      <c r="A1327" s="1210"/>
    </row>
    <row r="1328" spans="1:1" ht="14.5" x14ac:dyDescent="0.35">
      <c r="A1328" s="1210"/>
    </row>
    <row r="1329" spans="1:1" ht="14.5" x14ac:dyDescent="0.35">
      <c r="A1329" s="1210"/>
    </row>
    <row r="1330" spans="1:1" ht="14.5" x14ac:dyDescent="0.35">
      <c r="A1330" s="1210"/>
    </row>
    <row r="1331" spans="1:1" ht="14.5" x14ac:dyDescent="0.35">
      <c r="A1331" s="1210"/>
    </row>
    <row r="1332" spans="1:1" ht="14.5" x14ac:dyDescent="0.35">
      <c r="A1332" s="1210"/>
    </row>
    <row r="1333" spans="1:1" ht="14.5" x14ac:dyDescent="0.35">
      <c r="A1333" s="1210"/>
    </row>
    <row r="1334" spans="1:1" ht="14.5" x14ac:dyDescent="0.35">
      <c r="A1334" s="1210"/>
    </row>
    <row r="1335" spans="1:1" ht="14.5" x14ac:dyDescent="0.35">
      <c r="A1335" s="1210"/>
    </row>
    <row r="1336" spans="1:1" ht="14.5" x14ac:dyDescent="0.35">
      <c r="A1336" s="1210"/>
    </row>
    <row r="1337" spans="1:1" ht="14.5" x14ac:dyDescent="0.35">
      <c r="A1337" s="1210"/>
    </row>
    <row r="1338" spans="1:1" ht="14.5" x14ac:dyDescent="0.35">
      <c r="A1338" s="1210"/>
    </row>
    <row r="1339" spans="1:1" ht="14.5" x14ac:dyDescent="0.35">
      <c r="A1339" s="1210"/>
    </row>
    <row r="1340" spans="1:1" ht="14.5" x14ac:dyDescent="0.35">
      <c r="A1340" s="1210"/>
    </row>
    <row r="1341" spans="1:1" ht="14.5" x14ac:dyDescent="0.35">
      <c r="A1341" s="1210"/>
    </row>
    <row r="1342" spans="1:1" ht="14.5" x14ac:dyDescent="0.35">
      <c r="A1342" s="1210"/>
    </row>
    <row r="1343" spans="1:1" ht="14.5" x14ac:dyDescent="0.35">
      <c r="A1343" s="1210"/>
    </row>
    <row r="1344" spans="1:1" ht="14.5" x14ac:dyDescent="0.35">
      <c r="A1344" s="1210"/>
    </row>
    <row r="1345" spans="1:1" ht="14.5" x14ac:dyDescent="0.35">
      <c r="A1345" s="1210"/>
    </row>
    <row r="1346" spans="1:1" ht="14.5" x14ac:dyDescent="0.35">
      <c r="A1346" s="1210"/>
    </row>
    <row r="1347" spans="1:1" ht="14.5" x14ac:dyDescent="0.35">
      <c r="A1347" s="1210"/>
    </row>
    <row r="1348" spans="1:1" ht="14.5" x14ac:dyDescent="0.35">
      <c r="A1348" s="1210"/>
    </row>
    <row r="1349" spans="1:1" ht="14.5" x14ac:dyDescent="0.35">
      <c r="A1349" s="1210"/>
    </row>
    <row r="1350" spans="1:1" ht="14.5" x14ac:dyDescent="0.35">
      <c r="A1350" s="1210"/>
    </row>
    <row r="1351" spans="1:1" ht="14.5" x14ac:dyDescent="0.35">
      <c r="A1351" s="1210"/>
    </row>
    <row r="1352" spans="1:1" ht="14.5" x14ac:dyDescent="0.35">
      <c r="A1352" s="1210"/>
    </row>
    <row r="1353" spans="1:1" ht="14.5" x14ac:dyDescent="0.35">
      <c r="A1353" s="1210"/>
    </row>
    <row r="1354" spans="1:1" ht="14.5" x14ac:dyDescent="0.35">
      <c r="A1354" s="1210"/>
    </row>
    <row r="1355" spans="1:1" ht="14.5" x14ac:dyDescent="0.35">
      <c r="A1355" s="1210"/>
    </row>
    <row r="1356" spans="1:1" ht="14.5" x14ac:dyDescent="0.35">
      <c r="A1356" s="1210"/>
    </row>
    <row r="1357" spans="1:1" ht="14.5" x14ac:dyDescent="0.35">
      <c r="A1357" s="1210"/>
    </row>
    <row r="1358" spans="1:1" ht="14.5" x14ac:dyDescent="0.35">
      <c r="A1358" s="1210"/>
    </row>
    <row r="1359" spans="1:1" ht="14.5" x14ac:dyDescent="0.35">
      <c r="A1359" s="1210"/>
    </row>
    <row r="1360" spans="1:1" ht="14.5" x14ac:dyDescent="0.35">
      <c r="A1360" s="1210"/>
    </row>
    <row r="1361" spans="1:1" ht="14.5" x14ac:dyDescent="0.35">
      <c r="A1361" s="1210"/>
    </row>
    <row r="1362" spans="1:1" ht="14.5" x14ac:dyDescent="0.35">
      <c r="A1362" s="1210"/>
    </row>
    <row r="1363" spans="1:1" ht="14.5" x14ac:dyDescent="0.35">
      <c r="A1363" s="1210"/>
    </row>
    <row r="1364" spans="1:1" ht="14.5" x14ac:dyDescent="0.35">
      <c r="A1364" s="1210"/>
    </row>
    <row r="1365" spans="1:1" ht="14.5" x14ac:dyDescent="0.35">
      <c r="A1365" s="1210"/>
    </row>
    <row r="1366" spans="1:1" ht="14.5" x14ac:dyDescent="0.35">
      <c r="A1366" s="1210"/>
    </row>
    <row r="1367" spans="1:1" ht="14.5" x14ac:dyDescent="0.35">
      <c r="A1367" s="1210"/>
    </row>
    <row r="1368" spans="1:1" ht="14.5" x14ac:dyDescent="0.35">
      <c r="A1368" s="1210"/>
    </row>
    <row r="1369" spans="1:1" ht="14.5" x14ac:dyDescent="0.35">
      <c r="A1369" s="1210"/>
    </row>
    <row r="1370" spans="1:1" ht="14.5" x14ac:dyDescent="0.35">
      <c r="A1370" s="1210"/>
    </row>
    <row r="1371" spans="1:1" ht="14.5" x14ac:dyDescent="0.35">
      <c r="A1371" s="1210"/>
    </row>
    <row r="1372" spans="1:1" ht="14.5" x14ac:dyDescent="0.35">
      <c r="A1372" s="1210"/>
    </row>
    <row r="1373" spans="1:1" ht="14.5" x14ac:dyDescent="0.35">
      <c r="A1373" s="1210"/>
    </row>
    <row r="1374" spans="1:1" ht="14.5" x14ac:dyDescent="0.35">
      <c r="A1374" s="1210"/>
    </row>
    <row r="1375" spans="1:1" ht="14.5" x14ac:dyDescent="0.35">
      <c r="A1375" s="1210"/>
    </row>
    <row r="1376" spans="1:1" ht="14.5" x14ac:dyDescent="0.35">
      <c r="A1376" s="1210"/>
    </row>
    <row r="1377" spans="1:1" ht="14.5" x14ac:dyDescent="0.35">
      <c r="A1377" s="1210"/>
    </row>
    <row r="1378" spans="1:1" ht="14.5" x14ac:dyDescent="0.35">
      <c r="A1378" s="1210"/>
    </row>
    <row r="1379" spans="1:1" ht="14.5" x14ac:dyDescent="0.35">
      <c r="A1379" s="1210"/>
    </row>
    <row r="1380" spans="1:1" ht="14.5" x14ac:dyDescent="0.35">
      <c r="A1380" s="1210"/>
    </row>
    <row r="1381" spans="1:1" ht="14.5" x14ac:dyDescent="0.35">
      <c r="A1381" s="1210"/>
    </row>
    <row r="1382" spans="1:1" ht="14.5" x14ac:dyDescent="0.35">
      <c r="A1382" s="1210"/>
    </row>
    <row r="1383" spans="1:1" ht="14.5" x14ac:dyDescent="0.35">
      <c r="A1383" s="1210"/>
    </row>
    <row r="1384" spans="1:1" ht="14.5" x14ac:dyDescent="0.35">
      <c r="A1384" s="1210"/>
    </row>
    <row r="1385" spans="1:1" ht="14.5" x14ac:dyDescent="0.35">
      <c r="A1385" s="1210"/>
    </row>
    <row r="1386" spans="1:1" ht="14.5" x14ac:dyDescent="0.35">
      <c r="A1386" s="1210"/>
    </row>
    <row r="1387" spans="1:1" ht="14.5" x14ac:dyDescent="0.35">
      <c r="A1387" s="1210"/>
    </row>
    <row r="1388" spans="1:1" ht="14.5" x14ac:dyDescent="0.35">
      <c r="A1388" s="1210"/>
    </row>
    <row r="1389" spans="1:1" ht="14.5" x14ac:dyDescent="0.35">
      <c r="A1389" s="1210"/>
    </row>
    <row r="1390" spans="1:1" ht="14.5" x14ac:dyDescent="0.35">
      <c r="A1390" s="1210"/>
    </row>
    <row r="1391" spans="1:1" ht="14.5" x14ac:dyDescent="0.35">
      <c r="A1391" s="1210"/>
    </row>
    <row r="1392" spans="1:1" ht="14.5" x14ac:dyDescent="0.35">
      <c r="A1392" s="1210"/>
    </row>
    <row r="1393" spans="1:1" ht="14.5" x14ac:dyDescent="0.35">
      <c r="A1393" s="1210"/>
    </row>
    <row r="1394" spans="1:1" ht="14.5" x14ac:dyDescent="0.35">
      <c r="A1394" s="1210"/>
    </row>
    <row r="1395" spans="1:1" ht="14.5" x14ac:dyDescent="0.35">
      <c r="A1395" s="1210"/>
    </row>
    <row r="1396" spans="1:1" ht="14.5" x14ac:dyDescent="0.35">
      <c r="A1396" s="1210"/>
    </row>
    <row r="1397" spans="1:1" ht="14.5" x14ac:dyDescent="0.35">
      <c r="A1397" s="1210"/>
    </row>
    <row r="1398" spans="1:1" ht="14.5" x14ac:dyDescent="0.35">
      <c r="A1398" s="1210"/>
    </row>
    <row r="1399" spans="1:1" ht="14.5" x14ac:dyDescent="0.35">
      <c r="A1399" s="1210"/>
    </row>
    <row r="1400" spans="1:1" ht="14.5" x14ac:dyDescent="0.35">
      <c r="A1400" s="1210"/>
    </row>
    <row r="1401" spans="1:1" ht="14.5" x14ac:dyDescent="0.35">
      <c r="A1401" s="1210"/>
    </row>
    <row r="1402" spans="1:1" ht="14.5" x14ac:dyDescent="0.35">
      <c r="A1402" s="1210"/>
    </row>
    <row r="1403" spans="1:1" ht="14.5" x14ac:dyDescent="0.35">
      <c r="A1403" s="1210"/>
    </row>
    <row r="1404" spans="1:1" ht="14.5" x14ac:dyDescent="0.35">
      <c r="A1404" s="1210"/>
    </row>
    <row r="1405" spans="1:1" ht="14.5" x14ac:dyDescent="0.35">
      <c r="A1405" s="1210"/>
    </row>
    <row r="1406" spans="1:1" ht="14.5" x14ac:dyDescent="0.35">
      <c r="A1406" s="1210"/>
    </row>
    <row r="1407" spans="1:1" ht="14.5" x14ac:dyDescent="0.35">
      <c r="A1407" s="1210"/>
    </row>
    <row r="1408" spans="1:1" ht="14.5" x14ac:dyDescent="0.35">
      <c r="A1408" s="1210"/>
    </row>
    <row r="1409" spans="1:1" ht="14.5" x14ac:dyDescent="0.35">
      <c r="A1409" s="1210"/>
    </row>
    <row r="1410" spans="1:1" ht="14.5" x14ac:dyDescent="0.35">
      <c r="A1410" s="1210"/>
    </row>
    <row r="1411" spans="1:1" ht="14.5" x14ac:dyDescent="0.35">
      <c r="A1411" s="1210"/>
    </row>
    <row r="1412" spans="1:1" ht="14.5" x14ac:dyDescent="0.35">
      <c r="A1412" s="1210"/>
    </row>
    <row r="1413" spans="1:1" ht="14.5" x14ac:dyDescent="0.35">
      <c r="A1413" s="1210"/>
    </row>
    <row r="1414" spans="1:1" ht="14.5" x14ac:dyDescent="0.35">
      <c r="A1414" s="1210"/>
    </row>
    <row r="1415" spans="1:1" ht="14.5" x14ac:dyDescent="0.35">
      <c r="A1415" s="1210"/>
    </row>
    <row r="1416" spans="1:1" ht="14.5" x14ac:dyDescent="0.35">
      <c r="A1416" s="1210"/>
    </row>
    <row r="1417" spans="1:1" ht="14.5" x14ac:dyDescent="0.35">
      <c r="A1417" s="1210"/>
    </row>
    <row r="1418" spans="1:1" ht="14.5" x14ac:dyDescent="0.35">
      <c r="A1418" s="1210"/>
    </row>
    <row r="1419" spans="1:1" ht="14.5" x14ac:dyDescent="0.35">
      <c r="A1419" s="1210"/>
    </row>
    <row r="1420" spans="1:1" ht="14.5" x14ac:dyDescent="0.35">
      <c r="A1420" s="1210"/>
    </row>
    <row r="1421" spans="1:1" ht="14.5" x14ac:dyDescent="0.35">
      <c r="A1421" s="1210"/>
    </row>
    <row r="1422" spans="1:1" ht="14.5" x14ac:dyDescent="0.35">
      <c r="A1422" s="1210"/>
    </row>
    <row r="1423" spans="1:1" ht="14.5" x14ac:dyDescent="0.35">
      <c r="A1423" s="1210"/>
    </row>
    <row r="1424" spans="1:1" ht="14.5" x14ac:dyDescent="0.35">
      <c r="A1424" s="1210"/>
    </row>
    <row r="1425" spans="1:1" ht="14.5" x14ac:dyDescent="0.35">
      <c r="A1425" s="1210"/>
    </row>
    <row r="1426" spans="1:1" ht="14.5" x14ac:dyDescent="0.35">
      <c r="A1426" s="1210"/>
    </row>
    <row r="1427" spans="1:1" ht="14.5" x14ac:dyDescent="0.35">
      <c r="A1427" s="1210"/>
    </row>
    <row r="1428" spans="1:1" ht="14.5" x14ac:dyDescent="0.35">
      <c r="A1428" s="1210"/>
    </row>
    <row r="1429" spans="1:1" ht="14.5" x14ac:dyDescent="0.35">
      <c r="A1429" s="1210"/>
    </row>
    <row r="1430" spans="1:1" ht="14.5" x14ac:dyDescent="0.35">
      <c r="A1430" s="1210"/>
    </row>
    <row r="1431" spans="1:1" ht="14.5" x14ac:dyDescent="0.35">
      <c r="A1431" s="1210"/>
    </row>
    <row r="1432" spans="1:1" ht="14.5" x14ac:dyDescent="0.35">
      <c r="A1432" s="1210"/>
    </row>
    <row r="1433" spans="1:1" ht="14.5" x14ac:dyDescent="0.35">
      <c r="A1433" s="1210"/>
    </row>
    <row r="1434" spans="1:1" ht="14.5" x14ac:dyDescent="0.35">
      <c r="A1434" s="1210"/>
    </row>
    <row r="1435" spans="1:1" ht="14.5" x14ac:dyDescent="0.35">
      <c r="A1435" s="1210"/>
    </row>
    <row r="1436" spans="1:1" ht="14.5" x14ac:dyDescent="0.35">
      <c r="A1436" s="1210"/>
    </row>
    <row r="1437" spans="1:1" ht="14.5" x14ac:dyDescent="0.35">
      <c r="A1437" s="1210"/>
    </row>
    <row r="1438" spans="1:1" ht="14.5" x14ac:dyDescent="0.35">
      <c r="A1438" s="1210"/>
    </row>
    <row r="1439" spans="1:1" ht="14.5" x14ac:dyDescent="0.35">
      <c r="A1439" s="1210"/>
    </row>
    <row r="1440" spans="1:1" ht="14.5" x14ac:dyDescent="0.35">
      <c r="A1440" s="1210"/>
    </row>
    <row r="1441" spans="1:1" ht="14.5" x14ac:dyDescent="0.35">
      <c r="A1441" s="1210"/>
    </row>
    <row r="1442" spans="1:1" ht="14.5" x14ac:dyDescent="0.35">
      <c r="A1442" s="1210"/>
    </row>
    <row r="1443" spans="1:1" ht="14.5" x14ac:dyDescent="0.35">
      <c r="A1443" s="1210"/>
    </row>
    <row r="1444" spans="1:1" ht="14.5" x14ac:dyDescent="0.35">
      <c r="A1444" s="1210"/>
    </row>
    <row r="1445" spans="1:1" ht="14.5" x14ac:dyDescent="0.35">
      <c r="A1445" s="1210"/>
    </row>
    <row r="1446" spans="1:1" ht="14.5" x14ac:dyDescent="0.35">
      <c r="A1446" s="1210"/>
    </row>
    <row r="1447" spans="1:1" ht="14.5" x14ac:dyDescent="0.35">
      <c r="A1447" s="1210"/>
    </row>
    <row r="1448" spans="1:1" ht="14.5" x14ac:dyDescent="0.35">
      <c r="A1448" s="1210"/>
    </row>
    <row r="1449" spans="1:1" ht="14.5" x14ac:dyDescent="0.35">
      <c r="A1449" s="1210"/>
    </row>
    <row r="1450" spans="1:1" ht="14.5" x14ac:dyDescent="0.35">
      <c r="A1450" s="1210"/>
    </row>
    <row r="1451" spans="1:1" ht="14.5" x14ac:dyDescent="0.35">
      <c r="A1451" s="1210"/>
    </row>
    <row r="1452" spans="1:1" ht="14.5" x14ac:dyDescent="0.35">
      <c r="A1452" s="1210"/>
    </row>
    <row r="1453" spans="1:1" ht="14.5" x14ac:dyDescent="0.35">
      <c r="A1453" s="1210"/>
    </row>
    <row r="1454" spans="1:1" ht="14.5" x14ac:dyDescent="0.35">
      <c r="A1454" s="1210"/>
    </row>
    <row r="1455" spans="1:1" ht="14.5" x14ac:dyDescent="0.35">
      <c r="A1455" s="1210"/>
    </row>
    <row r="1456" spans="1:1" ht="14.5" x14ac:dyDescent="0.35">
      <c r="A1456" s="1210"/>
    </row>
    <row r="1457" spans="1:1" ht="14.5" x14ac:dyDescent="0.35">
      <c r="A1457" s="1210"/>
    </row>
    <row r="1458" spans="1:1" ht="14.5" x14ac:dyDescent="0.35">
      <c r="A1458" s="1210"/>
    </row>
    <row r="1459" spans="1:1" ht="14.5" x14ac:dyDescent="0.35">
      <c r="A1459" s="1210"/>
    </row>
    <row r="1460" spans="1:1" ht="14.5" x14ac:dyDescent="0.35">
      <c r="A1460" s="1210"/>
    </row>
    <row r="1461" spans="1:1" ht="14.5" x14ac:dyDescent="0.35">
      <c r="A1461" s="1210"/>
    </row>
    <row r="1462" spans="1:1" ht="14.5" x14ac:dyDescent="0.35">
      <c r="A1462" s="1210"/>
    </row>
    <row r="1463" spans="1:1" ht="14.5" x14ac:dyDescent="0.35">
      <c r="A1463" s="1210"/>
    </row>
    <row r="1464" spans="1:1" ht="14.5" x14ac:dyDescent="0.35">
      <c r="A1464" s="1210"/>
    </row>
    <row r="1465" spans="1:1" ht="14.5" x14ac:dyDescent="0.35">
      <c r="A1465" s="1210"/>
    </row>
    <row r="1466" spans="1:1" ht="14.5" x14ac:dyDescent="0.35">
      <c r="A1466" s="1210"/>
    </row>
    <row r="1467" spans="1:1" ht="14.5" x14ac:dyDescent="0.35">
      <c r="A1467" s="1210"/>
    </row>
    <row r="1468" spans="1:1" ht="14.5" x14ac:dyDescent="0.35">
      <c r="A1468" s="1210"/>
    </row>
    <row r="1469" spans="1:1" ht="14.5" x14ac:dyDescent="0.35">
      <c r="A1469" s="1210"/>
    </row>
    <row r="1470" spans="1:1" ht="14.5" x14ac:dyDescent="0.35">
      <c r="A1470" s="1210"/>
    </row>
    <row r="1471" spans="1:1" ht="14.5" x14ac:dyDescent="0.35">
      <c r="A1471" s="1210"/>
    </row>
    <row r="1472" spans="1:1" ht="14.5" x14ac:dyDescent="0.35">
      <c r="A1472" s="1210"/>
    </row>
    <row r="1473" spans="1:1" ht="14.5" x14ac:dyDescent="0.35">
      <c r="A1473" s="1210"/>
    </row>
    <row r="1474" spans="1:1" ht="14.5" x14ac:dyDescent="0.35">
      <c r="A1474" s="1210"/>
    </row>
    <row r="1475" spans="1:1" ht="14.5" x14ac:dyDescent="0.35">
      <c r="A1475" s="1210"/>
    </row>
    <row r="1476" spans="1:1" ht="14.5" x14ac:dyDescent="0.35">
      <c r="A1476" s="1210"/>
    </row>
    <row r="1477" spans="1:1" ht="14.5" x14ac:dyDescent="0.35">
      <c r="A1477" s="1210"/>
    </row>
    <row r="1478" spans="1:1" ht="14.5" x14ac:dyDescent="0.35">
      <c r="A1478" s="1210"/>
    </row>
    <row r="1479" spans="1:1" ht="14.5" x14ac:dyDescent="0.35">
      <c r="A1479" s="1210"/>
    </row>
    <row r="1480" spans="1:1" ht="14.5" x14ac:dyDescent="0.35">
      <c r="A1480" s="1210"/>
    </row>
    <row r="1481" spans="1:1" ht="14.5" x14ac:dyDescent="0.35">
      <c r="A1481" s="1210"/>
    </row>
    <row r="1482" spans="1:1" ht="14.5" x14ac:dyDescent="0.35">
      <c r="A1482" s="1210"/>
    </row>
    <row r="1483" spans="1:1" ht="14.5" x14ac:dyDescent="0.35">
      <c r="A1483" s="1210"/>
    </row>
    <row r="1484" spans="1:1" ht="14.5" x14ac:dyDescent="0.35">
      <c r="A1484" s="1210"/>
    </row>
    <row r="1485" spans="1:1" ht="14.5" x14ac:dyDescent="0.35">
      <c r="A1485" s="1210"/>
    </row>
    <row r="1486" spans="1:1" ht="14.5" x14ac:dyDescent="0.35">
      <c r="A1486" s="1210"/>
    </row>
    <row r="1487" spans="1:1" ht="14.5" x14ac:dyDescent="0.35">
      <c r="A1487" s="1210"/>
    </row>
    <row r="1488" spans="1:1" ht="14.5" x14ac:dyDescent="0.35">
      <c r="A1488" s="1210"/>
    </row>
    <row r="1489" spans="1:1" ht="14.5" x14ac:dyDescent="0.35">
      <c r="A1489" s="1210"/>
    </row>
    <row r="1490" spans="1:1" ht="14.5" x14ac:dyDescent="0.35">
      <c r="A1490" s="1210"/>
    </row>
    <row r="1491" spans="1:1" ht="14.5" x14ac:dyDescent="0.35">
      <c r="A1491" s="1210"/>
    </row>
    <row r="1492" spans="1:1" ht="14.5" x14ac:dyDescent="0.35">
      <c r="A1492" s="1210"/>
    </row>
    <row r="1493" spans="1:1" ht="14.5" x14ac:dyDescent="0.35">
      <c r="A1493" s="1210"/>
    </row>
    <row r="1494" spans="1:1" ht="14.5" x14ac:dyDescent="0.35">
      <c r="A1494" s="1210"/>
    </row>
    <row r="1495" spans="1:1" ht="14.5" x14ac:dyDescent="0.35">
      <c r="A1495" s="1210"/>
    </row>
    <row r="1496" spans="1:1" ht="14.5" x14ac:dyDescent="0.35">
      <c r="A1496" s="1210"/>
    </row>
    <row r="1497" spans="1:1" ht="14.5" x14ac:dyDescent="0.35">
      <c r="A1497" s="1210"/>
    </row>
    <row r="1498" spans="1:1" ht="14.5" x14ac:dyDescent="0.35">
      <c r="A1498" s="1210"/>
    </row>
    <row r="1499" spans="1:1" ht="14.5" x14ac:dyDescent="0.35">
      <c r="A1499" s="1210"/>
    </row>
    <row r="1500" spans="1:1" ht="14.5" x14ac:dyDescent="0.35">
      <c r="A1500" s="1210"/>
    </row>
    <row r="1501" spans="1:1" ht="14.5" x14ac:dyDescent="0.35">
      <c r="A1501" s="1210"/>
    </row>
    <row r="1502" spans="1:1" ht="14.5" x14ac:dyDescent="0.35">
      <c r="A1502" s="1210"/>
    </row>
    <row r="1503" spans="1:1" ht="14.5" x14ac:dyDescent="0.35">
      <c r="A1503" s="1210"/>
    </row>
    <row r="1504" spans="1:1" ht="14.5" x14ac:dyDescent="0.35">
      <c r="A1504" s="1210"/>
    </row>
    <row r="1505" spans="1:1" ht="14.5" x14ac:dyDescent="0.35">
      <c r="A1505" s="1210"/>
    </row>
    <row r="1506" spans="1:1" ht="14.5" x14ac:dyDescent="0.35">
      <c r="A1506" s="1210"/>
    </row>
    <row r="1507" spans="1:1" ht="14.5" x14ac:dyDescent="0.35">
      <c r="A1507" s="1210"/>
    </row>
    <row r="1508" spans="1:1" ht="14.5" x14ac:dyDescent="0.35">
      <c r="A1508" s="1210"/>
    </row>
    <row r="1509" spans="1:1" ht="14.5" x14ac:dyDescent="0.35">
      <c r="A1509" s="1210"/>
    </row>
    <row r="1510" spans="1:1" ht="14.5" x14ac:dyDescent="0.35">
      <c r="A1510" s="1210"/>
    </row>
    <row r="1511" spans="1:1" ht="14.5" x14ac:dyDescent="0.35">
      <c r="A1511" s="1210"/>
    </row>
    <row r="1512" spans="1:1" ht="14.5" x14ac:dyDescent="0.35">
      <c r="A1512" s="1210"/>
    </row>
    <row r="1513" spans="1:1" ht="14.5" x14ac:dyDescent="0.35">
      <c r="A1513" s="1210"/>
    </row>
    <row r="1514" spans="1:1" ht="14.5" x14ac:dyDescent="0.35">
      <c r="A1514" s="1210"/>
    </row>
    <row r="1515" spans="1:1" ht="14.5" x14ac:dyDescent="0.35">
      <c r="A1515" s="1210"/>
    </row>
    <row r="1516" spans="1:1" ht="14.5" x14ac:dyDescent="0.35">
      <c r="A1516" s="1210"/>
    </row>
    <row r="1517" spans="1:1" ht="14.5" x14ac:dyDescent="0.35">
      <c r="A1517" s="1210"/>
    </row>
    <row r="1518" spans="1:1" ht="14.5" x14ac:dyDescent="0.35">
      <c r="A1518" s="1210"/>
    </row>
    <row r="1519" spans="1:1" ht="14.5" x14ac:dyDescent="0.35">
      <c r="A1519" s="1210"/>
    </row>
    <row r="1520" spans="1:1" ht="14.5" x14ac:dyDescent="0.35">
      <c r="A1520" s="1210"/>
    </row>
    <row r="1521" spans="1:1" ht="14.5" x14ac:dyDescent="0.35">
      <c r="A1521" s="1210"/>
    </row>
    <row r="1522" spans="1:1" ht="14.5" x14ac:dyDescent="0.35">
      <c r="A1522" s="1210"/>
    </row>
    <row r="1523" spans="1:1" ht="14.5" x14ac:dyDescent="0.35">
      <c r="A1523" s="1210"/>
    </row>
    <row r="1524" spans="1:1" ht="14.5" x14ac:dyDescent="0.35">
      <c r="A1524" s="1210"/>
    </row>
    <row r="1525" spans="1:1" ht="14.5" x14ac:dyDescent="0.35">
      <c r="A1525" s="1210"/>
    </row>
    <row r="1526" spans="1:1" ht="14.5" x14ac:dyDescent="0.35">
      <c r="A1526" s="1210"/>
    </row>
    <row r="1527" spans="1:1" ht="14.5" x14ac:dyDescent="0.35">
      <c r="A1527" s="1210"/>
    </row>
    <row r="1528" spans="1:1" ht="14.5" x14ac:dyDescent="0.35">
      <c r="A1528" s="1210"/>
    </row>
    <row r="1529" spans="1:1" ht="14.5" x14ac:dyDescent="0.35">
      <c r="A1529" s="1210"/>
    </row>
    <row r="1530" spans="1:1" ht="14.5" x14ac:dyDescent="0.35">
      <c r="A1530" s="1210"/>
    </row>
    <row r="1531" spans="1:1" ht="14.5" x14ac:dyDescent="0.35">
      <c r="A1531" s="1210"/>
    </row>
    <row r="1532" spans="1:1" ht="14.5" x14ac:dyDescent="0.35">
      <c r="A1532" s="1210"/>
    </row>
    <row r="1533" spans="1:1" ht="14.5" x14ac:dyDescent="0.35">
      <c r="A1533" s="1210"/>
    </row>
    <row r="1534" spans="1:1" ht="14.5" x14ac:dyDescent="0.35">
      <c r="A1534" s="1210"/>
    </row>
    <row r="1535" spans="1:1" ht="14.5" x14ac:dyDescent="0.35">
      <c r="A1535" s="1210"/>
    </row>
    <row r="1536" spans="1:1" ht="14.5" x14ac:dyDescent="0.35">
      <c r="A1536" s="1210"/>
    </row>
    <row r="1537" spans="1:1" ht="14.5" x14ac:dyDescent="0.35">
      <c r="A1537" s="1210"/>
    </row>
    <row r="1538" spans="1:1" ht="14.5" x14ac:dyDescent="0.35">
      <c r="A1538" s="1210"/>
    </row>
    <row r="1539" spans="1:1" ht="14.5" x14ac:dyDescent="0.35">
      <c r="A1539" s="1210"/>
    </row>
    <row r="1540" spans="1:1" ht="14.5" x14ac:dyDescent="0.35">
      <c r="A1540" s="1210"/>
    </row>
    <row r="1541" spans="1:1" ht="14.5" x14ac:dyDescent="0.35">
      <c r="A1541" s="1210"/>
    </row>
    <row r="1542" spans="1:1" ht="14.5" x14ac:dyDescent="0.35">
      <c r="A1542" s="1210"/>
    </row>
    <row r="1543" spans="1:1" ht="14.5" x14ac:dyDescent="0.35">
      <c r="A1543" s="1210"/>
    </row>
    <row r="1544" spans="1:1" ht="14.5" x14ac:dyDescent="0.35">
      <c r="A1544" s="1210"/>
    </row>
    <row r="1545" spans="1:1" ht="14.5" x14ac:dyDescent="0.35">
      <c r="A1545" s="1210"/>
    </row>
    <row r="1546" spans="1:1" ht="14.5" x14ac:dyDescent="0.35">
      <c r="A1546" s="1210"/>
    </row>
    <row r="1547" spans="1:1" ht="14.5" x14ac:dyDescent="0.35">
      <c r="A1547" s="1210"/>
    </row>
    <row r="1548" spans="1:1" ht="14.5" x14ac:dyDescent="0.35">
      <c r="A1548" s="1210"/>
    </row>
    <row r="1549" spans="1:1" ht="14.5" x14ac:dyDescent="0.35">
      <c r="A1549" s="1210"/>
    </row>
    <row r="1550" spans="1:1" ht="14.5" x14ac:dyDescent="0.35">
      <c r="A1550" s="1210"/>
    </row>
    <row r="1551" spans="1:1" ht="14.5" x14ac:dyDescent="0.35">
      <c r="A1551" s="1210"/>
    </row>
    <row r="1552" spans="1:1" ht="14.5" x14ac:dyDescent="0.35">
      <c r="A1552" s="1210"/>
    </row>
    <row r="1553" spans="1:1" ht="14.5" x14ac:dyDescent="0.35">
      <c r="A1553" s="1210"/>
    </row>
    <row r="1554" spans="1:1" ht="14.5" x14ac:dyDescent="0.35">
      <c r="A1554" s="1210"/>
    </row>
    <row r="1555" spans="1:1" ht="14.5" x14ac:dyDescent="0.35">
      <c r="A1555" s="1210"/>
    </row>
    <row r="1556" spans="1:1" ht="14.5" x14ac:dyDescent="0.35">
      <c r="A1556" s="1210"/>
    </row>
    <row r="1557" spans="1:1" ht="14.5" x14ac:dyDescent="0.35">
      <c r="A1557" s="1210"/>
    </row>
    <row r="1558" spans="1:1" ht="14.5" x14ac:dyDescent="0.35">
      <c r="A1558" s="1210"/>
    </row>
    <row r="1559" spans="1:1" ht="14.5" x14ac:dyDescent="0.35">
      <c r="A1559" s="1210"/>
    </row>
    <row r="1560" spans="1:1" ht="14.5" x14ac:dyDescent="0.35">
      <c r="A1560" s="1210"/>
    </row>
    <row r="1561" spans="1:1" ht="14.5" x14ac:dyDescent="0.35">
      <c r="A1561" s="1210"/>
    </row>
    <row r="1562" spans="1:1" ht="14.5" x14ac:dyDescent="0.35">
      <c r="A1562" s="1210"/>
    </row>
    <row r="1563" spans="1:1" ht="14.5" x14ac:dyDescent="0.35">
      <c r="A1563" s="1210"/>
    </row>
    <row r="1564" spans="1:1" ht="14.5" x14ac:dyDescent="0.35">
      <c r="A1564" s="1210"/>
    </row>
    <row r="1565" spans="1:1" ht="14.5" x14ac:dyDescent="0.35">
      <c r="A1565" s="1210"/>
    </row>
    <row r="1566" spans="1:1" ht="14.5" x14ac:dyDescent="0.35">
      <c r="A1566" s="1210"/>
    </row>
    <row r="1567" spans="1:1" ht="14.5" x14ac:dyDescent="0.35">
      <c r="A1567" s="1210"/>
    </row>
    <row r="1568" spans="1:1" ht="14.5" x14ac:dyDescent="0.35">
      <c r="A1568" s="1210"/>
    </row>
    <row r="1569" spans="1:1" ht="14.5" x14ac:dyDescent="0.35">
      <c r="A1569" s="1210"/>
    </row>
    <row r="1570" spans="1:1" ht="14.5" x14ac:dyDescent="0.35">
      <c r="A1570" s="1210"/>
    </row>
    <row r="1571" spans="1:1" ht="14.5" x14ac:dyDescent="0.35">
      <c r="A1571" s="1210"/>
    </row>
    <row r="1572" spans="1:1" ht="14.5" x14ac:dyDescent="0.35">
      <c r="A1572" s="1210"/>
    </row>
    <row r="1573" spans="1:1" ht="14.5" x14ac:dyDescent="0.35">
      <c r="A1573" s="1210"/>
    </row>
    <row r="1574" spans="1:1" ht="14.5" x14ac:dyDescent="0.35">
      <c r="A1574" s="1210"/>
    </row>
    <row r="1575" spans="1:1" ht="14.5" x14ac:dyDescent="0.35">
      <c r="A1575" s="1210"/>
    </row>
    <row r="1576" spans="1:1" ht="14.5" x14ac:dyDescent="0.35">
      <c r="A1576" s="1210"/>
    </row>
    <row r="1577" spans="1:1" ht="14.5" x14ac:dyDescent="0.35">
      <c r="A1577" s="1210"/>
    </row>
    <row r="1578" spans="1:1" ht="14.5" x14ac:dyDescent="0.35">
      <c r="A1578" s="1210"/>
    </row>
    <row r="1579" spans="1:1" ht="14.5" x14ac:dyDescent="0.35">
      <c r="A1579" s="1210"/>
    </row>
    <row r="1580" spans="1:1" ht="14.5" x14ac:dyDescent="0.35">
      <c r="A1580" s="1210"/>
    </row>
    <row r="1581" spans="1:1" ht="14.5" x14ac:dyDescent="0.35">
      <c r="A1581" s="1210"/>
    </row>
    <row r="1582" spans="1:1" ht="14.5" x14ac:dyDescent="0.35">
      <c r="A1582" s="1210"/>
    </row>
    <row r="1583" spans="1:1" ht="14.5" x14ac:dyDescent="0.35">
      <c r="A1583" s="1210"/>
    </row>
    <row r="1584" spans="1:1" ht="14.5" x14ac:dyDescent="0.35">
      <c r="A1584" s="1210"/>
    </row>
    <row r="1585" spans="1:1" ht="14.5" x14ac:dyDescent="0.35">
      <c r="A1585" s="1210"/>
    </row>
    <row r="1586" spans="1:1" ht="14.5" x14ac:dyDescent="0.35">
      <c r="A1586" s="1210"/>
    </row>
    <row r="1587" spans="1:1" ht="14.5" x14ac:dyDescent="0.35">
      <c r="A1587" s="1210"/>
    </row>
    <row r="1588" spans="1:1" ht="14.5" x14ac:dyDescent="0.35">
      <c r="A1588" s="1210"/>
    </row>
    <row r="1589" spans="1:1" ht="14.5" x14ac:dyDescent="0.35">
      <c r="A1589" s="1210"/>
    </row>
    <row r="1590" spans="1:1" ht="14.5" x14ac:dyDescent="0.35">
      <c r="A1590" s="1210"/>
    </row>
    <row r="1591" spans="1:1" ht="14.5" x14ac:dyDescent="0.35">
      <c r="A1591" s="1210"/>
    </row>
    <row r="1592" spans="1:1" ht="14.5" x14ac:dyDescent="0.35">
      <c r="A1592" s="1210"/>
    </row>
    <row r="1593" spans="1:1" ht="14.5" x14ac:dyDescent="0.35">
      <c r="A1593" s="1210"/>
    </row>
    <row r="1594" spans="1:1" ht="14.5" x14ac:dyDescent="0.35">
      <c r="A1594" s="1210"/>
    </row>
    <row r="1595" spans="1:1" ht="14.5" x14ac:dyDescent="0.35">
      <c r="A1595" s="1210"/>
    </row>
    <row r="1596" spans="1:1" ht="14.5" x14ac:dyDescent="0.35">
      <c r="A1596" s="1210"/>
    </row>
    <row r="1597" spans="1:1" ht="14.5" x14ac:dyDescent="0.35">
      <c r="A1597" s="1210"/>
    </row>
    <row r="1598" spans="1:1" ht="14.5" x14ac:dyDescent="0.35">
      <c r="A1598" s="1210"/>
    </row>
    <row r="1599" spans="1:1" ht="14.5" x14ac:dyDescent="0.35">
      <c r="A1599" s="1210"/>
    </row>
    <row r="1600" spans="1:1" ht="14.5" x14ac:dyDescent="0.35">
      <c r="A1600" s="1210"/>
    </row>
    <row r="1601" spans="1:1" ht="14.5" x14ac:dyDescent="0.35">
      <c r="A1601" s="1210"/>
    </row>
    <row r="1602" spans="1:1" ht="14.5" x14ac:dyDescent="0.35">
      <c r="A1602" s="1210"/>
    </row>
    <row r="1603" spans="1:1" ht="14.5" x14ac:dyDescent="0.35">
      <c r="A1603" s="1210"/>
    </row>
    <row r="1604" spans="1:1" ht="14.5" x14ac:dyDescent="0.35">
      <c r="A1604" s="1210"/>
    </row>
    <row r="1605" spans="1:1" ht="14.5" x14ac:dyDescent="0.35">
      <c r="A1605" s="1210"/>
    </row>
    <row r="1606" spans="1:1" ht="14.5" x14ac:dyDescent="0.35">
      <c r="A1606" s="1210"/>
    </row>
    <row r="1607" spans="1:1" ht="14.5" x14ac:dyDescent="0.35">
      <c r="A1607" s="1210"/>
    </row>
    <row r="1608" spans="1:1" ht="14.5" x14ac:dyDescent="0.35">
      <c r="A1608" s="1210"/>
    </row>
    <row r="1609" spans="1:1" ht="14.5" x14ac:dyDescent="0.35">
      <c r="A1609" s="1210"/>
    </row>
    <row r="1610" spans="1:1" ht="14.5" x14ac:dyDescent="0.35">
      <c r="A1610" s="1210"/>
    </row>
    <row r="1611" spans="1:1" ht="14.5" x14ac:dyDescent="0.35">
      <c r="A1611" s="1210"/>
    </row>
    <row r="1612" spans="1:1" ht="14.5" x14ac:dyDescent="0.35">
      <c r="A1612" s="1210"/>
    </row>
    <row r="1613" spans="1:1" ht="14.5" x14ac:dyDescent="0.35">
      <c r="A1613" s="1210"/>
    </row>
    <row r="1614" spans="1:1" ht="14.5" x14ac:dyDescent="0.35">
      <c r="A1614" s="1210"/>
    </row>
    <row r="1615" spans="1:1" ht="14.5" x14ac:dyDescent="0.35">
      <c r="A1615" s="1210"/>
    </row>
    <row r="1616" spans="1:1" ht="14.5" x14ac:dyDescent="0.35">
      <c r="A1616" s="1210"/>
    </row>
    <row r="1617" spans="1:1" ht="14.5" x14ac:dyDescent="0.35">
      <c r="A1617" s="1210"/>
    </row>
    <row r="1618" spans="1:1" ht="14.5" x14ac:dyDescent="0.35">
      <c r="A1618" s="1210"/>
    </row>
    <row r="1619" spans="1:1" ht="14.5" x14ac:dyDescent="0.35">
      <c r="A1619" s="1210"/>
    </row>
    <row r="1620" spans="1:1" ht="14.5" x14ac:dyDescent="0.35">
      <c r="A1620" s="1210"/>
    </row>
    <row r="1621" spans="1:1" ht="14.5" x14ac:dyDescent="0.35">
      <c r="A1621" s="1210"/>
    </row>
    <row r="1622" spans="1:1" ht="14.5" x14ac:dyDescent="0.35">
      <c r="A1622" s="1210"/>
    </row>
    <row r="1623" spans="1:1" ht="14.5" x14ac:dyDescent="0.35">
      <c r="A1623" s="1210"/>
    </row>
    <row r="1624" spans="1:1" ht="14.5" x14ac:dyDescent="0.35">
      <c r="A1624" s="1210"/>
    </row>
    <row r="1625" spans="1:1" ht="14.5" x14ac:dyDescent="0.35">
      <c r="A1625" s="1210"/>
    </row>
    <row r="1626" spans="1:1" ht="14.5" x14ac:dyDescent="0.35">
      <c r="A1626" s="1210"/>
    </row>
    <row r="1627" spans="1:1" ht="14.5" x14ac:dyDescent="0.35">
      <c r="A1627" s="1210"/>
    </row>
    <row r="1628" spans="1:1" ht="14.5" x14ac:dyDescent="0.35">
      <c r="A1628" s="1210"/>
    </row>
    <row r="1629" spans="1:1" ht="14.5" x14ac:dyDescent="0.35">
      <c r="A1629" s="1210"/>
    </row>
    <row r="1630" spans="1:1" ht="14.5" x14ac:dyDescent="0.35">
      <c r="A1630" s="1210"/>
    </row>
    <row r="1631" spans="1:1" ht="14.5" x14ac:dyDescent="0.35">
      <c r="A1631" s="1210"/>
    </row>
    <row r="1632" spans="1:1" ht="14.5" x14ac:dyDescent="0.35">
      <c r="A1632" s="1210"/>
    </row>
    <row r="1633" spans="1:1" ht="14.5" x14ac:dyDescent="0.35">
      <c r="A1633" s="1210"/>
    </row>
    <row r="1634" spans="1:1" ht="14.5" x14ac:dyDescent="0.35">
      <c r="A1634" s="1210"/>
    </row>
    <row r="1635" spans="1:1" ht="14.5" x14ac:dyDescent="0.35">
      <c r="A1635" s="1210"/>
    </row>
    <row r="1636" spans="1:1" ht="14.5" x14ac:dyDescent="0.35">
      <c r="A1636" s="1210"/>
    </row>
    <row r="1637" spans="1:1" ht="14.5" x14ac:dyDescent="0.35">
      <c r="A1637" s="1210"/>
    </row>
    <row r="1638" spans="1:1" ht="14.5" x14ac:dyDescent="0.35">
      <c r="A1638" s="1210"/>
    </row>
    <row r="1639" spans="1:1" ht="14.5" x14ac:dyDescent="0.35">
      <c r="A1639" s="1210"/>
    </row>
    <row r="1640" spans="1:1" ht="14.5" x14ac:dyDescent="0.35">
      <c r="A1640" s="1210"/>
    </row>
    <row r="1641" spans="1:1" ht="14.5" x14ac:dyDescent="0.35">
      <c r="A1641" s="1210"/>
    </row>
    <row r="1642" spans="1:1" ht="14.5" x14ac:dyDescent="0.35">
      <c r="A1642" s="1210"/>
    </row>
    <row r="1643" spans="1:1" ht="14.5" x14ac:dyDescent="0.35">
      <c r="A1643" s="1210"/>
    </row>
    <row r="1644" spans="1:1" ht="14.5" x14ac:dyDescent="0.35">
      <c r="A1644" s="1210"/>
    </row>
    <row r="1645" spans="1:1" ht="14.5" x14ac:dyDescent="0.35">
      <c r="A1645" s="1210"/>
    </row>
    <row r="1646" spans="1:1" ht="14.5" x14ac:dyDescent="0.35">
      <c r="A1646" s="1210"/>
    </row>
    <row r="1647" spans="1:1" ht="14.5" x14ac:dyDescent="0.35">
      <c r="A1647" s="1210"/>
    </row>
    <row r="1648" spans="1:1" ht="14.5" x14ac:dyDescent="0.35">
      <c r="A1648" s="1210"/>
    </row>
    <row r="1649" spans="1:1" ht="14.5" x14ac:dyDescent="0.35">
      <c r="A1649" s="1210"/>
    </row>
    <row r="1650" spans="1:1" ht="14.5" x14ac:dyDescent="0.35">
      <c r="A1650" s="1210"/>
    </row>
    <row r="1651" spans="1:1" ht="14.5" x14ac:dyDescent="0.35">
      <c r="A1651" s="1210"/>
    </row>
    <row r="1652" spans="1:1" ht="14.5" x14ac:dyDescent="0.35">
      <c r="A1652" s="1210"/>
    </row>
    <row r="1653" spans="1:1" ht="14.5" x14ac:dyDescent="0.35">
      <c r="A1653" s="1210"/>
    </row>
    <row r="1654" spans="1:1" ht="14.5" x14ac:dyDescent="0.35">
      <c r="A1654" s="1210"/>
    </row>
    <row r="1655" spans="1:1" ht="14.5" x14ac:dyDescent="0.35">
      <c r="A1655" s="1210"/>
    </row>
    <row r="1656" spans="1:1" ht="14.5" x14ac:dyDescent="0.35">
      <c r="A1656" s="1210"/>
    </row>
    <row r="1657" spans="1:1" ht="14.5" x14ac:dyDescent="0.35">
      <c r="A1657" s="1210"/>
    </row>
    <row r="1658" spans="1:1" ht="14.5" x14ac:dyDescent="0.35">
      <c r="A1658" s="1210"/>
    </row>
    <row r="1659" spans="1:1" ht="14.5" x14ac:dyDescent="0.35">
      <c r="A1659" s="1210"/>
    </row>
    <row r="1660" spans="1:1" ht="14.5" x14ac:dyDescent="0.35">
      <c r="A1660" s="1210"/>
    </row>
    <row r="1661" spans="1:1" ht="14.5" x14ac:dyDescent="0.35">
      <c r="A1661" s="1210"/>
    </row>
    <row r="1662" spans="1:1" ht="14.5" x14ac:dyDescent="0.35">
      <c r="A1662" s="1210"/>
    </row>
    <row r="1663" spans="1:1" ht="14.5" x14ac:dyDescent="0.35">
      <c r="A1663" s="1210"/>
    </row>
    <row r="1664" spans="1:1" ht="14.5" x14ac:dyDescent="0.35">
      <c r="A1664" s="1210"/>
    </row>
    <row r="1665" spans="1:1" ht="14.5" x14ac:dyDescent="0.35">
      <c r="A1665" s="1210"/>
    </row>
    <row r="1666" spans="1:1" ht="14.5" x14ac:dyDescent="0.35">
      <c r="A1666" s="1210"/>
    </row>
    <row r="1667" spans="1:1" ht="14.5" x14ac:dyDescent="0.35">
      <c r="A1667" s="1210"/>
    </row>
    <row r="1668" spans="1:1" ht="14.5" x14ac:dyDescent="0.35">
      <c r="A1668" s="1210"/>
    </row>
    <row r="1669" spans="1:1" ht="14.5" x14ac:dyDescent="0.35">
      <c r="A1669" s="1210"/>
    </row>
    <row r="1670" spans="1:1" ht="14.5" x14ac:dyDescent="0.35">
      <c r="A1670" s="1210"/>
    </row>
    <row r="1671" spans="1:1" ht="14.5" x14ac:dyDescent="0.35">
      <c r="A1671" s="1210"/>
    </row>
    <row r="1672" spans="1:1" ht="14.5" x14ac:dyDescent="0.35">
      <c r="A1672" s="1210"/>
    </row>
    <row r="1673" spans="1:1" ht="14.5" x14ac:dyDescent="0.35">
      <c r="A1673" s="1210"/>
    </row>
    <row r="1674" spans="1:1" ht="14.5" x14ac:dyDescent="0.35">
      <c r="A1674" s="1210"/>
    </row>
    <row r="1675" spans="1:1" ht="14.5" x14ac:dyDescent="0.35">
      <c r="A1675" s="1210"/>
    </row>
    <row r="1676" spans="1:1" ht="14.5" x14ac:dyDescent="0.35">
      <c r="A1676" s="1210"/>
    </row>
    <row r="1677" spans="1:1" ht="14.5" x14ac:dyDescent="0.35">
      <c r="A1677" s="1210"/>
    </row>
    <row r="1678" spans="1:1" ht="14.5" x14ac:dyDescent="0.35">
      <c r="A1678" s="1210"/>
    </row>
    <row r="1679" spans="1:1" ht="14.5" x14ac:dyDescent="0.35">
      <c r="A1679" s="1210"/>
    </row>
    <row r="1680" spans="1:1" ht="14.5" x14ac:dyDescent="0.35">
      <c r="A1680" s="1210"/>
    </row>
    <row r="1681" spans="1:1" ht="14.5" x14ac:dyDescent="0.35">
      <c r="A1681" s="1210"/>
    </row>
    <row r="1682" spans="1:1" ht="14.5" x14ac:dyDescent="0.35">
      <c r="A1682" s="1210"/>
    </row>
    <row r="1683" spans="1:1" ht="14.5" x14ac:dyDescent="0.35">
      <c r="A1683" s="1210"/>
    </row>
    <row r="1684" spans="1:1" ht="14.5" x14ac:dyDescent="0.35">
      <c r="A1684" s="1210"/>
    </row>
    <row r="1685" spans="1:1" ht="14.5" x14ac:dyDescent="0.35">
      <c r="A1685" s="1210"/>
    </row>
    <row r="1686" spans="1:1" ht="14.5" x14ac:dyDescent="0.35">
      <c r="A1686" s="1210"/>
    </row>
    <row r="1687" spans="1:1" ht="14.5" x14ac:dyDescent="0.35">
      <c r="A1687" s="1210"/>
    </row>
    <row r="1688" spans="1:1" ht="14.5" x14ac:dyDescent="0.35">
      <c r="A1688" s="1210"/>
    </row>
    <row r="1689" spans="1:1" ht="14.5" x14ac:dyDescent="0.35">
      <c r="A1689" s="1210"/>
    </row>
    <row r="1690" spans="1:1" ht="14.5" x14ac:dyDescent="0.35">
      <c r="A1690" s="1210"/>
    </row>
    <row r="1691" spans="1:1" ht="14.5" x14ac:dyDescent="0.35">
      <c r="A1691" s="1210"/>
    </row>
    <row r="1692" spans="1:1" ht="14.5" x14ac:dyDescent="0.35">
      <c r="A1692" s="1210"/>
    </row>
    <row r="1693" spans="1:1" ht="14.5" x14ac:dyDescent="0.35">
      <c r="A1693" s="1210"/>
    </row>
    <row r="1694" spans="1:1" ht="14.5" x14ac:dyDescent="0.35">
      <c r="A1694" s="1210"/>
    </row>
    <row r="1695" spans="1:1" ht="14.5" x14ac:dyDescent="0.35">
      <c r="A1695" s="1210"/>
    </row>
    <row r="1696" spans="1:1" ht="14.5" x14ac:dyDescent="0.35">
      <c r="A1696" s="1210"/>
    </row>
    <row r="1697" spans="1:1" ht="14.5" x14ac:dyDescent="0.35">
      <c r="A1697" s="1210"/>
    </row>
    <row r="1698" spans="1:1" ht="14.5" x14ac:dyDescent="0.35">
      <c r="A1698" s="1210"/>
    </row>
    <row r="1699" spans="1:1" ht="14.5" x14ac:dyDescent="0.35">
      <c r="A1699" s="1210"/>
    </row>
    <row r="1700" spans="1:1" ht="14.5" x14ac:dyDescent="0.35">
      <c r="A1700" s="1210"/>
    </row>
    <row r="1701" spans="1:1" ht="14.5" x14ac:dyDescent="0.35">
      <c r="A1701" s="1210"/>
    </row>
    <row r="1702" spans="1:1" ht="14.5" x14ac:dyDescent="0.35">
      <c r="A1702" s="1210"/>
    </row>
    <row r="1703" spans="1:1" ht="14.5" x14ac:dyDescent="0.35">
      <c r="A1703" s="1210"/>
    </row>
    <row r="1704" spans="1:1" ht="14.5" x14ac:dyDescent="0.35">
      <c r="A1704" s="1210"/>
    </row>
    <row r="1705" spans="1:1" ht="14.5" x14ac:dyDescent="0.35">
      <c r="A1705" s="1210"/>
    </row>
    <row r="1706" spans="1:1" ht="14.5" x14ac:dyDescent="0.35">
      <c r="A1706" s="1210"/>
    </row>
    <row r="1707" spans="1:1" ht="14.5" x14ac:dyDescent="0.35">
      <c r="A1707" s="1210"/>
    </row>
    <row r="1708" spans="1:1" ht="14.5" x14ac:dyDescent="0.35">
      <c r="A1708" s="1210"/>
    </row>
    <row r="1709" spans="1:1" ht="14.5" x14ac:dyDescent="0.35">
      <c r="A1709" s="1210"/>
    </row>
    <row r="1710" spans="1:1" ht="14.5" x14ac:dyDescent="0.35">
      <c r="A1710" s="1210"/>
    </row>
    <row r="1711" spans="1:1" ht="14.5" x14ac:dyDescent="0.35">
      <c r="A1711" s="1210"/>
    </row>
    <row r="1712" spans="1:1" ht="14.5" x14ac:dyDescent="0.35">
      <c r="A1712" s="1210"/>
    </row>
    <row r="1713" spans="1:1" ht="14.5" x14ac:dyDescent="0.35">
      <c r="A1713" s="1210"/>
    </row>
    <row r="1714" spans="1:1" ht="14.5" x14ac:dyDescent="0.35">
      <c r="A1714" s="1210"/>
    </row>
    <row r="1715" spans="1:1" ht="14.5" x14ac:dyDescent="0.35">
      <c r="A1715" s="1210"/>
    </row>
    <row r="1716" spans="1:1" ht="14.5" x14ac:dyDescent="0.35">
      <c r="A1716" s="1210"/>
    </row>
    <row r="1717" spans="1:1" ht="14.5" x14ac:dyDescent="0.35">
      <c r="A1717" s="1210"/>
    </row>
    <row r="1718" spans="1:1" ht="14.5" x14ac:dyDescent="0.35">
      <c r="A1718" s="1210"/>
    </row>
    <row r="1719" spans="1:1" ht="14.5" x14ac:dyDescent="0.35">
      <c r="A1719" s="1210"/>
    </row>
    <row r="1720" spans="1:1" ht="14.5" x14ac:dyDescent="0.35">
      <c r="A1720" s="1210"/>
    </row>
    <row r="1721" spans="1:1" ht="14.5" x14ac:dyDescent="0.35">
      <c r="A1721" s="1210"/>
    </row>
    <row r="1722" spans="1:1" ht="14.5" x14ac:dyDescent="0.35">
      <c r="A1722" s="1210"/>
    </row>
    <row r="1723" spans="1:1" ht="14.5" x14ac:dyDescent="0.35">
      <c r="A1723" s="1210"/>
    </row>
    <row r="1724" spans="1:1" ht="14.5" x14ac:dyDescent="0.35">
      <c r="A1724" s="1210"/>
    </row>
    <row r="1725" spans="1:1" ht="14.5" x14ac:dyDescent="0.35">
      <c r="A1725" s="1210"/>
    </row>
    <row r="1726" spans="1:1" ht="14.5" x14ac:dyDescent="0.35">
      <c r="A1726" s="1210"/>
    </row>
    <row r="1727" spans="1:1" ht="14.5" x14ac:dyDescent="0.35">
      <c r="A1727" s="1210"/>
    </row>
    <row r="1728" spans="1:1" ht="14.5" x14ac:dyDescent="0.35">
      <c r="A1728" s="1210"/>
    </row>
    <row r="1729" spans="1:1" ht="14.5" x14ac:dyDescent="0.35">
      <c r="A1729" s="1210"/>
    </row>
    <row r="1730" spans="1:1" ht="14.5" x14ac:dyDescent="0.35">
      <c r="A1730" s="1210"/>
    </row>
    <row r="1731" spans="1:1" ht="14.5" x14ac:dyDescent="0.35">
      <c r="A1731" s="1210"/>
    </row>
    <row r="1732" spans="1:1" ht="14.5" x14ac:dyDescent="0.35">
      <c r="A1732" s="1210"/>
    </row>
    <row r="1733" spans="1:1" ht="14.5" x14ac:dyDescent="0.35">
      <c r="A1733" s="1210"/>
    </row>
    <row r="1734" spans="1:1" ht="14.5" x14ac:dyDescent="0.35">
      <c r="A1734" s="1210"/>
    </row>
    <row r="1735" spans="1:1" ht="14.5" x14ac:dyDescent="0.35">
      <c r="A1735" s="1210"/>
    </row>
    <row r="1736" spans="1:1" ht="14.5" x14ac:dyDescent="0.35">
      <c r="A1736" s="1210"/>
    </row>
    <row r="1737" spans="1:1" ht="14.5" x14ac:dyDescent="0.35">
      <c r="A1737" s="1210"/>
    </row>
    <row r="1738" spans="1:1" ht="14.5" x14ac:dyDescent="0.35">
      <c r="A1738" s="1210"/>
    </row>
    <row r="1739" spans="1:1" ht="14.5" x14ac:dyDescent="0.35">
      <c r="A1739" s="1210"/>
    </row>
    <row r="1740" spans="1:1" ht="14.5" x14ac:dyDescent="0.35">
      <c r="A1740" s="1210"/>
    </row>
    <row r="1741" spans="1:1" ht="14.5" x14ac:dyDescent="0.35">
      <c r="A1741" s="1210"/>
    </row>
    <row r="1742" spans="1:1" ht="14.5" x14ac:dyDescent="0.35">
      <c r="A1742" s="1210"/>
    </row>
    <row r="1743" spans="1:1" ht="14.5" x14ac:dyDescent="0.35">
      <c r="A1743" s="1210"/>
    </row>
    <row r="1744" spans="1:1" ht="14.5" x14ac:dyDescent="0.35">
      <c r="A1744" s="1210"/>
    </row>
    <row r="1745" spans="1:1" ht="14.5" x14ac:dyDescent="0.35">
      <c r="A1745" s="1210"/>
    </row>
    <row r="1746" spans="1:1" ht="14.5" x14ac:dyDescent="0.35">
      <c r="A1746" s="1210"/>
    </row>
    <row r="1747" spans="1:1" ht="14.5" x14ac:dyDescent="0.35">
      <c r="A1747" s="1210"/>
    </row>
    <row r="1748" spans="1:1" ht="14.5" x14ac:dyDescent="0.35">
      <c r="A1748" s="1210"/>
    </row>
    <row r="1749" spans="1:1" ht="14.5" x14ac:dyDescent="0.35">
      <c r="A1749" s="1210"/>
    </row>
    <row r="1750" spans="1:1" ht="14.5" x14ac:dyDescent="0.35">
      <c r="A1750" s="1210"/>
    </row>
    <row r="1751" spans="1:1" ht="14.5" x14ac:dyDescent="0.35">
      <c r="A1751" s="1210"/>
    </row>
    <row r="1752" spans="1:1" ht="14.5" x14ac:dyDescent="0.35">
      <c r="A1752" s="1210"/>
    </row>
    <row r="1753" spans="1:1" ht="14.5" x14ac:dyDescent="0.35">
      <c r="A1753" s="1210"/>
    </row>
    <row r="1754" spans="1:1" ht="14.5" x14ac:dyDescent="0.35">
      <c r="A1754" s="1210"/>
    </row>
    <row r="1755" spans="1:1" ht="14.5" x14ac:dyDescent="0.35">
      <c r="A1755" s="1210"/>
    </row>
    <row r="1756" spans="1:1" ht="14.5" x14ac:dyDescent="0.35">
      <c r="A1756" s="1210"/>
    </row>
    <row r="1757" spans="1:1" ht="14.5" x14ac:dyDescent="0.35">
      <c r="A1757" s="1210"/>
    </row>
    <row r="1758" spans="1:1" ht="14.5" x14ac:dyDescent="0.35">
      <c r="A1758" s="1210"/>
    </row>
    <row r="1759" spans="1:1" ht="14.5" x14ac:dyDescent="0.35">
      <c r="A1759" s="1210"/>
    </row>
    <row r="1760" spans="1:1" ht="14.5" x14ac:dyDescent="0.35">
      <c r="A1760" s="1210"/>
    </row>
    <row r="1761" spans="1:1" ht="14.5" x14ac:dyDescent="0.35">
      <c r="A1761" s="1210"/>
    </row>
    <row r="1762" spans="1:1" ht="14.5" x14ac:dyDescent="0.35">
      <c r="A1762" s="1210"/>
    </row>
    <row r="1763" spans="1:1" ht="14.5" x14ac:dyDescent="0.35">
      <c r="A1763" s="1210"/>
    </row>
    <row r="1764" spans="1:1" ht="14.5" x14ac:dyDescent="0.35">
      <c r="A1764" s="1210"/>
    </row>
    <row r="1765" spans="1:1" ht="14.5" x14ac:dyDescent="0.35">
      <c r="A1765" s="1210"/>
    </row>
    <row r="1766" spans="1:1" ht="14.5" x14ac:dyDescent="0.35">
      <c r="A1766" s="1210"/>
    </row>
    <row r="1767" spans="1:1" ht="14.5" x14ac:dyDescent="0.35">
      <c r="A1767" s="1210"/>
    </row>
    <row r="1768" spans="1:1" ht="14.5" x14ac:dyDescent="0.35">
      <c r="A1768" s="1210"/>
    </row>
    <row r="1769" spans="1:1" ht="14.5" x14ac:dyDescent="0.35">
      <c r="A1769" s="1210"/>
    </row>
    <row r="1770" spans="1:1" ht="14.5" x14ac:dyDescent="0.35">
      <c r="A1770" s="1210"/>
    </row>
    <row r="1771" spans="1:1" ht="14.5" x14ac:dyDescent="0.35">
      <c r="A1771" s="1210"/>
    </row>
    <row r="1772" spans="1:1" ht="14.5" x14ac:dyDescent="0.35">
      <c r="A1772" s="1210"/>
    </row>
    <row r="1773" spans="1:1" ht="14.5" x14ac:dyDescent="0.35">
      <c r="A1773" s="1210"/>
    </row>
    <row r="1774" spans="1:1" ht="14.5" x14ac:dyDescent="0.35">
      <c r="A1774" s="1210"/>
    </row>
    <row r="1775" spans="1:1" ht="14.5" x14ac:dyDescent="0.35">
      <c r="A1775" s="1210"/>
    </row>
    <row r="1776" spans="1:1" ht="14.5" x14ac:dyDescent="0.35">
      <c r="A1776" s="1210"/>
    </row>
    <row r="1777" spans="1:1" ht="14.5" x14ac:dyDescent="0.35">
      <c r="A1777" s="1210"/>
    </row>
    <row r="1778" spans="1:1" ht="14.5" x14ac:dyDescent="0.35">
      <c r="A1778" s="1210"/>
    </row>
    <row r="1779" spans="1:1" ht="14.5" x14ac:dyDescent="0.35">
      <c r="A1779" s="1210"/>
    </row>
    <row r="1780" spans="1:1" ht="14.5" x14ac:dyDescent="0.35">
      <c r="A1780" s="1210"/>
    </row>
    <row r="1781" spans="1:1" ht="14.5" x14ac:dyDescent="0.35">
      <c r="A1781" s="1210"/>
    </row>
    <row r="1782" spans="1:1" ht="14.5" x14ac:dyDescent="0.35">
      <c r="A1782" s="1210"/>
    </row>
    <row r="1783" spans="1:1" ht="14.5" x14ac:dyDescent="0.35">
      <c r="A1783" s="1210"/>
    </row>
    <row r="1784" spans="1:1" ht="14.5" x14ac:dyDescent="0.35">
      <c r="A1784" s="1210"/>
    </row>
    <row r="1785" spans="1:1" ht="14.5" x14ac:dyDescent="0.35">
      <c r="A1785" s="1210"/>
    </row>
    <row r="1786" spans="1:1" ht="14.5" x14ac:dyDescent="0.35">
      <c r="A1786" s="1210"/>
    </row>
    <row r="1787" spans="1:1" ht="14.5" x14ac:dyDescent="0.35">
      <c r="A1787" s="1210"/>
    </row>
    <row r="1788" spans="1:1" ht="14.5" x14ac:dyDescent="0.35">
      <c r="A1788" s="1210"/>
    </row>
    <row r="1789" spans="1:1" ht="14.5" x14ac:dyDescent="0.35">
      <c r="A1789" s="1210"/>
    </row>
    <row r="1790" spans="1:1" ht="14.5" x14ac:dyDescent="0.35">
      <c r="A1790" s="1210"/>
    </row>
    <row r="1791" spans="1:1" ht="14.5" x14ac:dyDescent="0.35">
      <c r="A1791" s="1210"/>
    </row>
    <row r="1792" spans="1:1" ht="14.5" x14ac:dyDescent="0.35">
      <c r="A1792" s="1210"/>
    </row>
    <row r="1793" spans="1:1" ht="14.5" x14ac:dyDescent="0.35">
      <c r="A1793" s="1210"/>
    </row>
    <row r="1794" spans="1:1" ht="14.5" x14ac:dyDescent="0.35">
      <c r="A1794" s="1210"/>
    </row>
    <row r="1795" spans="1:1" ht="14.5" x14ac:dyDescent="0.35">
      <c r="A1795" s="1210"/>
    </row>
    <row r="1796" spans="1:1" ht="14.5" x14ac:dyDescent="0.35">
      <c r="A1796" s="1210"/>
    </row>
    <row r="1797" spans="1:1" ht="14.5" x14ac:dyDescent="0.35">
      <c r="A1797" s="1210"/>
    </row>
    <row r="1798" spans="1:1" ht="14.5" x14ac:dyDescent="0.35">
      <c r="A1798" s="1210"/>
    </row>
    <row r="1799" spans="1:1" ht="14.5" x14ac:dyDescent="0.35">
      <c r="A1799" s="1210"/>
    </row>
    <row r="1800" spans="1:1" ht="14.5" x14ac:dyDescent="0.35">
      <c r="A1800" s="1210"/>
    </row>
    <row r="1801" spans="1:1" ht="14.5" x14ac:dyDescent="0.35">
      <c r="A1801" s="1210"/>
    </row>
    <row r="1802" spans="1:1" ht="14.5" x14ac:dyDescent="0.35">
      <c r="A1802" s="1210"/>
    </row>
    <row r="1803" spans="1:1" ht="14.5" x14ac:dyDescent="0.35">
      <c r="A1803" s="1210"/>
    </row>
    <row r="1804" spans="1:1" ht="14.5" x14ac:dyDescent="0.35">
      <c r="A1804" s="1210"/>
    </row>
    <row r="1805" spans="1:1" ht="14.5" x14ac:dyDescent="0.35">
      <c r="A1805" s="1210"/>
    </row>
    <row r="1806" spans="1:1" ht="14.5" x14ac:dyDescent="0.35">
      <c r="A1806" s="1210"/>
    </row>
    <row r="1807" spans="1:1" ht="14.5" x14ac:dyDescent="0.35">
      <c r="A1807" s="1210"/>
    </row>
    <row r="1808" spans="1:1" ht="14.5" x14ac:dyDescent="0.35">
      <c r="A1808" s="1210"/>
    </row>
    <row r="1809" spans="1:1" ht="14.5" x14ac:dyDescent="0.35">
      <c r="A1809" s="1210"/>
    </row>
    <row r="1810" spans="1:1" ht="14.5" x14ac:dyDescent="0.35">
      <c r="A1810" s="1210"/>
    </row>
    <row r="1811" spans="1:1" ht="14.5" x14ac:dyDescent="0.35">
      <c r="A1811" s="1210"/>
    </row>
    <row r="1812" spans="1:1" ht="14.5" x14ac:dyDescent="0.35">
      <c r="A1812" s="1210"/>
    </row>
    <row r="1813" spans="1:1" ht="14.5" x14ac:dyDescent="0.35">
      <c r="A1813" s="1210"/>
    </row>
    <row r="1814" spans="1:1" ht="14.5" x14ac:dyDescent="0.35">
      <c r="A1814" s="1210"/>
    </row>
    <row r="1815" spans="1:1" ht="14.5" x14ac:dyDescent="0.35">
      <c r="A1815" s="1210"/>
    </row>
    <row r="1816" spans="1:1" ht="14.5" x14ac:dyDescent="0.35">
      <c r="A1816" s="1210"/>
    </row>
    <row r="1817" spans="1:1" ht="14.5" x14ac:dyDescent="0.35">
      <c r="A1817" s="1210"/>
    </row>
    <row r="1818" spans="1:1" ht="14.5" x14ac:dyDescent="0.35">
      <c r="A1818" s="1210"/>
    </row>
    <row r="1819" spans="1:1" ht="14.5" x14ac:dyDescent="0.35">
      <c r="A1819" s="1210"/>
    </row>
    <row r="1820" spans="1:1" ht="14.5" x14ac:dyDescent="0.35">
      <c r="A1820" s="1210"/>
    </row>
    <row r="1821" spans="1:1" ht="14.5" x14ac:dyDescent="0.35">
      <c r="A1821" s="1210"/>
    </row>
    <row r="1822" spans="1:1" ht="14.5" x14ac:dyDescent="0.35">
      <c r="A1822" s="1210"/>
    </row>
    <row r="1823" spans="1:1" ht="14.5" x14ac:dyDescent="0.35">
      <c r="A1823" s="1210"/>
    </row>
    <row r="1824" spans="1:1" ht="14.5" x14ac:dyDescent="0.35">
      <c r="A1824" s="1210"/>
    </row>
    <row r="1825" spans="1:1" ht="14.5" x14ac:dyDescent="0.35">
      <c r="A1825" s="1210"/>
    </row>
    <row r="1826" spans="1:1" ht="14.5" x14ac:dyDescent="0.35">
      <c r="A1826" s="1210"/>
    </row>
    <row r="1827" spans="1:1" ht="14.5" x14ac:dyDescent="0.35">
      <c r="A1827" s="1210"/>
    </row>
    <row r="1828" spans="1:1" ht="14.5" x14ac:dyDescent="0.35">
      <c r="A1828" s="1210"/>
    </row>
    <row r="1829" spans="1:1" ht="14.5" x14ac:dyDescent="0.35">
      <c r="A1829" s="1210"/>
    </row>
    <row r="1830" spans="1:1" ht="14.5" x14ac:dyDescent="0.35">
      <c r="A1830" s="1210"/>
    </row>
    <row r="1831" spans="1:1" ht="14.5" x14ac:dyDescent="0.35">
      <c r="A1831" s="1210"/>
    </row>
    <row r="1832" spans="1:1" ht="14.5" x14ac:dyDescent="0.35">
      <c r="A1832" s="1210"/>
    </row>
    <row r="1833" spans="1:1" ht="14.5" x14ac:dyDescent="0.35">
      <c r="A1833" s="1210"/>
    </row>
    <row r="1834" spans="1:1" ht="14.5" x14ac:dyDescent="0.35">
      <c r="A1834" s="1210"/>
    </row>
    <row r="1835" spans="1:1" ht="14.5" x14ac:dyDescent="0.35">
      <c r="A1835" s="1210"/>
    </row>
    <row r="1836" spans="1:1" ht="14.5" x14ac:dyDescent="0.35">
      <c r="A1836" s="1210"/>
    </row>
    <row r="1837" spans="1:1" ht="14.5" x14ac:dyDescent="0.35">
      <c r="A1837" s="1210"/>
    </row>
    <row r="1838" spans="1:1" ht="14.5" x14ac:dyDescent="0.35">
      <c r="A1838" s="1210"/>
    </row>
    <row r="1839" spans="1:1" ht="14.5" x14ac:dyDescent="0.35">
      <c r="A1839" s="1210"/>
    </row>
    <row r="1840" spans="1:1" ht="14.5" x14ac:dyDescent="0.35">
      <c r="A1840" s="1210"/>
    </row>
    <row r="1841" spans="1:1" ht="14.5" x14ac:dyDescent="0.35">
      <c r="A1841" s="1210"/>
    </row>
    <row r="1842" spans="1:1" ht="14.5" x14ac:dyDescent="0.35">
      <c r="A1842" s="1210"/>
    </row>
    <row r="1843" spans="1:1" ht="14.5" x14ac:dyDescent="0.35">
      <c r="A1843" s="1210"/>
    </row>
    <row r="1844" spans="1:1" ht="14.5" x14ac:dyDescent="0.35">
      <c r="A1844" s="1210"/>
    </row>
    <row r="1845" spans="1:1" ht="14.5" x14ac:dyDescent="0.35">
      <c r="A1845" s="1210"/>
    </row>
    <row r="1846" spans="1:1" ht="14.5" x14ac:dyDescent="0.35">
      <c r="A1846" s="1210"/>
    </row>
    <row r="1847" spans="1:1" ht="14.5" x14ac:dyDescent="0.35">
      <c r="A1847" s="1210"/>
    </row>
    <row r="1848" spans="1:1" ht="14.5" x14ac:dyDescent="0.35">
      <c r="A1848" s="1210"/>
    </row>
    <row r="1849" spans="1:1" ht="14.5" x14ac:dyDescent="0.35">
      <c r="A1849" s="1210"/>
    </row>
    <row r="1850" spans="1:1" ht="14.5" x14ac:dyDescent="0.35">
      <c r="A1850" s="1210"/>
    </row>
    <row r="1851" spans="1:1" ht="14.5" x14ac:dyDescent="0.35">
      <c r="A1851" s="1210"/>
    </row>
    <row r="1852" spans="1:1" ht="14.5" x14ac:dyDescent="0.35">
      <c r="A1852" s="1210"/>
    </row>
    <row r="1853" spans="1:1" ht="14.5" x14ac:dyDescent="0.35">
      <c r="A1853" s="1210"/>
    </row>
    <row r="1854" spans="1:1" ht="14.5" x14ac:dyDescent="0.35">
      <c r="A1854" s="1210"/>
    </row>
    <row r="1855" spans="1:1" ht="14.5" x14ac:dyDescent="0.35">
      <c r="A1855" s="1210"/>
    </row>
    <row r="1856" spans="1:1" ht="14.5" x14ac:dyDescent="0.35">
      <c r="A1856" s="1210"/>
    </row>
    <row r="1857" spans="1:1" ht="14.5" x14ac:dyDescent="0.35">
      <c r="A1857" s="1210"/>
    </row>
    <row r="1858" spans="1:1" ht="14.5" x14ac:dyDescent="0.35">
      <c r="A1858" s="1210"/>
    </row>
    <row r="1859" spans="1:1" ht="14.5" x14ac:dyDescent="0.35">
      <c r="A1859" s="1210"/>
    </row>
    <row r="1860" spans="1:1" ht="14.5" x14ac:dyDescent="0.35">
      <c r="A1860" s="1210"/>
    </row>
    <row r="1861" spans="1:1" ht="14.5" x14ac:dyDescent="0.35">
      <c r="A1861" s="1210"/>
    </row>
    <row r="1862" spans="1:1" ht="14.5" x14ac:dyDescent="0.35">
      <c r="A1862" s="1210"/>
    </row>
    <row r="1863" spans="1:1" ht="14.5" x14ac:dyDescent="0.35">
      <c r="A1863" s="1210"/>
    </row>
    <row r="1864" spans="1:1" ht="14.5" x14ac:dyDescent="0.35">
      <c r="A1864" s="1210"/>
    </row>
    <row r="1865" spans="1:1" ht="14.5" x14ac:dyDescent="0.35">
      <c r="A1865" s="1210"/>
    </row>
    <row r="1866" spans="1:1" ht="14.5" x14ac:dyDescent="0.35">
      <c r="A1866" s="1210"/>
    </row>
    <row r="1867" spans="1:1" ht="14.5" x14ac:dyDescent="0.35">
      <c r="A1867" s="1210"/>
    </row>
    <row r="1868" spans="1:1" ht="14.5" x14ac:dyDescent="0.35">
      <c r="A1868" s="1210"/>
    </row>
    <row r="1869" spans="1:1" ht="14.5" x14ac:dyDescent="0.35">
      <c r="A1869" s="1210"/>
    </row>
    <row r="1870" spans="1:1" ht="14.5" x14ac:dyDescent="0.35">
      <c r="A1870" s="1210"/>
    </row>
    <row r="1871" spans="1:1" ht="14.5" x14ac:dyDescent="0.35">
      <c r="A1871" s="1210"/>
    </row>
    <row r="1872" spans="1:1" ht="14.5" x14ac:dyDescent="0.35">
      <c r="A1872" s="1210"/>
    </row>
    <row r="1873" spans="1:1" ht="14.5" x14ac:dyDescent="0.35">
      <c r="A1873" s="1210"/>
    </row>
    <row r="1874" spans="1:1" ht="14.5" x14ac:dyDescent="0.35">
      <c r="A1874" s="1210"/>
    </row>
    <row r="1875" spans="1:1" ht="14.5" x14ac:dyDescent="0.35">
      <c r="A1875" s="1210"/>
    </row>
    <row r="1876" spans="1:1" ht="14.5" x14ac:dyDescent="0.35">
      <c r="A1876" s="1210"/>
    </row>
    <row r="1877" spans="1:1" ht="14.5" x14ac:dyDescent="0.35">
      <c r="A1877" s="1210"/>
    </row>
    <row r="1878" spans="1:1" ht="14.5" x14ac:dyDescent="0.35">
      <c r="A1878" s="1210"/>
    </row>
    <row r="1879" spans="1:1" ht="14.5" x14ac:dyDescent="0.35">
      <c r="A1879" s="1210"/>
    </row>
    <row r="1880" spans="1:1" ht="14.5" x14ac:dyDescent="0.35">
      <c r="A1880" s="1210"/>
    </row>
    <row r="1881" spans="1:1" ht="14.5" x14ac:dyDescent="0.35">
      <c r="A1881" s="1210"/>
    </row>
    <row r="1882" spans="1:1" ht="14.5" x14ac:dyDescent="0.35">
      <c r="A1882" s="1210"/>
    </row>
    <row r="1883" spans="1:1" ht="14.5" x14ac:dyDescent="0.35">
      <c r="A1883" s="1210"/>
    </row>
    <row r="1884" spans="1:1" ht="14.5" x14ac:dyDescent="0.35">
      <c r="A1884" s="1210"/>
    </row>
    <row r="1885" spans="1:1" ht="14.5" x14ac:dyDescent="0.35">
      <c r="A1885" s="1210"/>
    </row>
    <row r="1886" spans="1:1" ht="14.5" x14ac:dyDescent="0.35">
      <c r="A1886" s="1210"/>
    </row>
    <row r="1887" spans="1:1" ht="14.5" x14ac:dyDescent="0.35">
      <c r="A1887" s="1210"/>
    </row>
    <row r="1888" spans="1:1" ht="14.5" x14ac:dyDescent="0.35">
      <c r="A1888" s="1210"/>
    </row>
    <row r="1889" spans="1:1" ht="14.5" x14ac:dyDescent="0.35">
      <c r="A1889" s="1210"/>
    </row>
    <row r="1890" spans="1:1" ht="14.5" x14ac:dyDescent="0.35">
      <c r="A1890" s="1210"/>
    </row>
    <row r="1891" spans="1:1" ht="14.5" x14ac:dyDescent="0.35">
      <c r="A1891" s="1210"/>
    </row>
    <row r="1892" spans="1:1" ht="14.5" x14ac:dyDescent="0.35">
      <c r="A1892" s="1210"/>
    </row>
    <row r="1893" spans="1:1" ht="14.5" x14ac:dyDescent="0.35">
      <c r="A1893" s="1210"/>
    </row>
    <row r="1894" spans="1:1" ht="14.5" x14ac:dyDescent="0.35">
      <c r="A1894" s="1210"/>
    </row>
    <row r="1895" spans="1:1" ht="14.5" x14ac:dyDescent="0.35">
      <c r="A1895" s="1210"/>
    </row>
    <row r="1896" spans="1:1" ht="14.5" x14ac:dyDescent="0.35">
      <c r="A1896" s="1210"/>
    </row>
    <row r="1897" spans="1:1" ht="14.5" x14ac:dyDescent="0.35">
      <c r="A1897" s="1210"/>
    </row>
    <row r="1898" spans="1:1" ht="14.5" x14ac:dyDescent="0.35">
      <c r="A1898" s="1210"/>
    </row>
    <row r="1899" spans="1:1" ht="14.5" x14ac:dyDescent="0.35">
      <c r="A1899" s="1210"/>
    </row>
    <row r="1900" spans="1:1" ht="14.5" x14ac:dyDescent="0.35">
      <c r="A1900" s="1210"/>
    </row>
    <row r="1901" spans="1:1" ht="14.5" x14ac:dyDescent="0.35">
      <c r="A1901" s="1210"/>
    </row>
    <row r="1902" spans="1:1" ht="14.5" x14ac:dyDescent="0.35">
      <c r="A1902" s="1210"/>
    </row>
    <row r="1903" spans="1:1" ht="14.5" x14ac:dyDescent="0.35">
      <c r="A1903" s="1210"/>
    </row>
    <row r="1904" spans="1:1" ht="14.5" x14ac:dyDescent="0.35">
      <c r="A1904" s="1210"/>
    </row>
    <row r="1905" spans="1:1" ht="14.5" x14ac:dyDescent="0.35">
      <c r="A1905" s="1210"/>
    </row>
    <row r="1906" spans="1:1" ht="14.5" x14ac:dyDescent="0.35">
      <c r="A1906" s="1210"/>
    </row>
    <row r="1907" spans="1:1" ht="14.5" x14ac:dyDescent="0.35">
      <c r="A1907" s="1210"/>
    </row>
    <row r="1908" spans="1:1" ht="14.5" x14ac:dyDescent="0.35">
      <c r="A1908" s="1210"/>
    </row>
    <row r="1909" spans="1:1" ht="14.5" x14ac:dyDescent="0.35">
      <c r="A1909" s="1210"/>
    </row>
    <row r="1910" spans="1:1" ht="14.5" x14ac:dyDescent="0.35">
      <c r="A1910" s="1210"/>
    </row>
    <row r="1911" spans="1:1" ht="14.5" x14ac:dyDescent="0.35">
      <c r="A1911" s="1210"/>
    </row>
    <row r="1912" spans="1:1" ht="14.5" x14ac:dyDescent="0.35">
      <c r="A1912" s="1210"/>
    </row>
    <row r="1913" spans="1:1" ht="14.5" x14ac:dyDescent="0.35">
      <c r="A1913" s="1210"/>
    </row>
    <row r="1914" spans="1:1" ht="14.5" x14ac:dyDescent="0.35">
      <c r="A1914" s="1210"/>
    </row>
    <row r="1915" spans="1:1" ht="14.5" x14ac:dyDescent="0.35">
      <c r="A1915" s="1210"/>
    </row>
    <row r="1916" spans="1:1" ht="14.5" x14ac:dyDescent="0.35">
      <c r="A1916" s="1210"/>
    </row>
    <row r="1917" spans="1:1" ht="14.5" x14ac:dyDescent="0.35">
      <c r="A1917" s="1210"/>
    </row>
    <row r="1918" spans="1:1" ht="14.5" x14ac:dyDescent="0.35">
      <c r="A1918" s="1210"/>
    </row>
    <row r="1919" spans="1:1" ht="14.5" x14ac:dyDescent="0.35">
      <c r="A1919" s="1210"/>
    </row>
    <row r="1920" spans="1:1" ht="14.5" x14ac:dyDescent="0.35">
      <c r="A1920" s="1210"/>
    </row>
    <row r="1921" spans="1:1" ht="14.5" x14ac:dyDescent="0.35">
      <c r="A1921" s="1210"/>
    </row>
    <row r="1922" spans="1:1" ht="14.5" x14ac:dyDescent="0.35">
      <c r="A1922" s="1210"/>
    </row>
    <row r="1923" spans="1:1" ht="14.5" x14ac:dyDescent="0.35">
      <c r="A1923" s="1210"/>
    </row>
    <row r="1924" spans="1:1" ht="14.5" x14ac:dyDescent="0.35">
      <c r="A1924" s="1210"/>
    </row>
    <row r="1925" spans="1:1" ht="14.5" x14ac:dyDescent="0.35">
      <c r="A1925" s="1210"/>
    </row>
    <row r="1926" spans="1:1" ht="14.5" x14ac:dyDescent="0.35">
      <c r="A1926" s="1210"/>
    </row>
    <row r="1927" spans="1:1" ht="14.5" x14ac:dyDescent="0.35">
      <c r="A1927" s="1210"/>
    </row>
    <row r="1928" spans="1:1" ht="14.5" x14ac:dyDescent="0.35">
      <c r="A1928" s="1210"/>
    </row>
    <row r="1929" spans="1:1" ht="14.5" x14ac:dyDescent="0.35">
      <c r="A1929" s="1210"/>
    </row>
    <row r="1930" spans="1:1" ht="14.5" x14ac:dyDescent="0.35">
      <c r="A1930" s="1210"/>
    </row>
    <row r="1931" spans="1:1" ht="14.5" x14ac:dyDescent="0.35">
      <c r="A1931" s="1210"/>
    </row>
    <row r="1932" spans="1:1" ht="14.5" x14ac:dyDescent="0.35">
      <c r="A1932" s="1210"/>
    </row>
    <row r="1933" spans="1:1" ht="14.5" x14ac:dyDescent="0.35">
      <c r="A1933" s="1210"/>
    </row>
    <row r="1934" spans="1:1" ht="14.5" x14ac:dyDescent="0.35">
      <c r="A1934" s="1210"/>
    </row>
    <row r="1935" spans="1:1" ht="14.5" x14ac:dyDescent="0.35">
      <c r="A1935" s="1210"/>
    </row>
    <row r="1936" spans="1:1" ht="14.5" x14ac:dyDescent="0.35">
      <c r="A1936" s="1210"/>
    </row>
    <row r="1937" spans="1:1" ht="14.5" x14ac:dyDescent="0.35">
      <c r="A1937" s="1210"/>
    </row>
    <row r="1938" spans="1:1" ht="14.5" x14ac:dyDescent="0.35">
      <c r="A1938" s="1210"/>
    </row>
    <row r="1939" spans="1:1" ht="14.5" x14ac:dyDescent="0.35">
      <c r="A1939" s="1210"/>
    </row>
    <row r="1940" spans="1:1" ht="14.5" x14ac:dyDescent="0.35">
      <c r="A1940" s="1210"/>
    </row>
    <row r="1941" spans="1:1" ht="14.5" x14ac:dyDescent="0.35">
      <c r="A1941" s="1210"/>
    </row>
    <row r="1942" spans="1:1" ht="14.5" x14ac:dyDescent="0.35">
      <c r="A1942" s="1210"/>
    </row>
    <row r="1943" spans="1:1" ht="14.5" x14ac:dyDescent="0.35">
      <c r="A1943" s="1210"/>
    </row>
    <row r="1944" spans="1:1" ht="14.5" x14ac:dyDescent="0.35">
      <c r="A1944" s="1210"/>
    </row>
    <row r="1945" spans="1:1" ht="14.5" x14ac:dyDescent="0.35">
      <c r="A1945" s="1210"/>
    </row>
    <row r="1946" spans="1:1" ht="14.5" x14ac:dyDescent="0.35">
      <c r="A1946" s="1210"/>
    </row>
    <row r="1947" spans="1:1" ht="14.5" x14ac:dyDescent="0.35">
      <c r="A1947" s="1210"/>
    </row>
    <row r="1948" spans="1:1" ht="14.5" x14ac:dyDescent="0.35">
      <c r="A1948" s="1210"/>
    </row>
    <row r="1949" spans="1:1" ht="14.5" x14ac:dyDescent="0.35">
      <c r="A1949" s="1210"/>
    </row>
    <row r="1950" spans="1:1" ht="14.5" x14ac:dyDescent="0.35">
      <c r="A1950" s="1210"/>
    </row>
    <row r="1951" spans="1:1" ht="14.5" x14ac:dyDescent="0.35">
      <c r="A1951" s="1210"/>
    </row>
    <row r="1952" spans="1:1" ht="14.5" x14ac:dyDescent="0.35">
      <c r="A1952" s="1210"/>
    </row>
    <row r="1953" spans="1:1" ht="14.5" x14ac:dyDescent="0.35">
      <c r="A1953" s="1210"/>
    </row>
    <row r="1954" spans="1:1" ht="14.5" x14ac:dyDescent="0.35">
      <c r="A1954" s="1210"/>
    </row>
    <row r="1955" spans="1:1" ht="14.5" x14ac:dyDescent="0.35">
      <c r="A1955" s="1210"/>
    </row>
    <row r="1956" spans="1:1" ht="14.5" x14ac:dyDescent="0.35">
      <c r="A1956" s="1210"/>
    </row>
    <row r="1957" spans="1:1" ht="14.5" x14ac:dyDescent="0.35">
      <c r="A1957" s="1210"/>
    </row>
    <row r="1958" spans="1:1" ht="14.5" x14ac:dyDescent="0.35">
      <c r="A1958" s="1210"/>
    </row>
    <row r="1959" spans="1:1" ht="14.5" x14ac:dyDescent="0.35">
      <c r="A1959" s="1210"/>
    </row>
    <row r="1960" spans="1:1" ht="14.5" x14ac:dyDescent="0.35">
      <c r="A1960" s="1210"/>
    </row>
    <row r="1961" spans="1:1" ht="14.5" x14ac:dyDescent="0.35">
      <c r="A1961" s="1210"/>
    </row>
    <row r="1962" spans="1:1" ht="14.5" x14ac:dyDescent="0.35">
      <c r="A1962" s="1210"/>
    </row>
    <row r="1963" spans="1:1" ht="14.5" x14ac:dyDescent="0.35">
      <c r="A1963" s="1210"/>
    </row>
    <row r="1964" spans="1:1" ht="14.5" x14ac:dyDescent="0.35">
      <c r="A1964" s="1210"/>
    </row>
    <row r="1965" spans="1:1" ht="14.5" x14ac:dyDescent="0.35">
      <c r="A1965" s="1210"/>
    </row>
    <row r="1966" spans="1:1" ht="14.5" x14ac:dyDescent="0.35">
      <c r="A1966" s="1210"/>
    </row>
    <row r="1967" spans="1:1" ht="14.5" x14ac:dyDescent="0.35">
      <c r="A1967" s="1210"/>
    </row>
    <row r="1968" spans="1:1" ht="14.5" x14ac:dyDescent="0.35">
      <c r="A1968" s="1210"/>
    </row>
    <row r="1969" spans="1:1" ht="14.5" x14ac:dyDescent="0.35">
      <c r="A1969" s="1210"/>
    </row>
    <row r="1970" spans="1:1" ht="14.5" x14ac:dyDescent="0.35">
      <c r="A1970" s="1210"/>
    </row>
    <row r="1971" spans="1:1" ht="14.5" x14ac:dyDescent="0.35">
      <c r="A1971" s="1210"/>
    </row>
    <row r="1972" spans="1:1" ht="14.5" x14ac:dyDescent="0.35">
      <c r="A1972" s="1210"/>
    </row>
    <row r="1973" spans="1:1" ht="14.5" x14ac:dyDescent="0.35">
      <c r="A1973" s="1210"/>
    </row>
    <row r="1974" spans="1:1" ht="14.5" x14ac:dyDescent="0.35">
      <c r="A1974" s="1210"/>
    </row>
    <row r="1975" spans="1:1" ht="14.5" x14ac:dyDescent="0.35">
      <c r="A1975" s="1210"/>
    </row>
    <row r="1976" spans="1:1" ht="14.5" x14ac:dyDescent="0.35">
      <c r="A1976" s="1210"/>
    </row>
    <row r="1977" spans="1:1" ht="14.5" x14ac:dyDescent="0.35">
      <c r="A1977" s="1210"/>
    </row>
    <row r="1978" spans="1:1" ht="14.5" x14ac:dyDescent="0.35">
      <c r="A1978" s="1210"/>
    </row>
    <row r="1979" spans="1:1" ht="14.5" x14ac:dyDescent="0.35">
      <c r="A1979" s="1210"/>
    </row>
    <row r="1980" spans="1:1" ht="14.5" x14ac:dyDescent="0.35">
      <c r="A1980" s="1210"/>
    </row>
    <row r="1981" spans="1:1" ht="14.5" x14ac:dyDescent="0.35">
      <c r="A1981" s="1210"/>
    </row>
    <row r="1982" spans="1:1" ht="14.5" x14ac:dyDescent="0.35">
      <c r="A1982" s="1210"/>
    </row>
    <row r="1983" spans="1:1" ht="14.5" x14ac:dyDescent="0.35">
      <c r="A1983" s="1210"/>
    </row>
    <row r="1984" spans="1:1" ht="14.5" x14ac:dyDescent="0.35">
      <c r="A1984" s="1210"/>
    </row>
    <row r="1985" spans="1:1" ht="14.5" x14ac:dyDescent="0.35">
      <c r="A1985" s="1210"/>
    </row>
    <row r="1986" spans="1:1" ht="14.5" x14ac:dyDescent="0.35">
      <c r="A1986" s="1210"/>
    </row>
    <row r="1987" spans="1:1" ht="14.5" x14ac:dyDescent="0.35">
      <c r="A1987" s="1210"/>
    </row>
    <row r="1988" spans="1:1" ht="14.5" x14ac:dyDescent="0.35">
      <c r="A1988" s="1210"/>
    </row>
    <row r="1989" spans="1:1" ht="14.5" x14ac:dyDescent="0.35">
      <c r="A1989" s="1210"/>
    </row>
    <row r="1990" spans="1:1" ht="14.5" x14ac:dyDescent="0.35">
      <c r="A1990" s="1210"/>
    </row>
    <row r="1991" spans="1:1" ht="14.5" x14ac:dyDescent="0.35">
      <c r="A1991" s="1210"/>
    </row>
    <row r="1992" spans="1:1" ht="14.5" x14ac:dyDescent="0.35">
      <c r="A1992" s="1210"/>
    </row>
    <row r="1993" spans="1:1" ht="14.5" x14ac:dyDescent="0.35">
      <c r="A1993" s="1210"/>
    </row>
    <row r="1994" spans="1:1" ht="14.5" x14ac:dyDescent="0.35">
      <c r="A1994" s="1210"/>
    </row>
    <row r="1995" spans="1:1" ht="14.5" x14ac:dyDescent="0.35">
      <c r="A1995" s="1210"/>
    </row>
    <row r="1996" spans="1:1" ht="14.5" x14ac:dyDescent="0.35">
      <c r="A1996" s="1210"/>
    </row>
    <row r="1997" spans="1:1" ht="14.5" x14ac:dyDescent="0.35">
      <c r="A1997" s="1210"/>
    </row>
    <row r="1998" spans="1:1" ht="14.5" x14ac:dyDescent="0.35">
      <c r="A1998" s="1210"/>
    </row>
    <row r="1999" spans="1:1" ht="14.5" x14ac:dyDescent="0.35">
      <c r="A1999" s="1210"/>
    </row>
    <row r="2000" spans="1:1" ht="14.5" x14ac:dyDescent="0.35">
      <c r="A2000" s="1210"/>
    </row>
    <row r="2001" spans="1:1" ht="14.5" x14ac:dyDescent="0.35">
      <c r="A2001" s="1210"/>
    </row>
    <row r="2002" spans="1:1" ht="14.5" x14ac:dyDescent="0.35">
      <c r="A2002" s="1210"/>
    </row>
    <row r="2003" spans="1:1" ht="14.5" x14ac:dyDescent="0.35">
      <c r="A2003" s="1210"/>
    </row>
    <row r="2004" spans="1:1" ht="14.5" x14ac:dyDescent="0.35">
      <c r="A2004" s="1210"/>
    </row>
    <row r="2005" spans="1:1" ht="14.5" x14ac:dyDescent="0.35">
      <c r="A2005" s="1210"/>
    </row>
    <row r="2006" spans="1:1" ht="14.5" x14ac:dyDescent="0.35">
      <c r="A2006" s="1210"/>
    </row>
    <row r="2007" spans="1:1" ht="14.5" x14ac:dyDescent="0.35">
      <c r="A2007" s="1210"/>
    </row>
    <row r="2008" spans="1:1" ht="14.5" x14ac:dyDescent="0.35">
      <c r="A2008" s="1210"/>
    </row>
    <row r="2009" spans="1:1" ht="14.5" x14ac:dyDescent="0.35">
      <c r="A2009" s="1210"/>
    </row>
    <row r="2010" spans="1:1" ht="14.5" x14ac:dyDescent="0.35">
      <c r="A2010" s="1210"/>
    </row>
    <row r="2011" spans="1:1" ht="14.5" x14ac:dyDescent="0.35">
      <c r="A2011" s="1210"/>
    </row>
    <row r="2012" spans="1:1" ht="14.5" x14ac:dyDescent="0.35">
      <c r="A2012" s="1210"/>
    </row>
    <row r="2013" spans="1:1" ht="14.5" x14ac:dyDescent="0.35">
      <c r="A2013" s="1210"/>
    </row>
    <row r="2014" spans="1:1" ht="14.5" x14ac:dyDescent="0.35">
      <c r="A2014" s="1210"/>
    </row>
    <row r="2015" spans="1:1" ht="14.5" x14ac:dyDescent="0.35">
      <c r="A2015" s="1210"/>
    </row>
    <row r="2016" spans="1:1" ht="14.5" x14ac:dyDescent="0.35">
      <c r="A2016" s="1210"/>
    </row>
    <row r="2017" spans="1:1" ht="14.5" x14ac:dyDescent="0.35">
      <c r="A2017" s="1210"/>
    </row>
    <row r="2018" spans="1:1" ht="14.5" x14ac:dyDescent="0.35">
      <c r="A2018" s="1210"/>
    </row>
    <row r="2019" spans="1:1" ht="14.5" x14ac:dyDescent="0.35">
      <c r="A2019" s="1210"/>
    </row>
    <row r="2020" spans="1:1" ht="14.5" x14ac:dyDescent="0.35">
      <c r="A2020" s="1210"/>
    </row>
    <row r="2021" spans="1:1" ht="14.5" x14ac:dyDescent="0.35">
      <c r="A2021" s="1210"/>
    </row>
    <row r="2022" spans="1:1" ht="14.5" x14ac:dyDescent="0.35">
      <c r="A2022" s="1210"/>
    </row>
    <row r="2023" spans="1:1" ht="14.5" x14ac:dyDescent="0.35">
      <c r="A2023" s="1210"/>
    </row>
    <row r="2024" spans="1:1" ht="14.5" x14ac:dyDescent="0.35">
      <c r="A2024" s="1210"/>
    </row>
    <row r="2025" spans="1:1" ht="14.5" x14ac:dyDescent="0.35">
      <c r="A2025" s="1210"/>
    </row>
    <row r="2026" spans="1:1" ht="14.5" x14ac:dyDescent="0.35">
      <c r="A2026" s="1210"/>
    </row>
    <row r="2027" spans="1:1" ht="14.5" x14ac:dyDescent="0.35">
      <c r="A2027" s="1210"/>
    </row>
    <row r="2028" spans="1:1" ht="14.5" x14ac:dyDescent="0.35">
      <c r="A2028" s="1210"/>
    </row>
    <row r="2029" spans="1:1" ht="14.5" x14ac:dyDescent="0.35">
      <c r="A2029" s="1210"/>
    </row>
    <row r="2030" spans="1:1" ht="14.5" x14ac:dyDescent="0.35">
      <c r="A2030" s="1210"/>
    </row>
    <row r="2031" spans="1:1" ht="14.5" x14ac:dyDescent="0.35">
      <c r="A2031" s="1210"/>
    </row>
    <row r="2032" spans="1:1" ht="14.5" x14ac:dyDescent="0.35">
      <c r="A2032" s="1210"/>
    </row>
    <row r="2033" spans="1:1" ht="14.5" x14ac:dyDescent="0.35">
      <c r="A2033" s="1210"/>
    </row>
    <row r="2034" spans="1:1" ht="14.5" x14ac:dyDescent="0.35">
      <c r="A2034" s="1210"/>
    </row>
    <row r="2035" spans="1:1" ht="14.5" x14ac:dyDescent="0.35">
      <c r="A2035" s="1210"/>
    </row>
    <row r="2036" spans="1:1" ht="14.5" x14ac:dyDescent="0.35">
      <c r="A2036" s="1210"/>
    </row>
    <row r="2037" spans="1:1" ht="14.5" x14ac:dyDescent="0.35">
      <c r="A2037" s="1210"/>
    </row>
    <row r="2038" spans="1:1" ht="14.5" x14ac:dyDescent="0.35">
      <c r="A2038" s="1210"/>
    </row>
    <row r="2039" spans="1:1" ht="14.5" x14ac:dyDescent="0.35">
      <c r="A2039" s="1210"/>
    </row>
    <row r="2040" spans="1:1" ht="14.5" x14ac:dyDescent="0.35">
      <c r="A2040" s="1210"/>
    </row>
    <row r="2041" spans="1:1" ht="14.5" x14ac:dyDescent="0.35">
      <c r="A2041" s="1210"/>
    </row>
    <row r="2042" spans="1:1" ht="14.5" x14ac:dyDescent="0.35">
      <c r="A2042" s="1210"/>
    </row>
    <row r="2043" spans="1:1" ht="14.5" x14ac:dyDescent="0.35">
      <c r="A2043" s="1210"/>
    </row>
    <row r="2044" spans="1:1" ht="14.5" x14ac:dyDescent="0.35">
      <c r="A2044" s="1210"/>
    </row>
    <row r="2045" spans="1:1" ht="14.5" x14ac:dyDescent="0.35">
      <c r="A2045" s="1210"/>
    </row>
    <row r="2046" spans="1:1" ht="14.5" x14ac:dyDescent="0.35">
      <c r="A2046" s="1210"/>
    </row>
    <row r="2047" spans="1:1" ht="14.5" x14ac:dyDescent="0.35">
      <c r="A2047" s="1210"/>
    </row>
    <row r="2048" spans="1:1" ht="14.5" x14ac:dyDescent="0.35">
      <c r="A2048" s="1210"/>
    </row>
    <row r="2049" spans="1:1" ht="14.5" x14ac:dyDescent="0.35">
      <c r="A2049" s="1210"/>
    </row>
    <row r="2050" spans="1:1" ht="14.5" x14ac:dyDescent="0.35">
      <c r="A2050" s="1210"/>
    </row>
    <row r="2051" spans="1:1" ht="14.5" x14ac:dyDescent="0.35">
      <c r="A2051" s="1210"/>
    </row>
    <row r="2052" spans="1:1" ht="14.5" x14ac:dyDescent="0.35">
      <c r="A2052" s="1210"/>
    </row>
    <row r="2053" spans="1:1" ht="14.5" x14ac:dyDescent="0.35">
      <c r="A2053" s="1210"/>
    </row>
    <row r="2054" spans="1:1" ht="14.5" x14ac:dyDescent="0.35">
      <c r="A2054" s="1210"/>
    </row>
    <row r="2055" spans="1:1" ht="14.5" x14ac:dyDescent="0.35">
      <c r="A2055" s="1210"/>
    </row>
    <row r="2056" spans="1:1" ht="14.5" x14ac:dyDescent="0.35">
      <c r="A2056" s="1210"/>
    </row>
    <row r="2057" spans="1:1" ht="14.5" x14ac:dyDescent="0.35">
      <c r="A2057" s="1210"/>
    </row>
    <row r="2058" spans="1:1" ht="14.5" x14ac:dyDescent="0.35">
      <c r="A2058" s="1210"/>
    </row>
    <row r="2059" spans="1:1" ht="14.5" x14ac:dyDescent="0.35">
      <c r="A2059" s="1210"/>
    </row>
    <row r="2060" spans="1:1" ht="14.5" x14ac:dyDescent="0.35">
      <c r="A2060" s="1210"/>
    </row>
    <row r="2061" spans="1:1" ht="14.5" x14ac:dyDescent="0.35">
      <c r="A2061" s="1210"/>
    </row>
    <row r="2062" spans="1:1" ht="14.5" x14ac:dyDescent="0.35">
      <c r="A2062" s="1210"/>
    </row>
    <row r="2063" spans="1:1" ht="14.5" x14ac:dyDescent="0.35">
      <c r="A2063" s="1210"/>
    </row>
    <row r="2064" spans="1:1" ht="14.5" x14ac:dyDescent="0.35">
      <c r="A2064" s="1210"/>
    </row>
    <row r="2065" spans="1:1" ht="14.5" x14ac:dyDescent="0.35">
      <c r="A2065" s="1210"/>
    </row>
    <row r="2066" spans="1:1" ht="14.5" x14ac:dyDescent="0.35">
      <c r="A2066" s="1210"/>
    </row>
    <row r="2067" spans="1:1" ht="14.5" x14ac:dyDescent="0.35">
      <c r="A2067" s="1210"/>
    </row>
    <row r="2068" spans="1:1" ht="14.5" x14ac:dyDescent="0.35">
      <c r="A2068" s="1210"/>
    </row>
    <row r="2069" spans="1:1" ht="14.5" x14ac:dyDescent="0.35">
      <c r="A2069" s="1210"/>
    </row>
    <row r="2070" spans="1:1" ht="14.5" x14ac:dyDescent="0.35">
      <c r="A2070" s="1210"/>
    </row>
    <row r="2071" spans="1:1" ht="14.5" x14ac:dyDescent="0.35">
      <c r="A2071" s="1210"/>
    </row>
    <row r="2072" spans="1:1" ht="14.5" x14ac:dyDescent="0.35">
      <c r="A2072" s="1210"/>
    </row>
    <row r="2073" spans="1:1" ht="14.5" x14ac:dyDescent="0.35">
      <c r="A2073" s="1210"/>
    </row>
    <row r="2074" spans="1:1" ht="14.5" x14ac:dyDescent="0.35">
      <c r="A2074" s="1210"/>
    </row>
  </sheetData>
  <phoneticPr fontId="0" type="noConversion"/>
  <pageMargins left="0.78740157480314965" right="0.39370078740157483" top="0.59055118110236227" bottom="0.78740157480314965" header="0.51181102362204722" footer="0.51181102362204722"/>
  <pageSetup paperSize="9" scale="92" orientation="portrait" r:id="rId1"/>
  <headerFooter alignWithMargins="0">
    <oddFooter>&amp;L&amp;G&amp;CBOZP
1.1.2008&amp;R&amp;P strana z &amp;N</oddFooter>
  </headerFooter>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List62">
    <tabColor theme="0" tint="-0.499984740745262"/>
  </sheetPr>
  <dimension ref="A2:A145"/>
  <sheetViews>
    <sheetView zoomScaleNormal="100" zoomScaleSheetLayoutView="100" workbookViewId="0"/>
  </sheetViews>
  <sheetFormatPr defaultColWidth="9.1796875" defaultRowHeight="15.5" x14ac:dyDescent="0.25"/>
  <cols>
    <col min="1" max="1" width="100.54296875" style="974" customWidth="1"/>
    <col min="2" max="256" width="9.1796875" style="975"/>
    <col min="257" max="257" width="100.54296875" style="975" customWidth="1"/>
    <col min="258" max="512" width="9.1796875" style="975"/>
    <col min="513" max="513" width="100.54296875" style="975" customWidth="1"/>
    <col min="514" max="768" width="9.1796875" style="975"/>
    <col min="769" max="769" width="100.54296875" style="975" customWidth="1"/>
    <col min="770" max="1024" width="9.1796875" style="975"/>
    <col min="1025" max="1025" width="100.54296875" style="975" customWidth="1"/>
    <col min="1026" max="1280" width="9.1796875" style="975"/>
    <col min="1281" max="1281" width="100.54296875" style="975" customWidth="1"/>
    <col min="1282" max="1536" width="9.1796875" style="975"/>
    <col min="1537" max="1537" width="100.54296875" style="975" customWidth="1"/>
    <col min="1538" max="1792" width="9.1796875" style="975"/>
    <col min="1793" max="1793" width="100.54296875" style="975" customWidth="1"/>
    <col min="1794" max="2048" width="9.1796875" style="975"/>
    <col min="2049" max="2049" width="100.54296875" style="975" customWidth="1"/>
    <col min="2050" max="2304" width="9.1796875" style="975"/>
    <col min="2305" max="2305" width="100.54296875" style="975" customWidth="1"/>
    <col min="2306" max="2560" width="9.1796875" style="975"/>
    <col min="2561" max="2561" width="100.54296875" style="975" customWidth="1"/>
    <col min="2562" max="2816" width="9.1796875" style="975"/>
    <col min="2817" max="2817" width="100.54296875" style="975" customWidth="1"/>
    <col min="2818" max="3072" width="9.1796875" style="975"/>
    <col min="3073" max="3073" width="100.54296875" style="975" customWidth="1"/>
    <col min="3074" max="3328" width="9.1796875" style="975"/>
    <col min="3329" max="3329" width="100.54296875" style="975" customWidth="1"/>
    <col min="3330" max="3584" width="9.1796875" style="975"/>
    <col min="3585" max="3585" width="100.54296875" style="975" customWidth="1"/>
    <col min="3586" max="3840" width="9.1796875" style="975"/>
    <col min="3841" max="3841" width="100.54296875" style="975" customWidth="1"/>
    <col min="3842" max="4096" width="9.1796875" style="975"/>
    <col min="4097" max="4097" width="100.54296875" style="975" customWidth="1"/>
    <col min="4098" max="4352" width="9.1796875" style="975"/>
    <col min="4353" max="4353" width="100.54296875" style="975" customWidth="1"/>
    <col min="4354" max="4608" width="9.1796875" style="975"/>
    <col min="4609" max="4609" width="100.54296875" style="975" customWidth="1"/>
    <col min="4610" max="4864" width="9.1796875" style="975"/>
    <col min="4865" max="4865" width="100.54296875" style="975" customWidth="1"/>
    <col min="4866" max="5120" width="9.1796875" style="975"/>
    <col min="5121" max="5121" width="100.54296875" style="975" customWidth="1"/>
    <col min="5122" max="5376" width="9.1796875" style="975"/>
    <col min="5377" max="5377" width="100.54296875" style="975" customWidth="1"/>
    <col min="5378" max="5632" width="9.1796875" style="975"/>
    <col min="5633" max="5633" width="100.54296875" style="975" customWidth="1"/>
    <col min="5634" max="5888" width="9.1796875" style="975"/>
    <col min="5889" max="5889" width="100.54296875" style="975" customWidth="1"/>
    <col min="5890" max="6144" width="9.1796875" style="975"/>
    <col min="6145" max="6145" width="100.54296875" style="975" customWidth="1"/>
    <col min="6146" max="6400" width="9.1796875" style="975"/>
    <col min="6401" max="6401" width="100.54296875" style="975" customWidth="1"/>
    <col min="6402" max="6656" width="9.1796875" style="975"/>
    <col min="6657" max="6657" width="100.54296875" style="975" customWidth="1"/>
    <col min="6658" max="6912" width="9.1796875" style="975"/>
    <col min="6913" max="6913" width="100.54296875" style="975" customWidth="1"/>
    <col min="6914" max="7168" width="9.1796875" style="975"/>
    <col min="7169" max="7169" width="100.54296875" style="975" customWidth="1"/>
    <col min="7170" max="7424" width="9.1796875" style="975"/>
    <col min="7425" max="7425" width="100.54296875" style="975" customWidth="1"/>
    <col min="7426" max="7680" width="9.1796875" style="975"/>
    <col min="7681" max="7681" width="100.54296875" style="975" customWidth="1"/>
    <col min="7682" max="7936" width="9.1796875" style="975"/>
    <col min="7937" max="7937" width="100.54296875" style="975" customWidth="1"/>
    <col min="7938" max="8192" width="9.1796875" style="975"/>
    <col min="8193" max="8193" width="100.54296875" style="975" customWidth="1"/>
    <col min="8194" max="8448" width="9.1796875" style="975"/>
    <col min="8449" max="8449" width="100.54296875" style="975" customWidth="1"/>
    <col min="8450" max="8704" width="9.1796875" style="975"/>
    <col min="8705" max="8705" width="100.54296875" style="975" customWidth="1"/>
    <col min="8706" max="8960" width="9.1796875" style="975"/>
    <col min="8961" max="8961" width="100.54296875" style="975" customWidth="1"/>
    <col min="8962" max="9216" width="9.1796875" style="975"/>
    <col min="9217" max="9217" width="100.54296875" style="975" customWidth="1"/>
    <col min="9218" max="9472" width="9.1796875" style="975"/>
    <col min="9473" max="9473" width="100.54296875" style="975" customWidth="1"/>
    <col min="9474" max="9728" width="9.1796875" style="975"/>
    <col min="9729" max="9729" width="100.54296875" style="975" customWidth="1"/>
    <col min="9730" max="9984" width="9.1796875" style="975"/>
    <col min="9985" max="9985" width="100.54296875" style="975" customWidth="1"/>
    <col min="9986" max="10240" width="9.1796875" style="975"/>
    <col min="10241" max="10241" width="100.54296875" style="975" customWidth="1"/>
    <col min="10242" max="10496" width="9.1796875" style="975"/>
    <col min="10497" max="10497" width="100.54296875" style="975" customWidth="1"/>
    <col min="10498" max="10752" width="9.1796875" style="975"/>
    <col min="10753" max="10753" width="100.54296875" style="975" customWidth="1"/>
    <col min="10754" max="11008" width="9.1796875" style="975"/>
    <col min="11009" max="11009" width="100.54296875" style="975" customWidth="1"/>
    <col min="11010" max="11264" width="9.1796875" style="975"/>
    <col min="11265" max="11265" width="100.54296875" style="975" customWidth="1"/>
    <col min="11266" max="11520" width="9.1796875" style="975"/>
    <col min="11521" max="11521" width="100.54296875" style="975" customWidth="1"/>
    <col min="11522" max="11776" width="9.1796875" style="975"/>
    <col min="11777" max="11777" width="100.54296875" style="975" customWidth="1"/>
    <col min="11778" max="12032" width="9.1796875" style="975"/>
    <col min="12033" max="12033" width="100.54296875" style="975" customWidth="1"/>
    <col min="12034" max="12288" width="9.1796875" style="975"/>
    <col min="12289" max="12289" width="100.54296875" style="975" customWidth="1"/>
    <col min="12290" max="12544" width="9.1796875" style="975"/>
    <col min="12545" max="12545" width="100.54296875" style="975" customWidth="1"/>
    <col min="12546" max="12800" width="9.1796875" style="975"/>
    <col min="12801" max="12801" width="100.54296875" style="975" customWidth="1"/>
    <col min="12802" max="13056" width="9.1796875" style="975"/>
    <col min="13057" max="13057" width="100.54296875" style="975" customWidth="1"/>
    <col min="13058" max="13312" width="9.1796875" style="975"/>
    <col min="13313" max="13313" width="100.54296875" style="975" customWidth="1"/>
    <col min="13314" max="13568" width="9.1796875" style="975"/>
    <col min="13569" max="13569" width="100.54296875" style="975" customWidth="1"/>
    <col min="13570" max="13824" width="9.1796875" style="975"/>
    <col min="13825" max="13825" width="100.54296875" style="975" customWidth="1"/>
    <col min="13826" max="14080" width="9.1796875" style="975"/>
    <col min="14081" max="14081" width="100.54296875" style="975" customWidth="1"/>
    <col min="14082" max="14336" width="9.1796875" style="975"/>
    <col min="14337" max="14337" width="100.54296875" style="975" customWidth="1"/>
    <col min="14338" max="14592" width="9.1796875" style="975"/>
    <col min="14593" max="14593" width="100.54296875" style="975" customWidth="1"/>
    <col min="14594" max="14848" width="9.1796875" style="975"/>
    <col min="14849" max="14849" width="100.54296875" style="975" customWidth="1"/>
    <col min="14850" max="15104" width="9.1796875" style="975"/>
    <col min="15105" max="15105" width="100.54296875" style="975" customWidth="1"/>
    <col min="15106" max="15360" width="9.1796875" style="975"/>
    <col min="15361" max="15361" width="100.54296875" style="975" customWidth="1"/>
    <col min="15362" max="15616" width="9.1796875" style="975"/>
    <col min="15617" max="15617" width="100.54296875" style="975" customWidth="1"/>
    <col min="15618" max="15872" width="9.1796875" style="975"/>
    <col min="15873" max="15873" width="100.54296875" style="975" customWidth="1"/>
    <col min="15874" max="16128" width="9.1796875" style="975"/>
    <col min="16129" max="16129" width="100.54296875" style="975" customWidth="1"/>
    <col min="16130" max="16384" width="9.1796875" style="975"/>
  </cols>
  <sheetData>
    <row r="2" spans="1:1" ht="17.5" x14ac:dyDescent="0.25">
      <c r="A2" s="976" t="s">
        <v>11622</v>
      </c>
    </row>
    <row r="6" spans="1:1" ht="15" x14ac:dyDescent="0.25">
      <c r="A6" s="977" t="s">
        <v>7968</v>
      </c>
    </row>
    <row r="8" spans="1:1" ht="56" x14ac:dyDescent="0.25">
      <c r="A8" s="978" t="s">
        <v>7969</v>
      </c>
    </row>
    <row r="10" spans="1:1" ht="46.5" x14ac:dyDescent="0.25">
      <c r="A10" s="974" t="s">
        <v>7970</v>
      </c>
    </row>
    <row r="11" spans="1:1" x14ac:dyDescent="0.25">
      <c r="A11" s="974" t="s">
        <v>6882</v>
      </c>
    </row>
    <row r="12" spans="1:1" x14ac:dyDescent="0.25">
      <c r="A12" s="974" t="s">
        <v>3711</v>
      </c>
    </row>
    <row r="13" spans="1:1" ht="31" x14ac:dyDescent="0.25">
      <c r="A13" s="974" t="s">
        <v>7971</v>
      </c>
    </row>
    <row r="14" spans="1:1" ht="31" x14ac:dyDescent="0.25">
      <c r="A14" s="974" t="s">
        <v>7972</v>
      </c>
    </row>
    <row r="15" spans="1:1" ht="31" x14ac:dyDescent="0.25">
      <c r="A15" s="974" t="s">
        <v>7973</v>
      </c>
    </row>
    <row r="16" spans="1:1" x14ac:dyDescent="0.25">
      <c r="A16" s="974" t="s">
        <v>3547</v>
      </c>
    </row>
    <row r="17" spans="1:1" x14ac:dyDescent="0.25">
      <c r="A17" s="974" t="s">
        <v>7974</v>
      </c>
    </row>
    <row r="18" spans="1:1" x14ac:dyDescent="0.25">
      <c r="A18" s="974" t="s">
        <v>7975</v>
      </c>
    </row>
    <row r="19" spans="1:1" ht="31" x14ac:dyDescent="0.25">
      <c r="A19" s="974" t="s">
        <v>7976</v>
      </c>
    </row>
    <row r="20" spans="1:1" ht="31" x14ac:dyDescent="0.25">
      <c r="A20" s="974" t="s">
        <v>7977</v>
      </c>
    </row>
    <row r="21" spans="1:1" ht="31" x14ac:dyDescent="0.25">
      <c r="A21" s="974" t="s">
        <v>7978</v>
      </c>
    </row>
    <row r="22" spans="1:1" x14ac:dyDescent="0.25">
      <c r="A22" s="974" t="s">
        <v>7979</v>
      </c>
    </row>
    <row r="23" spans="1:1" ht="31" x14ac:dyDescent="0.25">
      <c r="A23" s="974" t="s">
        <v>7980</v>
      </c>
    </row>
    <row r="24" spans="1:1" ht="31" x14ac:dyDescent="0.25">
      <c r="A24" s="974" t="s">
        <v>7981</v>
      </c>
    </row>
    <row r="25" spans="1:1" ht="31" x14ac:dyDescent="0.25">
      <c r="A25" s="974" t="s">
        <v>7982</v>
      </c>
    </row>
    <row r="26" spans="1:1" ht="31" x14ac:dyDescent="0.25">
      <c r="A26" s="974" t="s">
        <v>7983</v>
      </c>
    </row>
    <row r="27" spans="1:1" x14ac:dyDescent="0.25">
      <c r="A27" s="974" t="s">
        <v>7984</v>
      </c>
    </row>
    <row r="28" spans="1:1" ht="46.5" x14ac:dyDescent="0.25">
      <c r="A28" s="974" t="s">
        <v>7985</v>
      </c>
    </row>
    <row r="29" spans="1:1" x14ac:dyDescent="0.25">
      <c r="A29" s="974" t="s">
        <v>7986</v>
      </c>
    </row>
    <row r="30" spans="1:1" x14ac:dyDescent="0.25">
      <c r="A30" s="974" t="s">
        <v>7987</v>
      </c>
    </row>
    <row r="31" spans="1:1" x14ac:dyDescent="0.25">
      <c r="A31" s="974" t="s">
        <v>7988</v>
      </c>
    </row>
    <row r="32" spans="1:1" ht="31" x14ac:dyDescent="0.25">
      <c r="A32" s="974" t="s">
        <v>7989</v>
      </c>
    </row>
    <row r="33" spans="1:1" x14ac:dyDescent="0.25">
      <c r="A33" s="974" t="s">
        <v>7990</v>
      </c>
    </row>
    <row r="34" spans="1:1" x14ac:dyDescent="0.25">
      <c r="A34" s="974" t="s">
        <v>7991</v>
      </c>
    </row>
    <row r="35" spans="1:1" ht="31" x14ac:dyDescent="0.25">
      <c r="A35" s="974" t="s">
        <v>7992</v>
      </c>
    </row>
    <row r="36" spans="1:1" ht="46.5" x14ac:dyDescent="0.25">
      <c r="A36" s="974" t="s">
        <v>7993</v>
      </c>
    </row>
    <row r="37" spans="1:1" ht="62" x14ac:dyDescent="0.25">
      <c r="A37" s="974" t="s">
        <v>7994</v>
      </c>
    </row>
    <row r="38" spans="1:1" ht="31" x14ac:dyDescent="0.25">
      <c r="A38" s="974" t="s">
        <v>7995</v>
      </c>
    </row>
    <row r="39" spans="1:1" ht="31" x14ac:dyDescent="0.25">
      <c r="A39" s="974" t="s">
        <v>7996</v>
      </c>
    </row>
    <row r="40" spans="1:1" ht="46.5" x14ac:dyDescent="0.25">
      <c r="A40" s="974" t="s">
        <v>7997</v>
      </c>
    </row>
    <row r="41" spans="1:1" ht="31" x14ac:dyDescent="0.25">
      <c r="A41" s="974" t="s">
        <v>7998</v>
      </c>
    </row>
    <row r="42" spans="1:1" ht="46.5" x14ac:dyDescent="0.25">
      <c r="A42" s="974" t="s">
        <v>7999</v>
      </c>
    </row>
    <row r="43" spans="1:1" ht="46.5" x14ac:dyDescent="0.25">
      <c r="A43" s="974" t="s">
        <v>8000</v>
      </c>
    </row>
    <row r="44" spans="1:1" ht="31" x14ac:dyDescent="0.25">
      <c r="A44" s="974" t="s">
        <v>8001</v>
      </c>
    </row>
    <row r="45" spans="1:1" x14ac:dyDescent="0.25">
      <c r="A45" s="974" t="s">
        <v>8002</v>
      </c>
    </row>
    <row r="46" spans="1:1" ht="46.5" x14ac:dyDescent="0.25">
      <c r="A46" s="974" t="s">
        <v>8003</v>
      </c>
    </row>
    <row r="47" spans="1:1" x14ac:dyDescent="0.25">
      <c r="A47" s="974" t="s">
        <v>8004</v>
      </c>
    </row>
    <row r="48" spans="1:1" x14ac:dyDescent="0.25">
      <c r="A48" s="979" t="s">
        <v>8005</v>
      </c>
    </row>
    <row r="49" spans="1:1" x14ac:dyDescent="0.25">
      <c r="A49" s="974" t="s">
        <v>8006</v>
      </c>
    </row>
    <row r="50" spans="1:1" ht="31" x14ac:dyDescent="0.25">
      <c r="A50" s="974" t="s">
        <v>8007</v>
      </c>
    </row>
    <row r="51" spans="1:1" x14ac:dyDescent="0.25">
      <c r="A51" s="974" t="s">
        <v>8008</v>
      </c>
    </row>
    <row r="52" spans="1:1" ht="31" x14ac:dyDescent="0.25">
      <c r="A52" s="974" t="s">
        <v>8009</v>
      </c>
    </row>
    <row r="53" spans="1:1" ht="31" x14ac:dyDescent="0.25">
      <c r="A53" s="974" t="s">
        <v>8010</v>
      </c>
    </row>
    <row r="54" spans="1:1" x14ac:dyDescent="0.25">
      <c r="A54" s="974" t="s">
        <v>8011</v>
      </c>
    </row>
    <row r="55" spans="1:1" x14ac:dyDescent="0.25">
      <c r="A55" s="974" t="s">
        <v>8012</v>
      </c>
    </row>
    <row r="56" spans="1:1" x14ac:dyDescent="0.25">
      <c r="A56" s="974" t="s">
        <v>8013</v>
      </c>
    </row>
    <row r="57" spans="1:1" x14ac:dyDescent="0.25">
      <c r="A57" s="974" t="s">
        <v>8014</v>
      </c>
    </row>
    <row r="58" spans="1:1" x14ac:dyDescent="0.25">
      <c r="A58" s="974" t="s">
        <v>8015</v>
      </c>
    </row>
    <row r="59" spans="1:1" x14ac:dyDescent="0.25">
      <c r="A59" s="974" t="s">
        <v>8016</v>
      </c>
    </row>
    <row r="60" spans="1:1" x14ac:dyDescent="0.25">
      <c r="A60" s="974" t="s">
        <v>8017</v>
      </c>
    </row>
    <row r="61" spans="1:1" ht="31" x14ac:dyDescent="0.25">
      <c r="A61" s="974" t="s">
        <v>8018</v>
      </c>
    </row>
    <row r="62" spans="1:1" ht="31" x14ac:dyDescent="0.25">
      <c r="A62" s="974" t="s">
        <v>8019</v>
      </c>
    </row>
    <row r="63" spans="1:1" x14ac:dyDescent="0.25">
      <c r="A63" s="974" t="s">
        <v>3552</v>
      </c>
    </row>
    <row r="64" spans="1:1" x14ac:dyDescent="0.25">
      <c r="A64" s="974" t="s">
        <v>8020</v>
      </c>
    </row>
    <row r="65" spans="1:1" x14ac:dyDescent="0.25">
      <c r="A65" s="974" t="s">
        <v>8021</v>
      </c>
    </row>
    <row r="66" spans="1:1" ht="31" x14ac:dyDescent="0.25">
      <c r="A66" s="974" t="s">
        <v>8022</v>
      </c>
    </row>
    <row r="67" spans="1:1" ht="46.5" x14ac:dyDescent="0.25">
      <c r="A67" s="974" t="s">
        <v>8023</v>
      </c>
    </row>
    <row r="68" spans="1:1" ht="31" x14ac:dyDescent="0.25">
      <c r="A68" s="974" t="s">
        <v>8024</v>
      </c>
    </row>
    <row r="69" spans="1:1" x14ac:dyDescent="0.25">
      <c r="A69" s="974" t="s">
        <v>2422</v>
      </c>
    </row>
    <row r="70" spans="1:1" x14ac:dyDescent="0.25">
      <c r="A70" s="974" t="s">
        <v>8025</v>
      </c>
    </row>
    <row r="71" spans="1:1" x14ac:dyDescent="0.25">
      <c r="A71" s="974" t="s">
        <v>8026</v>
      </c>
    </row>
    <row r="72" spans="1:1" x14ac:dyDescent="0.25">
      <c r="A72" s="974" t="s">
        <v>8027</v>
      </c>
    </row>
    <row r="73" spans="1:1" x14ac:dyDescent="0.25">
      <c r="A73" s="974" t="s">
        <v>8028</v>
      </c>
    </row>
    <row r="74" spans="1:1" x14ac:dyDescent="0.25">
      <c r="A74" s="974" t="s">
        <v>8029</v>
      </c>
    </row>
    <row r="75" spans="1:1" x14ac:dyDescent="0.25">
      <c r="A75" s="974" t="s">
        <v>2730</v>
      </c>
    </row>
    <row r="76" spans="1:1" x14ac:dyDescent="0.25">
      <c r="A76" s="974" t="s">
        <v>8030</v>
      </c>
    </row>
    <row r="77" spans="1:1" x14ac:dyDescent="0.25">
      <c r="A77" s="974" t="s">
        <v>8031</v>
      </c>
    </row>
    <row r="78" spans="1:1" x14ac:dyDescent="0.25">
      <c r="A78" s="974" t="s">
        <v>7979</v>
      </c>
    </row>
    <row r="79" spans="1:1" ht="31" x14ac:dyDescent="0.25">
      <c r="A79" s="974" t="s">
        <v>7980</v>
      </c>
    </row>
    <row r="80" spans="1:1" x14ac:dyDescent="0.25">
      <c r="A80" s="974" t="s">
        <v>8032</v>
      </c>
    </row>
    <row r="81" spans="1:1" ht="31" x14ac:dyDescent="0.25">
      <c r="A81" s="974" t="s">
        <v>8033</v>
      </c>
    </row>
    <row r="82" spans="1:1" ht="31" x14ac:dyDescent="0.25">
      <c r="A82" s="974" t="s">
        <v>8034</v>
      </c>
    </row>
    <row r="83" spans="1:1" ht="31" x14ac:dyDescent="0.25">
      <c r="A83" s="974" t="s">
        <v>8035</v>
      </c>
    </row>
    <row r="84" spans="1:1" ht="46.5" x14ac:dyDescent="0.25">
      <c r="A84" s="974" t="s">
        <v>8036</v>
      </c>
    </row>
    <row r="85" spans="1:1" x14ac:dyDescent="0.25">
      <c r="A85" s="974" t="s">
        <v>7990</v>
      </c>
    </row>
    <row r="86" spans="1:1" x14ac:dyDescent="0.25">
      <c r="A86" s="974" t="s">
        <v>8037</v>
      </c>
    </row>
    <row r="87" spans="1:1" ht="46.5" x14ac:dyDescent="0.25">
      <c r="A87" s="974" t="s">
        <v>8038</v>
      </c>
    </row>
    <row r="88" spans="1:1" ht="77.5" x14ac:dyDescent="0.25">
      <c r="A88" s="974" t="s">
        <v>8039</v>
      </c>
    </row>
    <row r="89" spans="1:1" ht="31" x14ac:dyDescent="0.25">
      <c r="A89" s="974" t="s">
        <v>7995</v>
      </c>
    </row>
    <row r="90" spans="1:1" ht="31" x14ac:dyDescent="0.25">
      <c r="A90" s="974" t="s">
        <v>7996</v>
      </c>
    </row>
    <row r="91" spans="1:1" ht="31" x14ac:dyDescent="0.25">
      <c r="A91" s="974" t="s">
        <v>8040</v>
      </c>
    </row>
    <row r="92" spans="1:1" ht="31" x14ac:dyDescent="0.25">
      <c r="A92" s="974" t="s">
        <v>7998</v>
      </c>
    </row>
    <row r="93" spans="1:1" x14ac:dyDescent="0.25">
      <c r="A93" s="974" t="s">
        <v>8041</v>
      </c>
    </row>
    <row r="94" spans="1:1" x14ac:dyDescent="0.25">
      <c r="A94" s="974" t="s">
        <v>8042</v>
      </c>
    </row>
    <row r="95" spans="1:1" x14ac:dyDescent="0.25">
      <c r="A95" s="974" t="s">
        <v>8043</v>
      </c>
    </row>
    <row r="96" spans="1:1" ht="93" x14ac:dyDescent="0.25">
      <c r="A96" s="974" t="s">
        <v>8044</v>
      </c>
    </row>
    <row r="97" spans="1:1" x14ac:dyDescent="0.25">
      <c r="A97" s="974" t="s">
        <v>8045</v>
      </c>
    </row>
    <row r="98" spans="1:1" ht="31" x14ac:dyDescent="0.25">
      <c r="A98" s="974" t="s">
        <v>8046</v>
      </c>
    </row>
    <row r="99" spans="1:1" ht="31" x14ac:dyDescent="0.25">
      <c r="A99" s="974" t="s">
        <v>8047</v>
      </c>
    </row>
    <row r="100" spans="1:1" x14ac:dyDescent="0.25">
      <c r="A100" s="974" t="s">
        <v>8048</v>
      </c>
    </row>
    <row r="101" spans="1:1" x14ac:dyDescent="0.25">
      <c r="A101" s="974" t="s">
        <v>8049</v>
      </c>
    </row>
    <row r="102" spans="1:1" ht="31" x14ac:dyDescent="0.25">
      <c r="A102" s="974" t="s">
        <v>8050</v>
      </c>
    </row>
    <row r="103" spans="1:1" x14ac:dyDescent="0.25">
      <c r="A103" s="974" t="s">
        <v>8051</v>
      </c>
    </row>
    <row r="104" spans="1:1" x14ac:dyDescent="0.25">
      <c r="A104" s="974" t="s">
        <v>8052</v>
      </c>
    </row>
    <row r="105" spans="1:1" x14ac:dyDescent="0.25">
      <c r="A105" s="974" t="s">
        <v>8053</v>
      </c>
    </row>
    <row r="106" spans="1:1" x14ac:dyDescent="0.25">
      <c r="A106" s="974" t="s">
        <v>8054</v>
      </c>
    </row>
    <row r="107" spans="1:1" ht="31" x14ac:dyDescent="0.25">
      <c r="A107" s="974" t="s">
        <v>8055</v>
      </c>
    </row>
    <row r="108" spans="1:1" x14ac:dyDescent="0.25">
      <c r="A108" s="974" t="s">
        <v>8056</v>
      </c>
    </row>
    <row r="109" spans="1:1" ht="31" x14ac:dyDescent="0.25">
      <c r="A109" s="974" t="s">
        <v>8057</v>
      </c>
    </row>
    <row r="110" spans="1:1" x14ac:dyDescent="0.25">
      <c r="A110" s="974" t="s">
        <v>8058</v>
      </c>
    </row>
    <row r="111" spans="1:1" x14ac:dyDescent="0.25">
      <c r="A111" s="974" t="s">
        <v>8016</v>
      </c>
    </row>
    <row r="112" spans="1:1" x14ac:dyDescent="0.25">
      <c r="A112" s="974" t="s">
        <v>8017</v>
      </c>
    </row>
    <row r="113" spans="1:1" x14ac:dyDescent="0.25">
      <c r="A113" s="974" t="s">
        <v>8059</v>
      </c>
    </row>
    <row r="114" spans="1:1" ht="31" x14ac:dyDescent="0.25">
      <c r="A114" s="974" t="s">
        <v>8060</v>
      </c>
    </row>
    <row r="115" spans="1:1" ht="46.5" x14ac:dyDescent="0.25">
      <c r="A115" s="974" t="s">
        <v>8061</v>
      </c>
    </row>
    <row r="116" spans="1:1" ht="31" x14ac:dyDescent="0.25">
      <c r="A116" s="974" t="s">
        <v>8062</v>
      </c>
    </row>
    <row r="117" spans="1:1" ht="31" x14ac:dyDescent="0.25">
      <c r="A117" s="974" t="s">
        <v>8063</v>
      </c>
    </row>
    <row r="118" spans="1:1" x14ac:dyDescent="0.25">
      <c r="A118" s="974" t="s">
        <v>8064</v>
      </c>
    </row>
    <row r="119" spans="1:1" ht="31" x14ac:dyDescent="0.25">
      <c r="A119" s="974" t="s">
        <v>8065</v>
      </c>
    </row>
    <row r="120" spans="1:1" x14ac:dyDescent="0.25">
      <c r="A120" s="974" t="s">
        <v>3797</v>
      </c>
    </row>
    <row r="121" spans="1:1" ht="46.5" x14ac:dyDescent="0.25">
      <c r="A121" s="974" t="s">
        <v>8066</v>
      </c>
    </row>
    <row r="122" spans="1:1" x14ac:dyDescent="0.25">
      <c r="A122" s="974" t="s">
        <v>3965</v>
      </c>
    </row>
    <row r="123" spans="1:1" ht="46.5" x14ac:dyDescent="0.25">
      <c r="A123" s="974" t="s">
        <v>8067</v>
      </c>
    </row>
    <row r="124" spans="1:1" x14ac:dyDescent="0.25">
      <c r="A124" s="974" t="s">
        <v>6882</v>
      </c>
    </row>
    <row r="125" spans="1:1" x14ac:dyDescent="0.25">
      <c r="A125" s="974" t="s">
        <v>3778</v>
      </c>
    </row>
    <row r="126" spans="1:1" ht="31" x14ac:dyDescent="0.25">
      <c r="A126" s="974" t="s">
        <v>8068</v>
      </c>
    </row>
    <row r="127" spans="1:1" x14ac:dyDescent="0.25">
      <c r="A127" s="974" t="s">
        <v>6882</v>
      </c>
    </row>
    <row r="128" spans="1:1" x14ac:dyDescent="0.25">
      <c r="A128" s="974" t="s">
        <v>8069</v>
      </c>
    </row>
    <row r="129" spans="1:1" x14ac:dyDescent="0.25">
      <c r="A129" s="974" t="s">
        <v>8070</v>
      </c>
    </row>
    <row r="130" spans="1:1" x14ac:dyDescent="0.25">
      <c r="A130" s="974" t="s">
        <v>7690</v>
      </c>
    </row>
    <row r="131" spans="1:1" ht="46.5" x14ac:dyDescent="0.25">
      <c r="A131" s="974" t="s">
        <v>8071</v>
      </c>
    </row>
    <row r="132" spans="1:1" x14ac:dyDescent="0.25">
      <c r="A132" s="974" t="s">
        <v>722</v>
      </c>
    </row>
    <row r="133" spans="1:1" ht="62" x14ac:dyDescent="0.25">
      <c r="A133" s="974" t="s">
        <v>8072</v>
      </c>
    </row>
    <row r="134" spans="1:1" ht="46.5" x14ac:dyDescent="0.25">
      <c r="A134" s="974" t="s">
        <v>11623</v>
      </c>
    </row>
    <row r="135" spans="1:1" ht="31" x14ac:dyDescent="0.25">
      <c r="A135" s="974" t="s">
        <v>4</v>
      </c>
    </row>
    <row r="136" spans="1:1" ht="46.5" x14ac:dyDescent="0.25">
      <c r="A136" s="974" t="s">
        <v>8073</v>
      </c>
    </row>
    <row r="137" spans="1:1" ht="31" x14ac:dyDescent="0.25">
      <c r="A137" s="974" t="s">
        <v>8074</v>
      </c>
    </row>
    <row r="138" spans="1:1" ht="62" x14ac:dyDescent="0.25">
      <c r="A138" s="974" t="s">
        <v>8075</v>
      </c>
    </row>
    <row r="139" spans="1:1" ht="31" x14ac:dyDescent="0.25">
      <c r="A139" s="974" t="s">
        <v>8076</v>
      </c>
    </row>
    <row r="140" spans="1:1" x14ac:dyDescent="0.25">
      <c r="A140" s="974" t="s">
        <v>8077</v>
      </c>
    </row>
    <row r="141" spans="1:1" ht="31" x14ac:dyDescent="0.25">
      <c r="A141" s="974" t="s">
        <v>8078</v>
      </c>
    </row>
    <row r="142" spans="1:1" ht="62" x14ac:dyDescent="0.25">
      <c r="A142" s="974" t="s">
        <v>8079</v>
      </c>
    </row>
    <row r="143" spans="1:1" ht="31" x14ac:dyDescent="0.25">
      <c r="A143" s="974" t="s">
        <v>8080</v>
      </c>
    </row>
    <row r="144" spans="1:1" ht="31" x14ac:dyDescent="0.25">
      <c r="A144" s="974" t="s">
        <v>8081</v>
      </c>
    </row>
    <row r="145" spans="1:1" ht="31" x14ac:dyDescent="0.25">
      <c r="A145" s="974" t="s">
        <v>8082</v>
      </c>
    </row>
  </sheetData>
  <pageMargins left="0.7" right="0.7" top="0.78740157499999996" bottom="0.78740157499999996" header="0.3" footer="0.3"/>
  <pageSetup paperSize="9" orientation="portrait" horizontalDpi="1200"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List63">
    <tabColor theme="0" tint="-0.34998626667073579"/>
  </sheetPr>
  <dimension ref="A2:D430"/>
  <sheetViews>
    <sheetView view="pageBreakPreview" topLeftCell="A26" zoomScale="110" zoomScaleNormal="100" zoomScaleSheetLayoutView="110" workbookViewId="0">
      <selection activeCell="D15" sqref="D15"/>
    </sheetView>
  </sheetViews>
  <sheetFormatPr defaultRowHeight="13" x14ac:dyDescent="0.25"/>
  <cols>
    <col min="1" max="1" width="100.7265625" style="1408" customWidth="1"/>
    <col min="2" max="2" width="9.1796875" style="1318"/>
    <col min="3" max="3" width="14.1796875" style="1318" customWidth="1"/>
    <col min="4" max="256" width="9.1796875" style="1318"/>
    <col min="257" max="257" width="100.7265625" style="1318" customWidth="1"/>
    <col min="258" max="258" width="9.1796875" style="1318"/>
    <col min="259" max="259" width="14.1796875" style="1318" customWidth="1"/>
    <col min="260" max="512" width="9.1796875" style="1318"/>
    <col min="513" max="513" width="100.7265625" style="1318" customWidth="1"/>
    <col min="514" max="514" width="9.1796875" style="1318"/>
    <col min="515" max="515" width="14.1796875" style="1318" customWidth="1"/>
    <col min="516" max="768" width="9.1796875" style="1318"/>
    <col min="769" max="769" width="100.7265625" style="1318" customWidth="1"/>
    <col min="770" max="770" width="9.1796875" style="1318"/>
    <col min="771" max="771" width="14.1796875" style="1318" customWidth="1"/>
    <col min="772" max="1024" width="9.1796875" style="1318"/>
    <col min="1025" max="1025" width="100.7265625" style="1318" customWidth="1"/>
    <col min="1026" max="1026" width="9.1796875" style="1318"/>
    <col min="1027" max="1027" width="14.1796875" style="1318" customWidth="1"/>
    <col min="1028" max="1280" width="9.1796875" style="1318"/>
    <col min="1281" max="1281" width="100.7265625" style="1318" customWidth="1"/>
    <col min="1282" max="1282" width="9.1796875" style="1318"/>
    <col min="1283" max="1283" width="14.1796875" style="1318" customWidth="1"/>
    <col min="1284" max="1536" width="9.1796875" style="1318"/>
    <col min="1537" max="1537" width="100.7265625" style="1318" customWidth="1"/>
    <col min="1538" max="1538" width="9.1796875" style="1318"/>
    <col min="1539" max="1539" width="14.1796875" style="1318" customWidth="1"/>
    <col min="1540" max="1792" width="9.1796875" style="1318"/>
    <col min="1793" max="1793" width="100.7265625" style="1318" customWidth="1"/>
    <col min="1794" max="1794" width="9.1796875" style="1318"/>
    <col min="1795" max="1795" width="14.1796875" style="1318" customWidth="1"/>
    <col min="1796" max="2048" width="9.1796875" style="1318"/>
    <col min="2049" max="2049" width="100.7265625" style="1318" customWidth="1"/>
    <col min="2050" max="2050" width="9.1796875" style="1318"/>
    <col min="2051" max="2051" width="14.1796875" style="1318" customWidth="1"/>
    <col min="2052" max="2304" width="9.1796875" style="1318"/>
    <col min="2305" max="2305" width="100.7265625" style="1318" customWidth="1"/>
    <col min="2306" max="2306" width="9.1796875" style="1318"/>
    <col min="2307" max="2307" width="14.1796875" style="1318" customWidth="1"/>
    <col min="2308" max="2560" width="9.1796875" style="1318"/>
    <col min="2561" max="2561" width="100.7265625" style="1318" customWidth="1"/>
    <col min="2562" max="2562" width="9.1796875" style="1318"/>
    <col min="2563" max="2563" width="14.1796875" style="1318" customWidth="1"/>
    <col min="2564" max="2816" width="9.1796875" style="1318"/>
    <col min="2817" max="2817" width="100.7265625" style="1318" customWidth="1"/>
    <col min="2818" max="2818" width="9.1796875" style="1318"/>
    <col min="2819" max="2819" width="14.1796875" style="1318" customWidth="1"/>
    <col min="2820" max="3072" width="9.1796875" style="1318"/>
    <col min="3073" max="3073" width="100.7265625" style="1318" customWidth="1"/>
    <col min="3074" max="3074" width="9.1796875" style="1318"/>
    <col min="3075" max="3075" width="14.1796875" style="1318" customWidth="1"/>
    <col min="3076" max="3328" width="9.1796875" style="1318"/>
    <col min="3329" max="3329" width="100.7265625" style="1318" customWidth="1"/>
    <col min="3330" max="3330" width="9.1796875" style="1318"/>
    <col min="3331" max="3331" width="14.1796875" style="1318" customWidth="1"/>
    <col min="3332" max="3584" width="9.1796875" style="1318"/>
    <col min="3585" max="3585" width="100.7265625" style="1318" customWidth="1"/>
    <col min="3586" max="3586" width="9.1796875" style="1318"/>
    <col min="3587" max="3587" width="14.1796875" style="1318" customWidth="1"/>
    <col min="3588" max="3840" width="9.1796875" style="1318"/>
    <col min="3841" max="3841" width="100.7265625" style="1318" customWidth="1"/>
    <col min="3842" max="3842" width="9.1796875" style="1318"/>
    <col min="3843" max="3843" width="14.1796875" style="1318" customWidth="1"/>
    <col min="3844" max="4096" width="9.1796875" style="1318"/>
    <col min="4097" max="4097" width="100.7265625" style="1318" customWidth="1"/>
    <col min="4098" max="4098" width="9.1796875" style="1318"/>
    <col min="4099" max="4099" width="14.1796875" style="1318" customWidth="1"/>
    <col min="4100" max="4352" width="9.1796875" style="1318"/>
    <col min="4353" max="4353" width="100.7265625" style="1318" customWidth="1"/>
    <col min="4354" max="4354" width="9.1796875" style="1318"/>
    <col min="4355" max="4355" width="14.1796875" style="1318" customWidth="1"/>
    <col min="4356" max="4608" width="9.1796875" style="1318"/>
    <col min="4609" max="4609" width="100.7265625" style="1318" customWidth="1"/>
    <col min="4610" max="4610" width="9.1796875" style="1318"/>
    <col min="4611" max="4611" width="14.1796875" style="1318" customWidth="1"/>
    <col min="4612" max="4864" width="9.1796875" style="1318"/>
    <col min="4865" max="4865" width="100.7265625" style="1318" customWidth="1"/>
    <col min="4866" max="4866" width="9.1796875" style="1318"/>
    <col min="4867" max="4867" width="14.1796875" style="1318" customWidth="1"/>
    <col min="4868" max="5120" width="9.1796875" style="1318"/>
    <col min="5121" max="5121" width="100.7265625" style="1318" customWidth="1"/>
    <col min="5122" max="5122" width="9.1796875" style="1318"/>
    <col min="5123" max="5123" width="14.1796875" style="1318" customWidth="1"/>
    <col min="5124" max="5376" width="9.1796875" style="1318"/>
    <col min="5377" max="5377" width="100.7265625" style="1318" customWidth="1"/>
    <col min="5378" max="5378" width="9.1796875" style="1318"/>
    <col min="5379" max="5379" width="14.1796875" style="1318" customWidth="1"/>
    <col min="5380" max="5632" width="9.1796875" style="1318"/>
    <col min="5633" max="5633" width="100.7265625" style="1318" customWidth="1"/>
    <col min="5634" max="5634" width="9.1796875" style="1318"/>
    <col min="5635" max="5635" width="14.1796875" style="1318" customWidth="1"/>
    <col min="5636" max="5888" width="9.1796875" style="1318"/>
    <col min="5889" max="5889" width="100.7265625" style="1318" customWidth="1"/>
    <col min="5890" max="5890" width="9.1796875" style="1318"/>
    <col min="5891" max="5891" width="14.1796875" style="1318" customWidth="1"/>
    <col min="5892" max="6144" width="9.1796875" style="1318"/>
    <col min="6145" max="6145" width="100.7265625" style="1318" customWidth="1"/>
    <col min="6146" max="6146" width="9.1796875" style="1318"/>
    <col min="6147" max="6147" width="14.1796875" style="1318" customWidth="1"/>
    <col min="6148" max="6400" width="9.1796875" style="1318"/>
    <col min="6401" max="6401" width="100.7265625" style="1318" customWidth="1"/>
    <col min="6402" max="6402" width="9.1796875" style="1318"/>
    <col min="6403" max="6403" width="14.1796875" style="1318" customWidth="1"/>
    <col min="6404" max="6656" width="9.1796875" style="1318"/>
    <col min="6657" max="6657" width="100.7265625" style="1318" customWidth="1"/>
    <col min="6658" max="6658" width="9.1796875" style="1318"/>
    <col min="6659" max="6659" width="14.1796875" style="1318" customWidth="1"/>
    <col min="6660" max="6912" width="9.1796875" style="1318"/>
    <col min="6913" max="6913" width="100.7265625" style="1318" customWidth="1"/>
    <col min="6914" max="6914" width="9.1796875" style="1318"/>
    <col min="6915" max="6915" width="14.1796875" style="1318" customWidth="1"/>
    <col min="6916" max="7168" width="9.1796875" style="1318"/>
    <col min="7169" max="7169" width="100.7265625" style="1318" customWidth="1"/>
    <col min="7170" max="7170" width="9.1796875" style="1318"/>
    <col min="7171" max="7171" width="14.1796875" style="1318" customWidth="1"/>
    <col min="7172" max="7424" width="9.1796875" style="1318"/>
    <col min="7425" max="7425" width="100.7265625" style="1318" customWidth="1"/>
    <col min="7426" max="7426" width="9.1796875" style="1318"/>
    <col min="7427" max="7427" width="14.1796875" style="1318" customWidth="1"/>
    <col min="7428" max="7680" width="9.1796875" style="1318"/>
    <col min="7681" max="7681" width="100.7265625" style="1318" customWidth="1"/>
    <col min="7682" max="7682" width="9.1796875" style="1318"/>
    <col min="7683" max="7683" width="14.1796875" style="1318" customWidth="1"/>
    <col min="7684" max="7936" width="9.1796875" style="1318"/>
    <col min="7937" max="7937" width="100.7265625" style="1318" customWidth="1"/>
    <col min="7938" max="7938" width="9.1796875" style="1318"/>
    <col min="7939" max="7939" width="14.1796875" style="1318" customWidth="1"/>
    <col min="7940" max="8192" width="9.1796875" style="1318"/>
    <col min="8193" max="8193" width="100.7265625" style="1318" customWidth="1"/>
    <col min="8194" max="8194" width="9.1796875" style="1318"/>
    <col min="8195" max="8195" width="14.1796875" style="1318" customWidth="1"/>
    <col min="8196" max="8448" width="9.1796875" style="1318"/>
    <col min="8449" max="8449" width="100.7265625" style="1318" customWidth="1"/>
    <col min="8450" max="8450" width="9.1796875" style="1318"/>
    <col min="8451" max="8451" width="14.1796875" style="1318" customWidth="1"/>
    <col min="8452" max="8704" width="9.1796875" style="1318"/>
    <col min="8705" max="8705" width="100.7265625" style="1318" customWidth="1"/>
    <col min="8706" max="8706" width="9.1796875" style="1318"/>
    <col min="8707" max="8707" width="14.1796875" style="1318" customWidth="1"/>
    <col min="8708" max="8960" width="9.1796875" style="1318"/>
    <col min="8961" max="8961" width="100.7265625" style="1318" customWidth="1"/>
    <col min="8962" max="8962" width="9.1796875" style="1318"/>
    <col min="8963" max="8963" width="14.1796875" style="1318" customWidth="1"/>
    <col min="8964" max="9216" width="9.1796875" style="1318"/>
    <col min="9217" max="9217" width="100.7265625" style="1318" customWidth="1"/>
    <col min="9218" max="9218" width="9.1796875" style="1318"/>
    <col min="9219" max="9219" width="14.1796875" style="1318" customWidth="1"/>
    <col min="9220" max="9472" width="9.1796875" style="1318"/>
    <col min="9473" max="9473" width="100.7265625" style="1318" customWidth="1"/>
    <col min="9474" max="9474" width="9.1796875" style="1318"/>
    <col min="9475" max="9475" width="14.1796875" style="1318" customWidth="1"/>
    <col min="9476" max="9728" width="9.1796875" style="1318"/>
    <col min="9729" max="9729" width="100.7265625" style="1318" customWidth="1"/>
    <col min="9730" max="9730" width="9.1796875" style="1318"/>
    <col min="9731" max="9731" width="14.1796875" style="1318" customWidth="1"/>
    <col min="9732" max="9984" width="9.1796875" style="1318"/>
    <col min="9985" max="9985" width="100.7265625" style="1318" customWidth="1"/>
    <col min="9986" max="9986" width="9.1796875" style="1318"/>
    <col min="9987" max="9987" width="14.1796875" style="1318" customWidth="1"/>
    <col min="9988" max="10240" width="9.1796875" style="1318"/>
    <col min="10241" max="10241" width="100.7265625" style="1318" customWidth="1"/>
    <col min="10242" max="10242" width="9.1796875" style="1318"/>
    <col min="10243" max="10243" width="14.1796875" style="1318" customWidth="1"/>
    <col min="10244" max="10496" width="9.1796875" style="1318"/>
    <col min="10497" max="10497" width="100.7265625" style="1318" customWidth="1"/>
    <col min="10498" max="10498" width="9.1796875" style="1318"/>
    <col min="10499" max="10499" width="14.1796875" style="1318" customWidth="1"/>
    <col min="10500" max="10752" width="9.1796875" style="1318"/>
    <col min="10753" max="10753" width="100.7265625" style="1318" customWidth="1"/>
    <col min="10754" max="10754" width="9.1796875" style="1318"/>
    <col min="10755" max="10755" width="14.1796875" style="1318" customWidth="1"/>
    <col min="10756" max="11008" width="9.1796875" style="1318"/>
    <col min="11009" max="11009" width="100.7265625" style="1318" customWidth="1"/>
    <col min="11010" max="11010" width="9.1796875" style="1318"/>
    <col min="11011" max="11011" width="14.1796875" style="1318" customWidth="1"/>
    <col min="11012" max="11264" width="9.1796875" style="1318"/>
    <col min="11265" max="11265" width="100.7265625" style="1318" customWidth="1"/>
    <col min="11266" max="11266" width="9.1796875" style="1318"/>
    <col min="11267" max="11267" width="14.1796875" style="1318" customWidth="1"/>
    <col min="11268" max="11520" width="9.1796875" style="1318"/>
    <col min="11521" max="11521" width="100.7265625" style="1318" customWidth="1"/>
    <col min="11522" max="11522" width="9.1796875" style="1318"/>
    <col min="11523" max="11523" width="14.1796875" style="1318" customWidth="1"/>
    <col min="11524" max="11776" width="9.1796875" style="1318"/>
    <col min="11777" max="11777" width="100.7265625" style="1318" customWidth="1"/>
    <col min="11778" max="11778" width="9.1796875" style="1318"/>
    <col min="11779" max="11779" width="14.1796875" style="1318" customWidth="1"/>
    <col min="11780" max="12032" width="9.1796875" style="1318"/>
    <col min="12033" max="12033" width="100.7265625" style="1318" customWidth="1"/>
    <col min="12034" max="12034" width="9.1796875" style="1318"/>
    <col min="12035" max="12035" width="14.1796875" style="1318" customWidth="1"/>
    <col min="12036" max="12288" width="9.1796875" style="1318"/>
    <col min="12289" max="12289" width="100.7265625" style="1318" customWidth="1"/>
    <col min="12290" max="12290" width="9.1796875" style="1318"/>
    <col min="12291" max="12291" width="14.1796875" style="1318" customWidth="1"/>
    <col min="12292" max="12544" width="9.1796875" style="1318"/>
    <col min="12545" max="12545" width="100.7265625" style="1318" customWidth="1"/>
    <col min="12546" max="12546" width="9.1796875" style="1318"/>
    <col min="12547" max="12547" width="14.1796875" style="1318" customWidth="1"/>
    <col min="12548" max="12800" width="9.1796875" style="1318"/>
    <col min="12801" max="12801" width="100.7265625" style="1318" customWidth="1"/>
    <col min="12802" max="12802" width="9.1796875" style="1318"/>
    <col min="12803" max="12803" width="14.1796875" style="1318" customWidth="1"/>
    <col min="12804" max="13056" width="9.1796875" style="1318"/>
    <col min="13057" max="13057" width="100.7265625" style="1318" customWidth="1"/>
    <col min="13058" max="13058" width="9.1796875" style="1318"/>
    <col min="13059" max="13059" width="14.1796875" style="1318" customWidth="1"/>
    <col min="13060" max="13312" width="9.1796875" style="1318"/>
    <col min="13313" max="13313" width="100.7265625" style="1318" customWidth="1"/>
    <col min="13314" max="13314" width="9.1796875" style="1318"/>
    <col min="13315" max="13315" width="14.1796875" style="1318" customWidth="1"/>
    <col min="13316" max="13568" width="9.1796875" style="1318"/>
    <col min="13569" max="13569" width="100.7265625" style="1318" customWidth="1"/>
    <col min="13570" max="13570" width="9.1796875" style="1318"/>
    <col min="13571" max="13571" width="14.1796875" style="1318" customWidth="1"/>
    <col min="13572" max="13824" width="9.1796875" style="1318"/>
    <col min="13825" max="13825" width="100.7265625" style="1318" customWidth="1"/>
    <col min="13826" max="13826" width="9.1796875" style="1318"/>
    <col min="13827" max="13827" width="14.1796875" style="1318" customWidth="1"/>
    <col min="13828" max="14080" width="9.1796875" style="1318"/>
    <col min="14081" max="14081" width="100.7265625" style="1318" customWidth="1"/>
    <col min="14082" max="14082" width="9.1796875" style="1318"/>
    <col min="14083" max="14083" width="14.1796875" style="1318" customWidth="1"/>
    <col min="14084" max="14336" width="9.1796875" style="1318"/>
    <col min="14337" max="14337" width="100.7265625" style="1318" customWidth="1"/>
    <col min="14338" max="14338" width="9.1796875" style="1318"/>
    <col min="14339" max="14339" width="14.1796875" style="1318" customWidth="1"/>
    <col min="14340" max="14592" width="9.1796875" style="1318"/>
    <col min="14593" max="14593" width="100.7265625" style="1318" customWidth="1"/>
    <col min="14594" max="14594" width="9.1796875" style="1318"/>
    <col min="14595" max="14595" width="14.1796875" style="1318" customWidth="1"/>
    <col min="14596" max="14848" width="9.1796875" style="1318"/>
    <col min="14849" max="14849" width="100.7265625" style="1318" customWidth="1"/>
    <col min="14850" max="14850" width="9.1796875" style="1318"/>
    <col min="14851" max="14851" width="14.1796875" style="1318" customWidth="1"/>
    <col min="14852" max="15104" width="9.1796875" style="1318"/>
    <col min="15105" max="15105" width="100.7265625" style="1318" customWidth="1"/>
    <col min="15106" max="15106" width="9.1796875" style="1318"/>
    <col min="15107" max="15107" width="14.1796875" style="1318" customWidth="1"/>
    <col min="15108" max="15360" width="9.1796875" style="1318"/>
    <col min="15361" max="15361" width="100.7265625" style="1318" customWidth="1"/>
    <col min="15362" max="15362" width="9.1796875" style="1318"/>
    <col min="15363" max="15363" width="14.1796875" style="1318" customWidth="1"/>
    <col min="15364" max="15616" width="9.1796875" style="1318"/>
    <col min="15617" max="15617" width="100.7265625" style="1318" customWidth="1"/>
    <col min="15618" max="15618" width="9.1796875" style="1318"/>
    <col min="15619" max="15619" width="14.1796875" style="1318" customWidth="1"/>
    <col min="15620" max="15872" width="9.1796875" style="1318"/>
    <col min="15873" max="15873" width="100.7265625" style="1318" customWidth="1"/>
    <col min="15874" max="15874" width="9.1796875" style="1318"/>
    <col min="15875" max="15875" width="14.1796875" style="1318" customWidth="1"/>
    <col min="15876" max="16128" width="9.1796875" style="1318"/>
    <col min="16129" max="16129" width="100.7265625" style="1318" customWidth="1"/>
    <col min="16130" max="16130" width="9.1796875" style="1318"/>
    <col min="16131" max="16131" width="14.1796875" style="1318" customWidth="1"/>
    <col min="16132" max="16384" width="9.1796875" style="1318"/>
  </cols>
  <sheetData>
    <row r="2" spans="1:1" ht="17.5" x14ac:dyDescent="0.25">
      <c r="A2" s="1409" t="s">
        <v>6300</v>
      </c>
    </row>
    <row r="3" spans="1:1" ht="15" x14ac:dyDescent="0.25">
      <c r="A3" s="1320"/>
    </row>
    <row r="4" spans="1:1" ht="15" x14ac:dyDescent="0.25">
      <c r="A4" s="1320"/>
    </row>
    <row r="5" spans="1:1" ht="15" x14ac:dyDescent="0.25">
      <c r="A5" s="1320" t="s">
        <v>6301</v>
      </c>
    </row>
    <row r="6" spans="1:1" ht="15" x14ac:dyDescent="0.25">
      <c r="A6" s="1320"/>
    </row>
    <row r="7" spans="1:1" ht="15" x14ac:dyDescent="0.25">
      <c r="A7" s="1320" t="s">
        <v>6302</v>
      </c>
    </row>
    <row r="8" spans="1:1" ht="15" x14ac:dyDescent="0.25">
      <c r="A8" s="1320"/>
    </row>
    <row r="9" spans="1:1" ht="15" x14ac:dyDescent="0.25">
      <c r="A9" s="1410" t="s">
        <v>6303</v>
      </c>
    </row>
    <row r="10" spans="1:1" ht="15" x14ac:dyDescent="0.25">
      <c r="A10" s="1320" t="s">
        <v>23410</v>
      </c>
    </row>
    <row r="11" spans="1:1" x14ac:dyDescent="0.25">
      <c r="A11" s="1411"/>
    </row>
    <row r="12" spans="1:1" ht="46.5" x14ac:dyDescent="0.25">
      <c r="A12" s="1412" t="s">
        <v>6304</v>
      </c>
    </row>
    <row r="13" spans="1:1" ht="15.5" x14ac:dyDescent="0.25">
      <c r="A13" s="1412"/>
    </row>
    <row r="14" spans="1:1" ht="15.5" x14ac:dyDescent="0.25">
      <c r="A14" s="1412" t="s">
        <v>3711</v>
      </c>
    </row>
    <row r="15" spans="1:1" ht="15.5" x14ac:dyDescent="0.25">
      <c r="A15" s="1319" t="s">
        <v>610</v>
      </c>
    </row>
    <row r="16" spans="1:1" ht="15" x14ac:dyDescent="0.25">
      <c r="A16" s="1320" t="s">
        <v>15515</v>
      </c>
    </row>
    <row r="17" spans="1:1" ht="31" x14ac:dyDescent="0.25">
      <c r="A17" s="1412" t="s">
        <v>6305</v>
      </c>
    </row>
    <row r="18" spans="1:1" ht="31" x14ac:dyDescent="0.25">
      <c r="A18" s="1119" t="s">
        <v>15312</v>
      </c>
    </row>
    <row r="19" spans="1:1" ht="31" x14ac:dyDescent="0.25">
      <c r="A19" s="1412" t="s">
        <v>15516</v>
      </c>
    </row>
    <row r="20" spans="1:1" ht="46.5" x14ac:dyDescent="0.25">
      <c r="A20" s="1412" t="s">
        <v>15517</v>
      </c>
    </row>
    <row r="21" spans="1:1" ht="31" x14ac:dyDescent="0.25">
      <c r="A21" s="1412" t="s">
        <v>15315</v>
      </c>
    </row>
    <row r="22" spans="1:1" ht="15.5" x14ac:dyDescent="0.25">
      <c r="A22" s="1412" t="s">
        <v>15316</v>
      </c>
    </row>
    <row r="23" spans="1:1" ht="15.5" x14ac:dyDescent="0.25">
      <c r="A23" s="1412" t="s">
        <v>6371</v>
      </c>
    </row>
    <row r="24" spans="1:1" ht="31" x14ac:dyDescent="0.25">
      <c r="A24" s="1412" t="s">
        <v>15518</v>
      </c>
    </row>
    <row r="25" spans="1:1" ht="31" x14ac:dyDescent="0.25">
      <c r="A25" s="1412" t="s">
        <v>15519</v>
      </c>
    </row>
    <row r="26" spans="1:1" ht="15.5" x14ac:dyDescent="0.25">
      <c r="A26" s="1412" t="s">
        <v>15520</v>
      </c>
    </row>
    <row r="27" spans="1:1" ht="15.5" x14ac:dyDescent="0.25">
      <c r="A27" s="1412" t="s">
        <v>15521</v>
      </c>
    </row>
    <row r="28" spans="1:1" ht="15.5" x14ac:dyDescent="0.25">
      <c r="A28" s="1412" t="s">
        <v>15522</v>
      </c>
    </row>
    <row r="29" spans="1:1" ht="31" x14ac:dyDescent="0.25">
      <c r="A29" s="1319" t="s">
        <v>23411</v>
      </c>
    </row>
    <row r="30" spans="1:1" ht="15" x14ac:dyDescent="0.25">
      <c r="A30" s="1320" t="s">
        <v>15523</v>
      </c>
    </row>
    <row r="31" spans="1:1" ht="15" x14ac:dyDescent="0.25">
      <c r="A31" s="1320" t="s">
        <v>15524</v>
      </c>
    </row>
    <row r="32" spans="1:1" ht="15" x14ac:dyDescent="0.25">
      <c r="A32" s="1320" t="s">
        <v>15525</v>
      </c>
    </row>
    <row r="33" spans="1:1" ht="15.5" x14ac:dyDescent="0.25">
      <c r="A33" s="1412" t="s">
        <v>15526</v>
      </c>
    </row>
    <row r="34" spans="1:1" ht="15.5" x14ac:dyDescent="0.25">
      <c r="A34" s="1412" t="s">
        <v>23412</v>
      </c>
    </row>
    <row r="35" spans="1:1" ht="46.5" x14ac:dyDescent="0.25">
      <c r="A35" s="1412" t="s">
        <v>23413</v>
      </c>
    </row>
    <row r="36" spans="1:1" ht="15.5" x14ac:dyDescent="0.25">
      <c r="A36" s="1412" t="s">
        <v>3547</v>
      </c>
    </row>
    <row r="37" spans="1:1" ht="31" x14ac:dyDescent="0.25">
      <c r="A37" s="1412" t="s">
        <v>15527</v>
      </c>
    </row>
    <row r="38" spans="1:1" ht="31" x14ac:dyDescent="0.25">
      <c r="A38" s="1412" t="s">
        <v>15528</v>
      </c>
    </row>
    <row r="39" spans="1:1" ht="15.5" x14ac:dyDescent="0.25">
      <c r="A39" s="1412" t="s">
        <v>15529</v>
      </c>
    </row>
    <row r="40" spans="1:1" ht="15.5" x14ac:dyDescent="0.25">
      <c r="A40" s="1412" t="s">
        <v>15530</v>
      </c>
    </row>
    <row r="41" spans="1:1" ht="15.5" x14ac:dyDescent="0.25">
      <c r="A41" s="1412" t="s">
        <v>15531</v>
      </c>
    </row>
    <row r="42" spans="1:1" ht="15.5" x14ac:dyDescent="0.25">
      <c r="A42" s="1412" t="s">
        <v>15532</v>
      </c>
    </row>
    <row r="43" spans="1:1" ht="15.5" x14ac:dyDescent="0.25">
      <c r="A43" s="1412" t="s">
        <v>3552</v>
      </c>
    </row>
    <row r="44" spans="1:1" ht="31" x14ac:dyDescent="0.25">
      <c r="A44" s="1412" t="s">
        <v>15533</v>
      </c>
    </row>
    <row r="45" spans="1:1" ht="31" x14ac:dyDescent="0.25">
      <c r="A45" s="1319" t="s">
        <v>15534</v>
      </c>
    </row>
    <row r="46" spans="1:1" ht="30" x14ac:dyDescent="0.25">
      <c r="A46" s="1320" t="s">
        <v>15535</v>
      </c>
    </row>
    <row r="47" spans="1:1" ht="30" x14ac:dyDescent="0.25">
      <c r="A47" s="1320" t="s">
        <v>15536</v>
      </c>
    </row>
    <row r="48" spans="1:1" ht="15" x14ac:dyDescent="0.25">
      <c r="A48" s="1320" t="s">
        <v>15531</v>
      </c>
    </row>
    <row r="49" spans="1:1" ht="105" x14ac:dyDescent="0.25">
      <c r="A49" s="1320" t="s">
        <v>15537</v>
      </c>
    </row>
    <row r="50" spans="1:1" ht="15" x14ac:dyDescent="0.25">
      <c r="A50" s="1320" t="s">
        <v>15538</v>
      </c>
    </row>
    <row r="51" spans="1:1" ht="15.5" x14ac:dyDescent="0.25">
      <c r="A51" s="1412" t="s">
        <v>2422</v>
      </c>
    </row>
    <row r="52" spans="1:1" ht="46.5" x14ac:dyDescent="0.25">
      <c r="A52" s="1412" t="s">
        <v>15539</v>
      </c>
    </row>
    <row r="53" spans="1:1" ht="31" x14ac:dyDescent="0.25">
      <c r="A53" s="1412" t="s">
        <v>15540</v>
      </c>
    </row>
    <row r="54" spans="1:1" ht="31" x14ac:dyDescent="0.25">
      <c r="A54" s="1412" t="s">
        <v>15541</v>
      </c>
    </row>
    <row r="55" spans="1:1" ht="31" x14ac:dyDescent="0.25">
      <c r="A55" s="1412" t="s">
        <v>15542</v>
      </c>
    </row>
    <row r="56" spans="1:1" ht="15.5" x14ac:dyDescent="0.25">
      <c r="A56" s="1412" t="s">
        <v>15531</v>
      </c>
    </row>
    <row r="57" spans="1:1" ht="139.5" x14ac:dyDescent="0.25">
      <c r="A57" s="1412" t="s">
        <v>23414</v>
      </c>
    </row>
    <row r="58" spans="1:1" ht="77.5" x14ac:dyDescent="0.25">
      <c r="A58" s="1412" t="s">
        <v>15543</v>
      </c>
    </row>
    <row r="59" spans="1:1" ht="62" x14ac:dyDescent="0.25">
      <c r="A59" s="1412" t="s">
        <v>15544</v>
      </c>
    </row>
    <row r="60" spans="1:1" ht="15.5" x14ac:dyDescent="0.25">
      <c r="A60" s="1412" t="s">
        <v>15545</v>
      </c>
    </row>
    <row r="61" spans="1:1" ht="15.5" x14ac:dyDescent="0.25">
      <c r="A61" s="1412" t="s">
        <v>2730</v>
      </c>
    </row>
    <row r="62" spans="1:1" ht="15.5" x14ac:dyDescent="0.25">
      <c r="A62" s="1412" t="s">
        <v>6306</v>
      </c>
    </row>
    <row r="63" spans="1:1" ht="15.5" x14ac:dyDescent="0.25">
      <c r="A63" s="1412" t="s">
        <v>15546</v>
      </c>
    </row>
    <row r="64" spans="1:1" ht="15.5" x14ac:dyDescent="0.25">
      <c r="A64" s="1412" t="s">
        <v>6307</v>
      </c>
    </row>
    <row r="65" spans="1:1" ht="15.5" x14ac:dyDescent="0.25">
      <c r="A65" s="1319" t="s">
        <v>6308</v>
      </c>
    </row>
    <row r="66" spans="1:1" ht="15" x14ac:dyDescent="0.25">
      <c r="A66" s="1320" t="s">
        <v>6309</v>
      </c>
    </row>
    <row r="67" spans="1:1" ht="15" x14ac:dyDescent="0.25">
      <c r="A67" s="1320" t="s">
        <v>6310</v>
      </c>
    </row>
    <row r="68" spans="1:1" ht="15" x14ac:dyDescent="0.25">
      <c r="A68" s="1320" t="s">
        <v>6311</v>
      </c>
    </row>
    <row r="69" spans="1:1" ht="30" x14ac:dyDescent="0.25">
      <c r="A69" s="1320" t="s">
        <v>23415</v>
      </c>
    </row>
    <row r="70" spans="1:1" ht="15" x14ac:dyDescent="0.25">
      <c r="A70" s="1320" t="s">
        <v>6312</v>
      </c>
    </row>
    <row r="71" spans="1:1" ht="45" x14ac:dyDescent="0.25">
      <c r="A71" s="1320" t="s">
        <v>23416</v>
      </c>
    </row>
    <row r="72" spans="1:1" ht="15.5" x14ac:dyDescent="0.25">
      <c r="A72" s="1412" t="s">
        <v>3797</v>
      </c>
    </row>
    <row r="73" spans="1:1" ht="15.5" x14ac:dyDescent="0.25">
      <c r="A73" s="1119" t="s">
        <v>15547</v>
      </c>
    </row>
    <row r="74" spans="1:1" ht="46.5" x14ac:dyDescent="0.25">
      <c r="A74" s="1412" t="s">
        <v>15548</v>
      </c>
    </row>
    <row r="75" spans="1:1" ht="15.5" x14ac:dyDescent="0.25">
      <c r="A75" s="1412" t="s">
        <v>652</v>
      </c>
    </row>
    <row r="76" spans="1:1" ht="31" x14ac:dyDescent="0.25">
      <c r="A76" s="1412" t="s">
        <v>15549</v>
      </c>
    </row>
    <row r="77" spans="1:1" ht="15.5" x14ac:dyDescent="0.25">
      <c r="A77" s="1412" t="s">
        <v>15550</v>
      </c>
    </row>
    <row r="78" spans="1:1" ht="31" x14ac:dyDescent="0.25">
      <c r="A78" s="1412" t="s">
        <v>15551</v>
      </c>
    </row>
    <row r="79" spans="1:1" ht="46.5" x14ac:dyDescent="0.25">
      <c r="A79" s="1412" t="s">
        <v>23417</v>
      </c>
    </row>
    <row r="80" spans="1:1" ht="15.5" x14ac:dyDescent="0.25">
      <c r="A80" s="1412" t="s">
        <v>23418</v>
      </c>
    </row>
    <row r="81" spans="1:1" ht="15.5" x14ac:dyDescent="0.25">
      <c r="A81" s="1412" t="s">
        <v>23419</v>
      </c>
    </row>
    <row r="82" spans="1:1" ht="77.5" x14ac:dyDescent="0.25">
      <c r="A82" s="1412" t="s">
        <v>23420</v>
      </c>
    </row>
    <row r="83" spans="1:1" ht="15.5" x14ac:dyDescent="0.25">
      <c r="A83" s="1412" t="s">
        <v>3965</v>
      </c>
    </row>
    <row r="84" spans="1:1" ht="15.5" x14ac:dyDescent="0.25">
      <c r="A84" s="1319" t="s">
        <v>1438</v>
      </c>
    </row>
    <row r="85" spans="1:1" ht="15" x14ac:dyDescent="0.25">
      <c r="A85" s="1320" t="s">
        <v>656</v>
      </c>
    </row>
    <row r="86" spans="1:1" ht="15.5" x14ac:dyDescent="0.25">
      <c r="A86" s="1412" t="s">
        <v>6313</v>
      </c>
    </row>
    <row r="87" spans="1:1" ht="31" x14ac:dyDescent="0.25">
      <c r="A87" s="1412" t="s">
        <v>6314</v>
      </c>
    </row>
    <row r="88" spans="1:1" ht="15.5" x14ac:dyDescent="0.25">
      <c r="A88" s="1412" t="s">
        <v>2560</v>
      </c>
    </row>
    <row r="89" spans="1:1" ht="15.5" x14ac:dyDescent="0.25">
      <c r="A89" s="1412" t="s">
        <v>3396</v>
      </c>
    </row>
    <row r="90" spans="1:1" ht="15.5" x14ac:dyDescent="0.25">
      <c r="A90" s="1412" t="s">
        <v>6315</v>
      </c>
    </row>
    <row r="91" spans="1:1" ht="15.5" x14ac:dyDescent="0.25">
      <c r="A91" s="1412" t="s">
        <v>8069</v>
      </c>
    </row>
    <row r="92" spans="1:1" ht="15.5" x14ac:dyDescent="0.25">
      <c r="A92" s="1412" t="s">
        <v>15554</v>
      </c>
    </row>
    <row r="93" spans="1:1" ht="15.5" x14ac:dyDescent="0.25">
      <c r="A93" s="1412" t="s">
        <v>6316</v>
      </c>
    </row>
    <row r="94" spans="1:1" ht="77.5" x14ac:dyDescent="0.25">
      <c r="A94" s="1412" t="s">
        <v>15555</v>
      </c>
    </row>
    <row r="95" spans="1:1" ht="15.5" x14ac:dyDescent="0.25">
      <c r="A95" s="1412" t="s">
        <v>6317</v>
      </c>
    </row>
    <row r="96" spans="1:1" ht="31" x14ac:dyDescent="0.25">
      <c r="A96" s="1412" t="s">
        <v>15556</v>
      </c>
    </row>
    <row r="97" spans="1:1" ht="15.5" x14ac:dyDescent="0.25">
      <c r="A97" s="1412" t="s">
        <v>6318</v>
      </c>
    </row>
    <row r="98" spans="1:1" ht="15.5" x14ac:dyDescent="0.25">
      <c r="A98" s="1412" t="s">
        <v>6319</v>
      </c>
    </row>
    <row r="99" spans="1:1" ht="15.5" x14ac:dyDescent="0.25">
      <c r="A99" s="1412" t="s">
        <v>15557</v>
      </c>
    </row>
    <row r="100" spans="1:1" ht="46.5" x14ac:dyDescent="0.25">
      <c r="A100" s="1412" t="s">
        <v>15558</v>
      </c>
    </row>
    <row r="101" spans="1:1" ht="15.5" x14ac:dyDescent="0.25">
      <c r="A101" s="1412" t="s">
        <v>15559</v>
      </c>
    </row>
    <row r="102" spans="1:1" ht="15.5" x14ac:dyDescent="0.25">
      <c r="A102" s="1412" t="s">
        <v>15560</v>
      </c>
    </row>
    <row r="103" spans="1:1" ht="46.5" x14ac:dyDescent="0.25">
      <c r="A103" s="1412" t="s">
        <v>6320</v>
      </c>
    </row>
    <row r="104" spans="1:1" ht="46.5" x14ac:dyDescent="0.25">
      <c r="A104" s="1412" t="s">
        <v>6321</v>
      </c>
    </row>
    <row r="105" spans="1:1" ht="93" x14ac:dyDescent="0.25">
      <c r="A105" s="1412" t="s">
        <v>15561</v>
      </c>
    </row>
    <row r="106" spans="1:1" ht="46.5" x14ac:dyDescent="0.25">
      <c r="A106" s="1319" t="s">
        <v>15562</v>
      </c>
    </row>
    <row r="107" spans="1:1" ht="60" x14ac:dyDescent="0.25">
      <c r="A107" s="1320" t="s">
        <v>6322</v>
      </c>
    </row>
    <row r="108" spans="1:1" ht="60" x14ac:dyDescent="0.25">
      <c r="A108" s="1320" t="s">
        <v>15563</v>
      </c>
    </row>
    <row r="109" spans="1:1" ht="46.5" x14ac:dyDescent="0.25">
      <c r="A109" s="1412" t="s">
        <v>6323</v>
      </c>
    </row>
    <row r="110" spans="1:1" ht="31" x14ac:dyDescent="0.25">
      <c r="A110" s="1412" t="s">
        <v>6324</v>
      </c>
    </row>
    <row r="111" spans="1:1" ht="31" x14ac:dyDescent="0.25">
      <c r="A111" s="1412" t="s">
        <v>6325</v>
      </c>
    </row>
    <row r="112" spans="1:1" ht="15.5" x14ac:dyDescent="0.25">
      <c r="A112" s="1412" t="s">
        <v>6326</v>
      </c>
    </row>
    <row r="113" spans="1:1" ht="31" x14ac:dyDescent="0.25">
      <c r="A113" s="1412" t="s">
        <v>6327</v>
      </c>
    </row>
    <row r="114" spans="1:1" ht="46.5" x14ac:dyDescent="0.25">
      <c r="A114" s="1412" t="s">
        <v>15564</v>
      </c>
    </row>
    <row r="115" spans="1:1" ht="46.5" x14ac:dyDescent="0.25">
      <c r="A115" s="1412" t="s">
        <v>15565</v>
      </c>
    </row>
    <row r="116" spans="1:1" ht="46.5" x14ac:dyDescent="0.25">
      <c r="A116" s="1412" t="s">
        <v>15566</v>
      </c>
    </row>
    <row r="117" spans="1:1" ht="15.5" x14ac:dyDescent="0.25">
      <c r="A117" s="1319" t="s">
        <v>6328</v>
      </c>
    </row>
    <row r="118" spans="1:1" ht="15" x14ac:dyDescent="0.25">
      <c r="A118" s="1320" t="s">
        <v>6329</v>
      </c>
    </row>
    <row r="119" spans="1:1" ht="15.5" x14ac:dyDescent="0.25">
      <c r="A119" s="1412" t="s">
        <v>3805</v>
      </c>
    </row>
    <row r="120" spans="1:1" ht="15.5" x14ac:dyDescent="0.25">
      <c r="A120" s="1412" t="s">
        <v>6336</v>
      </c>
    </row>
    <row r="121" spans="1:1" ht="15.5" x14ac:dyDescent="0.25">
      <c r="A121" s="1412" t="s">
        <v>6337</v>
      </c>
    </row>
    <row r="122" spans="1:1" ht="15.5" x14ac:dyDescent="0.25">
      <c r="A122" s="1412" t="s">
        <v>3805</v>
      </c>
    </row>
    <row r="123" spans="1:1" ht="15.5" x14ac:dyDescent="0.25">
      <c r="A123" s="1412" t="s">
        <v>6347</v>
      </c>
    </row>
    <row r="124" spans="1:1" ht="15.5" x14ac:dyDescent="0.25">
      <c r="A124" s="1412" t="s">
        <v>6348</v>
      </c>
    </row>
    <row r="125" spans="1:1" ht="15.5" x14ac:dyDescent="0.25">
      <c r="A125" s="1412" t="s">
        <v>3805</v>
      </c>
    </row>
    <row r="126" spans="1:1" ht="15.5" x14ac:dyDescent="0.25">
      <c r="A126" s="1412" t="s">
        <v>6882</v>
      </c>
    </row>
    <row r="127" spans="1:1" ht="31" x14ac:dyDescent="0.25">
      <c r="A127" s="1319" t="s">
        <v>15567</v>
      </c>
    </row>
    <row r="128" spans="1:1" ht="15" x14ac:dyDescent="0.25">
      <c r="A128" s="1320" t="s">
        <v>15568</v>
      </c>
    </row>
    <row r="129" spans="1:1" ht="15.5" x14ac:dyDescent="0.25">
      <c r="A129" s="1412" t="s">
        <v>652</v>
      </c>
    </row>
    <row r="130" spans="1:1" ht="15.5" x14ac:dyDescent="0.25">
      <c r="A130" s="1412"/>
    </row>
    <row r="131" spans="1:1" ht="31" x14ac:dyDescent="0.25">
      <c r="A131" s="1412" t="s">
        <v>15549</v>
      </c>
    </row>
    <row r="132" spans="1:1" ht="15.5" x14ac:dyDescent="0.25">
      <c r="A132" s="1412" t="s">
        <v>15550</v>
      </c>
    </row>
    <row r="133" spans="1:1" ht="15.5" x14ac:dyDescent="0.25">
      <c r="A133" s="1412"/>
    </row>
    <row r="134" spans="1:1" ht="31" x14ac:dyDescent="0.25">
      <c r="A134" s="1412" t="s">
        <v>15551</v>
      </c>
    </row>
    <row r="135" spans="1:1" ht="15.5" x14ac:dyDescent="0.25">
      <c r="A135" s="1412"/>
    </row>
    <row r="136" spans="1:1" ht="30" x14ac:dyDescent="0.25">
      <c r="A136" s="1413" t="s">
        <v>15552</v>
      </c>
    </row>
    <row r="137" spans="1:1" ht="15.5" x14ac:dyDescent="0.25">
      <c r="A137" s="1412"/>
    </row>
    <row r="138" spans="1:1" ht="62" x14ac:dyDescent="0.25">
      <c r="A138" s="1412" t="s">
        <v>15553</v>
      </c>
    </row>
    <row r="139" spans="1:1" ht="15.5" x14ac:dyDescent="0.25">
      <c r="A139" s="1412"/>
    </row>
    <row r="140" spans="1:1" ht="15.5" x14ac:dyDescent="0.25">
      <c r="A140" s="1412" t="s">
        <v>3965</v>
      </c>
    </row>
    <row r="141" spans="1:1" ht="15.5" x14ac:dyDescent="0.25">
      <c r="A141" s="1412"/>
    </row>
    <row r="142" spans="1:1" ht="15.5" x14ac:dyDescent="0.25">
      <c r="A142" s="1412" t="s">
        <v>1438</v>
      </c>
    </row>
    <row r="143" spans="1:1" ht="15.5" x14ac:dyDescent="0.25">
      <c r="A143" s="1412" t="s">
        <v>656</v>
      </c>
    </row>
    <row r="144" spans="1:1" ht="15.5" x14ac:dyDescent="0.25">
      <c r="A144" s="1412"/>
    </row>
    <row r="145" spans="1:1" ht="15.5" x14ac:dyDescent="0.25">
      <c r="A145" s="1412" t="s">
        <v>6313</v>
      </c>
    </row>
    <row r="146" spans="1:1" ht="15.5" x14ac:dyDescent="0.25">
      <c r="A146" s="1412"/>
    </row>
    <row r="147" spans="1:1" ht="31" x14ac:dyDescent="0.25">
      <c r="A147" s="1412" t="s">
        <v>6314</v>
      </c>
    </row>
    <row r="148" spans="1:1" ht="15.5" x14ac:dyDescent="0.25">
      <c r="A148" s="1412"/>
    </row>
    <row r="149" spans="1:1" ht="15.5" x14ac:dyDescent="0.25">
      <c r="A149" s="1412" t="s">
        <v>2560</v>
      </c>
    </row>
    <row r="150" spans="1:1" ht="15.5" x14ac:dyDescent="0.25">
      <c r="A150" s="1412"/>
    </row>
    <row r="151" spans="1:1" ht="15.5" x14ac:dyDescent="0.25">
      <c r="A151" s="1412" t="s">
        <v>3396</v>
      </c>
    </row>
    <row r="152" spans="1:1" ht="15.5" x14ac:dyDescent="0.25">
      <c r="A152" s="1412" t="s">
        <v>6315</v>
      </c>
    </row>
    <row r="153" spans="1:1" ht="15.5" x14ac:dyDescent="0.25">
      <c r="A153" s="1412"/>
    </row>
    <row r="154" spans="1:1" ht="15.5" x14ac:dyDescent="0.25">
      <c r="A154" s="1412" t="s">
        <v>8069</v>
      </c>
    </row>
    <row r="155" spans="1:1" ht="15.5" x14ac:dyDescent="0.25">
      <c r="A155" s="1412"/>
    </row>
    <row r="156" spans="1:1" ht="15.5" x14ac:dyDescent="0.25">
      <c r="A156" s="1412" t="s">
        <v>15554</v>
      </c>
    </row>
    <row r="157" spans="1:1" ht="15.5" x14ac:dyDescent="0.25">
      <c r="A157" s="1412"/>
    </row>
    <row r="158" spans="1:1" ht="15.5" x14ac:dyDescent="0.25">
      <c r="A158" s="1412" t="s">
        <v>6316</v>
      </c>
    </row>
    <row r="159" spans="1:1" ht="15.5" x14ac:dyDescent="0.25">
      <c r="A159" s="1412"/>
    </row>
    <row r="160" spans="1:1" ht="77.5" x14ac:dyDescent="0.25">
      <c r="A160" s="1412" t="s">
        <v>15555</v>
      </c>
    </row>
    <row r="161" spans="1:1" ht="15.5" x14ac:dyDescent="0.25">
      <c r="A161" s="1412" t="s">
        <v>6317</v>
      </c>
    </row>
    <row r="162" spans="1:1" ht="15.5" x14ac:dyDescent="0.25">
      <c r="A162" s="1412"/>
    </row>
    <row r="163" spans="1:1" ht="31" x14ac:dyDescent="0.25">
      <c r="A163" s="1412" t="s">
        <v>15556</v>
      </c>
    </row>
    <row r="164" spans="1:1" ht="15.5" x14ac:dyDescent="0.25">
      <c r="A164" s="1412"/>
    </row>
    <row r="165" spans="1:1" ht="15.5" x14ac:dyDescent="0.25">
      <c r="A165" s="1412" t="s">
        <v>6318</v>
      </c>
    </row>
    <row r="166" spans="1:1" ht="15.5" x14ac:dyDescent="0.25">
      <c r="A166" s="1412"/>
    </row>
    <row r="167" spans="1:1" ht="15.5" x14ac:dyDescent="0.25">
      <c r="A167" s="1412" t="s">
        <v>6319</v>
      </c>
    </row>
    <row r="168" spans="1:1" ht="15.5" x14ac:dyDescent="0.25">
      <c r="A168" s="1412"/>
    </row>
    <row r="169" spans="1:1" ht="15.5" x14ac:dyDescent="0.25">
      <c r="A169" s="1412" t="s">
        <v>15557</v>
      </c>
    </row>
    <row r="170" spans="1:1" ht="15.5" x14ac:dyDescent="0.25">
      <c r="A170" s="1412"/>
    </row>
    <row r="171" spans="1:1" ht="46.5" x14ac:dyDescent="0.25">
      <c r="A171" s="1412" t="s">
        <v>15558</v>
      </c>
    </row>
    <row r="172" spans="1:1" ht="15.5" x14ac:dyDescent="0.25">
      <c r="A172" s="1412"/>
    </row>
    <row r="173" spans="1:1" ht="15.5" x14ac:dyDescent="0.25">
      <c r="A173" s="1412" t="s">
        <v>15559</v>
      </c>
    </row>
    <row r="174" spans="1:1" ht="15.5" x14ac:dyDescent="0.25">
      <c r="A174" s="1412"/>
    </row>
    <row r="175" spans="1:1" ht="15.5" x14ac:dyDescent="0.25">
      <c r="A175" s="1412" t="s">
        <v>15560</v>
      </c>
    </row>
    <row r="176" spans="1:1" ht="15.5" x14ac:dyDescent="0.25">
      <c r="A176" s="1412"/>
    </row>
    <row r="177" spans="1:1" ht="46.5" x14ac:dyDescent="0.25">
      <c r="A177" s="1412" t="s">
        <v>6320</v>
      </c>
    </row>
    <row r="178" spans="1:1" ht="15.5" x14ac:dyDescent="0.25">
      <c r="A178" s="1412"/>
    </row>
    <row r="179" spans="1:1" ht="46.5" x14ac:dyDescent="0.25">
      <c r="A179" s="1412" t="s">
        <v>6321</v>
      </c>
    </row>
    <row r="180" spans="1:1" ht="15.5" x14ac:dyDescent="0.25">
      <c r="A180" s="1412"/>
    </row>
    <row r="181" spans="1:1" ht="93" x14ac:dyDescent="0.25">
      <c r="A181" s="1412" t="s">
        <v>15561</v>
      </c>
    </row>
    <row r="182" spans="1:1" ht="15" x14ac:dyDescent="0.25">
      <c r="A182" s="1413"/>
    </row>
    <row r="183" spans="1:1" ht="46.5" x14ac:dyDescent="0.25">
      <c r="A183" s="1412" t="s">
        <v>15562</v>
      </c>
    </row>
    <row r="184" spans="1:1" ht="15" x14ac:dyDescent="0.25">
      <c r="A184" s="1320"/>
    </row>
    <row r="185" spans="1:1" ht="46.5" x14ac:dyDescent="0.25">
      <c r="A185" s="1414" t="s">
        <v>6322</v>
      </c>
    </row>
    <row r="186" spans="1:1" ht="15.5" x14ac:dyDescent="0.25">
      <c r="A186" s="1414"/>
    </row>
    <row r="187" spans="1:1" ht="62" x14ac:dyDescent="0.25">
      <c r="A187" s="1412" t="s">
        <v>15563</v>
      </c>
    </row>
    <row r="188" spans="1:1" ht="15.5" x14ac:dyDescent="0.25">
      <c r="A188" s="1412"/>
    </row>
    <row r="189" spans="1:1" ht="46.5" x14ac:dyDescent="0.25">
      <c r="A189" s="1412" t="s">
        <v>6323</v>
      </c>
    </row>
    <row r="190" spans="1:1" ht="15" x14ac:dyDescent="0.25">
      <c r="A190" s="1320"/>
    </row>
    <row r="191" spans="1:1" ht="30" x14ac:dyDescent="0.25">
      <c r="A191" s="1320" t="s">
        <v>6324</v>
      </c>
    </row>
    <row r="192" spans="1:1" ht="15" x14ac:dyDescent="0.25">
      <c r="A192" s="1320"/>
    </row>
    <row r="193" spans="1:4" ht="30" x14ac:dyDescent="0.25">
      <c r="A193" s="1320" t="s">
        <v>6325</v>
      </c>
    </row>
    <row r="194" spans="1:4" ht="15" x14ac:dyDescent="0.25">
      <c r="A194" s="1320"/>
    </row>
    <row r="195" spans="1:4" ht="15.5" x14ac:dyDescent="0.25">
      <c r="A195" s="1412" t="s">
        <v>6326</v>
      </c>
    </row>
    <row r="196" spans="1:4" ht="15.5" x14ac:dyDescent="0.25">
      <c r="A196" s="1412"/>
    </row>
    <row r="197" spans="1:4" ht="31" x14ac:dyDescent="0.25">
      <c r="A197" s="1412" t="s">
        <v>6327</v>
      </c>
    </row>
    <row r="198" spans="1:4" ht="15.5" x14ac:dyDescent="0.25">
      <c r="A198" s="1412"/>
    </row>
    <row r="199" spans="1:4" ht="46.5" x14ac:dyDescent="0.25">
      <c r="A199" s="1412" t="s">
        <v>15564</v>
      </c>
    </row>
    <row r="200" spans="1:4" ht="15.5" x14ac:dyDescent="0.25">
      <c r="A200" s="1412"/>
    </row>
    <row r="201" spans="1:4" ht="46.5" x14ac:dyDescent="0.25">
      <c r="A201" s="1412" t="s">
        <v>15565</v>
      </c>
    </row>
    <row r="202" spans="1:4" ht="15.5" x14ac:dyDescent="0.25">
      <c r="A202" s="1412"/>
      <c r="C202" s="1415"/>
      <c r="D202" s="1415"/>
    </row>
    <row r="203" spans="1:4" ht="46.5" x14ac:dyDescent="0.25">
      <c r="A203" s="1412" t="s">
        <v>15566</v>
      </c>
    </row>
    <row r="204" spans="1:4" ht="15.5" x14ac:dyDescent="0.25">
      <c r="A204" s="1416"/>
    </row>
    <row r="205" spans="1:4" ht="15.5" x14ac:dyDescent="0.25">
      <c r="A205" s="1412" t="s">
        <v>6328</v>
      </c>
    </row>
    <row r="206" spans="1:4" ht="15.5" x14ac:dyDescent="0.25">
      <c r="A206" s="1412"/>
    </row>
    <row r="207" spans="1:4" ht="15.5" x14ac:dyDescent="0.25">
      <c r="A207" s="1412" t="s">
        <v>6329</v>
      </c>
    </row>
    <row r="208" spans="1:4" ht="15.5" x14ac:dyDescent="0.25">
      <c r="A208" s="1412"/>
    </row>
    <row r="209" spans="1:1" ht="15.5" x14ac:dyDescent="0.25">
      <c r="A209" s="1412"/>
    </row>
    <row r="210" spans="1:1" ht="15.5" x14ac:dyDescent="0.25">
      <c r="A210" s="1412" t="s">
        <v>6336</v>
      </c>
    </row>
    <row r="211" spans="1:1" ht="15.5" x14ac:dyDescent="0.25">
      <c r="A211" s="1412"/>
    </row>
    <row r="212" spans="1:1" ht="15" x14ac:dyDescent="0.25">
      <c r="A212" s="1413" t="s">
        <v>6337</v>
      </c>
    </row>
    <row r="213" spans="1:1" ht="15.5" x14ac:dyDescent="0.25">
      <c r="A213" s="1412"/>
    </row>
    <row r="214" spans="1:1" ht="15" x14ac:dyDescent="0.25">
      <c r="A214" s="1320"/>
    </row>
    <row r="215" spans="1:1" ht="15.5" x14ac:dyDescent="0.25">
      <c r="A215" s="1319" t="s">
        <v>6347</v>
      </c>
    </row>
    <row r="216" spans="1:1" ht="15.5" x14ac:dyDescent="0.25">
      <c r="A216" s="1414"/>
    </row>
    <row r="217" spans="1:1" ht="15.5" x14ac:dyDescent="0.25">
      <c r="A217" s="1414" t="s">
        <v>6348</v>
      </c>
    </row>
    <row r="218" spans="1:1" ht="15.5" x14ac:dyDescent="0.25">
      <c r="A218" s="1319"/>
    </row>
    <row r="219" spans="1:1" ht="15" x14ac:dyDescent="0.25">
      <c r="A219" s="1320"/>
    </row>
    <row r="220" spans="1:1" ht="15.5" x14ac:dyDescent="0.25">
      <c r="A220" s="1319" t="s">
        <v>7690</v>
      </c>
    </row>
    <row r="221" spans="1:1" ht="30" x14ac:dyDescent="0.25">
      <c r="A221" s="1320" t="s">
        <v>15567</v>
      </c>
    </row>
    <row r="222" spans="1:1" ht="15" x14ac:dyDescent="0.25">
      <c r="A222" s="1320"/>
    </row>
    <row r="223" spans="1:1" ht="15" x14ac:dyDescent="0.25">
      <c r="A223" s="1320" t="s">
        <v>15568</v>
      </c>
    </row>
    <row r="224" spans="1:1" ht="15.5" x14ac:dyDescent="0.25">
      <c r="A224" s="1412"/>
    </row>
    <row r="225" spans="1:4" ht="15.5" x14ac:dyDescent="0.25">
      <c r="A225" s="1412" t="s">
        <v>6332</v>
      </c>
    </row>
    <row r="226" spans="1:4" ht="15.5" x14ac:dyDescent="0.25">
      <c r="A226" s="1412" t="s">
        <v>6333</v>
      </c>
    </row>
    <row r="227" spans="1:4" ht="15.5" x14ac:dyDescent="0.25">
      <c r="A227" s="1412" t="s">
        <v>6334</v>
      </c>
    </row>
    <row r="228" spans="1:4" ht="15.5" x14ac:dyDescent="0.25">
      <c r="A228" s="1412" t="s">
        <v>6338</v>
      </c>
    </row>
    <row r="229" spans="1:4" ht="15.5" x14ac:dyDescent="0.25">
      <c r="A229" s="1412" t="s">
        <v>6339</v>
      </c>
    </row>
    <row r="230" spans="1:4" ht="15.5" x14ac:dyDescent="0.25">
      <c r="A230" s="1412" t="s">
        <v>6340</v>
      </c>
    </row>
    <row r="231" spans="1:4" ht="15.5" x14ac:dyDescent="0.25">
      <c r="A231" s="1412" t="s">
        <v>6341</v>
      </c>
    </row>
    <row r="232" spans="1:4" ht="15.5" x14ac:dyDescent="0.25">
      <c r="A232" s="1412" t="s">
        <v>6342</v>
      </c>
    </row>
    <row r="233" spans="1:4" ht="15.5" x14ac:dyDescent="0.25">
      <c r="A233" s="1412"/>
    </row>
    <row r="234" spans="1:4" ht="15.5" x14ac:dyDescent="0.25">
      <c r="A234" s="1412" t="s">
        <v>6343</v>
      </c>
      <c r="C234" s="1415"/>
      <c r="D234" s="1415"/>
    </row>
    <row r="235" spans="1:4" ht="15.5" x14ac:dyDescent="0.25">
      <c r="A235" s="1412"/>
    </row>
    <row r="236" spans="1:4" ht="15.5" x14ac:dyDescent="0.25">
      <c r="A236" s="1416" t="s">
        <v>6344</v>
      </c>
    </row>
    <row r="237" spans="1:4" ht="15.5" x14ac:dyDescent="0.25">
      <c r="A237" s="1412"/>
    </row>
    <row r="238" spans="1:4" ht="15.5" x14ac:dyDescent="0.25">
      <c r="A238" s="1412" t="s">
        <v>4707</v>
      </c>
    </row>
    <row r="239" spans="1:4" ht="15.5" x14ac:dyDescent="0.25">
      <c r="A239" s="1412" t="s">
        <v>6345</v>
      </c>
    </row>
    <row r="240" spans="1:4" ht="15.5" x14ac:dyDescent="0.25">
      <c r="A240" s="1412"/>
    </row>
    <row r="241" spans="1:1" ht="15.5" x14ac:dyDescent="0.25">
      <c r="A241" s="1412" t="s">
        <v>6346</v>
      </c>
    </row>
    <row r="242" spans="1:1" ht="15.5" x14ac:dyDescent="0.25">
      <c r="A242" s="1412"/>
    </row>
    <row r="243" spans="1:1" ht="15.5" x14ac:dyDescent="0.25">
      <c r="A243" s="1412"/>
    </row>
    <row r="244" spans="1:1" ht="15" x14ac:dyDescent="0.25">
      <c r="A244" s="1413" t="s">
        <v>6347</v>
      </c>
    </row>
    <row r="245" spans="1:1" ht="15.5" x14ac:dyDescent="0.25">
      <c r="A245" s="1412"/>
    </row>
    <row r="246" spans="1:1" ht="15" x14ac:dyDescent="0.25">
      <c r="A246" s="1320" t="s">
        <v>6348</v>
      </c>
    </row>
    <row r="247" spans="1:1" ht="15.5" x14ac:dyDescent="0.25">
      <c r="A247" s="1319"/>
    </row>
    <row r="248" spans="1:1" ht="15.5" x14ac:dyDescent="0.25">
      <c r="A248" s="1414" t="s">
        <v>6349</v>
      </c>
    </row>
    <row r="249" spans="1:1" ht="15.5" x14ac:dyDescent="0.25">
      <c r="A249" s="1319"/>
    </row>
    <row r="250" spans="1:1" ht="15" x14ac:dyDescent="0.25">
      <c r="A250" s="1320" t="s">
        <v>6350</v>
      </c>
    </row>
    <row r="251" spans="1:1" ht="15.5" x14ac:dyDescent="0.25">
      <c r="A251" s="1319" t="s">
        <v>6351</v>
      </c>
    </row>
    <row r="252" spans="1:1" ht="15" x14ac:dyDescent="0.25">
      <c r="A252" s="1320" t="s">
        <v>6330</v>
      </c>
    </row>
    <row r="253" spans="1:1" ht="15" x14ac:dyDescent="0.25">
      <c r="A253" s="1320" t="s">
        <v>6352</v>
      </c>
    </row>
    <row r="254" spans="1:1" ht="15" x14ac:dyDescent="0.25">
      <c r="A254" s="1320" t="s">
        <v>6331</v>
      </c>
    </row>
    <row r="255" spans="1:1" ht="15.5" x14ac:dyDescent="0.25">
      <c r="A255" s="1412"/>
    </row>
    <row r="256" spans="1:1" ht="15.5" x14ac:dyDescent="0.25">
      <c r="A256" s="1412" t="s">
        <v>6332</v>
      </c>
    </row>
    <row r="257" spans="1:4" ht="15.5" x14ac:dyDescent="0.25">
      <c r="A257" s="1412" t="s">
        <v>6333</v>
      </c>
    </row>
    <row r="258" spans="1:4" ht="15.5" x14ac:dyDescent="0.25">
      <c r="A258" s="1412" t="s">
        <v>6334</v>
      </c>
    </row>
    <row r="259" spans="1:4" ht="15.5" x14ac:dyDescent="0.25">
      <c r="A259" s="1412" t="s">
        <v>6338</v>
      </c>
    </row>
    <row r="260" spans="1:4" ht="15.5" x14ac:dyDescent="0.25">
      <c r="A260" s="1412" t="s">
        <v>6353</v>
      </c>
    </row>
    <row r="261" spans="1:4" ht="15.5" x14ac:dyDescent="0.25">
      <c r="A261" s="1412" t="s">
        <v>6354</v>
      </c>
    </row>
    <row r="262" spans="1:4" ht="15.5" x14ac:dyDescent="0.25">
      <c r="A262" s="1412" t="s">
        <v>6355</v>
      </c>
    </row>
    <row r="263" spans="1:4" ht="15.5" x14ac:dyDescent="0.25">
      <c r="A263" s="1412"/>
    </row>
    <row r="264" spans="1:4" ht="15.5" x14ac:dyDescent="0.25">
      <c r="A264" s="1412"/>
    </row>
    <row r="265" spans="1:4" ht="15.5" x14ac:dyDescent="0.25">
      <c r="A265" s="1412" t="s">
        <v>6356</v>
      </c>
      <c r="C265" s="1415"/>
      <c r="D265" s="1415"/>
    </row>
    <row r="266" spans="1:4" ht="15.5" x14ac:dyDescent="0.25">
      <c r="A266" s="1412"/>
    </row>
    <row r="267" spans="1:4" ht="15.5" x14ac:dyDescent="0.25">
      <c r="A267" s="1416" t="s">
        <v>6344</v>
      </c>
    </row>
    <row r="268" spans="1:4" ht="15.5" x14ac:dyDescent="0.25">
      <c r="A268" s="1412"/>
    </row>
    <row r="269" spans="1:4" ht="15.5" x14ac:dyDescent="0.25">
      <c r="A269" s="1412"/>
    </row>
    <row r="270" spans="1:4" ht="15.5" x14ac:dyDescent="0.25">
      <c r="A270" s="1412"/>
    </row>
    <row r="271" spans="1:4" ht="15.5" x14ac:dyDescent="0.25">
      <c r="A271" s="1412" t="s">
        <v>4707</v>
      </c>
    </row>
    <row r="272" spans="1:4" ht="15.5" x14ac:dyDescent="0.25">
      <c r="A272" s="1412" t="s">
        <v>6335</v>
      </c>
    </row>
    <row r="273" spans="1:1" ht="15.5" x14ac:dyDescent="0.25">
      <c r="A273" s="1412"/>
    </row>
    <row r="274" spans="1:1" ht="15.5" x14ac:dyDescent="0.25">
      <c r="A274" s="1412"/>
    </row>
    <row r="275" spans="1:1" ht="15.5" x14ac:dyDescent="0.25">
      <c r="A275" s="1412"/>
    </row>
    <row r="276" spans="1:1" ht="15.5" x14ac:dyDescent="0.25">
      <c r="A276" s="1412"/>
    </row>
    <row r="277" spans="1:1" ht="15.5" x14ac:dyDescent="0.25">
      <c r="A277" s="1412"/>
    </row>
    <row r="278" spans="1:1" ht="15.5" x14ac:dyDescent="0.25">
      <c r="A278" s="1412"/>
    </row>
    <row r="279" spans="1:1" ht="15.5" x14ac:dyDescent="0.25">
      <c r="A279" s="1412"/>
    </row>
    <row r="280" spans="1:1" ht="15.5" x14ac:dyDescent="0.25">
      <c r="A280" s="1412"/>
    </row>
    <row r="281" spans="1:1" ht="15.5" x14ac:dyDescent="0.25">
      <c r="A281" s="1412"/>
    </row>
    <row r="282" spans="1:1" ht="15.5" x14ac:dyDescent="0.25">
      <c r="A282" s="1412"/>
    </row>
    <row r="283" spans="1:1" ht="15" x14ac:dyDescent="0.25">
      <c r="A283" s="1413" t="s">
        <v>3397</v>
      </c>
    </row>
    <row r="284" spans="1:1" ht="15.5" x14ac:dyDescent="0.25">
      <c r="A284" s="1412"/>
    </row>
    <row r="285" spans="1:1" ht="31" x14ac:dyDescent="0.25">
      <c r="A285" s="1417" t="s">
        <v>15569</v>
      </c>
    </row>
    <row r="286" spans="1:1" ht="15.5" x14ac:dyDescent="0.25">
      <c r="A286" s="1412"/>
    </row>
    <row r="287" spans="1:1" ht="15.5" x14ac:dyDescent="0.25">
      <c r="A287" s="1417" t="s">
        <v>15570</v>
      </c>
    </row>
    <row r="288" spans="1:1" ht="15.5" x14ac:dyDescent="0.25">
      <c r="A288" s="1360"/>
    </row>
    <row r="289" spans="1:1" ht="15.5" x14ac:dyDescent="0.25">
      <c r="A289" s="1360"/>
    </row>
    <row r="290" spans="1:1" ht="15.5" x14ac:dyDescent="0.25">
      <c r="A290" s="1360"/>
    </row>
    <row r="291" spans="1:1" ht="15.5" x14ac:dyDescent="0.25">
      <c r="A291" s="1360"/>
    </row>
    <row r="292" spans="1:1" ht="15.5" x14ac:dyDescent="0.25">
      <c r="A292" s="1360"/>
    </row>
    <row r="293" spans="1:1" ht="15.5" x14ac:dyDescent="0.25">
      <c r="A293" s="1360"/>
    </row>
    <row r="294" spans="1:1" ht="15.5" x14ac:dyDescent="0.25">
      <c r="A294" s="1360"/>
    </row>
    <row r="295" spans="1:1" ht="15.5" x14ac:dyDescent="0.25">
      <c r="A295" s="1360"/>
    </row>
    <row r="296" spans="1:1" ht="15.5" x14ac:dyDescent="0.25">
      <c r="A296" s="1360"/>
    </row>
    <row r="297" spans="1:1" ht="15.5" x14ac:dyDescent="0.25">
      <c r="A297" s="1360"/>
    </row>
    <row r="298" spans="1:1" ht="15.5" x14ac:dyDescent="0.25">
      <c r="A298" s="1360"/>
    </row>
    <row r="299" spans="1:1" ht="15.5" x14ac:dyDescent="0.25">
      <c r="A299" s="1360"/>
    </row>
    <row r="300" spans="1:1" ht="15.5" x14ac:dyDescent="0.25">
      <c r="A300" s="1360"/>
    </row>
    <row r="301" spans="1:1" ht="15.5" x14ac:dyDescent="0.25">
      <c r="A301" s="1360"/>
    </row>
    <row r="302" spans="1:1" ht="15.5" x14ac:dyDescent="0.25">
      <c r="A302" s="1360"/>
    </row>
    <row r="303" spans="1:1" ht="15.5" x14ac:dyDescent="0.25">
      <c r="A303" s="1360"/>
    </row>
    <row r="304" spans="1:1" ht="15.5" x14ac:dyDescent="0.25">
      <c r="A304" s="1360"/>
    </row>
    <row r="305" spans="1:1" ht="15.5" x14ac:dyDescent="0.25">
      <c r="A305" s="1360"/>
    </row>
    <row r="306" spans="1:1" ht="15.5" x14ac:dyDescent="0.25">
      <c r="A306" s="1360"/>
    </row>
    <row r="307" spans="1:1" ht="15.5" x14ac:dyDescent="0.25">
      <c r="A307" s="1360"/>
    </row>
    <row r="308" spans="1:1" ht="15.5" x14ac:dyDescent="0.25">
      <c r="A308" s="1360"/>
    </row>
    <row r="309" spans="1:1" ht="15.5" x14ac:dyDescent="0.25">
      <c r="A309" s="1360"/>
    </row>
    <row r="310" spans="1:1" ht="15.5" x14ac:dyDescent="0.25">
      <c r="A310" s="1360"/>
    </row>
    <row r="311" spans="1:1" ht="15.5" x14ac:dyDescent="0.25">
      <c r="A311" s="1360"/>
    </row>
    <row r="312" spans="1:1" ht="15.5" x14ac:dyDescent="0.25">
      <c r="A312" s="1360"/>
    </row>
    <row r="313" spans="1:1" ht="15.5" x14ac:dyDescent="0.25">
      <c r="A313" s="1360"/>
    </row>
    <row r="314" spans="1:1" ht="15.5" x14ac:dyDescent="0.25">
      <c r="A314" s="1360"/>
    </row>
    <row r="315" spans="1:1" ht="15.5" x14ac:dyDescent="0.25">
      <c r="A315" s="1360"/>
    </row>
    <row r="316" spans="1:1" ht="15.5" x14ac:dyDescent="0.25">
      <c r="A316" s="1360"/>
    </row>
    <row r="317" spans="1:1" ht="15.5" x14ac:dyDescent="0.25">
      <c r="A317" s="1360"/>
    </row>
    <row r="318" spans="1:1" ht="15.5" x14ac:dyDescent="0.25">
      <c r="A318" s="1360"/>
    </row>
    <row r="319" spans="1:1" ht="15.5" x14ac:dyDescent="0.25">
      <c r="A319" s="1360"/>
    </row>
    <row r="320" spans="1:1" ht="15.5" x14ac:dyDescent="0.25">
      <c r="A320" s="1360"/>
    </row>
    <row r="321" spans="1:1" ht="15.5" x14ac:dyDescent="0.25">
      <c r="A321" s="1360"/>
    </row>
    <row r="322" spans="1:1" ht="15.5" x14ac:dyDescent="0.25">
      <c r="A322" s="1360"/>
    </row>
    <row r="323" spans="1:1" ht="15.5" x14ac:dyDescent="0.25">
      <c r="A323" s="1360"/>
    </row>
    <row r="324" spans="1:1" ht="15.5" x14ac:dyDescent="0.25">
      <c r="A324" s="1360"/>
    </row>
    <row r="325" spans="1:1" ht="15.5" x14ac:dyDescent="0.25">
      <c r="A325" s="1360"/>
    </row>
    <row r="326" spans="1:1" ht="15.5" x14ac:dyDescent="0.25">
      <c r="A326" s="1360"/>
    </row>
    <row r="327" spans="1:1" ht="15.5" x14ac:dyDescent="0.25">
      <c r="A327" s="1360"/>
    </row>
    <row r="328" spans="1:1" ht="15.5" x14ac:dyDescent="0.25">
      <c r="A328" s="1360"/>
    </row>
    <row r="329" spans="1:1" ht="15.5" x14ac:dyDescent="0.25">
      <c r="A329" s="1360"/>
    </row>
    <row r="330" spans="1:1" ht="15.5" x14ac:dyDescent="0.25">
      <c r="A330" s="1360"/>
    </row>
    <row r="331" spans="1:1" ht="15.5" x14ac:dyDescent="0.25">
      <c r="A331" s="1360"/>
    </row>
    <row r="332" spans="1:1" ht="15.5" x14ac:dyDescent="0.25">
      <c r="A332" s="1360"/>
    </row>
    <row r="333" spans="1:1" ht="15.5" x14ac:dyDescent="0.25">
      <c r="A333" s="1360"/>
    </row>
    <row r="334" spans="1:1" ht="15.5" x14ac:dyDescent="0.25">
      <c r="A334" s="1360"/>
    </row>
    <row r="335" spans="1:1" ht="15.5" x14ac:dyDescent="0.25">
      <c r="A335" s="1360"/>
    </row>
    <row r="336" spans="1:1" ht="15.5" x14ac:dyDescent="0.25">
      <c r="A336" s="1360"/>
    </row>
    <row r="337" spans="1:1" ht="15.5" x14ac:dyDescent="0.25">
      <c r="A337" s="1360"/>
    </row>
    <row r="338" spans="1:1" ht="15.5" x14ac:dyDescent="0.25">
      <c r="A338" s="1360"/>
    </row>
    <row r="339" spans="1:1" ht="15.5" x14ac:dyDescent="0.25">
      <c r="A339" s="1360"/>
    </row>
    <row r="340" spans="1:1" ht="15.5" x14ac:dyDescent="0.25">
      <c r="A340" s="1360"/>
    </row>
    <row r="341" spans="1:1" ht="15.5" x14ac:dyDescent="0.25">
      <c r="A341" s="1360"/>
    </row>
    <row r="342" spans="1:1" ht="15.5" x14ac:dyDescent="0.25">
      <c r="A342" s="1360"/>
    </row>
    <row r="343" spans="1:1" ht="15.5" x14ac:dyDescent="0.25">
      <c r="A343" s="1360"/>
    </row>
    <row r="344" spans="1:1" ht="15.5" x14ac:dyDescent="0.25">
      <c r="A344" s="1360"/>
    </row>
    <row r="345" spans="1:1" ht="15.5" x14ac:dyDescent="0.25">
      <c r="A345" s="1360"/>
    </row>
    <row r="346" spans="1:1" ht="15.5" x14ac:dyDescent="0.25">
      <c r="A346" s="1360"/>
    </row>
    <row r="347" spans="1:1" ht="15.5" x14ac:dyDescent="0.25">
      <c r="A347" s="1360"/>
    </row>
    <row r="348" spans="1:1" ht="15.5" x14ac:dyDescent="0.25">
      <c r="A348" s="1360"/>
    </row>
    <row r="349" spans="1:1" ht="15.5" x14ac:dyDescent="0.25">
      <c r="A349" s="1360"/>
    </row>
    <row r="350" spans="1:1" ht="15.5" x14ac:dyDescent="0.25">
      <c r="A350" s="1360"/>
    </row>
    <row r="351" spans="1:1" ht="15.5" x14ac:dyDescent="0.25">
      <c r="A351" s="1360"/>
    </row>
    <row r="352" spans="1:1" ht="15.5" x14ac:dyDescent="0.25">
      <c r="A352" s="1360"/>
    </row>
    <row r="353" spans="1:1" ht="15.5" x14ac:dyDescent="0.25">
      <c r="A353" s="1360"/>
    </row>
    <row r="354" spans="1:1" ht="15.5" x14ac:dyDescent="0.25">
      <c r="A354" s="1360"/>
    </row>
    <row r="355" spans="1:1" ht="15.5" x14ac:dyDescent="0.25">
      <c r="A355" s="1360"/>
    </row>
    <row r="356" spans="1:1" ht="15.5" x14ac:dyDescent="0.25">
      <c r="A356" s="1360"/>
    </row>
    <row r="357" spans="1:1" ht="15.5" x14ac:dyDescent="0.25">
      <c r="A357" s="1360"/>
    </row>
    <row r="358" spans="1:1" ht="15.5" x14ac:dyDescent="0.25">
      <c r="A358" s="1360"/>
    </row>
    <row r="359" spans="1:1" ht="15.5" x14ac:dyDescent="0.25">
      <c r="A359" s="1360"/>
    </row>
    <row r="360" spans="1:1" ht="15.5" x14ac:dyDescent="0.25">
      <c r="A360" s="1360"/>
    </row>
    <row r="361" spans="1:1" ht="15.5" x14ac:dyDescent="0.25">
      <c r="A361" s="1360"/>
    </row>
    <row r="362" spans="1:1" ht="15.5" x14ac:dyDescent="0.25">
      <c r="A362" s="1360"/>
    </row>
    <row r="363" spans="1:1" ht="15.5" x14ac:dyDescent="0.25">
      <c r="A363" s="1360"/>
    </row>
    <row r="364" spans="1:1" ht="15.5" x14ac:dyDescent="0.25">
      <c r="A364" s="1360"/>
    </row>
    <row r="365" spans="1:1" ht="15.5" x14ac:dyDescent="0.25">
      <c r="A365" s="1360"/>
    </row>
    <row r="366" spans="1:1" ht="15.5" x14ac:dyDescent="0.25">
      <c r="A366" s="1360"/>
    </row>
    <row r="367" spans="1:1" ht="15.5" x14ac:dyDescent="0.25">
      <c r="A367" s="1360"/>
    </row>
    <row r="368" spans="1:1" ht="15.5" x14ac:dyDescent="0.25">
      <c r="A368" s="1360"/>
    </row>
    <row r="369" spans="1:1" ht="15.5" x14ac:dyDescent="0.25">
      <c r="A369" s="1360"/>
    </row>
    <row r="370" spans="1:1" ht="15.5" x14ac:dyDescent="0.25">
      <c r="A370" s="1360"/>
    </row>
    <row r="371" spans="1:1" ht="15.5" x14ac:dyDescent="0.25">
      <c r="A371" s="1360"/>
    </row>
    <row r="372" spans="1:1" ht="15.5" x14ac:dyDescent="0.25">
      <c r="A372" s="1360"/>
    </row>
    <row r="373" spans="1:1" ht="15.5" x14ac:dyDescent="0.25">
      <c r="A373" s="1360"/>
    </row>
    <row r="374" spans="1:1" ht="15.5" x14ac:dyDescent="0.25">
      <c r="A374" s="1360"/>
    </row>
    <row r="375" spans="1:1" ht="15.5" x14ac:dyDescent="0.25">
      <c r="A375" s="1360"/>
    </row>
    <row r="376" spans="1:1" ht="15.5" x14ac:dyDescent="0.25">
      <c r="A376" s="1360"/>
    </row>
    <row r="377" spans="1:1" ht="15.5" x14ac:dyDescent="0.25">
      <c r="A377" s="1360"/>
    </row>
    <row r="378" spans="1:1" ht="15.5" x14ac:dyDescent="0.25">
      <c r="A378" s="1360"/>
    </row>
    <row r="379" spans="1:1" ht="15.5" x14ac:dyDescent="0.25">
      <c r="A379" s="1360"/>
    </row>
    <row r="380" spans="1:1" ht="15.5" x14ac:dyDescent="0.25">
      <c r="A380" s="1360"/>
    </row>
    <row r="381" spans="1:1" ht="15.5" x14ac:dyDescent="0.25">
      <c r="A381" s="1360"/>
    </row>
    <row r="382" spans="1:1" ht="15.5" x14ac:dyDescent="0.25">
      <c r="A382" s="1360"/>
    </row>
    <row r="383" spans="1:1" ht="15.5" x14ac:dyDescent="0.25">
      <c r="A383" s="1360"/>
    </row>
    <row r="384" spans="1:1" ht="15.5" x14ac:dyDescent="0.25">
      <c r="A384" s="1360"/>
    </row>
    <row r="385" spans="1:1" ht="15.5" x14ac:dyDescent="0.25">
      <c r="A385" s="1360"/>
    </row>
    <row r="386" spans="1:1" ht="15.5" x14ac:dyDescent="0.25">
      <c r="A386" s="1360"/>
    </row>
    <row r="387" spans="1:1" ht="15.5" x14ac:dyDescent="0.25">
      <c r="A387" s="1360"/>
    </row>
    <row r="388" spans="1:1" ht="15.5" x14ac:dyDescent="0.25">
      <c r="A388" s="1360"/>
    </row>
    <row r="389" spans="1:1" ht="15.5" x14ac:dyDescent="0.25">
      <c r="A389" s="1360"/>
    </row>
    <row r="390" spans="1:1" ht="15.5" x14ac:dyDescent="0.25">
      <c r="A390" s="1360"/>
    </row>
    <row r="391" spans="1:1" ht="15.5" x14ac:dyDescent="0.25">
      <c r="A391" s="1360"/>
    </row>
    <row r="392" spans="1:1" ht="15.5" x14ac:dyDescent="0.25">
      <c r="A392" s="1360"/>
    </row>
    <row r="393" spans="1:1" ht="15.5" x14ac:dyDescent="0.25">
      <c r="A393" s="1360"/>
    </row>
    <row r="394" spans="1:1" ht="15.5" x14ac:dyDescent="0.25">
      <c r="A394" s="1360"/>
    </row>
    <row r="395" spans="1:1" ht="15.5" x14ac:dyDescent="0.25">
      <c r="A395" s="1360"/>
    </row>
    <row r="396" spans="1:1" ht="15.5" x14ac:dyDescent="0.25">
      <c r="A396" s="1360"/>
    </row>
    <row r="397" spans="1:1" ht="15.5" x14ac:dyDescent="0.25">
      <c r="A397" s="1360"/>
    </row>
    <row r="398" spans="1:1" ht="15.5" x14ac:dyDescent="0.25">
      <c r="A398" s="1360"/>
    </row>
    <row r="399" spans="1:1" ht="15.5" x14ac:dyDescent="0.25">
      <c r="A399" s="1360"/>
    </row>
    <row r="400" spans="1:1" ht="15.5" x14ac:dyDescent="0.25">
      <c r="A400" s="1360"/>
    </row>
    <row r="401" spans="1:1" ht="15.5" x14ac:dyDescent="0.25">
      <c r="A401" s="1360"/>
    </row>
    <row r="402" spans="1:1" ht="15.5" x14ac:dyDescent="0.25">
      <c r="A402" s="1360"/>
    </row>
    <row r="403" spans="1:1" ht="15.5" x14ac:dyDescent="0.25">
      <c r="A403" s="1360"/>
    </row>
    <row r="404" spans="1:1" ht="15.5" x14ac:dyDescent="0.25">
      <c r="A404" s="1360"/>
    </row>
    <row r="405" spans="1:1" ht="15.5" x14ac:dyDescent="0.25">
      <c r="A405" s="1360"/>
    </row>
    <row r="406" spans="1:1" ht="15.5" x14ac:dyDescent="0.25">
      <c r="A406" s="1360"/>
    </row>
    <row r="407" spans="1:1" ht="15.5" x14ac:dyDescent="0.25">
      <c r="A407" s="1360"/>
    </row>
    <row r="408" spans="1:1" ht="15.5" x14ac:dyDescent="0.25">
      <c r="A408" s="1360"/>
    </row>
    <row r="409" spans="1:1" ht="15.5" x14ac:dyDescent="0.25">
      <c r="A409" s="1360"/>
    </row>
    <row r="410" spans="1:1" ht="15.5" x14ac:dyDescent="0.25">
      <c r="A410" s="1360"/>
    </row>
    <row r="411" spans="1:1" ht="15.5" x14ac:dyDescent="0.25">
      <c r="A411" s="1360"/>
    </row>
    <row r="412" spans="1:1" ht="15.5" x14ac:dyDescent="0.25">
      <c r="A412" s="1360"/>
    </row>
    <row r="413" spans="1:1" ht="15.5" x14ac:dyDescent="0.25">
      <c r="A413" s="1360"/>
    </row>
    <row r="414" spans="1:1" ht="15.5" x14ac:dyDescent="0.25">
      <c r="A414" s="1360"/>
    </row>
    <row r="415" spans="1:1" ht="15.5" x14ac:dyDescent="0.25">
      <c r="A415" s="1360"/>
    </row>
    <row r="416" spans="1:1" ht="15.5" x14ac:dyDescent="0.25">
      <c r="A416" s="1360"/>
    </row>
    <row r="417" spans="1:1" ht="15.5" x14ac:dyDescent="0.25">
      <c r="A417" s="1360"/>
    </row>
    <row r="418" spans="1:1" ht="15.5" x14ac:dyDescent="0.25">
      <c r="A418" s="1360"/>
    </row>
    <row r="419" spans="1:1" ht="15.5" x14ac:dyDescent="0.25">
      <c r="A419" s="1360"/>
    </row>
    <row r="420" spans="1:1" ht="15.5" x14ac:dyDescent="0.25">
      <c r="A420" s="1360"/>
    </row>
    <row r="421" spans="1:1" ht="15.5" x14ac:dyDescent="0.25">
      <c r="A421" s="1360"/>
    </row>
    <row r="422" spans="1:1" ht="15.5" x14ac:dyDescent="0.25">
      <c r="A422" s="1360"/>
    </row>
    <row r="423" spans="1:1" ht="15.5" x14ac:dyDescent="0.25">
      <c r="A423" s="1360"/>
    </row>
    <row r="424" spans="1:1" ht="15.5" x14ac:dyDescent="0.25">
      <c r="A424" s="1360"/>
    </row>
    <row r="425" spans="1:1" ht="15.5" x14ac:dyDescent="0.25">
      <c r="A425" s="1360"/>
    </row>
    <row r="426" spans="1:1" ht="15.5" x14ac:dyDescent="0.25">
      <c r="A426" s="1360"/>
    </row>
    <row r="427" spans="1:1" ht="15.5" x14ac:dyDescent="0.25">
      <c r="A427" s="1360"/>
    </row>
    <row r="428" spans="1:1" ht="15.5" x14ac:dyDescent="0.25">
      <c r="A428" s="1360"/>
    </row>
    <row r="429" spans="1:1" ht="15.5" x14ac:dyDescent="0.25">
      <c r="A429" s="1360"/>
    </row>
    <row r="430" spans="1:1" ht="15.5" x14ac:dyDescent="0.25">
      <c r="A430" s="1360"/>
    </row>
  </sheetData>
  <pageMargins left="0.7" right="0.7" top="0.78740157499999996" bottom="0.78740157499999996" header="0.3" footer="0.3"/>
  <pageSetup paperSize="9" orientation="portrait" horizontalDpi="1200"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2:D1201"/>
  <sheetViews>
    <sheetView topLeftCell="A221" workbookViewId="0"/>
  </sheetViews>
  <sheetFormatPr defaultColWidth="9.1796875" defaultRowHeight="15.5" x14ac:dyDescent="0.25"/>
  <cols>
    <col min="1" max="1" width="93.81640625" style="1402" customWidth="1"/>
    <col min="2" max="16384" width="9.1796875" style="1401"/>
  </cols>
  <sheetData>
    <row r="2" spans="1:4" ht="15" x14ac:dyDescent="0.25">
      <c r="A2" s="1418" t="s">
        <v>16377</v>
      </c>
    </row>
    <row r="3" spans="1:4" x14ac:dyDescent="0.25">
      <c r="A3" s="1419"/>
    </row>
    <row r="4" spans="1:4" x14ac:dyDescent="0.25">
      <c r="A4" s="1419"/>
    </row>
    <row r="5" spans="1:4" x14ac:dyDescent="0.25">
      <c r="A5" s="1419"/>
    </row>
    <row r="6" spans="1:4" x14ac:dyDescent="0.25">
      <c r="A6" s="1420" t="s">
        <v>16378</v>
      </c>
      <c r="B6" s="1421"/>
      <c r="C6" s="1421"/>
      <c r="D6" s="1421"/>
    </row>
    <row r="7" spans="1:4" x14ac:dyDescent="0.25">
      <c r="A7" s="1420" t="s">
        <v>16379</v>
      </c>
      <c r="B7" s="1421"/>
      <c r="C7" s="1421"/>
      <c r="D7" s="1421"/>
    </row>
    <row r="8" spans="1:4" x14ac:dyDescent="0.25">
      <c r="A8" s="1419"/>
      <c r="B8" s="1421"/>
      <c r="C8" s="1421"/>
      <c r="D8" s="1421"/>
    </row>
    <row r="9" spans="1:4" ht="30" x14ac:dyDescent="0.25">
      <c r="A9" s="1422" t="s">
        <v>16380</v>
      </c>
      <c r="B9" s="1421"/>
      <c r="C9" s="1421"/>
      <c r="D9" s="1421"/>
    </row>
    <row r="10" spans="1:4" ht="15" x14ac:dyDescent="0.25">
      <c r="A10" s="1423" t="s">
        <v>23421</v>
      </c>
      <c r="B10" s="1421"/>
      <c r="C10" s="1421"/>
      <c r="D10" s="1421"/>
    </row>
    <row r="11" spans="1:4" ht="62" x14ac:dyDescent="0.25">
      <c r="A11" s="1402" t="s">
        <v>16381</v>
      </c>
      <c r="B11" s="1421"/>
      <c r="C11" s="1421"/>
      <c r="D11" s="1421"/>
    </row>
    <row r="12" spans="1:4" x14ac:dyDescent="0.25">
      <c r="A12" s="1402" t="s">
        <v>6882</v>
      </c>
      <c r="B12" s="1421"/>
      <c r="C12" s="1421"/>
      <c r="D12" s="1421"/>
    </row>
    <row r="13" spans="1:4" x14ac:dyDescent="0.25">
      <c r="A13" s="1402" t="s">
        <v>3585</v>
      </c>
      <c r="B13" s="1421"/>
      <c r="C13" s="1421"/>
      <c r="D13" s="1421"/>
    </row>
    <row r="14" spans="1:4" x14ac:dyDescent="0.25">
      <c r="A14" s="1402" t="s">
        <v>3586</v>
      </c>
      <c r="B14" s="1421"/>
      <c r="C14" s="1421"/>
      <c r="D14" s="1421"/>
    </row>
    <row r="15" spans="1:4" x14ac:dyDescent="0.25">
      <c r="A15" s="1402" t="s">
        <v>3711</v>
      </c>
      <c r="B15" s="1421"/>
      <c r="C15" s="1421"/>
      <c r="D15" s="1421"/>
    </row>
    <row r="16" spans="1:4" x14ac:dyDescent="0.25">
      <c r="A16" s="1402" t="s">
        <v>721</v>
      </c>
      <c r="B16" s="1421"/>
      <c r="C16" s="1421"/>
      <c r="D16" s="1421"/>
    </row>
    <row r="17" spans="1:4" x14ac:dyDescent="0.25">
      <c r="A17" s="1402" t="s">
        <v>16382</v>
      </c>
      <c r="B17" s="1421"/>
      <c r="C17" s="1421"/>
      <c r="D17" s="1421"/>
    </row>
    <row r="18" spans="1:4" ht="46.5" x14ac:dyDescent="0.25">
      <c r="A18" s="1402" t="s">
        <v>16383</v>
      </c>
      <c r="B18" s="1421"/>
      <c r="C18" s="1421"/>
      <c r="D18" s="1421"/>
    </row>
    <row r="19" spans="1:4" ht="31" x14ac:dyDescent="0.25">
      <c r="A19" s="1402" t="s">
        <v>16384</v>
      </c>
      <c r="B19" s="1421"/>
      <c r="C19" s="1421"/>
      <c r="D19" s="1421"/>
    </row>
    <row r="20" spans="1:4" ht="62" x14ac:dyDescent="0.25">
      <c r="A20" s="1402" t="s">
        <v>16385</v>
      </c>
      <c r="B20" s="1421"/>
      <c r="C20" s="1421"/>
      <c r="D20" s="1421"/>
    </row>
    <row r="21" spans="1:4" ht="31" x14ac:dyDescent="0.25">
      <c r="A21" s="1402" t="s">
        <v>16386</v>
      </c>
      <c r="B21" s="1421"/>
      <c r="C21" s="1421"/>
      <c r="D21" s="1421"/>
    </row>
    <row r="22" spans="1:4" ht="62" x14ac:dyDescent="0.25">
      <c r="A22" s="1402" t="s">
        <v>16387</v>
      </c>
      <c r="B22" s="1421"/>
      <c r="C22" s="1421"/>
      <c r="D22" s="1421"/>
    </row>
    <row r="23" spans="1:4" ht="62" x14ac:dyDescent="0.25">
      <c r="A23" s="1402" t="s">
        <v>16388</v>
      </c>
      <c r="B23" s="1421"/>
      <c r="C23" s="1421"/>
      <c r="D23" s="1421"/>
    </row>
    <row r="24" spans="1:4" ht="31" x14ac:dyDescent="0.25">
      <c r="A24" s="1402" t="s">
        <v>16389</v>
      </c>
      <c r="B24" s="1421"/>
      <c r="C24" s="1421"/>
      <c r="D24" s="1421"/>
    </row>
    <row r="25" spans="1:4" x14ac:dyDescent="0.25">
      <c r="A25" s="1402" t="s">
        <v>16390</v>
      </c>
      <c r="B25" s="1421"/>
      <c r="C25" s="1421"/>
      <c r="D25" s="1421"/>
    </row>
    <row r="26" spans="1:4" ht="46.5" x14ac:dyDescent="0.25">
      <c r="A26" s="1402" t="s">
        <v>16391</v>
      </c>
      <c r="B26" s="1421"/>
      <c r="C26" s="1421"/>
      <c r="D26" s="1421"/>
    </row>
    <row r="27" spans="1:4" ht="46.5" x14ac:dyDescent="0.25">
      <c r="A27" s="1402" t="s">
        <v>16392</v>
      </c>
      <c r="B27" s="1421"/>
      <c r="C27" s="1421"/>
      <c r="D27" s="1421"/>
    </row>
    <row r="28" spans="1:4" ht="46.5" x14ac:dyDescent="0.25">
      <c r="A28" s="1402" t="s">
        <v>16393</v>
      </c>
      <c r="B28" s="1421"/>
      <c r="C28" s="1421"/>
      <c r="D28" s="1421"/>
    </row>
    <row r="29" spans="1:4" ht="46.5" x14ac:dyDescent="0.25">
      <c r="A29" s="1402" t="s">
        <v>16394</v>
      </c>
      <c r="B29" s="1421"/>
      <c r="C29" s="1421"/>
      <c r="D29" s="1421"/>
    </row>
    <row r="30" spans="1:4" ht="46.5" x14ac:dyDescent="0.25">
      <c r="A30" s="1402" t="s">
        <v>16395</v>
      </c>
      <c r="B30" s="1421"/>
      <c r="C30" s="1421"/>
      <c r="D30" s="1421"/>
    </row>
    <row r="31" spans="1:4" ht="46.5" x14ac:dyDescent="0.25">
      <c r="A31" s="1402" t="s">
        <v>16396</v>
      </c>
      <c r="B31" s="1421"/>
      <c r="C31" s="1421"/>
      <c r="D31" s="1421"/>
    </row>
    <row r="32" spans="1:4" x14ac:dyDescent="0.25">
      <c r="A32" s="1402" t="s">
        <v>3436</v>
      </c>
      <c r="B32" s="1421"/>
      <c r="C32" s="1421"/>
      <c r="D32" s="1421"/>
    </row>
    <row r="33" spans="1:4" ht="31" x14ac:dyDescent="0.25">
      <c r="A33" s="1402" t="s">
        <v>16397</v>
      </c>
      <c r="B33" s="1421"/>
      <c r="C33" s="1421"/>
      <c r="D33" s="1421"/>
    </row>
    <row r="34" spans="1:4" x14ac:dyDescent="0.25">
      <c r="A34" s="1402" t="s">
        <v>16398</v>
      </c>
      <c r="B34" s="1421"/>
      <c r="C34" s="1421"/>
      <c r="D34" s="1421"/>
    </row>
    <row r="35" spans="1:4" ht="31" x14ac:dyDescent="0.25">
      <c r="A35" s="1402" t="s">
        <v>16399</v>
      </c>
      <c r="B35" s="1421"/>
      <c r="C35" s="1421"/>
      <c r="D35" s="1421"/>
    </row>
    <row r="36" spans="1:4" x14ac:dyDescent="0.25">
      <c r="A36" s="1402" t="s">
        <v>16400</v>
      </c>
      <c r="B36" s="1421"/>
      <c r="C36" s="1421"/>
      <c r="D36" s="1421"/>
    </row>
    <row r="37" spans="1:4" x14ac:dyDescent="0.25">
      <c r="A37" s="1402" t="s">
        <v>3547</v>
      </c>
      <c r="B37" s="1421"/>
      <c r="C37" s="1421"/>
      <c r="D37" s="1421"/>
    </row>
    <row r="38" spans="1:4" x14ac:dyDescent="0.25">
      <c r="A38" s="1402" t="s">
        <v>16401</v>
      </c>
      <c r="B38" s="1421"/>
      <c r="C38" s="1421"/>
      <c r="D38" s="1421"/>
    </row>
    <row r="39" spans="1:4" ht="93" x14ac:dyDescent="0.25">
      <c r="A39" s="1402" t="s">
        <v>16402</v>
      </c>
      <c r="B39" s="1421"/>
      <c r="C39" s="1421"/>
      <c r="D39" s="1421"/>
    </row>
    <row r="40" spans="1:4" ht="62" x14ac:dyDescent="0.25">
      <c r="A40" s="1402" t="s">
        <v>16403</v>
      </c>
      <c r="B40" s="1421"/>
      <c r="C40" s="1421"/>
      <c r="D40" s="1421"/>
    </row>
    <row r="41" spans="1:4" x14ac:dyDescent="0.25">
      <c r="A41" s="1402" t="s">
        <v>16404</v>
      </c>
      <c r="B41" s="1421"/>
      <c r="C41" s="1421"/>
      <c r="D41" s="1421"/>
    </row>
    <row r="42" spans="1:4" x14ac:dyDescent="0.25">
      <c r="A42" s="1402" t="s">
        <v>16405</v>
      </c>
      <c r="B42" s="1421"/>
      <c r="C42" s="1421"/>
      <c r="D42" s="1421"/>
    </row>
    <row r="43" spans="1:4" x14ac:dyDescent="0.25">
      <c r="A43" s="1402" t="s">
        <v>16406</v>
      </c>
      <c r="B43" s="1421"/>
      <c r="C43" s="1421"/>
      <c r="D43" s="1421"/>
    </row>
    <row r="44" spans="1:4" ht="31" x14ac:dyDescent="0.25">
      <c r="A44" s="1402" t="s">
        <v>16407</v>
      </c>
      <c r="B44" s="1421"/>
      <c r="C44" s="1421"/>
      <c r="D44" s="1421"/>
    </row>
    <row r="45" spans="1:4" x14ac:dyDescent="0.25">
      <c r="A45" s="1402" t="s">
        <v>16408</v>
      </c>
      <c r="B45" s="1421"/>
      <c r="C45" s="1421"/>
      <c r="D45" s="1421"/>
    </row>
    <row r="46" spans="1:4" ht="31" x14ac:dyDescent="0.25">
      <c r="A46" s="1402" t="s">
        <v>16409</v>
      </c>
      <c r="B46" s="1421"/>
      <c r="C46" s="1421"/>
      <c r="D46" s="1421"/>
    </row>
    <row r="47" spans="1:4" x14ac:dyDescent="0.25">
      <c r="A47" s="1402" t="s">
        <v>16410</v>
      </c>
      <c r="B47" s="1421"/>
      <c r="C47" s="1421"/>
      <c r="D47" s="1421"/>
    </row>
    <row r="48" spans="1:4" x14ac:dyDescent="0.25">
      <c r="A48" s="1402" t="s">
        <v>16411</v>
      </c>
      <c r="B48" s="1421"/>
      <c r="C48" s="1421"/>
      <c r="D48" s="1421"/>
    </row>
    <row r="49" spans="1:4" x14ac:dyDescent="0.25">
      <c r="A49" s="1402" t="s">
        <v>16412</v>
      </c>
      <c r="B49" s="1421"/>
      <c r="C49" s="1421"/>
      <c r="D49" s="1421"/>
    </row>
    <row r="50" spans="1:4" x14ac:dyDescent="0.25">
      <c r="A50" s="1402" t="s">
        <v>16413</v>
      </c>
      <c r="B50" s="1421"/>
      <c r="C50" s="1421"/>
      <c r="D50" s="1421"/>
    </row>
    <row r="51" spans="1:4" x14ac:dyDescent="0.25">
      <c r="A51" s="1402" t="s">
        <v>16414</v>
      </c>
      <c r="B51" s="1421"/>
      <c r="C51" s="1421"/>
      <c r="D51" s="1421"/>
    </row>
    <row r="52" spans="1:4" x14ac:dyDescent="0.25">
      <c r="A52" s="1402" t="s">
        <v>16415</v>
      </c>
      <c r="B52" s="1421"/>
      <c r="C52" s="1421"/>
      <c r="D52" s="1421"/>
    </row>
    <row r="53" spans="1:4" ht="46.5" x14ac:dyDescent="0.25">
      <c r="A53" s="1402" t="s">
        <v>16416</v>
      </c>
      <c r="B53" s="1421"/>
      <c r="C53" s="1421"/>
      <c r="D53" s="1421"/>
    </row>
    <row r="54" spans="1:4" ht="31" x14ac:dyDescent="0.25">
      <c r="A54" s="1402" t="s">
        <v>16417</v>
      </c>
      <c r="B54" s="1421"/>
      <c r="C54" s="1421"/>
      <c r="D54" s="1421"/>
    </row>
    <row r="55" spans="1:4" ht="46.5" x14ac:dyDescent="0.25">
      <c r="A55" s="1402" t="s">
        <v>16418</v>
      </c>
      <c r="B55" s="1421"/>
      <c r="C55" s="1421"/>
      <c r="D55" s="1421"/>
    </row>
    <row r="56" spans="1:4" ht="31" x14ac:dyDescent="0.25">
      <c r="A56" s="1402" t="s">
        <v>16419</v>
      </c>
      <c r="B56" s="1421"/>
      <c r="C56" s="1421"/>
      <c r="D56" s="1421"/>
    </row>
    <row r="57" spans="1:4" ht="46.5" x14ac:dyDescent="0.25">
      <c r="A57" s="1402" t="s">
        <v>16420</v>
      </c>
      <c r="B57" s="1421"/>
      <c r="C57" s="1421"/>
      <c r="D57" s="1421"/>
    </row>
    <row r="58" spans="1:4" ht="46.5" x14ac:dyDescent="0.25">
      <c r="A58" s="1402" t="s">
        <v>16421</v>
      </c>
      <c r="B58" s="1421"/>
      <c r="C58" s="1421"/>
      <c r="D58" s="1421"/>
    </row>
    <row r="59" spans="1:4" ht="46.5" x14ac:dyDescent="0.25">
      <c r="A59" s="1402" t="s">
        <v>16422</v>
      </c>
      <c r="B59" s="1421"/>
      <c r="C59" s="1421"/>
      <c r="D59" s="1421"/>
    </row>
    <row r="60" spans="1:4" x14ac:dyDescent="0.25">
      <c r="A60" s="1402" t="s">
        <v>16423</v>
      </c>
      <c r="B60" s="1421"/>
      <c r="C60" s="1421"/>
      <c r="D60" s="1421"/>
    </row>
    <row r="61" spans="1:4" ht="62" x14ac:dyDescent="0.25">
      <c r="A61" s="1402" t="s">
        <v>16424</v>
      </c>
      <c r="B61" s="1421"/>
      <c r="C61" s="1421"/>
      <c r="D61" s="1421"/>
    </row>
    <row r="62" spans="1:4" ht="46.5" x14ac:dyDescent="0.25">
      <c r="A62" s="1402" t="s">
        <v>16425</v>
      </c>
      <c r="B62" s="1421"/>
      <c r="C62" s="1421"/>
      <c r="D62" s="1421"/>
    </row>
    <row r="63" spans="1:4" ht="46.5" x14ac:dyDescent="0.25">
      <c r="A63" s="1402" t="s">
        <v>16426</v>
      </c>
      <c r="B63" s="1421"/>
      <c r="C63" s="1421"/>
      <c r="D63" s="1421"/>
    </row>
    <row r="64" spans="1:4" ht="77.5" x14ac:dyDescent="0.25">
      <c r="A64" s="1402" t="s">
        <v>16427</v>
      </c>
      <c r="B64" s="1421"/>
      <c r="C64" s="1421"/>
      <c r="D64" s="1421"/>
    </row>
    <row r="65" spans="1:4" ht="77.5" x14ac:dyDescent="0.25">
      <c r="A65" s="1402" t="s">
        <v>16428</v>
      </c>
      <c r="B65" s="1421"/>
      <c r="C65" s="1421"/>
      <c r="D65" s="1421"/>
    </row>
    <row r="66" spans="1:4" x14ac:dyDescent="0.25">
      <c r="A66" s="1402" t="s">
        <v>3552</v>
      </c>
      <c r="B66" s="1421"/>
      <c r="C66" s="1421"/>
      <c r="D66" s="1421"/>
    </row>
    <row r="67" spans="1:4" x14ac:dyDescent="0.25">
      <c r="A67" s="1402" t="s">
        <v>16429</v>
      </c>
      <c r="B67" s="1421"/>
      <c r="C67" s="1421"/>
      <c r="D67" s="1421"/>
    </row>
    <row r="68" spans="1:4" x14ac:dyDescent="0.25">
      <c r="A68" s="1402" t="s">
        <v>16430</v>
      </c>
      <c r="B68" s="1421"/>
      <c r="C68" s="1421"/>
      <c r="D68" s="1421"/>
    </row>
    <row r="69" spans="1:4" ht="77.5" x14ac:dyDescent="0.25">
      <c r="A69" s="1402" t="s">
        <v>16431</v>
      </c>
      <c r="B69" s="1421"/>
      <c r="C69" s="1421"/>
      <c r="D69" s="1421"/>
    </row>
    <row r="70" spans="1:4" ht="62" x14ac:dyDescent="0.25">
      <c r="A70" s="1402" t="s">
        <v>16432</v>
      </c>
      <c r="B70" s="1421"/>
      <c r="C70" s="1421"/>
      <c r="D70" s="1421"/>
    </row>
    <row r="71" spans="1:4" ht="62" x14ac:dyDescent="0.25">
      <c r="A71" s="1402" t="s">
        <v>16433</v>
      </c>
      <c r="B71" s="1421"/>
      <c r="C71" s="1421"/>
      <c r="D71" s="1421"/>
    </row>
    <row r="72" spans="1:4" ht="31" x14ac:dyDescent="0.25">
      <c r="A72" s="1402" t="s">
        <v>16434</v>
      </c>
      <c r="B72" s="1421"/>
      <c r="C72" s="1421"/>
      <c r="D72" s="1421"/>
    </row>
    <row r="73" spans="1:4" x14ac:dyDescent="0.25">
      <c r="A73" s="1402" t="s">
        <v>2422</v>
      </c>
      <c r="B73" s="1421"/>
      <c r="C73" s="1421"/>
      <c r="D73" s="1421"/>
    </row>
    <row r="74" spans="1:4" ht="31" x14ac:dyDescent="0.25">
      <c r="A74" s="1402" t="s">
        <v>16435</v>
      </c>
      <c r="B74" s="1421"/>
      <c r="C74" s="1421"/>
      <c r="D74" s="1421"/>
    </row>
    <row r="75" spans="1:4" ht="46.5" x14ac:dyDescent="0.25">
      <c r="A75" s="1402" t="s">
        <v>16436</v>
      </c>
      <c r="B75" s="1421"/>
      <c r="C75" s="1421"/>
      <c r="D75" s="1421"/>
    </row>
    <row r="76" spans="1:4" x14ac:dyDescent="0.25">
      <c r="A76" s="1402" t="s">
        <v>16437</v>
      </c>
      <c r="B76" s="1421"/>
      <c r="C76" s="1421"/>
      <c r="D76" s="1421"/>
    </row>
    <row r="77" spans="1:4" x14ac:dyDescent="0.25">
      <c r="A77" s="1402" t="s">
        <v>16405</v>
      </c>
      <c r="B77" s="1421"/>
      <c r="C77" s="1421"/>
      <c r="D77" s="1421"/>
    </row>
    <row r="78" spans="1:4" x14ac:dyDescent="0.25">
      <c r="A78" s="1402" t="s">
        <v>16438</v>
      </c>
      <c r="B78" s="1421"/>
      <c r="C78" s="1421"/>
      <c r="D78" s="1421"/>
    </row>
    <row r="79" spans="1:4" ht="31" x14ac:dyDescent="0.25">
      <c r="A79" s="1402" t="s">
        <v>16407</v>
      </c>
      <c r="B79" s="1421"/>
      <c r="C79" s="1421"/>
      <c r="D79" s="1421"/>
    </row>
    <row r="80" spans="1:4" x14ac:dyDescent="0.25">
      <c r="A80" s="1402" t="s">
        <v>16439</v>
      </c>
      <c r="B80" s="1421"/>
      <c r="C80" s="1421"/>
      <c r="D80" s="1421"/>
    </row>
    <row r="81" spans="1:4" x14ac:dyDescent="0.25">
      <c r="A81" s="1402" t="s">
        <v>16440</v>
      </c>
      <c r="B81" s="1421"/>
      <c r="C81" s="1421"/>
      <c r="D81" s="1421"/>
    </row>
    <row r="82" spans="1:4" x14ac:dyDescent="0.25">
      <c r="A82" s="1402" t="s">
        <v>16441</v>
      </c>
      <c r="B82" s="1421"/>
      <c r="C82" s="1421"/>
      <c r="D82" s="1421"/>
    </row>
    <row r="83" spans="1:4" x14ac:dyDescent="0.25">
      <c r="A83" s="1402" t="s">
        <v>16442</v>
      </c>
      <c r="B83" s="1421"/>
      <c r="C83" s="1421"/>
      <c r="D83" s="1421"/>
    </row>
    <row r="84" spans="1:4" x14ac:dyDescent="0.25">
      <c r="A84" s="1402" t="s">
        <v>16443</v>
      </c>
      <c r="B84" s="1421"/>
      <c r="C84" s="1421"/>
      <c r="D84" s="1421"/>
    </row>
    <row r="85" spans="1:4" ht="31" x14ac:dyDescent="0.25">
      <c r="A85" s="1402" t="s">
        <v>16444</v>
      </c>
      <c r="B85" s="1421"/>
      <c r="C85" s="1421"/>
      <c r="D85" s="1421"/>
    </row>
    <row r="86" spans="1:4" x14ac:dyDescent="0.25">
      <c r="A86" s="1402" t="s">
        <v>16445</v>
      </c>
      <c r="B86" s="1421"/>
      <c r="C86" s="1421"/>
      <c r="D86" s="1421"/>
    </row>
    <row r="87" spans="1:4" x14ac:dyDescent="0.25">
      <c r="A87" s="1402" t="s">
        <v>16446</v>
      </c>
      <c r="B87" s="1421"/>
      <c r="C87" s="1421"/>
      <c r="D87" s="1421"/>
    </row>
    <row r="88" spans="1:4" x14ac:dyDescent="0.25">
      <c r="A88" s="1402" t="s">
        <v>16447</v>
      </c>
      <c r="B88" s="1421"/>
      <c r="C88" s="1421"/>
      <c r="D88" s="1421"/>
    </row>
    <row r="89" spans="1:4" x14ac:dyDescent="0.25">
      <c r="A89" s="1402" t="s">
        <v>16448</v>
      </c>
      <c r="B89" s="1421"/>
      <c r="C89" s="1421"/>
      <c r="D89" s="1421"/>
    </row>
    <row r="90" spans="1:4" x14ac:dyDescent="0.25">
      <c r="A90" s="1402" t="s">
        <v>16449</v>
      </c>
      <c r="B90" s="1421"/>
      <c r="C90" s="1421"/>
      <c r="D90" s="1421"/>
    </row>
    <row r="91" spans="1:4" x14ac:dyDescent="0.25">
      <c r="A91" s="1402" t="s">
        <v>16450</v>
      </c>
      <c r="B91" s="1421"/>
      <c r="C91" s="1421"/>
      <c r="D91" s="1421"/>
    </row>
    <row r="92" spans="1:4" x14ac:dyDescent="0.25">
      <c r="A92" s="1402" t="s">
        <v>16451</v>
      </c>
      <c r="B92" s="1421"/>
      <c r="C92" s="1421"/>
      <c r="D92" s="1421"/>
    </row>
    <row r="93" spans="1:4" x14ac:dyDescent="0.25">
      <c r="A93" s="1402" t="s">
        <v>16452</v>
      </c>
      <c r="B93" s="1421"/>
      <c r="C93" s="1421"/>
      <c r="D93" s="1421"/>
    </row>
    <row r="94" spans="1:4" x14ac:dyDescent="0.25">
      <c r="A94" s="1402" t="s">
        <v>2730</v>
      </c>
      <c r="B94" s="1421"/>
      <c r="C94" s="1421"/>
      <c r="D94" s="1421"/>
    </row>
    <row r="95" spans="1:4" x14ac:dyDescent="0.25">
      <c r="A95" s="1402" t="s">
        <v>16453</v>
      </c>
      <c r="B95" s="1421"/>
      <c r="C95" s="1421"/>
      <c r="D95" s="1421"/>
    </row>
    <row r="96" spans="1:4" ht="31" x14ac:dyDescent="0.25">
      <c r="A96" s="1402" t="s">
        <v>16454</v>
      </c>
      <c r="B96" s="1421"/>
      <c r="C96" s="1421"/>
      <c r="D96" s="1421"/>
    </row>
    <row r="97" spans="1:4" ht="62" x14ac:dyDescent="0.25">
      <c r="A97" s="1402" t="s">
        <v>16455</v>
      </c>
      <c r="B97" s="1421"/>
      <c r="C97" s="1421"/>
      <c r="D97" s="1421"/>
    </row>
    <row r="98" spans="1:4" ht="46.5" x14ac:dyDescent="0.25">
      <c r="A98" s="1402" t="s">
        <v>16456</v>
      </c>
      <c r="B98" s="1421"/>
      <c r="C98" s="1421"/>
      <c r="D98" s="1421"/>
    </row>
    <row r="99" spans="1:4" ht="46.5" x14ac:dyDescent="0.25">
      <c r="A99" s="1402" t="s">
        <v>16457</v>
      </c>
      <c r="B99" s="1421"/>
      <c r="C99" s="1421"/>
      <c r="D99" s="1421"/>
    </row>
    <row r="100" spans="1:4" ht="62" x14ac:dyDescent="0.25">
      <c r="A100" s="1402" t="s">
        <v>16458</v>
      </c>
      <c r="B100" s="1421"/>
      <c r="C100" s="1421"/>
      <c r="D100" s="1421"/>
    </row>
    <row r="101" spans="1:4" ht="46.5" x14ac:dyDescent="0.25">
      <c r="A101" s="1402" t="s">
        <v>23422</v>
      </c>
      <c r="B101" s="1421"/>
      <c r="C101" s="1421"/>
      <c r="D101" s="1421"/>
    </row>
    <row r="102" spans="1:4" ht="46.5" x14ac:dyDescent="0.25">
      <c r="A102" s="1402" t="s">
        <v>16459</v>
      </c>
      <c r="B102" s="1421"/>
      <c r="C102" s="1421"/>
      <c r="D102" s="1421"/>
    </row>
    <row r="103" spans="1:4" x14ac:dyDescent="0.25">
      <c r="A103" s="1402" t="s">
        <v>3797</v>
      </c>
      <c r="B103" s="1421"/>
      <c r="C103" s="1421"/>
      <c r="D103" s="1421"/>
    </row>
    <row r="104" spans="1:4" x14ac:dyDescent="0.25">
      <c r="A104" s="1402" t="s">
        <v>16460</v>
      </c>
      <c r="B104" s="1421"/>
      <c r="C104" s="1421"/>
      <c r="D104" s="1421"/>
    </row>
    <row r="105" spans="1:4" ht="46.5" x14ac:dyDescent="0.25">
      <c r="A105" s="1402" t="s">
        <v>16461</v>
      </c>
      <c r="B105" s="1421"/>
      <c r="C105" s="1421"/>
      <c r="D105" s="1421"/>
    </row>
    <row r="106" spans="1:4" ht="31" x14ac:dyDescent="0.25">
      <c r="A106" s="1402" t="s">
        <v>16462</v>
      </c>
      <c r="B106" s="1421"/>
      <c r="C106" s="1421"/>
      <c r="D106" s="1421"/>
    </row>
    <row r="107" spans="1:4" x14ac:dyDescent="0.25">
      <c r="A107" s="1402" t="s">
        <v>3965</v>
      </c>
      <c r="B107" s="1421"/>
      <c r="C107" s="1421"/>
      <c r="D107" s="1421"/>
    </row>
    <row r="108" spans="1:4" x14ac:dyDescent="0.25">
      <c r="A108" s="1402" t="s">
        <v>16463</v>
      </c>
      <c r="B108" s="1421"/>
      <c r="C108" s="1421"/>
      <c r="D108" s="1421"/>
    </row>
    <row r="109" spans="1:4" ht="139.5" x14ac:dyDescent="0.25">
      <c r="A109" s="1402" t="s">
        <v>16464</v>
      </c>
      <c r="B109" s="1421"/>
      <c r="C109" s="1421"/>
      <c r="D109" s="1421"/>
    </row>
    <row r="110" spans="1:4" ht="31" x14ac:dyDescent="0.25">
      <c r="A110" s="1402" t="s">
        <v>16465</v>
      </c>
      <c r="B110" s="1421"/>
      <c r="C110" s="1421"/>
      <c r="D110" s="1421"/>
    </row>
    <row r="111" spans="1:4" ht="93" x14ac:dyDescent="0.25">
      <c r="A111" s="1402" t="s">
        <v>16466</v>
      </c>
      <c r="B111" s="1421"/>
      <c r="C111" s="1421"/>
      <c r="D111" s="1421"/>
    </row>
    <row r="112" spans="1:4" ht="108.5" x14ac:dyDescent="0.25">
      <c r="A112" s="1402" t="s">
        <v>16467</v>
      </c>
      <c r="B112" s="1421"/>
      <c r="C112" s="1421"/>
      <c r="D112" s="1421"/>
    </row>
    <row r="113" spans="1:4" ht="62" x14ac:dyDescent="0.25">
      <c r="A113" s="1402" t="s">
        <v>16468</v>
      </c>
      <c r="B113" s="1421"/>
      <c r="C113" s="1421"/>
      <c r="D113" s="1421"/>
    </row>
    <row r="114" spans="1:4" ht="77.5" x14ac:dyDescent="0.25">
      <c r="A114" s="1402" t="s">
        <v>16469</v>
      </c>
      <c r="B114" s="1421"/>
      <c r="C114" s="1421"/>
      <c r="D114" s="1421"/>
    </row>
    <row r="115" spans="1:4" ht="77.5" x14ac:dyDescent="0.25">
      <c r="A115" s="1402" t="s">
        <v>16470</v>
      </c>
      <c r="B115" s="1421"/>
      <c r="C115" s="1421"/>
      <c r="D115" s="1421"/>
    </row>
    <row r="116" spans="1:4" ht="31" x14ac:dyDescent="0.25">
      <c r="A116" s="1402" t="s">
        <v>16471</v>
      </c>
      <c r="B116" s="1421"/>
      <c r="C116" s="1421"/>
      <c r="D116" s="1421"/>
    </row>
    <row r="117" spans="1:4" ht="62" x14ac:dyDescent="0.25">
      <c r="A117" s="1402" t="s">
        <v>16472</v>
      </c>
      <c r="B117" s="1421"/>
      <c r="C117" s="1421"/>
      <c r="D117" s="1421"/>
    </row>
    <row r="118" spans="1:4" ht="31" x14ac:dyDescent="0.25">
      <c r="A118" s="1402" t="s">
        <v>16473</v>
      </c>
      <c r="B118" s="1421"/>
      <c r="C118" s="1421"/>
      <c r="D118" s="1421"/>
    </row>
    <row r="119" spans="1:4" ht="31" x14ac:dyDescent="0.25">
      <c r="A119" s="1402" t="s">
        <v>16474</v>
      </c>
      <c r="B119" s="1421"/>
      <c r="C119" s="1421"/>
      <c r="D119" s="1421"/>
    </row>
    <row r="120" spans="1:4" ht="31" x14ac:dyDescent="0.25">
      <c r="A120" s="1402" t="s">
        <v>16475</v>
      </c>
      <c r="B120" s="1421"/>
      <c r="C120" s="1421"/>
      <c r="D120" s="1421"/>
    </row>
    <row r="121" spans="1:4" x14ac:dyDescent="0.25">
      <c r="A121" s="1402" t="s">
        <v>16476</v>
      </c>
      <c r="B121" s="1421"/>
      <c r="C121" s="1421"/>
      <c r="D121" s="1421"/>
    </row>
    <row r="122" spans="1:4" ht="77.5" x14ac:dyDescent="0.25">
      <c r="A122" s="1402" t="s">
        <v>16477</v>
      </c>
      <c r="B122" s="1421"/>
      <c r="C122" s="1421"/>
      <c r="D122" s="1421"/>
    </row>
    <row r="123" spans="1:4" x14ac:dyDescent="0.25">
      <c r="A123" s="1402" t="s">
        <v>3778</v>
      </c>
      <c r="B123" s="1421"/>
      <c r="C123" s="1421"/>
      <c r="D123" s="1421"/>
    </row>
    <row r="124" spans="1:4" x14ac:dyDescent="0.25">
      <c r="A124" s="1402" t="s">
        <v>16478</v>
      </c>
      <c r="B124" s="1421"/>
      <c r="C124" s="1421"/>
      <c r="D124" s="1421"/>
    </row>
    <row r="125" spans="1:4" ht="31" x14ac:dyDescent="0.25">
      <c r="A125" s="1402" t="s">
        <v>16479</v>
      </c>
      <c r="B125" s="1421"/>
      <c r="C125" s="1421"/>
      <c r="D125" s="1421"/>
    </row>
    <row r="126" spans="1:4" x14ac:dyDescent="0.25">
      <c r="A126" s="1402" t="s">
        <v>16480</v>
      </c>
      <c r="B126" s="1421"/>
      <c r="C126" s="1421"/>
      <c r="D126" s="1421"/>
    </row>
    <row r="127" spans="1:4" ht="31" x14ac:dyDescent="0.25">
      <c r="A127" s="1402" t="s">
        <v>16481</v>
      </c>
      <c r="B127" s="1421"/>
      <c r="C127" s="1421"/>
      <c r="D127" s="1421"/>
    </row>
    <row r="128" spans="1:4" ht="46.5" x14ac:dyDescent="0.25">
      <c r="A128" s="1402" t="s">
        <v>16482</v>
      </c>
      <c r="B128" s="1421"/>
      <c r="C128" s="1421"/>
      <c r="D128" s="1421"/>
    </row>
    <row r="129" spans="1:4" ht="62" x14ac:dyDescent="0.25">
      <c r="A129" s="1402" t="s">
        <v>16483</v>
      </c>
      <c r="B129" s="1421"/>
      <c r="C129" s="1421"/>
      <c r="D129" s="1421"/>
    </row>
    <row r="130" spans="1:4" ht="31" x14ac:dyDescent="0.25">
      <c r="A130" s="1402" t="s">
        <v>16484</v>
      </c>
      <c r="B130" s="1421"/>
      <c r="C130" s="1421"/>
      <c r="D130" s="1421"/>
    </row>
    <row r="131" spans="1:4" x14ac:dyDescent="0.25">
      <c r="A131" s="1402" t="s">
        <v>2560</v>
      </c>
      <c r="B131" s="1421"/>
      <c r="C131" s="1421"/>
      <c r="D131" s="1421"/>
    </row>
    <row r="132" spans="1:4" x14ac:dyDescent="0.25">
      <c r="A132" s="1402" t="s">
        <v>16485</v>
      </c>
      <c r="B132" s="1421"/>
      <c r="C132" s="1421"/>
      <c r="D132" s="1421"/>
    </row>
    <row r="133" spans="1:4" ht="31" x14ac:dyDescent="0.25">
      <c r="A133" s="1402" t="s">
        <v>16486</v>
      </c>
      <c r="B133" s="1421"/>
      <c r="C133" s="1421"/>
      <c r="D133" s="1421"/>
    </row>
    <row r="134" spans="1:4" ht="93" x14ac:dyDescent="0.25">
      <c r="A134" s="1402" t="s">
        <v>16487</v>
      </c>
      <c r="B134" s="1421"/>
      <c r="C134" s="1421"/>
      <c r="D134" s="1421"/>
    </row>
    <row r="135" spans="1:4" x14ac:dyDescent="0.25">
      <c r="A135" s="1402" t="s">
        <v>16488</v>
      </c>
      <c r="B135" s="1421"/>
      <c r="C135" s="1421"/>
      <c r="D135" s="1421"/>
    </row>
    <row r="136" spans="1:4" ht="46.5" x14ac:dyDescent="0.25">
      <c r="A136" s="1402" t="s">
        <v>16489</v>
      </c>
      <c r="B136" s="1421"/>
      <c r="C136" s="1421"/>
      <c r="D136" s="1421"/>
    </row>
    <row r="137" spans="1:4" ht="46.5" x14ac:dyDescent="0.25">
      <c r="A137" s="1402" t="s">
        <v>16490</v>
      </c>
      <c r="B137" s="1421"/>
      <c r="C137" s="1421"/>
      <c r="D137" s="1421"/>
    </row>
    <row r="138" spans="1:4" x14ac:dyDescent="0.25">
      <c r="A138" s="1402" t="s">
        <v>16491</v>
      </c>
      <c r="B138" s="1421"/>
      <c r="C138" s="1421"/>
      <c r="D138" s="1421"/>
    </row>
    <row r="139" spans="1:4" x14ac:dyDescent="0.25">
      <c r="A139" s="1402" t="s">
        <v>16492</v>
      </c>
      <c r="B139" s="1421"/>
      <c r="C139" s="1421"/>
      <c r="D139" s="1421"/>
    </row>
    <row r="140" spans="1:4" ht="62" x14ac:dyDescent="0.25">
      <c r="A140" s="1402" t="s">
        <v>16493</v>
      </c>
      <c r="B140" s="1421"/>
      <c r="C140" s="1421"/>
      <c r="D140" s="1421"/>
    </row>
    <row r="141" spans="1:4" ht="93" x14ac:dyDescent="0.25">
      <c r="A141" s="1402" t="s">
        <v>16494</v>
      </c>
      <c r="B141" s="1421"/>
      <c r="C141" s="1421"/>
      <c r="D141" s="1421"/>
    </row>
    <row r="142" spans="1:4" ht="31" x14ac:dyDescent="0.25">
      <c r="A142" s="1402" t="s">
        <v>16495</v>
      </c>
      <c r="B142" s="1421"/>
      <c r="C142" s="1421"/>
      <c r="D142" s="1421"/>
    </row>
    <row r="143" spans="1:4" ht="62" x14ac:dyDescent="0.25">
      <c r="A143" s="1402" t="s">
        <v>16496</v>
      </c>
      <c r="B143" s="1421"/>
      <c r="C143" s="1421"/>
      <c r="D143" s="1421"/>
    </row>
    <row r="144" spans="1:4" x14ac:dyDescent="0.25">
      <c r="A144" s="1402" t="s">
        <v>16497</v>
      </c>
      <c r="B144" s="1421"/>
      <c r="C144" s="1421"/>
      <c r="D144" s="1421"/>
    </row>
    <row r="145" spans="1:4" ht="31" x14ac:dyDescent="0.25">
      <c r="A145" s="1402" t="s">
        <v>16498</v>
      </c>
      <c r="B145" s="1421"/>
      <c r="C145" s="1421"/>
      <c r="D145" s="1421"/>
    </row>
    <row r="146" spans="1:4" ht="31" x14ac:dyDescent="0.25">
      <c r="A146" s="1402" t="s">
        <v>16499</v>
      </c>
      <c r="B146" s="1421"/>
      <c r="C146" s="1421"/>
      <c r="D146" s="1421"/>
    </row>
    <row r="147" spans="1:4" ht="62" x14ac:dyDescent="0.25">
      <c r="A147" s="1402" t="s">
        <v>16500</v>
      </c>
      <c r="B147" s="1421"/>
      <c r="C147" s="1421"/>
      <c r="D147" s="1421"/>
    </row>
    <row r="148" spans="1:4" x14ac:dyDescent="0.25">
      <c r="A148" s="1402" t="s">
        <v>16501</v>
      </c>
      <c r="B148" s="1421"/>
      <c r="C148" s="1421"/>
      <c r="D148" s="1421"/>
    </row>
    <row r="149" spans="1:4" x14ac:dyDescent="0.25">
      <c r="A149" s="1402" t="s">
        <v>16502</v>
      </c>
      <c r="B149" s="1421"/>
      <c r="C149" s="1421"/>
      <c r="D149" s="1421"/>
    </row>
    <row r="150" spans="1:4" x14ac:dyDescent="0.25">
      <c r="A150" s="1402" t="s">
        <v>16503</v>
      </c>
      <c r="B150" s="1421"/>
      <c r="C150" s="1421"/>
      <c r="D150" s="1421"/>
    </row>
    <row r="151" spans="1:4" x14ac:dyDescent="0.25">
      <c r="A151" s="1402" t="s">
        <v>16504</v>
      </c>
      <c r="B151" s="1421"/>
      <c r="C151" s="1421"/>
      <c r="D151" s="1421"/>
    </row>
    <row r="152" spans="1:4" ht="31" x14ac:dyDescent="0.25">
      <c r="A152" s="1402" t="s">
        <v>16505</v>
      </c>
      <c r="B152" s="1421"/>
      <c r="C152" s="1421"/>
      <c r="D152" s="1421"/>
    </row>
    <row r="153" spans="1:4" x14ac:dyDescent="0.25">
      <c r="A153" s="1402" t="s">
        <v>2075</v>
      </c>
      <c r="B153" s="1421"/>
      <c r="C153" s="1421"/>
      <c r="D153" s="1421"/>
    </row>
    <row r="154" spans="1:4" x14ac:dyDescent="0.25">
      <c r="A154" s="1402" t="s">
        <v>16506</v>
      </c>
      <c r="B154" s="1421"/>
      <c r="C154" s="1421"/>
      <c r="D154" s="1421"/>
    </row>
    <row r="155" spans="1:4" ht="77.5" x14ac:dyDescent="0.25">
      <c r="A155" s="1402" t="s">
        <v>16507</v>
      </c>
      <c r="B155" s="1421"/>
      <c r="C155" s="1421"/>
      <c r="D155" s="1421"/>
    </row>
    <row r="156" spans="1:4" ht="31" x14ac:dyDescent="0.25">
      <c r="A156" s="1402" t="s">
        <v>16508</v>
      </c>
      <c r="B156" s="1421"/>
      <c r="C156" s="1421"/>
      <c r="D156" s="1421"/>
    </row>
    <row r="157" spans="1:4" ht="62" x14ac:dyDescent="0.25">
      <c r="A157" s="1402" t="s">
        <v>16509</v>
      </c>
      <c r="B157" s="1421"/>
      <c r="C157" s="1421"/>
      <c r="D157" s="1421"/>
    </row>
    <row r="158" spans="1:4" ht="31" x14ac:dyDescent="0.25">
      <c r="A158" s="1402" t="s">
        <v>16510</v>
      </c>
      <c r="B158" s="1421"/>
      <c r="C158" s="1421"/>
      <c r="D158" s="1421"/>
    </row>
    <row r="159" spans="1:4" ht="31" x14ac:dyDescent="0.25">
      <c r="A159" s="1402" t="s">
        <v>16511</v>
      </c>
      <c r="B159" s="1421"/>
      <c r="C159" s="1421"/>
      <c r="D159" s="1421"/>
    </row>
    <row r="160" spans="1:4" x14ac:dyDescent="0.25">
      <c r="A160" s="1402" t="s">
        <v>16512</v>
      </c>
      <c r="B160" s="1421"/>
      <c r="C160" s="1421"/>
      <c r="D160" s="1421"/>
    </row>
    <row r="161" spans="1:4" x14ac:dyDescent="0.25">
      <c r="A161" s="1402" t="s">
        <v>16513</v>
      </c>
      <c r="B161" s="1421"/>
      <c r="C161" s="1421"/>
      <c r="D161" s="1421"/>
    </row>
    <row r="162" spans="1:4" x14ac:dyDescent="0.25">
      <c r="A162" s="1402" t="s">
        <v>16514</v>
      </c>
      <c r="B162" s="1421"/>
      <c r="C162" s="1421"/>
      <c r="D162" s="1421"/>
    </row>
    <row r="163" spans="1:4" x14ac:dyDescent="0.25">
      <c r="A163" s="1402" t="s">
        <v>2076</v>
      </c>
      <c r="B163" s="1421"/>
      <c r="C163" s="1421"/>
      <c r="D163" s="1421"/>
    </row>
    <row r="164" spans="1:4" x14ac:dyDescent="0.25">
      <c r="A164" s="1402" t="s">
        <v>16515</v>
      </c>
      <c r="B164" s="1421"/>
      <c r="C164" s="1421"/>
      <c r="D164" s="1421"/>
    </row>
    <row r="165" spans="1:4" ht="62" x14ac:dyDescent="0.25">
      <c r="A165" s="1402" t="s">
        <v>16516</v>
      </c>
      <c r="B165" s="1421"/>
      <c r="C165" s="1421"/>
      <c r="D165" s="1421"/>
    </row>
    <row r="166" spans="1:4" ht="31" x14ac:dyDescent="0.25">
      <c r="A166" s="1402" t="s">
        <v>16517</v>
      </c>
      <c r="B166" s="1421"/>
      <c r="C166" s="1421"/>
      <c r="D166" s="1421"/>
    </row>
    <row r="167" spans="1:4" ht="62" x14ac:dyDescent="0.25">
      <c r="A167" s="1402" t="s">
        <v>19814</v>
      </c>
      <c r="B167" s="1421"/>
      <c r="C167" s="1421"/>
      <c r="D167" s="1421"/>
    </row>
    <row r="168" spans="1:4" ht="31" x14ac:dyDescent="0.25">
      <c r="A168" s="1402" t="s">
        <v>19815</v>
      </c>
      <c r="B168" s="1421"/>
      <c r="C168" s="1421"/>
      <c r="D168" s="1421"/>
    </row>
    <row r="169" spans="1:4" ht="31" x14ac:dyDescent="0.25">
      <c r="A169" s="1402" t="s">
        <v>16518</v>
      </c>
      <c r="B169" s="1421"/>
      <c r="C169" s="1421"/>
      <c r="D169" s="1421"/>
    </row>
    <row r="170" spans="1:4" ht="31" x14ac:dyDescent="0.25">
      <c r="A170" s="1402" t="s">
        <v>16519</v>
      </c>
      <c r="B170" s="1421"/>
      <c r="C170" s="1421"/>
      <c r="D170" s="1421"/>
    </row>
    <row r="171" spans="1:4" ht="31" x14ac:dyDescent="0.25">
      <c r="A171" s="1402" t="s">
        <v>16520</v>
      </c>
      <c r="B171" s="1421"/>
      <c r="C171" s="1421"/>
      <c r="D171" s="1421"/>
    </row>
    <row r="172" spans="1:4" ht="31" x14ac:dyDescent="0.25">
      <c r="A172" s="1402" t="s">
        <v>16521</v>
      </c>
      <c r="B172" s="1421"/>
      <c r="C172" s="1421"/>
      <c r="D172" s="1421"/>
    </row>
    <row r="173" spans="1:4" ht="31" x14ac:dyDescent="0.25">
      <c r="A173" s="1402" t="s">
        <v>16522</v>
      </c>
      <c r="B173" s="1421"/>
      <c r="C173" s="1421"/>
      <c r="D173" s="1421"/>
    </row>
    <row r="174" spans="1:4" ht="62" x14ac:dyDescent="0.25">
      <c r="A174" s="1402" t="s">
        <v>16523</v>
      </c>
      <c r="B174" s="1421"/>
      <c r="C174" s="1421"/>
      <c r="D174" s="1421"/>
    </row>
    <row r="175" spans="1:4" ht="31" x14ac:dyDescent="0.25">
      <c r="A175" s="1402" t="s">
        <v>16524</v>
      </c>
      <c r="B175" s="1421"/>
      <c r="C175" s="1421"/>
      <c r="D175" s="1421"/>
    </row>
    <row r="176" spans="1:4" ht="31" x14ac:dyDescent="0.25">
      <c r="A176" s="1402" t="s">
        <v>16525</v>
      </c>
      <c r="B176" s="1421"/>
      <c r="C176" s="1421"/>
      <c r="D176" s="1421"/>
    </row>
    <row r="177" spans="1:4" x14ac:dyDescent="0.25">
      <c r="A177" s="1402" t="s">
        <v>16526</v>
      </c>
      <c r="B177" s="1421"/>
      <c r="C177" s="1421"/>
      <c r="D177" s="1421"/>
    </row>
    <row r="178" spans="1:4" ht="31" x14ac:dyDescent="0.25">
      <c r="A178" s="1402" t="s">
        <v>16527</v>
      </c>
      <c r="B178" s="1421"/>
      <c r="C178" s="1421"/>
      <c r="D178" s="1421"/>
    </row>
    <row r="179" spans="1:4" x14ac:dyDescent="0.25">
      <c r="A179" s="1402" t="s">
        <v>16528</v>
      </c>
      <c r="B179" s="1421"/>
      <c r="C179" s="1421"/>
      <c r="D179" s="1421"/>
    </row>
    <row r="180" spans="1:4" x14ac:dyDescent="0.25">
      <c r="A180" s="1402" t="s">
        <v>1302</v>
      </c>
      <c r="B180" s="1421"/>
      <c r="C180" s="1421"/>
      <c r="D180" s="1421"/>
    </row>
    <row r="181" spans="1:4" x14ac:dyDescent="0.25">
      <c r="A181" s="1402" t="s">
        <v>16529</v>
      </c>
      <c r="B181" s="1421"/>
      <c r="C181" s="1421"/>
      <c r="D181" s="1421"/>
    </row>
    <row r="182" spans="1:4" ht="46.5" x14ac:dyDescent="0.25">
      <c r="A182" s="1402" t="s">
        <v>16530</v>
      </c>
      <c r="B182" s="1421"/>
      <c r="C182" s="1421"/>
      <c r="D182" s="1421"/>
    </row>
    <row r="183" spans="1:4" ht="46.5" x14ac:dyDescent="0.25">
      <c r="A183" s="1402" t="s">
        <v>16531</v>
      </c>
      <c r="B183" s="1421"/>
      <c r="C183" s="1421"/>
      <c r="D183" s="1421"/>
    </row>
    <row r="184" spans="1:4" ht="46.5" x14ac:dyDescent="0.25">
      <c r="A184" s="1402" t="s">
        <v>16532</v>
      </c>
      <c r="B184" s="1421"/>
      <c r="C184" s="1421"/>
      <c r="D184" s="1421"/>
    </row>
    <row r="185" spans="1:4" ht="31" x14ac:dyDescent="0.25">
      <c r="A185" s="1402" t="s">
        <v>16533</v>
      </c>
      <c r="B185" s="1421"/>
      <c r="C185" s="1421"/>
      <c r="D185" s="1421"/>
    </row>
    <row r="186" spans="1:4" ht="77.5" x14ac:dyDescent="0.25">
      <c r="A186" s="1402" t="s">
        <v>16534</v>
      </c>
      <c r="B186" s="1421"/>
      <c r="C186" s="1421"/>
      <c r="D186" s="1421"/>
    </row>
    <row r="187" spans="1:4" ht="46.5" x14ac:dyDescent="0.25">
      <c r="A187" s="1402" t="s">
        <v>16535</v>
      </c>
      <c r="B187" s="1421"/>
      <c r="C187" s="1421"/>
      <c r="D187" s="1421"/>
    </row>
    <row r="188" spans="1:4" ht="62" x14ac:dyDescent="0.25">
      <c r="A188" s="1402" t="s">
        <v>16536</v>
      </c>
      <c r="B188" s="1421"/>
      <c r="C188" s="1421"/>
      <c r="D188" s="1421"/>
    </row>
    <row r="189" spans="1:4" ht="46.5" x14ac:dyDescent="0.25">
      <c r="A189" s="1402" t="s">
        <v>16537</v>
      </c>
      <c r="B189" s="1421"/>
      <c r="C189" s="1421"/>
      <c r="D189" s="1421"/>
    </row>
    <row r="190" spans="1:4" x14ac:dyDescent="0.25">
      <c r="A190" s="1402" t="s">
        <v>1304</v>
      </c>
      <c r="B190" s="1421"/>
      <c r="C190" s="1421"/>
      <c r="D190" s="1421"/>
    </row>
    <row r="191" spans="1:4" x14ac:dyDescent="0.25">
      <c r="A191" s="1402" t="s">
        <v>16538</v>
      </c>
      <c r="B191" s="1421"/>
      <c r="C191" s="1421"/>
      <c r="D191" s="1421"/>
    </row>
    <row r="192" spans="1:4" x14ac:dyDescent="0.25">
      <c r="A192" s="1402" t="s">
        <v>16539</v>
      </c>
      <c r="B192" s="1421"/>
      <c r="C192" s="1421"/>
      <c r="D192" s="1421"/>
    </row>
    <row r="193" spans="1:4" ht="31" x14ac:dyDescent="0.25">
      <c r="A193" s="1402" t="s">
        <v>16540</v>
      </c>
      <c r="B193" s="1421"/>
      <c r="C193" s="1421"/>
      <c r="D193" s="1421"/>
    </row>
    <row r="194" spans="1:4" ht="31" x14ac:dyDescent="0.25">
      <c r="A194" s="1402" t="s">
        <v>16541</v>
      </c>
      <c r="B194" s="1421"/>
      <c r="C194" s="1421"/>
      <c r="D194" s="1421"/>
    </row>
    <row r="195" spans="1:4" ht="31" x14ac:dyDescent="0.25">
      <c r="A195" s="1402" t="s">
        <v>16542</v>
      </c>
      <c r="B195" s="1421"/>
      <c r="C195" s="1421"/>
      <c r="D195" s="1421"/>
    </row>
    <row r="196" spans="1:4" ht="46.5" x14ac:dyDescent="0.25">
      <c r="A196" s="1402" t="s">
        <v>16543</v>
      </c>
      <c r="B196" s="1421"/>
      <c r="C196" s="1421"/>
      <c r="D196" s="1421"/>
    </row>
    <row r="197" spans="1:4" x14ac:dyDescent="0.25">
      <c r="A197" s="1402" t="s">
        <v>16544</v>
      </c>
      <c r="B197" s="1421"/>
      <c r="C197" s="1421"/>
      <c r="D197" s="1421"/>
    </row>
    <row r="198" spans="1:4" ht="31" x14ac:dyDescent="0.25">
      <c r="A198" s="1402" t="s">
        <v>16545</v>
      </c>
      <c r="B198" s="1421"/>
      <c r="C198" s="1421"/>
      <c r="D198" s="1421"/>
    </row>
    <row r="199" spans="1:4" x14ac:dyDescent="0.25">
      <c r="A199" s="1402" t="s">
        <v>16546</v>
      </c>
      <c r="B199" s="1421"/>
      <c r="C199" s="1421"/>
      <c r="D199" s="1421"/>
    </row>
    <row r="200" spans="1:4" x14ac:dyDescent="0.25">
      <c r="A200" s="1402" t="s">
        <v>1652</v>
      </c>
      <c r="B200" s="1421"/>
      <c r="C200" s="1421"/>
      <c r="D200" s="1421"/>
    </row>
    <row r="201" spans="1:4" x14ac:dyDescent="0.25">
      <c r="A201" s="1402" t="s">
        <v>16547</v>
      </c>
      <c r="B201" s="1421"/>
      <c r="C201" s="1421"/>
      <c r="D201" s="1421"/>
    </row>
    <row r="202" spans="1:4" ht="46.5" x14ac:dyDescent="0.25">
      <c r="A202" s="1402" t="s">
        <v>16548</v>
      </c>
      <c r="B202" s="1421"/>
      <c r="C202" s="1421"/>
      <c r="D202" s="1421"/>
    </row>
    <row r="203" spans="1:4" ht="46.5" x14ac:dyDescent="0.25">
      <c r="A203" s="1402" t="s">
        <v>16549</v>
      </c>
      <c r="B203" s="1421"/>
      <c r="C203" s="1421"/>
      <c r="D203" s="1421"/>
    </row>
    <row r="204" spans="1:4" ht="46.5" x14ac:dyDescent="0.25">
      <c r="A204" s="1402" t="s">
        <v>16550</v>
      </c>
      <c r="B204" s="1421"/>
      <c r="C204" s="1421"/>
      <c r="D204" s="1421"/>
    </row>
    <row r="205" spans="1:4" x14ac:dyDescent="0.25">
      <c r="A205" s="1402" t="s">
        <v>16551</v>
      </c>
      <c r="B205" s="1421"/>
      <c r="C205" s="1421"/>
      <c r="D205" s="1421"/>
    </row>
    <row r="206" spans="1:4" ht="31" x14ac:dyDescent="0.25">
      <c r="A206" s="1402" t="s">
        <v>16552</v>
      </c>
      <c r="B206" s="1421"/>
      <c r="C206" s="1421"/>
      <c r="D206" s="1421"/>
    </row>
    <row r="207" spans="1:4" x14ac:dyDescent="0.25">
      <c r="A207" s="1402" t="s">
        <v>16553</v>
      </c>
      <c r="B207" s="1421"/>
      <c r="C207" s="1421"/>
      <c r="D207" s="1421"/>
    </row>
    <row r="208" spans="1:4" x14ac:dyDescent="0.25">
      <c r="A208" s="1402" t="s">
        <v>1516</v>
      </c>
      <c r="B208" s="1421"/>
      <c r="C208" s="1421"/>
      <c r="D208" s="1421"/>
    </row>
    <row r="209" spans="1:4" x14ac:dyDescent="0.25">
      <c r="A209" s="1402" t="s">
        <v>16554</v>
      </c>
      <c r="B209" s="1421"/>
      <c r="C209" s="1421"/>
      <c r="D209" s="1421"/>
    </row>
    <row r="210" spans="1:4" ht="77.5" x14ac:dyDescent="0.25">
      <c r="A210" s="1402" t="s">
        <v>16555</v>
      </c>
      <c r="B210" s="1421"/>
      <c r="C210" s="1421"/>
      <c r="D210" s="1421"/>
    </row>
    <row r="211" spans="1:4" ht="31" x14ac:dyDescent="0.25">
      <c r="A211" s="1402" t="s">
        <v>16556</v>
      </c>
      <c r="B211" s="1421"/>
      <c r="C211" s="1421"/>
      <c r="D211" s="1421"/>
    </row>
    <row r="212" spans="1:4" x14ac:dyDescent="0.25">
      <c r="A212" s="1402" t="s">
        <v>16557</v>
      </c>
      <c r="B212" s="1421"/>
      <c r="C212" s="1421"/>
      <c r="D212" s="1421"/>
    </row>
    <row r="213" spans="1:4" ht="31" x14ac:dyDescent="0.25">
      <c r="A213" s="1402" t="s">
        <v>16558</v>
      </c>
      <c r="B213" s="1421"/>
      <c r="C213" s="1421"/>
      <c r="D213" s="1421"/>
    </row>
    <row r="214" spans="1:4" ht="77.5" x14ac:dyDescent="0.25">
      <c r="A214" s="1402" t="s">
        <v>16559</v>
      </c>
      <c r="B214" s="1421"/>
      <c r="C214" s="1421"/>
      <c r="D214" s="1421"/>
    </row>
    <row r="215" spans="1:4" ht="31" x14ac:dyDescent="0.25">
      <c r="A215" s="1402" t="s">
        <v>16560</v>
      </c>
      <c r="B215" s="1421"/>
      <c r="C215" s="1421"/>
      <c r="D215" s="1421"/>
    </row>
    <row r="216" spans="1:4" ht="31" x14ac:dyDescent="0.25">
      <c r="A216" s="1402" t="s">
        <v>16561</v>
      </c>
      <c r="B216" s="1421"/>
      <c r="C216" s="1421"/>
      <c r="D216" s="1421"/>
    </row>
    <row r="217" spans="1:4" ht="31" x14ac:dyDescent="0.25">
      <c r="A217" s="1402" t="s">
        <v>16562</v>
      </c>
      <c r="B217" s="1421"/>
      <c r="C217" s="1421"/>
      <c r="D217" s="1421"/>
    </row>
    <row r="218" spans="1:4" ht="31" x14ac:dyDescent="0.25">
      <c r="A218" s="1402" t="s">
        <v>16563</v>
      </c>
      <c r="B218" s="1421"/>
      <c r="C218" s="1421"/>
      <c r="D218" s="1421"/>
    </row>
    <row r="219" spans="1:4" x14ac:dyDescent="0.25">
      <c r="A219" s="1402" t="s">
        <v>16564</v>
      </c>
      <c r="B219" s="1421"/>
      <c r="C219" s="1421"/>
      <c r="D219" s="1421"/>
    </row>
    <row r="220" spans="1:4" ht="31" x14ac:dyDescent="0.25">
      <c r="A220" s="1402" t="s">
        <v>16565</v>
      </c>
      <c r="B220" s="1421"/>
      <c r="C220" s="1421"/>
      <c r="D220" s="1421"/>
    </row>
    <row r="221" spans="1:4" ht="31" x14ac:dyDescent="0.25">
      <c r="A221" s="1402" t="s">
        <v>16566</v>
      </c>
      <c r="B221" s="1421"/>
      <c r="C221" s="1421"/>
      <c r="D221" s="1421"/>
    </row>
    <row r="222" spans="1:4" ht="31" x14ac:dyDescent="0.25">
      <c r="A222" s="1402" t="s">
        <v>16567</v>
      </c>
      <c r="B222" s="1421"/>
      <c r="C222" s="1421"/>
      <c r="D222" s="1421"/>
    </row>
    <row r="223" spans="1:4" ht="31" x14ac:dyDescent="0.25">
      <c r="A223" s="1402" t="s">
        <v>16568</v>
      </c>
      <c r="B223" s="1421"/>
      <c r="C223" s="1421"/>
      <c r="D223" s="1421"/>
    </row>
    <row r="224" spans="1:4" ht="31" x14ac:dyDescent="0.25">
      <c r="A224" s="1402" t="s">
        <v>16569</v>
      </c>
      <c r="B224" s="1421"/>
      <c r="C224" s="1421"/>
      <c r="D224" s="1421"/>
    </row>
    <row r="225" spans="1:4" ht="46.5" x14ac:dyDescent="0.25">
      <c r="A225" s="1402" t="s">
        <v>16570</v>
      </c>
      <c r="B225" s="1421"/>
      <c r="C225" s="1421"/>
      <c r="D225" s="1421"/>
    </row>
    <row r="226" spans="1:4" ht="77.5" x14ac:dyDescent="0.25">
      <c r="A226" s="1402" t="s">
        <v>16571</v>
      </c>
      <c r="B226" s="1421"/>
      <c r="C226" s="1421"/>
      <c r="D226" s="1421"/>
    </row>
    <row r="227" spans="1:4" ht="31" x14ac:dyDescent="0.25">
      <c r="A227" s="1402" t="s">
        <v>16572</v>
      </c>
      <c r="B227" s="1421"/>
      <c r="C227" s="1421"/>
      <c r="D227" s="1421"/>
    </row>
    <row r="228" spans="1:4" ht="62" x14ac:dyDescent="0.25">
      <c r="A228" s="1402" t="s">
        <v>16573</v>
      </c>
      <c r="B228" s="1421"/>
      <c r="C228" s="1421"/>
      <c r="D228" s="1421"/>
    </row>
    <row r="229" spans="1:4" ht="46.5" x14ac:dyDescent="0.25">
      <c r="A229" s="1402" t="s">
        <v>16574</v>
      </c>
      <c r="B229" s="1421"/>
      <c r="C229" s="1421"/>
      <c r="D229" s="1421"/>
    </row>
    <row r="230" spans="1:4" x14ac:dyDescent="0.25">
      <c r="A230" s="1402" t="s">
        <v>1518</v>
      </c>
      <c r="B230" s="1421"/>
      <c r="C230" s="1421"/>
      <c r="D230" s="1421"/>
    </row>
    <row r="231" spans="1:4" x14ac:dyDescent="0.25">
      <c r="A231" s="1402" t="s">
        <v>16575</v>
      </c>
      <c r="B231" s="1421"/>
      <c r="C231" s="1421"/>
      <c r="D231" s="1421"/>
    </row>
    <row r="232" spans="1:4" ht="46.5" x14ac:dyDescent="0.25">
      <c r="A232" s="1402" t="s">
        <v>16576</v>
      </c>
      <c r="B232" s="1421"/>
      <c r="C232" s="1421"/>
      <c r="D232" s="1421"/>
    </row>
    <row r="233" spans="1:4" ht="77.5" x14ac:dyDescent="0.25">
      <c r="A233" s="1402" t="s">
        <v>16577</v>
      </c>
      <c r="B233" s="1421"/>
      <c r="C233" s="1421"/>
      <c r="D233" s="1421"/>
    </row>
    <row r="234" spans="1:4" ht="46.5" x14ac:dyDescent="0.25">
      <c r="A234" s="1402" t="s">
        <v>16578</v>
      </c>
      <c r="B234" s="1421"/>
      <c r="C234" s="1421"/>
      <c r="D234" s="1421"/>
    </row>
    <row r="235" spans="1:4" ht="77.5" x14ac:dyDescent="0.25">
      <c r="A235" s="1402" t="s">
        <v>16579</v>
      </c>
      <c r="B235" s="1421"/>
      <c r="C235" s="1421"/>
      <c r="D235" s="1421"/>
    </row>
    <row r="236" spans="1:4" ht="77.5" x14ac:dyDescent="0.25">
      <c r="A236" s="1402" t="s">
        <v>16580</v>
      </c>
      <c r="B236" s="1421"/>
      <c r="C236" s="1421"/>
      <c r="D236" s="1421"/>
    </row>
    <row r="237" spans="1:4" ht="46.5" x14ac:dyDescent="0.25">
      <c r="A237" s="1402" t="s">
        <v>16581</v>
      </c>
      <c r="B237" s="1421"/>
      <c r="C237" s="1421"/>
      <c r="D237" s="1421"/>
    </row>
    <row r="238" spans="1:4" ht="62" x14ac:dyDescent="0.25">
      <c r="A238" s="1402" t="s">
        <v>16582</v>
      </c>
      <c r="B238" s="1421"/>
      <c r="C238" s="1421"/>
      <c r="D238" s="1421"/>
    </row>
    <row r="239" spans="1:4" ht="62" x14ac:dyDescent="0.25">
      <c r="A239" s="1402" t="s">
        <v>16583</v>
      </c>
      <c r="B239" s="1421"/>
      <c r="C239" s="1421"/>
      <c r="D239" s="1421"/>
    </row>
    <row r="240" spans="1:4" ht="31" x14ac:dyDescent="0.25">
      <c r="A240" s="1402" t="s">
        <v>16584</v>
      </c>
      <c r="B240" s="1421"/>
      <c r="C240" s="1421"/>
      <c r="D240" s="1421"/>
    </row>
    <row r="241" spans="1:4" ht="31" x14ac:dyDescent="0.25">
      <c r="A241" s="1402" t="s">
        <v>16585</v>
      </c>
      <c r="B241" s="1421"/>
      <c r="C241" s="1421"/>
      <c r="D241" s="1421"/>
    </row>
    <row r="242" spans="1:4" x14ac:dyDescent="0.25">
      <c r="A242" s="1402" t="s">
        <v>16586</v>
      </c>
      <c r="B242" s="1421"/>
      <c r="C242" s="1421"/>
      <c r="D242" s="1421"/>
    </row>
    <row r="243" spans="1:4" ht="46.5" x14ac:dyDescent="0.25">
      <c r="A243" s="1402" t="s">
        <v>16587</v>
      </c>
      <c r="B243" s="1421"/>
      <c r="C243" s="1421"/>
      <c r="D243" s="1421"/>
    </row>
    <row r="244" spans="1:4" ht="62" x14ac:dyDescent="0.25">
      <c r="A244" s="1402" t="s">
        <v>16588</v>
      </c>
      <c r="B244" s="1421"/>
      <c r="C244" s="1421"/>
      <c r="D244" s="1421"/>
    </row>
    <row r="245" spans="1:4" ht="77.5" x14ac:dyDescent="0.25">
      <c r="A245" s="1402" t="s">
        <v>16589</v>
      </c>
      <c r="B245" s="1421"/>
      <c r="C245" s="1421"/>
      <c r="D245" s="1421"/>
    </row>
    <row r="246" spans="1:4" ht="31" x14ac:dyDescent="0.25">
      <c r="A246" s="1402" t="s">
        <v>16590</v>
      </c>
      <c r="B246" s="1421"/>
      <c r="C246" s="1421"/>
      <c r="D246" s="1421"/>
    </row>
    <row r="247" spans="1:4" ht="108.5" x14ac:dyDescent="0.25">
      <c r="A247" s="1402" t="s">
        <v>16591</v>
      </c>
      <c r="B247" s="1421"/>
      <c r="C247" s="1421"/>
      <c r="D247" s="1421"/>
    </row>
    <row r="248" spans="1:4" ht="139.5" x14ac:dyDescent="0.25">
      <c r="A248" s="1402" t="s">
        <v>16592</v>
      </c>
      <c r="B248" s="1421"/>
      <c r="C248" s="1421"/>
      <c r="D248" s="1421"/>
    </row>
    <row r="249" spans="1:4" ht="62" x14ac:dyDescent="0.25">
      <c r="A249" s="1402" t="s">
        <v>16593</v>
      </c>
      <c r="B249" s="1421"/>
      <c r="C249" s="1421"/>
      <c r="D249" s="1421"/>
    </row>
    <row r="250" spans="1:4" ht="46.5" x14ac:dyDescent="0.25">
      <c r="A250" s="1402" t="s">
        <v>16594</v>
      </c>
      <c r="B250" s="1421"/>
      <c r="C250" s="1421"/>
      <c r="D250" s="1421"/>
    </row>
    <row r="251" spans="1:4" x14ac:dyDescent="0.25">
      <c r="A251" s="1402" t="s">
        <v>1664</v>
      </c>
      <c r="B251" s="1421"/>
      <c r="C251" s="1421"/>
      <c r="D251" s="1421"/>
    </row>
    <row r="252" spans="1:4" x14ac:dyDescent="0.25">
      <c r="A252" s="1402" t="s">
        <v>16595</v>
      </c>
      <c r="B252" s="1421"/>
      <c r="C252" s="1421"/>
      <c r="D252" s="1421"/>
    </row>
    <row r="253" spans="1:4" ht="46.5" x14ac:dyDescent="0.25">
      <c r="A253" s="1402" t="s">
        <v>16596</v>
      </c>
      <c r="B253" s="1421"/>
      <c r="C253" s="1421"/>
      <c r="D253" s="1421"/>
    </row>
    <row r="254" spans="1:4" ht="62" x14ac:dyDescent="0.25">
      <c r="A254" s="1402" t="s">
        <v>16597</v>
      </c>
      <c r="B254" s="1421"/>
      <c r="C254" s="1421"/>
      <c r="D254" s="1421"/>
    </row>
    <row r="255" spans="1:4" ht="77.5" x14ac:dyDescent="0.25">
      <c r="A255" s="1402" t="s">
        <v>16598</v>
      </c>
      <c r="B255" s="1421"/>
      <c r="C255" s="1421"/>
      <c r="D255" s="1421"/>
    </row>
    <row r="256" spans="1:4" ht="46.5" x14ac:dyDescent="0.25">
      <c r="A256" s="1402" t="s">
        <v>16599</v>
      </c>
      <c r="B256" s="1421"/>
      <c r="C256" s="1421"/>
      <c r="D256" s="1421"/>
    </row>
    <row r="257" spans="1:4" ht="31" x14ac:dyDescent="0.25">
      <c r="A257" s="1402" t="s">
        <v>16600</v>
      </c>
      <c r="B257" s="1421"/>
      <c r="C257" s="1421"/>
      <c r="D257" s="1421"/>
    </row>
    <row r="258" spans="1:4" ht="77.5" x14ac:dyDescent="0.25">
      <c r="A258" s="1402" t="s">
        <v>16601</v>
      </c>
      <c r="B258" s="1421"/>
      <c r="C258" s="1421"/>
      <c r="D258" s="1421"/>
    </row>
    <row r="259" spans="1:4" ht="62" x14ac:dyDescent="0.25">
      <c r="A259" s="1402" t="s">
        <v>16602</v>
      </c>
      <c r="B259" s="1421"/>
      <c r="C259" s="1421"/>
      <c r="D259" s="1421"/>
    </row>
    <row r="260" spans="1:4" ht="93" x14ac:dyDescent="0.25">
      <c r="A260" s="1402" t="s">
        <v>16603</v>
      </c>
      <c r="B260" s="1421"/>
      <c r="C260" s="1421"/>
      <c r="D260" s="1421"/>
    </row>
    <row r="261" spans="1:4" ht="108.5" x14ac:dyDescent="0.25">
      <c r="A261" s="1402" t="s">
        <v>16604</v>
      </c>
      <c r="B261" s="1421"/>
      <c r="C261" s="1421"/>
      <c r="D261" s="1421"/>
    </row>
    <row r="262" spans="1:4" ht="31" x14ac:dyDescent="0.25">
      <c r="A262" s="1402" t="s">
        <v>16605</v>
      </c>
      <c r="B262" s="1421"/>
      <c r="C262" s="1421"/>
      <c r="D262" s="1421"/>
    </row>
    <row r="263" spans="1:4" ht="62" x14ac:dyDescent="0.25">
      <c r="A263" s="1402" t="s">
        <v>16606</v>
      </c>
      <c r="B263" s="1421"/>
      <c r="C263" s="1421"/>
      <c r="D263" s="1421"/>
    </row>
    <row r="264" spans="1:4" ht="31" x14ac:dyDescent="0.25">
      <c r="A264" s="1402" t="s">
        <v>16607</v>
      </c>
      <c r="B264" s="1421"/>
      <c r="C264" s="1421"/>
      <c r="D264" s="1421"/>
    </row>
    <row r="265" spans="1:4" ht="31" x14ac:dyDescent="0.25">
      <c r="A265" s="1402" t="s">
        <v>16608</v>
      </c>
      <c r="B265" s="1421"/>
      <c r="C265" s="1421"/>
      <c r="D265" s="1421"/>
    </row>
    <row r="266" spans="1:4" x14ac:dyDescent="0.25">
      <c r="A266" s="1402" t="s">
        <v>16609</v>
      </c>
      <c r="B266" s="1421"/>
      <c r="C266" s="1421"/>
      <c r="D266" s="1421"/>
    </row>
    <row r="267" spans="1:4" x14ac:dyDescent="0.25">
      <c r="A267" s="1402" t="s">
        <v>16610</v>
      </c>
      <c r="B267" s="1421"/>
      <c r="C267" s="1421"/>
      <c r="D267" s="1421"/>
    </row>
    <row r="268" spans="1:4" ht="31" x14ac:dyDescent="0.25">
      <c r="A268" s="1402" t="s">
        <v>16611</v>
      </c>
      <c r="B268" s="1421"/>
      <c r="C268" s="1421"/>
      <c r="D268" s="1421"/>
    </row>
    <row r="269" spans="1:4" x14ac:dyDescent="0.25">
      <c r="A269" s="1402" t="s">
        <v>16612</v>
      </c>
      <c r="B269" s="1421"/>
      <c r="C269" s="1421"/>
      <c r="D269" s="1421"/>
    </row>
    <row r="270" spans="1:4" ht="31" x14ac:dyDescent="0.25">
      <c r="A270" s="1402" t="s">
        <v>16613</v>
      </c>
      <c r="B270" s="1421"/>
      <c r="C270" s="1421"/>
      <c r="D270" s="1421"/>
    </row>
    <row r="271" spans="1:4" ht="31" x14ac:dyDescent="0.25">
      <c r="A271" s="1402" t="s">
        <v>16614</v>
      </c>
      <c r="B271" s="1421"/>
      <c r="C271" s="1421"/>
      <c r="D271" s="1421"/>
    </row>
    <row r="272" spans="1:4" x14ac:dyDescent="0.25">
      <c r="A272" s="1402" t="s">
        <v>1666</v>
      </c>
      <c r="B272" s="1421"/>
      <c r="C272" s="1421"/>
      <c r="D272" s="1421"/>
    </row>
    <row r="273" spans="1:4" x14ac:dyDescent="0.25">
      <c r="A273" s="1402" t="s">
        <v>16615</v>
      </c>
      <c r="B273" s="1421"/>
      <c r="C273" s="1421"/>
      <c r="D273" s="1421"/>
    </row>
    <row r="274" spans="1:4" ht="46.5" x14ac:dyDescent="0.25">
      <c r="A274" s="1402" t="s">
        <v>16616</v>
      </c>
      <c r="B274" s="1421"/>
      <c r="C274" s="1421"/>
      <c r="D274" s="1421"/>
    </row>
    <row r="275" spans="1:4" ht="46.5" x14ac:dyDescent="0.25">
      <c r="A275" s="1402" t="s">
        <v>16617</v>
      </c>
      <c r="B275" s="1421"/>
      <c r="C275" s="1421"/>
      <c r="D275" s="1421"/>
    </row>
    <row r="276" spans="1:4" ht="93" x14ac:dyDescent="0.25">
      <c r="A276" s="1402" t="s">
        <v>16618</v>
      </c>
      <c r="B276" s="1421"/>
      <c r="C276" s="1421"/>
      <c r="D276" s="1421"/>
    </row>
    <row r="277" spans="1:4" ht="31" x14ac:dyDescent="0.25">
      <c r="A277" s="1402" t="s">
        <v>16619</v>
      </c>
      <c r="B277" s="1421"/>
      <c r="C277" s="1421"/>
      <c r="D277" s="1421"/>
    </row>
    <row r="278" spans="1:4" x14ac:dyDescent="0.25">
      <c r="A278" s="1402" t="s">
        <v>16620</v>
      </c>
      <c r="B278" s="1421"/>
      <c r="C278" s="1421"/>
      <c r="D278" s="1421"/>
    </row>
    <row r="279" spans="1:4" ht="46.5" x14ac:dyDescent="0.25">
      <c r="A279" s="1402" t="s">
        <v>16621</v>
      </c>
      <c r="B279" s="1421"/>
      <c r="C279" s="1421"/>
      <c r="D279" s="1421"/>
    </row>
    <row r="280" spans="1:4" ht="46.5" x14ac:dyDescent="0.25">
      <c r="A280" s="1402" t="s">
        <v>16622</v>
      </c>
      <c r="B280" s="1421"/>
      <c r="C280" s="1421"/>
      <c r="D280" s="1421"/>
    </row>
    <row r="281" spans="1:4" x14ac:dyDescent="0.25">
      <c r="A281" s="1402" t="s">
        <v>16623</v>
      </c>
      <c r="B281" s="1421"/>
      <c r="C281" s="1421"/>
      <c r="D281" s="1421"/>
    </row>
    <row r="282" spans="1:4" x14ac:dyDescent="0.25">
      <c r="A282" s="1402" t="s">
        <v>1667</v>
      </c>
      <c r="B282" s="1421"/>
      <c r="C282" s="1421"/>
      <c r="D282" s="1421"/>
    </row>
    <row r="283" spans="1:4" x14ac:dyDescent="0.25">
      <c r="A283" s="1402" t="s">
        <v>16624</v>
      </c>
      <c r="B283" s="1421"/>
      <c r="C283" s="1421"/>
      <c r="D283" s="1421"/>
    </row>
    <row r="284" spans="1:4" ht="93" x14ac:dyDescent="0.25">
      <c r="A284" s="1402" t="s">
        <v>16625</v>
      </c>
      <c r="B284" s="1421"/>
      <c r="C284" s="1421"/>
      <c r="D284" s="1421"/>
    </row>
    <row r="285" spans="1:4" ht="62" x14ac:dyDescent="0.25">
      <c r="A285" s="1402" t="s">
        <v>16626</v>
      </c>
      <c r="B285" s="1421"/>
      <c r="C285" s="1421"/>
      <c r="D285" s="1421"/>
    </row>
    <row r="286" spans="1:4" x14ac:dyDescent="0.25">
      <c r="A286" s="1402" t="s">
        <v>16627</v>
      </c>
      <c r="B286" s="1421"/>
      <c r="C286" s="1421"/>
      <c r="D286" s="1421"/>
    </row>
    <row r="287" spans="1:4" ht="31" x14ac:dyDescent="0.25">
      <c r="A287" s="1402" t="s">
        <v>16628</v>
      </c>
      <c r="B287" s="1421"/>
      <c r="C287" s="1421"/>
      <c r="D287" s="1421"/>
    </row>
    <row r="288" spans="1:4" x14ac:dyDescent="0.25">
      <c r="A288" s="1402" t="s">
        <v>16629</v>
      </c>
      <c r="B288" s="1421"/>
      <c r="C288" s="1421"/>
      <c r="D288" s="1421"/>
    </row>
    <row r="289" spans="1:4" x14ac:dyDescent="0.25">
      <c r="A289" s="1402" t="s">
        <v>1529</v>
      </c>
      <c r="B289" s="1421"/>
      <c r="C289" s="1421"/>
      <c r="D289" s="1421"/>
    </row>
    <row r="290" spans="1:4" x14ac:dyDescent="0.25">
      <c r="A290" s="1402" t="s">
        <v>16630</v>
      </c>
      <c r="B290" s="1421"/>
      <c r="C290" s="1421"/>
      <c r="D290" s="1421"/>
    </row>
    <row r="291" spans="1:4" ht="62" x14ac:dyDescent="0.25">
      <c r="A291" s="1402" t="s">
        <v>16631</v>
      </c>
      <c r="B291" s="1421"/>
      <c r="C291" s="1421"/>
      <c r="D291" s="1421"/>
    </row>
    <row r="292" spans="1:4" ht="46.5" x14ac:dyDescent="0.25">
      <c r="A292" s="1402" t="s">
        <v>16632</v>
      </c>
      <c r="B292" s="1421"/>
      <c r="C292" s="1421"/>
      <c r="D292" s="1421"/>
    </row>
    <row r="293" spans="1:4" ht="31" x14ac:dyDescent="0.25">
      <c r="A293" s="1402" t="s">
        <v>16633</v>
      </c>
      <c r="B293" s="1421"/>
      <c r="C293" s="1421"/>
      <c r="D293" s="1421"/>
    </row>
    <row r="294" spans="1:4" ht="31" x14ac:dyDescent="0.25">
      <c r="A294" s="1402" t="s">
        <v>16634</v>
      </c>
      <c r="B294" s="1421"/>
      <c r="C294" s="1421"/>
      <c r="D294" s="1421"/>
    </row>
    <row r="295" spans="1:4" ht="31" x14ac:dyDescent="0.25">
      <c r="A295" s="1402" t="s">
        <v>16635</v>
      </c>
      <c r="B295" s="1421"/>
      <c r="C295" s="1421"/>
      <c r="D295" s="1421"/>
    </row>
    <row r="296" spans="1:4" ht="77.5" x14ac:dyDescent="0.25">
      <c r="A296" s="1402" t="s">
        <v>16636</v>
      </c>
      <c r="B296" s="1421"/>
      <c r="C296" s="1421"/>
      <c r="D296" s="1421"/>
    </row>
    <row r="297" spans="1:4" ht="46.5" x14ac:dyDescent="0.25">
      <c r="A297" s="1402" t="s">
        <v>16637</v>
      </c>
      <c r="B297" s="1421"/>
      <c r="C297" s="1421"/>
      <c r="D297" s="1421"/>
    </row>
    <row r="298" spans="1:4" ht="31" x14ac:dyDescent="0.25">
      <c r="A298" s="1402" t="s">
        <v>16638</v>
      </c>
      <c r="B298" s="1421"/>
      <c r="C298" s="1421"/>
      <c r="D298" s="1421"/>
    </row>
    <row r="299" spans="1:4" ht="62" x14ac:dyDescent="0.25">
      <c r="A299" s="1402" t="s">
        <v>16639</v>
      </c>
      <c r="B299" s="1421"/>
      <c r="C299" s="1421"/>
      <c r="D299" s="1421"/>
    </row>
    <row r="300" spans="1:4" x14ac:dyDescent="0.25">
      <c r="A300" s="1402" t="s">
        <v>16640</v>
      </c>
      <c r="B300" s="1421"/>
      <c r="C300" s="1421"/>
      <c r="D300" s="1421"/>
    </row>
    <row r="301" spans="1:4" ht="31" x14ac:dyDescent="0.25">
      <c r="A301" s="1402" t="s">
        <v>16641</v>
      </c>
      <c r="B301" s="1421"/>
      <c r="C301" s="1421"/>
      <c r="D301" s="1421"/>
    </row>
    <row r="302" spans="1:4" ht="31" x14ac:dyDescent="0.25">
      <c r="A302" s="1402" t="s">
        <v>16642</v>
      </c>
      <c r="B302" s="1421"/>
      <c r="C302" s="1421"/>
      <c r="D302" s="1421"/>
    </row>
    <row r="303" spans="1:4" x14ac:dyDescent="0.25">
      <c r="A303" s="1402" t="s">
        <v>1182</v>
      </c>
      <c r="B303" s="1421"/>
      <c r="C303" s="1421"/>
      <c r="D303" s="1421"/>
    </row>
    <row r="304" spans="1:4" x14ac:dyDescent="0.25">
      <c r="A304" s="1402" t="s">
        <v>16643</v>
      </c>
      <c r="B304" s="1421"/>
      <c r="C304" s="1421"/>
      <c r="D304" s="1421"/>
    </row>
    <row r="305" spans="1:4" ht="77.5" x14ac:dyDescent="0.25">
      <c r="A305" s="1402" t="s">
        <v>16644</v>
      </c>
      <c r="B305" s="1421"/>
      <c r="C305" s="1421"/>
      <c r="D305" s="1421"/>
    </row>
    <row r="306" spans="1:4" ht="46.5" x14ac:dyDescent="0.25">
      <c r="A306" s="1402" t="s">
        <v>16645</v>
      </c>
      <c r="B306" s="1421"/>
      <c r="C306" s="1421"/>
      <c r="D306" s="1421"/>
    </row>
    <row r="307" spans="1:4" x14ac:dyDescent="0.25">
      <c r="A307" s="1402" t="s">
        <v>16646</v>
      </c>
      <c r="B307" s="1421"/>
      <c r="C307" s="1421"/>
      <c r="D307" s="1421"/>
    </row>
    <row r="308" spans="1:4" ht="77.5" x14ac:dyDescent="0.25">
      <c r="A308" s="1402" t="s">
        <v>16647</v>
      </c>
      <c r="B308" s="1421"/>
      <c r="C308" s="1421"/>
      <c r="D308" s="1421"/>
    </row>
    <row r="309" spans="1:4" x14ac:dyDescent="0.25">
      <c r="A309" s="1402" t="s">
        <v>1183</v>
      </c>
      <c r="B309" s="1421"/>
      <c r="C309" s="1421"/>
      <c r="D309" s="1421"/>
    </row>
    <row r="310" spans="1:4" x14ac:dyDescent="0.25">
      <c r="A310" s="1402" t="s">
        <v>16648</v>
      </c>
      <c r="B310" s="1421"/>
      <c r="C310" s="1421"/>
      <c r="D310" s="1421"/>
    </row>
    <row r="311" spans="1:4" ht="46.5" x14ac:dyDescent="0.25">
      <c r="A311" s="1402" t="s">
        <v>16649</v>
      </c>
      <c r="B311" s="1421"/>
      <c r="C311" s="1421"/>
      <c r="D311" s="1421"/>
    </row>
    <row r="312" spans="1:4" ht="31" x14ac:dyDescent="0.25">
      <c r="A312" s="1402" t="s">
        <v>16650</v>
      </c>
      <c r="B312" s="1421"/>
      <c r="C312" s="1421"/>
      <c r="D312" s="1421"/>
    </row>
    <row r="313" spans="1:4" ht="31" x14ac:dyDescent="0.25">
      <c r="A313" s="1402" t="s">
        <v>16651</v>
      </c>
      <c r="B313" s="1421"/>
      <c r="C313" s="1421"/>
      <c r="D313" s="1421"/>
    </row>
    <row r="314" spans="1:4" x14ac:dyDescent="0.25">
      <c r="A314" s="1402" t="s">
        <v>16652</v>
      </c>
      <c r="B314" s="1421"/>
      <c r="C314" s="1421"/>
      <c r="D314" s="1421"/>
    </row>
    <row r="315" spans="1:4" x14ac:dyDescent="0.25">
      <c r="A315" s="1402" t="s">
        <v>16653</v>
      </c>
      <c r="B315" s="1421"/>
      <c r="C315" s="1421"/>
      <c r="D315" s="1421"/>
    </row>
    <row r="316" spans="1:4" x14ac:dyDescent="0.25">
      <c r="A316" s="1402" t="s">
        <v>16654</v>
      </c>
      <c r="B316" s="1421"/>
      <c r="C316" s="1421"/>
      <c r="D316" s="1421"/>
    </row>
    <row r="317" spans="1:4" ht="31" x14ac:dyDescent="0.25">
      <c r="A317" s="1402" t="s">
        <v>16655</v>
      </c>
      <c r="B317" s="1421"/>
      <c r="C317" s="1421"/>
      <c r="D317" s="1421"/>
    </row>
    <row r="318" spans="1:4" x14ac:dyDescent="0.25">
      <c r="A318" s="1402" t="s">
        <v>16656</v>
      </c>
      <c r="B318" s="1421"/>
      <c r="C318" s="1421"/>
      <c r="D318" s="1421"/>
    </row>
    <row r="319" spans="1:4" x14ac:dyDescent="0.25">
      <c r="A319" s="1402" t="s">
        <v>16657</v>
      </c>
      <c r="B319" s="1421"/>
      <c r="C319" s="1421"/>
      <c r="D319" s="1421"/>
    </row>
    <row r="320" spans="1:4" ht="31" x14ac:dyDescent="0.25">
      <c r="A320" s="1402" t="s">
        <v>16658</v>
      </c>
      <c r="B320" s="1421"/>
      <c r="C320" s="1421"/>
      <c r="D320" s="1421"/>
    </row>
    <row r="321" spans="1:4" x14ac:dyDescent="0.25">
      <c r="A321" s="1402" t="s">
        <v>16652</v>
      </c>
      <c r="B321" s="1421"/>
      <c r="C321" s="1421"/>
      <c r="D321" s="1421"/>
    </row>
    <row r="322" spans="1:4" ht="31" x14ac:dyDescent="0.25">
      <c r="A322" s="1402" t="s">
        <v>16659</v>
      </c>
      <c r="B322" s="1421"/>
      <c r="C322" s="1421"/>
      <c r="D322" s="1421"/>
    </row>
    <row r="323" spans="1:4" ht="31" x14ac:dyDescent="0.25">
      <c r="A323" s="1402" t="s">
        <v>16660</v>
      </c>
      <c r="B323" s="1421"/>
      <c r="C323" s="1421"/>
      <c r="D323" s="1421"/>
    </row>
    <row r="324" spans="1:4" ht="31" x14ac:dyDescent="0.25">
      <c r="A324" s="1402" t="s">
        <v>16661</v>
      </c>
      <c r="B324" s="1421"/>
      <c r="C324" s="1421"/>
      <c r="D324" s="1421"/>
    </row>
    <row r="325" spans="1:4" x14ac:dyDescent="0.25">
      <c r="A325" s="1402" t="s">
        <v>1184</v>
      </c>
      <c r="B325" s="1421"/>
      <c r="C325" s="1421"/>
      <c r="D325" s="1421"/>
    </row>
    <row r="326" spans="1:4" x14ac:dyDescent="0.25">
      <c r="A326" s="1402" t="s">
        <v>16662</v>
      </c>
      <c r="B326" s="1421"/>
      <c r="C326" s="1421"/>
      <c r="D326" s="1421"/>
    </row>
    <row r="327" spans="1:4" x14ac:dyDescent="0.25">
      <c r="A327" s="1402" t="s">
        <v>16663</v>
      </c>
      <c r="B327" s="1421"/>
      <c r="C327" s="1421"/>
      <c r="D327" s="1421"/>
    </row>
    <row r="328" spans="1:4" ht="31" x14ac:dyDescent="0.25">
      <c r="A328" s="1402" t="s">
        <v>16664</v>
      </c>
      <c r="B328" s="1421"/>
      <c r="C328" s="1421"/>
      <c r="D328" s="1421"/>
    </row>
    <row r="329" spans="1:4" ht="31" x14ac:dyDescent="0.25">
      <c r="A329" s="1402" t="s">
        <v>16665</v>
      </c>
      <c r="B329" s="1421"/>
      <c r="C329" s="1421"/>
      <c r="D329" s="1421"/>
    </row>
    <row r="330" spans="1:4" ht="46.5" x14ac:dyDescent="0.25">
      <c r="A330" s="1402" t="s">
        <v>16666</v>
      </c>
      <c r="B330" s="1421"/>
      <c r="C330" s="1421"/>
      <c r="D330" s="1421"/>
    </row>
    <row r="331" spans="1:4" x14ac:dyDescent="0.25">
      <c r="A331" s="1402" t="s">
        <v>16667</v>
      </c>
      <c r="B331" s="1421"/>
      <c r="C331" s="1421"/>
      <c r="D331" s="1421"/>
    </row>
    <row r="332" spans="1:4" x14ac:dyDescent="0.25">
      <c r="A332" s="1402" t="s">
        <v>16668</v>
      </c>
      <c r="B332" s="1421"/>
      <c r="C332" s="1421"/>
      <c r="D332" s="1421"/>
    </row>
    <row r="333" spans="1:4" x14ac:dyDescent="0.25">
      <c r="A333" s="1402" t="s">
        <v>16669</v>
      </c>
      <c r="B333" s="1421"/>
      <c r="C333" s="1421"/>
      <c r="D333" s="1421"/>
    </row>
    <row r="334" spans="1:4" x14ac:dyDescent="0.25">
      <c r="A334" s="1402" t="s">
        <v>16670</v>
      </c>
      <c r="B334" s="1421"/>
      <c r="C334" s="1421"/>
      <c r="D334" s="1421"/>
    </row>
    <row r="335" spans="1:4" ht="46.5" x14ac:dyDescent="0.25">
      <c r="A335" s="1402" t="s">
        <v>16671</v>
      </c>
      <c r="B335" s="1421"/>
      <c r="C335" s="1421"/>
      <c r="D335" s="1421"/>
    </row>
    <row r="336" spans="1:4" ht="46.5" x14ac:dyDescent="0.25">
      <c r="A336" s="1402" t="s">
        <v>16672</v>
      </c>
      <c r="B336" s="1421"/>
      <c r="C336" s="1421"/>
      <c r="D336" s="1421"/>
    </row>
    <row r="337" spans="1:4" ht="46.5" x14ac:dyDescent="0.25">
      <c r="A337" s="1402" t="s">
        <v>16673</v>
      </c>
      <c r="B337" s="1421"/>
      <c r="C337" s="1421"/>
      <c r="D337" s="1421"/>
    </row>
    <row r="338" spans="1:4" ht="46.5" x14ac:dyDescent="0.25">
      <c r="A338" s="1402" t="s">
        <v>16674</v>
      </c>
      <c r="B338" s="1421"/>
      <c r="C338" s="1421"/>
      <c r="D338" s="1421"/>
    </row>
    <row r="339" spans="1:4" ht="62" x14ac:dyDescent="0.25">
      <c r="A339" s="1402" t="s">
        <v>16675</v>
      </c>
      <c r="B339" s="1421"/>
      <c r="C339" s="1421"/>
      <c r="D339" s="1421"/>
    </row>
    <row r="340" spans="1:4" x14ac:dyDescent="0.25">
      <c r="A340" s="1402" t="s">
        <v>1185</v>
      </c>
      <c r="B340" s="1421"/>
      <c r="C340" s="1421"/>
      <c r="D340" s="1421"/>
    </row>
    <row r="341" spans="1:4" x14ac:dyDescent="0.25">
      <c r="A341" s="1402" t="s">
        <v>16676</v>
      </c>
      <c r="B341" s="1421"/>
      <c r="C341" s="1421"/>
      <c r="D341" s="1421"/>
    </row>
    <row r="342" spans="1:4" ht="46.5" x14ac:dyDescent="0.25">
      <c r="A342" s="1402" t="s">
        <v>16677</v>
      </c>
      <c r="B342" s="1421"/>
      <c r="C342" s="1421"/>
      <c r="D342" s="1421"/>
    </row>
    <row r="343" spans="1:4" ht="31" x14ac:dyDescent="0.25">
      <c r="A343" s="1402" t="s">
        <v>16678</v>
      </c>
      <c r="B343" s="1421"/>
      <c r="C343" s="1421"/>
      <c r="D343" s="1421"/>
    </row>
    <row r="344" spans="1:4" ht="46.5" x14ac:dyDescent="0.25">
      <c r="A344" s="1402" t="s">
        <v>16679</v>
      </c>
      <c r="B344" s="1421"/>
      <c r="C344" s="1421"/>
      <c r="D344" s="1421"/>
    </row>
    <row r="345" spans="1:4" ht="46.5" x14ac:dyDescent="0.25">
      <c r="A345" s="1402" t="s">
        <v>16680</v>
      </c>
      <c r="B345" s="1421"/>
      <c r="C345" s="1421"/>
      <c r="D345" s="1421"/>
    </row>
    <row r="346" spans="1:4" ht="46.5" x14ac:dyDescent="0.25">
      <c r="A346" s="1402" t="s">
        <v>16681</v>
      </c>
      <c r="B346" s="1421"/>
      <c r="C346" s="1421"/>
      <c r="D346" s="1421"/>
    </row>
    <row r="347" spans="1:4" x14ac:dyDescent="0.25">
      <c r="A347" s="1402" t="s">
        <v>869</v>
      </c>
      <c r="B347" s="1421"/>
      <c r="C347" s="1421"/>
      <c r="D347" s="1421"/>
    </row>
    <row r="348" spans="1:4" x14ac:dyDescent="0.25">
      <c r="A348" s="1402" t="s">
        <v>16682</v>
      </c>
      <c r="B348" s="1421"/>
      <c r="C348" s="1421"/>
      <c r="D348" s="1421"/>
    </row>
    <row r="349" spans="1:4" ht="31" x14ac:dyDescent="0.25">
      <c r="A349" s="1402" t="s">
        <v>16683</v>
      </c>
      <c r="B349" s="1421"/>
      <c r="C349" s="1421"/>
      <c r="D349" s="1421"/>
    </row>
    <row r="350" spans="1:4" ht="62" x14ac:dyDescent="0.25">
      <c r="A350" s="1402" t="s">
        <v>16684</v>
      </c>
      <c r="B350" s="1421"/>
      <c r="C350" s="1421"/>
      <c r="D350" s="1421"/>
    </row>
    <row r="351" spans="1:4" x14ac:dyDescent="0.25">
      <c r="A351" s="1402" t="s">
        <v>1191</v>
      </c>
      <c r="B351" s="1421"/>
      <c r="C351" s="1421"/>
      <c r="D351" s="1421"/>
    </row>
    <row r="352" spans="1:4" ht="31" x14ac:dyDescent="0.25">
      <c r="A352" s="1402" t="s">
        <v>16685</v>
      </c>
      <c r="B352" s="1421"/>
      <c r="C352" s="1421"/>
      <c r="D352" s="1421"/>
    </row>
    <row r="353" spans="1:4" ht="62" x14ac:dyDescent="0.25">
      <c r="A353" s="1402" t="s">
        <v>16686</v>
      </c>
      <c r="B353" s="1421"/>
      <c r="C353" s="1421"/>
      <c r="D353" s="1421"/>
    </row>
    <row r="354" spans="1:4" ht="46.5" x14ac:dyDescent="0.25">
      <c r="A354" s="1402" t="s">
        <v>16687</v>
      </c>
      <c r="B354" s="1421"/>
      <c r="C354" s="1421"/>
      <c r="D354" s="1421"/>
    </row>
    <row r="355" spans="1:4" x14ac:dyDescent="0.25">
      <c r="A355" s="1402" t="s">
        <v>16688</v>
      </c>
      <c r="B355" s="1421"/>
      <c r="C355" s="1421"/>
      <c r="D355" s="1421"/>
    </row>
    <row r="356" spans="1:4" x14ac:dyDescent="0.25">
      <c r="A356" s="1402" t="s">
        <v>16689</v>
      </c>
      <c r="B356" s="1421"/>
      <c r="C356" s="1421"/>
      <c r="D356" s="1421"/>
    </row>
    <row r="357" spans="1:4" x14ac:dyDescent="0.25">
      <c r="A357" s="1402" t="s">
        <v>16690</v>
      </c>
      <c r="B357" s="1421"/>
      <c r="C357" s="1421"/>
      <c r="D357" s="1421"/>
    </row>
    <row r="358" spans="1:4" x14ac:dyDescent="0.25">
      <c r="A358" s="1402" t="s">
        <v>875</v>
      </c>
      <c r="B358" s="1421"/>
      <c r="C358" s="1421"/>
      <c r="D358" s="1421"/>
    </row>
    <row r="359" spans="1:4" x14ac:dyDescent="0.25">
      <c r="A359" s="1402" t="s">
        <v>16691</v>
      </c>
      <c r="B359" s="1421"/>
      <c r="C359" s="1421"/>
      <c r="D359" s="1421"/>
    </row>
    <row r="360" spans="1:4" ht="46.5" x14ac:dyDescent="0.25">
      <c r="A360" s="1402" t="s">
        <v>16692</v>
      </c>
      <c r="B360" s="1421"/>
      <c r="C360" s="1421"/>
      <c r="D360" s="1421"/>
    </row>
    <row r="361" spans="1:4" ht="31" x14ac:dyDescent="0.25">
      <c r="A361" s="1402" t="s">
        <v>16693</v>
      </c>
      <c r="B361" s="1421"/>
      <c r="C361" s="1421"/>
      <c r="D361" s="1421"/>
    </row>
    <row r="362" spans="1:4" x14ac:dyDescent="0.25">
      <c r="A362" s="1402" t="s">
        <v>16694</v>
      </c>
      <c r="B362" s="1421"/>
      <c r="C362" s="1421"/>
      <c r="D362" s="1421"/>
    </row>
    <row r="363" spans="1:4" x14ac:dyDescent="0.25">
      <c r="A363" s="1402" t="s">
        <v>16695</v>
      </c>
      <c r="B363" s="1421"/>
      <c r="C363" s="1421"/>
      <c r="D363" s="1421"/>
    </row>
    <row r="364" spans="1:4" x14ac:dyDescent="0.25">
      <c r="A364" s="1402" t="s">
        <v>16696</v>
      </c>
      <c r="B364" s="1421"/>
      <c r="C364" s="1421"/>
      <c r="D364" s="1421"/>
    </row>
    <row r="365" spans="1:4" x14ac:dyDescent="0.25">
      <c r="A365" s="1402" t="s">
        <v>16697</v>
      </c>
      <c r="B365" s="1421"/>
      <c r="C365" s="1421"/>
      <c r="D365" s="1421"/>
    </row>
    <row r="366" spans="1:4" x14ac:dyDescent="0.25">
      <c r="A366" s="1402" t="s">
        <v>16698</v>
      </c>
      <c r="B366" s="1421"/>
      <c r="C366" s="1421"/>
      <c r="D366" s="1421"/>
    </row>
    <row r="367" spans="1:4" x14ac:dyDescent="0.25">
      <c r="A367" s="1402" t="s">
        <v>16699</v>
      </c>
      <c r="B367" s="1421"/>
      <c r="C367" s="1421"/>
      <c r="D367" s="1421"/>
    </row>
    <row r="368" spans="1:4" x14ac:dyDescent="0.25">
      <c r="A368" s="1402" t="s">
        <v>16700</v>
      </c>
      <c r="B368" s="1421"/>
      <c r="C368" s="1421"/>
      <c r="D368" s="1421"/>
    </row>
    <row r="369" spans="1:4" ht="31" x14ac:dyDescent="0.25">
      <c r="A369" s="1402" t="s">
        <v>16701</v>
      </c>
      <c r="B369" s="1421"/>
      <c r="C369" s="1421"/>
      <c r="D369" s="1421"/>
    </row>
    <row r="370" spans="1:4" ht="31" x14ac:dyDescent="0.25">
      <c r="A370" s="1402" t="s">
        <v>16702</v>
      </c>
      <c r="B370" s="1421"/>
      <c r="C370" s="1421"/>
      <c r="D370" s="1421"/>
    </row>
    <row r="371" spans="1:4" x14ac:dyDescent="0.25">
      <c r="A371" s="1402" t="s">
        <v>16703</v>
      </c>
      <c r="B371" s="1421"/>
      <c r="C371" s="1421"/>
      <c r="D371" s="1421"/>
    </row>
    <row r="372" spans="1:4" x14ac:dyDescent="0.25">
      <c r="A372" s="1402" t="s">
        <v>16704</v>
      </c>
      <c r="B372" s="1421"/>
      <c r="C372" s="1421"/>
      <c r="D372" s="1421"/>
    </row>
    <row r="373" spans="1:4" ht="93" x14ac:dyDescent="0.25">
      <c r="A373" s="1402" t="s">
        <v>16705</v>
      </c>
      <c r="B373" s="1421"/>
      <c r="C373" s="1421"/>
      <c r="D373" s="1421"/>
    </row>
    <row r="374" spans="1:4" x14ac:dyDescent="0.25">
      <c r="A374" s="1402" t="s">
        <v>876</v>
      </c>
      <c r="B374" s="1421"/>
      <c r="C374" s="1421"/>
      <c r="D374" s="1421"/>
    </row>
    <row r="375" spans="1:4" ht="31" x14ac:dyDescent="0.25">
      <c r="A375" s="1402" t="s">
        <v>16706</v>
      </c>
      <c r="B375" s="1421"/>
      <c r="C375" s="1421"/>
      <c r="D375" s="1421"/>
    </row>
    <row r="376" spans="1:4" ht="31" x14ac:dyDescent="0.25">
      <c r="A376" s="1402" t="s">
        <v>16707</v>
      </c>
      <c r="B376" s="1421"/>
      <c r="C376" s="1421"/>
      <c r="D376" s="1421"/>
    </row>
    <row r="377" spans="1:4" x14ac:dyDescent="0.25">
      <c r="A377" s="1402" t="s">
        <v>16708</v>
      </c>
      <c r="B377" s="1421"/>
      <c r="C377" s="1421"/>
      <c r="D377" s="1421"/>
    </row>
    <row r="378" spans="1:4" ht="31" x14ac:dyDescent="0.25">
      <c r="A378" s="1402" t="s">
        <v>16709</v>
      </c>
      <c r="B378" s="1421"/>
      <c r="C378" s="1421"/>
      <c r="D378" s="1421"/>
    </row>
    <row r="379" spans="1:4" ht="31" x14ac:dyDescent="0.25">
      <c r="A379" s="1402" t="s">
        <v>16710</v>
      </c>
      <c r="B379" s="1421"/>
      <c r="C379" s="1421"/>
      <c r="D379" s="1421"/>
    </row>
    <row r="380" spans="1:4" x14ac:dyDescent="0.25">
      <c r="A380" s="1402" t="s">
        <v>16711</v>
      </c>
      <c r="B380" s="1421"/>
      <c r="C380" s="1421"/>
      <c r="D380" s="1421"/>
    </row>
    <row r="381" spans="1:4" x14ac:dyDescent="0.25">
      <c r="A381" s="1402" t="s">
        <v>877</v>
      </c>
      <c r="B381" s="1421"/>
      <c r="C381" s="1421"/>
      <c r="D381" s="1421"/>
    </row>
    <row r="382" spans="1:4" x14ac:dyDescent="0.25">
      <c r="A382" s="1402" t="s">
        <v>16712</v>
      </c>
      <c r="B382" s="1421"/>
      <c r="C382" s="1421"/>
      <c r="D382" s="1421"/>
    </row>
    <row r="383" spans="1:4" x14ac:dyDescent="0.25">
      <c r="A383" s="1402" t="s">
        <v>16713</v>
      </c>
      <c r="B383" s="1421"/>
      <c r="C383" s="1421"/>
      <c r="D383" s="1421"/>
    </row>
    <row r="384" spans="1:4" ht="77.5" x14ac:dyDescent="0.25">
      <c r="A384" s="1402" t="s">
        <v>16714</v>
      </c>
      <c r="B384" s="1421"/>
      <c r="C384" s="1421"/>
      <c r="D384" s="1421"/>
    </row>
    <row r="385" spans="1:4" ht="77.5" x14ac:dyDescent="0.25">
      <c r="A385" s="1402" t="s">
        <v>16715</v>
      </c>
      <c r="B385" s="1421"/>
      <c r="C385" s="1421"/>
      <c r="D385" s="1421"/>
    </row>
    <row r="386" spans="1:4" ht="108.5" x14ac:dyDescent="0.25">
      <c r="A386" s="1402" t="s">
        <v>16716</v>
      </c>
      <c r="B386" s="1421"/>
      <c r="C386" s="1421"/>
      <c r="D386" s="1421"/>
    </row>
    <row r="387" spans="1:4" ht="31" x14ac:dyDescent="0.25">
      <c r="A387" s="1402" t="s">
        <v>16717</v>
      </c>
      <c r="B387" s="1421"/>
      <c r="C387" s="1421"/>
      <c r="D387" s="1421"/>
    </row>
    <row r="388" spans="1:4" x14ac:dyDescent="0.25">
      <c r="A388" s="1402" t="s">
        <v>16718</v>
      </c>
      <c r="B388" s="1421"/>
      <c r="C388" s="1421"/>
      <c r="D388" s="1421"/>
    </row>
    <row r="389" spans="1:4" ht="77.5" x14ac:dyDescent="0.25">
      <c r="A389" s="1402" t="s">
        <v>16719</v>
      </c>
      <c r="B389" s="1421"/>
      <c r="C389" s="1421"/>
      <c r="D389" s="1421"/>
    </row>
    <row r="390" spans="1:4" x14ac:dyDescent="0.25">
      <c r="A390" s="1402" t="s">
        <v>880</v>
      </c>
      <c r="B390" s="1421"/>
      <c r="C390" s="1421"/>
      <c r="D390" s="1421"/>
    </row>
    <row r="391" spans="1:4" x14ac:dyDescent="0.25">
      <c r="A391" s="1402" t="s">
        <v>16720</v>
      </c>
      <c r="B391" s="1421"/>
      <c r="C391" s="1421"/>
      <c r="D391" s="1421"/>
    </row>
    <row r="392" spans="1:4" ht="46.5" x14ac:dyDescent="0.25">
      <c r="A392" s="1402" t="s">
        <v>16721</v>
      </c>
      <c r="B392" s="1421"/>
      <c r="C392" s="1421"/>
      <c r="D392" s="1421"/>
    </row>
    <row r="393" spans="1:4" ht="46.5" x14ac:dyDescent="0.25">
      <c r="A393" s="1402" t="s">
        <v>16722</v>
      </c>
      <c r="B393" s="1421"/>
      <c r="C393" s="1421"/>
      <c r="D393" s="1421"/>
    </row>
    <row r="394" spans="1:4" ht="31" x14ac:dyDescent="0.25">
      <c r="A394" s="1402" t="s">
        <v>16723</v>
      </c>
      <c r="B394" s="1421"/>
      <c r="C394" s="1421"/>
      <c r="D394" s="1421"/>
    </row>
    <row r="395" spans="1:4" ht="46.5" x14ac:dyDescent="0.25">
      <c r="A395" s="1402" t="s">
        <v>16724</v>
      </c>
      <c r="B395" s="1421"/>
      <c r="C395" s="1421"/>
      <c r="D395" s="1421"/>
    </row>
    <row r="396" spans="1:4" x14ac:dyDescent="0.25">
      <c r="A396" s="1402" t="s">
        <v>16725</v>
      </c>
      <c r="B396" s="1421"/>
      <c r="C396" s="1421"/>
      <c r="D396" s="1421"/>
    </row>
    <row r="397" spans="1:4" ht="31" x14ac:dyDescent="0.25">
      <c r="A397" s="1402" t="s">
        <v>16726</v>
      </c>
      <c r="B397" s="1421"/>
      <c r="C397" s="1421"/>
      <c r="D397" s="1421"/>
    </row>
    <row r="398" spans="1:4" ht="46.5" x14ac:dyDescent="0.25">
      <c r="A398" s="1402" t="s">
        <v>16727</v>
      </c>
      <c r="B398" s="1421"/>
      <c r="C398" s="1421"/>
      <c r="D398" s="1421"/>
    </row>
    <row r="399" spans="1:4" x14ac:dyDescent="0.25">
      <c r="A399" s="1402" t="s">
        <v>16728</v>
      </c>
      <c r="B399" s="1421"/>
      <c r="C399" s="1421"/>
      <c r="D399" s="1421"/>
    </row>
    <row r="400" spans="1:4" x14ac:dyDescent="0.25">
      <c r="A400" s="1402" t="s">
        <v>16729</v>
      </c>
      <c r="B400" s="1421"/>
      <c r="C400" s="1421"/>
      <c r="D400" s="1421"/>
    </row>
    <row r="401" spans="1:4" x14ac:dyDescent="0.25">
      <c r="A401" s="1402" t="s">
        <v>16730</v>
      </c>
      <c r="B401" s="1421"/>
      <c r="C401" s="1421"/>
      <c r="D401" s="1421"/>
    </row>
    <row r="402" spans="1:4" x14ac:dyDescent="0.25">
      <c r="A402" s="1402" t="s">
        <v>881</v>
      </c>
      <c r="B402" s="1421"/>
      <c r="C402" s="1421"/>
      <c r="D402" s="1421"/>
    </row>
    <row r="403" spans="1:4" x14ac:dyDescent="0.25">
      <c r="A403" s="1402" t="s">
        <v>16731</v>
      </c>
      <c r="B403" s="1421"/>
      <c r="C403" s="1421"/>
      <c r="D403" s="1421"/>
    </row>
    <row r="404" spans="1:4" ht="31" x14ac:dyDescent="0.25">
      <c r="A404" s="1402" t="s">
        <v>16732</v>
      </c>
      <c r="B404" s="1421"/>
      <c r="C404" s="1421"/>
      <c r="D404" s="1421"/>
    </row>
    <row r="405" spans="1:4" x14ac:dyDescent="0.25">
      <c r="A405" s="1402" t="s">
        <v>16733</v>
      </c>
      <c r="B405" s="1421"/>
      <c r="C405" s="1421"/>
      <c r="D405" s="1421"/>
    </row>
    <row r="406" spans="1:4" x14ac:dyDescent="0.25">
      <c r="A406" s="1402" t="s">
        <v>16734</v>
      </c>
      <c r="B406" s="1421"/>
      <c r="C406" s="1421"/>
      <c r="D406" s="1421"/>
    </row>
    <row r="407" spans="1:4" ht="31" x14ac:dyDescent="0.25">
      <c r="A407" s="1402" t="s">
        <v>16735</v>
      </c>
      <c r="B407" s="1421"/>
      <c r="C407" s="1421"/>
      <c r="D407" s="1421"/>
    </row>
    <row r="408" spans="1:4" ht="31" x14ac:dyDescent="0.25">
      <c r="A408" s="1402" t="s">
        <v>16736</v>
      </c>
      <c r="B408" s="1421"/>
      <c r="C408" s="1421"/>
      <c r="D408" s="1421"/>
    </row>
    <row r="409" spans="1:4" ht="31" x14ac:dyDescent="0.25">
      <c r="A409" s="1402" t="s">
        <v>16737</v>
      </c>
      <c r="B409" s="1421"/>
      <c r="C409" s="1421"/>
      <c r="D409" s="1421"/>
    </row>
    <row r="410" spans="1:4" ht="31" x14ac:dyDescent="0.25">
      <c r="A410" s="1402" t="s">
        <v>16738</v>
      </c>
      <c r="B410" s="1421"/>
      <c r="C410" s="1421"/>
      <c r="D410" s="1421"/>
    </row>
    <row r="411" spans="1:4" x14ac:dyDescent="0.25">
      <c r="A411" s="1402" t="s">
        <v>16739</v>
      </c>
      <c r="B411" s="1421"/>
      <c r="C411" s="1421"/>
      <c r="D411" s="1421"/>
    </row>
    <row r="412" spans="1:4" x14ac:dyDescent="0.25">
      <c r="A412" s="1402" t="s">
        <v>16740</v>
      </c>
      <c r="B412" s="1421"/>
      <c r="C412" s="1421"/>
      <c r="D412" s="1421"/>
    </row>
    <row r="413" spans="1:4" ht="46.5" x14ac:dyDescent="0.25">
      <c r="A413" s="1402" t="s">
        <v>16741</v>
      </c>
      <c r="B413" s="1421"/>
      <c r="C413" s="1421"/>
      <c r="D413" s="1421"/>
    </row>
    <row r="414" spans="1:4" ht="62" x14ac:dyDescent="0.25">
      <c r="A414" s="1402" t="s">
        <v>16742</v>
      </c>
      <c r="B414" s="1421"/>
      <c r="C414" s="1421"/>
      <c r="D414" s="1421"/>
    </row>
    <row r="415" spans="1:4" ht="31" x14ac:dyDescent="0.25">
      <c r="A415" s="1402" t="s">
        <v>16743</v>
      </c>
      <c r="B415" s="1421"/>
      <c r="C415" s="1421"/>
      <c r="D415" s="1421"/>
    </row>
    <row r="416" spans="1:4" ht="46.5" x14ac:dyDescent="0.25">
      <c r="A416" s="1402" t="s">
        <v>16744</v>
      </c>
      <c r="B416" s="1421"/>
      <c r="C416" s="1421"/>
      <c r="D416" s="1421"/>
    </row>
    <row r="417" spans="1:4" x14ac:dyDescent="0.25">
      <c r="A417" s="1402" t="s">
        <v>1327</v>
      </c>
      <c r="B417" s="1421"/>
      <c r="C417" s="1421"/>
      <c r="D417" s="1421"/>
    </row>
    <row r="418" spans="1:4" x14ac:dyDescent="0.25">
      <c r="A418" s="1402" t="s">
        <v>16745</v>
      </c>
      <c r="B418" s="1421"/>
      <c r="C418" s="1421"/>
      <c r="D418" s="1421"/>
    </row>
    <row r="419" spans="1:4" ht="31" x14ac:dyDescent="0.25">
      <c r="A419" s="1402" t="s">
        <v>16746</v>
      </c>
      <c r="B419" s="1421"/>
      <c r="C419" s="1421"/>
      <c r="D419" s="1421"/>
    </row>
    <row r="420" spans="1:4" x14ac:dyDescent="0.25">
      <c r="A420" s="1402" t="s">
        <v>16747</v>
      </c>
      <c r="B420" s="1421"/>
      <c r="C420" s="1421"/>
      <c r="D420" s="1421"/>
    </row>
    <row r="421" spans="1:4" x14ac:dyDescent="0.25">
      <c r="A421" s="1402" t="s">
        <v>16748</v>
      </c>
      <c r="B421" s="1421"/>
      <c r="C421" s="1421"/>
      <c r="D421" s="1421"/>
    </row>
    <row r="422" spans="1:4" ht="31" x14ac:dyDescent="0.25">
      <c r="A422" s="1402" t="s">
        <v>16749</v>
      </c>
      <c r="B422" s="1421"/>
      <c r="C422" s="1421"/>
      <c r="D422" s="1421"/>
    </row>
    <row r="423" spans="1:4" x14ac:dyDescent="0.25">
      <c r="A423" s="1402" t="s">
        <v>16750</v>
      </c>
      <c r="B423" s="1421"/>
      <c r="C423" s="1421"/>
      <c r="D423" s="1421"/>
    </row>
    <row r="424" spans="1:4" x14ac:dyDescent="0.25">
      <c r="A424" s="1402" t="s">
        <v>16751</v>
      </c>
      <c r="B424" s="1421"/>
      <c r="C424" s="1421"/>
      <c r="D424" s="1421"/>
    </row>
    <row r="425" spans="1:4" x14ac:dyDescent="0.25">
      <c r="A425" s="1402" t="s">
        <v>19816</v>
      </c>
      <c r="B425" s="1421"/>
      <c r="C425" s="1421"/>
      <c r="D425" s="1421"/>
    </row>
    <row r="426" spans="1:4" x14ac:dyDescent="0.25">
      <c r="A426" s="1402" t="s">
        <v>16752</v>
      </c>
      <c r="B426" s="1421"/>
      <c r="C426" s="1421"/>
      <c r="D426" s="1421"/>
    </row>
    <row r="427" spans="1:4" ht="31" x14ac:dyDescent="0.25">
      <c r="A427" s="1402" t="s">
        <v>16753</v>
      </c>
      <c r="B427" s="1421"/>
      <c r="C427" s="1421"/>
      <c r="D427" s="1421"/>
    </row>
    <row r="428" spans="1:4" ht="77.5" x14ac:dyDescent="0.25">
      <c r="A428" s="1402" t="s">
        <v>16754</v>
      </c>
      <c r="B428" s="1421"/>
      <c r="C428" s="1421"/>
      <c r="D428" s="1421"/>
    </row>
    <row r="429" spans="1:4" ht="31" x14ac:dyDescent="0.25">
      <c r="A429" s="1402" t="s">
        <v>16755</v>
      </c>
      <c r="B429" s="1421"/>
      <c r="C429" s="1421"/>
      <c r="D429" s="1421"/>
    </row>
    <row r="430" spans="1:4" x14ac:dyDescent="0.25">
      <c r="A430" s="1402" t="s">
        <v>1328</v>
      </c>
      <c r="B430" s="1421"/>
      <c r="C430" s="1421"/>
      <c r="D430" s="1421"/>
    </row>
    <row r="431" spans="1:4" x14ac:dyDescent="0.25">
      <c r="A431" s="1402" t="s">
        <v>16756</v>
      </c>
      <c r="B431" s="1421"/>
      <c r="C431" s="1421"/>
      <c r="D431" s="1421"/>
    </row>
    <row r="432" spans="1:4" ht="31" x14ac:dyDescent="0.25">
      <c r="A432" s="1402" t="s">
        <v>16757</v>
      </c>
      <c r="B432" s="1421"/>
      <c r="C432" s="1421"/>
      <c r="D432" s="1421"/>
    </row>
    <row r="433" spans="1:4" x14ac:dyDescent="0.25">
      <c r="A433" s="1402" t="s">
        <v>16758</v>
      </c>
      <c r="B433" s="1421"/>
      <c r="C433" s="1421"/>
      <c r="D433" s="1421"/>
    </row>
    <row r="434" spans="1:4" x14ac:dyDescent="0.25">
      <c r="A434" s="1402" t="s">
        <v>16759</v>
      </c>
      <c r="B434" s="1421"/>
      <c r="C434" s="1421"/>
      <c r="D434" s="1421"/>
    </row>
    <row r="435" spans="1:4" x14ac:dyDescent="0.25">
      <c r="A435" s="1402" t="s">
        <v>16760</v>
      </c>
      <c r="B435" s="1421"/>
      <c r="C435" s="1421"/>
      <c r="D435" s="1421"/>
    </row>
    <row r="436" spans="1:4" ht="31" x14ac:dyDescent="0.25">
      <c r="A436" s="1402" t="s">
        <v>16761</v>
      </c>
      <c r="B436" s="1421"/>
      <c r="C436" s="1421"/>
      <c r="D436" s="1421"/>
    </row>
    <row r="437" spans="1:4" x14ac:dyDescent="0.25">
      <c r="A437" s="1402" t="s">
        <v>16762</v>
      </c>
      <c r="B437" s="1421"/>
      <c r="C437" s="1421"/>
      <c r="D437" s="1421"/>
    </row>
    <row r="438" spans="1:4" x14ac:dyDescent="0.25">
      <c r="A438" s="1402" t="s">
        <v>16763</v>
      </c>
      <c r="B438" s="1421"/>
      <c r="C438" s="1421"/>
      <c r="D438" s="1421"/>
    </row>
    <row r="439" spans="1:4" x14ac:dyDescent="0.25">
      <c r="A439" s="1402" t="s">
        <v>16764</v>
      </c>
      <c r="B439" s="1421"/>
      <c r="C439" s="1421"/>
      <c r="D439" s="1421"/>
    </row>
    <row r="440" spans="1:4" ht="62" x14ac:dyDescent="0.25">
      <c r="A440" s="1402" t="s">
        <v>16765</v>
      </c>
      <c r="B440" s="1421"/>
      <c r="C440" s="1421"/>
      <c r="D440" s="1421"/>
    </row>
    <row r="441" spans="1:4" ht="31" x14ac:dyDescent="0.25">
      <c r="A441" s="1402" t="s">
        <v>16766</v>
      </c>
      <c r="B441" s="1421"/>
      <c r="C441" s="1421"/>
      <c r="D441" s="1421"/>
    </row>
    <row r="442" spans="1:4" ht="77.5" x14ac:dyDescent="0.25">
      <c r="A442" s="1402" t="s">
        <v>16767</v>
      </c>
      <c r="B442" s="1421"/>
      <c r="C442" s="1421"/>
      <c r="D442" s="1421"/>
    </row>
    <row r="443" spans="1:4" x14ac:dyDescent="0.25">
      <c r="A443" s="1402" t="s">
        <v>1746</v>
      </c>
      <c r="B443" s="1421"/>
      <c r="C443" s="1421"/>
      <c r="D443" s="1421"/>
    </row>
    <row r="444" spans="1:4" x14ac:dyDescent="0.25">
      <c r="A444" s="1402" t="s">
        <v>16768</v>
      </c>
      <c r="B444" s="1421"/>
      <c r="C444" s="1421"/>
      <c r="D444" s="1421"/>
    </row>
    <row r="445" spans="1:4" ht="62" x14ac:dyDescent="0.25">
      <c r="A445" s="1402" t="s">
        <v>16769</v>
      </c>
      <c r="B445" s="1421"/>
      <c r="C445" s="1421"/>
      <c r="D445" s="1421"/>
    </row>
    <row r="446" spans="1:4" ht="62" x14ac:dyDescent="0.25">
      <c r="A446" s="1402" t="s">
        <v>16770</v>
      </c>
      <c r="B446" s="1421"/>
      <c r="C446" s="1421"/>
      <c r="D446" s="1421"/>
    </row>
    <row r="447" spans="1:4" x14ac:dyDescent="0.25">
      <c r="A447" s="1402" t="s">
        <v>16771</v>
      </c>
      <c r="B447" s="1421"/>
      <c r="C447" s="1421"/>
      <c r="D447" s="1421"/>
    </row>
    <row r="448" spans="1:4" ht="46.5" x14ac:dyDescent="0.25">
      <c r="A448" s="1402" t="s">
        <v>16772</v>
      </c>
      <c r="B448" s="1421"/>
      <c r="C448" s="1421"/>
      <c r="D448" s="1421"/>
    </row>
    <row r="449" spans="1:4" x14ac:dyDescent="0.25">
      <c r="A449" s="1402" t="s">
        <v>16773</v>
      </c>
      <c r="B449" s="1421"/>
      <c r="C449" s="1421"/>
      <c r="D449" s="1421"/>
    </row>
    <row r="450" spans="1:4" ht="62" x14ac:dyDescent="0.25">
      <c r="A450" s="1402" t="s">
        <v>16774</v>
      </c>
      <c r="B450" s="1421"/>
      <c r="C450" s="1421"/>
      <c r="D450" s="1421"/>
    </row>
    <row r="451" spans="1:4" ht="31" x14ac:dyDescent="0.25">
      <c r="A451" s="1402" t="s">
        <v>16775</v>
      </c>
      <c r="B451" s="1421"/>
      <c r="C451" s="1421"/>
      <c r="D451" s="1421"/>
    </row>
    <row r="452" spans="1:4" x14ac:dyDescent="0.25">
      <c r="A452" s="1402" t="s">
        <v>16776</v>
      </c>
      <c r="B452" s="1421"/>
      <c r="C452" s="1421"/>
      <c r="D452" s="1421"/>
    </row>
    <row r="453" spans="1:4" ht="31" x14ac:dyDescent="0.25">
      <c r="A453" s="1402" t="s">
        <v>16777</v>
      </c>
      <c r="B453" s="1421"/>
      <c r="C453" s="1421"/>
      <c r="D453" s="1421"/>
    </row>
    <row r="454" spans="1:4" ht="62" x14ac:dyDescent="0.25">
      <c r="A454" s="1402" t="s">
        <v>16778</v>
      </c>
      <c r="B454" s="1421"/>
      <c r="C454" s="1421"/>
      <c r="D454" s="1421"/>
    </row>
    <row r="455" spans="1:4" ht="31" x14ac:dyDescent="0.25">
      <c r="A455" s="1402" t="s">
        <v>16779</v>
      </c>
      <c r="B455" s="1421"/>
      <c r="C455" s="1421"/>
      <c r="D455" s="1421"/>
    </row>
    <row r="456" spans="1:4" ht="77.5" x14ac:dyDescent="0.25">
      <c r="A456" s="1402" t="s">
        <v>16780</v>
      </c>
      <c r="B456" s="1421"/>
      <c r="C456" s="1421"/>
      <c r="D456" s="1421"/>
    </row>
    <row r="457" spans="1:4" ht="31" x14ac:dyDescent="0.25">
      <c r="A457" s="1402" t="s">
        <v>16781</v>
      </c>
      <c r="B457" s="1421"/>
      <c r="C457" s="1421"/>
      <c r="D457" s="1421"/>
    </row>
    <row r="458" spans="1:4" ht="31" x14ac:dyDescent="0.25">
      <c r="A458" s="1402" t="s">
        <v>16782</v>
      </c>
      <c r="B458" s="1421"/>
      <c r="C458" s="1421"/>
      <c r="D458" s="1421"/>
    </row>
    <row r="459" spans="1:4" x14ac:dyDescent="0.25">
      <c r="A459" s="1402" t="s">
        <v>1750</v>
      </c>
      <c r="B459" s="1421"/>
      <c r="C459" s="1421"/>
      <c r="D459" s="1421"/>
    </row>
    <row r="460" spans="1:4" x14ac:dyDescent="0.25">
      <c r="A460" s="1402" t="s">
        <v>16783</v>
      </c>
      <c r="B460" s="1421"/>
      <c r="C460" s="1421"/>
      <c r="D460" s="1421"/>
    </row>
    <row r="461" spans="1:4" ht="62" x14ac:dyDescent="0.25">
      <c r="A461" s="1402" t="s">
        <v>16784</v>
      </c>
      <c r="B461" s="1421"/>
      <c r="C461" s="1421"/>
      <c r="D461" s="1421"/>
    </row>
    <row r="462" spans="1:4" ht="62" x14ac:dyDescent="0.25">
      <c r="A462" s="1402" t="s">
        <v>16785</v>
      </c>
      <c r="B462" s="1421"/>
      <c r="C462" s="1421"/>
      <c r="D462" s="1421"/>
    </row>
    <row r="463" spans="1:4" x14ac:dyDescent="0.25">
      <c r="A463" s="1402" t="s">
        <v>16786</v>
      </c>
      <c r="B463" s="1421"/>
      <c r="C463" s="1421"/>
      <c r="D463" s="1421"/>
    </row>
    <row r="464" spans="1:4" ht="31" x14ac:dyDescent="0.25">
      <c r="A464" s="1402" t="s">
        <v>16787</v>
      </c>
      <c r="B464" s="1421"/>
      <c r="C464" s="1421"/>
      <c r="D464" s="1421"/>
    </row>
    <row r="465" spans="1:4" ht="31" x14ac:dyDescent="0.25">
      <c r="A465" s="1402" t="s">
        <v>16788</v>
      </c>
      <c r="B465" s="1421"/>
      <c r="C465" s="1421"/>
      <c r="D465" s="1421"/>
    </row>
    <row r="466" spans="1:4" ht="31" x14ac:dyDescent="0.25">
      <c r="A466" s="1402" t="s">
        <v>16789</v>
      </c>
      <c r="B466" s="1421"/>
      <c r="C466" s="1421"/>
      <c r="D466" s="1421"/>
    </row>
    <row r="467" spans="1:4" x14ac:dyDescent="0.25">
      <c r="A467" s="1402" t="s">
        <v>16790</v>
      </c>
      <c r="B467" s="1421"/>
      <c r="C467" s="1421"/>
      <c r="D467" s="1421"/>
    </row>
    <row r="468" spans="1:4" ht="31" x14ac:dyDescent="0.25">
      <c r="A468" s="1402" t="s">
        <v>16791</v>
      </c>
      <c r="B468" s="1421"/>
      <c r="C468" s="1421"/>
      <c r="D468" s="1421"/>
    </row>
    <row r="469" spans="1:4" x14ac:dyDescent="0.25">
      <c r="A469" s="1402" t="s">
        <v>1752</v>
      </c>
      <c r="B469" s="1421"/>
      <c r="C469" s="1421"/>
      <c r="D469" s="1421"/>
    </row>
    <row r="470" spans="1:4" ht="31" x14ac:dyDescent="0.25">
      <c r="A470" s="1402" t="s">
        <v>16792</v>
      </c>
      <c r="B470" s="1421"/>
      <c r="C470" s="1421"/>
      <c r="D470" s="1421"/>
    </row>
    <row r="471" spans="1:4" ht="93" x14ac:dyDescent="0.25">
      <c r="A471" s="1402" t="s">
        <v>16793</v>
      </c>
      <c r="B471" s="1421"/>
      <c r="C471" s="1421"/>
      <c r="D471" s="1421"/>
    </row>
    <row r="472" spans="1:4" ht="108.5" x14ac:dyDescent="0.25">
      <c r="A472" s="1402" t="s">
        <v>16794</v>
      </c>
      <c r="B472" s="1421"/>
      <c r="C472" s="1421"/>
      <c r="D472" s="1421"/>
    </row>
    <row r="473" spans="1:4" x14ac:dyDescent="0.25">
      <c r="A473" s="1402" t="s">
        <v>1754</v>
      </c>
      <c r="B473" s="1421"/>
      <c r="C473" s="1421"/>
      <c r="D473" s="1421"/>
    </row>
    <row r="474" spans="1:4" x14ac:dyDescent="0.25">
      <c r="A474" s="1402" t="s">
        <v>16795</v>
      </c>
      <c r="B474" s="1421"/>
      <c r="C474" s="1421"/>
      <c r="D474" s="1421"/>
    </row>
    <row r="475" spans="1:4" ht="93" x14ac:dyDescent="0.25">
      <c r="A475" s="1402" t="s">
        <v>16796</v>
      </c>
      <c r="B475" s="1421"/>
      <c r="C475" s="1421"/>
      <c r="D475" s="1421"/>
    </row>
    <row r="476" spans="1:4" ht="62" x14ac:dyDescent="0.25">
      <c r="A476" s="1402" t="s">
        <v>16797</v>
      </c>
      <c r="B476" s="1421"/>
      <c r="C476" s="1421"/>
      <c r="D476" s="1421"/>
    </row>
    <row r="477" spans="1:4" x14ac:dyDescent="0.25">
      <c r="A477" s="1402" t="s">
        <v>1960</v>
      </c>
      <c r="B477" s="1421"/>
      <c r="C477" s="1421"/>
      <c r="D477" s="1421"/>
    </row>
    <row r="478" spans="1:4" ht="31" x14ac:dyDescent="0.25">
      <c r="A478" s="1402" t="s">
        <v>16798</v>
      </c>
      <c r="B478" s="1421"/>
      <c r="C478" s="1421"/>
      <c r="D478" s="1421"/>
    </row>
    <row r="479" spans="1:4" ht="46.5" x14ac:dyDescent="0.25">
      <c r="A479" s="1402" t="s">
        <v>16799</v>
      </c>
      <c r="B479" s="1421"/>
      <c r="C479" s="1421"/>
      <c r="D479" s="1421"/>
    </row>
    <row r="480" spans="1:4" x14ac:dyDescent="0.25">
      <c r="A480" s="1402" t="s">
        <v>16800</v>
      </c>
      <c r="B480" s="1421"/>
      <c r="C480" s="1421"/>
      <c r="D480" s="1421"/>
    </row>
    <row r="481" spans="1:4" ht="31" x14ac:dyDescent="0.25">
      <c r="A481" s="1402" t="s">
        <v>16801</v>
      </c>
      <c r="B481" s="1421"/>
      <c r="C481" s="1421"/>
      <c r="D481" s="1421"/>
    </row>
    <row r="482" spans="1:4" x14ac:dyDescent="0.25">
      <c r="A482" s="1402" t="s">
        <v>16802</v>
      </c>
      <c r="B482" s="1421"/>
      <c r="C482" s="1421"/>
      <c r="D482" s="1421"/>
    </row>
    <row r="483" spans="1:4" x14ac:dyDescent="0.25">
      <c r="A483" s="1402" t="s">
        <v>16803</v>
      </c>
      <c r="B483" s="1421"/>
      <c r="C483" s="1421"/>
      <c r="D483" s="1421"/>
    </row>
    <row r="484" spans="1:4" ht="31" x14ac:dyDescent="0.25">
      <c r="A484" s="1402" t="s">
        <v>16804</v>
      </c>
      <c r="B484" s="1421"/>
      <c r="C484" s="1421"/>
      <c r="D484" s="1421"/>
    </row>
    <row r="485" spans="1:4" ht="31" x14ac:dyDescent="0.25">
      <c r="A485" s="1402" t="s">
        <v>16805</v>
      </c>
      <c r="B485" s="1421"/>
      <c r="C485" s="1421"/>
      <c r="D485" s="1421"/>
    </row>
    <row r="486" spans="1:4" x14ac:dyDescent="0.25">
      <c r="A486" s="1402" t="s">
        <v>16806</v>
      </c>
      <c r="B486" s="1421"/>
      <c r="C486" s="1421"/>
      <c r="D486" s="1421"/>
    </row>
    <row r="487" spans="1:4" x14ac:dyDescent="0.25">
      <c r="A487" s="1402" t="s">
        <v>1045</v>
      </c>
      <c r="B487" s="1421"/>
      <c r="C487" s="1421"/>
      <c r="D487" s="1421"/>
    </row>
    <row r="488" spans="1:4" x14ac:dyDescent="0.25">
      <c r="A488" s="1402" t="s">
        <v>16807</v>
      </c>
      <c r="B488" s="1421"/>
      <c r="C488" s="1421"/>
      <c r="D488" s="1421"/>
    </row>
    <row r="489" spans="1:4" ht="46.5" x14ac:dyDescent="0.25">
      <c r="A489" s="1402" t="s">
        <v>16808</v>
      </c>
      <c r="B489" s="1421"/>
      <c r="C489" s="1421"/>
      <c r="D489" s="1421"/>
    </row>
    <row r="490" spans="1:4" x14ac:dyDescent="0.25">
      <c r="A490" s="1402" t="s">
        <v>16809</v>
      </c>
      <c r="B490" s="1421"/>
      <c r="C490" s="1421"/>
      <c r="D490" s="1421"/>
    </row>
    <row r="491" spans="1:4" x14ac:dyDescent="0.25">
      <c r="A491" s="1402" t="s">
        <v>16810</v>
      </c>
      <c r="B491" s="1421"/>
      <c r="C491" s="1421"/>
      <c r="D491" s="1421"/>
    </row>
    <row r="492" spans="1:4" x14ac:dyDescent="0.25">
      <c r="A492" s="1402" t="s">
        <v>16811</v>
      </c>
      <c r="B492" s="1421"/>
      <c r="C492" s="1421"/>
      <c r="D492" s="1421"/>
    </row>
    <row r="493" spans="1:4" x14ac:dyDescent="0.25">
      <c r="A493" s="1402" t="s">
        <v>16812</v>
      </c>
      <c r="B493" s="1421"/>
      <c r="C493" s="1421"/>
      <c r="D493" s="1421"/>
    </row>
    <row r="494" spans="1:4" x14ac:dyDescent="0.25">
      <c r="A494" s="1402" t="s">
        <v>16813</v>
      </c>
      <c r="B494" s="1421"/>
      <c r="C494" s="1421"/>
      <c r="D494" s="1421"/>
    </row>
    <row r="495" spans="1:4" x14ac:dyDescent="0.25">
      <c r="A495" s="1402" t="s">
        <v>16814</v>
      </c>
      <c r="B495" s="1421"/>
      <c r="C495" s="1421"/>
      <c r="D495" s="1421"/>
    </row>
    <row r="496" spans="1:4" x14ac:dyDescent="0.25">
      <c r="A496" s="1402" t="s">
        <v>16815</v>
      </c>
      <c r="B496" s="1421"/>
      <c r="C496" s="1421"/>
      <c r="D496" s="1421"/>
    </row>
    <row r="497" spans="1:4" ht="62" x14ac:dyDescent="0.25">
      <c r="A497" s="1402" t="s">
        <v>16816</v>
      </c>
      <c r="B497" s="1421"/>
      <c r="C497" s="1421"/>
      <c r="D497" s="1421"/>
    </row>
    <row r="498" spans="1:4" ht="62" x14ac:dyDescent="0.25">
      <c r="A498" s="1402" t="s">
        <v>16817</v>
      </c>
      <c r="B498" s="1421"/>
      <c r="C498" s="1421"/>
      <c r="D498" s="1421"/>
    </row>
    <row r="499" spans="1:4" x14ac:dyDescent="0.25">
      <c r="A499" s="1402" t="s">
        <v>1538</v>
      </c>
      <c r="B499" s="1421"/>
      <c r="C499" s="1421"/>
      <c r="D499" s="1421"/>
    </row>
    <row r="500" spans="1:4" x14ac:dyDescent="0.25">
      <c r="A500" s="1402" t="s">
        <v>16818</v>
      </c>
      <c r="B500" s="1421"/>
      <c r="C500" s="1421"/>
      <c r="D500" s="1421"/>
    </row>
    <row r="501" spans="1:4" ht="31" x14ac:dyDescent="0.25">
      <c r="A501" s="1402" t="s">
        <v>16819</v>
      </c>
      <c r="B501" s="1421"/>
      <c r="C501" s="1421"/>
      <c r="D501" s="1421"/>
    </row>
    <row r="502" spans="1:4" ht="46.5" x14ac:dyDescent="0.25">
      <c r="A502" s="1402" t="s">
        <v>16820</v>
      </c>
      <c r="B502" s="1421"/>
      <c r="C502" s="1421"/>
      <c r="D502" s="1421"/>
    </row>
    <row r="503" spans="1:4" ht="46.5" x14ac:dyDescent="0.25">
      <c r="A503" s="1402" t="s">
        <v>16821</v>
      </c>
      <c r="B503" s="1421"/>
      <c r="C503" s="1421"/>
      <c r="D503" s="1421"/>
    </row>
    <row r="504" spans="1:4" ht="46.5" x14ac:dyDescent="0.25">
      <c r="A504" s="1402" t="s">
        <v>16822</v>
      </c>
      <c r="B504" s="1421"/>
      <c r="C504" s="1421"/>
      <c r="D504" s="1421"/>
    </row>
    <row r="505" spans="1:4" ht="77.5" x14ac:dyDescent="0.25">
      <c r="A505" s="1402" t="s">
        <v>16823</v>
      </c>
      <c r="B505" s="1421"/>
      <c r="C505" s="1421"/>
      <c r="D505" s="1421"/>
    </row>
    <row r="506" spans="1:4" ht="77.5" x14ac:dyDescent="0.25">
      <c r="A506" s="1402" t="s">
        <v>16824</v>
      </c>
      <c r="B506" s="1421"/>
      <c r="C506" s="1421"/>
      <c r="D506" s="1421"/>
    </row>
    <row r="507" spans="1:4" ht="31" x14ac:dyDescent="0.25">
      <c r="A507" s="1402" t="s">
        <v>16825</v>
      </c>
      <c r="B507" s="1421"/>
      <c r="C507" s="1421"/>
      <c r="D507" s="1421"/>
    </row>
    <row r="508" spans="1:4" ht="46.5" x14ac:dyDescent="0.25">
      <c r="A508" s="1402" t="s">
        <v>16826</v>
      </c>
      <c r="B508" s="1421"/>
      <c r="C508" s="1421"/>
      <c r="D508" s="1421"/>
    </row>
    <row r="509" spans="1:4" ht="62" x14ac:dyDescent="0.25">
      <c r="A509" s="1402" t="s">
        <v>16827</v>
      </c>
      <c r="B509" s="1421"/>
      <c r="C509" s="1421"/>
      <c r="D509" s="1421"/>
    </row>
    <row r="510" spans="1:4" ht="46.5" x14ac:dyDescent="0.25">
      <c r="A510" s="1402" t="s">
        <v>16828</v>
      </c>
      <c r="B510" s="1421"/>
      <c r="C510" s="1421"/>
      <c r="D510" s="1421"/>
    </row>
    <row r="511" spans="1:4" x14ac:dyDescent="0.25">
      <c r="A511" s="1402" t="s">
        <v>16829</v>
      </c>
      <c r="B511" s="1421"/>
      <c r="C511" s="1421"/>
      <c r="D511" s="1421"/>
    </row>
    <row r="512" spans="1:4" x14ac:dyDescent="0.25">
      <c r="A512" s="1402" t="s">
        <v>16830</v>
      </c>
      <c r="B512" s="1421"/>
      <c r="C512" s="1421"/>
      <c r="D512" s="1421"/>
    </row>
    <row r="513" spans="1:4" x14ac:dyDescent="0.25">
      <c r="A513" s="1402" t="s">
        <v>16831</v>
      </c>
      <c r="B513" s="1421"/>
      <c r="C513" s="1421"/>
      <c r="D513" s="1421"/>
    </row>
    <row r="514" spans="1:4" x14ac:dyDescent="0.25">
      <c r="A514" s="1402" t="s">
        <v>1541</v>
      </c>
      <c r="B514" s="1421"/>
      <c r="C514" s="1421"/>
      <c r="D514" s="1421"/>
    </row>
    <row r="515" spans="1:4" x14ac:dyDescent="0.25">
      <c r="A515" s="1402" t="s">
        <v>16832</v>
      </c>
      <c r="B515" s="1421"/>
      <c r="C515" s="1421"/>
      <c r="D515" s="1421"/>
    </row>
    <row r="516" spans="1:4" ht="46.5" x14ac:dyDescent="0.25">
      <c r="A516" s="1402" t="s">
        <v>16833</v>
      </c>
      <c r="B516" s="1421"/>
      <c r="C516" s="1421"/>
      <c r="D516" s="1421"/>
    </row>
    <row r="517" spans="1:4" ht="62" x14ac:dyDescent="0.25">
      <c r="A517" s="1402" t="s">
        <v>16834</v>
      </c>
      <c r="B517" s="1421"/>
      <c r="C517" s="1421"/>
      <c r="D517" s="1421"/>
    </row>
    <row r="518" spans="1:4" ht="31" x14ac:dyDescent="0.25">
      <c r="A518" s="1402" t="s">
        <v>16835</v>
      </c>
      <c r="B518" s="1421"/>
      <c r="C518" s="1421"/>
      <c r="D518" s="1421"/>
    </row>
    <row r="519" spans="1:4" ht="31" x14ac:dyDescent="0.25">
      <c r="A519" s="1402" t="s">
        <v>16836</v>
      </c>
      <c r="B519" s="1421"/>
      <c r="C519" s="1421"/>
      <c r="D519" s="1421"/>
    </row>
    <row r="520" spans="1:4" ht="31" x14ac:dyDescent="0.25">
      <c r="A520" s="1402" t="s">
        <v>16837</v>
      </c>
      <c r="B520" s="1421"/>
      <c r="C520" s="1421"/>
      <c r="D520" s="1421"/>
    </row>
    <row r="521" spans="1:4" ht="46.5" x14ac:dyDescent="0.25">
      <c r="A521" s="1402" t="s">
        <v>16838</v>
      </c>
      <c r="B521" s="1421"/>
      <c r="C521" s="1421"/>
      <c r="D521" s="1421"/>
    </row>
    <row r="522" spans="1:4" ht="31" x14ac:dyDescent="0.25">
      <c r="A522" s="1402" t="s">
        <v>16839</v>
      </c>
      <c r="B522" s="1421"/>
      <c r="C522" s="1421"/>
      <c r="D522" s="1421"/>
    </row>
    <row r="523" spans="1:4" x14ac:dyDescent="0.25">
      <c r="A523" s="1402" t="s">
        <v>16840</v>
      </c>
      <c r="B523" s="1421"/>
      <c r="C523" s="1421"/>
      <c r="D523" s="1421"/>
    </row>
    <row r="524" spans="1:4" ht="31" x14ac:dyDescent="0.25">
      <c r="A524" s="1402" t="s">
        <v>16841</v>
      </c>
      <c r="B524" s="1421"/>
      <c r="C524" s="1421"/>
      <c r="D524" s="1421"/>
    </row>
    <row r="525" spans="1:4" x14ac:dyDescent="0.25">
      <c r="A525" s="1402" t="s">
        <v>16842</v>
      </c>
      <c r="B525" s="1421"/>
      <c r="C525" s="1421"/>
      <c r="D525" s="1421"/>
    </row>
    <row r="526" spans="1:4" ht="31" x14ac:dyDescent="0.25">
      <c r="A526" s="1402" t="s">
        <v>16843</v>
      </c>
      <c r="B526" s="1421"/>
      <c r="C526" s="1421"/>
      <c r="D526" s="1421"/>
    </row>
    <row r="527" spans="1:4" x14ac:dyDescent="0.25">
      <c r="A527" s="1402" t="s">
        <v>16844</v>
      </c>
      <c r="B527" s="1421"/>
      <c r="C527" s="1421"/>
      <c r="D527" s="1421"/>
    </row>
    <row r="528" spans="1:4" ht="31" x14ac:dyDescent="0.25">
      <c r="A528" s="1402" t="s">
        <v>16845</v>
      </c>
      <c r="B528" s="1421"/>
      <c r="C528" s="1421"/>
      <c r="D528" s="1421"/>
    </row>
    <row r="529" spans="1:4" ht="31" x14ac:dyDescent="0.25">
      <c r="A529" s="1402" t="s">
        <v>16846</v>
      </c>
      <c r="B529" s="1421"/>
      <c r="C529" s="1421"/>
      <c r="D529" s="1421"/>
    </row>
    <row r="530" spans="1:4" ht="46.5" x14ac:dyDescent="0.25">
      <c r="A530" s="1402" t="s">
        <v>16847</v>
      </c>
      <c r="B530" s="1421"/>
      <c r="C530" s="1421"/>
      <c r="D530" s="1421"/>
    </row>
    <row r="531" spans="1:4" ht="46.5" x14ac:dyDescent="0.25">
      <c r="A531" s="1402" t="s">
        <v>16848</v>
      </c>
      <c r="B531" s="1421"/>
      <c r="C531" s="1421"/>
      <c r="D531" s="1421"/>
    </row>
    <row r="532" spans="1:4" ht="46.5" x14ac:dyDescent="0.25">
      <c r="A532" s="1402" t="s">
        <v>16849</v>
      </c>
      <c r="B532" s="1421"/>
      <c r="C532" s="1421"/>
      <c r="D532" s="1421"/>
    </row>
    <row r="533" spans="1:4" ht="31" x14ac:dyDescent="0.25">
      <c r="A533" s="1402" t="s">
        <v>16850</v>
      </c>
      <c r="B533" s="1421"/>
      <c r="C533" s="1421"/>
      <c r="D533" s="1421"/>
    </row>
    <row r="534" spans="1:4" ht="31" x14ac:dyDescent="0.25">
      <c r="A534" s="1402" t="s">
        <v>16851</v>
      </c>
      <c r="B534" s="1421"/>
      <c r="C534" s="1421"/>
      <c r="D534" s="1421"/>
    </row>
    <row r="535" spans="1:4" ht="31" x14ac:dyDescent="0.25">
      <c r="A535" s="1402" t="s">
        <v>16852</v>
      </c>
      <c r="B535" s="1421"/>
      <c r="C535" s="1421"/>
      <c r="D535" s="1421"/>
    </row>
    <row r="536" spans="1:4" ht="31" x14ac:dyDescent="0.25">
      <c r="A536" s="1402" t="s">
        <v>16853</v>
      </c>
      <c r="B536" s="1421"/>
      <c r="C536" s="1421"/>
      <c r="D536" s="1421"/>
    </row>
    <row r="537" spans="1:4" ht="31" x14ac:dyDescent="0.25">
      <c r="A537" s="1402" t="s">
        <v>16854</v>
      </c>
      <c r="B537" s="1421"/>
      <c r="C537" s="1421"/>
      <c r="D537" s="1421"/>
    </row>
    <row r="538" spans="1:4" x14ac:dyDescent="0.25">
      <c r="A538" s="1402" t="s">
        <v>16855</v>
      </c>
      <c r="B538" s="1421"/>
      <c r="C538" s="1421"/>
      <c r="D538" s="1421"/>
    </row>
    <row r="539" spans="1:4" ht="31" x14ac:dyDescent="0.25">
      <c r="A539" s="1402" t="s">
        <v>16856</v>
      </c>
      <c r="B539" s="1421"/>
      <c r="C539" s="1421"/>
      <c r="D539" s="1421"/>
    </row>
    <row r="540" spans="1:4" ht="46.5" x14ac:dyDescent="0.25">
      <c r="A540" s="1402" t="s">
        <v>16857</v>
      </c>
      <c r="B540" s="1421"/>
      <c r="C540" s="1421"/>
      <c r="D540" s="1421"/>
    </row>
    <row r="541" spans="1:4" x14ac:dyDescent="0.25">
      <c r="A541" s="1402" t="s">
        <v>16858</v>
      </c>
      <c r="B541" s="1421"/>
      <c r="C541" s="1421"/>
      <c r="D541" s="1421"/>
    </row>
    <row r="542" spans="1:4" x14ac:dyDescent="0.25">
      <c r="A542" s="1402" t="s">
        <v>16859</v>
      </c>
      <c r="B542" s="1421"/>
      <c r="C542" s="1421"/>
      <c r="D542" s="1421"/>
    </row>
    <row r="543" spans="1:4" ht="46.5" x14ac:dyDescent="0.25">
      <c r="A543" s="1402" t="s">
        <v>16860</v>
      </c>
      <c r="B543" s="1421"/>
      <c r="C543" s="1421"/>
      <c r="D543" s="1421"/>
    </row>
    <row r="544" spans="1:4" ht="46.5" x14ac:dyDescent="0.25">
      <c r="A544" s="1402" t="s">
        <v>16861</v>
      </c>
      <c r="B544" s="1421"/>
      <c r="C544" s="1421"/>
      <c r="D544" s="1421"/>
    </row>
    <row r="545" spans="1:4" x14ac:dyDescent="0.25">
      <c r="A545" s="1402" t="s">
        <v>16862</v>
      </c>
      <c r="B545" s="1421"/>
      <c r="C545" s="1421"/>
      <c r="D545" s="1421"/>
    </row>
    <row r="546" spans="1:4" x14ac:dyDescent="0.25">
      <c r="A546" s="1402" t="s">
        <v>16863</v>
      </c>
      <c r="B546" s="1421"/>
      <c r="C546" s="1421"/>
      <c r="D546" s="1421"/>
    </row>
    <row r="547" spans="1:4" ht="31" x14ac:dyDescent="0.25">
      <c r="A547" s="1402" t="s">
        <v>16864</v>
      </c>
      <c r="B547" s="1421"/>
      <c r="C547" s="1421"/>
      <c r="D547" s="1421"/>
    </row>
    <row r="548" spans="1:4" x14ac:dyDescent="0.25">
      <c r="A548" s="1402" t="s">
        <v>16865</v>
      </c>
      <c r="B548" s="1421"/>
      <c r="C548" s="1421"/>
      <c r="D548" s="1421"/>
    </row>
    <row r="549" spans="1:4" x14ac:dyDescent="0.25">
      <c r="A549" s="1402" t="s">
        <v>16866</v>
      </c>
      <c r="B549" s="1421"/>
      <c r="C549" s="1421"/>
      <c r="D549" s="1421"/>
    </row>
    <row r="550" spans="1:4" ht="31" x14ac:dyDescent="0.25">
      <c r="A550" s="1402" t="s">
        <v>16867</v>
      </c>
      <c r="B550" s="1421"/>
      <c r="C550" s="1421"/>
      <c r="D550" s="1421"/>
    </row>
    <row r="551" spans="1:4" x14ac:dyDescent="0.25">
      <c r="A551" s="1402" t="s">
        <v>16868</v>
      </c>
      <c r="B551" s="1421"/>
      <c r="C551" s="1421"/>
      <c r="D551" s="1421"/>
    </row>
    <row r="552" spans="1:4" ht="31" x14ac:dyDescent="0.25">
      <c r="A552" s="1402" t="s">
        <v>16869</v>
      </c>
      <c r="B552" s="1421"/>
      <c r="C552" s="1421"/>
      <c r="D552" s="1421"/>
    </row>
    <row r="553" spans="1:4" ht="62" x14ac:dyDescent="0.25">
      <c r="A553" s="1402" t="s">
        <v>16870</v>
      </c>
      <c r="B553" s="1421"/>
      <c r="C553" s="1421"/>
      <c r="D553" s="1421"/>
    </row>
    <row r="554" spans="1:4" x14ac:dyDescent="0.25">
      <c r="A554" s="1402" t="s">
        <v>16871</v>
      </c>
      <c r="B554" s="1421"/>
      <c r="C554" s="1421"/>
      <c r="D554" s="1421"/>
    </row>
    <row r="555" spans="1:4" x14ac:dyDescent="0.25">
      <c r="A555" s="1402" t="s">
        <v>16872</v>
      </c>
      <c r="B555" s="1421"/>
      <c r="C555" s="1421"/>
      <c r="D555" s="1421"/>
    </row>
    <row r="556" spans="1:4" x14ac:dyDescent="0.25">
      <c r="A556" s="1402" t="s">
        <v>16873</v>
      </c>
      <c r="B556" s="1421"/>
      <c r="C556" s="1421"/>
      <c r="D556" s="1421"/>
    </row>
    <row r="557" spans="1:4" x14ac:dyDescent="0.25">
      <c r="A557" s="1402" t="s">
        <v>2839</v>
      </c>
      <c r="B557" s="1421"/>
      <c r="C557" s="1421"/>
      <c r="D557" s="1421"/>
    </row>
    <row r="558" spans="1:4" x14ac:dyDescent="0.25">
      <c r="A558" s="1402" t="s">
        <v>16874</v>
      </c>
      <c r="B558" s="1421"/>
      <c r="C558" s="1421"/>
      <c r="D558" s="1421"/>
    </row>
    <row r="559" spans="1:4" ht="46.5" x14ac:dyDescent="0.25">
      <c r="A559" s="1402" t="s">
        <v>16875</v>
      </c>
      <c r="B559" s="1421"/>
      <c r="C559" s="1421"/>
      <c r="D559" s="1421"/>
    </row>
    <row r="560" spans="1:4" ht="62" x14ac:dyDescent="0.25">
      <c r="A560" s="1402" t="s">
        <v>16876</v>
      </c>
      <c r="B560" s="1421"/>
      <c r="C560" s="1421"/>
      <c r="D560" s="1421"/>
    </row>
    <row r="561" spans="1:4" ht="31" x14ac:dyDescent="0.25">
      <c r="A561" s="1402" t="s">
        <v>16877</v>
      </c>
      <c r="B561" s="1421"/>
      <c r="C561" s="1421"/>
      <c r="D561" s="1421"/>
    </row>
    <row r="562" spans="1:4" x14ac:dyDescent="0.25">
      <c r="A562" s="1402" t="s">
        <v>1756</v>
      </c>
      <c r="B562" s="1421"/>
      <c r="C562" s="1421"/>
      <c r="D562" s="1421"/>
    </row>
    <row r="563" spans="1:4" x14ac:dyDescent="0.25">
      <c r="A563" s="1402" t="s">
        <v>16878</v>
      </c>
      <c r="B563" s="1421"/>
      <c r="C563" s="1421"/>
      <c r="D563" s="1421"/>
    </row>
    <row r="564" spans="1:4" ht="46.5" x14ac:dyDescent="0.25">
      <c r="A564" s="1402" t="s">
        <v>16879</v>
      </c>
      <c r="B564" s="1421"/>
      <c r="C564" s="1421"/>
      <c r="D564" s="1421"/>
    </row>
    <row r="565" spans="1:4" ht="31" x14ac:dyDescent="0.25">
      <c r="A565" s="1402" t="s">
        <v>16880</v>
      </c>
      <c r="B565" s="1421"/>
      <c r="C565" s="1421"/>
      <c r="D565" s="1421"/>
    </row>
    <row r="566" spans="1:4" x14ac:dyDescent="0.25">
      <c r="A566" s="1402" t="s">
        <v>2194</v>
      </c>
      <c r="B566" s="1421"/>
      <c r="C566" s="1421"/>
      <c r="D566" s="1421"/>
    </row>
    <row r="567" spans="1:4" x14ac:dyDescent="0.25">
      <c r="A567" s="1402" t="s">
        <v>16881</v>
      </c>
      <c r="B567" s="1421"/>
      <c r="C567" s="1421"/>
      <c r="D567" s="1421"/>
    </row>
    <row r="568" spans="1:4" ht="31" x14ac:dyDescent="0.25">
      <c r="A568" s="1402" t="s">
        <v>16882</v>
      </c>
      <c r="B568" s="1421"/>
      <c r="C568" s="1421"/>
      <c r="D568" s="1421"/>
    </row>
    <row r="569" spans="1:4" ht="31" x14ac:dyDescent="0.25">
      <c r="A569" s="1402" t="s">
        <v>16883</v>
      </c>
      <c r="B569" s="1421"/>
      <c r="C569" s="1421"/>
      <c r="D569" s="1421"/>
    </row>
    <row r="570" spans="1:4" ht="46.5" x14ac:dyDescent="0.25">
      <c r="A570" s="1402" t="s">
        <v>16884</v>
      </c>
      <c r="B570" s="1421"/>
      <c r="C570" s="1421"/>
      <c r="D570" s="1421"/>
    </row>
    <row r="571" spans="1:4" ht="46.5" x14ac:dyDescent="0.25">
      <c r="A571" s="1402" t="s">
        <v>16885</v>
      </c>
      <c r="B571" s="1421"/>
      <c r="C571" s="1421"/>
      <c r="D571" s="1421"/>
    </row>
    <row r="572" spans="1:4" ht="62" x14ac:dyDescent="0.25">
      <c r="A572" s="1402" t="s">
        <v>16886</v>
      </c>
      <c r="B572" s="1421"/>
      <c r="C572" s="1421"/>
      <c r="D572" s="1421"/>
    </row>
    <row r="573" spans="1:4" ht="77.5" x14ac:dyDescent="0.25">
      <c r="A573" s="1402" t="s">
        <v>16887</v>
      </c>
      <c r="B573" s="1421"/>
      <c r="C573" s="1421"/>
      <c r="D573" s="1421"/>
    </row>
    <row r="574" spans="1:4" x14ac:dyDescent="0.25">
      <c r="A574" s="1402" t="s">
        <v>3398</v>
      </c>
      <c r="B574" s="1421"/>
      <c r="C574" s="1421"/>
      <c r="D574" s="1421"/>
    </row>
    <row r="575" spans="1:4" x14ac:dyDescent="0.25">
      <c r="A575" s="1402" t="s">
        <v>16888</v>
      </c>
      <c r="B575" s="1421"/>
      <c r="C575" s="1421"/>
      <c r="D575" s="1421"/>
    </row>
    <row r="576" spans="1:4" x14ac:dyDescent="0.25">
      <c r="A576" s="1402" t="s">
        <v>16398</v>
      </c>
      <c r="B576" s="1421"/>
      <c r="C576" s="1421"/>
      <c r="D576" s="1421"/>
    </row>
    <row r="577" spans="1:4" x14ac:dyDescent="0.25">
      <c r="A577" s="1402" t="s">
        <v>16889</v>
      </c>
      <c r="B577" s="1421"/>
      <c r="C577" s="1421"/>
      <c r="D577" s="1421"/>
    </row>
    <row r="578" spans="1:4" x14ac:dyDescent="0.25">
      <c r="A578" s="1402" t="s">
        <v>16890</v>
      </c>
      <c r="B578" s="1421"/>
      <c r="C578" s="1421"/>
      <c r="D578" s="1421"/>
    </row>
    <row r="579" spans="1:4" x14ac:dyDescent="0.25">
      <c r="A579" s="1402" t="s">
        <v>1974</v>
      </c>
      <c r="B579" s="1421"/>
      <c r="C579" s="1421"/>
      <c r="D579" s="1421"/>
    </row>
    <row r="580" spans="1:4" x14ac:dyDescent="0.25">
      <c r="A580" s="1402" t="s">
        <v>16891</v>
      </c>
      <c r="B580" s="1421"/>
      <c r="C580" s="1421"/>
      <c r="D580" s="1421"/>
    </row>
    <row r="581" spans="1:4" x14ac:dyDescent="0.25">
      <c r="A581" s="1402" t="s">
        <v>16892</v>
      </c>
      <c r="B581" s="1421"/>
      <c r="C581" s="1421"/>
      <c r="D581" s="1421"/>
    </row>
    <row r="582" spans="1:4" ht="31" x14ac:dyDescent="0.25">
      <c r="A582" s="1402" t="s">
        <v>16893</v>
      </c>
      <c r="B582" s="1421"/>
      <c r="C582" s="1421"/>
      <c r="D582" s="1421"/>
    </row>
    <row r="583" spans="1:4" ht="31" x14ac:dyDescent="0.25">
      <c r="A583" s="1402" t="s">
        <v>16894</v>
      </c>
      <c r="B583" s="1421"/>
      <c r="C583" s="1421"/>
      <c r="D583" s="1421"/>
    </row>
    <row r="584" spans="1:4" x14ac:dyDescent="0.25">
      <c r="A584" s="1402" t="s">
        <v>16895</v>
      </c>
      <c r="B584" s="1421"/>
      <c r="C584" s="1421"/>
      <c r="D584" s="1421"/>
    </row>
    <row r="585" spans="1:4" x14ac:dyDescent="0.25">
      <c r="A585" s="1402" t="s">
        <v>16896</v>
      </c>
      <c r="B585" s="1421"/>
      <c r="C585" s="1421"/>
      <c r="D585" s="1421"/>
    </row>
    <row r="586" spans="1:4" ht="46.5" x14ac:dyDescent="0.25">
      <c r="A586" s="1402" t="s">
        <v>16897</v>
      </c>
      <c r="B586" s="1421"/>
      <c r="C586" s="1421"/>
      <c r="D586" s="1421"/>
    </row>
    <row r="587" spans="1:4" ht="46.5" x14ac:dyDescent="0.25">
      <c r="A587" s="1402" t="s">
        <v>16898</v>
      </c>
      <c r="B587" s="1421"/>
      <c r="C587" s="1421"/>
      <c r="D587" s="1421"/>
    </row>
    <row r="588" spans="1:4" ht="31" x14ac:dyDescent="0.25">
      <c r="A588" s="1402" t="s">
        <v>16899</v>
      </c>
      <c r="B588" s="1421"/>
      <c r="C588" s="1421"/>
      <c r="D588" s="1421"/>
    </row>
    <row r="589" spans="1:4" ht="31" x14ac:dyDescent="0.25">
      <c r="A589" s="1402" t="s">
        <v>16900</v>
      </c>
      <c r="B589" s="1421"/>
      <c r="C589" s="1421"/>
      <c r="D589" s="1421"/>
    </row>
    <row r="590" spans="1:4" ht="46.5" x14ac:dyDescent="0.25">
      <c r="A590" s="1402" t="s">
        <v>16901</v>
      </c>
      <c r="B590" s="1421"/>
      <c r="C590" s="1421"/>
      <c r="D590" s="1421"/>
    </row>
    <row r="591" spans="1:4" ht="31" x14ac:dyDescent="0.25">
      <c r="A591" s="1402" t="s">
        <v>16902</v>
      </c>
      <c r="B591" s="1421"/>
      <c r="C591" s="1421"/>
      <c r="D591" s="1421"/>
    </row>
    <row r="592" spans="1:4" x14ac:dyDescent="0.25">
      <c r="A592" s="1402" t="s">
        <v>16903</v>
      </c>
      <c r="B592" s="1421"/>
      <c r="C592" s="1421"/>
      <c r="D592" s="1421"/>
    </row>
    <row r="593" spans="1:4" x14ac:dyDescent="0.25">
      <c r="A593" s="1402" t="s">
        <v>1975</v>
      </c>
      <c r="B593" s="1421"/>
      <c r="C593" s="1421"/>
      <c r="D593" s="1421"/>
    </row>
    <row r="594" spans="1:4" x14ac:dyDescent="0.25">
      <c r="A594" s="1402" t="s">
        <v>16904</v>
      </c>
      <c r="B594" s="1421"/>
      <c r="C594" s="1421"/>
      <c r="D594" s="1421"/>
    </row>
    <row r="595" spans="1:4" ht="31" x14ac:dyDescent="0.25">
      <c r="A595" s="1402" t="s">
        <v>16905</v>
      </c>
      <c r="B595" s="1421"/>
      <c r="C595" s="1421"/>
      <c r="D595" s="1421"/>
    </row>
    <row r="596" spans="1:4" ht="31" x14ac:dyDescent="0.25">
      <c r="A596" s="1402" t="s">
        <v>16906</v>
      </c>
      <c r="B596" s="1421"/>
      <c r="C596" s="1421"/>
      <c r="D596" s="1421"/>
    </row>
    <row r="597" spans="1:4" x14ac:dyDescent="0.25">
      <c r="A597" s="1402" t="s">
        <v>16907</v>
      </c>
      <c r="B597" s="1421"/>
      <c r="C597" s="1421"/>
      <c r="D597" s="1421"/>
    </row>
    <row r="598" spans="1:4" ht="46.5" x14ac:dyDescent="0.25">
      <c r="A598" s="1402" t="s">
        <v>16908</v>
      </c>
      <c r="B598" s="1421"/>
      <c r="C598" s="1421"/>
      <c r="D598" s="1421"/>
    </row>
    <row r="599" spans="1:4" ht="31" x14ac:dyDescent="0.25">
      <c r="A599" s="1402" t="s">
        <v>16909</v>
      </c>
      <c r="B599" s="1421"/>
      <c r="C599" s="1421"/>
      <c r="D599" s="1421"/>
    </row>
    <row r="600" spans="1:4" ht="31" x14ac:dyDescent="0.25">
      <c r="A600" s="1402" t="s">
        <v>16910</v>
      </c>
      <c r="B600" s="1421"/>
      <c r="C600" s="1421"/>
      <c r="D600" s="1421"/>
    </row>
    <row r="601" spans="1:4" ht="31" x14ac:dyDescent="0.25">
      <c r="A601" s="1402" t="s">
        <v>16911</v>
      </c>
      <c r="B601" s="1421"/>
      <c r="C601" s="1421"/>
      <c r="D601" s="1421"/>
    </row>
    <row r="602" spans="1:4" x14ac:dyDescent="0.25">
      <c r="A602" s="1402" t="s">
        <v>16912</v>
      </c>
      <c r="B602" s="1421"/>
      <c r="C602" s="1421"/>
      <c r="D602" s="1421"/>
    </row>
    <row r="603" spans="1:4" ht="62" x14ac:dyDescent="0.25">
      <c r="A603" s="1402" t="s">
        <v>16913</v>
      </c>
      <c r="B603" s="1421"/>
      <c r="C603" s="1421"/>
      <c r="D603" s="1421"/>
    </row>
    <row r="604" spans="1:4" x14ac:dyDescent="0.25">
      <c r="A604" s="1402" t="s">
        <v>16914</v>
      </c>
      <c r="B604" s="1421"/>
      <c r="C604" s="1421"/>
      <c r="D604" s="1421"/>
    </row>
    <row r="605" spans="1:4" ht="62" x14ac:dyDescent="0.25">
      <c r="A605" s="1402" t="s">
        <v>16915</v>
      </c>
      <c r="B605" s="1421"/>
      <c r="C605" s="1421"/>
      <c r="D605" s="1421"/>
    </row>
    <row r="606" spans="1:4" ht="31" x14ac:dyDescent="0.25">
      <c r="A606" s="1402" t="s">
        <v>16916</v>
      </c>
      <c r="B606" s="1421"/>
      <c r="C606" s="1421"/>
      <c r="D606" s="1421"/>
    </row>
    <row r="607" spans="1:4" ht="77.5" x14ac:dyDescent="0.25">
      <c r="A607" s="1402" t="s">
        <v>16917</v>
      </c>
      <c r="B607" s="1421"/>
      <c r="C607" s="1421"/>
      <c r="D607" s="1421"/>
    </row>
    <row r="608" spans="1:4" ht="31" x14ac:dyDescent="0.25">
      <c r="A608" s="1402" t="s">
        <v>16918</v>
      </c>
      <c r="B608" s="1421"/>
      <c r="C608" s="1421"/>
      <c r="D608" s="1421"/>
    </row>
    <row r="609" spans="1:4" ht="31" x14ac:dyDescent="0.25">
      <c r="A609" s="1402" t="s">
        <v>16919</v>
      </c>
      <c r="B609" s="1421"/>
      <c r="C609" s="1421"/>
      <c r="D609" s="1421"/>
    </row>
    <row r="610" spans="1:4" ht="46.5" x14ac:dyDescent="0.25">
      <c r="A610" s="1402" t="s">
        <v>16920</v>
      </c>
      <c r="B610" s="1421"/>
      <c r="C610" s="1421"/>
      <c r="D610" s="1421"/>
    </row>
    <row r="611" spans="1:4" ht="31" x14ac:dyDescent="0.25">
      <c r="A611" s="1402" t="s">
        <v>16921</v>
      </c>
      <c r="B611" s="1421"/>
      <c r="C611" s="1421"/>
      <c r="D611" s="1421"/>
    </row>
    <row r="612" spans="1:4" ht="31" x14ac:dyDescent="0.25">
      <c r="A612" s="1402" t="s">
        <v>16922</v>
      </c>
      <c r="B612" s="1421"/>
      <c r="C612" s="1421"/>
      <c r="D612" s="1421"/>
    </row>
    <row r="613" spans="1:4" x14ac:dyDescent="0.25">
      <c r="A613" s="1402" t="s">
        <v>2524</v>
      </c>
      <c r="B613" s="1421"/>
      <c r="C613" s="1421"/>
      <c r="D613" s="1421"/>
    </row>
    <row r="614" spans="1:4" x14ac:dyDescent="0.25">
      <c r="A614" s="1402" t="s">
        <v>16923</v>
      </c>
      <c r="B614" s="1421"/>
      <c r="C614" s="1421"/>
      <c r="D614" s="1421"/>
    </row>
    <row r="615" spans="1:4" ht="46.5" x14ac:dyDescent="0.25">
      <c r="A615" s="1402" t="s">
        <v>16924</v>
      </c>
      <c r="B615" s="1421"/>
      <c r="C615" s="1421"/>
      <c r="D615" s="1421"/>
    </row>
    <row r="616" spans="1:4" x14ac:dyDescent="0.25">
      <c r="A616" s="1402" t="s">
        <v>16925</v>
      </c>
      <c r="B616" s="1421"/>
      <c r="C616" s="1421"/>
      <c r="D616" s="1421"/>
    </row>
    <row r="617" spans="1:4" x14ac:dyDescent="0.25">
      <c r="A617" s="1402" t="s">
        <v>16926</v>
      </c>
      <c r="B617" s="1421"/>
      <c r="C617" s="1421"/>
      <c r="D617" s="1421"/>
    </row>
    <row r="618" spans="1:4" x14ac:dyDescent="0.25">
      <c r="A618" s="1402" t="s">
        <v>16927</v>
      </c>
      <c r="B618" s="1421"/>
      <c r="C618" s="1421"/>
      <c r="D618" s="1421"/>
    </row>
    <row r="619" spans="1:4" x14ac:dyDescent="0.25">
      <c r="A619" s="1402" t="s">
        <v>16928</v>
      </c>
      <c r="B619" s="1421"/>
      <c r="C619" s="1421"/>
      <c r="D619" s="1421"/>
    </row>
    <row r="620" spans="1:4" x14ac:dyDescent="0.25">
      <c r="A620" s="1402" t="s">
        <v>16929</v>
      </c>
      <c r="B620" s="1421"/>
      <c r="C620" s="1421"/>
      <c r="D620" s="1421"/>
    </row>
    <row r="621" spans="1:4" ht="77.5" x14ac:dyDescent="0.25">
      <c r="A621" s="1402" t="s">
        <v>16930</v>
      </c>
      <c r="B621" s="1421"/>
      <c r="C621" s="1421"/>
      <c r="D621" s="1421"/>
    </row>
    <row r="622" spans="1:4" x14ac:dyDescent="0.25">
      <c r="A622" s="1402" t="s">
        <v>2526</v>
      </c>
      <c r="B622" s="1421"/>
      <c r="C622" s="1421"/>
      <c r="D622" s="1421"/>
    </row>
    <row r="623" spans="1:4" x14ac:dyDescent="0.25">
      <c r="A623" s="1402" t="s">
        <v>16931</v>
      </c>
      <c r="B623" s="1421"/>
      <c r="C623" s="1421"/>
      <c r="D623" s="1421"/>
    </row>
    <row r="624" spans="1:4" ht="62" x14ac:dyDescent="0.25">
      <c r="A624" s="1402" t="s">
        <v>16932</v>
      </c>
      <c r="B624" s="1421"/>
      <c r="C624" s="1421"/>
      <c r="D624" s="1421"/>
    </row>
    <row r="625" spans="1:4" ht="31" x14ac:dyDescent="0.25">
      <c r="A625" s="1402" t="s">
        <v>16933</v>
      </c>
      <c r="B625" s="1421"/>
      <c r="C625" s="1421"/>
      <c r="D625" s="1421"/>
    </row>
    <row r="626" spans="1:4" ht="31" x14ac:dyDescent="0.25">
      <c r="A626" s="1402" t="s">
        <v>16934</v>
      </c>
      <c r="B626" s="1421"/>
      <c r="C626" s="1421"/>
      <c r="D626" s="1421"/>
    </row>
    <row r="627" spans="1:4" ht="46.5" x14ac:dyDescent="0.25">
      <c r="A627" s="1402" t="s">
        <v>16935</v>
      </c>
      <c r="B627" s="1421"/>
      <c r="C627" s="1421"/>
      <c r="D627" s="1421"/>
    </row>
    <row r="628" spans="1:4" ht="31" x14ac:dyDescent="0.25">
      <c r="A628" s="1402" t="s">
        <v>16936</v>
      </c>
      <c r="B628" s="1421"/>
      <c r="C628" s="1421"/>
      <c r="D628" s="1421"/>
    </row>
    <row r="629" spans="1:4" x14ac:dyDescent="0.25">
      <c r="A629" s="1402" t="s">
        <v>16937</v>
      </c>
      <c r="B629" s="1421"/>
      <c r="C629" s="1421"/>
      <c r="D629" s="1421"/>
    </row>
    <row r="630" spans="1:4" x14ac:dyDescent="0.25">
      <c r="A630" s="1402" t="s">
        <v>1979</v>
      </c>
      <c r="B630" s="1421"/>
      <c r="C630" s="1421"/>
      <c r="D630" s="1421"/>
    </row>
    <row r="631" spans="1:4" x14ac:dyDescent="0.25">
      <c r="A631" s="1402" t="s">
        <v>16938</v>
      </c>
      <c r="B631" s="1421"/>
      <c r="C631" s="1421"/>
      <c r="D631" s="1421"/>
    </row>
    <row r="632" spans="1:4" ht="31" x14ac:dyDescent="0.25">
      <c r="A632" s="1402" t="s">
        <v>16939</v>
      </c>
      <c r="B632" s="1421"/>
      <c r="C632" s="1421"/>
      <c r="D632" s="1421"/>
    </row>
    <row r="633" spans="1:4" ht="62" x14ac:dyDescent="0.25">
      <c r="A633" s="1402" t="s">
        <v>16940</v>
      </c>
      <c r="B633" s="1421"/>
      <c r="C633" s="1421"/>
      <c r="D633" s="1421"/>
    </row>
    <row r="634" spans="1:4" ht="46.5" x14ac:dyDescent="0.25">
      <c r="A634" s="1402" t="s">
        <v>16941</v>
      </c>
      <c r="B634" s="1421"/>
      <c r="C634" s="1421"/>
      <c r="D634" s="1421"/>
    </row>
    <row r="635" spans="1:4" ht="31" x14ac:dyDescent="0.25">
      <c r="A635" s="1402" t="s">
        <v>16942</v>
      </c>
      <c r="B635" s="1421"/>
      <c r="C635" s="1421"/>
      <c r="D635" s="1421"/>
    </row>
    <row r="636" spans="1:4" x14ac:dyDescent="0.25">
      <c r="A636" s="1402" t="s">
        <v>16943</v>
      </c>
      <c r="B636" s="1421"/>
      <c r="C636" s="1421"/>
      <c r="D636" s="1421"/>
    </row>
    <row r="637" spans="1:4" x14ac:dyDescent="0.25">
      <c r="A637" s="1402" t="s">
        <v>16944</v>
      </c>
      <c r="B637" s="1421"/>
      <c r="C637" s="1421"/>
      <c r="D637" s="1421"/>
    </row>
    <row r="638" spans="1:4" ht="31" x14ac:dyDescent="0.25">
      <c r="A638" s="1402" t="s">
        <v>16945</v>
      </c>
      <c r="B638" s="1421"/>
      <c r="C638" s="1421"/>
      <c r="D638" s="1421"/>
    </row>
    <row r="639" spans="1:4" x14ac:dyDescent="0.25">
      <c r="A639" s="1402" t="s">
        <v>1983</v>
      </c>
      <c r="B639" s="1421"/>
      <c r="C639" s="1421"/>
      <c r="D639" s="1421"/>
    </row>
    <row r="640" spans="1:4" x14ac:dyDescent="0.25">
      <c r="A640" s="1402" t="s">
        <v>16946</v>
      </c>
      <c r="B640" s="1421"/>
      <c r="C640" s="1421"/>
      <c r="D640" s="1421"/>
    </row>
    <row r="641" spans="1:4" x14ac:dyDescent="0.25">
      <c r="A641" s="1402" t="s">
        <v>16947</v>
      </c>
      <c r="B641" s="1421"/>
      <c r="C641" s="1421"/>
      <c r="D641" s="1421"/>
    </row>
    <row r="642" spans="1:4" x14ac:dyDescent="0.25">
      <c r="A642" s="1402" t="s">
        <v>16948</v>
      </c>
      <c r="B642" s="1421"/>
      <c r="C642" s="1421"/>
      <c r="D642" s="1421"/>
    </row>
    <row r="643" spans="1:4" x14ac:dyDescent="0.25">
      <c r="A643" s="1402" t="s">
        <v>16949</v>
      </c>
      <c r="B643" s="1421"/>
      <c r="C643" s="1421"/>
      <c r="D643" s="1421"/>
    </row>
    <row r="644" spans="1:4" x14ac:dyDescent="0.25">
      <c r="A644" s="1402" t="s">
        <v>16950</v>
      </c>
      <c r="B644" s="1421"/>
      <c r="C644" s="1421"/>
      <c r="D644" s="1421"/>
    </row>
    <row r="645" spans="1:4" ht="31" x14ac:dyDescent="0.25">
      <c r="A645" s="1402" t="s">
        <v>16951</v>
      </c>
      <c r="B645" s="1421"/>
      <c r="C645" s="1421"/>
      <c r="D645" s="1421"/>
    </row>
    <row r="646" spans="1:4" x14ac:dyDescent="0.25">
      <c r="A646" s="1402" t="s">
        <v>16952</v>
      </c>
      <c r="B646" s="1421"/>
      <c r="C646" s="1421"/>
      <c r="D646" s="1421"/>
    </row>
    <row r="647" spans="1:4" x14ac:dyDescent="0.25">
      <c r="A647" s="1402" t="s">
        <v>16953</v>
      </c>
      <c r="B647" s="1421"/>
      <c r="C647" s="1421"/>
      <c r="D647" s="1421"/>
    </row>
    <row r="648" spans="1:4" x14ac:dyDescent="0.25">
      <c r="A648" s="1402" t="s">
        <v>16954</v>
      </c>
      <c r="B648" s="1421"/>
      <c r="C648" s="1421"/>
      <c r="D648" s="1421"/>
    </row>
    <row r="649" spans="1:4" x14ac:dyDescent="0.25">
      <c r="A649" s="1402" t="s">
        <v>16955</v>
      </c>
      <c r="B649" s="1421"/>
      <c r="C649" s="1421"/>
      <c r="D649" s="1421"/>
    </row>
    <row r="650" spans="1:4" ht="31" x14ac:dyDescent="0.25">
      <c r="A650" s="1402" t="s">
        <v>16956</v>
      </c>
      <c r="B650" s="1421"/>
      <c r="C650" s="1421"/>
      <c r="D650" s="1421"/>
    </row>
    <row r="651" spans="1:4" ht="31" x14ac:dyDescent="0.25">
      <c r="A651" s="1402" t="s">
        <v>16957</v>
      </c>
      <c r="B651" s="1421"/>
      <c r="C651" s="1421"/>
      <c r="D651" s="1421"/>
    </row>
    <row r="652" spans="1:4" ht="31" x14ac:dyDescent="0.25">
      <c r="A652" s="1402" t="s">
        <v>16958</v>
      </c>
      <c r="B652" s="1421"/>
      <c r="C652" s="1421"/>
      <c r="D652" s="1421"/>
    </row>
    <row r="653" spans="1:4" ht="46.5" x14ac:dyDescent="0.25">
      <c r="A653" s="1402" t="s">
        <v>16959</v>
      </c>
      <c r="B653" s="1421"/>
      <c r="C653" s="1421"/>
      <c r="D653" s="1421"/>
    </row>
    <row r="654" spans="1:4" x14ac:dyDescent="0.25">
      <c r="A654" s="1402" t="s">
        <v>16960</v>
      </c>
      <c r="B654" s="1421"/>
      <c r="C654" s="1421"/>
      <c r="D654" s="1421"/>
    </row>
    <row r="655" spans="1:4" x14ac:dyDescent="0.25">
      <c r="A655" s="1402" t="s">
        <v>16961</v>
      </c>
      <c r="B655" s="1421"/>
      <c r="C655" s="1421"/>
      <c r="D655" s="1421"/>
    </row>
    <row r="656" spans="1:4" x14ac:dyDescent="0.25">
      <c r="A656" s="1402" t="s">
        <v>16962</v>
      </c>
      <c r="B656" s="1421"/>
      <c r="C656" s="1421"/>
      <c r="D656" s="1421"/>
    </row>
    <row r="657" spans="1:4" x14ac:dyDescent="0.25">
      <c r="A657" s="1402" t="s">
        <v>16963</v>
      </c>
      <c r="B657" s="1421"/>
      <c r="C657" s="1421"/>
      <c r="D657" s="1421"/>
    </row>
    <row r="658" spans="1:4" x14ac:dyDescent="0.25">
      <c r="A658" s="1402" t="s">
        <v>16964</v>
      </c>
      <c r="B658" s="1421"/>
      <c r="C658" s="1421"/>
      <c r="D658" s="1421"/>
    </row>
    <row r="659" spans="1:4" ht="31" x14ac:dyDescent="0.25">
      <c r="A659" s="1402" t="s">
        <v>16965</v>
      </c>
      <c r="B659" s="1421"/>
      <c r="C659" s="1421"/>
      <c r="D659" s="1421"/>
    </row>
    <row r="660" spans="1:4" x14ac:dyDescent="0.25">
      <c r="A660" s="1402" t="s">
        <v>16966</v>
      </c>
      <c r="B660" s="1421"/>
      <c r="C660" s="1421"/>
      <c r="D660" s="1421"/>
    </row>
    <row r="661" spans="1:4" x14ac:dyDescent="0.25">
      <c r="A661" s="1402" t="s">
        <v>16967</v>
      </c>
      <c r="B661" s="1421"/>
      <c r="C661" s="1421"/>
      <c r="D661" s="1421"/>
    </row>
    <row r="662" spans="1:4" x14ac:dyDescent="0.25">
      <c r="A662" s="1402" t="s">
        <v>16968</v>
      </c>
      <c r="B662" s="1421"/>
      <c r="C662" s="1421"/>
      <c r="D662" s="1421"/>
    </row>
    <row r="663" spans="1:4" x14ac:dyDescent="0.25">
      <c r="A663" s="1402" t="s">
        <v>16969</v>
      </c>
      <c r="B663" s="1421"/>
      <c r="C663" s="1421"/>
      <c r="D663" s="1421"/>
    </row>
    <row r="664" spans="1:4" ht="46.5" x14ac:dyDescent="0.25">
      <c r="A664" s="1402" t="s">
        <v>16970</v>
      </c>
      <c r="B664" s="1421"/>
      <c r="C664" s="1421"/>
      <c r="D664" s="1421"/>
    </row>
    <row r="665" spans="1:4" x14ac:dyDescent="0.25">
      <c r="A665" s="1402" t="s">
        <v>1404</v>
      </c>
      <c r="B665" s="1421"/>
      <c r="C665" s="1421"/>
      <c r="D665" s="1421"/>
    </row>
    <row r="666" spans="1:4" x14ac:dyDescent="0.25">
      <c r="A666" s="1402" t="s">
        <v>16971</v>
      </c>
      <c r="B666" s="1421"/>
      <c r="C666" s="1421"/>
      <c r="D666" s="1421"/>
    </row>
    <row r="667" spans="1:4" x14ac:dyDescent="0.25">
      <c r="A667" s="1402" t="s">
        <v>16972</v>
      </c>
      <c r="B667" s="1421"/>
      <c r="C667" s="1421"/>
      <c r="D667" s="1421"/>
    </row>
    <row r="668" spans="1:4" x14ac:dyDescent="0.25">
      <c r="A668" s="1402" t="s">
        <v>16973</v>
      </c>
      <c r="B668" s="1421"/>
      <c r="C668" s="1421"/>
      <c r="D668" s="1421"/>
    </row>
    <row r="669" spans="1:4" x14ac:dyDescent="0.25">
      <c r="A669" s="1402" t="s">
        <v>16974</v>
      </c>
      <c r="B669" s="1421"/>
      <c r="C669" s="1421"/>
      <c r="D669" s="1421"/>
    </row>
    <row r="670" spans="1:4" x14ac:dyDescent="0.25">
      <c r="A670" s="1402" t="s">
        <v>16975</v>
      </c>
      <c r="B670" s="1421"/>
      <c r="C670" s="1421"/>
      <c r="D670" s="1421"/>
    </row>
    <row r="671" spans="1:4" x14ac:dyDescent="0.25">
      <c r="A671" s="1402" t="s">
        <v>16976</v>
      </c>
      <c r="B671" s="1421"/>
      <c r="C671" s="1421"/>
      <c r="D671" s="1421"/>
    </row>
    <row r="672" spans="1:4" ht="31" x14ac:dyDescent="0.25">
      <c r="A672" s="1402" t="s">
        <v>16977</v>
      </c>
      <c r="B672" s="1421"/>
      <c r="C672" s="1421"/>
      <c r="D672" s="1421"/>
    </row>
    <row r="673" spans="1:4" x14ac:dyDescent="0.25">
      <c r="A673" s="1402" t="s">
        <v>16978</v>
      </c>
      <c r="B673" s="1421"/>
      <c r="C673" s="1421"/>
      <c r="D673" s="1421"/>
    </row>
    <row r="674" spans="1:4" x14ac:dyDescent="0.25">
      <c r="A674" s="1402" t="s">
        <v>16979</v>
      </c>
      <c r="B674" s="1421"/>
      <c r="C674" s="1421"/>
      <c r="D674" s="1421"/>
    </row>
    <row r="675" spans="1:4" ht="31" x14ac:dyDescent="0.25">
      <c r="A675" s="1402" t="s">
        <v>16980</v>
      </c>
      <c r="B675" s="1421"/>
      <c r="C675" s="1421"/>
      <c r="D675" s="1421"/>
    </row>
    <row r="676" spans="1:4" x14ac:dyDescent="0.25">
      <c r="A676" s="1402" t="s">
        <v>16981</v>
      </c>
      <c r="B676" s="1421"/>
      <c r="C676" s="1421"/>
      <c r="D676" s="1421"/>
    </row>
    <row r="677" spans="1:4" ht="31" x14ac:dyDescent="0.25">
      <c r="A677" s="1402" t="s">
        <v>16982</v>
      </c>
      <c r="B677" s="1421"/>
      <c r="C677" s="1421"/>
      <c r="D677" s="1421"/>
    </row>
    <row r="678" spans="1:4" x14ac:dyDescent="0.25">
      <c r="A678" s="1402" t="s">
        <v>16512</v>
      </c>
      <c r="B678" s="1421"/>
      <c r="C678" s="1421"/>
      <c r="D678" s="1421"/>
    </row>
    <row r="679" spans="1:4" x14ac:dyDescent="0.25">
      <c r="A679" s="1402" t="s">
        <v>16983</v>
      </c>
      <c r="B679" s="1421"/>
      <c r="C679" s="1421"/>
      <c r="D679" s="1421"/>
    </row>
    <row r="680" spans="1:4" x14ac:dyDescent="0.25">
      <c r="A680" s="1402" t="s">
        <v>16984</v>
      </c>
      <c r="B680" s="1421"/>
      <c r="C680" s="1421"/>
      <c r="D680" s="1421"/>
    </row>
    <row r="681" spans="1:4" x14ac:dyDescent="0.25">
      <c r="A681" s="1402" t="s">
        <v>1407</v>
      </c>
      <c r="B681" s="1421"/>
      <c r="C681" s="1421"/>
      <c r="D681" s="1421"/>
    </row>
    <row r="682" spans="1:4" x14ac:dyDescent="0.25">
      <c r="A682" s="1402" t="s">
        <v>16985</v>
      </c>
      <c r="B682" s="1421"/>
      <c r="C682" s="1421"/>
      <c r="D682" s="1421"/>
    </row>
    <row r="683" spans="1:4" ht="62" x14ac:dyDescent="0.25">
      <c r="A683" s="1402" t="s">
        <v>16986</v>
      </c>
      <c r="B683" s="1421"/>
      <c r="C683" s="1421"/>
      <c r="D683" s="1421"/>
    </row>
    <row r="684" spans="1:4" x14ac:dyDescent="0.25">
      <c r="A684" s="1402" t="s">
        <v>16987</v>
      </c>
      <c r="B684" s="1421"/>
      <c r="C684" s="1421"/>
      <c r="D684" s="1421"/>
    </row>
    <row r="685" spans="1:4" x14ac:dyDescent="0.25">
      <c r="A685" s="1402" t="s">
        <v>16988</v>
      </c>
      <c r="B685" s="1421"/>
      <c r="C685" s="1421"/>
      <c r="D685" s="1421"/>
    </row>
    <row r="686" spans="1:4" x14ac:dyDescent="0.25">
      <c r="A686" s="1402" t="s">
        <v>16989</v>
      </c>
      <c r="B686" s="1421"/>
      <c r="C686" s="1421"/>
      <c r="D686" s="1421"/>
    </row>
    <row r="687" spans="1:4" x14ac:dyDescent="0.25">
      <c r="A687" s="1402" t="s">
        <v>16990</v>
      </c>
      <c r="B687" s="1421"/>
      <c r="C687" s="1421"/>
      <c r="D687" s="1421"/>
    </row>
    <row r="688" spans="1:4" x14ac:dyDescent="0.25">
      <c r="A688" s="1402" t="s">
        <v>16991</v>
      </c>
      <c r="B688" s="1421"/>
      <c r="C688" s="1421"/>
      <c r="D688" s="1421"/>
    </row>
    <row r="689" spans="1:4" x14ac:dyDescent="0.25">
      <c r="A689" s="1402" t="s">
        <v>16992</v>
      </c>
      <c r="B689" s="1421"/>
      <c r="C689" s="1421"/>
      <c r="D689" s="1421"/>
    </row>
    <row r="690" spans="1:4" ht="31" x14ac:dyDescent="0.25">
      <c r="A690" s="1402" t="s">
        <v>16993</v>
      </c>
      <c r="B690" s="1421"/>
      <c r="C690" s="1421"/>
      <c r="D690" s="1421"/>
    </row>
    <row r="691" spans="1:4" ht="31" x14ac:dyDescent="0.25">
      <c r="A691" s="1402" t="s">
        <v>16994</v>
      </c>
      <c r="B691" s="1421"/>
      <c r="C691" s="1421"/>
      <c r="D691" s="1421"/>
    </row>
    <row r="692" spans="1:4" ht="31" x14ac:dyDescent="0.25">
      <c r="A692" s="1402" t="s">
        <v>16995</v>
      </c>
      <c r="B692" s="1421"/>
      <c r="C692" s="1421"/>
      <c r="D692" s="1421"/>
    </row>
    <row r="693" spans="1:4" x14ac:dyDescent="0.25">
      <c r="A693" s="1402" t="s">
        <v>16996</v>
      </c>
      <c r="B693" s="1421"/>
      <c r="C693" s="1421"/>
      <c r="D693" s="1421"/>
    </row>
    <row r="694" spans="1:4" x14ac:dyDescent="0.25">
      <c r="A694" s="1402" t="s">
        <v>2991</v>
      </c>
      <c r="B694" s="1421"/>
      <c r="C694" s="1421"/>
      <c r="D694" s="1421"/>
    </row>
    <row r="695" spans="1:4" x14ac:dyDescent="0.25">
      <c r="A695" s="1402" t="s">
        <v>463</v>
      </c>
      <c r="B695" s="1421"/>
      <c r="C695" s="1421"/>
      <c r="D695" s="1421"/>
    </row>
    <row r="696" spans="1:4" x14ac:dyDescent="0.25">
      <c r="A696" s="1402" t="s">
        <v>1416</v>
      </c>
      <c r="B696" s="1421"/>
      <c r="C696" s="1421"/>
      <c r="D696" s="1421"/>
    </row>
    <row r="697" spans="1:4" ht="62" x14ac:dyDescent="0.25">
      <c r="A697" s="1402" t="s">
        <v>16997</v>
      </c>
      <c r="B697" s="1421"/>
      <c r="C697" s="1421"/>
      <c r="D697" s="1421"/>
    </row>
    <row r="698" spans="1:4" ht="62" x14ac:dyDescent="0.25">
      <c r="A698" s="1402" t="s">
        <v>16998</v>
      </c>
      <c r="B698" s="1421"/>
      <c r="C698" s="1421"/>
      <c r="D698" s="1421"/>
    </row>
    <row r="699" spans="1:4" x14ac:dyDescent="0.25">
      <c r="A699" s="1402" t="s">
        <v>1418</v>
      </c>
      <c r="B699" s="1421"/>
      <c r="C699" s="1421"/>
      <c r="D699" s="1421"/>
    </row>
    <row r="700" spans="1:4" x14ac:dyDescent="0.25">
      <c r="A700" s="1402" t="s">
        <v>16999</v>
      </c>
      <c r="B700" s="1421"/>
      <c r="C700" s="1421"/>
      <c r="D700" s="1421"/>
    </row>
    <row r="701" spans="1:4" x14ac:dyDescent="0.25">
      <c r="A701" s="1402" t="s">
        <v>1372</v>
      </c>
      <c r="B701" s="1421"/>
      <c r="C701" s="1421"/>
      <c r="D701" s="1421"/>
    </row>
    <row r="702" spans="1:4" x14ac:dyDescent="0.25">
      <c r="A702" s="1402" t="s">
        <v>17000</v>
      </c>
      <c r="B702" s="1421"/>
      <c r="C702" s="1421"/>
      <c r="D702" s="1421"/>
    </row>
    <row r="703" spans="1:4" x14ac:dyDescent="0.25">
      <c r="A703" s="1402" t="s">
        <v>8069</v>
      </c>
      <c r="B703" s="1421"/>
      <c r="C703" s="1421"/>
      <c r="D703" s="1421"/>
    </row>
    <row r="704" spans="1:4" x14ac:dyDescent="0.25">
      <c r="A704" s="1402" t="s">
        <v>23423</v>
      </c>
      <c r="B704" s="1421"/>
      <c r="C704" s="1421"/>
      <c r="D704" s="1421"/>
    </row>
    <row r="705" spans="1:4" x14ac:dyDescent="0.25">
      <c r="A705" s="1402" t="s">
        <v>17001</v>
      </c>
      <c r="B705" s="1421"/>
      <c r="C705" s="1421"/>
      <c r="D705" s="1421"/>
    </row>
    <row r="706" spans="1:4" ht="31" x14ac:dyDescent="0.25">
      <c r="A706" s="1402" t="s">
        <v>17002</v>
      </c>
      <c r="B706" s="1421"/>
      <c r="C706" s="1421"/>
      <c r="D706" s="1421"/>
    </row>
    <row r="707" spans="1:4" ht="75" x14ac:dyDescent="0.25">
      <c r="A707" s="1402" t="s">
        <v>17003</v>
      </c>
      <c r="B707" s="1421" t="s">
        <v>17004</v>
      </c>
      <c r="C707" s="1421" t="s">
        <v>17005</v>
      </c>
      <c r="D707" s="1421"/>
    </row>
    <row r="708" spans="1:4" ht="325" x14ac:dyDescent="0.25">
      <c r="A708" s="1402" t="s">
        <v>11545</v>
      </c>
      <c r="B708" s="1421" t="s">
        <v>17006</v>
      </c>
      <c r="C708" s="1421">
        <v>300</v>
      </c>
      <c r="D708" s="1421"/>
    </row>
    <row r="709" spans="1:4" ht="100" x14ac:dyDescent="0.25">
      <c r="A709" s="1402" t="s">
        <v>11546</v>
      </c>
      <c r="B709" s="1421" t="s">
        <v>17007</v>
      </c>
      <c r="C709" s="1421">
        <v>100</v>
      </c>
      <c r="D709" s="1421"/>
    </row>
    <row r="710" spans="1:4" ht="62.5" x14ac:dyDescent="0.25">
      <c r="A710" s="1402" t="s">
        <v>11547</v>
      </c>
      <c r="B710" s="1421" t="s">
        <v>17008</v>
      </c>
      <c r="C710" s="1421">
        <v>50</v>
      </c>
      <c r="D710" s="1421"/>
    </row>
    <row r="711" spans="1:4" ht="37.5" x14ac:dyDescent="0.25">
      <c r="A711" s="1402" t="s">
        <v>11548</v>
      </c>
      <c r="B711" s="1421" t="s">
        <v>17009</v>
      </c>
      <c r="C711" s="1421">
        <v>60</v>
      </c>
      <c r="D711" s="1421"/>
    </row>
    <row r="712" spans="1:4" ht="50" x14ac:dyDescent="0.25">
      <c r="A712" s="1402" t="s">
        <v>11549</v>
      </c>
      <c r="B712" s="1421" t="s">
        <v>17010</v>
      </c>
      <c r="C712" s="1421"/>
      <c r="D712" s="1421"/>
    </row>
    <row r="713" spans="1:4" x14ac:dyDescent="0.25">
      <c r="A713" s="1402">
        <v>100</v>
      </c>
      <c r="B713" s="1421"/>
      <c r="C713" s="1421"/>
      <c r="D713" s="1421"/>
    </row>
    <row r="714" spans="1:4" ht="50" x14ac:dyDescent="0.25">
      <c r="A714" s="1402" t="s">
        <v>11550</v>
      </c>
      <c r="B714" s="1421" t="s">
        <v>17011</v>
      </c>
      <c r="C714" s="1421">
        <v>30</v>
      </c>
      <c r="D714" s="1421"/>
    </row>
    <row r="715" spans="1:4" ht="37.5" x14ac:dyDescent="0.25">
      <c r="A715" s="1402" t="s">
        <v>11551</v>
      </c>
      <c r="B715" s="1421" t="s">
        <v>17012</v>
      </c>
      <c r="C715" s="1421"/>
      <c r="D715" s="1421"/>
    </row>
    <row r="716" spans="1:4" x14ac:dyDescent="0.25">
      <c r="A716" s="1402">
        <v>50</v>
      </c>
      <c r="B716" s="1421"/>
      <c r="C716" s="1421"/>
      <c r="D716" s="1421"/>
    </row>
    <row r="717" spans="1:4" ht="50" x14ac:dyDescent="0.25">
      <c r="A717" s="1402" t="s">
        <v>11552</v>
      </c>
      <c r="B717" s="1421" t="s">
        <v>17013</v>
      </c>
      <c r="C717" s="1421"/>
      <c r="D717" s="1421"/>
    </row>
    <row r="718" spans="1:4" x14ac:dyDescent="0.25">
      <c r="A718" s="1402">
        <v>50</v>
      </c>
      <c r="B718" s="1421"/>
      <c r="C718" s="1421"/>
      <c r="D718" s="1421"/>
    </row>
    <row r="719" spans="1:4" x14ac:dyDescent="0.25">
      <c r="A719" s="1402" t="s">
        <v>17014</v>
      </c>
      <c r="B719" s="1421"/>
      <c r="C719" s="1421"/>
      <c r="D719" s="1421"/>
    </row>
    <row r="720" spans="1:4" x14ac:dyDescent="0.25">
      <c r="A720" s="1402" t="s">
        <v>17015</v>
      </c>
      <c r="B720" s="1421"/>
      <c r="C720" s="1421"/>
      <c r="D720" s="1421"/>
    </row>
    <row r="721" spans="1:4" ht="46.5" x14ac:dyDescent="0.25">
      <c r="A721" s="1402" t="s">
        <v>17016</v>
      </c>
      <c r="B721" s="1421"/>
      <c r="C721" s="1421"/>
      <c r="D721" s="1421"/>
    </row>
    <row r="722" spans="1:4" ht="25" x14ac:dyDescent="0.25">
      <c r="A722" s="1402" t="s">
        <v>7832</v>
      </c>
      <c r="B722" s="1421" t="s">
        <v>17017</v>
      </c>
      <c r="C722" s="1421" t="s">
        <v>23424</v>
      </c>
      <c r="D722" s="1421"/>
    </row>
    <row r="723" spans="1:4" ht="25" x14ac:dyDescent="0.25">
      <c r="A723" s="1402">
        <v>1</v>
      </c>
      <c r="B723" s="1421" t="s">
        <v>17018</v>
      </c>
      <c r="C723" s="1421"/>
      <c r="D723" s="1421"/>
    </row>
    <row r="724" spans="1:4" ht="225" x14ac:dyDescent="0.25">
      <c r="A724" s="1424">
        <v>45658</v>
      </c>
      <c r="B724" s="1421" t="s">
        <v>17019</v>
      </c>
      <c r="C724" s="1421">
        <v>40</v>
      </c>
      <c r="D724" s="1421"/>
    </row>
    <row r="725" spans="1:4" ht="75" x14ac:dyDescent="0.25">
      <c r="A725" s="1424">
        <v>45689</v>
      </c>
      <c r="B725" s="1421" t="s">
        <v>17020</v>
      </c>
      <c r="C725" s="1421">
        <v>60</v>
      </c>
      <c r="D725" s="1421"/>
    </row>
    <row r="726" spans="1:4" ht="37.5" x14ac:dyDescent="0.25">
      <c r="A726" s="1424">
        <v>45717</v>
      </c>
      <c r="B726" s="1421" t="s">
        <v>17021</v>
      </c>
      <c r="C726" s="1421"/>
      <c r="D726" s="1421"/>
    </row>
    <row r="727" spans="1:4" ht="125" x14ac:dyDescent="0.25">
      <c r="A727" s="1424"/>
      <c r="B727" s="1421" t="s">
        <v>17022</v>
      </c>
      <c r="C727" s="1421">
        <v>60</v>
      </c>
      <c r="D727" s="1421"/>
    </row>
    <row r="728" spans="1:4" x14ac:dyDescent="0.25">
      <c r="A728" s="1424"/>
      <c r="B728" s="1421" t="s">
        <v>17023</v>
      </c>
      <c r="C728" s="1421">
        <v>30</v>
      </c>
      <c r="D728" s="1421"/>
    </row>
    <row r="729" spans="1:4" ht="162.5" x14ac:dyDescent="0.25">
      <c r="A729" s="1424">
        <v>45748</v>
      </c>
      <c r="B729" s="1421" t="s">
        <v>17024</v>
      </c>
      <c r="C729" s="1421">
        <v>75</v>
      </c>
      <c r="D729" s="1421"/>
    </row>
    <row r="730" spans="1:4" ht="37.5" x14ac:dyDescent="0.25">
      <c r="A730" s="1424">
        <v>45778</v>
      </c>
      <c r="B730" s="1421" t="s">
        <v>17025</v>
      </c>
      <c r="C730" s="1421">
        <v>80</v>
      </c>
      <c r="D730" s="1421"/>
    </row>
    <row r="731" spans="1:4" x14ac:dyDescent="0.25">
      <c r="A731" s="1424">
        <v>45809</v>
      </c>
      <c r="B731" s="1421" t="s">
        <v>17026</v>
      </c>
      <c r="C731" s="1421">
        <v>120</v>
      </c>
      <c r="D731" s="1421"/>
    </row>
    <row r="732" spans="1:4" ht="25" x14ac:dyDescent="0.25">
      <c r="A732" s="1424">
        <v>45839</v>
      </c>
      <c r="B732" s="1421" t="s">
        <v>17027</v>
      </c>
      <c r="C732" s="1421"/>
      <c r="D732" s="1421"/>
    </row>
    <row r="733" spans="1:4" ht="62.5" x14ac:dyDescent="0.25">
      <c r="A733" s="1424"/>
      <c r="B733" s="1421" t="s">
        <v>17028</v>
      </c>
      <c r="C733" s="1421">
        <v>75</v>
      </c>
      <c r="D733" s="1421"/>
    </row>
    <row r="734" spans="1:4" ht="50" x14ac:dyDescent="0.25">
      <c r="A734" s="1424"/>
      <c r="B734" s="1421" t="s">
        <v>17029</v>
      </c>
      <c r="C734" s="1421">
        <v>90</v>
      </c>
      <c r="D734" s="1421"/>
    </row>
    <row r="735" spans="1:4" ht="137.5" x14ac:dyDescent="0.25">
      <c r="A735" s="1424">
        <v>45870</v>
      </c>
      <c r="B735" s="1421" t="s">
        <v>17030</v>
      </c>
      <c r="C735" s="1421">
        <v>20</v>
      </c>
      <c r="D735" s="1421"/>
    </row>
    <row r="736" spans="1:4" ht="37.5" x14ac:dyDescent="0.25">
      <c r="A736" s="1424">
        <v>45901</v>
      </c>
      <c r="B736" s="1421" t="s">
        <v>17031</v>
      </c>
      <c r="C736" s="1421">
        <v>10</v>
      </c>
      <c r="D736" s="1421"/>
    </row>
    <row r="737" spans="1:4" ht="287.5" x14ac:dyDescent="0.25">
      <c r="A737" s="1424">
        <v>45931</v>
      </c>
      <c r="B737" s="1421" t="s">
        <v>17032</v>
      </c>
      <c r="C737" s="1421">
        <v>5</v>
      </c>
      <c r="D737" s="1421"/>
    </row>
    <row r="738" spans="1:4" ht="62.5" x14ac:dyDescent="0.25">
      <c r="A738" s="1424">
        <v>45962</v>
      </c>
      <c r="B738" s="1421" t="s">
        <v>17033</v>
      </c>
      <c r="C738" s="1421">
        <v>75</v>
      </c>
      <c r="D738" s="1421"/>
    </row>
    <row r="739" spans="1:4" ht="62.5" x14ac:dyDescent="0.25">
      <c r="A739" s="1424">
        <v>45992</v>
      </c>
      <c r="B739" s="1421" t="s">
        <v>17034</v>
      </c>
      <c r="C739" s="1421">
        <v>15</v>
      </c>
      <c r="D739" s="1421"/>
    </row>
    <row r="740" spans="1:4" ht="25" x14ac:dyDescent="0.25">
      <c r="A740" s="1424">
        <v>41275</v>
      </c>
      <c r="B740" s="1421" t="s">
        <v>17035</v>
      </c>
      <c r="C740" s="1421"/>
      <c r="D740" s="1421"/>
    </row>
    <row r="741" spans="1:4" ht="25" x14ac:dyDescent="0.25">
      <c r="A741" s="1424" t="s">
        <v>17036</v>
      </c>
      <c r="B741" s="1421" t="s">
        <v>17037</v>
      </c>
      <c r="C741" s="1421">
        <v>30</v>
      </c>
      <c r="D741" s="1421"/>
    </row>
    <row r="742" spans="1:4" ht="75" x14ac:dyDescent="0.25">
      <c r="A742" s="1424" t="s">
        <v>17038</v>
      </c>
      <c r="B742" s="1421" t="s">
        <v>17039</v>
      </c>
      <c r="C742" s="1421">
        <v>90</v>
      </c>
      <c r="D742" s="1421"/>
    </row>
    <row r="743" spans="1:4" ht="75" x14ac:dyDescent="0.25">
      <c r="A743" s="1425" t="s">
        <v>17040</v>
      </c>
      <c r="B743" s="1421" t="s">
        <v>17041</v>
      </c>
      <c r="C743" s="1421"/>
      <c r="D743" s="1421"/>
    </row>
    <row r="744" spans="1:4" ht="75" x14ac:dyDescent="0.25">
      <c r="B744" s="1421" t="s">
        <v>17042</v>
      </c>
      <c r="C744" s="1421">
        <v>75</v>
      </c>
      <c r="D744" s="1421"/>
    </row>
    <row r="745" spans="1:4" ht="37.5" x14ac:dyDescent="0.25">
      <c r="B745" s="1421" t="s">
        <v>17043</v>
      </c>
      <c r="C745" s="1421">
        <v>90</v>
      </c>
      <c r="D745" s="1421"/>
    </row>
    <row r="746" spans="1:4" ht="25" x14ac:dyDescent="0.25">
      <c r="A746" s="1402">
        <v>2</v>
      </c>
      <c r="B746" s="1421" t="s">
        <v>17044</v>
      </c>
      <c r="C746" s="1421"/>
      <c r="D746" s="1421"/>
    </row>
    <row r="747" spans="1:4" ht="50" x14ac:dyDescent="0.25">
      <c r="A747" s="1424">
        <v>45659</v>
      </c>
      <c r="B747" s="1421" t="s">
        <v>17045</v>
      </c>
      <c r="C747" s="1421">
        <v>25</v>
      </c>
      <c r="D747" s="1421"/>
    </row>
    <row r="748" spans="1:4" ht="25" x14ac:dyDescent="0.25">
      <c r="A748" s="1424">
        <v>45690</v>
      </c>
      <c r="B748" s="1421" t="s">
        <v>17046</v>
      </c>
      <c r="C748" s="1421">
        <v>35</v>
      </c>
      <c r="D748" s="1421"/>
    </row>
    <row r="749" spans="1:4" ht="87.5" x14ac:dyDescent="0.25">
      <c r="A749" s="1424">
        <v>45718</v>
      </c>
      <c r="B749" s="1421" t="s">
        <v>17047</v>
      </c>
      <c r="C749" s="1421">
        <v>45</v>
      </c>
      <c r="D749" s="1421"/>
    </row>
    <row r="750" spans="1:4" ht="162.5" x14ac:dyDescent="0.25">
      <c r="A750" s="1424">
        <v>45749</v>
      </c>
      <c r="B750" s="1421" t="s">
        <v>17048</v>
      </c>
      <c r="C750" s="1421">
        <v>50</v>
      </c>
      <c r="D750" s="1421"/>
    </row>
    <row r="751" spans="1:4" x14ac:dyDescent="0.25">
      <c r="A751" s="1424">
        <v>45779</v>
      </c>
      <c r="B751" s="1421" t="s">
        <v>17026</v>
      </c>
      <c r="C751" s="1421">
        <v>120</v>
      </c>
      <c r="D751" s="1421"/>
    </row>
    <row r="752" spans="1:4" ht="37.5" x14ac:dyDescent="0.25">
      <c r="A752" s="1424">
        <v>45810</v>
      </c>
      <c r="B752" s="1421" t="s">
        <v>17049</v>
      </c>
      <c r="C752" s="1421">
        <v>75</v>
      </c>
      <c r="D752" s="1421"/>
    </row>
    <row r="753" spans="1:4" ht="25" x14ac:dyDescent="0.25">
      <c r="A753" s="1424">
        <v>45840</v>
      </c>
      <c r="B753" s="1421" t="s">
        <v>17050</v>
      </c>
      <c r="C753" s="1421">
        <v>75</v>
      </c>
      <c r="D753" s="1421"/>
    </row>
    <row r="754" spans="1:4" ht="50" x14ac:dyDescent="0.25">
      <c r="A754" s="1424">
        <v>45871</v>
      </c>
      <c r="B754" s="1421" t="s">
        <v>17051</v>
      </c>
      <c r="C754" s="1421">
        <v>5</v>
      </c>
      <c r="D754" s="1421"/>
    </row>
    <row r="755" spans="1:4" x14ac:dyDescent="0.25">
      <c r="A755" s="1424">
        <v>45902</v>
      </c>
      <c r="B755" s="1421" t="s">
        <v>17052</v>
      </c>
      <c r="C755" s="1421">
        <v>5</v>
      </c>
      <c r="D755" s="1421"/>
    </row>
    <row r="756" spans="1:4" ht="25" x14ac:dyDescent="0.25">
      <c r="A756" s="1424">
        <v>3</v>
      </c>
      <c r="B756" s="1421" t="s">
        <v>17053</v>
      </c>
      <c r="C756" s="1421"/>
      <c r="D756" s="1421"/>
    </row>
    <row r="757" spans="1:4" ht="100" x14ac:dyDescent="0.25">
      <c r="A757" s="1424">
        <v>45660</v>
      </c>
      <c r="B757" s="1421" t="s">
        <v>17054</v>
      </c>
      <c r="C757" s="1421">
        <v>25</v>
      </c>
      <c r="D757" s="1421"/>
    </row>
    <row r="758" spans="1:4" ht="50" x14ac:dyDescent="0.25">
      <c r="A758" s="1424">
        <v>45691</v>
      </c>
      <c r="B758" s="1421" t="s">
        <v>17055</v>
      </c>
      <c r="C758" s="1421"/>
      <c r="D758" s="1421"/>
    </row>
    <row r="759" spans="1:4" ht="25" x14ac:dyDescent="0.25">
      <c r="A759" s="1426">
        <v>36925</v>
      </c>
      <c r="B759" s="1421" t="s">
        <v>17056</v>
      </c>
      <c r="C759" s="1421">
        <v>75</v>
      </c>
      <c r="D759" s="1421"/>
    </row>
    <row r="760" spans="1:4" ht="37.5" x14ac:dyDescent="0.25">
      <c r="A760" s="1424">
        <v>37290</v>
      </c>
      <c r="B760" s="1421" t="s">
        <v>17057</v>
      </c>
      <c r="C760" s="1421">
        <v>150</v>
      </c>
      <c r="D760" s="1421"/>
    </row>
    <row r="761" spans="1:4" ht="50" x14ac:dyDescent="0.25">
      <c r="A761" s="1424">
        <v>37655</v>
      </c>
      <c r="B761" s="1421" t="s">
        <v>17058</v>
      </c>
      <c r="C761" s="1421">
        <v>75</v>
      </c>
      <c r="D761" s="1421"/>
    </row>
    <row r="762" spans="1:4" ht="37.5" x14ac:dyDescent="0.25">
      <c r="A762" s="1426">
        <v>38020</v>
      </c>
      <c r="B762" s="1421" t="s">
        <v>17059</v>
      </c>
      <c r="C762" s="1421">
        <v>150</v>
      </c>
      <c r="D762" s="1421"/>
    </row>
    <row r="763" spans="1:4" ht="25" x14ac:dyDescent="0.25">
      <c r="A763" s="1426">
        <v>45719</v>
      </c>
      <c r="B763" s="1421" t="s">
        <v>17060</v>
      </c>
      <c r="C763" s="1421">
        <v>15</v>
      </c>
      <c r="D763" s="1421"/>
    </row>
    <row r="764" spans="1:4" ht="25" x14ac:dyDescent="0.25">
      <c r="A764" s="1426">
        <v>45750</v>
      </c>
      <c r="B764" s="1421" t="s">
        <v>17061</v>
      </c>
      <c r="C764" s="1421">
        <v>40</v>
      </c>
      <c r="D764" s="1421"/>
    </row>
    <row r="765" spans="1:4" ht="37.5" x14ac:dyDescent="0.25">
      <c r="A765" s="1426">
        <v>45780</v>
      </c>
      <c r="B765" s="1421" t="s">
        <v>17062</v>
      </c>
      <c r="C765" s="1421">
        <v>120</v>
      </c>
      <c r="D765" s="1421"/>
    </row>
    <row r="766" spans="1:4" x14ac:dyDescent="0.25">
      <c r="A766" s="1424">
        <v>45811</v>
      </c>
      <c r="B766" s="1421" t="s">
        <v>17063</v>
      </c>
      <c r="C766" s="1421">
        <v>30</v>
      </c>
      <c r="D766" s="1421"/>
    </row>
    <row r="767" spans="1:4" ht="50" x14ac:dyDescent="0.25">
      <c r="A767" s="1424">
        <v>45841</v>
      </c>
      <c r="B767" s="1421" t="s">
        <v>17064</v>
      </c>
      <c r="C767" s="1421">
        <v>15</v>
      </c>
      <c r="D767" s="1421"/>
    </row>
    <row r="768" spans="1:4" ht="125" x14ac:dyDescent="0.25">
      <c r="A768" s="1424">
        <v>45872</v>
      </c>
      <c r="B768" s="1421" t="s">
        <v>17065</v>
      </c>
      <c r="C768" s="1421">
        <v>60</v>
      </c>
      <c r="D768" s="1421"/>
    </row>
    <row r="769" spans="1:4" ht="25" x14ac:dyDescent="0.25">
      <c r="A769" s="1424">
        <v>45903</v>
      </c>
      <c r="B769" s="1421" t="s">
        <v>17066</v>
      </c>
      <c r="C769" s="1421">
        <v>10</v>
      </c>
      <c r="D769" s="1421"/>
    </row>
    <row r="770" spans="1:4" ht="37.5" x14ac:dyDescent="0.25">
      <c r="A770" s="1424">
        <v>45933</v>
      </c>
      <c r="B770" s="1421" t="s">
        <v>17067</v>
      </c>
      <c r="C770" s="1421">
        <v>5</v>
      </c>
      <c r="D770" s="1421"/>
    </row>
    <row r="771" spans="1:4" ht="25" x14ac:dyDescent="0.25">
      <c r="A771" s="1424">
        <v>45964</v>
      </c>
      <c r="B771" s="1421" t="s">
        <v>17050</v>
      </c>
      <c r="C771" s="1421">
        <v>75</v>
      </c>
      <c r="D771" s="1421"/>
    </row>
    <row r="772" spans="1:4" ht="37.5" x14ac:dyDescent="0.25">
      <c r="A772" s="1424">
        <v>45994</v>
      </c>
      <c r="B772" s="1421" t="s">
        <v>17068</v>
      </c>
      <c r="C772" s="1421">
        <v>40</v>
      </c>
      <c r="D772" s="1421"/>
    </row>
    <row r="773" spans="1:4" ht="212.5" x14ac:dyDescent="0.25">
      <c r="A773" s="1424">
        <v>41334</v>
      </c>
      <c r="B773" s="1421" t="s">
        <v>17069</v>
      </c>
      <c r="C773" s="1421">
        <v>45</v>
      </c>
      <c r="D773" s="1421"/>
    </row>
    <row r="774" spans="1:4" ht="62.5" x14ac:dyDescent="0.25">
      <c r="A774" s="1424">
        <v>41699</v>
      </c>
      <c r="B774" s="1421" t="s">
        <v>17070</v>
      </c>
      <c r="C774" s="1421">
        <v>90</v>
      </c>
      <c r="D774" s="1421"/>
    </row>
    <row r="775" spans="1:4" ht="75" x14ac:dyDescent="0.25">
      <c r="A775" s="1424">
        <v>42064</v>
      </c>
      <c r="B775" s="1421" t="s">
        <v>17071</v>
      </c>
      <c r="C775" s="1421">
        <v>15</v>
      </c>
      <c r="D775" s="1421"/>
    </row>
    <row r="776" spans="1:4" ht="25" x14ac:dyDescent="0.25">
      <c r="A776" s="1425">
        <v>42430</v>
      </c>
      <c r="B776" s="1421" t="s">
        <v>17072</v>
      </c>
      <c r="C776" s="1421">
        <v>25</v>
      </c>
      <c r="D776" s="1421"/>
    </row>
    <row r="777" spans="1:4" ht="50" x14ac:dyDescent="0.25">
      <c r="A777" s="1425">
        <v>42795</v>
      </c>
      <c r="B777" s="1421" t="s">
        <v>17073</v>
      </c>
      <c r="C777" s="1421">
        <v>45</v>
      </c>
      <c r="D777" s="1421"/>
    </row>
    <row r="778" spans="1:4" ht="37.5" x14ac:dyDescent="0.25">
      <c r="A778" s="1425">
        <v>43160</v>
      </c>
      <c r="B778" s="1421" t="s">
        <v>17074</v>
      </c>
      <c r="C778" s="1421">
        <v>15</v>
      </c>
      <c r="D778" s="1421"/>
    </row>
    <row r="779" spans="1:4" ht="25" x14ac:dyDescent="0.25">
      <c r="A779" s="1425">
        <v>4</v>
      </c>
      <c r="B779" s="1421" t="s">
        <v>17075</v>
      </c>
      <c r="C779" s="1421"/>
      <c r="D779" s="1421"/>
    </row>
    <row r="780" spans="1:4" ht="325" x14ac:dyDescent="0.25">
      <c r="A780" s="1425">
        <v>45661</v>
      </c>
      <c r="B780" s="1421" t="s">
        <v>17076</v>
      </c>
      <c r="C780" s="1421">
        <v>20</v>
      </c>
      <c r="D780" s="1421"/>
    </row>
    <row r="781" spans="1:4" ht="125" x14ac:dyDescent="0.25">
      <c r="A781" s="1425">
        <v>45692</v>
      </c>
      <c r="B781" s="1421" t="s">
        <v>17077</v>
      </c>
      <c r="C781" s="1421">
        <v>10</v>
      </c>
      <c r="D781" s="1421"/>
    </row>
    <row r="782" spans="1:4" ht="375" x14ac:dyDescent="0.25">
      <c r="A782" s="1424">
        <v>45720</v>
      </c>
      <c r="B782" s="1421" t="s">
        <v>17078</v>
      </c>
      <c r="C782" s="1421">
        <v>5</v>
      </c>
      <c r="D782" s="1421"/>
    </row>
    <row r="783" spans="1:4" ht="112.5" x14ac:dyDescent="0.25">
      <c r="A783" s="1424">
        <v>45751</v>
      </c>
      <c r="B783" s="1421" t="s">
        <v>17079</v>
      </c>
      <c r="C783" s="1421">
        <v>20</v>
      </c>
      <c r="D783" s="1421"/>
    </row>
    <row r="784" spans="1:4" ht="62.5" x14ac:dyDescent="0.25">
      <c r="A784" s="1424">
        <v>45781</v>
      </c>
      <c r="B784" s="1421" t="s">
        <v>17080</v>
      </c>
      <c r="C784" s="1421">
        <v>30</v>
      </c>
      <c r="D784" s="1421"/>
    </row>
    <row r="785" spans="1:4" ht="137.5" x14ac:dyDescent="0.25">
      <c r="A785" s="1424">
        <v>45812</v>
      </c>
      <c r="B785" s="1421" t="s">
        <v>17081</v>
      </c>
      <c r="C785" s="1421"/>
      <c r="D785" s="1421"/>
    </row>
    <row r="786" spans="1:4" x14ac:dyDescent="0.25">
      <c r="A786" s="1424">
        <v>25</v>
      </c>
      <c r="B786" s="1421"/>
      <c r="C786" s="1421"/>
      <c r="D786" s="1421"/>
    </row>
    <row r="787" spans="1:4" ht="37.5" x14ac:dyDescent="0.25">
      <c r="A787" s="1424">
        <v>45842</v>
      </c>
      <c r="B787" s="1421" t="s">
        <v>17082</v>
      </c>
      <c r="C787" s="1421">
        <v>10</v>
      </c>
      <c r="D787" s="1421"/>
    </row>
    <row r="788" spans="1:4" x14ac:dyDescent="0.25">
      <c r="A788" s="1424">
        <v>45873</v>
      </c>
      <c r="B788" s="1421" t="s">
        <v>17083</v>
      </c>
      <c r="C788" s="1421">
        <v>60</v>
      </c>
      <c r="D788" s="1421"/>
    </row>
    <row r="789" spans="1:4" ht="25" x14ac:dyDescent="0.25">
      <c r="A789" s="1424">
        <v>45904</v>
      </c>
      <c r="B789" s="1421" t="s">
        <v>17084</v>
      </c>
      <c r="C789" s="1421">
        <v>45</v>
      </c>
      <c r="D789" s="1421"/>
    </row>
    <row r="790" spans="1:4" ht="37.5" x14ac:dyDescent="0.25">
      <c r="A790" s="1424">
        <v>45934</v>
      </c>
      <c r="B790" s="1421" t="s">
        <v>17085</v>
      </c>
      <c r="C790" s="1421">
        <v>25</v>
      </c>
      <c r="D790" s="1421"/>
    </row>
    <row r="791" spans="1:4" ht="75" x14ac:dyDescent="0.25">
      <c r="A791" s="1424">
        <v>45965</v>
      </c>
      <c r="B791" s="1421" t="s">
        <v>17086</v>
      </c>
      <c r="C791" s="1421">
        <v>75</v>
      </c>
      <c r="D791" s="1421"/>
    </row>
    <row r="792" spans="1:4" ht="50" x14ac:dyDescent="0.25">
      <c r="A792" s="1424">
        <v>45995</v>
      </c>
      <c r="B792" s="1421" t="s">
        <v>17087</v>
      </c>
      <c r="C792" s="1421">
        <v>150</v>
      </c>
      <c r="D792" s="1421"/>
    </row>
    <row r="793" spans="1:4" ht="50" x14ac:dyDescent="0.25">
      <c r="A793" s="1424">
        <v>5</v>
      </c>
      <c r="B793" s="1421" t="s">
        <v>17088</v>
      </c>
      <c r="C793" s="1421"/>
      <c r="D793" s="1421"/>
    </row>
    <row r="794" spans="1:4" ht="37.5" x14ac:dyDescent="0.25">
      <c r="A794" s="1424">
        <v>45662</v>
      </c>
      <c r="B794" s="1421" t="s">
        <v>17089</v>
      </c>
      <c r="C794" s="1421">
        <v>15</v>
      </c>
      <c r="D794" s="1421"/>
    </row>
    <row r="795" spans="1:4" ht="50" x14ac:dyDescent="0.25">
      <c r="A795" s="1424">
        <v>45693</v>
      </c>
      <c r="B795" s="1421" t="s">
        <v>17090</v>
      </c>
      <c r="C795" s="1421"/>
      <c r="D795" s="1421"/>
    </row>
    <row r="796" spans="1:4" ht="50" x14ac:dyDescent="0.25">
      <c r="A796" s="1424"/>
      <c r="B796" s="1421" t="s">
        <v>17091</v>
      </c>
      <c r="C796" s="1421">
        <v>10</v>
      </c>
      <c r="D796" s="1421"/>
    </row>
    <row r="797" spans="1:4" ht="37.5" x14ac:dyDescent="0.25">
      <c r="A797" s="1424"/>
      <c r="B797" s="1421" t="s">
        <v>17092</v>
      </c>
      <c r="C797" s="1421">
        <v>20</v>
      </c>
      <c r="D797" s="1421"/>
    </row>
    <row r="798" spans="1:4" ht="25" x14ac:dyDescent="0.25">
      <c r="A798" s="1424">
        <v>45721</v>
      </c>
      <c r="B798" s="1421" t="s">
        <v>17093</v>
      </c>
      <c r="C798" s="1421"/>
      <c r="D798" s="1421"/>
    </row>
    <row r="799" spans="1:4" ht="25" x14ac:dyDescent="0.25">
      <c r="B799" s="1421" t="s">
        <v>17094</v>
      </c>
      <c r="C799" s="1421">
        <v>15</v>
      </c>
      <c r="D799" s="1421"/>
    </row>
    <row r="800" spans="1:4" ht="25" x14ac:dyDescent="0.25">
      <c r="A800" s="1424"/>
      <c r="B800" s="1421" t="s">
        <v>17095</v>
      </c>
      <c r="C800" s="1421">
        <v>40</v>
      </c>
      <c r="D800" s="1421"/>
    </row>
    <row r="801" spans="1:4" ht="25" x14ac:dyDescent="0.25">
      <c r="B801" s="1421" t="s">
        <v>17096</v>
      </c>
      <c r="C801" s="1421">
        <v>20</v>
      </c>
      <c r="D801" s="1421"/>
    </row>
    <row r="802" spans="1:4" ht="25" x14ac:dyDescent="0.25">
      <c r="A802" s="1424">
        <v>45752</v>
      </c>
      <c r="B802" s="1421" t="s">
        <v>17097</v>
      </c>
      <c r="C802" s="1421">
        <v>75</v>
      </c>
      <c r="D802" s="1421"/>
    </row>
    <row r="803" spans="1:4" ht="50" x14ac:dyDescent="0.25">
      <c r="A803" s="1424">
        <v>45782</v>
      </c>
      <c r="B803" s="1421" t="s">
        <v>17098</v>
      </c>
      <c r="C803" s="1421">
        <v>100</v>
      </c>
      <c r="D803" s="1421"/>
    </row>
    <row r="804" spans="1:4" ht="50" x14ac:dyDescent="0.25">
      <c r="A804" s="1424">
        <v>45813</v>
      </c>
      <c r="B804" s="1421" t="s">
        <v>17099</v>
      </c>
      <c r="C804" s="1421">
        <v>5</v>
      </c>
      <c r="D804" s="1421"/>
    </row>
    <row r="805" spans="1:4" ht="87.5" x14ac:dyDescent="0.25">
      <c r="A805" s="1424">
        <v>45843</v>
      </c>
      <c r="B805" s="1421" t="s">
        <v>17100</v>
      </c>
      <c r="C805" s="1421">
        <v>30</v>
      </c>
      <c r="D805" s="1421"/>
    </row>
    <row r="806" spans="1:4" ht="25" x14ac:dyDescent="0.25">
      <c r="A806" s="1424">
        <v>6</v>
      </c>
      <c r="B806" s="1421" t="s">
        <v>17101</v>
      </c>
      <c r="C806" s="1421"/>
      <c r="D806" s="1421"/>
    </row>
    <row r="807" spans="1:4" ht="37.5" x14ac:dyDescent="0.25">
      <c r="A807" s="1424">
        <v>45663</v>
      </c>
      <c r="B807" s="1421" t="s">
        <v>17102</v>
      </c>
      <c r="C807" s="1421"/>
      <c r="D807" s="1421"/>
    </row>
    <row r="808" spans="1:4" ht="262.5" x14ac:dyDescent="0.25">
      <c r="A808" s="1426">
        <v>36897</v>
      </c>
      <c r="B808" s="1421" t="s">
        <v>17103</v>
      </c>
      <c r="C808" s="1421">
        <v>10</v>
      </c>
      <c r="D808" s="1421"/>
    </row>
    <row r="809" spans="1:4" ht="137.5" x14ac:dyDescent="0.25">
      <c r="A809" s="1424">
        <v>37262</v>
      </c>
      <c r="B809" s="1421" t="s">
        <v>17104</v>
      </c>
      <c r="C809" s="1421">
        <v>20</v>
      </c>
      <c r="D809" s="1421"/>
    </row>
    <row r="810" spans="1:4" ht="125" x14ac:dyDescent="0.25">
      <c r="A810" s="1426">
        <v>37627</v>
      </c>
      <c r="B810" s="1421" t="s">
        <v>17105</v>
      </c>
      <c r="C810" s="1421">
        <v>25</v>
      </c>
      <c r="D810" s="1421"/>
    </row>
    <row r="811" spans="1:4" ht="187.5" x14ac:dyDescent="0.25">
      <c r="A811" s="1426">
        <v>37992</v>
      </c>
      <c r="B811" s="1421" t="s">
        <v>17106</v>
      </c>
      <c r="C811" s="1421">
        <v>35</v>
      </c>
      <c r="D811" s="1421"/>
    </row>
    <row r="812" spans="1:4" ht="100" x14ac:dyDescent="0.25">
      <c r="A812" s="1426">
        <v>38358</v>
      </c>
      <c r="B812" s="1421" t="s">
        <v>17107</v>
      </c>
      <c r="C812" s="1421">
        <v>40</v>
      </c>
      <c r="D812" s="1421"/>
    </row>
    <row r="813" spans="1:4" ht="87.5" x14ac:dyDescent="0.25">
      <c r="A813" s="1426">
        <v>38723</v>
      </c>
      <c r="B813" s="1421" t="s">
        <v>17108</v>
      </c>
      <c r="C813" s="1421">
        <v>50</v>
      </c>
      <c r="D813" s="1421"/>
    </row>
    <row r="814" spans="1:4" ht="75" x14ac:dyDescent="0.25">
      <c r="A814" s="1426">
        <v>39088</v>
      </c>
      <c r="B814" s="1421" t="s">
        <v>17109</v>
      </c>
      <c r="C814" s="1421">
        <v>55</v>
      </c>
      <c r="D814" s="1421"/>
    </row>
    <row r="815" spans="1:4" ht="100" x14ac:dyDescent="0.25">
      <c r="A815" s="1426">
        <v>39453</v>
      </c>
      <c r="B815" s="1421" t="s">
        <v>17110</v>
      </c>
      <c r="C815" s="1421">
        <v>60</v>
      </c>
      <c r="D815" s="1421"/>
    </row>
    <row r="816" spans="1:4" ht="37.5" x14ac:dyDescent="0.25">
      <c r="A816" s="1426">
        <v>39819</v>
      </c>
      <c r="B816" s="1421" t="s">
        <v>17111</v>
      </c>
      <c r="C816" s="1421">
        <v>65</v>
      </c>
      <c r="D816" s="1421"/>
    </row>
    <row r="817" spans="1:4" ht="125" x14ac:dyDescent="0.25">
      <c r="A817" s="1426">
        <v>40184</v>
      </c>
      <c r="B817" s="1421" t="s">
        <v>17112</v>
      </c>
      <c r="C817" s="1421">
        <v>70</v>
      </c>
      <c r="D817" s="1421"/>
    </row>
    <row r="818" spans="1:4" x14ac:dyDescent="0.25">
      <c r="A818" s="1426">
        <v>40549</v>
      </c>
      <c r="B818" s="1421" t="s">
        <v>17113</v>
      </c>
      <c r="C818" s="1421">
        <v>75</v>
      </c>
      <c r="D818" s="1421"/>
    </row>
    <row r="819" spans="1:4" ht="175" x14ac:dyDescent="0.25">
      <c r="A819" s="1426">
        <v>40914</v>
      </c>
      <c r="B819" s="1421" t="s">
        <v>17114</v>
      </c>
      <c r="C819" s="1421">
        <v>80</v>
      </c>
      <c r="D819" s="1421"/>
    </row>
    <row r="820" spans="1:4" ht="50" x14ac:dyDescent="0.25">
      <c r="A820" s="1426">
        <v>41280</v>
      </c>
      <c r="B820" s="1421" t="s">
        <v>17115</v>
      </c>
      <c r="C820" s="1421">
        <v>85</v>
      </c>
      <c r="D820" s="1421"/>
    </row>
    <row r="821" spans="1:4" ht="100" x14ac:dyDescent="0.25">
      <c r="A821" s="1426">
        <v>41645</v>
      </c>
      <c r="B821" s="1421" t="s">
        <v>17116</v>
      </c>
      <c r="C821" s="1421">
        <v>90</v>
      </c>
      <c r="D821" s="1421"/>
    </row>
    <row r="822" spans="1:4" ht="25" x14ac:dyDescent="0.25">
      <c r="A822" s="1426">
        <v>42010</v>
      </c>
      <c r="B822" s="1421" t="s">
        <v>17117</v>
      </c>
      <c r="C822" s="1421">
        <v>110</v>
      </c>
      <c r="D822" s="1421"/>
    </row>
    <row r="823" spans="1:4" ht="75" x14ac:dyDescent="0.25">
      <c r="A823" s="1426">
        <v>42375</v>
      </c>
      <c r="B823" s="1421" t="s">
        <v>17118</v>
      </c>
      <c r="C823" s="1421">
        <v>120</v>
      </c>
      <c r="D823" s="1421"/>
    </row>
    <row r="824" spans="1:4" ht="50" x14ac:dyDescent="0.25">
      <c r="A824" s="1426">
        <v>45694</v>
      </c>
      <c r="B824" s="1421" t="s">
        <v>17119</v>
      </c>
      <c r="C824" s="1421"/>
      <c r="D824" s="1421"/>
    </row>
    <row r="825" spans="1:4" ht="212.5" x14ac:dyDescent="0.25">
      <c r="A825" s="1426">
        <v>36928</v>
      </c>
      <c r="B825" s="1421" t="s">
        <v>17120</v>
      </c>
      <c r="C825" s="1421"/>
      <c r="D825" s="1421"/>
    </row>
    <row r="826" spans="1:4" ht="100" x14ac:dyDescent="0.25">
      <c r="A826" s="1424"/>
      <c r="B826" s="1421" t="s">
        <v>17121</v>
      </c>
      <c r="C826" s="1421">
        <v>40</v>
      </c>
      <c r="D826" s="1421"/>
    </row>
    <row r="827" spans="1:4" ht="162.5" x14ac:dyDescent="0.25">
      <c r="A827" s="1426"/>
      <c r="B827" s="1421" t="s">
        <v>17122</v>
      </c>
      <c r="C827" s="1421">
        <v>60</v>
      </c>
      <c r="D827" s="1421"/>
    </row>
    <row r="828" spans="1:4" ht="187.5" x14ac:dyDescent="0.25">
      <c r="B828" s="1421" t="s">
        <v>17123</v>
      </c>
      <c r="C828" s="1421">
        <v>80</v>
      </c>
      <c r="D828" s="1421"/>
    </row>
    <row r="829" spans="1:4" ht="212.5" x14ac:dyDescent="0.25">
      <c r="A829" s="1426">
        <v>37293</v>
      </c>
      <c r="B829" s="1421" t="s">
        <v>17124</v>
      </c>
      <c r="C829" s="1421"/>
      <c r="D829" s="1421"/>
    </row>
    <row r="830" spans="1:4" ht="87.5" x14ac:dyDescent="0.25">
      <c r="B830" s="1421" t="s">
        <v>17125</v>
      </c>
      <c r="C830" s="1421">
        <v>55</v>
      </c>
      <c r="D830" s="1421"/>
    </row>
    <row r="831" spans="1:4" ht="100" x14ac:dyDescent="0.25">
      <c r="A831" s="1426"/>
      <c r="B831" s="1421" t="s">
        <v>17126</v>
      </c>
      <c r="C831" s="1421">
        <v>75</v>
      </c>
      <c r="D831" s="1421"/>
    </row>
    <row r="832" spans="1:4" ht="200" x14ac:dyDescent="0.25">
      <c r="A832" s="1426">
        <v>37658</v>
      </c>
      <c r="B832" s="1421" t="s">
        <v>17127</v>
      </c>
      <c r="C832" s="1421"/>
      <c r="D832" s="1421"/>
    </row>
    <row r="833" spans="1:4" ht="87.5" x14ac:dyDescent="0.25">
      <c r="B833" s="1421" t="s">
        <v>17125</v>
      </c>
      <c r="C833" s="1421">
        <v>70</v>
      </c>
      <c r="D833" s="1421"/>
    </row>
    <row r="834" spans="1:4" ht="100" x14ac:dyDescent="0.25">
      <c r="A834" s="1426"/>
      <c r="B834" s="1421" t="s">
        <v>17126</v>
      </c>
      <c r="C834" s="1421">
        <v>90</v>
      </c>
      <c r="D834" s="1421"/>
    </row>
    <row r="835" spans="1:4" ht="175" x14ac:dyDescent="0.25">
      <c r="A835" s="1426">
        <v>38023</v>
      </c>
      <c r="B835" s="1421" t="s">
        <v>17128</v>
      </c>
      <c r="C835" s="1421">
        <v>80</v>
      </c>
      <c r="D835" s="1421"/>
    </row>
    <row r="836" spans="1:4" ht="87.5" x14ac:dyDescent="0.25">
      <c r="A836" s="1426">
        <v>38389</v>
      </c>
      <c r="B836" s="1421" t="s">
        <v>17129</v>
      </c>
      <c r="C836" s="1421"/>
      <c r="D836" s="1421"/>
    </row>
    <row r="837" spans="1:4" ht="225" x14ac:dyDescent="0.25">
      <c r="A837" s="1426"/>
      <c r="B837" s="1421" t="s">
        <v>17130</v>
      </c>
      <c r="C837" s="1421">
        <v>90</v>
      </c>
      <c r="D837" s="1421"/>
    </row>
    <row r="838" spans="1:4" ht="200" x14ac:dyDescent="0.25">
      <c r="A838" s="1426"/>
      <c r="B838" s="1421" t="s">
        <v>17131</v>
      </c>
      <c r="C838" s="1421">
        <v>110</v>
      </c>
      <c r="D838" s="1421"/>
    </row>
    <row r="839" spans="1:4" ht="37.5" x14ac:dyDescent="0.25">
      <c r="A839" s="1424">
        <v>45722</v>
      </c>
      <c r="B839" s="1421" t="s">
        <v>17132</v>
      </c>
      <c r="C839" s="1421"/>
      <c r="D839" s="1421"/>
    </row>
    <row r="840" spans="1:4" ht="62.5" x14ac:dyDescent="0.25">
      <c r="B840" s="1421" t="s">
        <v>17133</v>
      </c>
      <c r="C840" s="1421">
        <v>25</v>
      </c>
      <c r="D840" s="1421"/>
    </row>
    <row r="841" spans="1:4" ht="37.5" x14ac:dyDescent="0.25">
      <c r="A841" s="1424"/>
      <c r="B841" s="1421" t="s">
        <v>17134</v>
      </c>
      <c r="C841" s="1421">
        <v>55</v>
      </c>
      <c r="D841" s="1421"/>
    </row>
    <row r="842" spans="1:4" ht="25" x14ac:dyDescent="0.25">
      <c r="A842" s="1424">
        <v>45753</v>
      </c>
      <c r="B842" s="1421" t="s">
        <v>17135</v>
      </c>
      <c r="C842" s="1421"/>
      <c r="D842" s="1421"/>
    </row>
    <row r="843" spans="1:4" ht="25" x14ac:dyDescent="0.25">
      <c r="A843" s="1426">
        <v>36987</v>
      </c>
      <c r="B843" s="1421" t="s">
        <v>17136</v>
      </c>
      <c r="C843" s="1421">
        <v>150</v>
      </c>
      <c r="D843" s="1421"/>
    </row>
    <row r="844" spans="1:4" ht="112.5" x14ac:dyDescent="0.25">
      <c r="A844" s="1424">
        <v>37352</v>
      </c>
      <c r="B844" s="1421" t="s">
        <v>17137</v>
      </c>
      <c r="C844" s="1421">
        <v>180</v>
      </c>
      <c r="D844" s="1421"/>
    </row>
    <row r="845" spans="1:4" ht="175" x14ac:dyDescent="0.25">
      <c r="A845" s="1426">
        <v>37717</v>
      </c>
      <c r="B845" s="1421" t="s">
        <v>17138</v>
      </c>
      <c r="C845" s="1421">
        <v>30</v>
      </c>
      <c r="D845" s="1421"/>
    </row>
    <row r="846" spans="1:4" x14ac:dyDescent="0.25">
      <c r="A846" s="1426">
        <v>45783</v>
      </c>
      <c r="B846" s="1421" t="s">
        <v>17139</v>
      </c>
      <c r="C846" s="1421"/>
      <c r="D846" s="1421"/>
    </row>
    <row r="847" spans="1:4" ht="87.5" x14ac:dyDescent="0.25">
      <c r="A847" s="1426">
        <v>37017</v>
      </c>
      <c r="B847" s="1421" t="s">
        <v>17140</v>
      </c>
      <c r="C847" s="1421">
        <v>5</v>
      </c>
      <c r="D847" s="1421"/>
    </row>
    <row r="848" spans="1:4" ht="175" x14ac:dyDescent="0.25">
      <c r="A848" s="1424">
        <v>37382</v>
      </c>
      <c r="B848" s="1421" t="s">
        <v>17141</v>
      </c>
      <c r="C848" s="1421">
        <v>10</v>
      </c>
      <c r="D848" s="1421"/>
    </row>
    <row r="849" spans="1:4" ht="312.5" x14ac:dyDescent="0.25">
      <c r="A849" s="1426">
        <v>37747</v>
      </c>
      <c r="B849" s="1421" t="s">
        <v>17142</v>
      </c>
      <c r="C849" s="1421">
        <v>15</v>
      </c>
      <c r="D849" s="1421"/>
    </row>
    <row r="850" spans="1:4" ht="300" x14ac:dyDescent="0.25">
      <c r="A850" s="1426"/>
      <c r="B850" s="1421" t="s">
        <v>17143</v>
      </c>
      <c r="C850" s="1421"/>
      <c r="D850" s="1421"/>
    </row>
    <row r="851" spans="1:4" ht="62.5" x14ac:dyDescent="0.25">
      <c r="A851" s="1426">
        <v>7</v>
      </c>
      <c r="B851" s="1421" t="s">
        <v>17144</v>
      </c>
      <c r="C851" s="1421"/>
      <c r="D851" s="1421"/>
    </row>
    <row r="852" spans="1:4" ht="37.5" x14ac:dyDescent="0.25">
      <c r="A852" s="1424">
        <v>45664</v>
      </c>
      <c r="B852" s="1421" t="s">
        <v>17145</v>
      </c>
      <c r="C852" s="1421"/>
      <c r="D852" s="1421"/>
    </row>
    <row r="853" spans="1:4" ht="100" x14ac:dyDescent="0.25">
      <c r="A853" s="1426">
        <v>36898</v>
      </c>
      <c r="B853" s="1421" t="s">
        <v>17146</v>
      </c>
      <c r="C853" s="1421">
        <v>10</v>
      </c>
      <c r="D853" s="1421"/>
    </row>
    <row r="854" spans="1:4" ht="150" x14ac:dyDescent="0.25">
      <c r="A854" s="1424">
        <v>37263</v>
      </c>
      <c r="B854" s="1421" t="s">
        <v>17147</v>
      </c>
      <c r="C854" s="1421">
        <v>20</v>
      </c>
      <c r="D854" s="1421"/>
    </row>
    <row r="855" spans="1:4" ht="100" x14ac:dyDescent="0.25">
      <c r="A855" s="1426">
        <v>37628</v>
      </c>
      <c r="B855" s="1421" t="s">
        <v>17148</v>
      </c>
      <c r="C855" s="1421">
        <v>30</v>
      </c>
      <c r="D855" s="1421"/>
    </row>
    <row r="856" spans="1:4" ht="125" x14ac:dyDescent="0.25">
      <c r="A856" s="1426">
        <v>37993</v>
      </c>
      <c r="B856" s="1421" t="s">
        <v>17149</v>
      </c>
      <c r="C856" s="1421">
        <v>30</v>
      </c>
      <c r="D856" s="1421"/>
    </row>
    <row r="857" spans="1:4" ht="200" x14ac:dyDescent="0.25">
      <c r="A857" s="1426">
        <v>38359</v>
      </c>
      <c r="B857" s="1421" t="s">
        <v>17150</v>
      </c>
      <c r="C857" s="1421">
        <v>60</v>
      </c>
      <c r="D857" s="1421"/>
    </row>
    <row r="858" spans="1:4" ht="25" x14ac:dyDescent="0.25">
      <c r="A858" s="1426">
        <v>45695</v>
      </c>
      <c r="B858" s="1421" t="s">
        <v>17151</v>
      </c>
      <c r="C858" s="1421"/>
      <c r="D858" s="1421"/>
    </row>
    <row r="859" spans="1:4" ht="300" x14ac:dyDescent="0.25">
      <c r="A859" s="1426">
        <v>36929</v>
      </c>
      <c r="B859" s="1421" t="s">
        <v>17152</v>
      </c>
      <c r="C859" s="1421">
        <v>30</v>
      </c>
      <c r="D859" s="1421"/>
    </row>
    <row r="860" spans="1:4" ht="62.5" x14ac:dyDescent="0.25">
      <c r="A860" s="1424">
        <v>37294</v>
      </c>
      <c r="B860" s="1421" t="s">
        <v>17153</v>
      </c>
      <c r="C860" s="1421">
        <v>60</v>
      </c>
      <c r="D860" s="1421"/>
    </row>
    <row r="861" spans="1:4" ht="37.5" x14ac:dyDescent="0.25">
      <c r="A861" s="1426">
        <v>37659</v>
      </c>
      <c r="B861" s="1421" t="s">
        <v>17154</v>
      </c>
      <c r="C861" s="1421"/>
      <c r="D861" s="1421"/>
    </row>
    <row r="862" spans="1:4" ht="62.5" x14ac:dyDescent="0.25">
      <c r="A862" s="1426"/>
      <c r="B862" s="1421" t="s">
        <v>17155</v>
      </c>
      <c r="C862" s="1421">
        <v>10</v>
      </c>
      <c r="D862" s="1421"/>
    </row>
    <row r="863" spans="1:4" ht="150" x14ac:dyDescent="0.25">
      <c r="A863" s="1426"/>
      <c r="B863" s="1421" t="s">
        <v>17156</v>
      </c>
      <c r="C863" s="1421">
        <v>20</v>
      </c>
      <c r="D863" s="1421"/>
    </row>
    <row r="864" spans="1:4" x14ac:dyDescent="0.25">
      <c r="A864" s="1426">
        <v>38024</v>
      </c>
      <c r="B864" s="1421" t="s">
        <v>17157</v>
      </c>
      <c r="C864" s="1421">
        <v>5</v>
      </c>
      <c r="D864" s="1421"/>
    </row>
    <row r="865" spans="1:4" x14ac:dyDescent="0.25">
      <c r="A865" s="1402" t="s">
        <v>11552</v>
      </c>
      <c r="B865" s="1421" t="s">
        <v>17158</v>
      </c>
      <c r="C865" s="1421"/>
      <c r="D865" s="1421"/>
    </row>
    <row r="866" spans="1:4" ht="112.5" x14ac:dyDescent="0.25">
      <c r="A866" s="1426">
        <v>45665</v>
      </c>
      <c r="B866" s="1421" t="s">
        <v>17159</v>
      </c>
      <c r="C866" s="1421">
        <v>40</v>
      </c>
      <c r="D866" s="1421"/>
    </row>
    <row r="867" spans="1:4" ht="50" x14ac:dyDescent="0.25">
      <c r="A867" s="1402">
        <v>9</v>
      </c>
      <c r="B867" s="1421" t="s">
        <v>17160</v>
      </c>
      <c r="C867" s="1421"/>
      <c r="D867" s="1421"/>
    </row>
    <row r="868" spans="1:4" ht="137.5" x14ac:dyDescent="0.25">
      <c r="A868" s="1424">
        <v>45666</v>
      </c>
      <c r="B868" s="1421" t="s">
        <v>17161</v>
      </c>
      <c r="C868" s="1421"/>
      <c r="D868" s="1421"/>
    </row>
    <row r="869" spans="1:4" ht="125" x14ac:dyDescent="0.25">
      <c r="A869" s="1426">
        <v>36900</v>
      </c>
      <c r="B869" s="1421" t="s">
        <v>17162</v>
      </c>
      <c r="C869" s="1421">
        <v>10</v>
      </c>
      <c r="D869" s="1421"/>
    </row>
    <row r="870" spans="1:4" ht="250" x14ac:dyDescent="0.25">
      <c r="A870" s="1424">
        <v>37265</v>
      </c>
      <c r="B870" s="1421" t="s">
        <v>17163</v>
      </c>
      <c r="C870" s="1421">
        <v>25</v>
      </c>
      <c r="D870" s="1421"/>
    </row>
    <row r="871" spans="1:4" ht="62.5" x14ac:dyDescent="0.25">
      <c r="A871" s="1426">
        <v>37630</v>
      </c>
      <c r="B871" s="1421" t="s">
        <v>17164</v>
      </c>
      <c r="C871" s="1421"/>
      <c r="D871" s="1421"/>
    </row>
    <row r="872" spans="1:4" ht="125" x14ac:dyDescent="0.25">
      <c r="A872" s="1426"/>
      <c r="B872" s="1421" t="s">
        <v>17165</v>
      </c>
      <c r="C872" s="1421">
        <v>35</v>
      </c>
      <c r="D872" s="1421"/>
    </row>
    <row r="873" spans="1:4" ht="187.5" x14ac:dyDescent="0.25">
      <c r="A873" s="1426"/>
      <c r="B873" s="1421" t="s">
        <v>17166</v>
      </c>
      <c r="C873" s="1421">
        <v>45</v>
      </c>
      <c r="D873" s="1421"/>
    </row>
    <row r="874" spans="1:4" ht="225" x14ac:dyDescent="0.25">
      <c r="B874" s="1421" t="s">
        <v>17167</v>
      </c>
      <c r="C874" s="1421">
        <v>60</v>
      </c>
      <c r="D874" s="1421"/>
    </row>
    <row r="875" spans="1:4" ht="200" x14ac:dyDescent="0.25">
      <c r="A875" s="1424">
        <v>45697</v>
      </c>
      <c r="B875" s="1421" t="s">
        <v>17168</v>
      </c>
      <c r="C875" s="1421">
        <v>15</v>
      </c>
      <c r="D875" s="1421"/>
    </row>
    <row r="876" spans="1:4" ht="212.5" x14ac:dyDescent="0.25">
      <c r="A876" s="1424">
        <v>45725</v>
      </c>
      <c r="B876" s="1421" t="s">
        <v>17169</v>
      </c>
      <c r="C876" s="1421">
        <v>30</v>
      </c>
      <c r="D876" s="1421"/>
    </row>
    <row r="877" spans="1:4" ht="137.5" x14ac:dyDescent="0.25">
      <c r="A877" s="1424">
        <v>45756</v>
      </c>
      <c r="B877" s="1421" t="s">
        <v>17170</v>
      </c>
      <c r="C877" s="1421"/>
      <c r="D877" s="1421"/>
    </row>
    <row r="878" spans="1:4" ht="137.5" x14ac:dyDescent="0.25">
      <c r="A878" s="1424"/>
      <c r="B878" s="1421" t="s">
        <v>17171</v>
      </c>
      <c r="C878" s="1421">
        <v>30</v>
      </c>
      <c r="D878" s="1421"/>
    </row>
    <row r="879" spans="1:4" ht="237.5" x14ac:dyDescent="0.25">
      <c r="A879" s="1424"/>
      <c r="B879" s="1421" t="s">
        <v>17172</v>
      </c>
      <c r="C879" s="1421">
        <v>40</v>
      </c>
      <c r="D879" s="1421"/>
    </row>
    <row r="880" spans="1:4" ht="87.5" x14ac:dyDescent="0.25">
      <c r="B880" s="1421" t="s">
        <v>17173</v>
      </c>
      <c r="C880" s="1421">
        <v>50</v>
      </c>
      <c r="D880" s="1421"/>
    </row>
    <row r="881" spans="1:4" ht="137.5" x14ac:dyDescent="0.25">
      <c r="B881" s="1421" t="s">
        <v>17174</v>
      </c>
      <c r="C881" s="1421">
        <v>60</v>
      </c>
      <c r="D881" s="1421"/>
    </row>
    <row r="882" spans="1:4" ht="162.5" x14ac:dyDescent="0.25">
      <c r="B882" s="1421" t="s">
        <v>17175</v>
      </c>
      <c r="C882" s="1421">
        <v>75</v>
      </c>
      <c r="D882" s="1421"/>
    </row>
    <row r="883" spans="1:4" ht="25" x14ac:dyDescent="0.25">
      <c r="A883" s="1424">
        <v>45786</v>
      </c>
      <c r="B883" s="1421" t="s">
        <v>17176</v>
      </c>
      <c r="C883" s="1421"/>
      <c r="D883" s="1421"/>
    </row>
    <row r="884" spans="1:4" ht="212.5" x14ac:dyDescent="0.25">
      <c r="A884" s="1426">
        <v>37020</v>
      </c>
      <c r="B884" s="1421" t="s">
        <v>17177</v>
      </c>
      <c r="C884" s="1421">
        <v>30</v>
      </c>
      <c r="D884" s="1421"/>
    </row>
    <row r="885" spans="1:4" x14ac:dyDescent="0.25">
      <c r="A885" s="1424">
        <v>37385</v>
      </c>
      <c r="B885" s="1421" t="s">
        <v>17178</v>
      </c>
      <c r="C885" s="1421"/>
      <c r="D885" s="1421"/>
    </row>
    <row r="886" spans="1:4" ht="37.5" x14ac:dyDescent="0.25">
      <c r="A886" s="1426"/>
      <c r="B886" s="1421" t="s">
        <v>17179</v>
      </c>
      <c r="C886" s="1421">
        <v>30</v>
      </c>
      <c r="D886" s="1421"/>
    </row>
    <row r="887" spans="1:4" ht="37.5" x14ac:dyDescent="0.25">
      <c r="A887" s="1426"/>
      <c r="B887" s="1421" t="s">
        <v>17180</v>
      </c>
      <c r="C887" s="1421">
        <v>50</v>
      </c>
      <c r="D887" s="1421"/>
    </row>
    <row r="888" spans="1:4" ht="62.5" x14ac:dyDescent="0.25">
      <c r="B888" s="1421" t="s">
        <v>17181</v>
      </c>
      <c r="C888" s="1421">
        <v>60</v>
      </c>
      <c r="D888" s="1421"/>
    </row>
    <row r="889" spans="1:4" ht="50" x14ac:dyDescent="0.25">
      <c r="B889" s="1421" t="s">
        <v>17182</v>
      </c>
      <c r="C889" s="1421">
        <v>90</v>
      </c>
      <c r="D889" s="1421"/>
    </row>
    <row r="890" spans="1:4" ht="75" x14ac:dyDescent="0.25">
      <c r="A890" s="1426">
        <v>37750</v>
      </c>
      <c r="B890" s="1421" t="s">
        <v>17183</v>
      </c>
      <c r="C890" s="1421">
        <v>30</v>
      </c>
      <c r="D890" s="1421"/>
    </row>
    <row r="891" spans="1:4" ht="237.5" x14ac:dyDescent="0.25">
      <c r="A891" s="1426">
        <v>38116</v>
      </c>
      <c r="B891" s="1421" t="s">
        <v>17184</v>
      </c>
      <c r="C891" s="1421"/>
      <c r="D891" s="1421"/>
    </row>
    <row r="892" spans="1:4" ht="87.5" x14ac:dyDescent="0.25">
      <c r="A892" s="1426">
        <v>45817</v>
      </c>
      <c r="B892" s="1421" t="s">
        <v>17185</v>
      </c>
      <c r="C892" s="1421">
        <v>10</v>
      </c>
      <c r="D892" s="1421"/>
    </row>
    <row r="893" spans="1:4" ht="75" x14ac:dyDescent="0.25">
      <c r="A893" s="1426">
        <v>10</v>
      </c>
      <c r="B893" s="1421" t="s">
        <v>17186</v>
      </c>
      <c r="C893" s="1421"/>
      <c r="D893" s="1421"/>
    </row>
    <row r="894" spans="1:4" ht="162.5" x14ac:dyDescent="0.25">
      <c r="A894" s="1424">
        <v>45667</v>
      </c>
      <c r="B894" s="1421" t="s">
        <v>17187</v>
      </c>
      <c r="C894" s="1421"/>
      <c r="D894" s="1421"/>
    </row>
    <row r="895" spans="1:4" ht="37.5" x14ac:dyDescent="0.25">
      <c r="B895" s="1421" t="s">
        <v>17188</v>
      </c>
      <c r="C895" s="1421">
        <v>15</v>
      </c>
      <c r="D895" s="1421"/>
    </row>
    <row r="896" spans="1:4" ht="125" x14ac:dyDescent="0.25">
      <c r="A896" s="1424"/>
      <c r="B896" s="1421" t="s">
        <v>17189</v>
      </c>
      <c r="C896" s="1421">
        <v>15</v>
      </c>
      <c r="D896" s="1421"/>
    </row>
    <row r="897" spans="1:4" ht="187.5" x14ac:dyDescent="0.25">
      <c r="A897" s="1424">
        <v>45698</v>
      </c>
      <c r="B897" s="1421" t="s">
        <v>17190</v>
      </c>
      <c r="C897" s="1421"/>
      <c r="D897" s="1421"/>
    </row>
    <row r="898" spans="1:4" ht="37.5" x14ac:dyDescent="0.25">
      <c r="B898" s="1421" t="s">
        <v>17188</v>
      </c>
      <c r="C898" s="1421">
        <v>40</v>
      </c>
      <c r="D898" s="1421"/>
    </row>
    <row r="899" spans="1:4" ht="125" x14ac:dyDescent="0.25">
      <c r="A899" s="1424"/>
      <c r="B899" s="1421" t="s">
        <v>17191</v>
      </c>
      <c r="C899" s="1421">
        <v>45</v>
      </c>
      <c r="D899" s="1421"/>
    </row>
    <row r="900" spans="1:4" ht="75" x14ac:dyDescent="0.25">
      <c r="A900" s="1424">
        <v>45726</v>
      </c>
      <c r="B900" s="1421" t="s">
        <v>17192</v>
      </c>
      <c r="C900" s="1421">
        <v>25</v>
      </c>
      <c r="D900" s="1421"/>
    </row>
    <row r="901" spans="1:4" ht="162.5" x14ac:dyDescent="0.25">
      <c r="A901" s="1424">
        <v>45757</v>
      </c>
      <c r="B901" s="1421" t="s">
        <v>17193</v>
      </c>
      <c r="C901" s="1421">
        <v>55</v>
      </c>
      <c r="D901" s="1421"/>
    </row>
    <row r="902" spans="1:4" ht="87.5" x14ac:dyDescent="0.25">
      <c r="A902" s="1424">
        <v>45787</v>
      </c>
      <c r="B902" s="1421" t="s">
        <v>17194</v>
      </c>
      <c r="C902" s="1421">
        <v>150</v>
      </c>
      <c r="D902" s="1421"/>
    </row>
    <row r="903" spans="1:4" ht="62.5" x14ac:dyDescent="0.25">
      <c r="A903" s="1424">
        <v>45818</v>
      </c>
      <c r="B903" s="1421" t="s">
        <v>17195</v>
      </c>
      <c r="C903" s="1421">
        <v>180</v>
      </c>
      <c r="D903" s="1421"/>
    </row>
    <row r="904" spans="1:4" ht="137.5" x14ac:dyDescent="0.25">
      <c r="A904" s="1424">
        <v>45848</v>
      </c>
      <c r="B904" s="1421" t="s">
        <v>17196</v>
      </c>
      <c r="C904" s="1421">
        <v>30</v>
      </c>
      <c r="D904" s="1421"/>
    </row>
    <row r="905" spans="1:4" ht="62.5" x14ac:dyDescent="0.25">
      <c r="A905" s="1424">
        <v>45879</v>
      </c>
      <c r="B905" s="1421" t="s">
        <v>17197</v>
      </c>
      <c r="C905" s="1421"/>
      <c r="D905" s="1421"/>
    </row>
    <row r="906" spans="1:4" ht="62.5" x14ac:dyDescent="0.25">
      <c r="A906" s="1424"/>
      <c r="B906" s="1421" t="s">
        <v>17155</v>
      </c>
      <c r="C906" s="1421">
        <v>10</v>
      </c>
      <c r="D906" s="1421"/>
    </row>
    <row r="907" spans="1:4" ht="100" x14ac:dyDescent="0.25">
      <c r="A907" s="1424"/>
      <c r="B907" s="1421" t="s">
        <v>17198</v>
      </c>
      <c r="C907" s="1421">
        <v>20</v>
      </c>
      <c r="D907" s="1421"/>
    </row>
    <row r="908" spans="1:4" ht="75" x14ac:dyDescent="0.25">
      <c r="B908" s="1421" t="s">
        <v>17199</v>
      </c>
      <c r="C908" s="1421">
        <v>50</v>
      </c>
      <c r="D908" s="1421"/>
    </row>
    <row r="909" spans="1:4" ht="25" x14ac:dyDescent="0.25">
      <c r="A909" s="1402">
        <v>11</v>
      </c>
      <c r="B909" s="1421" t="s">
        <v>17200</v>
      </c>
      <c r="C909" s="1421"/>
      <c r="D909" s="1421"/>
    </row>
    <row r="910" spans="1:4" ht="50" x14ac:dyDescent="0.25">
      <c r="A910" s="1424">
        <v>45668</v>
      </c>
      <c r="B910" s="1421" t="s">
        <v>17201</v>
      </c>
      <c r="C910" s="1421">
        <v>5</v>
      </c>
      <c r="D910" s="1421"/>
    </row>
    <row r="911" spans="1:4" ht="150" x14ac:dyDescent="0.25">
      <c r="A911" s="1424">
        <v>45699</v>
      </c>
      <c r="B911" s="1421" t="s">
        <v>17202</v>
      </c>
      <c r="C911" s="1421"/>
      <c r="D911" s="1421"/>
    </row>
    <row r="912" spans="1:4" ht="62.5" x14ac:dyDescent="0.25">
      <c r="A912" s="1424"/>
      <c r="B912" s="1421" t="s">
        <v>17203</v>
      </c>
      <c r="C912" s="1421">
        <v>10</v>
      </c>
      <c r="D912" s="1421"/>
    </row>
    <row r="913" spans="1:4" ht="75" x14ac:dyDescent="0.25">
      <c r="A913" s="1424"/>
      <c r="B913" s="1421" t="s">
        <v>17204</v>
      </c>
      <c r="C913" s="1421">
        <v>20</v>
      </c>
      <c r="D913" s="1421"/>
    </row>
    <row r="914" spans="1:4" ht="25" x14ac:dyDescent="0.25">
      <c r="A914" s="1424">
        <v>45727</v>
      </c>
      <c r="B914" s="1421" t="s">
        <v>17205</v>
      </c>
      <c r="C914" s="1421"/>
      <c r="D914" s="1421"/>
    </row>
    <row r="915" spans="1:4" ht="25" x14ac:dyDescent="0.25">
      <c r="B915" s="1421" t="s">
        <v>17206</v>
      </c>
      <c r="C915" s="1421">
        <v>150</v>
      </c>
      <c r="D915" s="1421"/>
    </row>
    <row r="916" spans="1:4" ht="37.5" x14ac:dyDescent="0.25">
      <c r="A916" s="1424"/>
      <c r="B916" s="1421" t="s">
        <v>17207</v>
      </c>
      <c r="C916" s="1421">
        <v>50</v>
      </c>
      <c r="D916" s="1421"/>
    </row>
    <row r="917" spans="1:4" x14ac:dyDescent="0.25">
      <c r="A917" s="1402">
        <v>12</v>
      </c>
      <c r="B917" s="1421" t="s">
        <v>17208</v>
      </c>
      <c r="C917" s="1421"/>
      <c r="D917" s="1421"/>
    </row>
    <row r="918" spans="1:4" ht="62.5" x14ac:dyDescent="0.25">
      <c r="A918" s="1424">
        <v>45669</v>
      </c>
      <c r="B918" s="1421" t="s">
        <v>17209</v>
      </c>
      <c r="C918" s="1421"/>
      <c r="D918" s="1421"/>
    </row>
    <row r="919" spans="1:4" ht="37.5" x14ac:dyDescent="0.25">
      <c r="A919" s="1426">
        <v>36903</v>
      </c>
      <c r="B919" s="1421" t="s">
        <v>17210</v>
      </c>
      <c r="C919" s="1421"/>
      <c r="D919" s="1421"/>
    </row>
    <row r="920" spans="1:4" ht="37.5" x14ac:dyDescent="0.25">
      <c r="A920" s="1424"/>
      <c r="B920" s="1421" t="s">
        <v>17211</v>
      </c>
      <c r="C920" s="1421">
        <v>45</v>
      </c>
      <c r="D920" s="1421"/>
    </row>
    <row r="921" spans="1:4" ht="25" x14ac:dyDescent="0.25">
      <c r="A921" s="1426"/>
      <c r="B921" s="1421" t="s">
        <v>17212</v>
      </c>
      <c r="C921" s="1421">
        <v>70</v>
      </c>
      <c r="D921" s="1421"/>
    </row>
    <row r="922" spans="1:4" ht="50" x14ac:dyDescent="0.25">
      <c r="A922" s="1426">
        <v>37268</v>
      </c>
      <c r="B922" s="1421" t="s">
        <v>17213</v>
      </c>
      <c r="C922" s="1421">
        <v>15</v>
      </c>
      <c r="D922" s="1421"/>
    </row>
    <row r="923" spans="1:4" ht="50" x14ac:dyDescent="0.25">
      <c r="A923" s="1426">
        <v>37633</v>
      </c>
      <c r="B923" s="1421" t="s">
        <v>17214</v>
      </c>
      <c r="C923" s="1421">
        <v>45</v>
      </c>
      <c r="D923" s="1421"/>
    </row>
    <row r="924" spans="1:4" ht="50" x14ac:dyDescent="0.25">
      <c r="A924" s="1426">
        <v>37998</v>
      </c>
      <c r="B924" s="1421" t="s">
        <v>17215</v>
      </c>
      <c r="C924" s="1421">
        <v>50</v>
      </c>
      <c r="D924" s="1421"/>
    </row>
    <row r="925" spans="1:4" ht="25" x14ac:dyDescent="0.25">
      <c r="A925" s="1426">
        <v>38364</v>
      </c>
      <c r="B925" s="1421" t="s">
        <v>17216</v>
      </c>
      <c r="C925" s="1421"/>
      <c r="D925" s="1421"/>
    </row>
    <row r="926" spans="1:4" ht="50" x14ac:dyDescent="0.25">
      <c r="A926" s="1426"/>
      <c r="B926" s="1421" t="s">
        <v>17217</v>
      </c>
      <c r="C926" s="1421">
        <v>30</v>
      </c>
      <c r="D926" s="1421"/>
    </row>
    <row r="927" spans="1:4" ht="62.5" x14ac:dyDescent="0.25">
      <c r="A927" s="1426"/>
      <c r="B927" s="1421" t="s">
        <v>17218</v>
      </c>
      <c r="C927" s="1421">
        <v>65</v>
      </c>
      <c r="D927" s="1421"/>
    </row>
    <row r="928" spans="1:4" ht="62.5" x14ac:dyDescent="0.25">
      <c r="A928" s="1426">
        <v>38729</v>
      </c>
      <c r="B928" s="1421" t="s">
        <v>17219</v>
      </c>
      <c r="C928" s="1421"/>
      <c r="D928" s="1421"/>
    </row>
    <row r="929" spans="1:4" ht="37.5" x14ac:dyDescent="0.25">
      <c r="B929" s="1421" t="s">
        <v>17220</v>
      </c>
      <c r="C929" s="1421">
        <v>65</v>
      </c>
      <c r="D929" s="1421"/>
    </row>
    <row r="930" spans="1:4" ht="25" x14ac:dyDescent="0.25">
      <c r="A930" s="1426"/>
      <c r="B930" s="1421" t="s">
        <v>17212</v>
      </c>
      <c r="C930" s="1421">
        <v>20</v>
      </c>
      <c r="D930" s="1421"/>
    </row>
    <row r="931" spans="1:4" ht="37.5" x14ac:dyDescent="0.25">
      <c r="A931" s="1426">
        <v>39094</v>
      </c>
      <c r="B931" s="1421" t="s">
        <v>17221</v>
      </c>
      <c r="C931" s="1421">
        <v>35</v>
      </c>
      <c r="D931" s="1421"/>
    </row>
    <row r="932" spans="1:4" ht="50" x14ac:dyDescent="0.25">
      <c r="A932" s="1426">
        <v>39459</v>
      </c>
      <c r="B932" s="1421" t="s">
        <v>17222</v>
      </c>
      <c r="C932" s="1421">
        <v>35</v>
      </c>
      <c r="D932" s="1421"/>
    </row>
    <row r="933" spans="1:4" ht="62.5" x14ac:dyDescent="0.25">
      <c r="A933" s="1426">
        <v>39825</v>
      </c>
      <c r="B933" s="1421" t="s">
        <v>17223</v>
      </c>
      <c r="C933" s="1421">
        <v>55</v>
      </c>
      <c r="D933" s="1421"/>
    </row>
    <row r="934" spans="1:4" ht="25" x14ac:dyDescent="0.25">
      <c r="A934" s="1426">
        <v>40190</v>
      </c>
      <c r="B934" s="1421" t="s">
        <v>17224</v>
      </c>
      <c r="C934" s="1421">
        <v>55</v>
      </c>
      <c r="D934" s="1421"/>
    </row>
    <row r="935" spans="1:4" ht="37.5" x14ac:dyDescent="0.25">
      <c r="A935" s="1426">
        <v>40555</v>
      </c>
      <c r="B935" s="1421" t="s">
        <v>17225</v>
      </c>
      <c r="C935" s="1421">
        <v>25</v>
      </c>
      <c r="D935" s="1421"/>
    </row>
    <row r="936" spans="1:4" ht="25" x14ac:dyDescent="0.25">
      <c r="A936" s="1426">
        <v>40920</v>
      </c>
      <c r="B936" s="1421" t="s">
        <v>17226</v>
      </c>
      <c r="C936" s="1421"/>
      <c r="D936" s="1421"/>
    </row>
    <row r="937" spans="1:4" ht="25" x14ac:dyDescent="0.25">
      <c r="A937" s="1426"/>
      <c r="B937" s="1421" t="s">
        <v>17227</v>
      </c>
      <c r="C937" s="1421">
        <v>10</v>
      </c>
      <c r="D937" s="1421"/>
    </row>
    <row r="938" spans="1:4" ht="37.5" x14ac:dyDescent="0.25">
      <c r="A938" s="1426"/>
      <c r="B938" s="1421" t="s">
        <v>17228</v>
      </c>
      <c r="C938" s="1421">
        <v>30</v>
      </c>
      <c r="D938" s="1421"/>
    </row>
    <row r="939" spans="1:4" ht="75" x14ac:dyDescent="0.25">
      <c r="A939" s="1426">
        <v>41286</v>
      </c>
      <c r="B939" s="1421" t="s">
        <v>17229</v>
      </c>
      <c r="C939" s="1421">
        <v>45</v>
      </c>
      <c r="D939" s="1421"/>
    </row>
    <row r="940" spans="1:4" ht="25" x14ac:dyDescent="0.25">
      <c r="A940" s="1424">
        <v>45700</v>
      </c>
      <c r="B940" s="1421" t="s">
        <v>17230</v>
      </c>
      <c r="C940" s="1421"/>
      <c r="D940" s="1421"/>
    </row>
    <row r="941" spans="1:4" ht="125" x14ac:dyDescent="0.25">
      <c r="A941" s="1426">
        <v>36934</v>
      </c>
      <c r="B941" s="1421" t="s">
        <v>17231</v>
      </c>
      <c r="C941" s="1421">
        <v>40</v>
      </c>
      <c r="D941" s="1421"/>
    </row>
    <row r="942" spans="1:4" ht="100" x14ac:dyDescent="0.25">
      <c r="A942" s="1424">
        <v>37299</v>
      </c>
      <c r="B942" s="1421" t="s">
        <v>17232</v>
      </c>
      <c r="C942" s="1421">
        <v>120</v>
      </c>
      <c r="D942" s="1421"/>
    </row>
    <row r="943" spans="1:4" x14ac:dyDescent="0.25">
      <c r="A943" s="1426">
        <v>37664</v>
      </c>
      <c r="B943" s="1421" t="s">
        <v>17233</v>
      </c>
      <c r="C943" s="1421"/>
      <c r="D943" s="1421"/>
    </row>
    <row r="944" spans="1:4" ht="37.5" x14ac:dyDescent="0.25">
      <c r="A944" s="1426"/>
      <c r="B944" s="1421" t="s">
        <v>17234</v>
      </c>
      <c r="C944" s="1421">
        <v>120</v>
      </c>
      <c r="D944" s="1421"/>
    </row>
    <row r="945" spans="1:4" ht="37.5" x14ac:dyDescent="0.25">
      <c r="A945" s="1426"/>
      <c r="B945" s="1421" t="s">
        <v>17235</v>
      </c>
      <c r="C945" s="1421">
        <v>75</v>
      </c>
      <c r="D945" s="1421"/>
    </row>
    <row r="946" spans="1:4" ht="37.5" x14ac:dyDescent="0.25">
      <c r="A946" s="1402">
        <v>13</v>
      </c>
      <c r="B946" s="1421" t="s">
        <v>17236</v>
      </c>
      <c r="C946" s="1421"/>
      <c r="D946" s="1421"/>
    </row>
    <row r="947" spans="1:4" ht="50" x14ac:dyDescent="0.25">
      <c r="A947" s="1424">
        <v>45670</v>
      </c>
      <c r="B947" s="1421" t="s">
        <v>17237</v>
      </c>
      <c r="C947" s="1421"/>
      <c r="D947" s="1421"/>
    </row>
    <row r="948" spans="1:4" ht="112.5" x14ac:dyDescent="0.25">
      <c r="A948" s="1426">
        <v>36904</v>
      </c>
      <c r="B948" s="1421" t="s">
        <v>17238</v>
      </c>
      <c r="C948" s="1421">
        <v>10</v>
      </c>
      <c r="D948" s="1421"/>
    </row>
    <row r="949" spans="1:4" ht="275" x14ac:dyDescent="0.25">
      <c r="A949" s="1424">
        <v>37269</v>
      </c>
      <c r="B949" s="1421" t="s">
        <v>17239</v>
      </c>
      <c r="C949" s="1421">
        <v>10</v>
      </c>
      <c r="D949" s="1421"/>
    </row>
    <row r="950" spans="1:4" ht="325" x14ac:dyDescent="0.25">
      <c r="A950" s="1426">
        <v>37634</v>
      </c>
      <c r="B950" s="1421" t="s">
        <v>17240</v>
      </c>
      <c r="C950" s="1421">
        <v>20</v>
      </c>
      <c r="D950" s="1421"/>
    </row>
    <row r="951" spans="1:4" ht="187.5" x14ac:dyDescent="0.25">
      <c r="A951" s="1426">
        <v>37999</v>
      </c>
      <c r="B951" s="1421" t="s">
        <v>17241</v>
      </c>
      <c r="C951" s="1421">
        <v>30</v>
      </c>
      <c r="D951" s="1421"/>
    </row>
    <row r="952" spans="1:4" ht="62.5" x14ac:dyDescent="0.25">
      <c r="A952" s="1426">
        <v>38365</v>
      </c>
      <c r="B952" s="1421" t="s">
        <v>17242</v>
      </c>
      <c r="C952" s="1421">
        <v>50</v>
      </c>
      <c r="D952" s="1421"/>
    </row>
    <row r="953" spans="1:4" ht="37.5" x14ac:dyDescent="0.25">
      <c r="A953" s="1426">
        <v>45701</v>
      </c>
      <c r="B953" s="1421" t="s">
        <v>17243</v>
      </c>
      <c r="C953" s="1421"/>
      <c r="D953" s="1421"/>
    </row>
    <row r="954" spans="1:4" ht="337.5" x14ac:dyDescent="0.25">
      <c r="A954" s="1426">
        <v>36935</v>
      </c>
      <c r="B954" s="1421" t="s">
        <v>17244</v>
      </c>
      <c r="C954" s="1421">
        <v>25</v>
      </c>
      <c r="D954" s="1421"/>
    </row>
    <row r="955" spans="1:4" ht="150" x14ac:dyDescent="0.25">
      <c r="A955" s="1424">
        <v>37300</v>
      </c>
      <c r="B955" s="1421" t="s">
        <v>17245</v>
      </c>
      <c r="C955" s="1421">
        <v>35</v>
      </c>
      <c r="D955" s="1421"/>
    </row>
    <row r="956" spans="1:4" ht="25" x14ac:dyDescent="0.25">
      <c r="A956" s="1426">
        <v>45729</v>
      </c>
      <c r="B956" s="1421" t="s">
        <v>17246</v>
      </c>
      <c r="C956" s="1421"/>
      <c r="D956" s="1421"/>
    </row>
    <row r="957" spans="1:4" ht="50" x14ac:dyDescent="0.25">
      <c r="A957" s="1426">
        <v>36963</v>
      </c>
      <c r="B957" s="1421" t="s">
        <v>17247</v>
      </c>
      <c r="C957" s="1421">
        <v>10</v>
      </c>
      <c r="D957" s="1421"/>
    </row>
    <row r="958" spans="1:4" ht="175" x14ac:dyDescent="0.25">
      <c r="A958" s="1424">
        <v>37328</v>
      </c>
      <c r="B958" s="1421" t="s">
        <v>17248</v>
      </c>
      <c r="C958" s="1421">
        <v>25</v>
      </c>
      <c r="D958" s="1421"/>
    </row>
    <row r="959" spans="1:4" ht="212.5" x14ac:dyDescent="0.25">
      <c r="A959" s="1426">
        <v>37693</v>
      </c>
      <c r="B959" s="1421" t="s">
        <v>17249</v>
      </c>
      <c r="C959" s="1421">
        <v>45</v>
      </c>
      <c r="D959" s="1421"/>
    </row>
    <row r="960" spans="1:4" ht="125" x14ac:dyDescent="0.25">
      <c r="A960" s="1426">
        <v>38059</v>
      </c>
      <c r="B960" s="1421" t="s">
        <v>17250</v>
      </c>
      <c r="C960" s="1421">
        <v>60</v>
      </c>
      <c r="D960" s="1421"/>
    </row>
    <row r="961" spans="1:4" ht="337.5" x14ac:dyDescent="0.25">
      <c r="A961" s="1426">
        <v>38424</v>
      </c>
      <c r="B961" s="1421" t="s">
        <v>17251</v>
      </c>
      <c r="C961" s="1421">
        <v>75</v>
      </c>
      <c r="D961" s="1421"/>
    </row>
    <row r="962" spans="1:4" ht="287.5" x14ac:dyDescent="0.25">
      <c r="A962" s="1426">
        <v>38789</v>
      </c>
      <c r="B962" s="1421" t="s">
        <v>17252</v>
      </c>
      <c r="C962" s="1421">
        <v>120</v>
      </c>
      <c r="D962" s="1421"/>
    </row>
    <row r="963" spans="1:4" ht="200" x14ac:dyDescent="0.25">
      <c r="A963" s="1426">
        <v>39154</v>
      </c>
      <c r="B963" s="1421" t="s">
        <v>17253</v>
      </c>
      <c r="C963" s="1421">
        <v>180</v>
      </c>
      <c r="D963" s="1421"/>
    </row>
    <row r="964" spans="1:4" ht="62.5" x14ac:dyDescent="0.25">
      <c r="A964" s="1426">
        <v>45760</v>
      </c>
      <c r="B964" s="1421" t="s">
        <v>17254</v>
      </c>
      <c r="C964" s="1421"/>
      <c r="D964" s="1421"/>
    </row>
    <row r="965" spans="1:4" ht="137.5" x14ac:dyDescent="0.25">
      <c r="A965" s="1426">
        <v>36994</v>
      </c>
      <c r="B965" s="1421" t="s">
        <v>17255</v>
      </c>
      <c r="C965" s="1421">
        <v>20</v>
      </c>
      <c r="D965" s="1421"/>
    </row>
    <row r="966" spans="1:4" ht="125" x14ac:dyDescent="0.25">
      <c r="A966" s="1424">
        <v>37359</v>
      </c>
      <c r="B966" s="1421" t="s">
        <v>17256</v>
      </c>
      <c r="C966" s="1421">
        <v>30</v>
      </c>
      <c r="D966" s="1421"/>
    </row>
    <row r="967" spans="1:4" ht="337.5" x14ac:dyDescent="0.25">
      <c r="A967" s="1426">
        <v>37724</v>
      </c>
      <c r="B967" s="1421" t="s">
        <v>17257</v>
      </c>
      <c r="C967" s="1421">
        <v>45</v>
      </c>
      <c r="D967" s="1421"/>
    </row>
    <row r="968" spans="1:4" ht="25" x14ac:dyDescent="0.25">
      <c r="A968" s="1426">
        <v>38090</v>
      </c>
      <c r="B968" s="1421" t="s">
        <v>17258</v>
      </c>
      <c r="C968" s="1421">
        <v>60</v>
      </c>
      <c r="D968" s="1421"/>
    </row>
    <row r="969" spans="1:4" ht="62.5" x14ac:dyDescent="0.25">
      <c r="A969" s="1426">
        <v>45790</v>
      </c>
      <c r="B969" s="1421" t="s">
        <v>17259</v>
      </c>
      <c r="C969" s="1421"/>
      <c r="D969" s="1421"/>
    </row>
    <row r="970" spans="1:4" ht="112.5" x14ac:dyDescent="0.25">
      <c r="A970" s="1426">
        <v>37024</v>
      </c>
      <c r="B970" s="1421" t="s">
        <v>17260</v>
      </c>
      <c r="C970" s="1421">
        <v>5</v>
      </c>
      <c r="D970" s="1421"/>
    </row>
    <row r="971" spans="1:4" ht="100" x14ac:dyDescent="0.25">
      <c r="A971" s="1424">
        <v>37389</v>
      </c>
      <c r="B971" s="1421" t="s">
        <v>17261</v>
      </c>
      <c r="C971" s="1421">
        <v>30</v>
      </c>
      <c r="D971" s="1421"/>
    </row>
    <row r="972" spans="1:4" ht="300" x14ac:dyDescent="0.25">
      <c r="A972" s="1426">
        <v>37754</v>
      </c>
      <c r="B972" s="1421" t="s">
        <v>17262</v>
      </c>
      <c r="C972" s="1421">
        <v>45</v>
      </c>
      <c r="D972" s="1421"/>
    </row>
    <row r="973" spans="1:4" ht="400" x14ac:dyDescent="0.25">
      <c r="A973" s="1426">
        <v>38120</v>
      </c>
      <c r="B973" s="1421" t="s">
        <v>17263</v>
      </c>
      <c r="C973" s="1421">
        <v>60</v>
      </c>
      <c r="D973" s="1421"/>
    </row>
    <row r="974" spans="1:4" ht="200" x14ac:dyDescent="0.25">
      <c r="A974" s="1426">
        <v>38485</v>
      </c>
      <c r="B974" s="1421" t="s">
        <v>17264</v>
      </c>
      <c r="C974" s="1421">
        <v>150</v>
      </c>
      <c r="D974" s="1421"/>
    </row>
    <row r="975" spans="1:4" ht="37.5" x14ac:dyDescent="0.25">
      <c r="A975" s="1426">
        <v>45821</v>
      </c>
      <c r="B975" s="1421" t="s">
        <v>17265</v>
      </c>
      <c r="C975" s="1421"/>
      <c r="D975" s="1421"/>
    </row>
    <row r="976" spans="1:4" ht="162.5" x14ac:dyDescent="0.25">
      <c r="A976" s="1426">
        <v>37055</v>
      </c>
      <c r="B976" s="1421" t="s">
        <v>17266</v>
      </c>
      <c r="C976" s="1421">
        <v>10</v>
      </c>
      <c r="D976" s="1421"/>
    </row>
    <row r="977" spans="1:4" ht="112.5" x14ac:dyDescent="0.25">
      <c r="A977" s="1424">
        <v>37420</v>
      </c>
      <c r="B977" s="1421" t="s">
        <v>17267</v>
      </c>
      <c r="C977" s="1421">
        <v>20</v>
      </c>
      <c r="D977" s="1421"/>
    </row>
    <row r="978" spans="1:4" ht="162.5" x14ac:dyDescent="0.25">
      <c r="A978" s="1426">
        <v>37785</v>
      </c>
      <c r="B978" s="1421" t="s">
        <v>17268</v>
      </c>
      <c r="C978" s="1421">
        <v>30</v>
      </c>
      <c r="D978" s="1421"/>
    </row>
    <row r="979" spans="1:4" ht="87.5" x14ac:dyDescent="0.25">
      <c r="A979" s="1426">
        <v>38151</v>
      </c>
      <c r="B979" s="1421" t="s">
        <v>17269</v>
      </c>
      <c r="C979" s="1421">
        <v>45</v>
      </c>
      <c r="D979" s="1421"/>
    </row>
    <row r="980" spans="1:4" ht="125" x14ac:dyDescent="0.25">
      <c r="A980" s="1426">
        <v>38516</v>
      </c>
      <c r="B980" s="1421" t="s">
        <v>17270</v>
      </c>
      <c r="C980" s="1421">
        <v>60</v>
      </c>
      <c r="D980" s="1421"/>
    </row>
    <row r="981" spans="1:4" ht="75" x14ac:dyDescent="0.25">
      <c r="A981" s="1426">
        <v>38881</v>
      </c>
      <c r="B981" s="1421" t="s">
        <v>17271</v>
      </c>
      <c r="C981" s="1421">
        <v>75</v>
      </c>
      <c r="D981" s="1421"/>
    </row>
    <row r="982" spans="1:4" ht="150" x14ac:dyDescent="0.25">
      <c r="A982" s="1426">
        <v>39246</v>
      </c>
      <c r="B982" s="1421" t="s">
        <v>17272</v>
      </c>
      <c r="C982" s="1421">
        <v>120</v>
      </c>
      <c r="D982" s="1421"/>
    </row>
    <row r="983" spans="1:4" ht="50" x14ac:dyDescent="0.25">
      <c r="A983" s="1426">
        <v>45851</v>
      </c>
      <c r="B983" s="1421" t="s">
        <v>17273</v>
      </c>
      <c r="C983" s="1421"/>
      <c r="D983" s="1421"/>
    </row>
    <row r="984" spans="1:4" ht="212.5" x14ac:dyDescent="0.25">
      <c r="A984" s="1426">
        <v>37085</v>
      </c>
      <c r="B984" s="1421" t="s">
        <v>17274</v>
      </c>
      <c r="C984" s="1421">
        <v>10</v>
      </c>
      <c r="D984" s="1421"/>
    </row>
    <row r="985" spans="1:4" ht="225" x14ac:dyDescent="0.25">
      <c r="A985" s="1424">
        <v>37450</v>
      </c>
      <c r="B985" s="1421" t="s">
        <v>17275</v>
      </c>
      <c r="C985" s="1421">
        <v>10</v>
      </c>
      <c r="D985" s="1421"/>
    </row>
    <row r="986" spans="1:4" ht="87.5" x14ac:dyDescent="0.25">
      <c r="A986" s="1426">
        <v>37815</v>
      </c>
      <c r="B986" s="1421" t="s">
        <v>17276</v>
      </c>
      <c r="C986" s="1421">
        <v>60</v>
      </c>
      <c r="D986" s="1421"/>
    </row>
    <row r="987" spans="1:4" ht="50" x14ac:dyDescent="0.25">
      <c r="A987" s="1426">
        <v>38181</v>
      </c>
      <c r="B987" s="1421" t="s">
        <v>17277</v>
      </c>
      <c r="C987" s="1421">
        <v>120</v>
      </c>
      <c r="D987" s="1421"/>
    </row>
    <row r="988" spans="1:4" ht="37.5" x14ac:dyDescent="0.25">
      <c r="A988" s="1426">
        <v>45882</v>
      </c>
      <c r="B988" s="1421" t="s">
        <v>17278</v>
      </c>
      <c r="C988" s="1421"/>
      <c r="D988" s="1421"/>
    </row>
    <row r="989" spans="1:4" ht="175" x14ac:dyDescent="0.25">
      <c r="A989" s="1426">
        <v>37116</v>
      </c>
      <c r="B989" s="1421" t="s">
        <v>17279</v>
      </c>
      <c r="C989" s="1421">
        <v>45</v>
      </c>
      <c r="D989" s="1421"/>
    </row>
    <row r="990" spans="1:4" x14ac:dyDescent="0.25">
      <c r="A990" s="1424">
        <v>37481</v>
      </c>
      <c r="B990" s="1421" t="s">
        <v>17280</v>
      </c>
      <c r="C990" s="1421">
        <v>60</v>
      </c>
      <c r="D990" s="1421"/>
    </row>
    <row r="991" spans="1:4" ht="150" x14ac:dyDescent="0.25">
      <c r="A991" s="1426">
        <v>37846</v>
      </c>
      <c r="B991" s="1421" t="s">
        <v>17281</v>
      </c>
      <c r="C991" s="1421"/>
      <c r="D991" s="1421"/>
    </row>
    <row r="992" spans="1:4" ht="75" x14ac:dyDescent="0.25">
      <c r="A992" s="1426"/>
      <c r="B992" s="1421" t="s">
        <v>17282</v>
      </c>
      <c r="C992" s="1421">
        <v>30</v>
      </c>
      <c r="D992" s="1421"/>
    </row>
    <row r="993" spans="1:4" ht="62.5" x14ac:dyDescent="0.25">
      <c r="A993" s="1426"/>
      <c r="B993" s="1421" t="s">
        <v>17283</v>
      </c>
      <c r="C993" s="1421">
        <v>15</v>
      </c>
      <c r="D993" s="1421"/>
    </row>
    <row r="994" spans="1:4" ht="409.5" x14ac:dyDescent="0.25">
      <c r="B994" s="1421" t="s">
        <v>17284</v>
      </c>
      <c r="C994" s="1421">
        <v>30</v>
      </c>
      <c r="D994" s="1421"/>
    </row>
    <row r="995" spans="1:4" x14ac:dyDescent="0.25">
      <c r="B995" s="1421"/>
      <c r="C995" s="1421"/>
      <c r="D995" s="1421"/>
    </row>
    <row r="996" spans="1:4" ht="287.5" x14ac:dyDescent="0.25">
      <c r="B996" s="1421" t="s">
        <v>17285</v>
      </c>
      <c r="C996" s="1421"/>
      <c r="D996" s="1421"/>
    </row>
    <row r="997" spans="1:4" ht="25" x14ac:dyDescent="0.25">
      <c r="A997" s="1424">
        <v>45913</v>
      </c>
      <c r="B997" s="1421" t="s">
        <v>17286</v>
      </c>
      <c r="C997" s="1421"/>
      <c r="D997" s="1421"/>
    </row>
    <row r="998" spans="1:4" ht="87.5" x14ac:dyDescent="0.25">
      <c r="A998" s="1426">
        <v>37147</v>
      </c>
      <c r="B998" s="1421" t="s">
        <v>17287</v>
      </c>
      <c r="C998" s="1421">
        <v>0</v>
      </c>
      <c r="D998" s="1421"/>
    </row>
    <row r="999" spans="1:4" ht="62.5" x14ac:dyDescent="0.25">
      <c r="A999" s="1424">
        <v>37512</v>
      </c>
      <c r="B999" s="1421" t="s">
        <v>17288</v>
      </c>
      <c r="C999" s="1421">
        <v>0</v>
      </c>
      <c r="D999" s="1421"/>
    </row>
    <row r="1000" spans="1:4" ht="50" x14ac:dyDescent="0.25">
      <c r="A1000" s="1426">
        <v>37877</v>
      </c>
      <c r="B1000" s="1421" t="s">
        <v>17289</v>
      </c>
      <c r="C1000" s="1421">
        <v>6.5</v>
      </c>
      <c r="D1000" s="1421"/>
    </row>
    <row r="1001" spans="1:4" ht="25" x14ac:dyDescent="0.25">
      <c r="A1001" s="1426">
        <v>38243</v>
      </c>
      <c r="B1001" s="1421" t="s">
        <v>17290</v>
      </c>
      <c r="C1001" s="1421">
        <v>9.5</v>
      </c>
      <c r="D1001" s="1421"/>
    </row>
    <row r="1002" spans="1:4" ht="50" x14ac:dyDescent="0.25">
      <c r="A1002" s="1426">
        <v>38608</v>
      </c>
      <c r="B1002" s="1421" t="s">
        <v>17291</v>
      </c>
      <c r="C1002" s="1421">
        <v>15</v>
      </c>
      <c r="D1002" s="1421"/>
    </row>
    <row r="1003" spans="1:4" ht="75" x14ac:dyDescent="0.25">
      <c r="A1003" s="1426">
        <v>38973</v>
      </c>
      <c r="B1003" s="1421" t="s">
        <v>17292</v>
      </c>
      <c r="C1003" s="1421">
        <v>10</v>
      </c>
      <c r="D1003" s="1421"/>
    </row>
    <row r="1004" spans="1:4" ht="50" x14ac:dyDescent="0.25">
      <c r="A1004" s="1426">
        <v>39338</v>
      </c>
      <c r="B1004" s="1421" t="s">
        <v>17293</v>
      </c>
      <c r="C1004" s="1421">
        <v>25</v>
      </c>
      <c r="D1004" s="1421"/>
    </row>
    <row r="1005" spans="1:4" ht="50" x14ac:dyDescent="0.25">
      <c r="A1005" s="1426">
        <v>39704</v>
      </c>
      <c r="B1005" s="1421" t="s">
        <v>17294</v>
      </c>
      <c r="C1005" s="1421">
        <v>30</v>
      </c>
      <c r="D1005" s="1421"/>
    </row>
    <row r="1006" spans="1:4" ht="37.5" x14ac:dyDescent="0.25">
      <c r="A1006" s="1426">
        <v>40069</v>
      </c>
      <c r="B1006" s="1421" t="s">
        <v>17295</v>
      </c>
      <c r="C1006" s="1421">
        <v>37.5</v>
      </c>
      <c r="D1006" s="1421"/>
    </row>
    <row r="1007" spans="1:4" ht="137.5" x14ac:dyDescent="0.25">
      <c r="A1007" s="1426">
        <v>40434</v>
      </c>
      <c r="B1007" s="1421" t="s">
        <v>17296</v>
      </c>
      <c r="C1007" s="1421">
        <v>45</v>
      </c>
      <c r="D1007" s="1421"/>
    </row>
    <row r="1008" spans="1:4" ht="75" x14ac:dyDescent="0.25">
      <c r="A1008" s="1426">
        <v>40799</v>
      </c>
      <c r="B1008" s="1421" t="s">
        <v>17297</v>
      </c>
      <c r="C1008" s="1421">
        <v>52.5</v>
      </c>
      <c r="D1008" s="1421"/>
    </row>
    <row r="1009" spans="1:4" ht="25" x14ac:dyDescent="0.25">
      <c r="A1009" s="1426">
        <v>41165</v>
      </c>
      <c r="B1009" s="1421" t="s">
        <v>17298</v>
      </c>
      <c r="C1009" s="1421">
        <v>60</v>
      </c>
      <c r="D1009" s="1421"/>
    </row>
    <row r="1010" spans="1:4" ht="25" x14ac:dyDescent="0.25">
      <c r="A1010" s="1426">
        <v>41530</v>
      </c>
      <c r="B1010" s="1421" t="s">
        <v>17299</v>
      </c>
      <c r="C1010" s="1421">
        <v>90</v>
      </c>
      <c r="D1010" s="1421"/>
    </row>
    <row r="1011" spans="1:4" ht="62.5" x14ac:dyDescent="0.25">
      <c r="A1011" s="1426">
        <v>41895</v>
      </c>
      <c r="B1011" s="1421" t="s">
        <v>17300</v>
      </c>
      <c r="C1011" s="1421">
        <v>150</v>
      </c>
      <c r="D1011" s="1421"/>
    </row>
    <row r="1012" spans="1:4" ht="287.5" x14ac:dyDescent="0.25">
      <c r="A1012" s="1426">
        <v>42260</v>
      </c>
      <c r="B1012" s="1421" t="s">
        <v>17301</v>
      </c>
      <c r="C1012" s="1421"/>
      <c r="D1012" s="1421"/>
    </row>
    <row r="1013" spans="1:4" ht="50" x14ac:dyDescent="0.25">
      <c r="A1013" s="1426">
        <v>14</v>
      </c>
      <c r="B1013" s="1421" t="s">
        <v>17302</v>
      </c>
      <c r="C1013" s="1421"/>
      <c r="D1013" s="1421"/>
    </row>
    <row r="1014" spans="1:4" ht="37.5" x14ac:dyDescent="0.25">
      <c r="A1014" s="1426">
        <v>45671</v>
      </c>
      <c r="B1014" s="1421" t="s">
        <v>17303</v>
      </c>
      <c r="C1014" s="1421"/>
      <c r="D1014" s="1421"/>
    </row>
    <row r="1015" spans="1:4" ht="37.5" x14ac:dyDescent="0.25">
      <c r="B1015" s="1421" t="s">
        <v>17304</v>
      </c>
      <c r="C1015" s="1421">
        <v>15</v>
      </c>
      <c r="D1015" s="1421"/>
    </row>
    <row r="1016" spans="1:4" ht="37.5" x14ac:dyDescent="0.25">
      <c r="A1016" s="1424"/>
      <c r="B1016" s="1421" t="s">
        <v>17305</v>
      </c>
      <c r="C1016" s="1421">
        <v>50</v>
      </c>
      <c r="D1016" s="1421"/>
    </row>
    <row r="1017" spans="1:4" ht="25" x14ac:dyDescent="0.25">
      <c r="B1017" s="1421" t="s">
        <v>17096</v>
      </c>
      <c r="C1017" s="1421">
        <v>20</v>
      </c>
      <c r="D1017" s="1421"/>
    </row>
    <row r="1018" spans="1:4" ht="62.5" x14ac:dyDescent="0.25">
      <c r="A1018" s="1424">
        <v>45702</v>
      </c>
      <c r="B1018" s="1421" t="s">
        <v>17306</v>
      </c>
      <c r="C1018" s="1421">
        <v>5</v>
      </c>
      <c r="D1018" s="1421"/>
    </row>
    <row r="1019" spans="1:4" ht="37.5" x14ac:dyDescent="0.25">
      <c r="A1019" s="1402">
        <v>15</v>
      </c>
      <c r="B1019" s="1421" t="s">
        <v>17307</v>
      </c>
      <c r="C1019" s="1421"/>
      <c r="D1019" s="1421"/>
    </row>
    <row r="1020" spans="1:4" ht="62.5" x14ac:dyDescent="0.25">
      <c r="A1020" s="1424">
        <v>45672</v>
      </c>
      <c r="B1020" s="1421" t="s">
        <v>17308</v>
      </c>
      <c r="C1020" s="1421">
        <v>15</v>
      </c>
      <c r="D1020" s="1421"/>
    </row>
    <row r="1021" spans="1:4" ht="37.5" x14ac:dyDescent="0.25">
      <c r="A1021" s="1424">
        <v>45703</v>
      </c>
      <c r="B1021" s="1421" t="s">
        <v>17309</v>
      </c>
      <c r="C1021" s="1421"/>
      <c r="D1021" s="1421"/>
    </row>
    <row r="1022" spans="1:4" ht="37.5" x14ac:dyDescent="0.25">
      <c r="A1022" s="1424"/>
      <c r="B1022" s="1421" t="s">
        <v>17310</v>
      </c>
      <c r="C1022" s="1421">
        <v>25</v>
      </c>
      <c r="D1022" s="1421"/>
    </row>
    <row r="1023" spans="1:4" ht="37.5" x14ac:dyDescent="0.25">
      <c r="A1023" s="1424"/>
      <c r="B1023" s="1421" t="s">
        <v>17311</v>
      </c>
      <c r="C1023" s="1421">
        <v>35</v>
      </c>
      <c r="D1023" s="1421"/>
    </row>
    <row r="1024" spans="1:4" ht="50" x14ac:dyDescent="0.25">
      <c r="A1024" s="1424">
        <v>45731</v>
      </c>
      <c r="B1024" s="1421" t="s">
        <v>17312</v>
      </c>
      <c r="C1024" s="1421">
        <v>55</v>
      </c>
      <c r="D1024" s="1421"/>
    </row>
    <row r="1025" spans="1:4" ht="50" x14ac:dyDescent="0.25">
      <c r="A1025" s="1424">
        <v>45762</v>
      </c>
      <c r="B1025" s="1421" t="s">
        <v>17313</v>
      </c>
      <c r="C1025" s="1421"/>
      <c r="D1025" s="1421"/>
    </row>
    <row r="1026" spans="1:4" x14ac:dyDescent="0.25">
      <c r="A1026" s="1424"/>
      <c r="B1026" s="1421" t="s">
        <v>17314</v>
      </c>
      <c r="C1026" s="1421">
        <v>160</v>
      </c>
      <c r="D1026" s="1421"/>
    </row>
    <row r="1027" spans="1:4" ht="62.5" x14ac:dyDescent="0.25">
      <c r="A1027" s="1424"/>
      <c r="B1027" s="1421" t="s">
        <v>17315</v>
      </c>
      <c r="C1027" s="1421">
        <v>10</v>
      </c>
      <c r="D1027" s="1421"/>
    </row>
    <row r="1028" spans="1:4" ht="25" x14ac:dyDescent="0.25">
      <c r="A1028" s="1424">
        <v>45792</v>
      </c>
      <c r="B1028" s="1421" t="s">
        <v>17316</v>
      </c>
      <c r="C1028" s="1421">
        <v>25</v>
      </c>
      <c r="D1028" s="1421"/>
    </row>
    <row r="1029" spans="1:4" ht="62.5" x14ac:dyDescent="0.25">
      <c r="A1029" s="1424">
        <v>45823</v>
      </c>
      <c r="B1029" s="1421" t="s">
        <v>17317</v>
      </c>
      <c r="C1029" s="1421"/>
      <c r="D1029" s="1421"/>
    </row>
    <row r="1030" spans="1:4" ht="37.5" x14ac:dyDescent="0.25">
      <c r="A1030" s="1424"/>
      <c r="B1030" s="1421" t="s">
        <v>17318</v>
      </c>
      <c r="C1030" s="1421">
        <v>10</v>
      </c>
      <c r="D1030" s="1421"/>
    </row>
    <row r="1031" spans="1:4" ht="50" x14ac:dyDescent="0.25">
      <c r="A1031" s="1424"/>
      <c r="B1031" s="1421" t="s">
        <v>17319</v>
      </c>
      <c r="C1031" s="1421"/>
      <c r="D1031" s="1421"/>
    </row>
    <row r="1032" spans="1:4" ht="50" x14ac:dyDescent="0.25">
      <c r="B1032" s="1421" t="s">
        <v>17320</v>
      </c>
      <c r="C1032" s="1421">
        <v>15</v>
      </c>
      <c r="D1032" s="1421"/>
    </row>
    <row r="1033" spans="1:4" ht="62.5" x14ac:dyDescent="0.25">
      <c r="B1033" s="1421" t="s">
        <v>17321</v>
      </c>
      <c r="C1033" s="1421">
        <v>40</v>
      </c>
      <c r="D1033" s="1421"/>
    </row>
    <row r="1034" spans="1:4" ht="62.5" x14ac:dyDescent="0.25">
      <c r="B1034" s="1421" t="s">
        <v>17322</v>
      </c>
      <c r="C1034" s="1421">
        <v>65</v>
      </c>
      <c r="D1034" s="1421"/>
    </row>
    <row r="1035" spans="1:4" ht="50" x14ac:dyDescent="0.25">
      <c r="B1035" s="1421" t="s">
        <v>17323</v>
      </c>
      <c r="C1035" s="1421">
        <v>120</v>
      </c>
      <c r="D1035" s="1421"/>
    </row>
    <row r="1036" spans="1:4" ht="75" x14ac:dyDescent="0.25">
      <c r="A1036" s="1424">
        <v>45853</v>
      </c>
      <c r="B1036" s="1421" t="s">
        <v>17324</v>
      </c>
      <c r="C1036" s="1421">
        <v>10</v>
      </c>
      <c r="D1036" s="1421"/>
    </row>
    <row r="1037" spans="1:4" ht="62.5" x14ac:dyDescent="0.25">
      <c r="A1037" s="1424">
        <v>45884</v>
      </c>
      <c r="B1037" s="1421" t="s">
        <v>17325</v>
      </c>
      <c r="C1037" s="1421">
        <v>10</v>
      </c>
      <c r="D1037" s="1421"/>
    </row>
    <row r="1038" spans="1:4" ht="62.5" x14ac:dyDescent="0.25">
      <c r="A1038" s="1424">
        <v>45915</v>
      </c>
      <c r="B1038" s="1421" t="s">
        <v>17326</v>
      </c>
      <c r="C1038" s="1421">
        <v>5</v>
      </c>
      <c r="D1038" s="1421"/>
    </row>
    <row r="1039" spans="1:4" ht="25" x14ac:dyDescent="0.25">
      <c r="A1039" s="1424">
        <v>45945</v>
      </c>
      <c r="B1039" s="1421" t="s">
        <v>17327</v>
      </c>
      <c r="C1039" s="1421"/>
      <c r="D1039" s="1421"/>
    </row>
    <row r="1040" spans="1:4" ht="37.5" x14ac:dyDescent="0.25">
      <c r="A1040" s="1424"/>
      <c r="B1040" s="1421" t="s">
        <v>17328</v>
      </c>
      <c r="C1040" s="1421">
        <v>15</v>
      </c>
      <c r="D1040" s="1421"/>
    </row>
    <row r="1041" spans="1:4" x14ac:dyDescent="0.25">
      <c r="A1041" s="1424"/>
      <c r="B1041" s="1421" t="s">
        <v>17329</v>
      </c>
      <c r="C1041" s="1421"/>
      <c r="D1041" s="1421"/>
    </row>
    <row r="1042" spans="1:4" ht="37.5" x14ac:dyDescent="0.25">
      <c r="B1042" s="1421" t="s">
        <v>17330</v>
      </c>
      <c r="C1042" s="1421">
        <v>15</v>
      </c>
      <c r="D1042" s="1421"/>
    </row>
    <row r="1043" spans="1:4" ht="37.5" x14ac:dyDescent="0.25">
      <c r="B1043" s="1421" t="s">
        <v>17331</v>
      </c>
      <c r="C1043" s="1421">
        <v>75</v>
      </c>
      <c r="D1043" s="1421"/>
    </row>
    <row r="1044" spans="1:4" x14ac:dyDescent="0.25">
      <c r="B1044" s="1421" t="s">
        <v>17332</v>
      </c>
      <c r="C1044" s="1421">
        <v>10</v>
      </c>
      <c r="D1044" s="1421"/>
    </row>
    <row r="1045" spans="1:4" ht="75" x14ac:dyDescent="0.25">
      <c r="A1045" s="1424">
        <v>45976</v>
      </c>
      <c r="B1045" s="1421" t="s">
        <v>17333</v>
      </c>
      <c r="C1045" s="1421"/>
      <c r="D1045" s="1421"/>
    </row>
    <row r="1046" spans="1:4" ht="112.5" x14ac:dyDescent="0.25">
      <c r="B1046" s="1421" t="s">
        <v>17334</v>
      </c>
      <c r="C1046" s="1421">
        <v>65</v>
      </c>
      <c r="D1046" s="1421"/>
    </row>
    <row r="1047" spans="1:4" ht="50" x14ac:dyDescent="0.25">
      <c r="A1047" s="1424"/>
      <c r="B1047" s="1421" t="s">
        <v>17335</v>
      </c>
      <c r="C1047" s="1421">
        <v>15</v>
      </c>
      <c r="D1047" s="1421"/>
    </row>
    <row r="1048" spans="1:4" ht="37.5" x14ac:dyDescent="0.25">
      <c r="A1048" s="1424">
        <v>46006</v>
      </c>
      <c r="B1048" s="1421" t="s">
        <v>17336</v>
      </c>
      <c r="C1048" s="1421">
        <v>35</v>
      </c>
      <c r="D1048" s="1421"/>
    </row>
    <row r="1049" spans="1:4" ht="31" x14ac:dyDescent="0.25">
      <c r="A1049" s="1402" t="s">
        <v>17337</v>
      </c>
      <c r="B1049" s="1421"/>
      <c r="C1049" s="1421"/>
      <c r="D1049" s="1421"/>
    </row>
    <row r="1050" spans="1:4" x14ac:dyDescent="0.25">
      <c r="A1050" s="1424" t="s">
        <v>17338</v>
      </c>
      <c r="B1050" s="1421"/>
      <c r="C1050" s="1421"/>
      <c r="D1050" s="1421"/>
    </row>
    <row r="1051" spans="1:4" x14ac:dyDescent="0.25">
      <c r="A1051" s="1402" t="s">
        <v>17339</v>
      </c>
      <c r="B1051" s="1421"/>
      <c r="C1051" s="1421"/>
      <c r="D1051" s="1421"/>
    </row>
    <row r="1052" spans="1:4" ht="37.5" x14ac:dyDescent="0.25">
      <c r="A1052" s="1402" t="s">
        <v>17340</v>
      </c>
      <c r="B1052" s="1421" t="s">
        <v>17341</v>
      </c>
      <c r="C1052" s="1421" t="s">
        <v>17342</v>
      </c>
      <c r="D1052" s="1421" t="s">
        <v>17343</v>
      </c>
    </row>
    <row r="1053" spans="1:4" ht="87.5" x14ac:dyDescent="0.25">
      <c r="A1053" s="1402" t="s">
        <v>11545</v>
      </c>
      <c r="B1053" s="1421" t="s">
        <v>23425</v>
      </c>
      <c r="C1053" s="1421" t="s">
        <v>3334</v>
      </c>
      <c r="D1053" s="1421" t="s">
        <v>3334</v>
      </c>
    </row>
    <row r="1054" spans="1:4" ht="100" x14ac:dyDescent="0.25">
      <c r="A1054" s="1402" t="s">
        <v>11546</v>
      </c>
      <c r="B1054" s="1421" t="s">
        <v>17344</v>
      </c>
      <c r="C1054" s="1421" t="s">
        <v>3334</v>
      </c>
      <c r="D1054" s="1421" t="s">
        <v>3334</v>
      </c>
    </row>
    <row r="1055" spans="1:4" ht="87.5" x14ac:dyDescent="0.25">
      <c r="A1055" s="1402" t="s">
        <v>11547</v>
      </c>
      <c r="B1055" s="1421" t="s">
        <v>17345</v>
      </c>
      <c r="C1055" s="1421" t="s">
        <v>3334</v>
      </c>
      <c r="D1055" s="1421" t="s">
        <v>3334</v>
      </c>
    </row>
    <row r="1056" spans="1:4" ht="150" x14ac:dyDescent="0.25">
      <c r="A1056" s="1402" t="s">
        <v>11548</v>
      </c>
      <c r="B1056" s="1421" t="s">
        <v>17346</v>
      </c>
      <c r="C1056" s="1421" t="s">
        <v>3334</v>
      </c>
      <c r="D1056" s="1421" t="s">
        <v>3334</v>
      </c>
    </row>
    <row r="1057" spans="1:4" ht="50" x14ac:dyDescent="0.25">
      <c r="A1057" s="1402" t="s">
        <v>11549</v>
      </c>
      <c r="B1057" s="1421" t="s">
        <v>17347</v>
      </c>
      <c r="C1057" s="1421" t="s">
        <v>3334</v>
      </c>
      <c r="D1057" s="1421" t="s">
        <v>3334</v>
      </c>
    </row>
    <row r="1058" spans="1:4" ht="75" x14ac:dyDescent="0.25">
      <c r="A1058" s="1402" t="s">
        <v>11550</v>
      </c>
      <c r="B1058" s="1421" t="s">
        <v>17348</v>
      </c>
      <c r="C1058" s="1421" t="s">
        <v>3334</v>
      </c>
      <c r="D1058" s="1421" t="s">
        <v>3334</v>
      </c>
    </row>
    <row r="1059" spans="1:4" ht="75" x14ac:dyDescent="0.25">
      <c r="A1059" s="1402" t="s">
        <v>11551</v>
      </c>
      <c r="B1059" s="1421" t="s">
        <v>17349</v>
      </c>
      <c r="C1059" s="1421" t="s">
        <v>3334</v>
      </c>
      <c r="D1059" s="1421" t="s">
        <v>3334</v>
      </c>
    </row>
    <row r="1060" spans="1:4" ht="62.5" x14ac:dyDescent="0.25">
      <c r="A1060" s="1402" t="s">
        <v>11552</v>
      </c>
      <c r="B1060" s="1421" t="s">
        <v>17350</v>
      </c>
      <c r="C1060" s="1421" t="s">
        <v>17351</v>
      </c>
      <c r="D1060" s="1421" t="s">
        <v>3334</v>
      </c>
    </row>
    <row r="1061" spans="1:4" ht="150" x14ac:dyDescent="0.25">
      <c r="A1061" s="1402" t="s">
        <v>11553</v>
      </c>
      <c r="B1061" s="1421" t="s">
        <v>17352</v>
      </c>
      <c r="C1061" s="1421" t="s">
        <v>3334</v>
      </c>
      <c r="D1061" s="1421" t="s">
        <v>3334</v>
      </c>
    </row>
    <row r="1062" spans="1:4" ht="137.5" x14ac:dyDescent="0.25">
      <c r="A1062" s="1402" t="s">
        <v>11554</v>
      </c>
      <c r="B1062" s="1421" t="s">
        <v>17353</v>
      </c>
      <c r="C1062" s="1421" t="s">
        <v>3334</v>
      </c>
      <c r="D1062" s="1421" t="s">
        <v>3334</v>
      </c>
    </row>
    <row r="1063" spans="1:4" ht="187.5" x14ac:dyDescent="0.25">
      <c r="A1063" s="1402" t="s">
        <v>11555</v>
      </c>
      <c r="B1063" s="1421" t="s">
        <v>23426</v>
      </c>
      <c r="C1063" s="1421"/>
      <c r="D1063" s="1421"/>
    </row>
    <row r="1064" spans="1:4" x14ac:dyDescent="0.25">
      <c r="A1064" s="1402" t="s">
        <v>23427</v>
      </c>
      <c r="B1064" s="1421" t="s">
        <v>3334</v>
      </c>
      <c r="C1064" s="1421" t="s">
        <v>3334</v>
      </c>
      <c r="D1064" s="1421"/>
    </row>
    <row r="1065" spans="1:4" ht="125" x14ac:dyDescent="0.25">
      <c r="A1065" s="1402" t="s">
        <v>11556</v>
      </c>
      <c r="B1065" s="1421" t="s">
        <v>17354</v>
      </c>
      <c r="C1065" s="1421" t="s">
        <v>3334</v>
      </c>
      <c r="D1065" s="1421" t="s">
        <v>3334</v>
      </c>
    </row>
    <row r="1066" spans="1:4" ht="200" x14ac:dyDescent="0.25">
      <c r="A1066" s="1402" t="s">
        <v>11557</v>
      </c>
      <c r="B1066" s="1421" t="s">
        <v>17355</v>
      </c>
      <c r="C1066" s="1421"/>
      <c r="D1066" s="1421"/>
    </row>
    <row r="1067" spans="1:4" x14ac:dyDescent="0.25">
      <c r="A1067" s="1402" t="s">
        <v>3334</v>
      </c>
      <c r="B1067" s="1421" t="s">
        <v>3334</v>
      </c>
      <c r="C1067" s="1421"/>
      <c r="D1067" s="1421"/>
    </row>
    <row r="1068" spans="1:4" ht="112.5" x14ac:dyDescent="0.25">
      <c r="A1068" s="1402" t="s">
        <v>11558</v>
      </c>
      <c r="B1068" s="1421" t="s">
        <v>17356</v>
      </c>
      <c r="C1068" s="1421" t="s">
        <v>3334</v>
      </c>
      <c r="D1068" s="1421" t="s">
        <v>3334</v>
      </c>
    </row>
    <row r="1069" spans="1:4" ht="50" x14ac:dyDescent="0.25">
      <c r="A1069" s="1402" t="s">
        <v>11743</v>
      </c>
      <c r="B1069" s="1421" t="s">
        <v>17357</v>
      </c>
      <c r="C1069" s="1421" t="s">
        <v>3334</v>
      </c>
      <c r="D1069" s="1421" t="s">
        <v>3334</v>
      </c>
    </row>
    <row r="1070" spans="1:4" ht="87.5" x14ac:dyDescent="0.25">
      <c r="A1070" s="1402" t="s">
        <v>11787</v>
      </c>
      <c r="B1070" s="1421" t="s">
        <v>17358</v>
      </c>
      <c r="C1070" s="1421" t="s">
        <v>3334</v>
      </c>
      <c r="D1070" s="1421" t="s">
        <v>3334</v>
      </c>
    </row>
    <row r="1071" spans="1:4" ht="200" x14ac:dyDescent="0.25">
      <c r="A1071" s="1402" t="s">
        <v>11816</v>
      </c>
      <c r="B1071" s="1421" t="s">
        <v>17359</v>
      </c>
      <c r="C1071" s="1421" t="s">
        <v>3334</v>
      </c>
      <c r="D1071" s="1421" t="s">
        <v>3334</v>
      </c>
    </row>
    <row r="1072" spans="1:4" ht="125" x14ac:dyDescent="0.25">
      <c r="A1072" s="1402" t="s">
        <v>11818</v>
      </c>
      <c r="B1072" s="1421" t="s">
        <v>17360</v>
      </c>
      <c r="C1072" s="1421"/>
      <c r="D1072" s="1421"/>
    </row>
    <row r="1073" spans="1:4" x14ac:dyDescent="0.25">
      <c r="A1073" s="1402" t="s">
        <v>3334</v>
      </c>
      <c r="B1073" s="1421" t="s">
        <v>3334</v>
      </c>
      <c r="C1073" s="1421"/>
      <c r="D1073" s="1421"/>
    </row>
    <row r="1074" spans="1:4" ht="25" x14ac:dyDescent="0.25">
      <c r="A1074" s="1402" t="s">
        <v>11825</v>
      </c>
      <c r="B1074" s="1421" t="s">
        <v>17361</v>
      </c>
      <c r="C1074" s="1421" t="s">
        <v>3334</v>
      </c>
      <c r="D1074" s="1421" t="s">
        <v>3334</v>
      </c>
    </row>
    <row r="1075" spans="1:4" ht="87.5" x14ac:dyDescent="0.25">
      <c r="A1075" s="1402" t="s">
        <v>11827</v>
      </c>
      <c r="B1075" s="1421" t="s">
        <v>17362</v>
      </c>
      <c r="C1075" s="1421" t="s">
        <v>3334</v>
      </c>
      <c r="D1075" s="1421" t="s">
        <v>3334</v>
      </c>
    </row>
    <row r="1076" spans="1:4" ht="87.5" x14ac:dyDescent="0.25">
      <c r="A1076" s="1402" t="s">
        <v>11829</v>
      </c>
      <c r="B1076" s="1421" t="s">
        <v>16515</v>
      </c>
      <c r="C1076" s="1421" t="s">
        <v>3334</v>
      </c>
      <c r="D1076" s="1421" t="s">
        <v>3334</v>
      </c>
    </row>
    <row r="1077" spans="1:4" ht="137.5" x14ac:dyDescent="0.25">
      <c r="A1077" s="1402" t="s">
        <v>11831</v>
      </c>
      <c r="B1077" s="1421" t="s">
        <v>17363</v>
      </c>
      <c r="C1077" s="1421" t="s">
        <v>3334</v>
      </c>
      <c r="D1077" s="1421" t="s">
        <v>3334</v>
      </c>
    </row>
    <row r="1078" spans="1:4" ht="100" x14ac:dyDescent="0.25">
      <c r="A1078" s="1402" t="s">
        <v>17364</v>
      </c>
      <c r="B1078" s="1421" t="s">
        <v>17365</v>
      </c>
      <c r="C1078" s="1421" t="s">
        <v>3334</v>
      </c>
      <c r="D1078" s="1421" t="s">
        <v>3334</v>
      </c>
    </row>
    <row r="1079" spans="1:4" ht="50" x14ac:dyDescent="0.25">
      <c r="A1079" s="1402" t="s">
        <v>17366</v>
      </c>
      <c r="B1079" s="1421" t="s">
        <v>17367</v>
      </c>
      <c r="C1079" s="1421" t="s">
        <v>3334</v>
      </c>
      <c r="D1079" s="1421" t="s">
        <v>3334</v>
      </c>
    </row>
    <row r="1080" spans="1:4" ht="50" x14ac:dyDescent="0.25">
      <c r="A1080" s="1402" t="s">
        <v>17368</v>
      </c>
      <c r="B1080" s="1421" t="s">
        <v>16478</v>
      </c>
      <c r="C1080" s="1421" t="s">
        <v>3334</v>
      </c>
      <c r="D1080" s="1421" t="s">
        <v>3334</v>
      </c>
    </row>
    <row r="1081" spans="1:4" ht="50" x14ac:dyDescent="0.25">
      <c r="A1081" s="1402" t="s">
        <v>17369</v>
      </c>
      <c r="B1081" s="1421" t="s">
        <v>17370</v>
      </c>
      <c r="C1081" s="1421" t="s">
        <v>3334</v>
      </c>
      <c r="D1081" s="1421" t="s">
        <v>3334</v>
      </c>
    </row>
    <row r="1082" spans="1:4" ht="50" x14ac:dyDescent="0.25">
      <c r="A1082" s="1402" t="s">
        <v>17371</v>
      </c>
      <c r="B1082" s="1421" t="s">
        <v>17372</v>
      </c>
      <c r="C1082" s="1421" t="s">
        <v>3334</v>
      </c>
      <c r="D1082" s="1421" t="s">
        <v>3334</v>
      </c>
    </row>
    <row r="1083" spans="1:4" ht="87.5" x14ac:dyDescent="0.25">
      <c r="A1083" s="1402" t="s">
        <v>17373</v>
      </c>
      <c r="B1083" s="1421" t="s">
        <v>17374</v>
      </c>
      <c r="C1083" s="1421" t="s">
        <v>3334</v>
      </c>
      <c r="D1083" s="1421" t="s">
        <v>3334</v>
      </c>
    </row>
    <row r="1084" spans="1:4" ht="137.5" x14ac:dyDescent="0.25">
      <c r="A1084" s="1402" t="s">
        <v>17375</v>
      </c>
      <c r="B1084" s="1421" t="s">
        <v>17376</v>
      </c>
      <c r="C1084" s="1421" t="s">
        <v>17351</v>
      </c>
      <c r="D1084" s="1421" t="s">
        <v>3334</v>
      </c>
    </row>
    <row r="1085" spans="1:4" ht="75" x14ac:dyDescent="0.25">
      <c r="A1085" s="1402" t="s">
        <v>17377</v>
      </c>
      <c r="B1085" s="1421" t="s">
        <v>17378</v>
      </c>
      <c r="C1085" s="1421" t="s">
        <v>17351</v>
      </c>
      <c r="D1085" s="1421" t="s">
        <v>3334</v>
      </c>
    </row>
    <row r="1086" spans="1:4" ht="87.5" x14ac:dyDescent="0.25">
      <c r="A1086" s="1402" t="s">
        <v>17379</v>
      </c>
      <c r="B1086" s="1421" t="s">
        <v>17380</v>
      </c>
      <c r="C1086" s="1421" t="s">
        <v>17351</v>
      </c>
      <c r="D1086" s="1421" t="s">
        <v>3334</v>
      </c>
    </row>
    <row r="1087" spans="1:4" ht="50" x14ac:dyDescent="0.25">
      <c r="A1087" s="1402" t="s">
        <v>17381</v>
      </c>
      <c r="B1087" s="1421" t="s">
        <v>17382</v>
      </c>
      <c r="C1087" s="1421" t="s">
        <v>3334</v>
      </c>
      <c r="D1087" s="1421" t="s">
        <v>3334</v>
      </c>
    </row>
    <row r="1088" spans="1:4" ht="87.5" x14ac:dyDescent="0.25">
      <c r="A1088" s="1402" t="s">
        <v>17383</v>
      </c>
      <c r="B1088" s="1421" t="s">
        <v>17384</v>
      </c>
      <c r="C1088" s="1421" t="s">
        <v>17351</v>
      </c>
      <c r="D1088" s="1421" t="s">
        <v>3334</v>
      </c>
    </row>
    <row r="1089" spans="1:4" ht="62.5" x14ac:dyDescent="0.25">
      <c r="A1089" s="1402" t="s">
        <v>17385</v>
      </c>
      <c r="B1089" s="1421" t="s">
        <v>17386</v>
      </c>
      <c r="C1089" s="1421" t="s">
        <v>3334</v>
      </c>
      <c r="D1089" s="1421" t="s">
        <v>3334</v>
      </c>
    </row>
    <row r="1090" spans="1:4" ht="75" x14ac:dyDescent="0.25">
      <c r="A1090" s="1402" t="s">
        <v>17387</v>
      </c>
      <c r="B1090" s="1421" t="s">
        <v>17388</v>
      </c>
      <c r="C1090" s="1421" t="s">
        <v>3334</v>
      </c>
      <c r="D1090" s="1421" t="s">
        <v>3334</v>
      </c>
    </row>
    <row r="1091" spans="1:4" ht="62.5" x14ac:dyDescent="0.25">
      <c r="A1091" s="1402" t="s">
        <v>17389</v>
      </c>
      <c r="B1091" s="1421" t="s">
        <v>17390</v>
      </c>
      <c r="C1091" s="1421" t="s">
        <v>3334</v>
      </c>
      <c r="D1091" s="1421" t="s">
        <v>3334</v>
      </c>
    </row>
    <row r="1092" spans="1:4" ht="125" x14ac:dyDescent="0.25">
      <c r="A1092" s="1402" t="s">
        <v>17391</v>
      </c>
      <c r="B1092" s="1421" t="s">
        <v>17392</v>
      </c>
      <c r="C1092" s="1421" t="s">
        <v>3334</v>
      </c>
      <c r="D1092" s="1421" t="s">
        <v>3334</v>
      </c>
    </row>
    <row r="1093" spans="1:4" ht="62.5" x14ac:dyDescent="0.25">
      <c r="A1093" s="1402" t="s">
        <v>17393</v>
      </c>
      <c r="B1093" s="1421" t="s">
        <v>17394</v>
      </c>
      <c r="C1093" s="1421" t="s">
        <v>3334</v>
      </c>
      <c r="D1093" s="1421" t="s">
        <v>3334</v>
      </c>
    </row>
    <row r="1094" spans="1:4" ht="125" x14ac:dyDescent="0.25">
      <c r="A1094" s="1402" t="s">
        <v>17395</v>
      </c>
      <c r="B1094" s="1421" t="s">
        <v>17396</v>
      </c>
      <c r="C1094" s="1421" t="s">
        <v>17351</v>
      </c>
      <c r="D1094" s="1421" t="s">
        <v>3334</v>
      </c>
    </row>
    <row r="1095" spans="1:4" ht="112.5" x14ac:dyDescent="0.25">
      <c r="A1095" s="1402" t="s">
        <v>17397</v>
      </c>
      <c r="B1095" s="1421" t="s">
        <v>17398</v>
      </c>
      <c r="C1095" s="1421" t="s">
        <v>3334</v>
      </c>
      <c r="D1095" s="1421" t="s">
        <v>3334</v>
      </c>
    </row>
    <row r="1096" spans="1:4" ht="25" x14ac:dyDescent="0.25">
      <c r="A1096" s="1402" t="s">
        <v>17399</v>
      </c>
      <c r="B1096" s="1421" t="s">
        <v>16485</v>
      </c>
      <c r="C1096" s="1421" t="s">
        <v>3334</v>
      </c>
      <c r="D1096" s="1421" t="s">
        <v>3334</v>
      </c>
    </row>
    <row r="1097" spans="1:4" ht="37.5" x14ac:dyDescent="0.25">
      <c r="A1097" s="1402" t="s">
        <v>17400</v>
      </c>
      <c r="B1097" s="1421" t="s">
        <v>17401</v>
      </c>
      <c r="C1097" s="1421" t="s">
        <v>3334</v>
      </c>
      <c r="D1097" s="1421" t="s">
        <v>3334</v>
      </c>
    </row>
    <row r="1098" spans="1:4" ht="62.5" x14ac:dyDescent="0.25">
      <c r="A1098" s="1402" t="s">
        <v>17402</v>
      </c>
      <c r="B1098" s="1421" t="s">
        <v>17403</v>
      </c>
      <c r="C1098" s="1421" t="s">
        <v>3334</v>
      </c>
      <c r="D1098" s="1421" t="s">
        <v>3334</v>
      </c>
    </row>
    <row r="1099" spans="1:4" ht="62.5" x14ac:dyDescent="0.25">
      <c r="A1099" s="1402" t="s">
        <v>17404</v>
      </c>
      <c r="B1099" s="1421" t="s">
        <v>17405</v>
      </c>
      <c r="C1099" s="1421" t="s">
        <v>3334</v>
      </c>
      <c r="D1099" s="1421" t="s">
        <v>3334</v>
      </c>
    </row>
    <row r="1100" spans="1:4" ht="225" x14ac:dyDescent="0.25">
      <c r="A1100" s="1402" t="s">
        <v>17406</v>
      </c>
      <c r="B1100" s="1421" t="s">
        <v>17407</v>
      </c>
      <c r="C1100" s="1421" t="s">
        <v>3334</v>
      </c>
      <c r="D1100" s="1421" t="s">
        <v>3334</v>
      </c>
    </row>
    <row r="1101" spans="1:4" ht="62.5" x14ac:dyDescent="0.25">
      <c r="A1101" s="1402" t="s">
        <v>17408</v>
      </c>
      <c r="B1101" s="1421" t="s">
        <v>17409</v>
      </c>
      <c r="C1101" s="1421" t="s">
        <v>3334</v>
      </c>
      <c r="D1101" s="1421" t="s">
        <v>3334</v>
      </c>
    </row>
    <row r="1102" spans="1:4" ht="325" x14ac:dyDescent="0.25">
      <c r="A1102" s="1402" t="s">
        <v>17410</v>
      </c>
      <c r="B1102" s="1421" t="s">
        <v>17411</v>
      </c>
      <c r="C1102" s="1421" t="s">
        <v>3334</v>
      </c>
      <c r="D1102" s="1421" t="s">
        <v>3334</v>
      </c>
    </row>
    <row r="1103" spans="1:4" ht="87.5" x14ac:dyDescent="0.25">
      <c r="A1103" s="1402" t="s">
        <v>17412</v>
      </c>
      <c r="B1103" s="1421" t="s">
        <v>17413</v>
      </c>
      <c r="C1103" s="1421" t="s">
        <v>3334</v>
      </c>
      <c r="D1103" s="1421" t="s">
        <v>3334</v>
      </c>
    </row>
    <row r="1104" spans="1:4" ht="50" x14ac:dyDescent="0.25">
      <c r="A1104" s="1402" t="s">
        <v>17414</v>
      </c>
      <c r="B1104" s="1421" t="s">
        <v>17415</v>
      </c>
      <c r="C1104" s="1421" t="s">
        <v>3334</v>
      </c>
      <c r="D1104" s="1421" t="s">
        <v>3334</v>
      </c>
    </row>
    <row r="1105" spans="1:4" ht="75" x14ac:dyDescent="0.25">
      <c r="A1105" s="1402" t="s">
        <v>17416</v>
      </c>
      <c r="B1105" s="1421" t="s">
        <v>17417</v>
      </c>
      <c r="C1105" s="1421" t="s">
        <v>3334</v>
      </c>
      <c r="D1105" s="1421" t="s">
        <v>3334</v>
      </c>
    </row>
    <row r="1106" spans="1:4" ht="137.5" x14ac:dyDescent="0.25">
      <c r="A1106" s="1402" t="s">
        <v>17418</v>
      </c>
      <c r="B1106" s="1421" t="s">
        <v>17419</v>
      </c>
      <c r="C1106" s="1421" t="s">
        <v>3334</v>
      </c>
      <c r="D1106" s="1421" t="s">
        <v>3334</v>
      </c>
    </row>
    <row r="1107" spans="1:4" ht="87.5" x14ac:dyDescent="0.25">
      <c r="A1107" s="1402" t="s">
        <v>17420</v>
      </c>
      <c r="B1107" s="1421" t="s">
        <v>17421</v>
      </c>
      <c r="C1107" s="1421" t="s">
        <v>3334</v>
      </c>
      <c r="D1107" s="1421" t="s">
        <v>3334</v>
      </c>
    </row>
    <row r="1108" spans="1:4" ht="50" x14ac:dyDescent="0.25">
      <c r="A1108" s="1402" t="s">
        <v>17422</v>
      </c>
      <c r="B1108" s="1421" t="s">
        <v>17423</v>
      </c>
      <c r="C1108" s="1421" t="s">
        <v>3334</v>
      </c>
      <c r="D1108" s="1421" t="s">
        <v>3334</v>
      </c>
    </row>
    <row r="1109" spans="1:4" ht="312.5" x14ac:dyDescent="0.25">
      <c r="A1109" s="1402" t="s">
        <v>17424</v>
      </c>
      <c r="B1109" s="1421" t="s">
        <v>17425</v>
      </c>
      <c r="C1109" s="1421" t="s">
        <v>17351</v>
      </c>
      <c r="D1109" s="1421" t="s">
        <v>3334</v>
      </c>
    </row>
    <row r="1110" spans="1:4" ht="250" x14ac:dyDescent="0.25">
      <c r="A1110" s="1402" t="s">
        <v>17426</v>
      </c>
      <c r="B1110" s="1421" t="s">
        <v>17427</v>
      </c>
      <c r="C1110" s="1421" t="s">
        <v>17351</v>
      </c>
      <c r="D1110" s="1421" t="s">
        <v>3334</v>
      </c>
    </row>
    <row r="1111" spans="1:4" ht="137.5" x14ac:dyDescent="0.25">
      <c r="A1111" s="1402" t="s">
        <v>17428</v>
      </c>
      <c r="B1111" s="1421" t="s">
        <v>17429</v>
      </c>
      <c r="C1111" s="1421" t="s">
        <v>3334</v>
      </c>
      <c r="D1111" s="1421" t="s">
        <v>3334</v>
      </c>
    </row>
    <row r="1112" spans="1:4" ht="125" x14ac:dyDescent="0.25">
      <c r="A1112" s="1402" t="s">
        <v>17430</v>
      </c>
      <c r="B1112" s="1421" t="s">
        <v>17431</v>
      </c>
      <c r="C1112" s="1421" t="s">
        <v>17351</v>
      </c>
      <c r="D1112" s="1421" t="s">
        <v>3334</v>
      </c>
    </row>
    <row r="1113" spans="1:4" ht="150" x14ac:dyDescent="0.25">
      <c r="A1113" s="1402" t="s">
        <v>17432</v>
      </c>
      <c r="B1113" s="1421" t="s">
        <v>17433</v>
      </c>
      <c r="C1113" s="1421" t="s">
        <v>17351</v>
      </c>
      <c r="D1113" s="1421" t="s">
        <v>3334</v>
      </c>
    </row>
    <row r="1114" spans="1:4" ht="50" x14ac:dyDescent="0.25">
      <c r="A1114" s="1402" t="s">
        <v>17434</v>
      </c>
      <c r="B1114" s="1421" t="s">
        <v>17435</v>
      </c>
      <c r="C1114" s="1421" t="s">
        <v>17351</v>
      </c>
      <c r="D1114" s="1421" t="s">
        <v>3334</v>
      </c>
    </row>
    <row r="1115" spans="1:4" ht="87.5" x14ac:dyDescent="0.25">
      <c r="A1115" s="1402" t="s">
        <v>17436</v>
      </c>
      <c r="B1115" s="1421" t="s">
        <v>17437</v>
      </c>
      <c r="C1115" s="1421" t="s">
        <v>17351</v>
      </c>
      <c r="D1115" s="1421" t="s">
        <v>3334</v>
      </c>
    </row>
    <row r="1116" spans="1:4" ht="137.5" x14ac:dyDescent="0.25">
      <c r="A1116" s="1402" t="s">
        <v>17438</v>
      </c>
      <c r="B1116" s="1421" t="s">
        <v>17439</v>
      </c>
      <c r="C1116" s="1421" t="s">
        <v>17351</v>
      </c>
      <c r="D1116" s="1421" t="s">
        <v>3334</v>
      </c>
    </row>
    <row r="1117" spans="1:4" ht="62.5" x14ac:dyDescent="0.25">
      <c r="A1117" s="1402" t="s">
        <v>17440</v>
      </c>
      <c r="B1117" s="1421" t="s">
        <v>17441</v>
      </c>
      <c r="C1117" s="1421" t="s">
        <v>17351</v>
      </c>
      <c r="D1117" s="1421" t="s">
        <v>3334</v>
      </c>
    </row>
    <row r="1118" spans="1:4" ht="75" x14ac:dyDescent="0.25">
      <c r="A1118" s="1402" t="s">
        <v>17442</v>
      </c>
      <c r="B1118" s="1421" t="s">
        <v>17443</v>
      </c>
      <c r="C1118" s="1421" t="s">
        <v>17351</v>
      </c>
      <c r="D1118" s="1421" t="s">
        <v>3334</v>
      </c>
    </row>
    <row r="1119" spans="1:4" ht="75" x14ac:dyDescent="0.25">
      <c r="A1119" s="1402" t="s">
        <v>17444</v>
      </c>
      <c r="B1119" s="1421" t="s">
        <v>17445</v>
      </c>
      <c r="C1119" s="1421" t="s">
        <v>17351</v>
      </c>
      <c r="D1119" s="1421" t="s">
        <v>3334</v>
      </c>
    </row>
    <row r="1120" spans="1:4" ht="75" x14ac:dyDescent="0.25">
      <c r="A1120" s="1402" t="s">
        <v>17446</v>
      </c>
      <c r="B1120" s="1421" t="s">
        <v>17447</v>
      </c>
      <c r="C1120" s="1421" t="s">
        <v>17351</v>
      </c>
      <c r="D1120" s="1421" t="s">
        <v>3334</v>
      </c>
    </row>
    <row r="1121" spans="1:4" ht="75" x14ac:dyDescent="0.25">
      <c r="A1121" s="1402" t="s">
        <v>17448</v>
      </c>
      <c r="B1121" s="1421" t="s">
        <v>17449</v>
      </c>
      <c r="C1121" s="1421" t="s">
        <v>17351</v>
      </c>
      <c r="D1121" s="1421" t="s">
        <v>3334</v>
      </c>
    </row>
    <row r="1122" spans="1:4" ht="75" x14ac:dyDescent="0.25">
      <c r="A1122" s="1402" t="s">
        <v>17450</v>
      </c>
      <c r="B1122" s="1421" t="s">
        <v>17451</v>
      </c>
      <c r="C1122" s="1421" t="s">
        <v>17351</v>
      </c>
      <c r="D1122" s="1421" t="s">
        <v>3334</v>
      </c>
    </row>
    <row r="1123" spans="1:4" ht="37.5" x14ac:dyDescent="0.25">
      <c r="A1123" s="1402" t="s">
        <v>17452</v>
      </c>
      <c r="B1123" s="1421" t="s">
        <v>17453</v>
      </c>
      <c r="C1123" s="1421" t="s">
        <v>17351</v>
      </c>
      <c r="D1123" s="1421" t="s">
        <v>3334</v>
      </c>
    </row>
    <row r="1124" spans="1:4" ht="100" x14ac:dyDescent="0.25">
      <c r="A1124" s="1402" t="s">
        <v>17454</v>
      </c>
      <c r="B1124" s="1421" t="s">
        <v>17455</v>
      </c>
      <c r="C1124" s="1421" t="s">
        <v>17456</v>
      </c>
      <c r="D1124" s="1421" t="s">
        <v>3334</v>
      </c>
    </row>
    <row r="1125" spans="1:4" ht="62.5" x14ac:dyDescent="0.25">
      <c r="A1125" s="1402" t="s">
        <v>17457</v>
      </c>
      <c r="B1125" s="1421" t="s">
        <v>17458</v>
      </c>
      <c r="C1125" s="1421" t="s">
        <v>17351</v>
      </c>
      <c r="D1125" s="1421" t="s">
        <v>3334</v>
      </c>
    </row>
    <row r="1126" spans="1:4" ht="46.5" x14ac:dyDescent="0.25">
      <c r="A1126" s="1402" t="s">
        <v>17459</v>
      </c>
      <c r="B1126" s="1421"/>
      <c r="C1126" s="1421"/>
      <c r="D1126" s="1421"/>
    </row>
    <row r="1127" spans="1:4" x14ac:dyDescent="0.25">
      <c r="A1127" s="1402" t="s">
        <v>17460</v>
      </c>
      <c r="B1127" s="1421"/>
      <c r="C1127" s="1421"/>
      <c r="D1127" s="1421"/>
    </row>
    <row r="1128" spans="1:4" x14ac:dyDescent="0.25">
      <c r="A1128" s="1402" t="s">
        <v>3805</v>
      </c>
      <c r="B1128" s="1421"/>
      <c r="C1128" s="1421"/>
      <c r="D1128" s="1421"/>
    </row>
    <row r="1129" spans="1:4" x14ac:dyDescent="0.25">
      <c r="A1129" s="1402" t="s">
        <v>17461</v>
      </c>
      <c r="B1129" s="1421"/>
      <c r="C1129" s="1421"/>
      <c r="D1129" s="1421"/>
    </row>
    <row r="1130" spans="1:4" x14ac:dyDescent="0.25">
      <c r="A1130" s="1402" t="s">
        <v>3805</v>
      </c>
      <c r="B1130" s="1421"/>
      <c r="C1130" s="1421"/>
      <c r="D1130" s="1421"/>
    </row>
    <row r="1131" spans="1:4" x14ac:dyDescent="0.25">
      <c r="A1131" s="1402" t="s">
        <v>17462</v>
      </c>
      <c r="B1131" s="1421"/>
      <c r="C1131" s="1421"/>
      <c r="D1131" s="1421"/>
    </row>
    <row r="1132" spans="1:4" ht="31" x14ac:dyDescent="0.25">
      <c r="A1132" s="1402" t="s">
        <v>17463</v>
      </c>
      <c r="B1132" s="1421"/>
      <c r="C1132" s="1421"/>
      <c r="D1132" s="1421"/>
    </row>
    <row r="1133" spans="1:4" ht="37.5" x14ac:dyDescent="0.25">
      <c r="A1133" s="1402" t="s">
        <v>17464</v>
      </c>
      <c r="B1133" s="1421" t="s">
        <v>17465</v>
      </c>
      <c r="C1133" s="1421"/>
      <c r="D1133" s="1421"/>
    </row>
    <row r="1134" spans="1:4" ht="25" x14ac:dyDescent="0.25">
      <c r="A1134" s="1402" t="s">
        <v>17466</v>
      </c>
      <c r="B1134" s="1421" t="s">
        <v>17467</v>
      </c>
      <c r="C1134" s="1421"/>
      <c r="D1134" s="1421"/>
    </row>
    <row r="1135" spans="1:4" ht="37.5" x14ac:dyDescent="0.25">
      <c r="A1135" s="1402" t="s">
        <v>17468</v>
      </c>
      <c r="B1135" s="1421" t="s">
        <v>17469</v>
      </c>
      <c r="C1135" s="1421"/>
      <c r="D1135" s="1421"/>
    </row>
    <row r="1136" spans="1:4" ht="37.5" x14ac:dyDescent="0.25">
      <c r="A1136" s="1402" t="s">
        <v>17470</v>
      </c>
      <c r="B1136" s="1421" t="s">
        <v>17471</v>
      </c>
      <c r="C1136" s="1421"/>
      <c r="D1136" s="1421"/>
    </row>
    <row r="1137" spans="1:4" ht="37.5" x14ac:dyDescent="0.25">
      <c r="A1137" s="1402" t="s">
        <v>17472</v>
      </c>
      <c r="B1137" s="1421" t="s">
        <v>17473</v>
      </c>
      <c r="C1137" s="1421"/>
      <c r="D1137" s="1421"/>
    </row>
    <row r="1138" spans="1:4" ht="87.5" x14ac:dyDescent="0.25">
      <c r="A1138" s="1402" t="s">
        <v>17474</v>
      </c>
      <c r="B1138" s="1421" t="s">
        <v>17475</v>
      </c>
      <c r="C1138" s="1421"/>
      <c r="D1138" s="1421"/>
    </row>
    <row r="1139" spans="1:4" ht="62.5" x14ac:dyDescent="0.25">
      <c r="A1139" s="1402" t="s">
        <v>17476</v>
      </c>
      <c r="B1139" s="1421" t="s">
        <v>17477</v>
      </c>
      <c r="C1139" s="1421"/>
      <c r="D1139" s="1421"/>
    </row>
    <row r="1140" spans="1:4" ht="37.5" x14ac:dyDescent="0.25">
      <c r="A1140" s="1402" t="s">
        <v>17478</v>
      </c>
      <c r="B1140" s="1421" t="s">
        <v>17479</v>
      </c>
      <c r="C1140" s="1421"/>
      <c r="D1140" s="1421"/>
    </row>
    <row r="1141" spans="1:4" ht="25" x14ac:dyDescent="0.25">
      <c r="A1141" s="1402" t="s">
        <v>17480</v>
      </c>
      <c r="B1141" s="1421" t="s">
        <v>17481</v>
      </c>
      <c r="C1141" s="1421"/>
      <c r="D1141" s="1421"/>
    </row>
    <row r="1142" spans="1:4" ht="25" x14ac:dyDescent="0.25">
      <c r="A1142" s="1402" t="s">
        <v>17482</v>
      </c>
      <c r="B1142" s="1421" t="s">
        <v>17483</v>
      </c>
      <c r="C1142" s="1421"/>
      <c r="D1142" s="1421"/>
    </row>
    <row r="1143" spans="1:4" ht="100" x14ac:dyDescent="0.25">
      <c r="A1143" s="1402" t="s">
        <v>17484</v>
      </c>
      <c r="B1143" s="1421" t="s">
        <v>17485</v>
      </c>
      <c r="C1143" s="1421"/>
      <c r="D1143" s="1421"/>
    </row>
    <row r="1144" spans="1:4" ht="100" x14ac:dyDescent="0.25">
      <c r="A1144" s="1402" t="s">
        <v>17486</v>
      </c>
      <c r="B1144" s="1421" t="s">
        <v>17487</v>
      </c>
      <c r="C1144" s="1421"/>
      <c r="D1144" s="1421"/>
    </row>
    <row r="1145" spans="1:4" ht="75" x14ac:dyDescent="0.25">
      <c r="A1145" s="1402" t="s">
        <v>17488</v>
      </c>
      <c r="B1145" s="1421" t="s">
        <v>17489</v>
      </c>
      <c r="C1145" s="1421"/>
      <c r="D1145" s="1421"/>
    </row>
    <row r="1146" spans="1:4" ht="62.5" x14ac:dyDescent="0.25">
      <c r="A1146" s="1402" t="s">
        <v>17490</v>
      </c>
      <c r="B1146" s="1421" t="s">
        <v>17477</v>
      </c>
      <c r="C1146" s="1421"/>
      <c r="D1146" s="1421"/>
    </row>
    <row r="1147" spans="1:4" x14ac:dyDescent="0.25">
      <c r="A1147" s="1402" t="s">
        <v>17491</v>
      </c>
      <c r="B1147" s="1421"/>
      <c r="C1147" s="1421"/>
      <c r="D1147" s="1421"/>
    </row>
    <row r="1148" spans="1:4" ht="31" x14ac:dyDescent="0.25">
      <c r="A1148" s="1402" t="s">
        <v>17492</v>
      </c>
      <c r="B1148" s="1421"/>
      <c r="C1148" s="1421"/>
      <c r="D1148" s="1421"/>
    </row>
    <row r="1149" spans="1:4" ht="31" x14ac:dyDescent="0.25">
      <c r="A1149" s="1402" t="s">
        <v>17493</v>
      </c>
      <c r="B1149" s="1421"/>
      <c r="C1149" s="1421"/>
      <c r="D1149" s="1421"/>
    </row>
    <row r="1150" spans="1:4" ht="46.5" x14ac:dyDescent="0.25">
      <c r="A1150" s="1402" t="s">
        <v>17494</v>
      </c>
      <c r="B1150" s="1421"/>
      <c r="C1150" s="1421"/>
      <c r="D1150" s="1421"/>
    </row>
    <row r="1151" spans="1:4" x14ac:dyDescent="0.25">
      <c r="A1151" s="1402" t="s">
        <v>17495</v>
      </c>
      <c r="B1151" s="1421"/>
      <c r="C1151" s="1421"/>
      <c r="D1151" s="1421"/>
    </row>
    <row r="1152" spans="1:4" x14ac:dyDescent="0.25">
      <c r="A1152" s="1402" t="s">
        <v>17496</v>
      </c>
      <c r="B1152" s="1421"/>
      <c r="C1152" s="1421"/>
      <c r="D1152" s="1421"/>
    </row>
    <row r="1153" spans="1:4" x14ac:dyDescent="0.25">
      <c r="A1153" s="1402" t="s">
        <v>17497</v>
      </c>
      <c r="B1153" s="1421"/>
      <c r="C1153" s="1421"/>
      <c r="D1153" s="1421"/>
    </row>
    <row r="1154" spans="1:4" x14ac:dyDescent="0.25">
      <c r="A1154" s="1402" t="s">
        <v>17498</v>
      </c>
      <c r="B1154" s="1421"/>
      <c r="C1154" s="1421"/>
      <c r="D1154" s="1421"/>
    </row>
    <row r="1155" spans="1:4" x14ac:dyDescent="0.25">
      <c r="A1155" s="1402" t="s">
        <v>17499</v>
      </c>
      <c r="B1155" s="1421"/>
      <c r="C1155" s="1421"/>
      <c r="D1155" s="1421"/>
    </row>
    <row r="1156" spans="1:4" x14ac:dyDescent="0.25">
      <c r="A1156" s="1402" t="s">
        <v>6882</v>
      </c>
      <c r="B1156" s="1421"/>
      <c r="C1156" s="1421"/>
      <c r="D1156" s="1421"/>
    </row>
    <row r="1157" spans="1:4" ht="31" x14ac:dyDescent="0.25">
      <c r="A1157" s="1402" t="s">
        <v>17500</v>
      </c>
      <c r="B1157" s="1421"/>
      <c r="C1157" s="1421"/>
      <c r="D1157" s="1421"/>
    </row>
    <row r="1158" spans="1:4" x14ac:dyDescent="0.25">
      <c r="A1158" s="1402" t="s">
        <v>17501</v>
      </c>
      <c r="B1158" s="1421"/>
      <c r="C1158" s="1421"/>
      <c r="D1158" s="1421"/>
    </row>
    <row r="1159" spans="1:4" x14ac:dyDescent="0.25">
      <c r="A1159" s="1402" t="s">
        <v>17502</v>
      </c>
      <c r="B1159" s="1421"/>
      <c r="C1159" s="1421"/>
      <c r="D1159" s="1421"/>
    </row>
    <row r="1160" spans="1:4" x14ac:dyDescent="0.25">
      <c r="A1160" s="1402" t="s">
        <v>17503</v>
      </c>
      <c r="B1160" s="1421"/>
      <c r="C1160" s="1421"/>
      <c r="D1160" s="1421"/>
    </row>
    <row r="1161" spans="1:4" ht="31" x14ac:dyDescent="0.25">
      <c r="A1161" s="1402" t="s">
        <v>17504</v>
      </c>
      <c r="B1161" s="1421"/>
      <c r="C1161" s="1421"/>
      <c r="D1161" s="1421"/>
    </row>
    <row r="1162" spans="1:4" ht="46.5" x14ac:dyDescent="0.25">
      <c r="A1162" s="1402" t="s">
        <v>17505</v>
      </c>
      <c r="B1162" s="1421"/>
      <c r="C1162" s="1421"/>
      <c r="D1162" s="1421"/>
    </row>
    <row r="1163" spans="1:4" x14ac:dyDescent="0.25">
      <c r="A1163" s="1402" t="s">
        <v>17506</v>
      </c>
      <c r="B1163" s="1421"/>
      <c r="C1163" s="1421"/>
      <c r="D1163" s="1421"/>
    </row>
    <row r="1164" spans="1:4" ht="31" x14ac:dyDescent="0.25">
      <c r="A1164" s="1402" t="s">
        <v>17507</v>
      </c>
      <c r="B1164" s="1421"/>
      <c r="C1164" s="1421"/>
      <c r="D1164" s="1421"/>
    </row>
    <row r="1165" spans="1:4" x14ac:dyDescent="0.25">
      <c r="A1165" s="1402" t="s">
        <v>17508</v>
      </c>
      <c r="B1165" s="1421"/>
      <c r="C1165" s="1421"/>
      <c r="D1165" s="1421"/>
    </row>
    <row r="1166" spans="1:4" ht="46.5" x14ac:dyDescent="0.25">
      <c r="A1166" s="1402" t="s">
        <v>17509</v>
      </c>
      <c r="B1166" s="1421"/>
      <c r="C1166" s="1421"/>
      <c r="D1166" s="1421"/>
    </row>
    <row r="1167" spans="1:4" ht="46.5" x14ac:dyDescent="0.25">
      <c r="A1167" s="1402" t="s">
        <v>17510</v>
      </c>
      <c r="B1167" s="1421"/>
      <c r="C1167" s="1421"/>
      <c r="D1167" s="1421"/>
    </row>
    <row r="1168" spans="1:4" x14ac:dyDescent="0.25">
      <c r="A1168" s="1402" t="s">
        <v>17511</v>
      </c>
      <c r="B1168" s="1421"/>
      <c r="C1168" s="1421"/>
      <c r="D1168" s="1421"/>
    </row>
    <row r="1169" spans="1:4" x14ac:dyDescent="0.25">
      <c r="A1169" s="1402" t="s">
        <v>17512</v>
      </c>
      <c r="B1169" s="1421"/>
      <c r="C1169" s="1421"/>
      <c r="D1169" s="1421"/>
    </row>
    <row r="1170" spans="1:4" ht="31" x14ac:dyDescent="0.25">
      <c r="A1170" s="1402" t="s">
        <v>17513</v>
      </c>
      <c r="B1170" s="1421"/>
      <c r="C1170" s="1421"/>
      <c r="D1170" s="1421"/>
    </row>
    <row r="1171" spans="1:4" x14ac:dyDescent="0.25">
      <c r="A1171" s="1402" t="s">
        <v>17514</v>
      </c>
      <c r="B1171" s="1421"/>
      <c r="C1171" s="1421"/>
      <c r="D1171" s="1421"/>
    </row>
    <row r="1172" spans="1:4" ht="31" x14ac:dyDescent="0.25">
      <c r="A1172" s="1402" t="s">
        <v>17515</v>
      </c>
      <c r="B1172" s="1421"/>
      <c r="C1172" s="1421"/>
      <c r="D1172" s="1421"/>
    </row>
    <row r="1173" spans="1:4" ht="46.5" x14ac:dyDescent="0.25">
      <c r="A1173" s="1402" t="s">
        <v>17516</v>
      </c>
      <c r="B1173" s="1421"/>
      <c r="C1173" s="1421"/>
      <c r="D1173" s="1421"/>
    </row>
    <row r="1174" spans="1:4" x14ac:dyDescent="0.25">
      <c r="A1174" s="1402" t="s">
        <v>17517</v>
      </c>
      <c r="B1174" s="1421"/>
      <c r="C1174" s="1421"/>
      <c r="D1174" s="1421"/>
    </row>
    <row r="1175" spans="1:4" ht="31" x14ac:dyDescent="0.25">
      <c r="A1175" s="1402" t="s">
        <v>17518</v>
      </c>
      <c r="B1175" s="1421"/>
      <c r="C1175" s="1421"/>
      <c r="D1175" s="1421"/>
    </row>
    <row r="1176" spans="1:4" ht="31" x14ac:dyDescent="0.25">
      <c r="A1176" s="1402" t="s">
        <v>17519</v>
      </c>
      <c r="B1176" s="1421"/>
      <c r="C1176" s="1421"/>
      <c r="D1176" s="1421"/>
    </row>
    <row r="1177" spans="1:4" x14ac:dyDescent="0.25">
      <c r="A1177" s="1402" t="s">
        <v>17520</v>
      </c>
      <c r="B1177" s="1421"/>
      <c r="C1177" s="1421"/>
      <c r="D1177" s="1421"/>
    </row>
    <row r="1178" spans="1:4" ht="46.5" x14ac:dyDescent="0.25">
      <c r="A1178" s="1402" t="s">
        <v>17521</v>
      </c>
      <c r="B1178" s="1421"/>
      <c r="C1178" s="1421"/>
      <c r="D1178" s="1421"/>
    </row>
    <row r="1179" spans="1:4" ht="46.5" x14ac:dyDescent="0.25">
      <c r="A1179" s="1402" t="s">
        <v>23428</v>
      </c>
      <c r="B1179" s="1421"/>
      <c r="C1179" s="1421"/>
      <c r="D1179" s="1421"/>
    </row>
    <row r="1180" spans="1:4" x14ac:dyDescent="0.25">
      <c r="A1180" s="1402" t="s">
        <v>17522</v>
      </c>
      <c r="B1180" s="1421"/>
      <c r="C1180" s="1421"/>
      <c r="D1180" s="1421"/>
    </row>
    <row r="1181" spans="1:4" ht="62" x14ac:dyDescent="0.25">
      <c r="A1181" s="1402" t="s">
        <v>17523</v>
      </c>
      <c r="B1181" s="1421"/>
      <c r="C1181" s="1421"/>
      <c r="D1181" s="1421"/>
    </row>
    <row r="1182" spans="1:4" x14ac:dyDescent="0.25">
      <c r="A1182" s="1402" t="s">
        <v>17524</v>
      </c>
      <c r="B1182" s="1421"/>
      <c r="C1182" s="1421"/>
      <c r="D1182" s="1421"/>
    </row>
    <row r="1183" spans="1:4" ht="31" x14ac:dyDescent="0.25">
      <c r="A1183" s="1402" t="s">
        <v>17525</v>
      </c>
      <c r="B1183" s="1421"/>
      <c r="C1183" s="1421"/>
      <c r="D1183" s="1421"/>
    </row>
    <row r="1184" spans="1:4" ht="31" x14ac:dyDescent="0.25">
      <c r="A1184" s="1402" t="s">
        <v>17526</v>
      </c>
      <c r="B1184" s="1421"/>
      <c r="C1184" s="1421"/>
      <c r="D1184" s="1421"/>
    </row>
    <row r="1185" spans="1:4" x14ac:dyDescent="0.25">
      <c r="A1185" s="1402" t="s">
        <v>17527</v>
      </c>
      <c r="B1185" s="1421"/>
      <c r="C1185" s="1421"/>
      <c r="D1185" s="1421"/>
    </row>
    <row r="1186" spans="1:4" x14ac:dyDescent="0.25">
      <c r="A1186" s="1402" t="s">
        <v>17528</v>
      </c>
      <c r="B1186" s="1421"/>
      <c r="C1186" s="1421"/>
      <c r="D1186" s="1421"/>
    </row>
    <row r="1187" spans="1:4" x14ac:dyDescent="0.25">
      <c r="A1187" s="1402" t="s">
        <v>17529</v>
      </c>
      <c r="B1187" s="1421"/>
      <c r="C1187" s="1421"/>
      <c r="D1187" s="1421"/>
    </row>
    <row r="1188" spans="1:4" x14ac:dyDescent="0.25">
      <c r="A1188" s="1402" t="s">
        <v>17530</v>
      </c>
      <c r="B1188" s="1421"/>
      <c r="C1188" s="1421"/>
      <c r="D1188" s="1421"/>
    </row>
    <row r="1189" spans="1:4" x14ac:dyDescent="0.25">
      <c r="A1189" s="1402" t="s">
        <v>17531</v>
      </c>
      <c r="B1189" s="1421"/>
      <c r="C1189" s="1421"/>
      <c r="D1189" s="1421"/>
    </row>
    <row r="1190" spans="1:4" x14ac:dyDescent="0.25">
      <c r="A1190" s="1402" t="s">
        <v>17532</v>
      </c>
      <c r="B1190" s="1421"/>
      <c r="C1190" s="1421"/>
      <c r="D1190" s="1421"/>
    </row>
    <row r="1191" spans="1:4" x14ac:dyDescent="0.25">
      <c r="A1191" s="1402" t="s">
        <v>17533</v>
      </c>
      <c r="B1191" s="1421"/>
      <c r="C1191" s="1421"/>
      <c r="D1191" s="1421"/>
    </row>
    <row r="1192" spans="1:4" x14ac:dyDescent="0.25">
      <c r="A1192" s="1402" t="s">
        <v>23429</v>
      </c>
      <c r="B1192" s="1421"/>
      <c r="C1192" s="1421"/>
      <c r="D1192" s="1421"/>
    </row>
    <row r="1193" spans="1:4" ht="31" x14ac:dyDescent="0.25">
      <c r="A1193" s="1402" t="s">
        <v>23430</v>
      </c>
      <c r="B1193" s="1421"/>
      <c r="C1193" s="1421"/>
      <c r="D1193" s="1421"/>
    </row>
    <row r="1194" spans="1:4" x14ac:dyDescent="0.25">
      <c r="A1194" s="1402" t="s">
        <v>17534</v>
      </c>
      <c r="B1194" s="1421"/>
      <c r="C1194" s="1421"/>
      <c r="D1194" s="1421"/>
    </row>
    <row r="1195" spans="1:4" x14ac:dyDescent="0.25">
      <c r="A1195" s="1402" t="s">
        <v>17535</v>
      </c>
      <c r="B1195" s="1421"/>
      <c r="C1195" s="1421"/>
      <c r="D1195" s="1421"/>
    </row>
    <row r="1196" spans="1:4" ht="31" x14ac:dyDescent="0.25">
      <c r="A1196" s="1402" t="s">
        <v>17536</v>
      </c>
      <c r="B1196" s="1421"/>
      <c r="C1196" s="1421"/>
      <c r="D1196" s="1421"/>
    </row>
    <row r="1197" spans="1:4" ht="31" x14ac:dyDescent="0.25">
      <c r="A1197" s="1402" t="s">
        <v>17537</v>
      </c>
      <c r="B1197" s="1421"/>
      <c r="C1197" s="1421"/>
      <c r="D1197" s="1421"/>
    </row>
    <row r="1198" spans="1:4" ht="46.5" x14ac:dyDescent="0.25">
      <c r="A1198" s="1402" t="s">
        <v>17538</v>
      </c>
      <c r="B1198" s="1421"/>
      <c r="C1198" s="1421"/>
      <c r="D1198" s="1421"/>
    </row>
    <row r="1199" spans="1:4" x14ac:dyDescent="0.25">
      <c r="A1199" s="1402" t="s">
        <v>17539</v>
      </c>
      <c r="B1199" s="1421"/>
      <c r="C1199" s="1421"/>
      <c r="D1199" s="1421"/>
    </row>
    <row r="1200" spans="1:4" ht="31" x14ac:dyDescent="0.25">
      <c r="A1200" s="1402" t="s">
        <v>17540</v>
      </c>
      <c r="B1200" s="1421"/>
      <c r="C1200" s="1421"/>
      <c r="D1200" s="1421"/>
    </row>
    <row r="1201" spans="2:4" x14ac:dyDescent="0.25">
      <c r="B1201" s="1421"/>
      <c r="C1201" s="1421"/>
      <c r="D1201" s="1421"/>
    </row>
  </sheetData>
  <pageMargins left="0.7" right="0.7" top="0.78740157499999996" bottom="0.78740157499999996"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List64">
    <tabColor theme="0" tint="-0.34998626667073579"/>
  </sheetPr>
  <dimension ref="A2:A2157"/>
  <sheetViews>
    <sheetView zoomScaleNormal="100" zoomScaleSheetLayoutView="100" workbookViewId="0"/>
  </sheetViews>
  <sheetFormatPr defaultRowHeight="15.5" x14ac:dyDescent="0.25"/>
  <cols>
    <col min="1" max="1" width="101.1796875" style="887" customWidth="1"/>
  </cols>
  <sheetData>
    <row r="2" spans="1:1" ht="17.5" x14ac:dyDescent="0.25">
      <c r="A2" s="886" t="s">
        <v>4757</v>
      </c>
    </row>
    <row r="6" spans="1:1" x14ac:dyDescent="0.25">
      <c r="A6" s="887" t="s">
        <v>4758</v>
      </c>
    </row>
    <row r="8" spans="1:1" x14ac:dyDescent="0.25">
      <c r="A8" s="887" t="s">
        <v>4759</v>
      </c>
    </row>
    <row r="10" spans="1:1" ht="15" x14ac:dyDescent="0.25">
      <c r="A10" s="888" t="s">
        <v>4760</v>
      </c>
    </row>
    <row r="11" spans="1:1" ht="15" x14ac:dyDescent="0.25">
      <c r="A11" s="888" t="s">
        <v>4761</v>
      </c>
    </row>
    <row r="12" spans="1:1" ht="15" x14ac:dyDescent="0.25">
      <c r="A12" s="888" t="s">
        <v>4762</v>
      </c>
    </row>
    <row r="13" spans="1:1" ht="15" x14ac:dyDescent="0.25">
      <c r="A13" s="888" t="s">
        <v>4763</v>
      </c>
    </row>
    <row r="14" spans="1:1" ht="15" x14ac:dyDescent="0.25">
      <c r="A14" s="888" t="s">
        <v>4764</v>
      </c>
    </row>
    <row r="15" spans="1:1" ht="15" x14ac:dyDescent="0.25">
      <c r="A15" s="888" t="s">
        <v>4765</v>
      </c>
    </row>
    <row r="17" spans="1:1" x14ac:dyDescent="0.25">
      <c r="A17" s="887" t="s">
        <v>4766</v>
      </c>
    </row>
    <row r="18" spans="1:1" x14ac:dyDescent="0.25">
      <c r="A18" s="887" t="s">
        <v>4767</v>
      </c>
    </row>
    <row r="21" spans="1:1" ht="31" x14ac:dyDescent="0.25">
      <c r="A21" s="887" t="s">
        <v>4768</v>
      </c>
    </row>
    <row r="24" spans="1:1" x14ac:dyDescent="0.25">
      <c r="A24" s="887" t="s">
        <v>3585</v>
      </c>
    </row>
    <row r="26" spans="1:1" x14ac:dyDescent="0.25">
      <c r="A26" s="887" t="s">
        <v>4769</v>
      </c>
    </row>
    <row r="28" spans="1:1" x14ac:dyDescent="0.25">
      <c r="A28" s="887" t="s">
        <v>1744</v>
      </c>
    </row>
    <row r="30" spans="1:1" x14ac:dyDescent="0.25">
      <c r="A30" s="887" t="s">
        <v>4770</v>
      </c>
    </row>
    <row r="32" spans="1:1" x14ac:dyDescent="0.25">
      <c r="A32" s="887" t="s">
        <v>3443</v>
      </c>
    </row>
    <row r="34" spans="1:1" x14ac:dyDescent="0.25">
      <c r="A34" s="887" t="s">
        <v>3465</v>
      </c>
    </row>
    <row r="36" spans="1:1" ht="77.5" x14ac:dyDescent="0.25">
      <c r="A36" s="887" t="s">
        <v>4771</v>
      </c>
    </row>
    <row r="38" spans="1:1" ht="31" x14ac:dyDescent="0.25">
      <c r="A38" s="887" t="s">
        <v>4772</v>
      </c>
    </row>
    <row r="40" spans="1:1" ht="46.5" x14ac:dyDescent="0.25">
      <c r="A40" s="887" t="s">
        <v>4773</v>
      </c>
    </row>
    <row r="43" spans="1:1" x14ac:dyDescent="0.25">
      <c r="A43" s="887" t="s">
        <v>3467</v>
      </c>
    </row>
    <row r="45" spans="1:1" x14ac:dyDescent="0.25">
      <c r="A45" s="887" t="s">
        <v>4774</v>
      </c>
    </row>
    <row r="47" spans="1:1" ht="31" x14ac:dyDescent="0.25">
      <c r="A47" s="887" t="s">
        <v>4775</v>
      </c>
    </row>
    <row r="49" spans="1:1" ht="31" x14ac:dyDescent="0.25">
      <c r="A49" s="887" t="s">
        <v>4776</v>
      </c>
    </row>
    <row r="51" spans="1:1" x14ac:dyDescent="0.25">
      <c r="A51" s="887" t="s">
        <v>4777</v>
      </c>
    </row>
    <row r="53" spans="1:1" ht="46.5" x14ac:dyDescent="0.25">
      <c r="A53" s="887" t="s">
        <v>4778</v>
      </c>
    </row>
    <row r="55" spans="1:1" ht="31" x14ac:dyDescent="0.25">
      <c r="A55" s="887" t="s">
        <v>4779</v>
      </c>
    </row>
    <row r="57" spans="1:1" ht="31" x14ac:dyDescent="0.25">
      <c r="A57" s="887" t="s">
        <v>4780</v>
      </c>
    </row>
    <row r="59" spans="1:1" ht="46.5" x14ac:dyDescent="0.25">
      <c r="A59" s="887" t="s">
        <v>4781</v>
      </c>
    </row>
    <row r="61" spans="1:1" x14ac:dyDescent="0.25">
      <c r="A61" s="887" t="s">
        <v>4782</v>
      </c>
    </row>
    <row r="63" spans="1:1" x14ac:dyDescent="0.25">
      <c r="A63" s="887" t="s">
        <v>4783</v>
      </c>
    </row>
    <row r="65" spans="1:1" ht="46.5" x14ac:dyDescent="0.25">
      <c r="A65" s="887" t="s">
        <v>4784</v>
      </c>
    </row>
    <row r="67" spans="1:1" ht="31" x14ac:dyDescent="0.25">
      <c r="A67" s="887" t="s">
        <v>4785</v>
      </c>
    </row>
    <row r="69" spans="1:1" ht="46.5" x14ac:dyDescent="0.25">
      <c r="A69" s="887" t="s">
        <v>4786</v>
      </c>
    </row>
    <row r="71" spans="1:1" ht="31" x14ac:dyDescent="0.25">
      <c r="A71" s="887" t="s">
        <v>4787</v>
      </c>
    </row>
    <row r="73" spans="1:1" ht="31" x14ac:dyDescent="0.25">
      <c r="A73" s="887" t="s">
        <v>4788</v>
      </c>
    </row>
    <row r="75" spans="1:1" ht="46.5" x14ac:dyDescent="0.25">
      <c r="A75" s="887" t="s">
        <v>4789</v>
      </c>
    </row>
    <row r="78" spans="1:1" x14ac:dyDescent="0.25">
      <c r="A78" s="887" t="s">
        <v>4790</v>
      </c>
    </row>
    <row r="80" spans="1:1" x14ac:dyDescent="0.25">
      <c r="A80" s="887" t="s">
        <v>4791</v>
      </c>
    </row>
    <row r="82" spans="1:1" x14ac:dyDescent="0.25">
      <c r="A82" s="887" t="s">
        <v>3254</v>
      </c>
    </row>
    <row r="83" spans="1:1" x14ac:dyDescent="0.25">
      <c r="A83" s="887" t="s">
        <v>4792</v>
      </c>
    </row>
    <row r="85" spans="1:1" ht="46.5" x14ac:dyDescent="0.25">
      <c r="A85" s="887" t="s">
        <v>4793</v>
      </c>
    </row>
    <row r="87" spans="1:1" ht="31" x14ac:dyDescent="0.25">
      <c r="A87" s="887" t="s">
        <v>4794</v>
      </c>
    </row>
    <row r="90" spans="1:1" x14ac:dyDescent="0.25">
      <c r="A90" s="887" t="s">
        <v>3048</v>
      </c>
    </row>
    <row r="91" spans="1:1" x14ac:dyDescent="0.25">
      <c r="A91" s="887" t="s">
        <v>4795</v>
      </c>
    </row>
    <row r="93" spans="1:1" ht="31" x14ac:dyDescent="0.25">
      <c r="A93" s="887" t="s">
        <v>4796</v>
      </c>
    </row>
    <row r="95" spans="1:1" ht="46.5" x14ac:dyDescent="0.25">
      <c r="A95" s="887" t="s">
        <v>4797</v>
      </c>
    </row>
    <row r="97" spans="1:1" ht="31" x14ac:dyDescent="0.25">
      <c r="A97" s="887" t="s">
        <v>4798</v>
      </c>
    </row>
    <row r="99" spans="1:1" ht="46.5" x14ac:dyDescent="0.25">
      <c r="A99" s="887" t="s">
        <v>4799</v>
      </c>
    </row>
    <row r="101" spans="1:1" ht="46.5" x14ac:dyDescent="0.25">
      <c r="A101" s="887" t="s">
        <v>4800</v>
      </c>
    </row>
    <row r="103" spans="1:1" ht="31" x14ac:dyDescent="0.25">
      <c r="A103" s="887" t="s">
        <v>4801</v>
      </c>
    </row>
    <row r="105" spans="1:1" ht="31" x14ac:dyDescent="0.25">
      <c r="A105" s="887" t="s">
        <v>4802</v>
      </c>
    </row>
    <row r="107" spans="1:1" x14ac:dyDescent="0.25">
      <c r="A107" s="887" t="s">
        <v>4803</v>
      </c>
    </row>
    <row r="109" spans="1:1" x14ac:dyDescent="0.25">
      <c r="A109" s="887" t="s">
        <v>4804</v>
      </c>
    </row>
    <row r="111" spans="1:1" x14ac:dyDescent="0.25">
      <c r="A111" s="887" t="s">
        <v>4805</v>
      </c>
    </row>
    <row r="113" spans="1:1" x14ac:dyDescent="0.25">
      <c r="A113" s="887" t="s">
        <v>4806</v>
      </c>
    </row>
    <row r="115" spans="1:1" ht="31" x14ac:dyDescent="0.25">
      <c r="A115" s="887" t="s">
        <v>4807</v>
      </c>
    </row>
    <row r="117" spans="1:1" ht="31" x14ac:dyDescent="0.25">
      <c r="A117" s="887" t="s">
        <v>4808</v>
      </c>
    </row>
    <row r="119" spans="1:1" ht="46.5" x14ac:dyDescent="0.25">
      <c r="A119" s="887" t="s">
        <v>4809</v>
      </c>
    </row>
    <row r="121" spans="1:1" ht="31" x14ac:dyDescent="0.25">
      <c r="A121" s="887" t="s">
        <v>4810</v>
      </c>
    </row>
    <row r="123" spans="1:1" ht="31" x14ac:dyDescent="0.25">
      <c r="A123" s="887" t="s">
        <v>4811</v>
      </c>
    </row>
    <row r="125" spans="1:1" x14ac:dyDescent="0.25">
      <c r="A125" s="887" t="s">
        <v>4812</v>
      </c>
    </row>
    <row r="128" spans="1:1" x14ac:dyDescent="0.25">
      <c r="A128" s="887" t="s">
        <v>3545</v>
      </c>
    </row>
    <row r="129" spans="1:1" x14ac:dyDescent="0.25">
      <c r="A129" s="887" t="s">
        <v>4813</v>
      </c>
    </row>
    <row r="131" spans="1:1" ht="31" x14ac:dyDescent="0.25">
      <c r="A131" s="887" t="s">
        <v>4814</v>
      </c>
    </row>
    <row r="133" spans="1:1" ht="46.5" x14ac:dyDescent="0.25">
      <c r="A133" s="887" t="s">
        <v>4815</v>
      </c>
    </row>
    <row r="135" spans="1:1" x14ac:dyDescent="0.25">
      <c r="A135" s="887" t="s">
        <v>4816</v>
      </c>
    </row>
    <row r="137" spans="1:1" ht="46.5" x14ac:dyDescent="0.25">
      <c r="A137" s="887" t="s">
        <v>4817</v>
      </c>
    </row>
    <row r="139" spans="1:1" x14ac:dyDescent="0.25">
      <c r="A139" s="887" t="s">
        <v>4818</v>
      </c>
    </row>
    <row r="141" spans="1:1" ht="31" x14ac:dyDescent="0.25">
      <c r="A141" s="887" t="s">
        <v>4819</v>
      </c>
    </row>
    <row r="144" spans="1:1" x14ac:dyDescent="0.25">
      <c r="A144" s="887" t="s">
        <v>2713</v>
      </c>
    </row>
    <row r="145" spans="1:1" x14ac:dyDescent="0.25">
      <c r="A145" s="887" t="s">
        <v>4820</v>
      </c>
    </row>
    <row r="147" spans="1:1" ht="46.5" x14ac:dyDescent="0.25">
      <c r="A147" s="887" t="s">
        <v>4821</v>
      </c>
    </row>
    <row r="149" spans="1:1" ht="46.5" x14ac:dyDescent="0.25">
      <c r="A149" s="887" t="s">
        <v>4822</v>
      </c>
    </row>
    <row r="151" spans="1:1" ht="46.5" x14ac:dyDescent="0.25">
      <c r="A151" s="887" t="s">
        <v>4823</v>
      </c>
    </row>
    <row r="154" spans="1:1" x14ac:dyDescent="0.25">
      <c r="A154" s="887" t="s">
        <v>3067</v>
      </c>
    </row>
    <row r="155" spans="1:1" x14ac:dyDescent="0.25">
      <c r="A155" s="887" t="s">
        <v>4824</v>
      </c>
    </row>
    <row r="157" spans="1:1" ht="31" x14ac:dyDescent="0.25">
      <c r="A157" s="887" t="s">
        <v>4825</v>
      </c>
    </row>
    <row r="159" spans="1:1" ht="31" x14ac:dyDescent="0.25">
      <c r="A159" s="887" t="s">
        <v>4826</v>
      </c>
    </row>
    <row r="161" spans="1:1" ht="31" x14ac:dyDescent="0.25">
      <c r="A161" s="887" t="s">
        <v>4827</v>
      </c>
    </row>
    <row r="163" spans="1:1" ht="62" x14ac:dyDescent="0.25">
      <c r="A163" s="887" t="s">
        <v>4828</v>
      </c>
    </row>
    <row r="165" spans="1:1" ht="31" x14ac:dyDescent="0.25">
      <c r="A165" s="887" t="s">
        <v>4829</v>
      </c>
    </row>
    <row r="167" spans="1:1" x14ac:dyDescent="0.25">
      <c r="A167" s="887" t="s">
        <v>4830</v>
      </c>
    </row>
    <row r="169" spans="1:1" ht="31" x14ac:dyDescent="0.25">
      <c r="A169" s="887" t="s">
        <v>4831</v>
      </c>
    </row>
    <row r="172" spans="1:1" x14ac:dyDescent="0.25">
      <c r="A172" s="887" t="s">
        <v>2726</v>
      </c>
    </row>
    <row r="173" spans="1:1" x14ac:dyDescent="0.25">
      <c r="A173" s="887" t="s">
        <v>4832</v>
      </c>
    </row>
    <row r="175" spans="1:1" ht="31" x14ac:dyDescent="0.25">
      <c r="A175" s="887" t="s">
        <v>4833</v>
      </c>
    </row>
    <row r="177" spans="1:1" ht="31" x14ac:dyDescent="0.25">
      <c r="A177" s="887" t="s">
        <v>4834</v>
      </c>
    </row>
    <row r="179" spans="1:1" x14ac:dyDescent="0.25">
      <c r="A179" s="887" t="s">
        <v>4835</v>
      </c>
    </row>
    <row r="182" spans="1:1" x14ac:dyDescent="0.25">
      <c r="A182" s="887" t="s">
        <v>3066</v>
      </c>
    </row>
    <row r="183" spans="1:1" x14ac:dyDescent="0.25">
      <c r="A183" s="887" t="s">
        <v>4836</v>
      </c>
    </row>
    <row r="185" spans="1:1" ht="46.5" x14ac:dyDescent="0.25">
      <c r="A185" s="887" t="s">
        <v>4837</v>
      </c>
    </row>
    <row r="187" spans="1:1" ht="46.5" x14ac:dyDescent="0.25">
      <c r="A187" s="887" t="s">
        <v>4838</v>
      </c>
    </row>
    <row r="189" spans="1:1" ht="93" x14ac:dyDescent="0.25">
      <c r="A189" s="887" t="s">
        <v>4839</v>
      </c>
    </row>
    <row r="191" spans="1:1" ht="46.5" x14ac:dyDescent="0.25">
      <c r="A191" s="887" t="s">
        <v>4840</v>
      </c>
    </row>
    <row r="193" spans="1:1" ht="31" x14ac:dyDescent="0.25">
      <c r="A193" s="887" t="s">
        <v>4841</v>
      </c>
    </row>
    <row r="196" spans="1:1" x14ac:dyDescent="0.25">
      <c r="A196" s="887" t="s">
        <v>4842</v>
      </c>
    </row>
    <row r="198" spans="1:1" x14ac:dyDescent="0.25">
      <c r="A198" s="887" t="s">
        <v>4843</v>
      </c>
    </row>
    <row r="200" spans="1:1" x14ac:dyDescent="0.25">
      <c r="A200" s="887" t="s">
        <v>3245</v>
      </c>
    </row>
    <row r="201" spans="1:1" x14ac:dyDescent="0.25">
      <c r="A201" s="887" t="s">
        <v>4844</v>
      </c>
    </row>
    <row r="203" spans="1:1" ht="46.5" x14ac:dyDescent="0.25">
      <c r="A203" s="887" t="s">
        <v>4845</v>
      </c>
    </row>
    <row r="206" spans="1:1" x14ac:dyDescent="0.25">
      <c r="A206" s="887" t="s">
        <v>3824</v>
      </c>
    </row>
    <row r="207" spans="1:1" x14ac:dyDescent="0.25">
      <c r="A207" s="887" t="s">
        <v>4846</v>
      </c>
    </row>
    <row r="210" spans="1:1" ht="77.5" x14ac:dyDescent="0.25">
      <c r="A210" s="887" t="s">
        <v>4847</v>
      </c>
    </row>
    <row r="212" spans="1:1" ht="46.5" x14ac:dyDescent="0.25">
      <c r="A212" s="887" t="s">
        <v>4848</v>
      </c>
    </row>
    <row r="214" spans="1:1" ht="46.5" x14ac:dyDescent="0.25">
      <c r="A214" s="887" t="s">
        <v>4849</v>
      </c>
    </row>
    <row r="216" spans="1:1" ht="77.5" x14ac:dyDescent="0.25">
      <c r="A216" s="887" t="s">
        <v>4850</v>
      </c>
    </row>
    <row r="219" spans="1:1" x14ac:dyDescent="0.25">
      <c r="A219" s="887" t="s">
        <v>3748</v>
      </c>
    </row>
    <row r="220" spans="1:1" x14ac:dyDescent="0.25">
      <c r="A220" s="887" t="s">
        <v>4851</v>
      </c>
    </row>
    <row r="222" spans="1:1" x14ac:dyDescent="0.25">
      <c r="A222" s="887" t="s">
        <v>4852</v>
      </c>
    </row>
    <row r="224" spans="1:1" x14ac:dyDescent="0.25">
      <c r="A224" s="887" t="s">
        <v>4853</v>
      </c>
    </row>
    <row r="226" spans="1:1" ht="46.5" x14ac:dyDescent="0.25">
      <c r="A226" s="887" t="s">
        <v>4854</v>
      </c>
    </row>
    <row r="228" spans="1:1" ht="31" x14ac:dyDescent="0.25">
      <c r="A228" s="887" t="s">
        <v>4855</v>
      </c>
    </row>
    <row r="231" spans="1:1" x14ac:dyDescent="0.25">
      <c r="A231" s="887" t="s">
        <v>3665</v>
      </c>
    </row>
    <row r="232" spans="1:1" x14ac:dyDescent="0.25">
      <c r="A232" s="887" t="s">
        <v>4856</v>
      </c>
    </row>
    <row r="234" spans="1:1" ht="46.5" x14ac:dyDescent="0.25">
      <c r="A234" s="887" t="s">
        <v>4857</v>
      </c>
    </row>
    <row r="237" spans="1:1" x14ac:dyDescent="0.25">
      <c r="A237" s="887" t="s">
        <v>4858</v>
      </c>
    </row>
    <row r="239" spans="1:1" x14ac:dyDescent="0.25">
      <c r="A239" s="887" t="s">
        <v>4859</v>
      </c>
    </row>
    <row r="241" spans="1:1" x14ac:dyDescent="0.25">
      <c r="A241" s="887" t="s">
        <v>3982</v>
      </c>
    </row>
    <row r="242" spans="1:1" x14ac:dyDescent="0.25">
      <c r="A242" s="887" t="s">
        <v>4860</v>
      </c>
    </row>
    <row r="244" spans="1:1" ht="62" x14ac:dyDescent="0.25">
      <c r="A244" s="887" t="s">
        <v>4861</v>
      </c>
    </row>
    <row r="246" spans="1:1" ht="46.5" x14ac:dyDescent="0.25">
      <c r="A246" s="887" t="s">
        <v>4862</v>
      </c>
    </row>
    <row r="249" spans="1:1" x14ac:dyDescent="0.25">
      <c r="A249" s="887" t="s">
        <v>3831</v>
      </c>
    </row>
    <row r="250" spans="1:1" x14ac:dyDescent="0.25">
      <c r="A250" s="887" t="s">
        <v>4863</v>
      </c>
    </row>
    <row r="252" spans="1:1" ht="46.5" x14ac:dyDescent="0.25">
      <c r="A252" s="887" t="s">
        <v>4864</v>
      </c>
    </row>
    <row r="254" spans="1:1" ht="46.5" x14ac:dyDescent="0.25">
      <c r="A254" s="887" t="s">
        <v>4865</v>
      </c>
    </row>
    <row r="256" spans="1:1" ht="46.5" x14ac:dyDescent="0.25">
      <c r="A256" s="887" t="s">
        <v>4866</v>
      </c>
    </row>
    <row r="258" spans="1:1" ht="31" x14ac:dyDescent="0.25">
      <c r="A258" s="887" t="s">
        <v>4867</v>
      </c>
    </row>
    <row r="260" spans="1:1" ht="31" x14ac:dyDescent="0.25">
      <c r="A260" s="887" t="s">
        <v>4868</v>
      </c>
    </row>
    <row r="262" spans="1:1" ht="31" x14ac:dyDescent="0.25">
      <c r="A262" s="887" t="s">
        <v>4869</v>
      </c>
    </row>
    <row r="264" spans="1:1" ht="31" x14ac:dyDescent="0.25">
      <c r="A264" s="887" t="s">
        <v>4870</v>
      </c>
    </row>
    <row r="266" spans="1:1" ht="31" x14ac:dyDescent="0.25">
      <c r="A266" s="887" t="s">
        <v>4871</v>
      </c>
    </row>
    <row r="269" spans="1:1" x14ac:dyDescent="0.25">
      <c r="A269" s="887" t="s">
        <v>3395</v>
      </c>
    </row>
    <row r="270" spans="1:1" x14ac:dyDescent="0.25">
      <c r="A270" s="887" t="s">
        <v>3812</v>
      </c>
    </row>
    <row r="272" spans="1:1" ht="46.5" x14ac:dyDescent="0.25">
      <c r="A272" s="887" t="s">
        <v>4872</v>
      </c>
    </row>
    <row r="274" spans="1:1" ht="31" x14ac:dyDescent="0.25">
      <c r="A274" s="887" t="s">
        <v>4873</v>
      </c>
    </row>
    <row r="276" spans="1:1" ht="62" x14ac:dyDescent="0.25">
      <c r="A276" s="887" t="s">
        <v>4874</v>
      </c>
    </row>
    <row r="279" spans="1:1" x14ac:dyDescent="0.25">
      <c r="A279" s="887" t="s">
        <v>4875</v>
      </c>
    </row>
    <row r="281" spans="1:1" x14ac:dyDescent="0.25">
      <c r="A281" s="887" t="s">
        <v>4876</v>
      </c>
    </row>
    <row r="283" spans="1:1" x14ac:dyDescent="0.25">
      <c r="A283" s="887" t="s">
        <v>2728</v>
      </c>
    </row>
    <row r="284" spans="1:1" x14ac:dyDescent="0.25">
      <c r="A284" s="887" t="s">
        <v>4877</v>
      </c>
    </row>
    <row r="286" spans="1:1" ht="62" x14ac:dyDescent="0.25">
      <c r="A286" s="887" t="s">
        <v>4878</v>
      </c>
    </row>
    <row r="288" spans="1:1" x14ac:dyDescent="0.25">
      <c r="A288" s="887" t="s">
        <v>4879</v>
      </c>
    </row>
    <row r="290" spans="1:1" ht="31" x14ac:dyDescent="0.25">
      <c r="A290" s="887" t="s">
        <v>4880</v>
      </c>
    </row>
    <row r="292" spans="1:1" ht="31" x14ac:dyDescent="0.25">
      <c r="A292" s="887" t="s">
        <v>4881</v>
      </c>
    </row>
    <row r="295" spans="1:1" x14ac:dyDescent="0.25">
      <c r="A295" s="887" t="s">
        <v>1666</v>
      </c>
    </row>
    <row r="296" spans="1:1" x14ac:dyDescent="0.25">
      <c r="A296" s="887" t="s">
        <v>4882</v>
      </c>
    </row>
    <row r="297" spans="1:1" x14ac:dyDescent="0.25">
      <c r="A297" s="887" t="s">
        <v>4883</v>
      </c>
    </row>
    <row r="299" spans="1:1" ht="31" x14ac:dyDescent="0.25">
      <c r="A299" s="887" t="s">
        <v>4884</v>
      </c>
    </row>
    <row r="301" spans="1:1" x14ac:dyDescent="0.25">
      <c r="A301" s="887" t="s">
        <v>4885</v>
      </c>
    </row>
    <row r="303" spans="1:1" x14ac:dyDescent="0.25">
      <c r="A303" s="887" t="s">
        <v>4886</v>
      </c>
    </row>
    <row r="305" spans="1:1" ht="62" x14ac:dyDescent="0.25">
      <c r="A305" s="887" t="s">
        <v>4887</v>
      </c>
    </row>
    <row r="307" spans="1:1" ht="31" x14ac:dyDescent="0.25">
      <c r="A307" s="887" t="s">
        <v>4888</v>
      </c>
    </row>
    <row r="309" spans="1:1" x14ac:dyDescent="0.25">
      <c r="A309" s="887" t="s">
        <v>4889</v>
      </c>
    </row>
    <row r="311" spans="1:1" x14ac:dyDescent="0.25">
      <c r="A311" s="887" t="s">
        <v>4890</v>
      </c>
    </row>
    <row r="313" spans="1:1" x14ac:dyDescent="0.25">
      <c r="A313" s="887" t="s">
        <v>4891</v>
      </c>
    </row>
    <row r="315" spans="1:1" ht="31" x14ac:dyDescent="0.25">
      <c r="A315" s="887" t="s">
        <v>4892</v>
      </c>
    </row>
    <row r="317" spans="1:1" ht="31" x14ac:dyDescent="0.25">
      <c r="A317" s="887" t="s">
        <v>4893</v>
      </c>
    </row>
    <row r="319" spans="1:1" x14ac:dyDescent="0.25">
      <c r="A319" s="887" t="s">
        <v>4894</v>
      </c>
    </row>
    <row r="321" spans="1:1" x14ac:dyDescent="0.25">
      <c r="A321" s="887" t="s">
        <v>4895</v>
      </c>
    </row>
    <row r="323" spans="1:1" x14ac:dyDescent="0.25">
      <c r="A323" s="887" t="s">
        <v>4896</v>
      </c>
    </row>
    <row r="325" spans="1:1" x14ac:dyDescent="0.25">
      <c r="A325" s="887" t="s">
        <v>4897</v>
      </c>
    </row>
    <row r="327" spans="1:1" x14ac:dyDescent="0.25">
      <c r="A327" s="887" t="s">
        <v>4898</v>
      </c>
    </row>
    <row r="329" spans="1:1" x14ac:dyDescent="0.25">
      <c r="A329" s="887" t="s">
        <v>4899</v>
      </c>
    </row>
    <row r="331" spans="1:1" x14ac:dyDescent="0.25">
      <c r="A331" s="887" t="s">
        <v>4900</v>
      </c>
    </row>
    <row r="333" spans="1:1" ht="46.5" x14ac:dyDescent="0.25">
      <c r="A333" s="887" t="s">
        <v>4901</v>
      </c>
    </row>
    <row r="335" spans="1:1" ht="31" x14ac:dyDescent="0.25">
      <c r="A335" s="887" t="s">
        <v>4902</v>
      </c>
    </row>
    <row r="337" spans="1:1" ht="31" x14ac:dyDescent="0.25">
      <c r="A337" s="887" t="s">
        <v>4903</v>
      </c>
    </row>
    <row r="340" spans="1:1" x14ac:dyDescent="0.25">
      <c r="A340" s="887" t="s">
        <v>3800</v>
      </c>
    </row>
    <row r="341" spans="1:1" x14ac:dyDescent="0.25">
      <c r="A341" s="887" t="s">
        <v>4904</v>
      </c>
    </row>
    <row r="343" spans="1:1" ht="31" x14ac:dyDescent="0.25">
      <c r="A343" s="887" t="s">
        <v>4905</v>
      </c>
    </row>
    <row r="345" spans="1:1" ht="31" x14ac:dyDescent="0.25">
      <c r="A345" s="887" t="s">
        <v>4906</v>
      </c>
    </row>
    <row r="347" spans="1:1" x14ac:dyDescent="0.25">
      <c r="A347" s="887" t="s">
        <v>4907</v>
      </c>
    </row>
    <row r="349" spans="1:1" x14ac:dyDescent="0.25">
      <c r="A349" s="887" t="s">
        <v>4908</v>
      </c>
    </row>
    <row r="351" spans="1:1" x14ac:dyDescent="0.25">
      <c r="A351" s="887" t="s">
        <v>4909</v>
      </c>
    </row>
    <row r="353" spans="1:1" x14ac:dyDescent="0.25">
      <c r="A353" s="887" t="s">
        <v>4910</v>
      </c>
    </row>
    <row r="355" spans="1:1" ht="31" x14ac:dyDescent="0.25">
      <c r="A355" s="887" t="s">
        <v>4911</v>
      </c>
    </row>
    <row r="357" spans="1:1" ht="31" x14ac:dyDescent="0.25">
      <c r="A357" s="887" t="s">
        <v>4912</v>
      </c>
    </row>
    <row r="360" spans="1:1" x14ac:dyDescent="0.25">
      <c r="A360" s="887" t="s">
        <v>4913</v>
      </c>
    </row>
    <row r="362" spans="1:1" x14ac:dyDescent="0.25">
      <c r="A362" s="887" t="s">
        <v>4914</v>
      </c>
    </row>
    <row r="364" spans="1:1" x14ac:dyDescent="0.25">
      <c r="A364" s="887" t="s">
        <v>3801</v>
      </c>
    </row>
    <row r="365" spans="1:1" x14ac:dyDescent="0.25">
      <c r="A365" s="887" t="s">
        <v>4915</v>
      </c>
    </row>
    <row r="367" spans="1:1" x14ac:dyDescent="0.25">
      <c r="A367" s="887" t="s">
        <v>4916</v>
      </c>
    </row>
    <row r="369" spans="1:1" x14ac:dyDescent="0.25">
      <c r="A369" s="887" t="s">
        <v>4917</v>
      </c>
    </row>
    <row r="371" spans="1:1" x14ac:dyDescent="0.25">
      <c r="A371" s="887" t="s">
        <v>4918</v>
      </c>
    </row>
    <row r="373" spans="1:1" x14ac:dyDescent="0.25">
      <c r="A373" s="887" t="s">
        <v>4919</v>
      </c>
    </row>
    <row r="375" spans="1:1" x14ac:dyDescent="0.25">
      <c r="A375" s="887" t="s">
        <v>4920</v>
      </c>
    </row>
    <row r="377" spans="1:1" x14ac:dyDescent="0.25">
      <c r="A377" s="887" t="s">
        <v>4921</v>
      </c>
    </row>
    <row r="379" spans="1:1" x14ac:dyDescent="0.25">
      <c r="A379" s="887" t="s">
        <v>4922</v>
      </c>
    </row>
    <row r="381" spans="1:1" ht="31" x14ac:dyDescent="0.25">
      <c r="A381" s="887" t="s">
        <v>4923</v>
      </c>
    </row>
    <row r="384" spans="1:1" x14ac:dyDescent="0.25">
      <c r="A384" s="887" t="s">
        <v>4924</v>
      </c>
    </row>
    <row r="385" spans="1:1" x14ac:dyDescent="0.25">
      <c r="A385" s="887" t="s">
        <v>4925</v>
      </c>
    </row>
    <row r="387" spans="1:1" x14ac:dyDescent="0.25">
      <c r="A387" s="887" t="s">
        <v>4926</v>
      </c>
    </row>
    <row r="389" spans="1:1" x14ac:dyDescent="0.25">
      <c r="A389" s="887" t="s">
        <v>4927</v>
      </c>
    </row>
    <row r="391" spans="1:1" ht="62" x14ac:dyDescent="0.25">
      <c r="A391" s="887" t="s">
        <v>4928</v>
      </c>
    </row>
    <row r="393" spans="1:1" ht="31" x14ac:dyDescent="0.25">
      <c r="A393" s="887" t="s">
        <v>4929</v>
      </c>
    </row>
    <row r="395" spans="1:1" x14ac:dyDescent="0.25">
      <c r="A395" s="887" t="s">
        <v>4930</v>
      </c>
    </row>
    <row r="397" spans="1:1" ht="31" x14ac:dyDescent="0.25">
      <c r="A397" s="887" t="s">
        <v>4931</v>
      </c>
    </row>
    <row r="399" spans="1:1" x14ac:dyDescent="0.25">
      <c r="A399" s="887" t="s">
        <v>4932</v>
      </c>
    </row>
    <row r="401" spans="1:1" x14ac:dyDescent="0.25">
      <c r="A401" s="887" t="s">
        <v>4933</v>
      </c>
    </row>
    <row r="403" spans="1:1" ht="46.5" x14ac:dyDescent="0.25">
      <c r="A403" s="887" t="s">
        <v>4934</v>
      </c>
    </row>
    <row r="405" spans="1:1" ht="46.5" x14ac:dyDescent="0.25">
      <c r="A405" s="887" t="s">
        <v>4935</v>
      </c>
    </row>
    <row r="408" spans="1:1" x14ac:dyDescent="0.25">
      <c r="A408" s="887" t="s">
        <v>4936</v>
      </c>
    </row>
    <row r="409" spans="1:1" x14ac:dyDescent="0.25">
      <c r="A409" s="887" t="s">
        <v>4937</v>
      </c>
    </row>
    <row r="411" spans="1:1" ht="46.5" x14ac:dyDescent="0.25">
      <c r="A411" s="887" t="s">
        <v>4938</v>
      </c>
    </row>
    <row r="413" spans="1:1" ht="31" x14ac:dyDescent="0.25">
      <c r="A413" s="887" t="s">
        <v>4939</v>
      </c>
    </row>
    <row r="415" spans="1:1" x14ac:dyDescent="0.25">
      <c r="A415" s="887" t="s">
        <v>4940</v>
      </c>
    </row>
    <row r="417" spans="1:1" ht="62" x14ac:dyDescent="0.25">
      <c r="A417" s="887" t="s">
        <v>4941</v>
      </c>
    </row>
    <row r="419" spans="1:1" ht="46.5" x14ac:dyDescent="0.25">
      <c r="A419" s="887" t="s">
        <v>4942</v>
      </c>
    </row>
    <row r="421" spans="1:1" x14ac:dyDescent="0.25">
      <c r="A421" s="887" t="s">
        <v>4943</v>
      </c>
    </row>
    <row r="423" spans="1:1" ht="46.5" x14ac:dyDescent="0.25">
      <c r="A423" s="887" t="s">
        <v>4944</v>
      </c>
    </row>
    <row r="426" spans="1:1" x14ac:dyDescent="0.25">
      <c r="A426" s="887" t="s">
        <v>4945</v>
      </c>
    </row>
    <row r="427" spans="1:1" x14ac:dyDescent="0.25">
      <c r="A427" s="887" t="s">
        <v>4946</v>
      </c>
    </row>
    <row r="429" spans="1:1" ht="108.5" x14ac:dyDescent="0.25">
      <c r="A429" s="887" t="s">
        <v>4947</v>
      </c>
    </row>
    <row r="431" spans="1:1" x14ac:dyDescent="0.25">
      <c r="A431" s="887" t="s">
        <v>4948</v>
      </c>
    </row>
    <row r="433" spans="1:1" ht="31" x14ac:dyDescent="0.25">
      <c r="A433" s="887" t="s">
        <v>4949</v>
      </c>
    </row>
    <row r="435" spans="1:1" x14ac:dyDescent="0.25">
      <c r="A435" s="887" t="s">
        <v>4950</v>
      </c>
    </row>
    <row r="437" spans="1:1" x14ac:dyDescent="0.25">
      <c r="A437" s="887" t="s">
        <v>4951</v>
      </c>
    </row>
    <row r="439" spans="1:1" ht="31" x14ac:dyDescent="0.25">
      <c r="A439" s="887" t="s">
        <v>4952</v>
      </c>
    </row>
    <row r="441" spans="1:1" x14ac:dyDescent="0.25">
      <c r="A441" s="887" t="s">
        <v>4953</v>
      </c>
    </row>
    <row r="443" spans="1:1" x14ac:dyDescent="0.25">
      <c r="A443" s="887" t="s">
        <v>4954</v>
      </c>
    </row>
    <row r="445" spans="1:1" x14ac:dyDescent="0.25">
      <c r="A445" s="887" t="s">
        <v>4955</v>
      </c>
    </row>
    <row r="447" spans="1:1" x14ac:dyDescent="0.25">
      <c r="A447" s="887" t="s">
        <v>4956</v>
      </c>
    </row>
    <row r="449" spans="1:1" x14ac:dyDescent="0.25">
      <c r="A449" s="887" t="s">
        <v>4957</v>
      </c>
    </row>
    <row r="451" spans="1:1" x14ac:dyDescent="0.25">
      <c r="A451" s="887" t="s">
        <v>4958</v>
      </c>
    </row>
    <row r="453" spans="1:1" ht="31" x14ac:dyDescent="0.25">
      <c r="A453" s="887" t="s">
        <v>4959</v>
      </c>
    </row>
    <row r="455" spans="1:1" ht="62" x14ac:dyDescent="0.25">
      <c r="A455" s="887" t="s">
        <v>4960</v>
      </c>
    </row>
    <row r="457" spans="1:1" x14ac:dyDescent="0.25">
      <c r="A457" s="887" t="s">
        <v>4961</v>
      </c>
    </row>
    <row r="460" spans="1:1" x14ac:dyDescent="0.25">
      <c r="A460" s="887" t="s">
        <v>4962</v>
      </c>
    </row>
    <row r="461" spans="1:1" x14ac:dyDescent="0.25">
      <c r="A461" s="887" t="s">
        <v>4963</v>
      </c>
    </row>
    <row r="463" spans="1:1" ht="46.5" x14ac:dyDescent="0.25">
      <c r="A463" s="887" t="s">
        <v>4964</v>
      </c>
    </row>
    <row r="465" spans="1:1" ht="46.5" x14ac:dyDescent="0.25">
      <c r="A465" s="887" t="s">
        <v>4965</v>
      </c>
    </row>
    <row r="468" spans="1:1" x14ac:dyDescent="0.25">
      <c r="A468" s="887" t="s">
        <v>4966</v>
      </c>
    </row>
    <row r="469" spans="1:1" x14ac:dyDescent="0.25">
      <c r="A469" s="887" t="s">
        <v>4967</v>
      </c>
    </row>
    <row r="471" spans="1:1" ht="46.5" x14ac:dyDescent="0.25">
      <c r="A471" s="887" t="s">
        <v>4968</v>
      </c>
    </row>
    <row r="474" spans="1:1" x14ac:dyDescent="0.25">
      <c r="A474" s="887" t="s">
        <v>4969</v>
      </c>
    </row>
    <row r="476" spans="1:1" x14ac:dyDescent="0.25">
      <c r="A476" s="887" t="s">
        <v>4970</v>
      </c>
    </row>
    <row r="478" spans="1:1" x14ac:dyDescent="0.25">
      <c r="A478" s="887" t="s">
        <v>4770</v>
      </c>
    </row>
    <row r="480" spans="1:1" x14ac:dyDescent="0.25">
      <c r="A480" s="887" t="s">
        <v>3427</v>
      </c>
    </row>
    <row r="482" spans="1:1" x14ac:dyDescent="0.25">
      <c r="A482" s="887" t="s">
        <v>1981</v>
      </c>
    </row>
    <row r="484" spans="1:1" x14ac:dyDescent="0.25">
      <c r="A484" s="887" t="s">
        <v>4971</v>
      </c>
    </row>
    <row r="486" spans="1:1" x14ac:dyDescent="0.25">
      <c r="A486" s="887" t="s">
        <v>4972</v>
      </c>
    </row>
    <row r="487" spans="1:1" x14ac:dyDescent="0.25">
      <c r="A487" s="887" t="s">
        <v>4973</v>
      </c>
    </row>
    <row r="489" spans="1:1" ht="31" x14ac:dyDescent="0.25">
      <c r="A489" s="887" t="s">
        <v>4974</v>
      </c>
    </row>
    <row r="491" spans="1:1" ht="46.5" x14ac:dyDescent="0.25">
      <c r="A491" s="887" t="s">
        <v>4975</v>
      </c>
    </row>
    <row r="493" spans="1:1" ht="46.5" x14ac:dyDescent="0.25">
      <c r="A493" s="887" t="s">
        <v>4976</v>
      </c>
    </row>
    <row r="495" spans="1:1" x14ac:dyDescent="0.25">
      <c r="A495" s="887" t="s">
        <v>4977</v>
      </c>
    </row>
    <row r="497" spans="1:1" ht="31" x14ac:dyDescent="0.25">
      <c r="A497" s="887" t="s">
        <v>4978</v>
      </c>
    </row>
    <row r="499" spans="1:1" ht="31" x14ac:dyDescent="0.25">
      <c r="A499" s="887" t="s">
        <v>4979</v>
      </c>
    </row>
    <row r="502" spans="1:1" x14ac:dyDescent="0.25">
      <c r="A502" s="887" t="s">
        <v>4980</v>
      </c>
    </row>
    <row r="503" spans="1:1" x14ac:dyDescent="0.25">
      <c r="A503" s="887" t="s">
        <v>4981</v>
      </c>
    </row>
    <row r="505" spans="1:1" ht="31" x14ac:dyDescent="0.25">
      <c r="A505" s="887" t="s">
        <v>4982</v>
      </c>
    </row>
    <row r="507" spans="1:1" ht="31" x14ac:dyDescent="0.25">
      <c r="A507" s="887" t="s">
        <v>4983</v>
      </c>
    </row>
    <row r="509" spans="1:1" ht="77.5" x14ac:dyDescent="0.25">
      <c r="A509" s="887" t="s">
        <v>4984</v>
      </c>
    </row>
    <row r="511" spans="1:1" ht="31" x14ac:dyDescent="0.25">
      <c r="A511" s="887" t="s">
        <v>4985</v>
      </c>
    </row>
    <row r="513" spans="1:1" x14ac:dyDescent="0.25">
      <c r="A513" s="887" t="s">
        <v>4986</v>
      </c>
    </row>
    <row r="515" spans="1:1" ht="31" x14ac:dyDescent="0.25">
      <c r="A515" s="887" t="s">
        <v>4987</v>
      </c>
    </row>
    <row r="517" spans="1:1" x14ac:dyDescent="0.25">
      <c r="A517" s="887" t="s">
        <v>4988</v>
      </c>
    </row>
    <row r="520" spans="1:1" x14ac:dyDescent="0.25">
      <c r="A520" s="887" t="s">
        <v>4989</v>
      </c>
    </row>
    <row r="521" spans="1:1" x14ac:dyDescent="0.25">
      <c r="A521" s="887" t="s">
        <v>4990</v>
      </c>
    </row>
    <row r="523" spans="1:1" ht="31" x14ac:dyDescent="0.25">
      <c r="A523" s="887" t="s">
        <v>4991</v>
      </c>
    </row>
    <row r="525" spans="1:1" x14ac:dyDescent="0.25">
      <c r="A525" s="887" t="s">
        <v>4992</v>
      </c>
    </row>
    <row r="527" spans="1:1" ht="77.5" x14ac:dyDescent="0.25">
      <c r="A527" s="887" t="s">
        <v>4993</v>
      </c>
    </row>
    <row r="529" spans="1:1" ht="124" x14ac:dyDescent="0.25">
      <c r="A529" s="887" t="s">
        <v>4994</v>
      </c>
    </row>
    <row r="531" spans="1:1" ht="77.5" x14ac:dyDescent="0.25">
      <c r="A531" s="887" t="s">
        <v>4995</v>
      </c>
    </row>
    <row r="534" spans="1:1" x14ac:dyDescent="0.25">
      <c r="A534" s="887" t="s">
        <v>1405</v>
      </c>
    </row>
    <row r="536" spans="1:1" x14ac:dyDescent="0.25">
      <c r="A536" s="887" t="s">
        <v>4996</v>
      </c>
    </row>
    <row r="538" spans="1:1" x14ac:dyDescent="0.25">
      <c r="A538" s="887" t="s">
        <v>4997</v>
      </c>
    </row>
    <row r="539" spans="1:1" x14ac:dyDescent="0.25">
      <c r="A539" s="887" t="s">
        <v>4813</v>
      </c>
    </row>
    <row r="541" spans="1:1" x14ac:dyDescent="0.25">
      <c r="A541" s="887" t="s">
        <v>4998</v>
      </c>
    </row>
    <row r="543" spans="1:1" ht="31" x14ac:dyDescent="0.25">
      <c r="A543" s="887" t="s">
        <v>4999</v>
      </c>
    </row>
    <row r="545" spans="1:1" ht="46.5" x14ac:dyDescent="0.25">
      <c r="A545" s="887" t="s">
        <v>5000</v>
      </c>
    </row>
    <row r="547" spans="1:1" ht="31" x14ac:dyDescent="0.25">
      <c r="A547" s="887" t="s">
        <v>5001</v>
      </c>
    </row>
    <row r="550" spans="1:1" x14ac:dyDescent="0.25">
      <c r="A550" s="887" t="s">
        <v>5002</v>
      </c>
    </row>
    <row r="551" spans="1:1" x14ac:dyDescent="0.25">
      <c r="A551" s="887" t="s">
        <v>5003</v>
      </c>
    </row>
    <row r="553" spans="1:1" ht="46.5" x14ac:dyDescent="0.25">
      <c r="A553" s="887" t="s">
        <v>5004</v>
      </c>
    </row>
    <row r="555" spans="1:1" ht="46.5" x14ac:dyDescent="0.25">
      <c r="A555" s="887" t="s">
        <v>5005</v>
      </c>
    </row>
    <row r="557" spans="1:1" x14ac:dyDescent="0.25">
      <c r="A557" s="887" t="s">
        <v>5006</v>
      </c>
    </row>
    <row r="559" spans="1:1" ht="46.5" x14ac:dyDescent="0.25">
      <c r="A559" s="887" t="s">
        <v>5007</v>
      </c>
    </row>
    <row r="562" spans="1:1" x14ac:dyDescent="0.25">
      <c r="A562" s="887" t="s">
        <v>5008</v>
      </c>
    </row>
    <row r="563" spans="1:1" x14ac:dyDescent="0.25">
      <c r="A563" s="887" t="s">
        <v>5009</v>
      </c>
    </row>
    <row r="565" spans="1:1" ht="31" x14ac:dyDescent="0.25">
      <c r="A565" s="887" t="s">
        <v>5010</v>
      </c>
    </row>
    <row r="567" spans="1:1" ht="62" x14ac:dyDescent="0.25">
      <c r="A567" s="887" t="s">
        <v>5011</v>
      </c>
    </row>
    <row r="569" spans="1:1" ht="31" x14ac:dyDescent="0.25">
      <c r="A569" s="887" t="s">
        <v>5012</v>
      </c>
    </row>
    <row r="571" spans="1:1" ht="77.5" x14ac:dyDescent="0.25">
      <c r="A571" s="887" t="s">
        <v>5013</v>
      </c>
    </row>
    <row r="573" spans="1:1" ht="46.5" x14ac:dyDescent="0.25">
      <c r="A573" s="887" t="s">
        <v>5014</v>
      </c>
    </row>
    <row r="576" spans="1:1" x14ac:dyDescent="0.25">
      <c r="A576" s="887" t="s">
        <v>5015</v>
      </c>
    </row>
    <row r="577" spans="1:1" x14ac:dyDescent="0.25">
      <c r="A577" s="887" t="s">
        <v>5016</v>
      </c>
    </row>
    <row r="579" spans="1:1" ht="31" x14ac:dyDescent="0.25">
      <c r="A579" s="887" t="s">
        <v>5017</v>
      </c>
    </row>
    <row r="581" spans="1:1" ht="31" x14ac:dyDescent="0.25">
      <c r="A581" s="887" t="s">
        <v>5018</v>
      </c>
    </row>
    <row r="583" spans="1:1" ht="31" x14ac:dyDescent="0.25">
      <c r="A583" s="887" t="s">
        <v>5019</v>
      </c>
    </row>
    <row r="585" spans="1:1" ht="31" x14ac:dyDescent="0.25">
      <c r="A585" s="887" t="s">
        <v>5020</v>
      </c>
    </row>
    <row r="587" spans="1:1" x14ac:dyDescent="0.25">
      <c r="A587" s="887" t="s">
        <v>5021</v>
      </c>
    </row>
    <row r="590" spans="1:1" x14ac:dyDescent="0.25">
      <c r="A590" s="887" t="s">
        <v>5022</v>
      </c>
    </row>
    <row r="591" spans="1:1" x14ac:dyDescent="0.25">
      <c r="A591" s="887" t="s">
        <v>5023</v>
      </c>
    </row>
    <row r="593" spans="1:1" ht="31" x14ac:dyDescent="0.25">
      <c r="A593" s="887" t="s">
        <v>5024</v>
      </c>
    </row>
    <row r="595" spans="1:1" ht="31" x14ac:dyDescent="0.25">
      <c r="A595" s="887" t="s">
        <v>5025</v>
      </c>
    </row>
    <row r="597" spans="1:1" x14ac:dyDescent="0.25">
      <c r="A597" s="887" t="s">
        <v>5026</v>
      </c>
    </row>
    <row r="599" spans="1:1" ht="46.5" x14ac:dyDescent="0.25">
      <c r="A599" s="887" t="s">
        <v>5027</v>
      </c>
    </row>
    <row r="601" spans="1:1" x14ac:dyDescent="0.25">
      <c r="A601" s="887" t="s">
        <v>5028</v>
      </c>
    </row>
    <row r="603" spans="1:1" x14ac:dyDescent="0.25">
      <c r="A603" s="887" t="s">
        <v>5029</v>
      </c>
    </row>
    <row r="605" spans="1:1" ht="31" x14ac:dyDescent="0.25">
      <c r="A605" s="887" t="s">
        <v>5030</v>
      </c>
    </row>
    <row r="608" spans="1:1" x14ac:dyDescent="0.25">
      <c r="A608" s="887" t="s">
        <v>5031</v>
      </c>
    </row>
    <row r="609" spans="1:1" x14ac:dyDescent="0.25">
      <c r="A609" s="887" t="s">
        <v>5032</v>
      </c>
    </row>
    <row r="611" spans="1:1" x14ac:dyDescent="0.25">
      <c r="A611" s="887" t="s">
        <v>5033</v>
      </c>
    </row>
    <row r="613" spans="1:1" x14ac:dyDescent="0.25">
      <c r="A613" s="887" t="s">
        <v>5034</v>
      </c>
    </row>
    <row r="615" spans="1:1" ht="31" x14ac:dyDescent="0.25">
      <c r="A615" s="887" t="s">
        <v>5035</v>
      </c>
    </row>
    <row r="617" spans="1:1" x14ac:dyDescent="0.25">
      <c r="A617" s="887" t="s">
        <v>5036</v>
      </c>
    </row>
    <row r="620" spans="1:1" x14ac:dyDescent="0.25">
      <c r="A620" s="887" t="s">
        <v>5037</v>
      </c>
    </row>
    <row r="621" spans="1:1" x14ac:dyDescent="0.25">
      <c r="A621" s="887" t="s">
        <v>5038</v>
      </c>
    </row>
    <row r="623" spans="1:1" ht="31" x14ac:dyDescent="0.25">
      <c r="A623" s="887" t="s">
        <v>5039</v>
      </c>
    </row>
    <row r="626" spans="1:1" x14ac:dyDescent="0.25">
      <c r="A626" s="887" t="s">
        <v>1559</v>
      </c>
    </row>
    <row r="628" spans="1:1" x14ac:dyDescent="0.25">
      <c r="A628" s="887" t="s">
        <v>5040</v>
      </c>
    </row>
    <row r="630" spans="1:1" x14ac:dyDescent="0.25">
      <c r="A630" s="887" t="s">
        <v>5041</v>
      </c>
    </row>
    <row r="631" spans="1:1" x14ac:dyDescent="0.25">
      <c r="A631" s="887" t="s">
        <v>5042</v>
      </c>
    </row>
    <row r="633" spans="1:1" x14ac:dyDescent="0.25">
      <c r="A633" s="887" t="s">
        <v>5043</v>
      </c>
    </row>
    <row r="635" spans="1:1" x14ac:dyDescent="0.25">
      <c r="A635" s="887" t="s">
        <v>5044</v>
      </c>
    </row>
    <row r="637" spans="1:1" ht="46.5" x14ac:dyDescent="0.25">
      <c r="A637" s="887" t="s">
        <v>5045</v>
      </c>
    </row>
    <row r="639" spans="1:1" ht="31" x14ac:dyDescent="0.25">
      <c r="A639" s="887" t="s">
        <v>5046</v>
      </c>
    </row>
    <row r="641" spans="1:1" ht="31" x14ac:dyDescent="0.25">
      <c r="A641" s="887" t="s">
        <v>5047</v>
      </c>
    </row>
    <row r="644" spans="1:1" x14ac:dyDescent="0.25">
      <c r="A644" s="887" t="s">
        <v>5048</v>
      </c>
    </row>
    <row r="645" spans="1:1" x14ac:dyDescent="0.25">
      <c r="A645" s="887" t="s">
        <v>5049</v>
      </c>
    </row>
    <row r="647" spans="1:1" x14ac:dyDescent="0.25">
      <c r="A647" s="887" t="s">
        <v>5050</v>
      </c>
    </row>
    <row r="649" spans="1:1" ht="31" x14ac:dyDescent="0.25">
      <c r="A649" s="887" t="s">
        <v>5051</v>
      </c>
    </row>
    <row r="651" spans="1:1" ht="31" x14ac:dyDescent="0.25">
      <c r="A651" s="887" t="s">
        <v>5052</v>
      </c>
    </row>
    <row r="654" spans="1:1" x14ac:dyDescent="0.25">
      <c r="A654" s="887" t="s">
        <v>5053</v>
      </c>
    </row>
    <row r="655" spans="1:1" x14ac:dyDescent="0.25">
      <c r="A655" s="887" t="s">
        <v>5054</v>
      </c>
    </row>
    <row r="657" spans="1:1" x14ac:dyDescent="0.25">
      <c r="A657" s="887" t="s">
        <v>5055</v>
      </c>
    </row>
    <row r="659" spans="1:1" x14ac:dyDescent="0.25">
      <c r="A659" s="887" t="s">
        <v>5056</v>
      </c>
    </row>
    <row r="661" spans="1:1" ht="31" x14ac:dyDescent="0.25">
      <c r="A661" s="887" t="s">
        <v>5057</v>
      </c>
    </row>
    <row r="663" spans="1:1" x14ac:dyDescent="0.25">
      <c r="A663" s="887" t="s">
        <v>5058</v>
      </c>
    </row>
    <row r="665" spans="1:1" x14ac:dyDescent="0.25">
      <c r="A665" s="887" t="s">
        <v>5059</v>
      </c>
    </row>
    <row r="667" spans="1:1" x14ac:dyDescent="0.25">
      <c r="A667" s="887" t="s">
        <v>5060</v>
      </c>
    </row>
    <row r="670" spans="1:1" x14ac:dyDescent="0.25">
      <c r="A670" s="887" t="s">
        <v>4790</v>
      </c>
    </row>
    <row r="672" spans="1:1" x14ac:dyDescent="0.25">
      <c r="A672" s="887" t="s">
        <v>5061</v>
      </c>
    </row>
    <row r="673" spans="1:1" x14ac:dyDescent="0.25">
      <c r="A673" s="887" t="s">
        <v>5062</v>
      </c>
    </row>
    <row r="675" spans="1:1" x14ac:dyDescent="0.25">
      <c r="A675" s="887" t="s">
        <v>5063</v>
      </c>
    </row>
    <row r="676" spans="1:1" x14ac:dyDescent="0.25">
      <c r="A676" s="887" t="s">
        <v>3427</v>
      </c>
    </row>
    <row r="678" spans="1:1" ht="31" x14ac:dyDescent="0.25">
      <c r="A678" s="887" t="s">
        <v>5064</v>
      </c>
    </row>
    <row r="680" spans="1:1" x14ac:dyDescent="0.25">
      <c r="A680" s="887" t="s">
        <v>5065</v>
      </c>
    </row>
    <row r="682" spans="1:1" ht="46.5" x14ac:dyDescent="0.25">
      <c r="A682" s="887" t="s">
        <v>5066</v>
      </c>
    </row>
    <row r="684" spans="1:1" ht="46.5" x14ac:dyDescent="0.25">
      <c r="A684" s="887" t="s">
        <v>5067</v>
      </c>
    </row>
    <row r="687" spans="1:1" x14ac:dyDescent="0.25">
      <c r="A687" s="887" t="s">
        <v>5068</v>
      </c>
    </row>
    <row r="688" spans="1:1" x14ac:dyDescent="0.25">
      <c r="A688" s="887" t="s">
        <v>5069</v>
      </c>
    </row>
    <row r="690" spans="1:1" ht="62" x14ac:dyDescent="0.25">
      <c r="A690" s="887" t="s">
        <v>5070</v>
      </c>
    </row>
    <row r="692" spans="1:1" ht="46.5" x14ac:dyDescent="0.25">
      <c r="A692" s="887" t="s">
        <v>5071</v>
      </c>
    </row>
    <row r="694" spans="1:1" ht="62" x14ac:dyDescent="0.25">
      <c r="A694" s="887" t="s">
        <v>5072</v>
      </c>
    </row>
    <row r="696" spans="1:1" ht="62" x14ac:dyDescent="0.25">
      <c r="A696" s="887" t="s">
        <v>5073</v>
      </c>
    </row>
    <row r="698" spans="1:1" ht="31" x14ac:dyDescent="0.25">
      <c r="A698" s="887" t="s">
        <v>5074</v>
      </c>
    </row>
    <row r="700" spans="1:1" ht="31" x14ac:dyDescent="0.25">
      <c r="A700" s="887" t="s">
        <v>5075</v>
      </c>
    </row>
    <row r="702" spans="1:1" ht="31" x14ac:dyDescent="0.25">
      <c r="A702" s="887" t="s">
        <v>5076</v>
      </c>
    </row>
    <row r="705" spans="1:1" x14ac:dyDescent="0.25">
      <c r="A705" s="887" t="s">
        <v>5077</v>
      </c>
    </row>
    <row r="706" spans="1:1" x14ac:dyDescent="0.25">
      <c r="A706" s="887" t="s">
        <v>5078</v>
      </c>
    </row>
    <row r="708" spans="1:1" ht="46.5" x14ac:dyDescent="0.25">
      <c r="A708" s="887" t="s">
        <v>5079</v>
      </c>
    </row>
    <row r="710" spans="1:1" ht="31" x14ac:dyDescent="0.25">
      <c r="A710" s="887" t="s">
        <v>5080</v>
      </c>
    </row>
    <row r="713" spans="1:1" x14ac:dyDescent="0.25">
      <c r="A713" s="887" t="s">
        <v>5081</v>
      </c>
    </row>
    <row r="714" spans="1:1" x14ac:dyDescent="0.25">
      <c r="A714" s="887" t="s">
        <v>5082</v>
      </c>
    </row>
    <row r="716" spans="1:1" x14ac:dyDescent="0.25">
      <c r="A716" s="887" t="s">
        <v>5083</v>
      </c>
    </row>
    <row r="718" spans="1:1" x14ac:dyDescent="0.25">
      <c r="A718" s="887" t="s">
        <v>5084</v>
      </c>
    </row>
    <row r="720" spans="1:1" ht="31" x14ac:dyDescent="0.25">
      <c r="A720" s="887" t="s">
        <v>5085</v>
      </c>
    </row>
    <row r="722" spans="1:1" ht="46.5" x14ac:dyDescent="0.25">
      <c r="A722" s="887" t="s">
        <v>5086</v>
      </c>
    </row>
    <row r="724" spans="1:1" ht="62" x14ac:dyDescent="0.25">
      <c r="A724" s="887" t="s">
        <v>5087</v>
      </c>
    </row>
    <row r="726" spans="1:1" ht="46.5" x14ac:dyDescent="0.25">
      <c r="A726" s="887" t="s">
        <v>5088</v>
      </c>
    </row>
    <row r="729" spans="1:1" x14ac:dyDescent="0.25">
      <c r="A729" s="887" t="s">
        <v>5089</v>
      </c>
    </row>
    <row r="730" spans="1:1" x14ac:dyDescent="0.25">
      <c r="A730" s="887" t="s">
        <v>5090</v>
      </c>
    </row>
    <row r="732" spans="1:1" ht="62" x14ac:dyDescent="0.25">
      <c r="A732" s="887" t="s">
        <v>5091</v>
      </c>
    </row>
    <row r="734" spans="1:1" x14ac:dyDescent="0.25">
      <c r="A734" s="887" t="s">
        <v>5092</v>
      </c>
    </row>
    <row r="736" spans="1:1" ht="31" x14ac:dyDescent="0.25">
      <c r="A736" s="887" t="s">
        <v>5093</v>
      </c>
    </row>
    <row r="738" spans="1:1" ht="31" x14ac:dyDescent="0.25">
      <c r="A738" s="887" t="s">
        <v>5094</v>
      </c>
    </row>
    <row r="740" spans="1:1" ht="46.5" x14ac:dyDescent="0.25">
      <c r="A740" s="887" t="s">
        <v>5095</v>
      </c>
    </row>
    <row r="742" spans="1:1" ht="46.5" x14ac:dyDescent="0.25">
      <c r="A742" s="887" t="s">
        <v>5096</v>
      </c>
    </row>
    <row r="744" spans="1:1" ht="62" x14ac:dyDescent="0.25">
      <c r="A744" s="887" t="s">
        <v>5097</v>
      </c>
    </row>
    <row r="747" spans="1:1" x14ac:dyDescent="0.25">
      <c r="A747" s="887" t="s">
        <v>5098</v>
      </c>
    </row>
    <row r="748" spans="1:1" x14ac:dyDescent="0.25">
      <c r="A748" s="887" t="s">
        <v>5099</v>
      </c>
    </row>
    <row r="750" spans="1:1" ht="93" x14ac:dyDescent="0.25">
      <c r="A750" s="887" t="s">
        <v>5100</v>
      </c>
    </row>
    <row r="752" spans="1:1" ht="77.5" x14ac:dyDescent="0.25">
      <c r="A752" s="887" t="s">
        <v>5101</v>
      </c>
    </row>
    <row r="754" spans="1:1" x14ac:dyDescent="0.25">
      <c r="A754" s="887" t="s">
        <v>5102</v>
      </c>
    </row>
    <row r="756" spans="1:1" ht="31" x14ac:dyDescent="0.25">
      <c r="A756" s="887" t="s">
        <v>5103</v>
      </c>
    </row>
    <row r="758" spans="1:1" ht="31" x14ac:dyDescent="0.25">
      <c r="A758" s="887" t="s">
        <v>5104</v>
      </c>
    </row>
    <row r="760" spans="1:1" x14ac:dyDescent="0.25">
      <c r="A760" s="887" t="s">
        <v>5105</v>
      </c>
    </row>
    <row r="762" spans="1:1" x14ac:dyDescent="0.25">
      <c r="A762" s="887" t="s">
        <v>5106</v>
      </c>
    </row>
    <row r="764" spans="1:1" x14ac:dyDescent="0.25">
      <c r="A764" s="887" t="s">
        <v>5107</v>
      </c>
    </row>
    <row r="766" spans="1:1" x14ac:dyDescent="0.25">
      <c r="A766" s="887" t="s">
        <v>5108</v>
      </c>
    </row>
    <row r="768" spans="1:1" ht="31" x14ac:dyDescent="0.25">
      <c r="A768" s="887" t="s">
        <v>5109</v>
      </c>
    </row>
    <row r="770" spans="1:1" ht="31" x14ac:dyDescent="0.25">
      <c r="A770" s="887" t="s">
        <v>5110</v>
      </c>
    </row>
    <row r="773" spans="1:1" x14ac:dyDescent="0.25">
      <c r="A773" s="887" t="s">
        <v>5111</v>
      </c>
    </row>
    <row r="774" spans="1:1" x14ac:dyDescent="0.25">
      <c r="A774" s="887" t="s">
        <v>5112</v>
      </c>
    </row>
    <row r="776" spans="1:1" ht="31" x14ac:dyDescent="0.25">
      <c r="A776" s="887" t="s">
        <v>5113</v>
      </c>
    </row>
    <row r="778" spans="1:1" ht="46.5" x14ac:dyDescent="0.25">
      <c r="A778" s="887" t="s">
        <v>5114</v>
      </c>
    </row>
    <row r="780" spans="1:1" ht="62" x14ac:dyDescent="0.25">
      <c r="A780" s="887" t="s">
        <v>5115</v>
      </c>
    </row>
    <row r="783" spans="1:1" x14ac:dyDescent="0.25">
      <c r="A783" s="887" t="s">
        <v>5116</v>
      </c>
    </row>
    <row r="784" spans="1:1" x14ac:dyDescent="0.25">
      <c r="A784" s="887" t="s">
        <v>5117</v>
      </c>
    </row>
    <row r="786" spans="1:1" ht="31" x14ac:dyDescent="0.25">
      <c r="A786" s="887" t="s">
        <v>5118</v>
      </c>
    </row>
    <row r="788" spans="1:1" ht="31" x14ac:dyDescent="0.25">
      <c r="A788" s="887" t="s">
        <v>5119</v>
      </c>
    </row>
    <row r="790" spans="1:1" ht="31" x14ac:dyDescent="0.25">
      <c r="A790" s="887" t="s">
        <v>5120</v>
      </c>
    </row>
    <row r="793" spans="1:1" x14ac:dyDescent="0.25">
      <c r="A793" s="887" t="s">
        <v>5121</v>
      </c>
    </row>
    <row r="794" spans="1:1" x14ac:dyDescent="0.25">
      <c r="A794" s="887" t="s">
        <v>5122</v>
      </c>
    </row>
    <row r="796" spans="1:1" ht="62" x14ac:dyDescent="0.25">
      <c r="A796" s="887" t="s">
        <v>5123</v>
      </c>
    </row>
    <row r="798" spans="1:1" ht="31" x14ac:dyDescent="0.25">
      <c r="A798" s="887" t="s">
        <v>5124</v>
      </c>
    </row>
    <row r="800" spans="1:1" x14ac:dyDescent="0.25">
      <c r="A800" s="887" t="s">
        <v>5125</v>
      </c>
    </row>
    <row r="802" spans="1:1" ht="77.5" x14ac:dyDescent="0.25">
      <c r="A802" s="887" t="s">
        <v>5126</v>
      </c>
    </row>
    <row r="805" spans="1:1" x14ac:dyDescent="0.25">
      <c r="A805" s="887" t="s">
        <v>5127</v>
      </c>
    </row>
    <row r="806" spans="1:1" x14ac:dyDescent="0.25">
      <c r="A806" s="887" t="s">
        <v>5128</v>
      </c>
    </row>
    <row r="808" spans="1:1" ht="31" x14ac:dyDescent="0.25">
      <c r="A808" s="887" t="s">
        <v>5129</v>
      </c>
    </row>
    <row r="810" spans="1:1" x14ac:dyDescent="0.25">
      <c r="A810" s="887" t="s">
        <v>5130</v>
      </c>
    </row>
    <row r="813" spans="1:1" x14ac:dyDescent="0.25">
      <c r="A813" s="887" t="s">
        <v>5131</v>
      </c>
    </row>
    <row r="814" spans="1:1" x14ac:dyDescent="0.25">
      <c r="A814" s="887" t="s">
        <v>5132</v>
      </c>
    </row>
    <row r="816" spans="1:1" ht="31" x14ac:dyDescent="0.25">
      <c r="A816" s="887" t="s">
        <v>5133</v>
      </c>
    </row>
    <row r="818" spans="1:1" x14ac:dyDescent="0.25">
      <c r="A818" s="887" t="s">
        <v>5134</v>
      </c>
    </row>
    <row r="821" spans="1:1" x14ac:dyDescent="0.25">
      <c r="A821" s="887" t="s">
        <v>4842</v>
      </c>
    </row>
    <row r="823" spans="1:1" x14ac:dyDescent="0.25">
      <c r="A823" s="887" t="s">
        <v>5135</v>
      </c>
    </row>
    <row r="825" spans="1:1" x14ac:dyDescent="0.25">
      <c r="A825" s="887" t="s">
        <v>5136</v>
      </c>
    </row>
    <row r="826" spans="1:1" x14ac:dyDescent="0.25">
      <c r="A826" s="887" t="s">
        <v>5137</v>
      </c>
    </row>
    <row r="828" spans="1:1" ht="31" x14ac:dyDescent="0.25">
      <c r="A828" s="887" t="s">
        <v>5138</v>
      </c>
    </row>
    <row r="830" spans="1:1" x14ac:dyDescent="0.25">
      <c r="A830" s="887" t="s">
        <v>5139</v>
      </c>
    </row>
    <row r="833" spans="1:1" x14ac:dyDescent="0.25">
      <c r="A833" s="887" t="s">
        <v>5140</v>
      </c>
    </row>
    <row r="834" spans="1:1" x14ac:dyDescent="0.25">
      <c r="A834" s="887" t="s">
        <v>5078</v>
      </c>
    </row>
    <row r="836" spans="1:1" ht="31" x14ac:dyDescent="0.25">
      <c r="A836" s="887" t="s">
        <v>5141</v>
      </c>
    </row>
    <row r="839" spans="1:1" x14ac:dyDescent="0.25">
      <c r="A839" s="887" t="s">
        <v>4858</v>
      </c>
    </row>
    <row r="841" spans="1:1" x14ac:dyDescent="0.25">
      <c r="A841" s="887" t="s">
        <v>5142</v>
      </c>
    </row>
    <row r="842" spans="1:1" x14ac:dyDescent="0.25">
      <c r="A842" s="887" t="s">
        <v>5143</v>
      </c>
    </row>
    <row r="843" spans="1:1" x14ac:dyDescent="0.25">
      <c r="A843" s="887" t="s">
        <v>5144</v>
      </c>
    </row>
    <row r="845" spans="1:1" x14ac:dyDescent="0.25">
      <c r="A845" s="887" t="s">
        <v>1981</v>
      </c>
    </row>
    <row r="847" spans="1:1" x14ac:dyDescent="0.25">
      <c r="A847" s="887" t="s">
        <v>3427</v>
      </c>
    </row>
    <row r="849" spans="1:1" x14ac:dyDescent="0.25">
      <c r="A849" s="887" t="s">
        <v>5145</v>
      </c>
    </row>
    <row r="850" spans="1:1" x14ac:dyDescent="0.25">
      <c r="A850" s="887" t="s">
        <v>3217</v>
      </c>
    </row>
    <row r="852" spans="1:1" ht="77.5" x14ac:dyDescent="0.25">
      <c r="A852" s="887" t="s">
        <v>5146</v>
      </c>
    </row>
    <row r="855" spans="1:1" x14ac:dyDescent="0.25">
      <c r="A855" s="887" t="s">
        <v>5147</v>
      </c>
    </row>
    <row r="856" spans="1:1" x14ac:dyDescent="0.25">
      <c r="A856" s="887" t="s">
        <v>5148</v>
      </c>
    </row>
    <row r="858" spans="1:1" ht="31" x14ac:dyDescent="0.25">
      <c r="A858" s="887" t="s">
        <v>5149</v>
      </c>
    </row>
    <row r="860" spans="1:1" x14ac:dyDescent="0.25">
      <c r="A860" s="887" t="s">
        <v>5150</v>
      </c>
    </row>
    <row r="862" spans="1:1" ht="46.5" x14ac:dyDescent="0.25">
      <c r="A862" s="887" t="s">
        <v>5151</v>
      </c>
    </row>
    <row r="864" spans="1:1" ht="31" x14ac:dyDescent="0.25">
      <c r="A864" s="887" t="s">
        <v>5152</v>
      </c>
    </row>
    <row r="866" spans="1:1" ht="62" x14ac:dyDescent="0.25">
      <c r="A866" s="887" t="s">
        <v>5153</v>
      </c>
    </row>
    <row r="868" spans="1:1" ht="31" x14ac:dyDescent="0.25">
      <c r="A868" s="887" t="s">
        <v>5154</v>
      </c>
    </row>
    <row r="870" spans="1:1" x14ac:dyDescent="0.25">
      <c r="A870" s="887" t="s">
        <v>5155</v>
      </c>
    </row>
    <row r="872" spans="1:1" x14ac:dyDescent="0.25">
      <c r="A872" s="887" t="s">
        <v>5156</v>
      </c>
    </row>
    <row r="874" spans="1:1" ht="46.5" x14ac:dyDescent="0.25">
      <c r="A874" s="887" t="s">
        <v>5157</v>
      </c>
    </row>
    <row r="876" spans="1:1" ht="31" x14ac:dyDescent="0.25">
      <c r="A876" s="887" t="s">
        <v>5158</v>
      </c>
    </row>
    <row r="879" spans="1:1" x14ac:dyDescent="0.25">
      <c r="A879" s="887" t="s">
        <v>5159</v>
      </c>
    </row>
    <row r="880" spans="1:1" x14ac:dyDescent="0.25">
      <c r="A880" s="887" t="s">
        <v>5160</v>
      </c>
    </row>
    <row r="882" spans="1:1" x14ac:dyDescent="0.25">
      <c r="A882" s="887" t="s">
        <v>5161</v>
      </c>
    </row>
    <row r="884" spans="1:1" ht="77.5" x14ac:dyDescent="0.25">
      <c r="A884" s="887" t="s">
        <v>5162</v>
      </c>
    </row>
    <row r="886" spans="1:1" ht="31" x14ac:dyDescent="0.25">
      <c r="A886" s="887" t="s">
        <v>5163</v>
      </c>
    </row>
    <row r="888" spans="1:1" ht="31" x14ac:dyDescent="0.25">
      <c r="A888" s="887" t="s">
        <v>5164</v>
      </c>
    </row>
    <row r="890" spans="1:1" ht="31" x14ac:dyDescent="0.25">
      <c r="A890" s="887" t="s">
        <v>5165</v>
      </c>
    </row>
    <row r="892" spans="1:1" ht="46.5" x14ac:dyDescent="0.25">
      <c r="A892" s="887" t="s">
        <v>5166</v>
      </c>
    </row>
    <row r="894" spans="1:1" ht="31" x14ac:dyDescent="0.25">
      <c r="A894" s="887" t="s">
        <v>5167</v>
      </c>
    </row>
    <row r="896" spans="1:1" ht="31" x14ac:dyDescent="0.25">
      <c r="A896" s="887" t="s">
        <v>5168</v>
      </c>
    </row>
    <row r="899" spans="1:1" x14ac:dyDescent="0.25">
      <c r="A899" s="887" t="s">
        <v>5169</v>
      </c>
    </row>
    <row r="900" spans="1:1" x14ac:dyDescent="0.25">
      <c r="A900" s="887" t="s">
        <v>5170</v>
      </c>
    </row>
    <row r="902" spans="1:1" x14ac:dyDescent="0.25">
      <c r="A902" s="887" t="s">
        <v>5171</v>
      </c>
    </row>
    <row r="904" spans="1:1" x14ac:dyDescent="0.25">
      <c r="A904" s="887" t="s">
        <v>5172</v>
      </c>
    </row>
    <row r="906" spans="1:1" x14ac:dyDescent="0.25">
      <c r="A906" s="887" t="s">
        <v>5173</v>
      </c>
    </row>
    <row r="908" spans="1:1" x14ac:dyDescent="0.25">
      <c r="A908" s="887" t="s">
        <v>5174</v>
      </c>
    </row>
    <row r="910" spans="1:1" x14ac:dyDescent="0.25">
      <c r="A910" s="887" t="s">
        <v>5175</v>
      </c>
    </row>
    <row r="912" spans="1:1" x14ac:dyDescent="0.25">
      <c r="A912" s="887" t="s">
        <v>5176</v>
      </c>
    </row>
    <row r="914" spans="1:1" x14ac:dyDescent="0.25">
      <c r="A914" s="887" t="s">
        <v>5177</v>
      </c>
    </row>
    <row r="916" spans="1:1" x14ac:dyDescent="0.25">
      <c r="A916" s="887" t="s">
        <v>5178</v>
      </c>
    </row>
    <row r="918" spans="1:1" x14ac:dyDescent="0.25">
      <c r="A918" s="887" t="s">
        <v>5179</v>
      </c>
    </row>
    <row r="920" spans="1:1" x14ac:dyDescent="0.25">
      <c r="A920" s="887" t="s">
        <v>5180</v>
      </c>
    </row>
    <row r="922" spans="1:1" x14ac:dyDescent="0.25">
      <c r="A922" s="887" t="s">
        <v>5181</v>
      </c>
    </row>
    <row r="924" spans="1:1" ht="31" x14ac:dyDescent="0.25">
      <c r="A924" s="887" t="s">
        <v>5182</v>
      </c>
    </row>
    <row r="926" spans="1:1" ht="31" x14ac:dyDescent="0.25">
      <c r="A926" s="887" t="s">
        <v>5183</v>
      </c>
    </row>
    <row r="928" spans="1:1" ht="62" x14ac:dyDescent="0.25">
      <c r="A928" s="887" t="s">
        <v>5184</v>
      </c>
    </row>
    <row r="931" spans="1:1" x14ac:dyDescent="0.25">
      <c r="A931" s="887" t="s">
        <v>1405</v>
      </c>
    </row>
    <row r="933" spans="1:1" x14ac:dyDescent="0.25">
      <c r="A933" s="887" t="s">
        <v>5185</v>
      </c>
    </row>
    <row r="935" spans="1:1" x14ac:dyDescent="0.25">
      <c r="A935" s="887" t="s">
        <v>5186</v>
      </c>
    </row>
    <row r="936" spans="1:1" x14ac:dyDescent="0.25">
      <c r="A936" s="887" t="s">
        <v>5187</v>
      </c>
    </row>
    <row r="938" spans="1:1" ht="31" x14ac:dyDescent="0.25">
      <c r="A938" s="887" t="s">
        <v>5188</v>
      </c>
    </row>
    <row r="940" spans="1:1" x14ac:dyDescent="0.25">
      <c r="A940" s="887" t="s">
        <v>5189</v>
      </c>
    </row>
    <row r="942" spans="1:1" ht="31" x14ac:dyDescent="0.25">
      <c r="A942" s="887" t="s">
        <v>5190</v>
      </c>
    </row>
    <row r="945" spans="1:1" x14ac:dyDescent="0.25">
      <c r="A945" s="887" t="s">
        <v>5191</v>
      </c>
    </row>
    <row r="946" spans="1:1" x14ac:dyDescent="0.25">
      <c r="A946" s="887" t="s">
        <v>5192</v>
      </c>
    </row>
    <row r="948" spans="1:1" x14ac:dyDescent="0.25">
      <c r="A948" s="887" t="s">
        <v>5193</v>
      </c>
    </row>
    <row r="951" spans="1:1" x14ac:dyDescent="0.25">
      <c r="A951" s="887" t="s">
        <v>1503</v>
      </c>
    </row>
    <row r="952" spans="1:1" x14ac:dyDescent="0.25">
      <c r="A952" s="887" t="s">
        <v>5194</v>
      </c>
    </row>
    <row r="954" spans="1:1" x14ac:dyDescent="0.25">
      <c r="A954" s="887" t="s">
        <v>5195</v>
      </c>
    </row>
    <row r="957" spans="1:1" x14ac:dyDescent="0.25">
      <c r="A957" s="887" t="s">
        <v>1958</v>
      </c>
    </row>
    <row r="958" spans="1:1" x14ac:dyDescent="0.25">
      <c r="A958" s="887" t="s">
        <v>5196</v>
      </c>
    </row>
    <row r="960" spans="1:1" ht="31" x14ac:dyDescent="0.25">
      <c r="A960" s="887" t="s">
        <v>5197</v>
      </c>
    </row>
    <row r="962" spans="1:1" ht="31" x14ac:dyDescent="0.25">
      <c r="A962" s="887" t="s">
        <v>5198</v>
      </c>
    </row>
    <row r="965" spans="1:1" x14ac:dyDescent="0.25">
      <c r="A965" s="887" t="s">
        <v>1942</v>
      </c>
    </row>
    <row r="966" spans="1:1" x14ac:dyDescent="0.25">
      <c r="A966" s="887" t="s">
        <v>5199</v>
      </c>
    </row>
    <row r="968" spans="1:1" ht="31" x14ac:dyDescent="0.25">
      <c r="A968" s="887" t="s">
        <v>5200</v>
      </c>
    </row>
    <row r="970" spans="1:1" ht="31" x14ac:dyDescent="0.25">
      <c r="A970" s="887" t="s">
        <v>5201</v>
      </c>
    </row>
    <row r="972" spans="1:1" ht="31" x14ac:dyDescent="0.25">
      <c r="A972" s="887" t="s">
        <v>5202</v>
      </c>
    </row>
    <row r="974" spans="1:1" ht="46.5" x14ac:dyDescent="0.25">
      <c r="A974" s="887" t="s">
        <v>5203</v>
      </c>
    </row>
    <row r="976" spans="1:1" x14ac:dyDescent="0.25">
      <c r="A976" s="887" t="s">
        <v>5204</v>
      </c>
    </row>
    <row r="978" spans="1:1" ht="46.5" x14ac:dyDescent="0.25">
      <c r="A978" s="887" t="s">
        <v>5205</v>
      </c>
    </row>
    <row r="981" spans="1:1" x14ac:dyDescent="0.25">
      <c r="A981" s="887" t="s">
        <v>1945</v>
      </c>
    </row>
    <row r="982" spans="1:1" x14ac:dyDescent="0.25">
      <c r="A982" s="887" t="s">
        <v>5206</v>
      </c>
    </row>
    <row r="984" spans="1:1" ht="46.5" x14ac:dyDescent="0.25">
      <c r="A984" s="887" t="s">
        <v>5207</v>
      </c>
    </row>
    <row r="987" spans="1:1" x14ac:dyDescent="0.25">
      <c r="A987" s="887" t="s">
        <v>1947</v>
      </c>
    </row>
    <row r="988" spans="1:1" x14ac:dyDescent="0.25">
      <c r="A988" s="887" t="s">
        <v>5208</v>
      </c>
    </row>
    <row r="990" spans="1:1" x14ac:dyDescent="0.25">
      <c r="A990" s="887" t="s">
        <v>5209</v>
      </c>
    </row>
    <row r="992" spans="1:1" ht="31" x14ac:dyDescent="0.25">
      <c r="A992" s="887" t="s">
        <v>5210</v>
      </c>
    </row>
    <row r="995" spans="1:1" x14ac:dyDescent="0.25">
      <c r="A995" s="887" t="s">
        <v>1949</v>
      </c>
    </row>
    <row r="996" spans="1:1" x14ac:dyDescent="0.25">
      <c r="A996" s="887" t="s">
        <v>5211</v>
      </c>
    </row>
    <row r="998" spans="1:1" x14ac:dyDescent="0.25">
      <c r="A998" s="887" t="s">
        <v>5212</v>
      </c>
    </row>
    <row r="1000" spans="1:1" ht="31" x14ac:dyDescent="0.25">
      <c r="A1000" s="887" t="s">
        <v>5213</v>
      </c>
    </row>
    <row r="1002" spans="1:1" x14ac:dyDescent="0.25">
      <c r="A1002" s="887" t="s">
        <v>5214</v>
      </c>
    </row>
    <row r="1004" spans="1:1" ht="31" x14ac:dyDescent="0.25">
      <c r="A1004" s="887" t="s">
        <v>5215</v>
      </c>
    </row>
    <row r="1007" spans="1:1" x14ac:dyDescent="0.25">
      <c r="A1007" s="887" t="s">
        <v>1559</v>
      </c>
    </row>
    <row r="1009" spans="1:1" x14ac:dyDescent="0.25">
      <c r="A1009" s="887" t="s">
        <v>5216</v>
      </c>
    </row>
    <row r="1011" spans="1:1" x14ac:dyDescent="0.25">
      <c r="A1011" s="887" t="s">
        <v>1951</v>
      </c>
    </row>
    <row r="1012" spans="1:1" x14ac:dyDescent="0.25">
      <c r="A1012" s="887" t="s">
        <v>5216</v>
      </c>
    </row>
    <row r="1014" spans="1:1" x14ac:dyDescent="0.25">
      <c r="A1014" s="887" t="s">
        <v>5217</v>
      </c>
    </row>
    <row r="1017" spans="1:1" x14ac:dyDescent="0.25">
      <c r="A1017" s="887" t="s">
        <v>1962</v>
      </c>
    </row>
    <row r="1018" spans="1:1" x14ac:dyDescent="0.25">
      <c r="A1018" s="887" t="s">
        <v>5218</v>
      </c>
    </row>
    <row r="1020" spans="1:1" ht="77.5" x14ac:dyDescent="0.25">
      <c r="A1020" s="887" t="s">
        <v>5219</v>
      </c>
    </row>
    <row r="1023" spans="1:1" x14ac:dyDescent="0.25">
      <c r="A1023" s="887" t="s">
        <v>4875</v>
      </c>
    </row>
    <row r="1025" spans="1:1" x14ac:dyDescent="0.25">
      <c r="A1025" s="887" t="s">
        <v>5220</v>
      </c>
    </row>
    <row r="1026" spans="1:1" x14ac:dyDescent="0.25">
      <c r="A1026" s="887" t="s">
        <v>5221</v>
      </c>
    </row>
    <row r="1028" spans="1:1" x14ac:dyDescent="0.25">
      <c r="A1028" s="887" t="s">
        <v>1964</v>
      </c>
    </row>
    <row r="1029" spans="1:1" x14ac:dyDescent="0.25">
      <c r="A1029" s="887" t="s">
        <v>5222</v>
      </c>
    </row>
    <row r="1031" spans="1:1" ht="62" x14ac:dyDescent="0.25">
      <c r="A1031" s="887" t="s">
        <v>5223</v>
      </c>
    </row>
    <row r="1033" spans="1:1" ht="31" x14ac:dyDescent="0.25">
      <c r="A1033" s="887" t="s">
        <v>5224</v>
      </c>
    </row>
    <row r="1036" spans="1:1" x14ac:dyDescent="0.25">
      <c r="A1036" s="887" t="s">
        <v>2179</v>
      </c>
    </row>
    <row r="1037" spans="1:1" x14ac:dyDescent="0.25">
      <c r="A1037" s="887" t="s">
        <v>5225</v>
      </c>
    </row>
    <row r="1039" spans="1:1" ht="62" x14ac:dyDescent="0.25">
      <c r="A1039" s="887" t="s">
        <v>5226</v>
      </c>
    </row>
    <row r="1041" spans="1:1" ht="31" x14ac:dyDescent="0.25">
      <c r="A1041" s="887" t="s">
        <v>5227</v>
      </c>
    </row>
    <row r="1043" spans="1:1" ht="31" x14ac:dyDescent="0.25">
      <c r="A1043" s="887" t="s">
        <v>5228</v>
      </c>
    </row>
    <row r="1045" spans="1:1" x14ac:dyDescent="0.25">
      <c r="A1045" s="887" t="s">
        <v>5229</v>
      </c>
    </row>
    <row r="1047" spans="1:1" ht="31" x14ac:dyDescent="0.25">
      <c r="A1047" s="887" t="s">
        <v>5230</v>
      </c>
    </row>
    <row r="1049" spans="1:1" ht="31" x14ac:dyDescent="0.25">
      <c r="A1049" s="887" t="s">
        <v>5231</v>
      </c>
    </row>
    <row r="1052" spans="1:1" x14ac:dyDescent="0.25">
      <c r="A1052" s="887" t="s">
        <v>2185</v>
      </c>
    </row>
    <row r="1053" spans="1:1" x14ac:dyDescent="0.25">
      <c r="A1053" s="887" t="s">
        <v>2902</v>
      </c>
    </row>
    <row r="1055" spans="1:1" ht="77.5" x14ac:dyDescent="0.25">
      <c r="A1055" s="887" t="s">
        <v>5232</v>
      </c>
    </row>
    <row r="1058" spans="1:1" x14ac:dyDescent="0.25">
      <c r="A1058" s="887" t="s">
        <v>2186</v>
      </c>
    </row>
    <row r="1059" spans="1:1" x14ac:dyDescent="0.25">
      <c r="A1059" s="887" t="s">
        <v>5233</v>
      </c>
    </row>
    <row r="1061" spans="1:1" ht="62" x14ac:dyDescent="0.25">
      <c r="A1061" s="887" t="s">
        <v>5234</v>
      </c>
    </row>
    <row r="1064" spans="1:1" x14ac:dyDescent="0.25">
      <c r="A1064" s="887" t="s">
        <v>4913</v>
      </c>
    </row>
    <row r="1066" spans="1:1" x14ac:dyDescent="0.25">
      <c r="A1066" s="887" t="s">
        <v>5235</v>
      </c>
    </row>
    <row r="1068" spans="1:1" x14ac:dyDescent="0.25">
      <c r="A1068" s="887" t="s">
        <v>1981</v>
      </c>
    </row>
    <row r="1070" spans="1:1" x14ac:dyDescent="0.25">
      <c r="A1070" s="887" t="s">
        <v>5236</v>
      </c>
    </row>
    <row r="1072" spans="1:1" x14ac:dyDescent="0.25">
      <c r="A1072" s="887" t="s">
        <v>2188</v>
      </c>
    </row>
    <row r="1073" spans="1:1" x14ac:dyDescent="0.25">
      <c r="A1073" s="887" t="s">
        <v>5237</v>
      </c>
    </row>
    <row r="1075" spans="1:1" ht="31" x14ac:dyDescent="0.25">
      <c r="A1075" s="887" t="s">
        <v>5238</v>
      </c>
    </row>
    <row r="1077" spans="1:1" ht="31" x14ac:dyDescent="0.25">
      <c r="A1077" s="887" t="s">
        <v>5239</v>
      </c>
    </row>
    <row r="1079" spans="1:1" x14ac:dyDescent="0.25">
      <c r="A1079" s="887" t="s">
        <v>5240</v>
      </c>
    </row>
    <row r="1082" spans="1:1" x14ac:dyDescent="0.25">
      <c r="A1082" s="887" t="s">
        <v>2519</v>
      </c>
    </row>
    <row r="1083" spans="1:1" x14ac:dyDescent="0.25">
      <c r="A1083" s="887" t="s">
        <v>5241</v>
      </c>
    </row>
    <row r="1085" spans="1:1" ht="31" x14ac:dyDescent="0.25">
      <c r="A1085" s="887" t="s">
        <v>5242</v>
      </c>
    </row>
    <row r="1087" spans="1:1" ht="31" x14ac:dyDescent="0.25">
      <c r="A1087" s="887" t="s">
        <v>5243</v>
      </c>
    </row>
    <row r="1089" spans="1:1" x14ac:dyDescent="0.25">
      <c r="A1089" s="887" t="s">
        <v>5244</v>
      </c>
    </row>
    <row r="1091" spans="1:1" ht="31" x14ac:dyDescent="0.25">
      <c r="A1091" s="887" t="s">
        <v>5245</v>
      </c>
    </row>
    <row r="1094" spans="1:1" x14ac:dyDescent="0.25">
      <c r="A1094" s="887" t="s">
        <v>2520</v>
      </c>
    </row>
    <row r="1095" spans="1:1" x14ac:dyDescent="0.25">
      <c r="A1095" s="887" t="s">
        <v>5246</v>
      </c>
    </row>
    <row r="1097" spans="1:1" x14ac:dyDescent="0.25">
      <c r="A1097" s="887" t="s">
        <v>5247</v>
      </c>
    </row>
    <row r="1099" spans="1:1" ht="31" x14ac:dyDescent="0.25">
      <c r="A1099" s="887" t="s">
        <v>5248</v>
      </c>
    </row>
    <row r="1101" spans="1:1" x14ac:dyDescent="0.25">
      <c r="A1101" s="887" t="s">
        <v>5249</v>
      </c>
    </row>
    <row r="1104" spans="1:1" x14ac:dyDescent="0.25">
      <c r="A1104" s="887" t="s">
        <v>3116</v>
      </c>
    </row>
    <row r="1105" spans="1:1" x14ac:dyDescent="0.25">
      <c r="A1105" s="887" t="s">
        <v>5250</v>
      </c>
    </row>
    <row r="1107" spans="1:1" x14ac:dyDescent="0.25">
      <c r="A1107" s="887" t="s">
        <v>5251</v>
      </c>
    </row>
    <row r="1109" spans="1:1" x14ac:dyDescent="0.25">
      <c r="A1109" s="887" t="s">
        <v>5252</v>
      </c>
    </row>
    <row r="1111" spans="1:1" ht="31" x14ac:dyDescent="0.25">
      <c r="A1111" s="887" t="s">
        <v>5253</v>
      </c>
    </row>
    <row r="1113" spans="1:1" ht="46.5" x14ac:dyDescent="0.25">
      <c r="A1113" s="887" t="s">
        <v>5254</v>
      </c>
    </row>
    <row r="1115" spans="1:1" ht="31" x14ac:dyDescent="0.25">
      <c r="A1115" s="887" t="s">
        <v>5255</v>
      </c>
    </row>
    <row r="1118" spans="1:1" x14ac:dyDescent="0.25">
      <c r="A1118" s="887" t="s">
        <v>1405</v>
      </c>
    </row>
    <row r="1120" spans="1:1" x14ac:dyDescent="0.25">
      <c r="A1120" s="887" t="s">
        <v>5256</v>
      </c>
    </row>
    <row r="1122" spans="1:1" x14ac:dyDescent="0.25">
      <c r="A1122" s="887" t="s">
        <v>3118</v>
      </c>
    </row>
    <row r="1123" spans="1:1" x14ac:dyDescent="0.25">
      <c r="A1123" s="887" t="s">
        <v>5257</v>
      </c>
    </row>
    <row r="1125" spans="1:1" ht="31" x14ac:dyDescent="0.25">
      <c r="A1125" s="887" t="s">
        <v>5258</v>
      </c>
    </row>
    <row r="1127" spans="1:1" ht="62" x14ac:dyDescent="0.25">
      <c r="A1127" s="887" t="s">
        <v>5259</v>
      </c>
    </row>
    <row r="1130" spans="1:1" x14ac:dyDescent="0.25">
      <c r="A1130" s="887" t="s">
        <v>2825</v>
      </c>
    </row>
    <row r="1131" spans="1:1" x14ac:dyDescent="0.25">
      <c r="A1131" s="887" t="s">
        <v>5260</v>
      </c>
    </row>
    <row r="1133" spans="1:1" ht="31" x14ac:dyDescent="0.25">
      <c r="A1133" s="887" t="s">
        <v>5261</v>
      </c>
    </row>
    <row r="1136" spans="1:1" x14ac:dyDescent="0.25">
      <c r="A1136" s="887" t="s">
        <v>5262</v>
      </c>
    </row>
    <row r="1138" spans="1:1" x14ac:dyDescent="0.25">
      <c r="A1138" s="887" t="s">
        <v>5263</v>
      </c>
    </row>
    <row r="1140" spans="1:1" x14ac:dyDescent="0.25">
      <c r="A1140" s="887" t="s">
        <v>5264</v>
      </c>
    </row>
    <row r="1141" spans="1:1" x14ac:dyDescent="0.25">
      <c r="A1141" s="887" t="s">
        <v>5265</v>
      </c>
    </row>
    <row r="1143" spans="1:1" ht="77.5" x14ac:dyDescent="0.25">
      <c r="A1143" s="887" t="s">
        <v>5266</v>
      </c>
    </row>
    <row r="1145" spans="1:1" ht="62" x14ac:dyDescent="0.25">
      <c r="A1145" s="887" t="s">
        <v>5267</v>
      </c>
    </row>
    <row r="1147" spans="1:1" ht="46.5" x14ac:dyDescent="0.25">
      <c r="A1147" s="887" t="s">
        <v>5268</v>
      </c>
    </row>
    <row r="1150" spans="1:1" x14ac:dyDescent="0.25">
      <c r="A1150" s="887" t="s">
        <v>5269</v>
      </c>
    </row>
    <row r="1151" spans="1:1" x14ac:dyDescent="0.25">
      <c r="A1151" s="887" t="s">
        <v>5270</v>
      </c>
    </row>
    <row r="1153" spans="1:1" ht="77.5" x14ac:dyDescent="0.25">
      <c r="A1153" s="887" t="s">
        <v>5271</v>
      </c>
    </row>
    <row r="1155" spans="1:1" ht="31" x14ac:dyDescent="0.25">
      <c r="A1155" s="887" t="s">
        <v>5272</v>
      </c>
    </row>
    <row r="1157" spans="1:1" ht="46.5" x14ac:dyDescent="0.25">
      <c r="A1157" s="887" t="s">
        <v>5273</v>
      </c>
    </row>
    <row r="1159" spans="1:1" ht="62" x14ac:dyDescent="0.25">
      <c r="A1159" s="887" t="s">
        <v>5274</v>
      </c>
    </row>
    <row r="1161" spans="1:1" ht="46.5" x14ac:dyDescent="0.25">
      <c r="A1161" s="887" t="s">
        <v>5275</v>
      </c>
    </row>
    <row r="1163" spans="1:1" x14ac:dyDescent="0.25">
      <c r="A1163" s="887" t="s">
        <v>5276</v>
      </c>
    </row>
    <row r="1166" spans="1:1" x14ac:dyDescent="0.25">
      <c r="A1166" s="887" t="s">
        <v>5277</v>
      </c>
    </row>
    <row r="1167" spans="1:1" x14ac:dyDescent="0.25">
      <c r="A1167" s="887" t="s">
        <v>5278</v>
      </c>
    </row>
    <row r="1169" spans="1:1" ht="77.5" x14ac:dyDescent="0.25">
      <c r="A1169" s="887" t="s">
        <v>5279</v>
      </c>
    </row>
    <row r="1171" spans="1:1" ht="93" x14ac:dyDescent="0.25">
      <c r="A1171" s="887" t="s">
        <v>5280</v>
      </c>
    </row>
    <row r="1173" spans="1:1" ht="46.5" x14ac:dyDescent="0.25">
      <c r="A1173" s="887" t="s">
        <v>5281</v>
      </c>
    </row>
    <row r="1175" spans="1:1" x14ac:dyDescent="0.25">
      <c r="A1175" s="887" t="s">
        <v>5282</v>
      </c>
    </row>
    <row r="1178" spans="1:1" x14ac:dyDescent="0.25">
      <c r="A1178" s="887" t="s">
        <v>5283</v>
      </c>
    </row>
    <row r="1179" spans="1:1" x14ac:dyDescent="0.25">
      <c r="A1179" s="887" t="s">
        <v>5284</v>
      </c>
    </row>
    <row r="1181" spans="1:1" ht="31" x14ac:dyDescent="0.25">
      <c r="A1181" s="887" t="s">
        <v>5285</v>
      </c>
    </row>
    <row r="1184" spans="1:1" x14ac:dyDescent="0.25">
      <c r="A1184" s="887" t="s">
        <v>5286</v>
      </c>
    </row>
    <row r="1186" spans="1:1" x14ac:dyDescent="0.25">
      <c r="A1186" s="887" t="s">
        <v>5287</v>
      </c>
    </row>
    <row r="1188" spans="1:1" x14ac:dyDescent="0.25">
      <c r="A1188" s="887" t="s">
        <v>4770</v>
      </c>
    </row>
    <row r="1190" spans="1:1" x14ac:dyDescent="0.25">
      <c r="A1190" s="887" t="s">
        <v>3427</v>
      </c>
    </row>
    <row r="1192" spans="1:1" x14ac:dyDescent="0.25">
      <c r="A1192" s="887" t="s">
        <v>2195</v>
      </c>
    </row>
    <row r="1193" spans="1:1" x14ac:dyDescent="0.25">
      <c r="A1193" s="887" t="s">
        <v>5288</v>
      </c>
    </row>
    <row r="1195" spans="1:1" x14ac:dyDescent="0.25">
      <c r="A1195" s="887" t="s">
        <v>5289</v>
      </c>
    </row>
    <row r="1197" spans="1:1" ht="31" x14ac:dyDescent="0.25">
      <c r="A1197" s="887" t="s">
        <v>5290</v>
      </c>
    </row>
    <row r="1199" spans="1:1" ht="46.5" x14ac:dyDescent="0.25">
      <c r="A1199" s="887" t="s">
        <v>5291</v>
      </c>
    </row>
    <row r="1201" spans="1:1" ht="31" x14ac:dyDescent="0.25">
      <c r="A1201" s="887" t="s">
        <v>5292</v>
      </c>
    </row>
    <row r="1203" spans="1:1" ht="46.5" x14ac:dyDescent="0.25">
      <c r="A1203" s="887" t="s">
        <v>5293</v>
      </c>
    </row>
    <row r="1205" spans="1:1" ht="31" x14ac:dyDescent="0.25">
      <c r="A1205" s="887" t="s">
        <v>5294</v>
      </c>
    </row>
    <row r="1207" spans="1:1" ht="31" x14ac:dyDescent="0.25">
      <c r="A1207" s="887" t="s">
        <v>5295</v>
      </c>
    </row>
    <row r="1209" spans="1:1" ht="46.5" x14ac:dyDescent="0.25">
      <c r="A1209" s="887" t="s">
        <v>5296</v>
      </c>
    </row>
    <row r="1211" spans="1:1" x14ac:dyDescent="0.25">
      <c r="A1211" s="887" t="s">
        <v>5297</v>
      </c>
    </row>
    <row r="1213" spans="1:1" ht="31" x14ac:dyDescent="0.25">
      <c r="A1213" s="887" t="s">
        <v>5298</v>
      </c>
    </row>
    <row r="1216" spans="1:1" x14ac:dyDescent="0.25">
      <c r="A1216" s="887" t="s">
        <v>1761</v>
      </c>
    </row>
    <row r="1217" spans="1:1" x14ac:dyDescent="0.25">
      <c r="A1217" s="887" t="s">
        <v>5299</v>
      </c>
    </row>
    <row r="1219" spans="1:1" x14ac:dyDescent="0.25">
      <c r="A1219" s="887" t="s">
        <v>5300</v>
      </c>
    </row>
    <row r="1221" spans="1:1" ht="31" x14ac:dyDescent="0.25">
      <c r="A1221" s="887" t="s">
        <v>5301</v>
      </c>
    </row>
    <row r="1223" spans="1:1" ht="31" x14ac:dyDescent="0.25">
      <c r="A1223" s="887" t="s">
        <v>5302</v>
      </c>
    </row>
    <row r="1226" spans="1:1" x14ac:dyDescent="0.25">
      <c r="A1226" s="887" t="s">
        <v>1764</v>
      </c>
    </row>
    <row r="1227" spans="1:1" x14ac:dyDescent="0.25">
      <c r="A1227" s="887" t="s">
        <v>5257</v>
      </c>
    </row>
    <row r="1229" spans="1:1" x14ac:dyDescent="0.25">
      <c r="A1229" s="887" t="s">
        <v>5303</v>
      </c>
    </row>
    <row r="1231" spans="1:1" x14ac:dyDescent="0.25">
      <c r="A1231" s="887" t="s">
        <v>5304</v>
      </c>
    </row>
    <row r="1233" spans="1:1" ht="31" x14ac:dyDescent="0.25">
      <c r="A1233" s="887" t="s">
        <v>5305</v>
      </c>
    </row>
    <row r="1235" spans="1:1" ht="31" x14ac:dyDescent="0.25">
      <c r="A1235" s="887" t="s">
        <v>5306</v>
      </c>
    </row>
    <row r="1237" spans="1:1" ht="46.5" x14ac:dyDescent="0.25">
      <c r="A1237" s="887" t="s">
        <v>5307</v>
      </c>
    </row>
    <row r="1239" spans="1:1" x14ac:dyDescent="0.25">
      <c r="A1239" s="887" t="s">
        <v>5308</v>
      </c>
    </row>
    <row r="1242" spans="1:1" x14ac:dyDescent="0.25">
      <c r="A1242" s="887" t="s">
        <v>1782</v>
      </c>
    </row>
    <row r="1243" spans="1:1" x14ac:dyDescent="0.25">
      <c r="A1243" s="887" t="s">
        <v>5309</v>
      </c>
    </row>
    <row r="1245" spans="1:1" x14ac:dyDescent="0.25">
      <c r="A1245" s="887" t="s">
        <v>5310</v>
      </c>
    </row>
    <row r="1247" spans="1:1" x14ac:dyDescent="0.25">
      <c r="A1247" s="887" t="s">
        <v>5311</v>
      </c>
    </row>
    <row r="1249" spans="1:1" x14ac:dyDescent="0.25">
      <c r="A1249" s="887" t="s">
        <v>5312</v>
      </c>
    </row>
    <row r="1251" spans="1:1" x14ac:dyDescent="0.25">
      <c r="A1251" s="887" t="s">
        <v>5313</v>
      </c>
    </row>
    <row r="1254" spans="1:1" x14ac:dyDescent="0.25">
      <c r="A1254" s="887" t="s">
        <v>2008</v>
      </c>
    </row>
    <row r="1255" spans="1:1" x14ac:dyDescent="0.25">
      <c r="A1255" s="887" t="s">
        <v>5314</v>
      </c>
    </row>
    <row r="1257" spans="1:1" x14ac:dyDescent="0.25">
      <c r="A1257" s="887" t="s">
        <v>5315</v>
      </c>
    </row>
    <row r="1259" spans="1:1" ht="31" x14ac:dyDescent="0.25">
      <c r="A1259" s="887" t="s">
        <v>5316</v>
      </c>
    </row>
    <row r="1261" spans="1:1" x14ac:dyDescent="0.25">
      <c r="A1261" s="887" t="s">
        <v>5317</v>
      </c>
    </row>
    <row r="1263" spans="1:1" x14ac:dyDescent="0.25">
      <c r="A1263" s="887" t="s">
        <v>5318</v>
      </c>
    </row>
    <row r="1265" spans="1:1" x14ac:dyDescent="0.25">
      <c r="A1265" s="887" t="s">
        <v>5319</v>
      </c>
    </row>
    <row r="1267" spans="1:1" x14ac:dyDescent="0.25">
      <c r="A1267" s="887" t="s">
        <v>5320</v>
      </c>
    </row>
    <row r="1269" spans="1:1" x14ac:dyDescent="0.25">
      <c r="A1269" s="887" t="s">
        <v>5321</v>
      </c>
    </row>
    <row r="1271" spans="1:1" ht="46.5" x14ac:dyDescent="0.25">
      <c r="A1271" s="887" t="s">
        <v>5322</v>
      </c>
    </row>
    <row r="1274" spans="1:1" x14ac:dyDescent="0.25">
      <c r="A1274" s="887" t="s">
        <v>1363</v>
      </c>
    </row>
    <row r="1275" spans="1:1" x14ac:dyDescent="0.25">
      <c r="A1275" s="887" t="s">
        <v>5323</v>
      </c>
    </row>
    <row r="1277" spans="1:1" ht="31" x14ac:dyDescent="0.25">
      <c r="A1277" s="887" t="s">
        <v>5324</v>
      </c>
    </row>
    <row r="1279" spans="1:1" ht="31" x14ac:dyDescent="0.25">
      <c r="A1279" s="887" t="s">
        <v>5325</v>
      </c>
    </row>
    <row r="1281" spans="1:1" x14ac:dyDescent="0.25">
      <c r="A1281" s="887" t="s">
        <v>5326</v>
      </c>
    </row>
    <row r="1283" spans="1:1" x14ac:dyDescent="0.25">
      <c r="A1283" s="887" t="s">
        <v>5327</v>
      </c>
    </row>
    <row r="1285" spans="1:1" x14ac:dyDescent="0.25">
      <c r="A1285" s="887" t="s">
        <v>5328</v>
      </c>
    </row>
    <row r="1287" spans="1:1" x14ac:dyDescent="0.25">
      <c r="A1287" s="887" t="s">
        <v>5329</v>
      </c>
    </row>
    <row r="1289" spans="1:1" x14ac:dyDescent="0.25">
      <c r="A1289" s="887" t="s">
        <v>5330</v>
      </c>
    </row>
    <row r="1291" spans="1:1" ht="31" x14ac:dyDescent="0.25">
      <c r="A1291" s="887" t="s">
        <v>5331</v>
      </c>
    </row>
    <row r="1293" spans="1:1" ht="31" x14ac:dyDescent="0.25">
      <c r="A1293" s="887" t="s">
        <v>5332</v>
      </c>
    </row>
    <row r="1295" spans="1:1" x14ac:dyDescent="0.25">
      <c r="A1295" s="887" t="s">
        <v>5333</v>
      </c>
    </row>
    <row r="1297" spans="1:1" x14ac:dyDescent="0.25">
      <c r="A1297" s="887" t="s">
        <v>5334</v>
      </c>
    </row>
    <row r="1299" spans="1:1" x14ac:dyDescent="0.25">
      <c r="A1299" s="887" t="s">
        <v>5335</v>
      </c>
    </row>
    <row r="1301" spans="1:1" x14ac:dyDescent="0.25">
      <c r="A1301" s="887" t="s">
        <v>5336</v>
      </c>
    </row>
    <row r="1303" spans="1:1" x14ac:dyDescent="0.25">
      <c r="A1303" s="887" t="s">
        <v>5337</v>
      </c>
    </row>
    <row r="1305" spans="1:1" ht="31" x14ac:dyDescent="0.25">
      <c r="A1305" s="887" t="s">
        <v>5338</v>
      </c>
    </row>
    <row r="1308" spans="1:1" x14ac:dyDescent="0.25">
      <c r="A1308" s="887" t="s">
        <v>1365</v>
      </c>
    </row>
    <row r="1309" spans="1:1" x14ac:dyDescent="0.25">
      <c r="A1309" s="887" t="s">
        <v>5339</v>
      </c>
    </row>
    <row r="1311" spans="1:1" x14ac:dyDescent="0.25">
      <c r="A1311" s="887" t="s">
        <v>5340</v>
      </c>
    </row>
    <row r="1313" spans="1:1" ht="31" x14ac:dyDescent="0.25">
      <c r="A1313" s="887" t="s">
        <v>5341</v>
      </c>
    </row>
    <row r="1315" spans="1:1" ht="62" x14ac:dyDescent="0.25">
      <c r="A1315" s="887" t="s">
        <v>5342</v>
      </c>
    </row>
    <row r="1318" spans="1:1" x14ac:dyDescent="0.25">
      <c r="A1318" s="887" t="s">
        <v>1367</v>
      </c>
    </row>
    <row r="1319" spans="1:1" x14ac:dyDescent="0.25">
      <c r="A1319" s="887" t="s">
        <v>2902</v>
      </c>
    </row>
    <row r="1321" spans="1:1" ht="31" x14ac:dyDescent="0.25">
      <c r="A1321" s="887" t="s">
        <v>5343</v>
      </c>
    </row>
    <row r="1323" spans="1:1" ht="31" x14ac:dyDescent="0.25">
      <c r="A1323" s="887" t="s">
        <v>5344</v>
      </c>
    </row>
    <row r="1325" spans="1:1" x14ac:dyDescent="0.25">
      <c r="A1325" s="887" t="s">
        <v>5345</v>
      </c>
    </row>
    <row r="1328" spans="1:1" x14ac:dyDescent="0.25">
      <c r="A1328" s="887" t="s">
        <v>4790</v>
      </c>
    </row>
    <row r="1330" spans="1:1" x14ac:dyDescent="0.25">
      <c r="A1330" s="887" t="s">
        <v>3344</v>
      </c>
    </row>
    <row r="1332" spans="1:1" x14ac:dyDescent="0.25">
      <c r="A1332" s="887" t="s">
        <v>1981</v>
      </c>
    </row>
    <row r="1334" spans="1:1" x14ac:dyDescent="0.25">
      <c r="A1334" s="887" t="s">
        <v>5346</v>
      </c>
    </row>
    <row r="1336" spans="1:1" x14ac:dyDescent="0.25">
      <c r="A1336" s="887" t="s">
        <v>1368</v>
      </c>
    </row>
    <row r="1337" spans="1:1" x14ac:dyDescent="0.25">
      <c r="A1337" s="887" t="s">
        <v>3791</v>
      </c>
    </row>
    <row r="1339" spans="1:1" x14ac:dyDescent="0.25">
      <c r="A1339" s="887" t="s">
        <v>5347</v>
      </c>
    </row>
    <row r="1342" spans="1:1" x14ac:dyDescent="0.25">
      <c r="A1342" s="887" t="s">
        <v>2251</v>
      </c>
    </row>
    <row r="1343" spans="1:1" x14ac:dyDescent="0.25">
      <c r="A1343" s="887" t="s">
        <v>4237</v>
      </c>
    </row>
    <row r="1345" spans="1:1" ht="31" x14ac:dyDescent="0.25">
      <c r="A1345" s="887" t="s">
        <v>5348</v>
      </c>
    </row>
    <row r="1347" spans="1:1" ht="46.5" x14ac:dyDescent="0.25">
      <c r="A1347" s="887" t="s">
        <v>5349</v>
      </c>
    </row>
    <row r="1349" spans="1:1" ht="46.5" x14ac:dyDescent="0.25">
      <c r="A1349" s="887" t="s">
        <v>5350</v>
      </c>
    </row>
    <row r="1351" spans="1:1" ht="31" x14ac:dyDescent="0.25">
      <c r="A1351" s="887" t="s">
        <v>5351</v>
      </c>
    </row>
    <row r="1353" spans="1:1" ht="46.5" x14ac:dyDescent="0.25">
      <c r="A1353" s="887" t="s">
        <v>5352</v>
      </c>
    </row>
    <row r="1355" spans="1:1" ht="77.5" x14ac:dyDescent="0.25">
      <c r="A1355" s="887" t="s">
        <v>5353</v>
      </c>
    </row>
    <row r="1357" spans="1:1" ht="31" x14ac:dyDescent="0.25">
      <c r="A1357" s="887" t="s">
        <v>5354</v>
      </c>
    </row>
    <row r="1359" spans="1:1" x14ac:dyDescent="0.25">
      <c r="A1359" s="887" t="s">
        <v>5355</v>
      </c>
    </row>
    <row r="1362" spans="1:1" x14ac:dyDescent="0.25">
      <c r="A1362" s="887" t="s">
        <v>2253</v>
      </c>
    </row>
    <row r="1363" spans="1:1" x14ac:dyDescent="0.25">
      <c r="A1363" s="887" t="s">
        <v>5356</v>
      </c>
    </row>
    <row r="1365" spans="1:1" ht="31" x14ac:dyDescent="0.25">
      <c r="A1365" s="887" t="s">
        <v>5357</v>
      </c>
    </row>
    <row r="1367" spans="1:1" x14ac:dyDescent="0.25">
      <c r="A1367" s="887" t="s">
        <v>5358</v>
      </c>
    </row>
    <row r="1369" spans="1:1" x14ac:dyDescent="0.25">
      <c r="A1369" s="887" t="s">
        <v>5359</v>
      </c>
    </row>
    <row r="1371" spans="1:1" x14ac:dyDescent="0.25">
      <c r="A1371" s="887" t="s">
        <v>5360</v>
      </c>
    </row>
    <row r="1373" spans="1:1" x14ac:dyDescent="0.25">
      <c r="A1373" s="887" t="s">
        <v>5361</v>
      </c>
    </row>
    <row r="1375" spans="1:1" x14ac:dyDescent="0.25">
      <c r="A1375" s="887" t="s">
        <v>5362</v>
      </c>
    </row>
    <row r="1377" spans="1:1" x14ac:dyDescent="0.25">
      <c r="A1377" s="887" t="s">
        <v>5363</v>
      </c>
    </row>
    <row r="1379" spans="1:1" x14ac:dyDescent="0.25">
      <c r="A1379" s="887" t="s">
        <v>5364</v>
      </c>
    </row>
    <row r="1381" spans="1:1" x14ac:dyDescent="0.25">
      <c r="A1381" s="887" t="s">
        <v>5365</v>
      </c>
    </row>
    <row r="1383" spans="1:1" x14ac:dyDescent="0.25">
      <c r="A1383" s="887" t="s">
        <v>5366</v>
      </c>
    </row>
    <row r="1385" spans="1:1" x14ac:dyDescent="0.25">
      <c r="A1385" s="887" t="s">
        <v>5367</v>
      </c>
    </row>
    <row r="1388" spans="1:1" x14ac:dyDescent="0.25">
      <c r="A1388" s="887" t="s">
        <v>2015</v>
      </c>
    </row>
    <row r="1389" spans="1:1" x14ac:dyDescent="0.25">
      <c r="A1389" s="887" t="s">
        <v>5368</v>
      </c>
    </row>
    <row r="1391" spans="1:1" x14ac:dyDescent="0.25">
      <c r="A1391" s="887" t="s">
        <v>5369</v>
      </c>
    </row>
    <row r="1393" spans="1:1" ht="31" x14ac:dyDescent="0.25">
      <c r="A1393" s="887" t="s">
        <v>5370</v>
      </c>
    </row>
    <row r="1395" spans="1:1" ht="31" x14ac:dyDescent="0.25">
      <c r="A1395" s="887" t="s">
        <v>5371</v>
      </c>
    </row>
    <row r="1397" spans="1:1" ht="46.5" x14ac:dyDescent="0.25">
      <c r="A1397" s="887" t="s">
        <v>5372</v>
      </c>
    </row>
    <row r="1399" spans="1:1" ht="31" x14ac:dyDescent="0.25">
      <c r="A1399" s="887" t="s">
        <v>5373</v>
      </c>
    </row>
    <row r="1402" spans="1:1" x14ac:dyDescent="0.25">
      <c r="A1402" s="887" t="s">
        <v>1563</v>
      </c>
    </row>
    <row r="1403" spans="1:1" x14ac:dyDescent="0.25">
      <c r="A1403" s="887" t="s">
        <v>5374</v>
      </c>
    </row>
    <row r="1405" spans="1:1" ht="31" x14ac:dyDescent="0.25">
      <c r="A1405" s="887" t="s">
        <v>5375</v>
      </c>
    </row>
    <row r="1407" spans="1:1" x14ac:dyDescent="0.25">
      <c r="A1407" s="887" t="s">
        <v>5376</v>
      </c>
    </row>
    <row r="1409" spans="1:1" ht="31" x14ac:dyDescent="0.25">
      <c r="A1409" s="887" t="s">
        <v>5377</v>
      </c>
    </row>
    <row r="1411" spans="1:1" x14ac:dyDescent="0.25">
      <c r="A1411" s="887" t="s">
        <v>5378</v>
      </c>
    </row>
    <row r="1413" spans="1:1" ht="31" x14ac:dyDescent="0.25">
      <c r="A1413" s="887" t="s">
        <v>5379</v>
      </c>
    </row>
    <row r="1415" spans="1:1" x14ac:dyDescent="0.25">
      <c r="A1415" s="887" t="s">
        <v>5380</v>
      </c>
    </row>
    <row r="1418" spans="1:1" x14ac:dyDescent="0.25">
      <c r="A1418" s="887" t="s">
        <v>1596</v>
      </c>
    </row>
    <row r="1419" spans="1:1" x14ac:dyDescent="0.25">
      <c r="A1419" s="887" t="s">
        <v>5381</v>
      </c>
    </row>
    <row r="1421" spans="1:1" x14ac:dyDescent="0.25">
      <c r="A1421" s="887" t="s">
        <v>5382</v>
      </c>
    </row>
    <row r="1424" spans="1:1" x14ac:dyDescent="0.25">
      <c r="A1424" s="887" t="s">
        <v>1600</v>
      </c>
    </row>
    <row r="1425" spans="1:1" x14ac:dyDescent="0.25">
      <c r="A1425" s="887" t="s">
        <v>5383</v>
      </c>
    </row>
    <row r="1427" spans="1:1" ht="31" x14ac:dyDescent="0.25">
      <c r="A1427" s="887" t="s">
        <v>5384</v>
      </c>
    </row>
    <row r="1429" spans="1:1" x14ac:dyDescent="0.25">
      <c r="A1429" s="887" t="s">
        <v>5385</v>
      </c>
    </row>
    <row r="1432" spans="1:1" x14ac:dyDescent="0.25">
      <c r="A1432" s="887" t="s">
        <v>1602</v>
      </c>
    </row>
    <row r="1433" spans="1:1" x14ac:dyDescent="0.25">
      <c r="A1433" s="887" t="s">
        <v>5386</v>
      </c>
    </row>
    <row r="1435" spans="1:1" ht="31" x14ac:dyDescent="0.25">
      <c r="A1435" s="887" t="s">
        <v>5387</v>
      </c>
    </row>
    <row r="1437" spans="1:1" x14ac:dyDescent="0.25">
      <c r="A1437" s="887" t="s">
        <v>5388</v>
      </c>
    </row>
    <row r="1439" spans="1:1" ht="31" x14ac:dyDescent="0.25">
      <c r="A1439" s="887" t="s">
        <v>5389</v>
      </c>
    </row>
    <row r="1442" spans="1:1" x14ac:dyDescent="0.25">
      <c r="A1442" s="887" t="s">
        <v>1605</v>
      </c>
    </row>
    <row r="1443" spans="1:1" x14ac:dyDescent="0.25">
      <c r="A1443" s="887" t="s">
        <v>5390</v>
      </c>
    </row>
    <row r="1445" spans="1:1" x14ac:dyDescent="0.25">
      <c r="A1445" s="887" t="s">
        <v>5391</v>
      </c>
    </row>
    <row r="1447" spans="1:1" ht="62" x14ac:dyDescent="0.25">
      <c r="A1447" s="887" t="s">
        <v>5392</v>
      </c>
    </row>
    <row r="1450" spans="1:1" x14ac:dyDescent="0.25">
      <c r="A1450" s="887" t="s">
        <v>1240</v>
      </c>
    </row>
    <row r="1451" spans="1:1" x14ac:dyDescent="0.25">
      <c r="A1451" s="887" t="s">
        <v>5393</v>
      </c>
    </row>
    <row r="1453" spans="1:1" ht="46.5" x14ac:dyDescent="0.25">
      <c r="A1453" s="887" t="s">
        <v>5394</v>
      </c>
    </row>
    <row r="1455" spans="1:1" ht="31" x14ac:dyDescent="0.25">
      <c r="A1455" s="887" t="s">
        <v>5395</v>
      </c>
    </row>
    <row r="1457" spans="1:1" ht="62" x14ac:dyDescent="0.25">
      <c r="A1457" s="887" t="s">
        <v>5396</v>
      </c>
    </row>
    <row r="1460" spans="1:1" x14ac:dyDescent="0.25">
      <c r="A1460" s="887" t="s">
        <v>1612</v>
      </c>
    </row>
    <row r="1461" spans="1:1" x14ac:dyDescent="0.25">
      <c r="A1461" s="887" t="s">
        <v>5397</v>
      </c>
    </row>
    <row r="1463" spans="1:1" ht="31" x14ac:dyDescent="0.25">
      <c r="A1463" s="887" t="s">
        <v>5398</v>
      </c>
    </row>
    <row r="1465" spans="1:1" x14ac:dyDescent="0.25">
      <c r="A1465" s="887" t="s">
        <v>5399</v>
      </c>
    </row>
    <row r="1468" spans="1:1" x14ac:dyDescent="0.25">
      <c r="A1468" s="887" t="s">
        <v>1242</v>
      </c>
    </row>
    <row r="1469" spans="1:1" x14ac:dyDescent="0.25">
      <c r="A1469" s="887" t="s">
        <v>5400</v>
      </c>
    </row>
    <row r="1471" spans="1:1" x14ac:dyDescent="0.25">
      <c r="A1471" s="887" t="s">
        <v>5401</v>
      </c>
    </row>
    <row r="1473" spans="1:1" ht="31" x14ac:dyDescent="0.25">
      <c r="A1473" s="887" t="s">
        <v>5402</v>
      </c>
    </row>
    <row r="1475" spans="1:1" ht="46.5" x14ac:dyDescent="0.25">
      <c r="A1475" s="887" t="s">
        <v>5403</v>
      </c>
    </row>
    <row r="1477" spans="1:1" x14ac:dyDescent="0.25">
      <c r="A1477" s="887" t="s">
        <v>5404</v>
      </c>
    </row>
    <row r="1480" spans="1:1" x14ac:dyDescent="0.25">
      <c r="A1480" s="887" t="s">
        <v>1405</v>
      </c>
    </row>
    <row r="1482" spans="1:1" x14ac:dyDescent="0.25">
      <c r="A1482" s="887" t="s">
        <v>5405</v>
      </c>
    </row>
    <row r="1484" spans="1:1" x14ac:dyDescent="0.25">
      <c r="A1484" s="887" t="s">
        <v>1245</v>
      </c>
    </row>
    <row r="1485" spans="1:1" x14ac:dyDescent="0.25">
      <c r="A1485" s="887" t="s">
        <v>5406</v>
      </c>
    </row>
    <row r="1487" spans="1:1" ht="46.5" x14ac:dyDescent="0.25">
      <c r="A1487" s="887" t="s">
        <v>5407</v>
      </c>
    </row>
    <row r="1489" spans="1:1" x14ac:dyDescent="0.25">
      <c r="A1489" s="887" t="s">
        <v>5408</v>
      </c>
    </row>
    <row r="1491" spans="1:1" ht="31" x14ac:dyDescent="0.25">
      <c r="A1491" s="887" t="s">
        <v>5409</v>
      </c>
    </row>
    <row r="1493" spans="1:1" ht="31" x14ac:dyDescent="0.25">
      <c r="A1493" s="887" t="s">
        <v>5410</v>
      </c>
    </row>
    <row r="1495" spans="1:1" ht="62" x14ac:dyDescent="0.25">
      <c r="A1495" s="887" t="s">
        <v>5411</v>
      </c>
    </row>
    <row r="1498" spans="1:1" x14ac:dyDescent="0.25">
      <c r="A1498" s="887" t="s">
        <v>1247</v>
      </c>
    </row>
    <row r="1499" spans="1:1" x14ac:dyDescent="0.25">
      <c r="A1499" s="887" t="s">
        <v>5412</v>
      </c>
    </row>
    <row r="1501" spans="1:1" ht="31" x14ac:dyDescent="0.25">
      <c r="A1501" s="887" t="s">
        <v>5413</v>
      </c>
    </row>
    <row r="1503" spans="1:1" ht="62" x14ac:dyDescent="0.25">
      <c r="A1503" s="887" t="s">
        <v>5414</v>
      </c>
    </row>
    <row r="1505" spans="1:1" ht="31" x14ac:dyDescent="0.25">
      <c r="A1505" s="887" t="s">
        <v>5415</v>
      </c>
    </row>
    <row r="1508" spans="1:1" x14ac:dyDescent="0.25">
      <c r="A1508" s="887" t="s">
        <v>1249</v>
      </c>
    </row>
    <row r="1509" spans="1:1" x14ac:dyDescent="0.25">
      <c r="A1509" s="887" t="s">
        <v>5416</v>
      </c>
    </row>
    <row r="1511" spans="1:1" x14ac:dyDescent="0.25">
      <c r="A1511" s="887" t="s">
        <v>5417</v>
      </c>
    </row>
    <row r="1513" spans="1:1" ht="31" x14ac:dyDescent="0.25">
      <c r="A1513" s="887" t="s">
        <v>5418</v>
      </c>
    </row>
    <row r="1515" spans="1:1" x14ac:dyDescent="0.25">
      <c r="A1515" s="887" t="s">
        <v>5419</v>
      </c>
    </row>
    <row r="1517" spans="1:1" x14ac:dyDescent="0.25">
      <c r="A1517" s="887" t="s">
        <v>5420</v>
      </c>
    </row>
    <row r="1520" spans="1:1" x14ac:dyDescent="0.25">
      <c r="A1520" s="887" t="s">
        <v>4842</v>
      </c>
    </row>
    <row r="1522" spans="1:1" x14ac:dyDescent="0.25">
      <c r="A1522" s="887" t="s">
        <v>5421</v>
      </c>
    </row>
    <row r="1524" spans="1:1" x14ac:dyDescent="0.25">
      <c r="A1524" s="887" t="s">
        <v>1820</v>
      </c>
    </row>
    <row r="1525" spans="1:1" x14ac:dyDescent="0.25">
      <c r="A1525" s="887" t="s">
        <v>5422</v>
      </c>
    </row>
    <row r="1527" spans="1:1" x14ac:dyDescent="0.25">
      <c r="A1527" s="887" t="s">
        <v>5423</v>
      </c>
    </row>
    <row r="1529" spans="1:1" x14ac:dyDescent="0.25">
      <c r="A1529" s="887" t="s">
        <v>5424</v>
      </c>
    </row>
    <row r="1531" spans="1:1" ht="31" x14ac:dyDescent="0.25">
      <c r="A1531" s="887" t="s">
        <v>5425</v>
      </c>
    </row>
    <row r="1533" spans="1:1" ht="31" x14ac:dyDescent="0.25">
      <c r="A1533" s="887" t="s">
        <v>5426</v>
      </c>
    </row>
    <row r="1535" spans="1:1" ht="31" x14ac:dyDescent="0.25">
      <c r="A1535" s="887" t="s">
        <v>5427</v>
      </c>
    </row>
    <row r="1537" spans="1:1" x14ac:dyDescent="0.25">
      <c r="A1537" s="887" t="s">
        <v>5428</v>
      </c>
    </row>
    <row r="1539" spans="1:1" x14ac:dyDescent="0.25">
      <c r="A1539" s="887" t="s">
        <v>5429</v>
      </c>
    </row>
    <row r="1542" spans="1:1" x14ac:dyDescent="0.25">
      <c r="A1542" s="887" t="s">
        <v>1823</v>
      </c>
    </row>
    <row r="1543" spans="1:1" x14ac:dyDescent="0.25">
      <c r="A1543" s="887" t="s">
        <v>5430</v>
      </c>
    </row>
    <row r="1545" spans="1:1" x14ac:dyDescent="0.25">
      <c r="A1545" s="887" t="s">
        <v>5431</v>
      </c>
    </row>
    <row r="1547" spans="1:1" ht="31" x14ac:dyDescent="0.25">
      <c r="A1547" s="887" t="s">
        <v>5432</v>
      </c>
    </row>
    <row r="1549" spans="1:1" x14ac:dyDescent="0.25">
      <c r="A1549" s="887" t="s">
        <v>5433</v>
      </c>
    </row>
    <row r="1552" spans="1:1" x14ac:dyDescent="0.25">
      <c r="A1552" s="887" t="s">
        <v>1825</v>
      </c>
    </row>
    <row r="1553" spans="1:1" x14ac:dyDescent="0.25">
      <c r="A1553" s="887" t="s">
        <v>5434</v>
      </c>
    </row>
    <row r="1555" spans="1:1" x14ac:dyDescent="0.25">
      <c r="A1555" s="887" t="s">
        <v>5435</v>
      </c>
    </row>
    <row r="1557" spans="1:1" ht="31" x14ac:dyDescent="0.25">
      <c r="A1557" s="887" t="s">
        <v>5436</v>
      </c>
    </row>
    <row r="1559" spans="1:1" ht="31" x14ac:dyDescent="0.25">
      <c r="A1559" s="887" t="s">
        <v>5437</v>
      </c>
    </row>
    <row r="1561" spans="1:1" ht="31" x14ac:dyDescent="0.25">
      <c r="A1561" s="887" t="s">
        <v>5438</v>
      </c>
    </row>
    <row r="1563" spans="1:1" x14ac:dyDescent="0.25">
      <c r="A1563" s="887" t="s">
        <v>5439</v>
      </c>
    </row>
    <row r="1566" spans="1:1" x14ac:dyDescent="0.25">
      <c r="A1566" s="887" t="s">
        <v>1812</v>
      </c>
    </row>
    <row r="1567" spans="1:1" x14ac:dyDescent="0.25">
      <c r="A1567" s="887" t="s">
        <v>5440</v>
      </c>
    </row>
    <row r="1569" spans="1:1" x14ac:dyDescent="0.25">
      <c r="A1569" s="887" t="s">
        <v>5441</v>
      </c>
    </row>
    <row r="1571" spans="1:1" x14ac:dyDescent="0.25">
      <c r="A1571" s="887" t="s">
        <v>5442</v>
      </c>
    </row>
    <row r="1573" spans="1:1" ht="31" x14ac:dyDescent="0.25">
      <c r="A1573" s="887" t="s">
        <v>5443</v>
      </c>
    </row>
    <row r="1575" spans="1:1" ht="31" x14ac:dyDescent="0.25">
      <c r="A1575" s="887" t="s">
        <v>5444</v>
      </c>
    </row>
    <row r="1577" spans="1:1" x14ac:dyDescent="0.25">
      <c r="A1577" s="887" t="s">
        <v>5445</v>
      </c>
    </row>
    <row r="1579" spans="1:1" x14ac:dyDescent="0.25">
      <c r="A1579" s="887" t="s">
        <v>5446</v>
      </c>
    </row>
    <row r="1581" spans="1:1" ht="31" x14ac:dyDescent="0.25">
      <c r="A1581" s="887" t="s">
        <v>5447</v>
      </c>
    </row>
    <row r="1583" spans="1:1" ht="31" x14ac:dyDescent="0.25">
      <c r="A1583" s="887" t="s">
        <v>5448</v>
      </c>
    </row>
    <row r="1585" spans="1:1" x14ac:dyDescent="0.25">
      <c r="A1585" s="887" t="s">
        <v>5449</v>
      </c>
    </row>
    <row r="1587" spans="1:1" x14ac:dyDescent="0.25">
      <c r="A1587" s="887" t="s">
        <v>5450</v>
      </c>
    </row>
    <row r="1589" spans="1:1" ht="46.5" x14ac:dyDescent="0.25">
      <c r="A1589" s="887" t="s">
        <v>5451</v>
      </c>
    </row>
    <row r="1592" spans="1:1" x14ac:dyDescent="0.25">
      <c r="A1592" s="887" t="s">
        <v>1831</v>
      </c>
    </row>
    <row r="1593" spans="1:1" x14ac:dyDescent="0.25">
      <c r="A1593" s="887" t="s">
        <v>5452</v>
      </c>
    </row>
    <row r="1595" spans="1:1" ht="62" x14ac:dyDescent="0.25">
      <c r="A1595" s="887" t="s">
        <v>5453</v>
      </c>
    </row>
    <row r="1597" spans="1:1" ht="31" x14ac:dyDescent="0.25">
      <c r="A1597" s="887" t="s">
        <v>5454</v>
      </c>
    </row>
    <row r="1599" spans="1:1" ht="31" x14ac:dyDescent="0.25">
      <c r="A1599" s="887" t="s">
        <v>5455</v>
      </c>
    </row>
    <row r="1601" spans="1:1" ht="31" x14ac:dyDescent="0.25">
      <c r="A1601" s="887" t="s">
        <v>5456</v>
      </c>
    </row>
    <row r="1603" spans="1:1" x14ac:dyDescent="0.25">
      <c r="A1603" s="887" t="s">
        <v>5457</v>
      </c>
    </row>
    <row r="1606" spans="1:1" x14ac:dyDescent="0.25">
      <c r="A1606" s="887" t="s">
        <v>1833</v>
      </c>
    </row>
    <row r="1607" spans="1:1" x14ac:dyDescent="0.25">
      <c r="A1607" s="887" t="s">
        <v>5458</v>
      </c>
    </row>
    <row r="1609" spans="1:1" x14ac:dyDescent="0.25">
      <c r="A1609" s="887" t="s">
        <v>5459</v>
      </c>
    </row>
    <row r="1612" spans="1:1" x14ac:dyDescent="0.25">
      <c r="A1612" s="887" t="s">
        <v>1817</v>
      </c>
    </row>
    <row r="1613" spans="1:1" x14ac:dyDescent="0.25">
      <c r="A1613" s="887" t="s">
        <v>5460</v>
      </c>
    </row>
    <row r="1615" spans="1:1" ht="31" x14ac:dyDescent="0.25">
      <c r="A1615" s="887" t="s">
        <v>5461</v>
      </c>
    </row>
    <row r="1617" spans="1:1" ht="31" x14ac:dyDescent="0.25">
      <c r="A1617" s="887" t="s">
        <v>5462</v>
      </c>
    </row>
    <row r="1619" spans="1:1" ht="31" x14ac:dyDescent="0.25">
      <c r="A1619" s="887" t="s">
        <v>5463</v>
      </c>
    </row>
    <row r="1621" spans="1:1" x14ac:dyDescent="0.25">
      <c r="A1621" s="887" t="s">
        <v>5464</v>
      </c>
    </row>
    <row r="1624" spans="1:1" x14ac:dyDescent="0.25">
      <c r="A1624" s="887" t="s">
        <v>2054</v>
      </c>
    </row>
    <row r="1625" spans="1:1" x14ac:dyDescent="0.25">
      <c r="A1625" s="887" t="s">
        <v>5465</v>
      </c>
    </row>
    <row r="1627" spans="1:1" x14ac:dyDescent="0.25">
      <c r="A1627" s="887" t="s">
        <v>5466</v>
      </c>
    </row>
    <row r="1630" spans="1:1" x14ac:dyDescent="0.25">
      <c r="A1630" s="887" t="s">
        <v>2056</v>
      </c>
    </row>
    <row r="1631" spans="1:1" x14ac:dyDescent="0.25">
      <c r="A1631" s="887" t="s">
        <v>5467</v>
      </c>
    </row>
    <row r="1633" spans="1:1" x14ac:dyDescent="0.25">
      <c r="A1633" s="887" t="s">
        <v>5468</v>
      </c>
    </row>
    <row r="1635" spans="1:1" x14ac:dyDescent="0.25">
      <c r="A1635" s="887" t="s">
        <v>5469</v>
      </c>
    </row>
    <row r="1637" spans="1:1" ht="31" x14ac:dyDescent="0.25">
      <c r="A1637" s="887" t="s">
        <v>5470</v>
      </c>
    </row>
    <row r="1640" spans="1:1" x14ac:dyDescent="0.25">
      <c r="A1640" s="887" t="s">
        <v>1809</v>
      </c>
    </row>
    <row r="1641" spans="1:1" x14ac:dyDescent="0.25">
      <c r="A1641" s="887" t="s">
        <v>5471</v>
      </c>
    </row>
    <row r="1643" spans="1:1" x14ac:dyDescent="0.25">
      <c r="A1643" s="887" t="s">
        <v>5472</v>
      </c>
    </row>
    <row r="1645" spans="1:1" ht="31" x14ac:dyDescent="0.25">
      <c r="A1645" s="887" t="s">
        <v>5473</v>
      </c>
    </row>
    <row r="1647" spans="1:1" x14ac:dyDescent="0.25">
      <c r="A1647" s="887" t="s">
        <v>5474</v>
      </c>
    </row>
    <row r="1649" spans="1:1" x14ac:dyDescent="0.25">
      <c r="A1649" s="887" t="s">
        <v>5475</v>
      </c>
    </row>
    <row r="1651" spans="1:1" ht="31" x14ac:dyDescent="0.25">
      <c r="A1651" s="887" t="s">
        <v>5476</v>
      </c>
    </row>
    <row r="1654" spans="1:1" x14ac:dyDescent="0.25">
      <c r="A1654" s="887" t="s">
        <v>2047</v>
      </c>
    </row>
    <row r="1655" spans="1:1" x14ac:dyDescent="0.25">
      <c r="A1655" s="887" t="s">
        <v>5477</v>
      </c>
    </row>
    <row r="1656" spans="1:1" x14ac:dyDescent="0.25">
      <c r="A1656" s="887" t="s">
        <v>5478</v>
      </c>
    </row>
    <row r="1658" spans="1:1" ht="31" x14ac:dyDescent="0.25">
      <c r="A1658" s="887" t="s">
        <v>5479</v>
      </c>
    </row>
    <row r="1660" spans="1:1" x14ac:dyDescent="0.25">
      <c r="A1660" s="887" t="s">
        <v>5480</v>
      </c>
    </row>
    <row r="1662" spans="1:1" x14ac:dyDescent="0.25">
      <c r="A1662" s="887" t="s">
        <v>5481</v>
      </c>
    </row>
    <row r="1664" spans="1:1" x14ac:dyDescent="0.25">
      <c r="A1664" s="887" t="s">
        <v>5482</v>
      </c>
    </row>
    <row r="1667" spans="1:1" x14ac:dyDescent="0.25">
      <c r="A1667" s="887" t="s">
        <v>2049</v>
      </c>
    </row>
    <row r="1668" spans="1:1" x14ac:dyDescent="0.25">
      <c r="A1668" s="887" t="s">
        <v>5483</v>
      </c>
    </row>
    <row r="1669" spans="1:1" x14ac:dyDescent="0.25">
      <c r="A1669" s="887" t="s">
        <v>5484</v>
      </c>
    </row>
    <row r="1671" spans="1:1" ht="31" x14ac:dyDescent="0.25">
      <c r="A1671" s="887" t="s">
        <v>5485</v>
      </c>
    </row>
    <row r="1673" spans="1:1" ht="31" x14ac:dyDescent="0.25">
      <c r="A1673" s="887" t="s">
        <v>5486</v>
      </c>
    </row>
    <row r="1675" spans="1:1" ht="46.5" x14ac:dyDescent="0.25">
      <c r="A1675" s="887" t="s">
        <v>5487</v>
      </c>
    </row>
    <row r="1677" spans="1:1" x14ac:dyDescent="0.25">
      <c r="A1677" s="887" t="s">
        <v>5488</v>
      </c>
    </row>
    <row r="1679" spans="1:1" x14ac:dyDescent="0.25">
      <c r="A1679" s="887" t="s">
        <v>5489</v>
      </c>
    </row>
    <row r="1681" spans="1:1" ht="31" x14ac:dyDescent="0.25">
      <c r="A1681" s="887" t="s">
        <v>5490</v>
      </c>
    </row>
    <row r="1683" spans="1:1" x14ac:dyDescent="0.25">
      <c r="A1683" s="887" t="s">
        <v>5491</v>
      </c>
    </row>
    <row r="1686" spans="1:1" x14ac:dyDescent="0.25">
      <c r="A1686" s="887" t="s">
        <v>5492</v>
      </c>
    </row>
    <row r="1688" spans="1:1" x14ac:dyDescent="0.25">
      <c r="A1688" s="887" t="s">
        <v>5493</v>
      </c>
    </row>
    <row r="1690" spans="1:1" x14ac:dyDescent="0.25">
      <c r="A1690" s="887" t="s">
        <v>4770</v>
      </c>
    </row>
    <row r="1692" spans="1:1" x14ac:dyDescent="0.25">
      <c r="A1692" s="887" t="s">
        <v>5494</v>
      </c>
    </row>
    <row r="1694" spans="1:1" x14ac:dyDescent="0.25">
      <c r="A1694" s="887" t="s">
        <v>2051</v>
      </c>
    </row>
    <row r="1695" spans="1:1" x14ac:dyDescent="0.25">
      <c r="A1695" s="887" t="s">
        <v>5495</v>
      </c>
    </row>
    <row r="1697" spans="1:1" ht="46.5" x14ac:dyDescent="0.25">
      <c r="A1697" s="887" t="s">
        <v>5496</v>
      </c>
    </row>
    <row r="1699" spans="1:1" ht="46.5" x14ac:dyDescent="0.25">
      <c r="A1699" s="887" t="s">
        <v>5497</v>
      </c>
    </row>
    <row r="1701" spans="1:1" ht="62" x14ac:dyDescent="0.25">
      <c r="A1701" s="887" t="s">
        <v>5498</v>
      </c>
    </row>
    <row r="1703" spans="1:1" ht="46.5" x14ac:dyDescent="0.25">
      <c r="A1703" s="887" t="s">
        <v>5499</v>
      </c>
    </row>
    <row r="1705" spans="1:1" ht="31" x14ac:dyDescent="0.25">
      <c r="A1705" s="887" t="s">
        <v>5500</v>
      </c>
    </row>
    <row r="1708" spans="1:1" x14ac:dyDescent="0.25">
      <c r="A1708" s="887" t="s">
        <v>2062</v>
      </c>
    </row>
    <row r="1709" spans="1:1" x14ac:dyDescent="0.25">
      <c r="A1709" s="887" t="s">
        <v>5501</v>
      </c>
    </row>
    <row r="1711" spans="1:1" x14ac:dyDescent="0.25">
      <c r="A1711" s="887" t="s">
        <v>5502</v>
      </c>
    </row>
    <row r="1713" spans="1:1" ht="31" x14ac:dyDescent="0.25">
      <c r="A1713" s="887" t="s">
        <v>5503</v>
      </c>
    </row>
    <row r="1716" spans="1:1" x14ac:dyDescent="0.25">
      <c r="A1716" s="887" t="s">
        <v>1848</v>
      </c>
    </row>
    <row r="1717" spans="1:1" x14ac:dyDescent="0.25">
      <c r="A1717" s="887" t="s">
        <v>5504</v>
      </c>
    </row>
    <row r="1719" spans="1:1" ht="77.5" x14ac:dyDescent="0.25">
      <c r="A1719" s="887" t="s">
        <v>5505</v>
      </c>
    </row>
    <row r="1721" spans="1:1" ht="31" x14ac:dyDescent="0.25">
      <c r="A1721" s="887" t="s">
        <v>5506</v>
      </c>
    </row>
    <row r="1723" spans="1:1" x14ac:dyDescent="0.25">
      <c r="A1723" s="887" t="s">
        <v>5507</v>
      </c>
    </row>
    <row r="1725" spans="1:1" ht="31" x14ac:dyDescent="0.25">
      <c r="A1725" s="887" t="s">
        <v>5508</v>
      </c>
    </row>
    <row r="1728" spans="1:1" x14ac:dyDescent="0.25">
      <c r="A1728" s="887" t="s">
        <v>2307</v>
      </c>
    </row>
    <row r="1729" spans="1:1" x14ac:dyDescent="0.25">
      <c r="A1729" s="887" t="s">
        <v>5509</v>
      </c>
    </row>
    <row r="1731" spans="1:1" ht="31" x14ac:dyDescent="0.25">
      <c r="A1731" s="887" t="s">
        <v>5510</v>
      </c>
    </row>
    <row r="1733" spans="1:1" ht="31" x14ac:dyDescent="0.25">
      <c r="A1733" s="887" t="s">
        <v>5511</v>
      </c>
    </row>
    <row r="1736" spans="1:1" x14ac:dyDescent="0.25">
      <c r="A1736" s="887" t="s">
        <v>4790</v>
      </c>
    </row>
    <row r="1737" spans="1:1" x14ac:dyDescent="0.25">
      <c r="A1737" s="887" t="s">
        <v>5512</v>
      </c>
    </row>
    <row r="1740" spans="1:1" x14ac:dyDescent="0.25">
      <c r="A1740" s="887" t="s">
        <v>2065</v>
      </c>
    </row>
    <row r="1741" spans="1:1" x14ac:dyDescent="0.25">
      <c r="A1741" s="887" t="s">
        <v>5513</v>
      </c>
    </row>
    <row r="1743" spans="1:1" x14ac:dyDescent="0.25">
      <c r="A1743" s="887" t="s">
        <v>5514</v>
      </c>
    </row>
    <row r="1745" spans="1:1" ht="31" x14ac:dyDescent="0.25">
      <c r="A1745" s="887" t="s">
        <v>5515</v>
      </c>
    </row>
    <row r="1747" spans="1:1" x14ac:dyDescent="0.25">
      <c r="A1747" s="887" t="s">
        <v>5516</v>
      </c>
    </row>
    <row r="1749" spans="1:1" x14ac:dyDescent="0.25">
      <c r="A1749" s="887" t="s">
        <v>5517</v>
      </c>
    </row>
    <row r="1752" spans="1:1" x14ac:dyDescent="0.25">
      <c r="A1752" s="887" t="s">
        <v>2067</v>
      </c>
    </row>
    <row r="1753" spans="1:1" x14ac:dyDescent="0.25">
      <c r="A1753" s="887" t="s">
        <v>5518</v>
      </c>
    </row>
    <row r="1755" spans="1:1" ht="31" x14ac:dyDescent="0.25">
      <c r="A1755" s="887" t="s">
        <v>5519</v>
      </c>
    </row>
    <row r="1757" spans="1:1" ht="31" x14ac:dyDescent="0.25">
      <c r="A1757" s="887" t="s">
        <v>5520</v>
      </c>
    </row>
    <row r="1759" spans="1:1" ht="31" x14ac:dyDescent="0.25">
      <c r="A1759" s="887" t="s">
        <v>5521</v>
      </c>
    </row>
    <row r="1761" spans="1:1" x14ac:dyDescent="0.25">
      <c r="A1761" s="887" t="s">
        <v>5522</v>
      </c>
    </row>
    <row r="1763" spans="1:1" x14ac:dyDescent="0.25">
      <c r="A1763" s="887" t="s">
        <v>5523</v>
      </c>
    </row>
    <row r="1765" spans="1:1" ht="46.5" x14ac:dyDescent="0.25">
      <c r="A1765" s="887" t="s">
        <v>5524</v>
      </c>
    </row>
    <row r="1768" spans="1:1" x14ac:dyDescent="0.25">
      <c r="A1768" s="887" t="s">
        <v>4842</v>
      </c>
    </row>
    <row r="1770" spans="1:1" x14ac:dyDescent="0.25">
      <c r="A1770" s="887" t="s">
        <v>5525</v>
      </c>
    </row>
    <row r="1772" spans="1:1" x14ac:dyDescent="0.25">
      <c r="A1772" s="887" t="s">
        <v>2069</v>
      </c>
    </row>
    <row r="1773" spans="1:1" x14ac:dyDescent="0.25">
      <c r="A1773" s="887" t="s">
        <v>3427</v>
      </c>
    </row>
    <row r="1775" spans="1:1" ht="31" x14ac:dyDescent="0.25">
      <c r="A1775" s="887" t="s">
        <v>5526</v>
      </c>
    </row>
    <row r="1777" spans="1:1" x14ac:dyDescent="0.25">
      <c r="A1777" s="887" t="s">
        <v>5527</v>
      </c>
    </row>
    <row r="1779" spans="1:1" x14ac:dyDescent="0.25">
      <c r="A1779" s="887" t="s">
        <v>5528</v>
      </c>
    </row>
    <row r="1782" spans="1:1" x14ac:dyDescent="0.25">
      <c r="A1782" s="887" t="s">
        <v>2071</v>
      </c>
    </row>
    <row r="1783" spans="1:1" x14ac:dyDescent="0.25">
      <c r="A1783" s="887" t="s">
        <v>5529</v>
      </c>
    </row>
    <row r="1785" spans="1:1" ht="46.5" x14ac:dyDescent="0.25">
      <c r="A1785" s="887" t="s">
        <v>5530</v>
      </c>
    </row>
    <row r="1788" spans="1:1" x14ac:dyDescent="0.25">
      <c r="A1788" s="887" t="s">
        <v>2337</v>
      </c>
    </row>
    <row r="1789" spans="1:1" x14ac:dyDescent="0.25">
      <c r="A1789" s="887" t="s">
        <v>5531</v>
      </c>
    </row>
    <row r="1791" spans="1:1" ht="31" x14ac:dyDescent="0.25">
      <c r="A1791" s="887" t="s">
        <v>5532</v>
      </c>
    </row>
    <row r="1793" spans="1:1" ht="46.5" x14ac:dyDescent="0.25">
      <c r="A1793" s="887" t="s">
        <v>5533</v>
      </c>
    </row>
    <row r="1795" spans="1:1" ht="31" x14ac:dyDescent="0.25">
      <c r="A1795" s="887" t="s">
        <v>5534</v>
      </c>
    </row>
    <row r="1797" spans="1:1" ht="31" x14ac:dyDescent="0.25">
      <c r="A1797" s="887" t="s">
        <v>5535</v>
      </c>
    </row>
    <row r="1799" spans="1:1" ht="46.5" x14ac:dyDescent="0.25">
      <c r="A1799" s="887" t="s">
        <v>5536</v>
      </c>
    </row>
    <row r="1801" spans="1:1" ht="62" x14ac:dyDescent="0.25">
      <c r="A1801" s="887" t="s">
        <v>5537</v>
      </c>
    </row>
    <row r="1803" spans="1:1" x14ac:dyDescent="0.25">
      <c r="A1803" s="887" t="s">
        <v>5538</v>
      </c>
    </row>
    <row r="1805" spans="1:1" ht="77.5" x14ac:dyDescent="0.25">
      <c r="A1805" s="887" t="s">
        <v>5539</v>
      </c>
    </row>
    <row r="1808" spans="1:1" x14ac:dyDescent="0.25">
      <c r="A1808" s="887" t="s">
        <v>5540</v>
      </c>
    </row>
    <row r="1810" spans="1:1" x14ac:dyDescent="0.25">
      <c r="A1810" s="887" t="s">
        <v>2992</v>
      </c>
    </row>
    <row r="1812" spans="1:1" x14ac:dyDescent="0.25">
      <c r="A1812" s="887" t="s">
        <v>2993</v>
      </c>
    </row>
    <row r="1813" spans="1:1" x14ac:dyDescent="0.25">
      <c r="A1813" s="887" t="s">
        <v>185</v>
      </c>
    </row>
    <row r="1815" spans="1:1" ht="31" x14ac:dyDescent="0.25">
      <c r="A1815" s="887" t="s">
        <v>5541</v>
      </c>
    </row>
    <row r="1817" spans="1:1" ht="31" x14ac:dyDescent="0.25">
      <c r="A1817" s="887" t="s">
        <v>5542</v>
      </c>
    </row>
    <row r="1820" spans="1:1" x14ac:dyDescent="0.25">
      <c r="A1820" s="887" t="s">
        <v>2994</v>
      </c>
    </row>
    <row r="1821" spans="1:1" x14ac:dyDescent="0.25">
      <c r="A1821" s="887" t="s">
        <v>5543</v>
      </c>
    </row>
    <row r="1823" spans="1:1" ht="46.5" x14ac:dyDescent="0.25">
      <c r="A1823" s="887" t="s">
        <v>5544</v>
      </c>
    </row>
    <row r="1826" spans="1:1" x14ac:dyDescent="0.25">
      <c r="A1826" s="887" t="s">
        <v>2997</v>
      </c>
    </row>
    <row r="1827" spans="1:1" x14ac:dyDescent="0.25">
      <c r="A1827" s="887" t="s">
        <v>1438</v>
      </c>
    </row>
    <row r="1829" spans="1:1" x14ac:dyDescent="0.25">
      <c r="A1829" s="887" t="s">
        <v>3832</v>
      </c>
    </row>
    <row r="1831" spans="1:1" ht="46.5" x14ac:dyDescent="0.25">
      <c r="A1831" s="887" t="s">
        <v>5545</v>
      </c>
    </row>
    <row r="1833" spans="1:1" ht="62" x14ac:dyDescent="0.25">
      <c r="A1833" s="887" t="s">
        <v>5546</v>
      </c>
    </row>
    <row r="1835" spans="1:1" ht="77.5" x14ac:dyDescent="0.25">
      <c r="A1835" s="887" t="s">
        <v>5547</v>
      </c>
    </row>
    <row r="1838" spans="1:1" x14ac:dyDescent="0.25">
      <c r="A1838" s="887" t="s">
        <v>3436</v>
      </c>
    </row>
    <row r="1840" spans="1:1" x14ac:dyDescent="0.25">
      <c r="A1840" s="887" t="s">
        <v>2999</v>
      </c>
    </row>
    <row r="1842" spans="1:1" ht="31" x14ac:dyDescent="0.25">
      <c r="A1842" s="887" t="s">
        <v>5548</v>
      </c>
    </row>
    <row r="1845" spans="1:1" x14ac:dyDescent="0.25">
      <c r="A1845" s="887" t="s">
        <v>3398</v>
      </c>
    </row>
    <row r="1847" spans="1:1" x14ac:dyDescent="0.25">
      <c r="A1847" s="887" t="s">
        <v>3002</v>
      </c>
    </row>
    <row r="1849" spans="1:1" x14ac:dyDescent="0.25">
      <c r="A1849" s="887" t="s">
        <v>1501</v>
      </c>
    </row>
    <row r="1852" spans="1:1" x14ac:dyDescent="0.25">
      <c r="A1852" s="887" t="s">
        <v>2991</v>
      </c>
    </row>
    <row r="1854" spans="1:1" x14ac:dyDescent="0.25">
      <c r="A1854" s="887" t="s">
        <v>3005</v>
      </c>
    </row>
    <row r="1855" spans="1:1" x14ac:dyDescent="0.25">
      <c r="A1855" s="887" t="s">
        <v>3652</v>
      </c>
    </row>
    <row r="1857" spans="1:1" x14ac:dyDescent="0.25">
      <c r="A1857" s="887" t="s">
        <v>5549</v>
      </c>
    </row>
    <row r="1859" spans="1:1" x14ac:dyDescent="0.25">
      <c r="A1859" s="887" t="s">
        <v>3983</v>
      </c>
    </row>
    <row r="1861" spans="1:1" x14ac:dyDescent="0.25">
      <c r="A1861" s="887" t="s">
        <v>5550</v>
      </c>
    </row>
    <row r="1863" spans="1:1" x14ac:dyDescent="0.25">
      <c r="A1863" s="887" t="s">
        <v>0</v>
      </c>
    </row>
    <row r="1864" spans="1:1" x14ac:dyDescent="0.25">
      <c r="A1864" s="887" t="s">
        <v>185</v>
      </c>
    </row>
    <row r="1866" spans="1:1" ht="46.5" x14ac:dyDescent="0.25">
      <c r="A1866" s="887" t="s">
        <v>5551</v>
      </c>
    </row>
    <row r="1868" spans="1:1" ht="31" x14ac:dyDescent="0.25">
      <c r="A1868" s="887" t="s">
        <v>5552</v>
      </c>
    </row>
    <row r="1870" spans="1:1" ht="31" x14ac:dyDescent="0.25">
      <c r="A1870" s="887" t="s">
        <v>5553</v>
      </c>
    </row>
    <row r="1872" spans="1:1" ht="46.5" x14ac:dyDescent="0.25">
      <c r="A1872" s="887" t="s">
        <v>5554</v>
      </c>
    </row>
    <row r="1874" spans="1:1" ht="31" x14ac:dyDescent="0.25">
      <c r="A1874" s="887" t="s">
        <v>5555</v>
      </c>
    </row>
    <row r="1876" spans="1:1" ht="93" x14ac:dyDescent="0.25">
      <c r="A1876" s="887" t="s">
        <v>5556</v>
      </c>
    </row>
    <row r="1878" spans="1:1" ht="93" x14ac:dyDescent="0.25">
      <c r="A1878" s="887" t="s">
        <v>5557</v>
      </c>
    </row>
    <row r="1880" spans="1:1" ht="139.5" x14ac:dyDescent="0.25">
      <c r="A1880" s="887" t="s">
        <v>5558</v>
      </c>
    </row>
    <row r="1886" spans="1:1" x14ac:dyDescent="0.25">
      <c r="A1886" s="887" t="s">
        <v>5559</v>
      </c>
    </row>
    <row r="1889" spans="1:1" x14ac:dyDescent="0.25">
      <c r="A1889" s="887" t="s">
        <v>5560</v>
      </c>
    </row>
    <row r="1891" spans="1:1" x14ac:dyDescent="0.25">
      <c r="A1891" s="887" t="s">
        <v>5561</v>
      </c>
    </row>
    <row r="1893" spans="1:1" x14ac:dyDescent="0.25">
      <c r="A1893" s="887" t="s">
        <v>5562</v>
      </c>
    </row>
    <row r="1894" spans="1:1" x14ac:dyDescent="0.25">
      <c r="A1894" s="887" t="s">
        <v>5563</v>
      </c>
    </row>
    <row r="1896" spans="1:1" x14ac:dyDescent="0.25">
      <c r="A1896" s="887" t="s">
        <v>5564</v>
      </c>
    </row>
    <row r="1897" spans="1:1" x14ac:dyDescent="0.25">
      <c r="A1897" s="887" t="s">
        <v>5565</v>
      </c>
    </row>
    <row r="1898" spans="1:1" x14ac:dyDescent="0.25">
      <c r="A1898" s="887" t="s">
        <v>5566</v>
      </c>
    </row>
    <row r="1899" spans="1:1" x14ac:dyDescent="0.25">
      <c r="A1899" s="887" t="s">
        <v>5567</v>
      </c>
    </row>
    <row r="1901" spans="1:1" x14ac:dyDescent="0.25">
      <c r="A1901" s="887" t="s">
        <v>5568</v>
      </c>
    </row>
    <row r="1902" spans="1:1" x14ac:dyDescent="0.25">
      <c r="A1902" s="887" t="s">
        <v>5569</v>
      </c>
    </row>
    <row r="1904" spans="1:1" x14ac:dyDescent="0.25">
      <c r="A1904" s="887" t="s">
        <v>5570</v>
      </c>
    </row>
    <row r="1906" spans="1:1" x14ac:dyDescent="0.25">
      <c r="A1906" s="887" t="s">
        <v>5571</v>
      </c>
    </row>
    <row r="1908" spans="1:1" x14ac:dyDescent="0.25">
      <c r="A1908" s="887" t="s">
        <v>5572</v>
      </c>
    </row>
    <row r="1910" spans="1:1" x14ac:dyDescent="0.25">
      <c r="A1910" s="887" t="s">
        <v>5573</v>
      </c>
    </row>
    <row r="1912" spans="1:1" x14ac:dyDescent="0.25">
      <c r="A1912" s="887" t="s">
        <v>5574</v>
      </c>
    </row>
    <row r="1914" spans="1:1" x14ac:dyDescent="0.25">
      <c r="A1914" s="887" t="s">
        <v>5575</v>
      </c>
    </row>
    <row r="1916" spans="1:1" x14ac:dyDescent="0.25">
      <c r="A1916" s="887" t="s">
        <v>5576</v>
      </c>
    </row>
    <row r="1918" spans="1:1" x14ac:dyDescent="0.25">
      <c r="A1918" s="887" t="s">
        <v>5577</v>
      </c>
    </row>
    <row r="1920" spans="1:1" x14ac:dyDescent="0.25">
      <c r="A1920" s="887" t="s">
        <v>5578</v>
      </c>
    </row>
    <row r="1921" spans="1:1" x14ac:dyDescent="0.25">
      <c r="A1921" s="887" t="s">
        <v>5579</v>
      </c>
    </row>
    <row r="1922" spans="1:1" x14ac:dyDescent="0.25">
      <c r="A1922" s="887" t="s">
        <v>5580</v>
      </c>
    </row>
    <row r="1924" spans="1:1" x14ac:dyDescent="0.25">
      <c r="A1924" s="887" t="s">
        <v>5581</v>
      </c>
    </row>
    <row r="1925" spans="1:1" x14ac:dyDescent="0.25">
      <c r="A1925" s="887" t="s">
        <v>5582</v>
      </c>
    </row>
    <row r="1926" spans="1:1" x14ac:dyDescent="0.25">
      <c r="A1926" s="887" t="s">
        <v>5583</v>
      </c>
    </row>
    <row r="1927" spans="1:1" x14ac:dyDescent="0.25">
      <c r="A1927" s="887" t="s">
        <v>5584</v>
      </c>
    </row>
    <row r="1929" spans="1:1" x14ac:dyDescent="0.25">
      <c r="A1929" s="887" t="s">
        <v>5585</v>
      </c>
    </row>
    <row r="1930" spans="1:1" x14ac:dyDescent="0.25">
      <c r="A1930" s="887" t="s">
        <v>5586</v>
      </c>
    </row>
    <row r="1932" spans="1:1" x14ac:dyDescent="0.25">
      <c r="A1932" s="887" t="s">
        <v>5587</v>
      </c>
    </row>
    <row r="1933" spans="1:1" x14ac:dyDescent="0.25">
      <c r="A1933" s="887" t="s">
        <v>5588</v>
      </c>
    </row>
    <row r="1935" spans="1:1" x14ac:dyDescent="0.25">
      <c r="A1935" s="887" t="s">
        <v>5589</v>
      </c>
    </row>
    <row r="1936" spans="1:1" x14ac:dyDescent="0.25">
      <c r="A1936" s="887" t="s">
        <v>5590</v>
      </c>
    </row>
    <row r="1937" spans="1:1" x14ac:dyDescent="0.25">
      <c r="A1937" s="887" t="s">
        <v>5591</v>
      </c>
    </row>
    <row r="1939" spans="1:1" x14ac:dyDescent="0.25">
      <c r="A1939" s="887" t="s">
        <v>5592</v>
      </c>
    </row>
    <row r="1941" spans="1:1" x14ac:dyDescent="0.25">
      <c r="A1941" s="887" t="s">
        <v>5593</v>
      </c>
    </row>
    <row r="1942" spans="1:1" x14ac:dyDescent="0.25">
      <c r="A1942" s="887" t="s">
        <v>5594</v>
      </c>
    </row>
    <row r="1943" spans="1:1" x14ac:dyDescent="0.25">
      <c r="A1943" s="887" t="s">
        <v>5595</v>
      </c>
    </row>
    <row r="1944" spans="1:1" x14ac:dyDescent="0.25">
      <c r="A1944" s="887" t="s">
        <v>5596</v>
      </c>
    </row>
    <row r="1945" spans="1:1" x14ac:dyDescent="0.25">
      <c r="A1945" s="887" t="s">
        <v>5597</v>
      </c>
    </row>
    <row r="1946" spans="1:1" x14ac:dyDescent="0.25">
      <c r="A1946" s="887" t="s">
        <v>5598</v>
      </c>
    </row>
    <row r="1948" spans="1:1" x14ac:dyDescent="0.25">
      <c r="A1948" s="887" t="s">
        <v>5599</v>
      </c>
    </row>
    <row r="1950" spans="1:1" x14ac:dyDescent="0.25">
      <c r="A1950" s="887" t="s">
        <v>5600</v>
      </c>
    </row>
    <row r="1951" spans="1:1" x14ac:dyDescent="0.25">
      <c r="A1951" s="887" t="s">
        <v>5601</v>
      </c>
    </row>
    <row r="1953" spans="1:1" x14ac:dyDescent="0.25">
      <c r="A1953" s="887" t="s">
        <v>5602</v>
      </c>
    </row>
    <row r="1954" spans="1:1" x14ac:dyDescent="0.25">
      <c r="A1954" s="887" t="s">
        <v>5603</v>
      </c>
    </row>
    <row r="1956" spans="1:1" x14ac:dyDescent="0.25">
      <c r="A1956" s="887" t="s">
        <v>5604</v>
      </c>
    </row>
    <row r="1957" spans="1:1" x14ac:dyDescent="0.25">
      <c r="A1957" s="887" t="s">
        <v>5605</v>
      </c>
    </row>
    <row r="1958" spans="1:1" x14ac:dyDescent="0.25">
      <c r="A1958" s="887" t="s">
        <v>5606</v>
      </c>
    </row>
    <row r="1959" spans="1:1" x14ac:dyDescent="0.25">
      <c r="A1959" s="887" t="s">
        <v>5607</v>
      </c>
    </row>
    <row r="1960" spans="1:1" x14ac:dyDescent="0.25">
      <c r="A1960" s="887" t="s">
        <v>5608</v>
      </c>
    </row>
    <row r="1961" spans="1:1" x14ac:dyDescent="0.25">
      <c r="A1961" s="887" t="s">
        <v>5609</v>
      </c>
    </row>
    <row r="1962" spans="1:1" x14ac:dyDescent="0.25">
      <c r="A1962" s="887" t="s">
        <v>5610</v>
      </c>
    </row>
    <row r="1963" spans="1:1" x14ac:dyDescent="0.25">
      <c r="A1963" s="887" t="s">
        <v>5611</v>
      </c>
    </row>
    <row r="1965" spans="1:1" x14ac:dyDescent="0.25">
      <c r="A1965" s="887" t="s">
        <v>5612</v>
      </c>
    </row>
    <row r="1967" spans="1:1" x14ac:dyDescent="0.25">
      <c r="A1967" s="887" t="s">
        <v>5613</v>
      </c>
    </row>
    <row r="1969" spans="1:1" x14ac:dyDescent="0.25">
      <c r="A1969" s="887" t="s">
        <v>5614</v>
      </c>
    </row>
    <row r="1970" spans="1:1" x14ac:dyDescent="0.25">
      <c r="A1970" s="887" t="s">
        <v>5615</v>
      </c>
    </row>
    <row r="1972" spans="1:1" x14ac:dyDescent="0.25">
      <c r="A1972" s="887" t="s">
        <v>5616</v>
      </c>
    </row>
    <row r="1973" spans="1:1" x14ac:dyDescent="0.25">
      <c r="A1973" s="887" t="s">
        <v>5617</v>
      </c>
    </row>
    <row r="1975" spans="1:1" x14ac:dyDescent="0.25">
      <c r="A1975" s="887" t="s">
        <v>5618</v>
      </c>
    </row>
    <row r="1977" spans="1:1" x14ac:dyDescent="0.25">
      <c r="A1977" s="887" t="s">
        <v>5619</v>
      </c>
    </row>
    <row r="1978" spans="1:1" x14ac:dyDescent="0.25">
      <c r="A1978" s="887" t="s">
        <v>5620</v>
      </c>
    </row>
    <row r="1980" spans="1:1" x14ac:dyDescent="0.25">
      <c r="A1980" s="887" t="s">
        <v>5621</v>
      </c>
    </row>
    <row r="1982" spans="1:1" x14ac:dyDescent="0.25">
      <c r="A1982" s="887" t="s">
        <v>5622</v>
      </c>
    </row>
    <row r="1988" spans="1:1" x14ac:dyDescent="0.25">
      <c r="A1988" s="887" t="s">
        <v>5623</v>
      </c>
    </row>
    <row r="1991" spans="1:1" x14ac:dyDescent="0.25">
      <c r="A1991" s="887" t="s">
        <v>5624</v>
      </c>
    </row>
    <row r="1993" spans="1:1" x14ac:dyDescent="0.25">
      <c r="A1993" s="887" t="s">
        <v>5625</v>
      </c>
    </row>
    <row r="1995" spans="1:1" x14ac:dyDescent="0.25">
      <c r="A1995" s="887" t="s">
        <v>5626</v>
      </c>
    </row>
    <row r="1996" spans="1:1" x14ac:dyDescent="0.25">
      <c r="A1996" s="887" t="s">
        <v>5627</v>
      </c>
    </row>
    <row r="1998" spans="1:1" x14ac:dyDescent="0.25">
      <c r="A1998" s="887" t="s">
        <v>5628</v>
      </c>
    </row>
    <row r="2000" spans="1:1" x14ac:dyDescent="0.25">
      <c r="A2000" s="887" t="s">
        <v>5629</v>
      </c>
    </row>
    <row r="2002" spans="1:1" x14ac:dyDescent="0.25">
      <c r="A2002" s="887" t="s">
        <v>5630</v>
      </c>
    </row>
    <row r="2004" spans="1:1" x14ac:dyDescent="0.25">
      <c r="A2004" s="887" t="s">
        <v>5631</v>
      </c>
    </row>
    <row r="2006" spans="1:1" x14ac:dyDescent="0.25">
      <c r="A2006" s="887" t="s">
        <v>5632</v>
      </c>
    </row>
    <row r="2008" spans="1:1" x14ac:dyDescent="0.25">
      <c r="A2008" s="887" t="s">
        <v>5633</v>
      </c>
    </row>
    <row r="2010" spans="1:1" x14ac:dyDescent="0.25">
      <c r="A2010" s="887" t="s">
        <v>5634</v>
      </c>
    </row>
    <row r="2012" spans="1:1" x14ac:dyDescent="0.25">
      <c r="A2012" s="887" t="s">
        <v>5635</v>
      </c>
    </row>
    <row r="2013" spans="1:1" x14ac:dyDescent="0.25">
      <c r="A2013" s="887" t="s">
        <v>5636</v>
      </c>
    </row>
    <row r="2015" spans="1:1" x14ac:dyDescent="0.25">
      <c r="A2015" s="887" t="s">
        <v>5637</v>
      </c>
    </row>
    <row r="2017" spans="1:1" x14ac:dyDescent="0.25">
      <c r="A2017" s="887" t="s">
        <v>5638</v>
      </c>
    </row>
    <row r="2021" spans="1:1" x14ac:dyDescent="0.25">
      <c r="A2021" s="887" t="s">
        <v>5639</v>
      </c>
    </row>
    <row r="2025" spans="1:1" x14ac:dyDescent="0.25">
      <c r="A2025" s="887" t="s">
        <v>5640</v>
      </c>
    </row>
    <row r="2026" spans="1:1" x14ac:dyDescent="0.25">
      <c r="A2026" s="887" t="s">
        <v>5641</v>
      </c>
    </row>
    <row r="2028" spans="1:1" x14ac:dyDescent="0.25">
      <c r="A2028" s="887" t="s">
        <v>5642</v>
      </c>
    </row>
    <row r="2029" spans="1:1" x14ac:dyDescent="0.25">
      <c r="A2029" s="887" t="s">
        <v>5643</v>
      </c>
    </row>
    <row r="2031" spans="1:1" x14ac:dyDescent="0.25">
      <c r="A2031" s="887" t="s">
        <v>5644</v>
      </c>
    </row>
    <row r="2032" spans="1:1" x14ac:dyDescent="0.25">
      <c r="A2032" s="887" t="s">
        <v>5645</v>
      </c>
    </row>
    <row r="2033" spans="1:1" x14ac:dyDescent="0.25">
      <c r="A2033" s="887" t="s">
        <v>5646</v>
      </c>
    </row>
    <row r="2035" spans="1:1" x14ac:dyDescent="0.25">
      <c r="A2035" s="887" t="s">
        <v>5647</v>
      </c>
    </row>
    <row r="2036" spans="1:1" x14ac:dyDescent="0.25">
      <c r="A2036" s="887" t="s">
        <v>5648</v>
      </c>
    </row>
    <row r="2038" spans="1:1" x14ac:dyDescent="0.25">
      <c r="A2038" s="887" t="s">
        <v>5649</v>
      </c>
    </row>
    <row r="2040" spans="1:1" x14ac:dyDescent="0.25">
      <c r="A2040" s="887" t="s">
        <v>5650</v>
      </c>
    </row>
    <row r="2041" spans="1:1" x14ac:dyDescent="0.25">
      <c r="A2041" s="887" t="s">
        <v>5651</v>
      </c>
    </row>
    <row r="2042" spans="1:1" x14ac:dyDescent="0.25">
      <c r="A2042" s="887" t="s">
        <v>5652</v>
      </c>
    </row>
    <row r="2044" spans="1:1" x14ac:dyDescent="0.25">
      <c r="A2044" s="887" t="s">
        <v>5653</v>
      </c>
    </row>
    <row r="2045" spans="1:1" x14ac:dyDescent="0.25">
      <c r="A2045" s="887" t="s">
        <v>5654</v>
      </c>
    </row>
    <row r="2047" spans="1:1" x14ac:dyDescent="0.25">
      <c r="A2047" s="887" t="s">
        <v>5655</v>
      </c>
    </row>
    <row r="2048" spans="1:1" x14ac:dyDescent="0.25">
      <c r="A2048" s="887" t="s">
        <v>5656</v>
      </c>
    </row>
    <row r="2049" spans="1:1" x14ac:dyDescent="0.25">
      <c r="A2049" s="887" t="s">
        <v>5657</v>
      </c>
    </row>
    <row r="2054" spans="1:1" x14ac:dyDescent="0.25">
      <c r="A2054" s="887" t="s">
        <v>5658</v>
      </c>
    </row>
    <row r="2057" spans="1:1" x14ac:dyDescent="0.25">
      <c r="A2057" s="887" t="s">
        <v>5659</v>
      </c>
    </row>
    <row r="2059" spans="1:1" x14ac:dyDescent="0.25">
      <c r="A2059" s="887" t="s">
        <v>5660</v>
      </c>
    </row>
    <row r="2061" spans="1:1" x14ac:dyDescent="0.25">
      <c r="A2061" s="887" t="s">
        <v>5661</v>
      </c>
    </row>
    <row r="2063" spans="1:1" x14ac:dyDescent="0.25">
      <c r="A2063" s="887" t="s">
        <v>5662</v>
      </c>
    </row>
    <row r="2065" spans="1:1" x14ac:dyDescent="0.25">
      <c r="A2065" s="887" t="s">
        <v>5663</v>
      </c>
    </row>
    <row r="2067" spans="1:1" x14ac:dyDescent="0.25">
      <c r="A2067" s="887" t="s">
        <v>5664</v>
      </c>
    </row>
    <row r="2070" spans="1:1" x14ac:dyDescent="0.25">
      <c r="A2070" s="887" t="s">
        <v>5665</v>
      </c>
    </row>
    <row r="2072" spans="1:1" x14ac:dyDescent="0.25">
      <c r="A2072" s="887" t="s">
        <v>5666</v>
      </c>
    </row>
    <row r="2074" spans="1:1" x14ac:dyDescent="0.25">
      <c r="A2074" s="887" t="s">
        <v>5667</v>
      </c>
    </row>
    <row r="2076" spans="1:1" ht="46.5" x14ac:dyDescent="0.25">
      <c r="A2076" s="887" t="s">
        <v>5668</v>
      </c>
    </row>
    <row r="2078" spans="1:1" x14ac:dyDescent="0.25">
      <c r="A2078" s="887" t="s">
        <v>5669</v>
      </c>
    </row>
    <row r="2080" spans="1:1" x14ac:dyDescent="0.25">
      <c r="A2080" s="887" t="s">
        <v>5670</v>
      </c>
    </row>
    <row r="2082" spans="1:1" x14ac:dyDescent="0.25">
      <c r="A2082" s="887" t="s">
        <v>5671</v>
      </c>
    </row>
    <row r="2084" spans="1:1" x14ac:dyDescent="0.25">
      <c r="A2084" s="887" t="s">
        <v>5672</v>
      </c>
    </row>
    <row r="2086" spans="1:1" x14ac:dyDescent="0.25">
      <c r="A2086" s="887" t="s">
        <v>5673</v>
      </c>
    </row>
    <row r="2088" spans="1:1" x14ac:dyDescent="0.25">
      <c r="A2088" s="887" t="s">
        <v>5674</v>
      </c>
    </row>
    <row r="2090" spans="1:1" ht="31" x14ac:dyDescent="0.25">
      <c r="A2090" s="887" t="s">
        <v>5675</v>
      </c>
    </row>
    <row r="2092" spans="1:1" ht="46.5" x14ac:dyDescent="0.25">
      <c r="A2092" s="887" t="s">
        <v>5676</v>
      </c>
    </row>
    <row r="2095" spans="1:1" x14ac:dyDescent="0.25">
      <c r="A2095" s="887" t="s">
        <v>5677</v>
      </c>
    </row>
    <row r="2097" spans="1:1" x14ac:dyDescent="0.25">
      <c r="A2097" s="887" t="s">
        <v>3805</v>
      </c>
    </row>
    <row r="2098" spans="1:1" x14ac:dyDescent="0.25">
      <c r="A2098" s="887" t="s">
        <v>345</v>
      </c>
    </row>
    <row r="2109" spans="1:1" x14ac:dyDescent="0.25">
      <c r="A2109" s="887" t="s">
        <v>3397</v>
      </c>
    </row>
    <row r="2111" spans="1:1" ht="31" x14ac:dyDescent="0.25">
      <c r="A2111" s="887" t="s">
        <v>5678</v>
      </c>
    </row>
    <row r="2113" spans="1:1" x14ac:dyDescent="0.25">
      <c r="A2113" s="887" t="s">
        <v>5679</v>
      </c>
    </row>
    <row r="2115" spans="1:1" ht="31" x14ac:dyDescent="0.25">
      <c r="A2115" s="887" t="s">
        <v>5680</v>
      </c>
    </row>
    <row r="2117" spans="1:1" x14ac:dyDescent="0.25">
      <c r="A2117" s="887" t="s">
        <v>5681</v>
      </c>
    </row>
    <row r="2119" spans="1:1" x14ac:dyDescent="0.25">
      <c r="A2119" s="887" t="s">
        <v>5682</v>
      </c>
    </row>
    <row r="2121" spans="1:1" ht="77.5" x14ac:dyDescent="0.25">
      <c r="A2121" s="887" t="s">
        <v>5683</v>
      </c>
    </row>
    <row r="2123" spans="1:1" ht="62" x14ac:dyDescent="0.25">
      <c r="A2123" s="887" t="s">
        <v>5684</v>
      </c>
    </row>
    <row r="2125" spans="1:1" x14ac:dyDescent="0.25">
      <c r="A2125" s="887" t="s">
        <v>5685</v>
      </c>
    </row>
    <row r="2127" spans="1:1" ht="46.5" x14ac:dyDescent="0.25">
      <c r="A2127" s="887" t="s">
        <v>5686</v>
      </c>
    </row>
    <row r="2129" spans="1:1" x14ac:dyDescent="0.25">
      <c r="A2129" s="887" t="s">
        <v>5687</v>
      </c>
    </row>
    <row r="2131" spans="1:1" ht="62" x14ac:dyDescent="0.25">
      <c r="A2131" s="887" t="s">
        <v>5688</v>
      </c>
    </row>
    <row r="2133" spans="1:1" ht="31" x14ac:dyDescent="0.25">
      <c r="A2133" s="887" t="s">
        <v>5689</v>
      </c>
    </row>
    <row r="2135" spans="1:1" ht="31" x14ac:dyDescent="0.25">
      <c r="A2135" s="887" t="s">
        <v>5690</v>
      </c>
    </row>
    <row r="2137" spans="1:1" ht="46.5" x14ac:dyDescent="0.25">
      <c r="A2137" s="887" t="s">
        <v>5691</v>
      </c>
    </row>
    <row r="2139" spans="1:1" ht="31" x14ac:dyDescent="0.25">
      <c r="A2139" s="887" t="s">
        <v>5692</v>
      </c>
    </row>
    <row r="2141" spans="1:1" ht="77.5" x14ac:dyDescent="0.25">
      <c r="A2141" s="887" t="s">
        <v>5693</v>
      </c>
    </row>
    <row r="2143" spans="1:1" ht="77.5" x14ac:dyDescent="0.25">
      <c r="A2143" s="887" t="s">
        <v>5694</v>
      </c>
    </row>
    <row r="2145" spans="1:1" x14ac:dyDescent="0.25">
      <c r="A2145" s="887" t="s">
        <v>5695</v>
      </c>
    </row>
    <row r="2147" spans="1:1" x14ac:dyDescent="0.25">
      <c r="A2147" s="887" t="s">
        <v>5696</v>
      </c>
    </row>
    <row r="2149" spans="1:1" x14ac:dyDescent="0.25">
      <c r="A2149" s="887" t="s">
        <v>5697</v>
      </c>
    </row>
    <row r="2151" spans="1:1" ht="31" x14ac:dyDescent="0.25">
      <c r="A2151" s="887" t="s">
        <v>5698</v>
      </c>
    </row>
    <row r="2153" spans="1:1" x14ac:dyDescent="0.25">
      <c r="A2153" s="887" t="s">
        <v>5699</v>
      </c>
    </row>
    <row r="2155" spans="1:1" ht="46.5" x14ac:dyDescent="0.25">
      <c r="A2155" s="887" t="s">
        <v>5700</v>
      </c>
    </row>
    <row r="2157" spans="1:1" x14ac:dyDescent="0.25">
      <c r="A2157" s="887" t="s">
        <v>5701</v>
      </c>
    </row>
  </sheetData>
  <pageMargins left="0.7" right="0.7" top="0.78740157499999996" bottom="0.78740157499999996" header="0.3" footer="0.3"/>
  <pageSetup paperSize="9" orientation="portrait" horizontalDpi="1200"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dimension ref="A1:D150"/>
  <sheetViews>
    <sheetView workbookViewId="0"/>
  </sheetViews>
  <sheetFormatPr defaultRowHeight="12.5" x14ac:dyDescent="0.25"/>
  <cols>
    <col min="1" max="1" width="85.81640625" customWidth="1"/>
  </cols>
  <sheetData>
    <row r="1" spans="1:1" ht="25" x14ac:dyDescent="0.5">
      <c r="A1" s="357" t="s">
        <v>14630</v>
      </c>
    </row>
    <row r="3" spans="1:1" x14ac:dyDescent="0.25">
      <c r="A3" s="941"/>
    </row>
    <row r="4" spans="1:1" x14ac:dyDescent="0.25">
      <c r="A4" s="941"/>
    </row>
    <row r="5" spans="1:1" x14ac:dyDescent="0.25">
      <c r="A5" s="941"/>
    </row>
    <row r="6" spans="1:1" x14ac:dyDescent="0.25">
      <c r="A6" s="941"/>
    </row>
    <row r="7" spans="1:1" x14ac:dyDescent="0.25">
      <c r="A7" s="941"/>
    </row>
    <row r="8" spans="1:1" x14ac:dyDescent="0.25">
      <c r="A8" s="941"/>
    </row>
    <row r="9" spans="1:1" x14ac:dyDescent="0.25">
      <c r="A9" s="941"/>
    </row>
    <row r="10" spans="1:1" x14ac:dyDescent="0.25">
      <c r="A10" s="941"/>
    </row>
    <row r="11" spans="1:1" x14ac:dyDescent="0.25">
      <c r="A11" s="941"/>
    </row>
    <row r="12" spans="1:1" x14ac:dyDescent="0.25">
      <c r="A12" s="941"/>
    </row>
    <row r="13" spans="1:1" x14ac:dyDescent="0.25">
      <c r="A13" s="941"/>
    </row>
    <row r="14" spans="1:1" x14ac:dyDescent="0.25">
      <c r="A14" s="941"/>
    </row>
    <row r="15" spans="1:1" x14ac:dyDescent="0.25">
      <c r="A15" s="941"/>
    </row>
    <row r="16" spans="1:1" x14ac:dyDescent="0.25">
      <c r="A16" s="941"/>
    </row>
    <row r="17" spans="1:1" x14ac:dyDescent="0.25">
      <c r="A17" s="941"/>
    </row>
    <row r="18" spans="1:1" x14ac:dyDescent="0.25">
      <c r="A18" s="941"/>
    </row>
    <row r="19" spans="1:1" x14ac:dyDescent="0.25">
      <c r="A19" s="941"/>
    </row>
    <row r="20" spans="1:1" x14ac:dyDescent="0.25">
      <c r="A20" s="941"/>
    </row>
    <row r="21" spans="1:1" x14ac:dyDescent="0.25">
      <c r="A21" s="941"/>
    </row>
    <row r="22" spans="1:1" x14ac:dyDescent="0.25">
      <c r="A22" s="941"/>
    </row>
    <row r="23" spans="1:1" x14ac:dyDescent="0.25">
      <c r="A23" s="941"/>
    </row>
    <row r="24" spans="1:1" x14ac:dyDescent="0.25">
      <c r="A24" s="941"/>
    </row>
    <row r="25" spans="1:1" x14ac:dyDescent="0.25">
      <c r="A25" s="941"/>
    </row>
    <row r="26" spans="1:1" x14ac:dyDescent="0.25">
      <c r="A26" s="941"/>
    </row>
    <row r="27" spans="1:1" x14ac:dyDescent="0.25">
      <c r="A27" s="941"/>
    </row>
    <row r="28" spans="1:1" x14ac:dyDescent="0.25">
      <c r="A28" s="941"/>
    </row>
    <row r="29" spans="1:1" x14ac:dyDescent="0.25">
      <c r="A29" s="941"/>
    </row>
    <row r="30" spans="1:1" x14ac:dyDescent="0.25">
      <c r="A30" s="941"/>
    </row>
    <row r="31" spans="1:1" x14ac:dyDescent="0.25">
      <c r="A31" s="941"/>
    </row>
    <row r="32" spans="1:1" x14ac:dyDescent="0.25">
      <c r="A32" s="941"/>
    </row>
    <row r="33" spans="1:4" x14ac:dyDescent="0.25">
      <c r="A33" s="941"/>
    </row>
    <row r="34" spans="1:4" x14ac:dyDescent="0.25">
      <c r="A34" s="941"/>
    </row>
    <row r="35" spans="1:4" x14ac:dyDescent="0.25">
      <c r="A35" s="1096"/>
    </row>
    <row r="36" spans="1:4" x14ac:dyDescent="0.25">
      <c r="A36" s="941"/>
      <c r="D36" s="1094"/>
    </row>
    <row r="37" spans="1:4" x14ac:dyDescent="0.25">
      <c r="A37" s="941"/>
    </row>
    <row r="38" spans="1:4" x14ac:dyDescent="0.25">
      <c r="A38" s="941"/>
    </row>
    <row r="39" spans="1:4" x14ac:dyDescent="0.25">
      <c r="A39" s="941"/>
    </row>
    <row r="40" spans="1:4" x14ac:dyDescent="0.25">
      <c r="A40" s="941"/>
    </row>
    <row r="41" spans="1:4" x14ac:dyDescent="0.25">
      <c r="A41" s="941"/>
    </row>
    <row r="42" spans="1:4" x14ac:dyDescent="0.25">
      <c r="A42" s="941"/>
    </row>
    <row r="43" spans="1:4" x14ac:dyDescent="0.25">
      <c r="A43" s="941"/>
    </row>
    <row r="44" spans="1:4" x14ac:dyDescent="0.25">
      <c r="A44" s="941"/>
    </row>
    <row r="45" spans="1:4" x14ac:dyDescent="0.25">
      <c r="A45" s="941"/>
    </row>
    <row r="46" spans="1:4" x14ac:dyDescent="0.25">
      <c r="A46" s="941"/>
    </row>
    <row r="47" spans="1:4" x14ac:dyDescent="0.25">
      <c r="A47" s="941"/>
    </row>
    <row r="48" spans="1:4" x14ac:dyDescent="0.25">
      <c r="A48" s="941"/>
    </row>
    <row r="49" spans="1:1" x14ac:dyDescent="0.25">
      <c r="A49" s="941"/>
    </row>
    <row r="50" spans="1:1" x14ac:dyDescent="0.25">
      <c r="A50" s="941"/>
    </row>
    <row r="51" spans="1:1" x14ac:dyDescent="0.25">
      <c r="A51" s="941"/>
    </row>
    <row r="52" spans="1:1" x14ac:dyDescent="0.25">
      <c r="A52" s="941"/>
    </row>
    <row r="53" spans="1:1" x14ac:dyDescent="0.25">
      <c r="A53" s="941"/>
    </row>
    <row r="54" spans="1:1" x14ac:dyDescent="0.25">
      <c r="A54" s="941"/>
    </row>
    <row r="55" spans="1:1" x14ac:dyDescent="0.25">
      <c r="A55" s="941"/>
    </row>
    <row r="56" spans="1:1" x14ac:dyDescent="0.25">
      <c r="A56" s="941"/>
    </row>
    <row r="57" spans="1:1" x14ac:dyDescent="0.25">
      <c r="A57" s="941"/>
    </row>
    <row r="58" spans="1:1" x14ac:dyDescent="0.25">
      <c r="A58" s="941"/>
    </row>
    <row r="59" spans="1:1" x14ac:dyDescent="0.25">
      <c r="A59" s="941"/>
    </row>
    <row r="60" spans="1:1" x14ac:dyDescent="0.25">
      <c r="A60" s="941"/>
    </row>
    <row r="61" spans="1:1" x14ac:dyDescent="0.25">
      <c r="A61" s="941"/>
    </row>
    <row r="62" spans="1:1" x14ac:dyDescent="0.25">
      <c r="A62" s="941"/>
    </row>
    <row r="63" spans="1:1" x14ac:dyDescent="0.25">
      <c r="A63" s="941"/>
    </row>
    <row r="64" spans="1:1" x14ac:dyDescent="0.25">
      <c r="A64" s="941"/>
    </row>
    <row r="65" spans="1:4" x14ac:dyDescent="0.25">
      <c r="A65" s="941"/>
    </row>
    <row r="66" spans="1:4" x14ac:dyDescent="0.25">
      <c r="A66" s="941"/>
    </row>
    <row r="67" spans="1:4" x14ac:dyDescent="0.25">
      <c r="A67" s="941"/>
    </row>
    <row r="68" spans="1:4" x14ac:dyDescent="0.25">
      <c r="A68" s="941"/>
    </row>
    <row r="69" spans="1:4" x14ac:dyDescent="0.25">
      <c r="A69" s="941"/>
    </row>
    <row r="70" spans="1:4" x14ac:dyDescent="0.25">
      <c r="A70" s="941"/>
    </row>
    <row r="71" spans="1:4" x14ac:dyDescent="0.25">
      <c r="A71" s="941"/>
    </row>
    <row r="72" spans="1:4" x14ac:dyDescent="0.25">
      <c r="A72" s="941"/>
    </row>
    <row r="73" spans="1:4" x14ac:dyDescent="0.25">
      <c r="A73" s="1097"/>
    </row>
    <row r="74" spans="1:4" x14ac:dyDescent="0.25">
      <c r="D74" s="1095"/>
    </row>
    <row r="75" spans="1:4" x14ac:dyDescent="0.25">
      <c r="A75" s="941"/>
    </row>
    <row r="76" spans="1:4" x14ac:dyDescent="0.25">
      <c r="A76" s="941"/>
    </row>
    <row r="77" spans="1:4" x14ac:dyDescent="0.25">
      <c r="A77" s="941"/>
    </row>
    <row r="78" spans="1:4" x14ac:dyDescent="0.25">
      <c r="A78" s="941"/>
    </row>
    <row r="79" spans="1:4" x14ac:dyDescent="0.25">
      <c r="A79" s="941"/>
    </row>
    <row r="80" spans="1:4" x14ac:dyDescent="0.25">
      <c r="A80" s="941"/>
    </row>
    <row r="81" spans="1:1" x14ac:dyDescent="0.25">
      <c r="A81" s="941"/>
    </row>
    <row r="82" spans="1:1" x14ac:dyDescent="0.25">
      <c r="A82" s="941"/>
    </row>
    <row r="83" spans="1:1" x14ac:dyDescent="0.25">
      <c r="A83" s="941"/>
    </row>
    <row r="84" spans="1:1" x14ac:dyDescent="0.25">
      <c r="A84" s="941"/>
    </row>
    <row r="85" spans="1:1" x14ac:dyDescent="0.25">
      <c r="A85" s="941"/>
    </row>
    <row r="86" spans="1:1" x14ac:dyDescent="0.25">
      <c r="A86" s="941"/>
    </row>
    <row r="87" spans="1:1" x14ac:dyDescent="0.25">
      <c r="A87" s="941"/>
    </row>
    <row r="88" spans="1:1" x14ac:dyDescent="0.25">
      <c r="A88" s="941"/>
    </row>
    <row r="89" spans="1:1" x14ac:dyDescent="0.25">
      <c r="A89" s="941"/>
    </row>
    <row r="90" spans="1:1" x14ac:dyDescent="0.25">
      <c r="A90" s="941"/>
    </row>
    <row r="91" spans="1:1" x14ac:dyDescent="0.25">
      <c r="A91" s="941"/>
    </row>
    <row r="92" spans="1:1" x14ac:dyDescent="0.25">
      <c r="A92" s="941"/>
    </row>
    <row r="93" spans="1:1" x14ac:dyDescent="0.25">
      <c r="A93" s="941"/>
    </row>
    <row r="94" spans="1:1" x14ac:dyDescent="0.25">
      <c r="A94" s="941"/>
    </row>
    <row r="95" spans="1:1" x14ac:dyDescent="0.25">
      <c r="A95" s="941"/>
    </row>
    <row r="96" spans="1:1" x14ac:dyDescent="0.25">
      <c r="A96" s="941"/>
    </row>
    <row r="97" spans="1:4" x14ac:dyDescent="0.25">
      <c r="A97" s="941"/>
    </row>
    <row r="98" spans="1:4" x14ac:dyDescent="0.25">
      <c r="A98" s="941"/>
    </row>
    <row r="99" spans="1:4" x14ac:dyDescent="0.25">
      <c r="A99" s="941"/>
    </row>
    <row r="100" spans="1:4" x14ac:dyDescent="0.25">
      <c r="A100" s="941"/>
    </row>
    <row r="101" spans="1:4" x14ac:dyDescent="0.25">
      <c r="A101" s="941"/>
    </row>
    <row r="102" spans="1:4" x14ac:dyDescent="0.25">
      <c r="A102" s="941"/>
    </row>
    <row r="103" spans="1:4" x14ac:dyDescent="0.25">
      <c r="A103" s="941"/>
    </row>
    <row r="104" spans="1:4" x14ac:dyDescent="0.25">
      <c r="A104" s="941"/>
    </row>
    <row r="105" spans="1:4" x14ac:dyDescent="0.25">
      <c r="A105" s="941"/>
    </row>
    <row r="106" spans="1:4" x14ac:dyDescent="0.25">
      <c r="A106" s="941"/>
    </row>
    <row r="107" spans="1:4" x14ac:dyDescent="0.25">
      <c r="A107" s="941"/>
    </row>
    <row r="108" spans="1:4" x14ac:dyDescent="0.25">
      <c r="A108" s="941"/>
    </row>
    <row r="109" spans="1:4" x14ac:dyDescent="0.25">
      <c r="A109" s="941"/>
    </row>
    <row r="110" spans="1:4" x14ac:dyDescent="0.25">
      <c r="A110" s="941"/>
    </row>
    <row r="111" spans="1:4" x14ac:dyDescent="0.25">
      <c r="A111" s="1096"/>
    </row>
    <row r="112" spans="1:4" x14ac:dyDescent="0.25">
      <c r="A112" s="941"/>
      <c r="D112" s="1094"/>
    </row>
    <row r="113" spans="1:1" x14ac:dyDescent="0.25">
      <c r="A113" s="941"/>
    </row>
    <row r="114" spans="1:1" x14ac:dyDescent="0.25">
      <c r="A114" s="941"/>
    </row>
    <row r="115" spans="1:1" x14ac:dyDescent="0.25">
      <c r="A115" s="941"/>
    </row>
    <row r="116" spans="1:1" x14ac:dyDescent="0.25">
      <c r="A116" s="941"/>
    </row>
    <row r="117" spans="1:1" x14ac:dyDescent="0.25">
      <c r="A117" s="941"/>
    </row>
    <row r="118" spans="1:1" x14ac:dyDescent="0.25">
      <c r="A118" s="941"/>
    </row>
    <row r="119" spans="1:1" x14ac:dyDescent="0.25">
      <c r="A119" s="941"/>
    </row>
    <row r="120" spans="1:1" x14ac:dyDescent="0.25">
      <c r="A120" s="941"/>
    </row>
    <row r="121" spans="1:1" x14ac:dyDescent="0.25">
      <c r="A121" s="941"/>
    </row>
    <row r="122" spans="1:1" x14ac:dyDescent="0.25">
      <c r="A122" s="941"/>
    </row>
    <row r="123" spans="1:1" x14ac:dyDescent="0.25">
      <c r="A123" s="941"/>
    </row>
    <row r="124" spans="1:1" x14ac:dyDescent="0.25">
      <c r="A124" s="941"/>
    </row>
    <row r="125" spans="1:1" x14ac:dyDescent="0.25">
      <c r="A125" s="941"/>
    </row>
    <row r="126" spans="1:1" x14ac:dyDescent="0.25">
      <c r="A126" s="941"/>
    </row>
    <row r="127" spans="1:1" x14ac:dyDescent="0.25">
      <c r="A127" s="941"/>
    </row>
    <row r="128" spans="1:1" x14ac:dyDescent="0.25">
      <c r="A128" s="941"/>
    </row>
    <row r="129" spans="1:1" x14ac:dyDescent="0.25">
      <c r="A129" s="941"/>
    </row>
    <row r="130" spans="1:1" x14ac:dyDescent="0.25">
      <c r="A130" s="941"/>
    </row>
    <row r="131" spans="1:1" x14ac:dyDescent="0.25">
      <c r="A131" s="941"/>
    </row>
    <row r="132" spans="1:1" x14ac:dyDescent="0.25">
      <c r="A132" s="941"/>
    </row>
    <row r="133" spans="1:1" x14ac:dyDescent="0.25">
      <c r="A133" s="941"/>
    </row>
    <row r="134" spans="1:1" x14ac:dyDescent="0.25">
      <c r="A134" s="941"/>
    </row>
    <row r="135" spans="1:1" x14ac:dyDescent="0.25">
      <c r="A135" s="941"/>
    </row>
    <row r="136" spans="1:1" x14ac:dyDescent="0.25">
      <c r="A136" s="941"/>
    </row>
    <row r="137" spans="1:1" x14ac:dyDescent="0.25">
      <c r="A137" s="941"/>
    </row>
    <row r="138" spans="1:1" x14ac:dyDescent="0.25">
      <c r="A138" s="941"/>
    </row>
    <row r="139" spans="1:1" x14ac:dyDescent="0.25">
      <c r="A139" s="941"/>
    </row>
    <row r="140" spans="1:1" x14ac:dyDescent="0.25">
      <c r="A140" s="941"/>
    </row>
    <row r="141" spans="1:1" x14ac:dyDescent="0.25">
      <c r="A141" s="941"/>
    </row>
    <row r="142" spans="1:1" x14ac:dyDescent="0.25">
      <c r="A142" s="941"/>
    </row>
    <row r="143" spans="1:1" x14ac:dyDescent="0.25">
      <c r="A143" s="941"/>
    </row>
    <row r="144" spans="1:1" x14ac:dyDescent="0.25">
      <c r="A144" s="941"/>
    </row>
    <row r="145" spans="1:4" x14ac:dyDescent="0.25">
      <c r="A145" s="941"/>
    </row>
    <row r="146" spans="1:4" x14ac:dyDescent="0.25">
      <c r="A146" s="941"/>
    </row>
    <row r="147" spans="1:4" x14ac:dyDescent="0.25">
      <c r="A147" s="941"/>
    </row>
    <row r="148" spans="1:4" x14ac:dyDescent="0.25">
      <c r="A148" s="941"/>
    </row>
    <row r="149" spans="1:4" x14ac:dyDescent="0.25">
      <c r="A149" s="1097"/>
    </row>
    <row r="150" spans="1:4" x14ac:dyDescent="0.25">
      <c r="D150" s="1095"/>
    </row>
  </sheetData>
  <pageMargins left="0.7" right="0.7" top="0.78740157499999996" bottom="0.78740157499999996" header="0.3" footer="0.3"/>
  <pageSetup paperSize="9" orientation="portrait" verticalDpi="0"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dimension ref="A1:A339"/>
  <sheetViews>
    <sheetView workbookViewId="0"/>
  </sheetViews>
  <sheetFormatPr defaultRowHeight="12.5" x14ac:dyDescent="0.25"/>
  <cols>
    <col min="1" max="1" width="106.81640625" customWidth="1"/>
  </cols>
  <sheetData>
    <row r="1" spans="1:1" ht="20" x14ac:dyDescent="0.4">
      <c r="A1" s="1199" t="s">
        <v>18463</v>
      </c>
    </row>
    <row r="2" spans="1:1" x14ac:dyDescent="0.25">
      <c r="A2" t="s">
        <v>18125</v>
      </c>
    </row>
    <row r="3" spans="1:1" x14ac:dyDescent="0.25">
      <c r="A3" t="s">
        <v>18126</v>
      </c>
    </row>
    <row r="4" spans="1:1" x14ac:dyDescent="0.25">
      <c r="A4" t="s">
        <v>18127</v>
      </c>
    </row>
    <row r="5" spans="1:1" x14ac:dyDescent="0.25">
      <c r="A5" t="s">
        <v>18128</v>
      </c>
    </row>
    <row r="6" spans="1:1" x14ac:dyDescent="0.25">
      <c r="A6" t="s">
        <v>18129</v>
      </c>
    </row>
    <row r="7" spans="1:1" x14ac:dyDescent="0.25">
      <c r="A7" t="s">
        <v>18130</v>
      </c>
    </row>
    <row r="8" spans="1:1" x14ac:dyDescent="0.25">
      <c r="A8" t="s">
        <v>18131</v>
      </c>
    </row>
    <row r="9" spans="1:1" x14ac:dyDescent="0.25">
      <c r="A9" t="s">
        <v>18132</v>
      </c>
    </row>
    <row r="10" spans="1:1" x14ac:dyDescent="0.25">
      <c r="A10" t="s">
        <v>18133</v>
      </c>
    </row>
    <row r="11" spans="1:1" x14ac:dyDescent="0.25">
      <c r="A11" t="s">
        <v>18134</v>
      </c>
    </row>
    <row r="12" spans="1:1" x14ac:dyDescent="0.25">
      <c r="A12" t="s">
        <v>18135</v>
      </c>
    </row>
    <row r="13" spans="1:1" x14ac:dyDescent="0.25">
      <c r="A13" t="s">
        <v>18136</v>
      </c>
    </row>
    <row r="14" spans="1:1" x14ac:dyDescent="0.25">
      <c r="A14" t="s">
        <v>18137</v>
      </c>
    </row>
    <row r="15" spans="1:1" x14ac:dyDescent="0.25">
      <c r="A15" t="s">
        <v>18138</v>
      </c>
    </row>
    <row r="16" spans="1:1" x14ac:dyDescent="0.25">
      <c r="A16" t="s">
        <v>18139</v>
      </c>
    </row>
    <row r="17" spans="1:1" x14ac:dyDescent="0.25">
      <c r="A17" t="s">
        <v>18140</v>
      </c>
    </row>
    <row r="18" spans="1:1" x14ac:dyDescent="0.25">
      <c r="A18" t="s">
        <v>18141</v>
      </c>
    </row>
    <row r="19" spans="1:1" x14ac:dyDescent="0.25">
      <c r="A19" t="s">
        <v>18142</v>
      </c>
    </row>
    <row r="20" spans="1:1" x14ac:dyDescent="0.25">
      <c r="A20" t="s">
        <v>18143</v>
      </c>
    </row>
    <row r="21" spans="1:1" x14ac:dyDescent="0.25">
      <c r="A21" t="s">
        <v>18144</v>
      </c>
    </row>
    <row r="22" spans="1:1" x14ac:dyDescent="0.25">
      <c r="A22" t="s">
        <v>18145</v>
      </c>
    </row>
    <row r="23" spans="1:1" x14ac:dyDescent="0.25">
      <c r="A23" t="s">
        <v>18146</v>
      </c>
    </row>
    <row r="24" spans="1:1" x14ac:dyDescent="0.25">
      <c r="A24" t="s">
        <v>18147</v>
      </c>
    </row>
    <row r="25" spans="1:1" x14ac:dyDescent="0.25">
      <c r="A25" t="s">
        <v>18148</v>
      </c>
    </row>
    <row r="26" spans="1:1" x14ac:dyDescent="0.25">
      <c r="A26" t="s">
        <v>18149</v>
      </c>
    </row>
    <row r="27" spans="1:1" x14ac:dyDescent="0.25">
      <c r="A27" t="s">
        <v>18150</v>
      </c>
    </row>
    <row r="28" spans="1:1" x14ac:dyDescent="0.25">
      <c r="A28" t="s">
        <v>18151</v>
      </c>
    </row>
    <row r="29" spans="1:1" x14ac:dyDescent="0.25">
      <c r="A29" t="s">
        <v>18152</v>
      </c>
    </row>
    <row r="30" spans="1:1" x14ac:dyDescent="0.25">
      <c r="A30" t="s">
        <v>18153</v>
      </c>
    </row>
    <row r="31" spans="1:1" x14ac:dyDescent="0.25">
      <c r="A31" t="s">
        <v>18154</v>
      </c>
    </row>
    <row r="32" spans="1:1" x14ac:dyDescent="0.25">
      <c r="A32" t="s">
        <v>18155</v>
      </c>
    </row>
    <row r="33" spans="1:1" x14ac:dyDescent="0.25">
      <c r="A33" t="s">
        <v>18156</v>
      </c>
    </row>
    <row r="34" spans="1:1" x14ac:dyDescent="0.25">
      <c r="A34" t="s">
        <v>18157</v>
      </c>
    </row>
    <row r="35" spans="1:1" x14ac:dyDescent="0.25">
      <c r="A35" t="s">
        <v>18158</v>
      </c>
    </row>
    <row r="36" spans="1:1" x14ac:dyDescent="0.25">
      <c r="A36" t="s">
        <v>18159</v>
      </c>
    </row>
    <row r="37" spans="1:1" x14ac:dyDescent="0.25">
      <c r="A37" t="s">
        <v>18160</v>
      </c>
    </row>
    <row r="38" spans="1:1" x14ac:dyDescent="0.25">
      <c r="A38" t="s">
        <v>18161</v>
      </c>
    </row>
    <row r="39" spans="1:1" x14ac:dyDescent="0.25">
      <c r="A39" t="s">
        <v>18162</v>
      </c>
    </row>
    <row r="40" spans="1:1" x14ac:dyDescent="0.25">
      <c r="A40" t="s">
        <v>18163</v>
      </c>
    </row>
    <row r="41" spans="1:1" x14ac:dyDescent="0.25">
      <c r="A41" t="s">
        <v>18164</v>
      </c>
    </row>
    <row r="42" spans="1:1" x14ac:dyDescent="0.25">
      <c r="A42" t="s">
        <v>18165</v>
      </c>
    </row>
    <row r="43" spans="1:1" x14ac:dyDescent="0.25">
      <c r="A43" t="s">
        <v>18166</v>
      </c>
    </row>
    <row r="44" spans="1:1" x14ac:dyDescent="0.25">
      <c r="A44" t="s">
        <v>18167</v>
      </c>
    </row>
    <row r="45" spans="1:1" x14ac:dyDescent="0.25">
      <c r="A45" t="s">
        <v>18168</v>
      </c>
    </row>
    <row r="46" spans="1:1" x14ac:dyDescent="0.25">
      <c r="A46" t="s">
        <v>18169</v>
      </c>
    </row>
    <row r="47" spans="1:1" x14ac:dyDescent="0.25">
      <c r="A47" t="s">
        <v>18170</v>
      </c>
    </row>
    <row r="48" spans="1:1" x14ac:dyDescent="0.25">
      <c r="A48" t="s">
        <v>18171</v>
      </c>
    </row>
    <row r="49" spans="1:1" x14ac:dyDescent="0.25">
      <c r="A49" t="s">
        <v>18458</v>
      </c>
    </row>
    <row r="50" spans="1:1" x14ac:dyDescent="0.25">
      <c r="A50" t="s">
        <v>18172</v>
      </c>
    </row>
    <row r="51" spans="1:1" x14ac:dyDescent="0.25">
      <c r="A51" t="s">
        <v>18173</v>
      </c>
    </row>
    <row r="52" spans="1:1" x14ac:dyDescent="0.25">
      <c r="A52" t="s">
        <v>18174</v>
      </c>
    </row>
    <row r="53" spans="1:1" x14ac:dyDescent="0.25">
      <c r="A53" t="s">
        <v>18175</v>
      </c>
    </row>
    <row r="54" spans="1:1" x14ac:dyDescent="0.25">
      <c r="A54" t="s">
        <v>18176</v>
      </c>
    </row>
    <row r="55" spans="1:1" x14ac:dyDescent="0.25">
      <c r="A55" t="s">
        <v>18177</v>
      </c>
    </row>
    <row r="56" spans="1:1" x14ac:dyDescent="0.25">
      <c r="A56" t="s">
        <v>18178</v>
      </c>
    </row>
    <row r="57" spans="1:1" x14ac:dyDescent="0.25">
      <c r="A57" t="s">
        <v>18179</v>
      </c>
    </row>
    <row r="58" spans="1:1" x14ac:dyDescent="0.25">
      <c r="A58" t="s">
        <v>18180</v>
      </c>
    </row>
    <row r="59" spans="1:1" x14ac:dyDescent="0.25">
      <c r="A59" t="s">
        <v>18459</v>
      </c>
    </row>
    <row r="60" spans="1:1" x14ac:dyDescent="0.25">
      <c r="A60" t="s">
        <v>18181</v>
      </c>
    </row>
    <row r="61" spans="1:1" x14ac:dyDescent="0.25">
      <c r="A61" t="s">
        <v>18182</v>
      </c>
    </row>
    <row r="62" spans="1:1" x14ac:dyDescent="0.25">
      <c r="A62" t="s">
        <v>18183</v>
      </c>
    </row>
    <row r="63" spans="1:1" x14ac:dyDescent="0.25">
      <c r="A63" t="s">
        <v>18184</v>
      </c>
    </row>
    <row r="64" spans="1:1" x14ac:dyDescent="0.25">
      <c r="A64" t="s">
        <v>18185</v>
      </c>
    </row>
    <row r="65" spans="1:1" x14ac:dyDescent="0.25">
      <c r="A65" t="s">
        <v>18186</v>
      </c>
    </row>
    <row r="66" spans="1:1" x14ac:dyDescent="0.25">
      <c r="A66" t="s">
        <v>18187</v>
      </c>
    </row>
    <row r="67" spans="1:1" x14ac:dyDescent="0.25">
      <c r="A67" t="s">
        <v>18188</v>
      </c>
    </row>
    <row r="68" spans="1:1" x14ac:dyDescent="0.25">
      <c r="A68" t="s">
        <v>18189</v>
      </c>
    </row>
    <row r="69" spans="1:1" x14ac:dyDescent="0.25">
      <c r="A69" t="s">
        <v>18190</v>
      </c>
    </row>
    <row r="70" spans="1:1" x14ac:dyDescent="0.25">
      <c r="A70" t="s">
        <v>18191</v>
      </c>
    </row>
    <row r="71" spans="1:1" x14ac:dyDescent="0.25">
      <c r="A71" t="s">
        <v>18192</v>
      </c>
    </row>
    <row r="72" spans="1:1" x14ac:dyDescent="0.25">
      <c r="A72" t="s">
        <v>18193</v>
      </c>
    </row>
    <row r="73" spans="1:1" x14ac:dyDescent="0.25">
      <c r="A73" t="s">
        <v>18194</v>
      </c>
    </row>
    <row r="74" spans="1:1" x14ac:dyDescent="0.25">
      <c r="A74" t="s">
        <v>18195</v>
      </c>
    </row>
    <row r="75" spans="1:1" x14ac:dyDescent="0.25">
      <c r="A75" t="s">
        <v>18196</v>
      </c>
    </row>
    <row r="76" spans="1:1" x14ac:dyDescent="0.25">
      <c r="A76" t="s">
        <v>18197</v>
      </c>
    </row>
    <row r="77" spans="1:1" x14ac:dyDescent="0.25">
      <c r="A77" t="s">
        <v>18198</v>
      </c>
    </row>
    <row r="78" spans="1:1" x14ac:dyDescent="0.25">
      <c r="A78" t="s">
        <v>18199</v>
      </c>
    </row>
    <row r="79" spans="1:1" x14ac:dyDescent="0.25">
      <c r="A79" t="s">
        <v>18200</v>
      </c>
    </row>
    <row r="80" spans="1:1" x14ac:dyDescent="0.25">
      <c r="A80" t="s">
        <v>18201</v>
      </c>
    </row>
    <row r="81" spans="1:1" x14ac:dyDescent="0.25">
      <c r="A81" t="s">
        <v>18202</v>
      </c>
    </row>
    <row r="82" spans="1:1" x14ac:dyDescent="0.25">
      <c r="A82" t="s">
        <v>18203</v>
      </c>
    </row>
    <row r="83" spans="1:1" x14ac:dyDescent="0.25">
      <c r="A83" t="s">
        <v>18204</v>
      </c>
    </row>
    <row r="84" spans="1:1" x14ac:dyDescent="0.25">
      <c r="A84" t="s">
        <v>18205</v>
      </c>
    </row>
    <row r="85" spans="1:1" x14ac:dyDescent="0.25">
      <c r="A85" t="s">
        <v>18206</v>
      </c>
    </row>
    <row r="86" spans="1:1" x14ac:dyDescent="0.25">
      <c r="A86" t="s">
        <v>18207</v>
      </c>
    </row>
    <row r="87" spans="1:1" x14ac:dyDescent="0.25">
      <c r="A87" t="s">
        <v>18208</v>
      </c>
    </row>
    <row r="88" spans="1:1" x14ac:dyDescent="0.25">
      <c r="A88" t="s">
        <v>18209</v>
      </c>
    </row>
    <row r="89" spans="1:1" x14ac:dyDescent="0.25">
      <c r="A89" t="s">
        <v>18210</v>
      </c>
    </row>
    <row r="90" spans="1:1" x14ac:dyDescent="0.25">
      <c r="A90" t="s">
        <v>18211</v>
      </c>
    </row>
    <row r="91" spans="1:1" x14ac:dyDescent="0.25">
      <c r="A91" t="s">
        <v>18212</v>
      </c>
    </row>
    <row r="92" spans="1:1" x14ac:dyDescent="0.25">
      <c r="A92" t="s">
        <v>18213</v>
      </c>
    </row>
    <row r="93" spans="1:1" x14ac:dyDescent="0.25">
      <c r="A93" t="s">
        <v>18214</v>
      </c>
    </row>
    <row r="94" spans="1:1" x14ac:dyDescent="0.25">
      <c r="A94" t="s">
        <v>18215</v>
      </c>
    </row>
    <row r="95" spans="1:1" x14ac:dyDescent="0.25">
      <c r="A95" t="s">
        <v>18216</v>
      </c>
    </row>
    <row r="96" spans="1:1" x14ac:dyDescent="0.25">
      <c r="A96" t="s">
        <v>18217</v>
      </c>
    </row>
    <row r="97" spans="1:1" x14ac:dyDescent="0.25">
      <c r="A97" t="s">
        <v>18218</v>
      </c>
    </row>
    <row r="98" spans="1:1" x14ac:dyDescent="0.25">
      <c r="A98" t="s">
        <v>18219</v>
      </c>
    </row>
    <row r="99" spans="1:1" x14ac:dyDescent="0.25">
      <c r="A99" t="s">
        <v>18220</v>
      </c>
    </row>
    <row r="100" spans="1:1" x14ac:dyDescent="0.25">
      <c r="A100" t="s">
        <v>18221</v>
      </c>
    </row>
    <row r="101" spans="1:1" x14ac:dyDescent="0.25">
      <c r="A101" t="s">
        <v>18222</v>
      </c>
    </row>
    <row r="102" spans="1:1" x14ac:dyDescent="0.25">
      <c r="A102" t="s">
        <v>18223</v>
      </c>
    </row>
    <row r="103" spans="1:1" x14ac:dyDescent="0.25">
      <c r="A103" t="s">
        <v>18224</v>
      </c>
    </row>
    <row r="104" spans="1:1" x14ac:dyDescent="0.25">
      <c r="A104" t="s">
        <v>18225</v>
      </c>
    </row>
    <row r="105" spans="1:1" x14ac:dyDescent="0.25">
      <c r="A105" t="s">
        <v>18226</v>
      </c>
    </row>
    <row r="106" spans="1:1" x14ac:dyDescent="0.25">
      <c r="A106" t="s">
        <v>18227</v>
      </c>
    </row>
    <row r="107" spans="1:1" x14ac:dyDescent="0.25">
      <c r="A107" t="s">
        <v>18228</v>
      </c>
    </row>
    <row r="108" spans="1:1" x14ac:dyDescent="0.25">
      <c r="A108" t="s">
        <v>18229</v>
      </c>
    </row>
    <row r="109" spans="1:1" x14ac:dyDescent="0.25">
      <c r="A109" t="s">
        <v>18230</v>
      </c>
    </row>
    <row r="110" spans="1:1" x14ac:dyDescent="0.25">
      <c r="A110" t="s">
        <v>18231</v>
      </c>
    </row>
    <row r="111" spans="1:1" x14ac:dyDescent="0.25">
      <c r="A111" t="s">
        <v>18232</v>
      </c>
    </row>
    <row r="112" spans="1:1" x14ac:dyDescent="0.25">
      <c r="A112" t="s">
        <v>18233</v>
      </c>
    </row>
    <row r="113" spans="1:1" x14ac:dyDescent="0.25">
      <c r="A113" t="s">
        <v>18234</v>
      </c>
    </row>
    <row r="114" spans="1:1" x14ac:dyDescent="0.25">
      <c r="A114" t="s">
        <v>18235</v>
      </c>
    </row>
    <row r="115" spans="1:1" x14ac:dyDescent="0.25">
      <c r="A115" t="s">
        <v>18236</v>
      </c>
    </row>
    <row r="116" spans="1:1" x14ac:dyDescent="0.25">
      <c r="A116" t="s">
        <v>18237</v>
      </c>
    </row>
    <row r="117" spans="1:1" x14ac:dyDescent="0.25">
      <c r="A117" t="s">
        <v>18238</v>
      </c>
    </row>
    <row r="118" spans="1:1" x14ac:dyDescent="0.25">
      <c r="A118" t="s">
        <v>18239</v>
      </c>
    </row>
    <row r="119" spans="1:1" x14ac:dyDescent="0.25">
      <c r="A119" t="s">
        <v>18240</v>
      </c>
    </row>
    <row r="120" spans="1:1" x14ac:dyDescent="0.25">
      <c r="A120" t="s">
        <v>18241</v>
      </c>
    </row>
    <row r="121" spans="1:1" x14ac:dyDescent="0.25">
      <c r="A121" t="s">
        <v>18242</v>
      </c>
    </row>
    <row r="122" spans="1:1" x14ac:dyDescent="0.25">
      <c r="A122" t="s">
        <v>18243</v>
      </c>
    </row>
    <row r="123" spans="1:1" x14ac:dyDescent="0.25">
      <c r="A123" t="s">
        <v>18244</v>
      </c>
    </row>
    <row r="124" spans="1:1" x14ac:dyDescent="0.25">
      <c r="A124" t="s">
        <v>18245</v>
      </c>
    </row>
    <row r="125" spans="1:1" x14ac:dyDescent="0.25">
      <c r="A125" t="s">
        <v>18246</v>
      </c>
    </row>
    <row r="126" spans="1:1" x14ac:dyDescent="0.25">
      <c r="A126" t="s">
        <v>18247</v>
      </c>
    </row>
    <row r="127" spans="1:1" x14ac:dyDescent="0.25">
      <c r="A127" t="s">
        <v>18248</v>
      </c>
    </row>
    <row r="128" spans="1:1" x14ac:dyDescent="0.25">
      <c r="A128" t="s">
        <v>18249</v>
      </c>
    </row>
    <row r="129" spans="1:1" x14ac:dyDescent="0.25">
      <c r="A129" t="s">
        <v>18250</v>
      </c>
    </row>
    <row r="130" spans="1:1" x14ac:dyDescent="0.25">
      <c r="A130" t="s">
        <v>18251</v>
      </c>
    </row>
    <row r="131" spans="1:1" x14ac:dyDescent="0.25">
      <c r="A131" t="s">
        <v>18252</v>
      </c>
    </row>
    <row r="132" spans="1:1" x14ac:dyDescent="0.25">
      <c r="A132" t="s">
        <v>18253</v>
      </c>
    </row>
    <row r="133" spans="1:1" x14ac:dyDescent="0.25">
      <c r="A133" t="s">
        <v>18254</v>
      </c>
    </row>
    <row r="134" spans="1:1" x14ac:dyDescent="0.25">
      <c r="A134" t="s">
        <v>18255</v>
      </c>
    </row>
    <row r="135" spans="1:1" x14ac:dyDescent="0.25">
      <c r="A135" t="s">
        <v>18256</v>
      </c>
    </row>
    <row r="136" spans="1:1" x14ac:dyDescent="0.25">
      <c r="A136" t="s">
        <v>18257</v>
      </c>
    </row>
    <row r="137" spans="1:1" x14ac:dyDescent="0.25">
      <c r="A137" t="s">
        <v>18258</v>
      </c>
    </row>
    <row r="138" spans="1:1" x14ac:dyDescent="0.25">
      <c r="A138" t="s">
        <v>18259</v>
      </c>
    </row>
    <row r="139" spans="1:1" x14ac:dyDescent="0.25">
      <c r="A139" t="s">
        <v>18260</v>
      </c>
    </row>
    <row r="140" spans="1:1" x14ac:dyDescent="0.25">
      <c r="A140" t="s">
        <v>18261</v>
      </c>
    </row>
    <row r="141" spans="1:1" x14ac:dyDescent="0.25">
      <c r="A141" t="s">
        <v>18262</v>
      </c>
    </row>
    <row r="142" spans="1:1" x14ac:dyDescent="0.25">
      <c r="A142" t="s">
        <v>18263</v>
      </c>
    </row>
    <row r="143" spans="1:1" x14ac:dyDescent="0.25">
      <c r="A143" t="s">
        <v>18264</v>
      </c>
    </row>
    <row r="144" spans="1:1" x14ac:dyDescent="0.25">
      <c r="A144" t="s">
        <v>18265</v>
      </c>
    </row>
    <row r="145" spans="1:1" x14ac:dyDescent="0.25">
      <c r="A145" t="s">
        <v>18266</v>
      </c>
    </row>
    <row r="146" spans="1:1" x14ac:dyDescent="0.25">
      <c r="A146" t="s">
        <v>18267</v>
      </c>
    </row>
    <row r="147" spans="1:1" x14ac:dyDescent="0.25">
      <c r="A147" t="s">
        <v>18268</v>
      </c>
    </row>
    <row r="148" spans="1:1" x14ac:dyDescent="0.25">
      <c r="A148" t="s">
        <v>18269</v>
      </c>
    </row>
    <row r="149" spans="1:1" x14ac:dyDescent="0.25">
      <c r="A149" t="s">
        <v>18270</v>
      </c>
    </row>
    <row r="150" spans="1:1" x14ac:dyDescent="0.25">
      <c r="A150" t="s">
        <v>18271</v>
      </c>
    </row>
    <row r="151" spans="1:1" x14ac:dyDescent="0.25">
      <c r="A151" t="s">
        <v>18272</v>
      </c>
    </row>
    <row r="152" spans="1:1" x14ac:dyDescent="0.25">
      <c r="A152" t="s">
        <v>18273</v>
      </c>
    </row>
    <row r="153" spans="1:1" x14ac:dyDescent="0.25">
      <c r="A153" t="s">
        <v>18274</v>
      </c>
    </row>
    <row r="154" spans="1:1" x14ac:dyDescent="0.25">
      <c r="A154" t="s">
        <v>18275</v>
      </c>
    </row>
    <row r="155" spans="1:1" x14ac:dyDescent="0.25">
      <c r="A155" t="s">
        <v>18276</v>
      </c>
    </row>
    <row r="156" spans="1:1" x14ac:dyDescent="0.25">
      <c r="A156" t="s">
        <v>18277</v>
      </c>
    </row>
    <row r="157" spans="1:1" x14ac:dyDescent="0.25">
      <c r="A157" t="s">
        <v>18278</v>
      </c>
    </row>
    <row r="158" spans="1:1" x14ac:dyDescent="0.25">
      <c r="A158" t="s">
        <v>18279</v>
      </c>
    </row>
    <row r="159" spans="1:1" x14ac:dyDescent="0.25">
      <c r="A159" t="s">
        <v>18280</v>
      </c>
    </row>
    <row r="160" spans="1:1" x14ac:dyDescent="0.25">
      <c r="A160" t="s">
        <v>18281</v>
      </c>
    </row>
    <row r="161" spans="1:1" x14ac:dyDescent="0.25">
      <c r="A161" t="s">
        <v>18282</v>
      </c>
    </row>
    <row r="162" spans="1:1" x14ac:dyDescent="0.25">
      <c r="A162" t="s">
        <v>18283</v>
      </c>
    </row>
    <row r="163" spans="1:1" x14ac:dyDescent="0.25">
      <c r="A163" t="s">
        <v>18284</v>
      </c>
    </row>
    <row r="164" spans="1:1" x14ac:dyDescent="0.25">
      <c r="A164" t="s">
        <v>18285</v>
      </c>
    </row>
    <row r="165" spans="1:1" x14ac:dyDescent="0.25">
      <c r="A165" t="s">
        <v>18286</v>
      </c>
    </row>
    <row r="166" spans="1:1" x14ac:dyDescent="0.25">
      <c r="A166" t="s">
        <v>18287</v>
      </c>
    </row>
    <row r="167" spans="1:1" x14ac:dyDescent="0.25">
      <c r="A167" t="s">
        <v>18288</v>
      </c>
    </row>
    <row r="168" spans="1:1" x14ac:dyDescent="0.25">
      <c r="A168" t="s">
        <v>18289</v>
      </c>
    </row>
    <row r="169" spans="1:1" x14ac:dyDescent="0.25">
      <c r="A169" t="s">
        <v>18290</v>
      </c>
    </row>
    <row r="170" spans="1:1" x14ac:dyDescent="0.25">
      <c r="A170" t="s">
        <v>18291</v>
      </c>
    </row>
    <row r="171" spans="1:1" x14ac:dyDescent="0.25">
      <c r="A171" t="s">
        <v>18292</v>
      </c>
    </row>
    <row r="172" spans="1:1" x14ac:dyDescent="0.25">
      <c r="A172" t="s">
        <v>18293</v>
      </c>
    </row>
    <row r="173" spans="1:1" x14ac:dyDescent="0.25">
      <c r="A173" t="s">
        <v>18294</v>
      </c>
    </row>
    <row r="174" spans="1:1" x14ac:dyDescent="0.25">
      <c r="A174" t="s">
        <v>18295</v>
      </c>
    </row>
    <row r="175" spans="1:1" x14ac:dyDescent="0.25">
      <c r="A175" t="s">
        <v>18296</v>
      </c>
    </row>
    <row r="176" spans="1:1" x14ac:dyDescent="0.25">
      <c r="A176" t="s">
        <v>18297</v>
      </c>
    </row>
    <row r="177" spans="1:1" x14ac:dyDescent="0.25">
      <c r="A177" t="s">
        <v>18298</v>
      </c>
    </row>
    <row r="178" spans="1:1" x14ac:dyDescent="0.25">
      <c r="A178" t="s">
        <v>18299</v>
      </c>
    </row>
    <row r="179" spans="1:1" x14ac:dyDescent="0.25">
      <c r="A179" t="s">
        <v>18300</v>
      </c>
    </row>
    <row r="180" spans="1:1" x14ac:dyDescent="0.25">
      <c r="A180" t="s">
        <v>18301</v>
      </c>
    </row>
    <row r="181" spans="1:1" x14ac:dyDescent="0.25">
      <c r="A181" t="s">
        <v>18302</v>
      </c>
    </row>
    <row r="182" spans="1:1" x14ac:dyDescent="0.25">
      <c r="A182" t="s">
        <v>18303</v>
      </c>
    </row>
    <row r="183" spans="1:1" x14ac:dyDescent="0.25">
      <c r="A183" t="s">
        <v>18304</v>
      </c>
    </row>
    <row r="184" spans="1:1" x14ac:dyDescent="0.25">
      <c r="A184" t="s">
        <v>18305</v>
      </c>
    </row>
    <row r="185" spans="1:1" x14ac:dyDescent="0.25">
      <c r="A185" t="s">
        <v>18306</v>
      </c>
    </row>
    <row r="186" spans="1:1" x14ac:dyDescent="0.25">
      <c r="A186" t="s">
        <v>18307</v>
      </c>
    </row>
    <row r="187" spans="1:1" x14ac:dyDescent="0.25">
      <c r="A187" t="s">
        <v>18308</v>
      </c>
    </row>
    <row r="188" spans="1:1" x14ac:dyDescent="0.25">
      <c r="A188" t="s">
        <v>18309</v>
      </c>
    </row>
    <row r="189" spans="1:1" x14ac:dyDescent="0.25">
      <c r="A189" t="s">
        <v>18310</v>
      </c>
    </row>
    <row r="190" spans="1:1" x14ac:dyDescent="0.25">
      <c r="A190" t="s">
        <v>18311</v>
      </c>
    </row>
    <row r="191" spans="1:1" x14ac:dyDescent="0.25">
      <c r="A191" t="s">
        <v>18312</v>
      </c>
    </row>
    <row r="192" spans="1:1" x14ac:dyDescent="0.25">
      <c r="A192" t="s">
        <v>18313</v>
      </c>
    </row>
    <row r="193" spans="1:1" x14ac:dyDescent="0.25">
      <c r="A193" t="s">
        <v>18314</v>
      </c>
    </row>
    <row r="194" spans="1:1" x14ac:dyDescent="0.25">
      <c r="A194" t="s">
        <v>18315</v>
      </c>
    </row>
    <row r="195" spans="1:1" x14ac:dyDescent="0.25">
      <c r="A195" t="s">
        <v>18316</v>
      </c>
    </row>
    <row r="196" spans="1:1" x14ac:dyDescent="0.25">
      <c r="A196" t="s">
        <v>18317</v>
      </c>
    </row>
    <row r="197" spans="1:1" x14ac:dyDescent="0.25">
      <c r="A197" t="s">
        <v>18318</v>
      </c>
    </row>
    <row r="198" spans="1:1" x14ac:dyDescent="0.25">
      <c r="A198" t="s">
        <v>18319</v>
      </c>
    </row>
    <row r="199" spans="1:1" x14ac:dyDescent="0.25">
      <c r="A199" t="s">
        <v>18320</v>
      </c>
    </row>
    <row r="200" spans="1:1" x14ac:dyDescent="0.25">
      <c r="A200" t="s">
        <v>18321</v>
      </c>
    </row>
    <row r="201" spans="1:1" x14ac:dyDescent="0.25">
      <c r="A201" t="s">
        <v>18322</v>
      </c>
    </row>
    <row r="202" spans="1:1" x14ac:dyDescent="0.25">
      <c r="A202" t="s">
        <v>18323</v>
      </c>
    </row>
    <row r="203" spans="1:1" x14ac:dyDescent="0.25">
      <c r="A203" t="s">
        <v>18324</v>
      </c>
    </row>
    <row r="204" spans="1:1" x14ac:dyDescent="0.25">
      <c r="A204" t="s">
        <v>18325</v>
      </c>
    </row>
    <row r="205" spans="1:1" x14ac:dyDescent="0.25">
      <c r="A205" t="s">
        <v>18326</v>
      </c>
    </row>
    <row r="206" spans="1:1" x14ac:dyDescent="0.25">
      <c r="A206" t="s">
        <v>18327</v>
      </c>
    </row>
    <row r="207" spans="1:1" x14ac:dyDescent="0.25">
      <c r="A207" t="s">
        <v>18328</v>
      </c>
    </row>
    <row r="208" spans="1:1" x14ac:dyDescent="0.25">
      <c r="A208" t="s">
        <v>18329</v>
      </c>
    </row>
    <row r="209" spans="1:1" x14ac:dyDescent="0.25">
      <c r="A209" t="s">
        <v>18330</v>
      </c>
    </row>
    <row r="210" spans="1:1" x14ac:dyDescent="0.25">
      <c r="A210" t="s">
        <v>18331</v>
      </c>
    </row>
    <row r="211" spans="1:1" x14ac:dyDescent="0.25">
      <c r="A211" t="s">
        <v>18332</v>
      </c>
    </row>
    <row r="212" spans="1:1" x14ac:dyDescent="0.25">
      <c r="A212" t="s">
        <v>18333</v>
      </c>
    </row>
    <row r="213" spans="1:1" x14ac:dyDescent="0.25">
      <c r="A213" t="s">
        <v>18334</v>
      </c>
    </row>
    <row r="214" spans="1:1" x14ac:dyDescent="0.25">
      <c r="A214" t="s">
        <v>18335</v>
      </c>
    </row>
    <row r="215" spans="1:1" x14ac:dyDescent="0.25">
      <c r="A215" t="s">
        <v>18336</v>
      </c>
    </row>
    <row r="216" spans="1:1" x14ac:dyDescent="0.25">
      <c r="A216" t="s">
        <v>18337</v>
      </c>
    </row>
    <row r="217" spans="1:1" x14ac:dyDescent="0.25">
      <c r="A217" t="s">
        <v>18338</v>
      </c>
    </row>
    <row r="218" spans="1:1" x14ac:dyDescent="0.25">
      <c r="A218" t="s">
        <v>18339</v>
      </c>
    </row>
    <row r="219" spans="1:1" x14ac:dyDescent="0.25">
      <c r="A219" t="s">
        <v>18340</v>
      </c>
    </row>
    <row r="220" spans="1:1" x14ac:dyDescent="0.25">
      <c r="A220" t="s">
        <v>18341</v>
      </c>
    </row>
    <row r="221" spans="1:1" x14ac:dyDescent="0.25">
      <c r="A221" t="s">
        <v>18342</v>
      </c>
    </row>
    <row r="222" spans="1:1" x14ac:dyDescent="0.25">
      <c r="A222" t="s">
        <v>18343</v>
      </c>
    </row>
    <row r="223" spans="1:1" x14ac:dyDescent="0.25">
      <c r="A223" t="s">
        <v>18344</v>
      </c>
    </row>
    <row r="224" spans="1:1" x14ac:dyDescent="0.25">
      <c r="A224" t="s">
        <v>18345</v>
      </c>
    </row>
    <row r="225" spans="1:1" x14ac:dyDescent="0.25">
      <c r="A225" t="s">
        <v>18346</v>
      </c>
    </row>
    <row r="226" spans="1:1" x14ac:dyDescent="0.25">
      <c r="A226" t="s">
        <v>18347</v>
      </c>
    </row>
    <row r="227" spans="1:1" x14ac:dyDescent="0.25">
      <c r="A227" t="s">
        <v>18348</v>
      </c>
    </row>
    <row r="228" spans="1:1" x14ac:dyDescent="0.25">
      <c r="A228" t="s">
        <v>18349</v>
      </c>
    </row>
    <row r="229" spans="1:1" x14ac:dyDescent="0.25">
      <c r="A229" t="s">
        <v>18350</v>
      </c>
    </row>
    <row r="230" spans="1:1" x14ac:dyDescent="0.25">
      <c r="A230" t="s">
        <v>18351</v>
      </c>
    </row>
    <row r="231" spans="1:1" x14ac:dyDescent="0.25">
      <c r="A231" t="s">
        <v>18352</v>
      </c>
    </row>
    <row r="232" spans="1:1" x14ac:dyDescent="0.25">
      <c r="A232" t="s">
        <v>18353</v>
      </c>
    </row>
    <row r="233" spans="1:1" x14ac:dyDescent="0.25">
      <c r="A233" t="s">
        <v>18354</v>
      </c>
    </row>
    <row r="234" spans="1:1" x14ac:dyDescent="0.25">
      <c r="A234" t="s">
        <v>18355</v>
      </c>
    </row>
    <row r="235" spans="1:1" x14ac:dyDescent="0.25">
      <c r="A235" t="s">
        <v>18356</v>
      </c>
    </row>
    <row r="236" spans="1:1" x14ac:dyDescent="0.25">
      <c r="A236" t="s">
        <v>18357</v>
      </c>
    </row>
    <row r="237" spans="1:1" x14ac:dyDescent="0.25">
      <c r="A237" t="s">
        <v>18358</v>
      </c>
    </row>
    <row r="238" spans="1:1" x14ac:dyDescent="0.25">
      <c r="A238" t="s">
        <v>18359</v>
      </c>
    </row>
    <row r="239" spans="1:1" x14ac:dyDescent="0.25">
      <c r="A239" t="s">
        <v>18360</v>
      </c>
    </row>
    <row r="240" spans="1:1" x14ac:dyDescent="0.25">
      <c r="A240" t="s">
        <v>18361</v>
      </c>
    </row>
    <row r="241" spans="1:1" x14ac:dyDescent="0.25">
      <c r="A241" t="s">
        <v>18362</v>
      </c>
    </row>
    <row r="242" spans="1:1" x14ac:dyDescent="0.25">
      <c r="A242" t="s">
        <v>18363</v>
      </c>
    </row>
    <row r="243" spans="1:1" x14ac:dyDescent="0.25">
      <c r="A243" t="s">
        <v>18364</v>
      </c>
    </row>
    <row r="244" spans="1:1" x14ac:dyDescent="0.25">
      <c r="A244" t="s">
        <v>18365</v>
      </c>
    </row>
    <row r="245" spans="1:1" x14ac:dyDescent="0.25">
      <c r="A245" t="s">
        <v>18366</v>
      </c>
    </row>
    <row r="246" spans="1:1" x14ac:dyDescent="0.25">
      <c r="A246" t="s">
        <v>18367</v>
      </c>
    </row>
    <row r="247" spans="1:1" x14ac:dyDescent="0.25">
      <c r="A247" t="s">
        <v>18368</v>
      </c>
    </row>
    <row r="248" spans="1:1" x14ac:dyDescent="0.25">
      <c r="A248" t="s">
        <v>18369</v>
      </c>
    </row>
    <row r="249" spans="1:1" x14ac:dyDescent="0.25">
      <c r="A249" t="s">
        <v>18370</v>
      </c>
    </row>
    <row r="250" spans="1:1" x14ac:dyDescent="0.25">
      <c r="A250" t="s">
        <v>18371</v>
      </c>
    </row>
    <row r="251" spans="1:1" x14ac:dyDescent="0.25">
      <c r="A251" t="s">
        <v>18372</v>
      </c>
    </row>
    <row r="252" spans="1:1" x14ac:dyDescent="0.25">
      <c r="A252" t="s">
        <v>18373</v>
      </c>
    </row>
    <row r="253" spans="1:1" x14ac:dyDescent="0.25">
      <c r="A253" t="s">
        <v>18374</v>
      </c>
    </row>
    <row r="254" spans="1:1" x14ac:dyDescent="0.25">
      <c r="A254" t="s">
        <v>18375</v>
      </c>
    </row>
    <row r="255" spans="1:1" x14ac:dyDescent="0.25">
      <c r="A255" t="s">
        <v>18376</v>
      </c>
    </row>
    <row r="256" spans="1:1" x14ac:dyDescent="0.25">
      <c r="A256" t="s">
        <v>18377</v>
      </c>
    </row>
    <row r="257" spans="1:1" x14ac:dyDescent="0.25">
      <c r="A257" t="s">
        <v>18378</v>
      </c>
    </row>
    <row r="258" spans="1:1" x14ac:dyDescent="0.25">
      <c r="A258" t="s">
        <v>18379</v>
      </c>
    </row>
    <row r="259" spans="1:1" x14ac:dyDescent="0.25">
      <c r="A259" t="s">
        <v>18380</v>
      </c>
    </row>
    <row r="260" spans="1:1" x14ac:dyDescent="0.25">
      <c r="A260" t="s">
        <v>18381</v>
      </c>
    </row>
    <row r="261" spans="1:1" x14ac:dyDescent="0.25">
      <c r="A261" t="s">
        <v>18382</v>
      </c>
    </row>
    <row r="262" spans="1:1" x14ac:dyDescent="0.25">
      <c r="A262" t="s">
        <v>18383</v>
      </c>
    </row>
    <row r="263" spans="1:1" x14ac:dyDescent="0.25">
      <c r="A263" t="s">
        <v>18384</v>
      </c>
    </row>
    <row r="264" spans="1:1" x14ac:dyDescent="0.25">
      <c r="A264" t="s">
        <v>18385</v>
      </c>
    </row>
    <row r="265" spans="1:1" x14ac:dyDescent="0.25">
      <c r="A265" t="s">
        <v>18386</v>
      </c>
    </row>
    <row r="266" spans="1:1" x14ac:dyDescent="0.25">
      <c r="A266" t="s">
        <v>18387</v>
      </c>
    </row>
    <row r="267" spans="1:1" x14ac:dyDescent="0.25">
      <c r="A267" t="s">
        <v>18388</v>
      </c>
    </row>
    <row r="268" spans="1:1" x14ac:dyDescent="0.25">
      <c r="A268" t="s">
        <v>18389</v>
      </c>
    </row>
    <row r="269" spans="1:1" x14ac:dyDescent="0.25">
      <c r="A269" t="s">
        <v>18390</v>
      </c>
    </row>
    <row r="270" spans="1:1" x14ac:dyDescent="0.25">
      <c r="A270" t="s">
        <v>18391</v>
      </c>
    </row>
    <row r="271" spans="1:1" x14ac:dyDescent="0.25">
      <c r="A271" t="s">
        <v>18392</v>
      </c>
    </row>
    <row r="272" spans="1:1" x14ac:dyDescent="0.25">
      <c r="A272" t="s">
        <v>18393</v>
      </c>
    </row>
    <row r="273" spans="1:1" x14ac:dyDescent="0.25">
      <c r="A273" t="s">
        <v>18394</v>
      </c>
    </row>
    <row r="274" spans="1:1" x14ac:dyDescent="0.25">
      <c r="A274" t="s">
        <v>18395</v>
      </c>
    </row>
    <row r="275" spans="1:1" x14ac:dyDescent="0.25">
      <c r="A275" t="s">
        <v>18396</v>
      </c>
    </row>
    <row r="276" spans="1:1" x14ac:dyDescent="0.25">
      <c r="A276" t="s">
        <v>18397</v>
      </c>
    </row>
    <row r="277" spans="1:1" x14ac:dyDescent="0.25">
      <c r="A277" t="s">
        <v>18398</v>
      </c>
    </row>
    <row r="278" spans="1:1" x14ac:dyDescent="0.25">
      <c r="A278" t="s">
        <v>18399</v>
      </c>
    </row>
    <row r="279" spans="1:1" x14ac:dyDescent="0.25">
      <c r="A279" t="s">
        <v>18400</v>
      </c>
    </row>
    <row r="280" spans="1:1" x14ac:dyDescent="0.25">
      <c r="A280" t="s">
        <v>18401</v>
      </c>
    </row>
    <row r="281" spans="1:1" x14ac:dyDescent="0.25">
      <c r="A281" t="s">
        <v>18402</v>
      </c>
    </row>
    <row r="282" spans="1:1" x14ac:dyDescent="0.25">
      <c r="A282" t="s">
        <v>18403</v>
      </c>
    </row>
    <row r="283" spans="1:1" x14ac:dyDescent="0.25">
      <c r="A283" t="s">
        <v>18404</v>
      </c>
    </row>
    <row r="284" spans="1:1" x14ac:dyDescent="0.25">
      <c r="A284" t="s">
        <v>18405</v>
      </c>
    </row>
    <row r="285" spans="1:1" x14ac:dyDescent="0.25">
      <c r="A285" t="s">
        <v>18406</v>
      </c>
    </row>
    <row r="286" spans="1:1" x14ac:dyDescent="0.25">
      <c r="A286" t="s">
        <v>18407</v>
      </c>
    </row>
    <row r="287" spans="1:1" x14ac:dyDescent="0.25">
      <c r="A287" t="s">
        <v>18408</v>
      </c>
    </row>
    <row r="288" spans="1:1" x14ac:dyDescent="0.25">
      <c r="A288" t="s">
        <v>18409</v>
      </c>
    </row>
    <row r="289" spans="1:1" x14ac:dyDescent="0.25">
      <c r="A289" t="s">
        <v>18410</v>
      </c>
    </row>
    <row r="290" spans="1:1" x14ac:dyDescent="0.25">
      <c r="A290" t="s">
        <v>18411</v>
      </c>
    </row>
    <row r="291" spans="1:1" x14ac:dyDescent="0.25">
      <c r="A291" t="s">
        <v>18412</v>
      </c>
    </row>
    <row r="292" spans="1:1" x14ac:dyDescent="0.25">
      <c r="A292" t="s">
        <v>18413</v>
      </c>
    </row>
    <row r="293" spans="1:1" x14ac:dyDescent="0.25">
      <c r="A293" t="s">
        <v>18414</v>
      </c>
    </row>
    <row r="294" spans="1:1" x14ac:dyDescent="0.25">
      <c r="A294" t="s">
        <v>18415</v>
      </c>
    </row>
    <row r="295" spans="1:1" x14ac:dyDescent="0.25">
      <c r="A295" t="s">
        <v>18416</v>
      </c>
    </row>
    <row r="296" spans="1:1" x14ac:dyDescent="0.25">
      <c r="A296" t="s">
        <v>18417</v>
      </c>
    </row>
    <row r="297" spans="1:1" x14ac:dyDescent="0.25">
      <c r="A297" t="s">
        <v>18418</v>
      </c>
    </row>
    <row r="298" spans="1:1" x14ac:dyDescent="0.25">
      <c r="A298" t="s">
        <v>18419</v>
      </c>
    </row>
    <row r="299" spans="1:1" x14ac:dyDescent="0.25">
      <c r="A299" t="s">
        <v>18420</v>
      </c>
    </row>
    <row r="300" spans="1:1" x14ac:dyDescent="0.25">
      <c r="A300" t="s">
        <v>18421</v>
      </c>
    </row>
    <row r="301" spans="1:1" x14ac:dyDescent="0.25">
      <c r="A301" t="s">
        <v>18422</v>
      </c>
    </row>
    <row r="302" spans="1:1" x14ac:dyDescent="0.25">
      <c r="A302" t="s">
        <v>18423</v>
      </c>
    </row>
    <row r="303" spans="1:1" x14ac:dyDescent="0.25">
      <c r="A303" t="s">
        <v>18424</v>
      </c>
    </row>
    <row r="304" spans="1:1" x14ac:dyDescent="0.25">
      <c r="A304" t="s">
        <v>18425</v>
      </c>
    </row>
    <row r="305" spans="1:1" x14ac:dyDescent="0.25">
      <c r="A305" t="s">
        <v>18426</v>
      </c>
    </row>
    <row r="306" spans="1:1" x14ac:dyDescent="0.25">
      <c r="A306" t="s">
        <v>18427</v>
      </c>
    </row>
    <row r="307" spans="1:1" x14ac:dyDescent="0.25">
      <c r="A307" t="s">
        <v>18428</v>
      </c>
    </row>
    <row r="308" spans="1:1" x14ac:dyDescent="0.25">
      <c r="A308" t="s">
        <v>18429</v>
      </c>
    </row>
    <row r="309" spans="1:1" x14ac:dyDescent="0.25">
      <c r="A309" t="s">
        <v>18430</v>
      </c>
    </row>
    <row r="310" spans="1:1" x14ac:dyDescent="0.25">
      <c r="A310" t="s">
        <v>18431</v>
      </c>
    </row>
    <row r="311" spans="1:1" x14ac:dyDescent="0.25">
      <c r="A311" t="s">
        <v>18432</v>
      </c>
    </row>
    <row r="312" spans="1:1" x14ac:dyDescent="0.25">
      <c r="A312" t="s">
        <v>18433</v>
      </c>
    </row>
    <row r="313" spans="1:1" x14ac:dyDescent="0.25">
      <c r="A313" t="s">
        <v>18434</v>
      </c>
    </row>
    <row r="314" spans="1:1" x14ac:dyDescent="0.25">
      <c r="A314" t="s">
        <v>18435</v>
      </c>
    </row>
    <row r="315" spans="1:1" x14ac:dyDescent="0.25">
      <c r="A315" t="s">
        <v>18436</v>
      </c>
    </row>
    <row r="316" spans="1:1" x14ac:dyDescent="0.25">
      <c r="A316" t="s">
        <v>18437</v>
      </c>
    </row>
    <row r="317" spans="1:1" x14ac:dyDescent="0.25">
      <c r="A317" t="s">
        <v>18438</v>
      </c>
    </row>
    <row r="318" spans="1:1" x14ac:dyDescent="0.25">
      <c r="A318" t="s">
        <v>18439</v>
      </c>
    </row>
    <row r="319" spans="1:1" x14ac:dyDescent="0.25">
      <c r="A319" t="s">
        <v>18440</v>
      </c>
    </row>
    <row r="320" spans="1:1" x14ac:dyDescent="0.25">
      <c r="A320" t="s">
        <v>18441</v>
      </c>
    </row>
    <row r="321" spans="1:1" x14ac:dyDescent="0.25">
      <c r="A321" t="s">
        <v>18442</v>
      </c>
    </row>
    <row r="322" spans="1:1" x14ac:dyDescent="0.25">
      <c r="A322" t="s">
        <v>18443</v>
      </c>
    </row>
    <row r="323" spans="1:1" x14ac:dyDescent="0.25">
      <c r="A323" t="s">
        <v>18444</v>
      </c>
    </row>
    <row r="324" spans="1:1" x14ac:dyDescent="0.25">
      <c r="A324" t="s">
        <v>18445</v>
      </c>
    </row>
    <row r="325" spans="1:1" x14ac:dyDescent="0.25">
      <c r="A325" t="s">
        <v>18446</v>
      </c>
    </row>
    <row r="326" spans="1:1" x14ac:dyDescent="0.25">
      <c r="A326" t="s">
        <v>18447</v>
      </c>
    </row>
    <row r="327" spans="1:1" x14ac:dyDescent="0.25">
      <c r="A327" t="s">
        <v>18448</v>
      </c>
    </row>
    <row r="328" spans="1:1" x14ac:dyDescent="0.25">
      <c r="A328" t="s">
        <v>18449</v>
      </c>
    </row>
    <row r="329" spans="1:1" x14ac:dyDescent="0.25">
      <c r="A329" t="s">
        <v>18450</v>
      </c>
    </row>
    <row r="330" spans="1:1" x14ac:dyDescent="0.25">
      <c r="A330" t="s">
        <v>18451</v>
      </c>
    </row>
    <row r="331" spans="1:1" x14ac:dyDescent="0.25">
      <c r="A331" t="s">
        <v>18452</v>
      </c>
    </row>
    <row r="332" spans="1:1" x14ac:dyDescent="0.25">
      <c r="A332" t="s">
        <v>18453</v>
      </c>
    </row>
    <row r="333" spans="1:1" x14ac:dyDescent="0.25">
      <c r="A333" t="s">
        <v>18454</v>
      </c>
    </row>
    <row r="334" spans="1:1" x14ac:dyDescent="0.25">
      <c r="A334" t="s">
        <v>18455</v>
      </c>
    </row>
    <row r="335" spans="1:1" x14ac:dyDescent="0.25">
      <c r="A335" t="s">
        <v>18456</v>
      </c>
    </row>
    <row r="336" spans="1:1" x14ac:dyDescent="0.25">
      <c r="A336" t="s">
        <v>18457</v>
      </c>
    </row>
    <row r="337" spans="1:1" x14ac:dyDescent="0.25">
      <c r="A337" t="s">
        <v>18460</v>
      </c>
    </row>
    <row r="338" spans="1:1" x14ac:dyDescent="0.25">
      <c r="A338" t="s">
        <v>18461</v>
      </c>
    </row>
    <row r="339" spans="1:1" x14ac:dyDescent="0.25">
      <c r="A339" t="s">
        <v>18462</v>
      </c>
    </row>
  </sheetData>
  <pageMargins left="0.7" right="0.7" top="0.78740157499999996" bottom="0.78740157499999996"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dimension ref="A1:A236"/>
  <sheetViews>
    <sheetView workbookViewId="0">
      <selection activeCell="N29" sqref="N29"/>
    </sheetView>
  </sheetViews>
  <sheetFormatPr defaultRowHeight="12.5" x14ac:dyDescent="0.25"/>
  <cols>
    <col min="1" max="1" width="92.7265625" customWidth="1"/>
  </cols>
  <sheetData>
    <row r="1" spans="1:1" ht="15.5" x14ac:dyDescent="0.35">
      <c r="A1" s="1342" t="s">
        <v>21458</v>
      </c>
    </row>
    <row r="2" spans="1:1" x14ac:dyDescent="0.25">
      <c r="A2" t="s">
        <v>21232</v>
      </c>
    </row>
    <row r="3" spans="1:1" x14ac:dyDescent="0.25">
      <c r="A3" t="s">
        <v>21233</v>
      </c>
    </row>
    <row r="4" spans="1:1" x14ac:dyDescent="0.25">
      <c r="A4" t="s">
        <v>21234</v>
      </c>
    </row>
    <row r="5" spans="1:1" x14ac:dyDescent="0.25">
      <c r="A5" t="s">
        <v>21235</v>
      </c>
    </row>
    <row r="6" spans="1:1" x14ac:dyDescent="0.25">
      <c r="A6" t="s">
        <v>21236</v>
      </c>
    </row>
    <row r="7" spans="1:1" x14ac:dyDescent="0.25">
      <c r="A7" t="s">
        <v>21237</v>
      </c>
    </row>
    <row r="8" spans="1:1" x14ac:dyDescent="0.25">
      <c r="A8" t="s">
        <v>21238</v>
      </c>
    </row>
    <row r="9" spans="1:1" x14ac:dyDescent="0.25">
      <c r="A9" t="s">
        <v>21239</v>
      </c>
    </row>
    <row r="10" spans="1:1" x14ac:dyDescent="0.25">
      <c r="A10" t="s">
        <v>21240</v>
      </c>
    </row>
    <row r="11" spans="1:1" x14ac:dyDescent="0.25">
      <c r="A11" t="s">
        <v>21241</v>
      </c>
    </row>
    <row r="12" spans="1:1" x14ac:dyDescent="0.25">
      <c r="A12" t="s">
        <v>21242</v>
      </c>
    </row>
    <row r="13" spans="1:1" x14ac:dyDescent="0.25">
      <c r="A13" t="s">
        <v>21243</v>
      </c>
    </row>
    <row r="14" spans="1:1" x14ac:dyDescent="0.25">
      <c r="A14" t="s">
        <v>21244</v>
      </c>
    </row>
    <row r="15" spans="1:1" x14ac:dyDescent="0.25">
      <c r="A15" t="s">
        <v>21245</v>
      </c>
    </row>
    <row r="16" spans="1:1" x14ac:dyDescent="0.25">
      <c r="A16" t="s">
        <v>21246</v>
      </c>
    </row>
    <row r="17" spans="1:1" x14ac:dyDescent="0.25">
      <c r="A17" t="s">
        <v>21247</v>
      </c>
    </row>
    <row r="18" spans="1:1" x14ac:dyDescent="0.25">
      <c r="A18" t="s">
        <v>21248</v>
      </c>
    </row>
    <row r="19" spans="1:1" x14ac:dyDescent="0.25">
      <c r="A19" t="s">
        <v>21249</v>
      </c>
    </row>
    <row r="20" spans="1:1" x14ac:dyDescent="0.25">
      <c r="A20" t="s">
        <v>21250</v>
      </c>
    </row>
    <row r="21" spans="1:1" x14ac:dyDescent="0.25">
      <c r="A21" t="s">
        <v>21251</v>
      </c>
    </row>
    <row r="22" spans="1:1" x14ac:dyDescent="0.25">
      <c r="A22" t="s">
        <v>21252</v>
      </c>
    </row>
    <row r="23" spans="1:1" x14ac:dyDescent="0.25">
      <c r="A23" t="s">
        <v>21253</v>
      </c>
    </row>
    <row r="24" spans="1:1" x14ac:dyDescent="0.25">
      <c r="A24" t="s">
        <v>21254</v>
      </c>
    </row>
    <row r="25" spans="1:1" x14ac:dyDescent="0.25">
      <c r="A25" t="s">
        <v>21255</v>
      </c>
    </row>
    <row r="26" spans="1:1" x14ac:dyDescent="0.25">
      <c r="A26" t="s">
        <v>21256</v>
      </c>
    </row>
    <row r="27" spans="1:1" x14ac:dyDescent="0.25">
      <c r="A27" t="s">
        <v>18143</v>
      </c>
    </row>
    <row r="28" spans="1:1" x14ac:dyDescent="0.25">
      <c r="A28" t="s">
        <v>21257</v>
      </c>
    </row>
    <row r="29" spans="1:1" x14ac:dyDescent="0.25">
      <c r="A29" t="s">
        <v>21258</v>
      </c>
    </row>
    <row r="30" spans="1:1" x14ac:dyDescent="0.25">
      <c r="A30" t="s">
        <v>21259</v>
      </c>
    </row>
    <row r="31" spans="1:1" x14ac:dyDescent="0.25">
      <c r="A31" t="s">
        <v>21260</v>
      </c>
    </row>
    <row r="32" spans="1:1" x14ac:dyDescent="0.25">
      <c r="A32" t="s">
        <v>21261</v>
      </c>
    </row>
    <row r="33" spans="1:1" x14ac:dyDescent="0.25">
      <c r="A33" t="s">
        <v>21262</v>
      </c>
    </row>
    <row r="34" spans="1:1" x14ac:dyDescent="0.25">
      <c r="A34" t="s">
        <v>18149</v>
      </c>
    </row>
    <row r="35" spans="1:1" x14ac:dyDescent="0.25">
      <c r="A35" t="s">
        <v>18150</v>
      </c>
    </row>
    <row r="36" spans="1:1" x14ac:dyDescent="0.25">
      <c r="A36" t="s">
        <v>21263</v>
      </c>
    </row>
    <row r="37" spans="1:1" x14ac:dyDescent="0.25">
      <c r="A37" t="s">
        <v>21264</v>
      </c>
    </row>
    <row r="38" spans="1:1" x14ac:dyDescent="0.25">
      <c r="A38" t="s">
        <v>21265</v>
      </c>
    </row>
    <row r="39" spans="1:1" x14ac:dyDescent="0.25">
      <c r="A39" t="s">
        <v>21266</v>
      </c>
    </row>
    <row r="40" spans="1:1" x14ac:dyDescent="0.25">
      <c r="A40" t="s">
        <v>21267</v>
      </c>
    </row>
    <row r="41" spans="1:1" x14ac:dyDescent="0.25">
      <c r="A41" t="s">
        <v>21268</v>
      </c>
    </row>
    <row r="42" spans="1:1" x14ac:dyDescent="0.25">
      <c r="A42" t="s">
        <v>21269</v>
      </c>
    </row>
    <row r="43" spans="1:1" x14ac:dyDescent="0.25">
      <c r="A43" t="s">
        <v>21270</v>
      </c>
    </row>
    <row r="44" spans="1:1" x14ac:dyDescent="0.25">
      <c r="A44" t="s">
        <v>21271</v>
      </c>
    </row>
    <row r="45" spans="1:1" x14ac:dyDescent="0.25">
      <c r="A45" t="s">
        <v>21272</v>
      </c>
    </row>
    <row r="46" spans="1:1" x14ac:dyDescent="0.25">
      <c r="A46" t="s">
        <v>21273</v>
      </c>
    </row>
    <row r="47" spans="1:1" x14ac:dyDescent="0.25">
      <c r="A47" t="s">
        <v>21274</v>
      </c>
    </row>
    <row r="48" spans="1:1" x14ac:dyDescent="0.25">
      <c r="A48" t="s">
        <v>21275</v>
      </c>
    </row>
    <row r="49" spans="1:1" x14ac:dyDescent="0.25">
      <c r="A49" t="s">
        <v>21276</v>
      </c>
    </row>
    <row r="50" spans="1:1" x14ac:dyDescent="0.25">
      <c r="A50" t="s">
        <v>21277</v>
      </c>
    </row>
    <row r="51" spans="1:1" x14ac:dyDescent="0.25">
      <c r="A51" t="s">
        <v>21278</v>
      </c>
    </row>
    <row r="52" spans="1:1" x14ac:dyDescent="0.25">
      <c r="A52" t="s">
        <v>21279</v>
      </c>
    </row>
    <row r="53" spans="1:1" x14ac:dyDescent="0.25">
      <c r="A53" t="s">
        <v>21280</v>
      </c>
    </row>
    <row r="54" spans="1:1" x14ac:dyDescent="0.25">
      <c r="A54" t="s">
        <v>21281</v>
      </c>
    </row>
    <row r="55" spans="1:1" x14ac:dyDescent="0.25">
      <c r="A55" t="s">
        <v>21282</v>
      </c>
    </row>
    <row r="56" spans="1:1" x14ac:dyDescent="0.25">
      <c r="A56" t="s">
        <v>21283</v>
      </c>
    </row>
    <row r="57" spans="1:1" x14ac:dyDescent="0.25">
      <c r="A57" t="s">
        <v>21284</v>
      </c>
    </row>
    <row r="58" spans="1:1" x14ac:dyDescent="0.25">
      <c r="A58" t="s">
        <v>21285</v>
      </c>
    </row>
    <row r="59" spans="1:1" x14ac:dyDescent="0.25">
      <c r="A59" t="s">
        <v>18171</v>
      </c>
    </row>
    <row r="60" spans="1:1" x14ac:dyDescent="0.25">
      <c r="A60" t="s">
        <v>21286</v>
      </c>
    </row>
    <row r="61" spans="1:1" x14ac:dyDescent="0.25">
      <c r="A61" t="s">
        <v>21287</v>
      </c>
    </row>
    <row r="62" spans="1:1" x14ac:dyDescent="0.25">
      <c r="A62" t="s">
        <v>21288</v>
      </c>
    </row>
    <row r="63" spans="1:1" x14ac:dyDescent="0.25">
      <c r="A63" t="s">
        <v>21289</v>
      </c>
    </row>
    <row r="64" spans="1:1" x14ac:dyDescent="0.25">
      <c r="A64" t="s">
        <v>21290</v>
      </c>
    </row>
    <row r="65" spans="1:1" x14ac:dyDescent="0.25">
      <c r="A65" t="s">
        <v>21291</v>
      </c>
    </row>
    <row r="66" spans="1:1" x14ac:dyDescent="0.25">
      <c r="A66" t="s">
        <v>21292</v>
      </c>
    </row>
    <row r="67" spans="1:1" x14ac:dyDescent="0.25">
      <c r="A67" t="s">
        <v>21293</v>
      </c>
    </row>
    <row r="68" spans="1:1" x14ac:dyDescent="0.25">
      <c r="A68" t="s">
        <v>21294</v>
      </c>
    </row>
    <row r="69" spans="1:1" x14ac:dyDescent="0.25">
      <c r="A69" t="s">
        <v>18180</v>
      </c>
    </row>
    <row r="70" spans="1:1" x14ac:dyDescent="0.25">
      <c r="A70" t="s">
        <v>21295</v>
      </c>
    </row>
    <row r="71" spans="1:1" x14ac:dyDescent="0.25">
      <c r="A71" t="s">
        <v>18213</v>
      </c>
    </row>
    <row r="72" spans="1:1" x14ac:dyDescent="0.25">
      <c r="A72" t="s">
        <v>21296</v>
      </c>
    </row>
    <row r="73" spans="1:1" x14ac:dyDescent="0.25">
      <c r="A73" t="s">
        <v>21297</v>
      </c>
    </row>
    <row r="74" spans="1:1" x14ac:dyDescent="0.25">
      <c r="A74" t="s">
        <v>21298</v>
      </c>
    </row>
    <row r="75" spans="1:1" x14ac:dyDescent="0.25">
      <c r="A75" t="s">
        <v>21299</v>
      </c>
    </row>
    <row r="76" spans="1:1" x14ac:dyDescent="0.25">
      <c r="A76" t="s">
        <v>21300</v>
      </c>
    </row>
    <row r="77" spans="1:1" x14ac:dyDescent="0.25">
      <c r="A77" t="s">
        <v>21301</v>
      </c>
    </row>
    <row r="78" spans="1:1" x14ac:dyDescent="0.25">
      <c r="A78" t="s">
        <v>21302</v>
      </c>
    </row>
    <row r="79" spans="1:1" x14ac:dyDescent="0.25">
      <c r="A79" t="s">
        <v>21303</v>
      </c>
    </row>
    <row r="80" spans="1:1" x14ac:dyDescent="0.25">
      <c r="A80" t="s">
        <v>21304</v>
      </c>
    </row>
    <row r="81" spans="1:1" x14ac:dyDescent="0.25">
      <c r="A81" t="s">
        <v>21305</v>
      </c>
    </row>
    <row r="82" spans="1:1" x14ac:dyDescent="0.25">
      <c r="A82" t="s">
        <v>21306</v>
      </c>
    </row>
    <row r="83" spans="1:1" x14ac:dyDescent="0.25">
      <c r="A83" t="s">
        <v>21307</v>
      </c>
    </row>
    <row r="84" spans="1:1" x14ac:dyDescent="0.25">
      <c r="A84" t="s">
        <v>21308</v>
      </c>
    </row>
    <row r="85" spans="1:1" x14ac:dyDescent="0.25">
      <c r="A85" t="s">
        <v>21309</v>
      </c>
    </row>
    <row r="86" spans="1:1" x14ac:dyDescent="0.25">
      <c r="A86" t="s">
        <v>21310</v>
      </c>
    </row>
    <row r="87" spans="1:1" x14ac:dyDescent="0.25">
      <c r="A87" t="s">
        <v>21311</v>
      </c>
    </row>
    <row r="88" spans="1:1" x14ac:dyDescent="0.25">
      <c r="A88" t="s">
        <v>21312</v>
      </c>
    </row>
    <row r="89" spans="1:1" x14ac:dyDescent="0.25">
      <c r="A89" t="s">
        <v>21313</v>
      </c>
    </row>
    <row r="90" spans="1:1" x14ac:dyDescent="0.25">
      <c r="A90" t="s">
        <v>21314</v>
      </c>
    </row>
    <row r="91" spans="1:1" x14ac:dyDescent="0.25">
      <c r="A91" t="s">
        <v>21315</v>
      </c>
    </row>
    <row r="92" spans="1:1" x14ac:dyDescent="0.25">
      <c r="A92" t="s">
        <v>21316</v>
      </c>
    </row>
    <row r="93" spans="1:1" x14ac:dyDescent="0.25">
      <c r="A93" t="s">
        <v>21317</v>
      </c>
    </row>
    <row r="94" spans="1:1" x14ac:dyDescent="0.25">
      <c r="A94" t="s">
        <v>21318</v>
      </c>
    </row>
    <row r="95" spans="1:1" x14ac:dyDescent="0.25">
      <c r="A95" t="s">
        <v>21319</v>
      </c>
    </row>
    <row r="96" spans="1:1" x14ac:dyDescent="0.25">
      <c r="A96" t="s">
        <v>21320</v>
      </c>
    </row>
    <row r="97" spans="1:1" x14ac:dyDescent="0.25">
      <c r="A97" t="s">
        <v>21321</v>
      </c>
    </row>
    <row r="98" spans="1:1" x14ac:dyDescent="0.25">
      <c r="A98" t="s">
        <v>21322</v>
      </c>
    </row>
    <row r="99" spans="1:1" x14ac:dyDescent="0.25">
      <c r="A99" t="s">
        <v>21323</v>
      </c>
    </row>
    <row r="100" spans="1:1" x14ac:dyDescent="0.25">
      <c r="A100" t="s">
        <v>21324</v>
      </c>
    </row>
    <row r="101" spans="1:1" x14ac:dyDescent="0.25">
      <c r="A101" t="s">
        <v>21325</v>
      </c>
    </row>
    <row r="102" spans="1:1" x14ac:dyDescent="0.25">
      <c r="A102" t="s">
        <v>21326</v>
      </c>
    </row>
    <row r="103" spans="1:1" x14ac:dyDescent="0.25">
      <c r="A103" t="s">
        <v>21327</v>
      </c>
    </row>
    <row r="104" spans="1:1" x14ac:dyDescent="0.25">
      <c r="A104" t="s">
        <v>21328</v>
      </c>
    </row>
    <row r="105" spans="1:1" x14ac:dyDescent="0.25">
      <c r="A105" t="s">
        <v>21329</v>
      </c>
    </row>
    <row r="106" spans="1:1" x14ac:dyDescent="0.25">
      <c r="A106" t="s">
        <v>21330</v>
      </c>
    </row>
    <row r="107" spans="1:1" x14ac:dyDescent="0.25">
      <c r="A107" t="s">
        <v>21331</v>
      </c>
    </row>
    <row r="108" spans="1:1" x14ac:dyDescent="0.25">
      <c r="A108" t="s">
        <v>21332</v>
      </c>
    </row>
    <row r="109" spans="1:1" x14ac:dyDescent="0.25">
      <c r="A109" t="s">
        <v>21333</v>
      </c>
    </row>
    <row r="110" spans="1:1" x14ac:dyDescent="0.25">
      <c r="A110" t="s">
        <v>21334</v>
      </c>
    </row>
    <row r="111" spans="1:1" x14ac:dyDescent="0.25">
      <c r="A111" t="s">
        <v>21335</v>
      </c>
    </row>
    <row r="112" spans="1:1" x14ac:dyDescent="0.25">
      <c r="A112" t="s">
        <v>21336</v>
      </c>
    </row>
    <row r="113" spans="1:1" x14ac:dyDescent="0.25">
      <c r="A113" t="s">
        <v>21337</v>
      </c>
    </row>
    <row r="114" spans="1:1" x14ac:dyDescent="0.25">
      <c r="A114" t="s">
        <v>21338</v>
      </c>
    </row>
    <row r="115" spans="1:1" x14ac:dyDescent="0.25">
      <c r="A115" t="s">
        <v>21339</v>
      </c>
    </row>
    <row r="116" spans="1:1" x14ac:dyDescent="0.25">
      <c r="A116" t="s">
        <v>21340</v>
      </c>
    </row>
    <row r="117" spans="1:1" x14ac:dyDescent="0.25">
      <c r="A117">
        <v>67</v>
      </c>
    </row>
    <row r="118" spans="1:1" x14ac:dyDescent="0.25">
      <c r="A118" t="s">
        <v>21341</v>
      </c>
    </row>
    <row r="119" spans="1:1" x14ac:dyDescent="0.25">
      <c r="A119" t="s">
        <v>21342</v>
      </c>
    </row>
    <row r="120" spans="1:1" x14ac:dyDescent="0.25">
      <c r="A120" t="s">
        <v>21343</v>
      </c>
    </row>
    <row r="121" spans="1:1" x14ac:dyDescent="0.25">
      <c r="A121" t="s">
        <v>21344</v>
      </c>
    </row>
    <row r="122" spans="1:1" x14ac:dyDescent="0.25">
      <c r="A122" t="s">
        <v>21345</v>
      </c>
    </row>
    <row r="123" spans="1:1" x14ac:dyDescent="0.25">
      <c r="A123" t="s">
        <v>21346</v>
      </c>
    </row>
    <row r="124" spans="1:1" x14ac:dyDescent="0.25">
      <c r="A124" t="s">
        <v>21347</v>
      </c>
    </row>
    <row r="125" spans="1:1" x14ac:dyDescent="0.25">
      <c r="A125" t="s">
        <v>21348</v>
      </c>
    </row>
    <row r="126" spans="1:1" x14ac:dyDescent="0.25">
      <c r="A126" t="s">
        <v>21349</v>
      </c>
    </row>
    <row r="127" spans="1:1" x14ac:dyDescent="0.25">
      <c r="A127" t="s">
        <v>21350</v>
      </c>
    </row>
    <row r="128" spans="1:1" x14ac:dyDescent="0.25">
      <c r="A128" t="s">
        <v>21351</v>
      </c>
    </row>
    <row r="129" spans="1:1" x14ac:dyDescent="0.25">
      <c r="A129" t="s">
        <v>21352</v>
      </c>
    </row>
    <row r="130" spans="1:1" x14ac:dyDescent="0.25">
      <c r="A130" t="s">
        <v>21353</v>
      </c>
    </row>
    <row r="131" spans="1:1" x14ac:dyDescent="0.25">
      <c r="A131" t="s">
        <v>21354</v>
      </c>
    </row>
    <row r="132" spans="1:1" x14ac:dyDescent="0.25">
      <c r="A132" t="s">
        <v>21355</v>
      </c>
    </row>
    <row r="133" spans="1:1" x14ac:dyDescent="0.25">
      <c r="A133" t="s">
        <v>21356</v>
      </c>
    </row>
    <row r="134" spans="1:1" x14ac:dyDescent="0.25">
      <c r="A134" t="s">
        <v>21357</v>
      </c>
    </row>
    <row r="135" spans="1:1" x14ac:dyDescent="0.25">
      <c r="A135" t="s">
        <v>21358</v>
      </c>
    </row>
    <row r="136" spans="1:1" x14ac:dyDescent="0.25">
      <c r="A136" t="s">
        <v>21359</v>
      </c>
    </row>
    <row r="137" spans="1:1" x14ac:dyDescent="0.25">
      <c r="A137" t="s">
        <v>21360</v>
      </c>
    </row>
    <row r="138" spans="1:1" x14ac:dyDescent="0.25">
      <c r="A138" t="s">
        <v>21361</v>
      </c>
    </row>
    <row r="139" spans="1:1" x14ac:dyDescent="0.25">
      <c r="A139" t="s">
        <v>21362</v>
      </c>
    </row>
    <row r="140" spans="1:1" x14ac:dyDescent="0.25">
      <c r="A140" t="s">
        <v>21363</v>
      </c>
    </row>
    <row r="141" spans="1:1" x14ac:dyDescent="0.25">
      <c r="A141" t="s">
        <v>21364</v>
      </c>
    </row>
    <row r="142" spans="1:1" x14ac:dyDescent="0.25">
      <c r="A142" t="s">
        <v>21365</v>
      </c>
    </row>
    <row r="143" spans="1:1" x14ac:dyDescent="0.25">
      <c r="A143" t="s">
        <v>21366</v>
      </c>
    </row>
    <row r="144" spans="1:1" x14ac:dyDescent="0.25">
      <c r="A144" t="s">
        <v>21367</v>
      </c>
    </row>
    <row r="145" spans="1:1" x14ac:dyDescent="0.25">
      <c r="A145" t="s">
        <v>21368</v>
      </c>
    </row>
    <row r="146" spans="1:1" x14ac:dyDescent="0.25">
      <c r="A146" t="s">
        <v>21369</v>
      </c>
    </row>
    <row r="147" spans="1:1" x14ac:dyDescent="0.25">
      <c r="A147" t="s">
        <v>21370</v>
      </c>
    </row>
    <row r="148" spans="1:1" x14ac:dyDescent="0.25">
      <c r="A148" t="s">
        <v>21371</v>
      </c>
    </row>
    <row r="149" spans="1:1" x14ac:dyDescent="0.25">
      <c r="A149" t="s">
        <v>21372</v>
      </c>
    </row>
    <row r="150" spans="1:1" x14ac:dyDescent="0.25">
      <c r="A150" t="s">
        <v>21373</v>
      </c>
    </row>
    <row r="151" spans="1:1" x14ac:dyDescent="0.25">
      <c r="A151" t="s">
        <v>21374</v>
      </c>
    </row>
    <row r="152" spans="1:1" x14ac:dyDescent="0.25">
      <c r="A152" t="s">
        <v>21375</v>
      </c>
    </row>
    <row r="153" spans="1:1" x14ac:dyDescent="0.25">
      <c r="A153" t="s">
        <v>21376</v>
      </c>
    </row>
    <row r="154" spans="1:1" x14ac:dyDescent="0.25">
      <c r="A154" t="s">
        <v>21377</v>
      </c>
    </row>
    <row r="155" spans="1:1" x14ac:dyDescent="0.25">
      <c r="A155" t="s">
        <v>21378</v>
      </c>
    </row>
    <row r="156" spans="1:1" x14ac:dyDescent="0.25">
      <c r="A156" t="s">
        <v>21379</v>
      </c>
    </row>
    <row r="157" spans="1:1" x14ac:dyDescent="0.25">
      <c r="A157" t="s">
        <v>21380</v>
      </c>
    </row>
    <row r="158" spans="1:1" x14ac:dyDescent="0.25">
      <c r="A158" t="s">
        <v>21381</v>
      </c>
    </row>
    <row r="159" spans="1:1" x14ac:dyDescent="0.25">
      <c r="A159" t="s">
        <v>21382</v>
      </c>
    </row>
    <row r="160" spans="1:1" x14ac:dyDescent="0.25">
      <c r="A160" t="s">
        <v>21383</v>
      </c>
    </row>
    <row r="161" spans="1:1" x14ac:dyDescent="0.25">
      <c r="A161" t="s">
        <v>21384</v>
      </c>
    </row>
    <row r="162" spans="1:1" x14ac:dyDescent="0.25">
      <c r="A162" t="s">
        <v>21385</v>
      </c>
    </row>
    <row r="163" spans="1:1" x14ac:dyDescent="0.25">
      <c r="A163" t="s">
        <v>21386</v>
      </c>
    </row>
    <row r="164" spans="1:1" x14ac:dyDescent="0.25">
      <c r="A164" t="s">
        <v>21387</v>
      </c>
    </row>
    <row r="165" spans="1:1" x14ac:dyDescent="0.25">
      <c r="A165" t="s">
        <v>21388</v>
      </c>
    </row>
    <row r="166" spans="1:1" x14ac:dyDescent="0.25">
      <c r="A166">
        <v>68</v>
      </c>
    </row>
    <row r="167" spans="1:1" x14ac:dyDescent="0.25">
      <c r="A167" t="s">
        <v>21389</v>
      </c>
    </row>
    <row r="168" spans="1:1" x14ac:dyDescent="0.25">
      <c r="A168" t="s">
        <v>21390</v>
      </c>
    </row>
    <row r="169" spans="1:1" x14ac:dyDescent="0.25">
      <c r="A169" t="s">
        <v>21391</v>
      </c>
    </row>
    <row r="170" spans="1:1" x14ac:dyDescent="0.25">
      <c r="A170" t="s">
        <v>21392</v>
      </c>
    </row>
    <row r="171" spans="1:1" x14ac:dyDescent="0.25">
      <c r="A171" t="s">
        <v>21393</v>
      </c>
    </row>
    <row r="172" spans="1:1" x14ac:dyDescent="0.25">
      <c r="A172" t="s">
        <v>21394</v>
      </c>
    </row>
    <row r="173" spans="1:1" x14ac:dyDescent="0.25">
      <c r="A173" t="s">
        <v>21395</v>
      </c>
    </row>
    <row r="174" spans="1:1" x14ac:dyDescent="0.25">
      <c r="A174" t="s">
        <v>21396</v>
      </c>
    </row>
    <row r="175" spans="1:1" x14ac:dyDescent="0.25">
      <c r="A175" t="s">
        <v>21397</v>
      </c>
    </row>
    <row r="176" spans="1:1" x14ac:dyDescent="0.25">
      <c r="A176" t="s">
        <v>21398</v>
      </c>
    </row>
    <row r="177" spans="1:1" x14ac:dyDescent="0.25">
      <c r="A177" t="s">
        <v>21399</v>
      </c>
    </row>
    <row r="178" spans="1:1" x14ac:dyDescent="0.25">
      <c r="A178" t="s">
        <v>21400</v>
      </c>
    </row>
    <row r="179" spans="1:1" x14ac:dyDescent="0.25">
      <c r="A179" t="s">
        <v>21401</v>
      </c>
    </row>
    <row r="180" spans="1:1" x14ac:dyDescent="0.25">
      <c r="A180" t="s">
        <v>21402</v>
      </c>
    </row>
    <row r="181" spans="1:1" x14ac:dyDescent="0.25">
      <c r="A181" t="s">
        <v>21403</v>
      </c>
    </row>
    <row r="182" spans="1:1" x14ac:dyDescent="0.25">
      <c r="A182" t="s">
        <v>21404</v>
      </c>
    </row>
    <row r="183" spans="1:1" x14ac:dyDescent="0.25">
      <c r="A183" t="s">
        <v>21405</v>
      </c>
    </row>
    <row r="184" spans="1:1" x14ac:dyDescent="0.25">
      <c r="A184" t="s">
        <v>21406</v>
      </c>
    </row>
    <row r="185" spans="1:1" x14ac:dyDescent="0.25">
      <c r="A185" t="s">
        <v>21407</v>
      </c>
    </row>
    <row r="186" spans="1:1" x14ac:dyDescent="0.25">
      <c r="A186" t="s">
        <v>21408</v>
      </c>
    </row>
    <row r="187" spans="1:1" x14ac:dyDescent="0.25">
      <c r="A187" t="s">
        <v>21409</v>
      </c>
    </row>
    <row r="188" spans="1:1" x14ac:dyDescent="0.25">
      <c r="A188" t="s">
        <v>21410</v>
      </c>
    </row>
    <row r="189" spans="1:1" x14ac:dyDescent="0.25">
      <c r="A189" t="s">
        <v>21411</v>
      </c>
    </row>
    <row r="190" spans="1:1" x14ac:dyDescent="0.25">
      <c r="A190" t="s">
        <v>21412</v>
      </c>
    </row>
    <row r="191" spans="1:1" x14ac:dyDescent="0.25">
      <c r="A191" t="s">
        <v>21413</v>
      </c>
    </row>
    <row r="192" spans="1:1" x14ac:dyDescent="0.25">
      <c r="A192" t="s">
        <v>21414</v>
      </c>
    </row>
    <row r="193" spans="1:1" x14ac:dyDescent="0.25">
      <c r="A193" t="s">
        <v>21415</v>
      </c>
    </row>
    <row r="194" spans="1:1" x14ac:dyDescent="0.25">
      <c r="A194" t="s">
        <v>21416</v>
      </c>
    </row>
    <row r="195" spans="1:1" x14ac:dyDescent="0.25">
      <c r="A195" t="s">
        <v>21417</v>
      </c>
    </row>
    <row r="196" spans="1:1" x14ac:dyDescent="0.25">
      <c r="A196" t="s">
        <v>21418</v>
      </c>
    </row>
    <row r="197" spans="1:1" x14ac:dyDescent="0.25">
      <c r="A197" t="s">
        <v>21419</v>
      </c>
    </row>
    <row r="198" spans="1:1" x14ac:dyDescent="0.25">
      <c r="A198" t="s">
        <v>21420</v>
      </c>
    </row>
    <row r="199" spans="1:1" x14ac:dyDescent="0.25">
      <c r="A199" t="s">
        <v>21421</v>
      </c>
    </row>
    <row r="200" spans="1:1" x14ac:dyDescent="0.25">
      <c r="A200" t="s">
        <v>21422</v>
      </c>
    </row>
    <row r="201" spans="1:1" x14ac:dyDescent="0.25">
      <c r="A201" t="s">
        <v>21423</v>
      </c>
    </row>
    <row r="202" spans="1:1" x14ac:dyDescent="0.25">
      <c r="A202" t="s">
        <v>21424</v>
      </c>
    </row>
    <row r="203" spans="1:1" x14ac:dyDescent="0.25">
      <c r="A203" t="s">
        <v>21425</v>
      </c>
    </row>
    <row r="204" spans="1:1" x14ac:dyDescent="0.25">
      <c r="A204" t="s">
        <v>21426</v>
      </c>
    </row>
    <row r="205" spans="1:1" x14ac:dyDescent="0.25">
      <c r="A205" t="s">
        <v>21427</v>
      </c>
    </row>
    <row r="206" spans="1:1" x14ac:dyDescent="0.25">
      <c r="A206" t="s">
        <v>21428</v>
      </c>
    </row>
    <row r="207" spans="1:1" x14ac:dyDescent="0.25">
      <c r="A207" t="s">
        <v>21429</v>
      </c>
    </row>
    <row r="208" spans="1:1" x14ac:dyDescent="0.25">
      <c r="A208" t="s">
        <v>21430</v>
      </c>
    </row>
    <row r="209" spans="1:1" x14ac:dyDescent="0.25">
      <c r="A209" t="s">
        <v>21431</v>
      </c>
    </row>
    <row r="210" spans="1:1" x14ac:dyDescent="0.25">
      <c r="A210" t="s">
        <v>21432</v>
      </c>
    </row>
    <row r="211" spans="1:1" x14ac:dyDescent="0.25">
      <c r="A211" t="s">
        <v>21433</v>
      </c>
    </row>
    <row r="212" spans="1:1" x14ac:dyDescent="0.25">
      <c r="A212" t="s">
        <v>21434</v>
      </c>
    </row>
    <row r="213" spans="1:1" x14ac:dyDescent="0.25">
      <c r="A213" t="s">
        <v>21435</v>
      </c>
    </row>
    <row r="214" spans="1:1" x14ac:dyDescent="0.25">
      <c r="A214">
        <v>69</v>
      </c>
    </row>
    <row r="215" spans="1:1" x14ac:dyDescent="0.25">
      <c r="A215" t="s">
        <v>21436</v>
      </c>
    </row>
    <row r="216" spans="1:1" x14ac:dyDescent="0.25">
      <c r="A216" t="s">
        <v>21437</v>
      </c>
    </row>
    <row r="217" spans="1:1" x14ac:dyDescent="0.25">
      <c r="A217" t="s">
        <v>21438</v>
      </c>
    </row>
    <row r="218" spans="1:1" x14ac:dyDescent="0.25">
      <c r="A218" t="s">
        <v>21439</v>
      </c>
    </row>
    <row r="219" spans="1:1" x14ac:dyDescent="0.25">
      <c r="A219" t="s">
        <v>21440</v>
      </c>
    </row>
    <row r="220" spans="1:1" x14ac:dyDescent="0.25">
      <c r="A220" t="s">
        <v>21441</v>
      </c>
    </row>
    <row r="221" spans="1:1" x14ac:dyDescent="0.25">
      <c r="A221" t="s">
        <v>21442</v>
      </c>
    </row>
    <row r="222" spans="1:1" x14ac:dyDescent="0.25">
      <c r="A222" t="s">
        <v>21443</v>
      </c>
    </row>
    <row r="223" spans="1:1" x14ac:dyDescent="0.25">
      <c r="A223" t="s">
        <v>21444</v>
      </c>
    </row>
    <row r="224" spans="1:1" x14ac:dyDescent="0.25">
      <c r="A224" t="s">
        <v>21445</v>
      </c>
    </row>
    <row r="225" spans="1:1" x14ac:dyDescent="0.25">
      <c r="A225" t="s">
        <v>21446</v>
      </c>
    </row>
    <row r="226" spans="1:1" x14ac:dyDescent="0.25">
      <c r="A226" t="s">
        <v>21447</v>
      </c>
    </row>
    <row r="227" spans="1:1" x14ac:dyDescent="0.25">
      <c r="A227" t="s">
        <v>21448</v>
      </c>
    </row>
    <row r="228" spans="1:1" x14ac:dyDescent="0.25">
      <c r="A228" t="s">
        <v>21449</v>
      </c>
    </row>
    <row r="229" spans="1:1" x14ac:dyDescent="0.25">
      <c r="A229" t="s">
        <v>21450</v>
      </c>
    </row>
    <row r="230" spans="1:1" x14ac:dyDescent="0.25">
      <c r="A230" t="s">
        <v>21451</v>
      </c>
    </row>
    <row r="231" spans="1:1" x14ac:dyDescent="0.25">
      <c r="A231" t="s">
        <v>21452</v>
      </c>
    </row>
    <row r="232" spans="1:1" x14ac:dyDescent="0.25">
      <c r="A232" t="s">
        <v>21453</v>
      </c>
    </row>
    <row r="233" spans="1:1" x14ac:dyDescent="0.25">
      <c r="A233" t="s">
        <v>21454</v>
      </c>
    </row>
    <row r="234" spans="1:1" x14ac:dyDescent="0.25">
      <c r="A234" t="s">
        <v>21455</v>
      </c>
    </row>
    <row r="235" spans="1:1" x14ac:dyDescent="0.25">
      <c r="A235" t="s">
        <v>21456</v>
      </c>
    </row>
    <row r="236" spans="1:1" x14ac:dyDescent="0.25">
      <c r="A236" t="s">
        <v>21457</v>
      </c>
    </row>
  </sheetData>
  <pageMargins left="0.7" right="0.7" top="0.78740157499999996" bottom="0.78740157499999996"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Listy</vt:lpstr>
      </vt:variant>
      <vt:variant>
        <vt:i4>58</vt:i4>
      </vt:variant>
      <vt:variant>
        <vt:lpstr>Pojmenované oblasti</vt:lpstr>
      </vt:variant>
      <vt:variant>
        <vt:i4>61</vt:i4>
      </vt:variant>
    </vt:vector>
  </HeadingPairs>
  <TitlesOfParts>
    <vt:vector size="119" baseType="lpstr">
      <vt:lpstr>úvod</vt:lpstr>
      <vt:lpstr>přehled</vt:lpstr>
      <vt:lpstr>Změnový list</vt:lpstr>
      <vt:lpstr>legislativa</vt:lpstr>
      <vt:lpstr>65-2017 Sb.</vt:lpstr>
      <vt:lpstr>180_2015 Sb.</vt:lpstr>
      <vt:lpstr>262-2006 Sb.</vt:lpstr>
      <vt:lpstr>309-2006 Sb.</vt:lpstr>
      <vt:lpstr>322-2025 Sb.</vt:lpstr>
      <vt:lpstr>101-2005 Sb.</vt:lpstr>
      <vt:lpstr>361-2007 Sb.</vt:lpstr>
      <vt:lpstr>48-1982 Sb.</vt:lpstr>
      <vt:lpstr>378 -2001 Sb.</vt:lpstr>
      <vt:lpstr>390 -2001 Sb.</vt:lpstr>
      <vt:lpstr>375-2017Sb.</vt:lpstr>
      <vt:lpstr>27 -2002 Sb.</vt:lpstr>
      <vt:lpstr>339-2017 Sb.</vt:lpstr>
      <vt:lpstr>350-2011 Sb.</vt:lpstr>
      <vt:lpstr>326 -2004 Sb.</vt:lpstr>
      <vt:lpstr>168-2002 Sb.</vt:lpstr>
      <vt:lpstr>591 -2006 Sb.</vt:lpstr>
      <vt:lpstr>362- 2005</vt:lpstr>
      <vt:lpstr> 406- 2004 Sb.</vt:lpstr>
      <vt:lpstr>profese</vt:lpstr>
      <vt:lpstr>Zákon-65-2017</vt:lpstr>
      <vt:lpstr>Zákon -133-1985</vt:lpstr>
      <vt:lpstr>Zákon250-2021</vt:lpstr>
      <vt:lpstr>Zákon 251-2005 Sb.</vt:lpstr>
      <vt:lpstr>Zákon 258-2000 Sb.</vt:lpstr>
      <vt:lpstr>Zákon 262 - 2006Sb.</vt:lpstr>
      <vt:lpstr>Zákon 309 - 2006 Sb.</vt:lpstr>
      <vt:lpstr>Zákon  326 -  2004 Sb.</vt:lpstr>
      <vt:lpstr>Zákon 350 - 2011 Sb.</vt:lpstr>
      <vt:lpstr>NV 2-2001 SB.</vt:lpstr>
      <vt:lpstr>NV 27-2002 Sb.</vt:lpstr>
      <vt:lpstr>NV 101 - 2005 Sb.</vt:lpstr>
      <vt:lpstr>NV 168 - 2002 Sb.</vt:lpstr>
      <vt:lpstr>NV 272-2011 Sb.</vt:lpstr>
      <vt:lpstr>NV -276- 2015 Sb.</vt:lpstr>
      <vt:lpstr>NV 290 -1995</vt:lpstr>
      <vt:lpstr>NV 322-2025 Sb.</vt:lpstr>
      <vt:lpstr>NV 339 - 2017 Sb.</vt:lpstr>
      <vt:lpstr>NV 361 - 2007 Sb.</vt:lpstr>
      <vt:lpstr>NV 362 - 2005 Sb.</vt:lpstr>
      <vt:lpstr>NV_375_2017Sb</vt:lpstr>
      <vt:lpstr>NV 378 - 2001 Sb.</vt:lpstr>
      <vt:lpstr>NV 390 - 2001 Sb.</vt:lpstr>
      <vt:lpstr>NV 406 _ 2004</vt:lpstr>
      <vt:lpstr>NV 591 - 2006 Sb.</vt:lpstr>
      <vt:lpstr>Vyhláška  23 -2008</vt:lpstr>
      <vt:lpstr>Vyhláška 48 - 1982 Sb.</vt:lpstr>
      <vt:lpstr>Vyhláška 180-2015 Sb.</vt:lpstr>
      <vt:lpstr>Vyhláška206-2012</vt:lpstr>
      <vt:lpstr>Vyhláška  246-2001 Sb.</vt:lpstr>
      <vt:lpstr>Vyhláška  239 -1998</vt:lpstr>
      <vt:lpstr>SUIPOPava</vt:lpstr>
      <vt:lpstr>suipo</vt:lpstr>
      <vt:lpstr>zem.2023</vt:lpstr>
      <vt:lpstr>' 406- 2004 Sb.'!Názvy_tisku</vt:lpstr>
      <vt:lpstr>'101-2005 Sb.'!Názvy_tisku</vt:lpstr>
      <vt:lpstr>'168-2002 Sb.'!Názvy_tisku</vt:lpstr>
      <vt:lpstr>'262-2006 Sb.'!Názvy_tisku</vt:lpstr>
      <vt:lpstr>'27 -2002 Sb.'!Názvy_tisku</vt:lpstr>
      <vt:lpstr>'309-2006 Sb.'!Názvy_tisku</vt:lpstr>
      <vt:lpstr>'322-2025 Sb.'!Názvy_tisku</vt:lpstr>
      <vt:lpstr>'339-2017 Sb.'!Názvy_tisku</vt:lpstr>
      <vt:lpstr>'350-2011 Sb.'!Názvy_tisku</vt:lpstr>
      <vt:lpstr>'361-2007 Sb.'!Názvy_tisku</vt:lpstr>
      <vt:lpstr>'362- 2005'!Názvy_tisku</vt:lpstr>
      <vt:lpstr>'375-2017Sb.'!Názvy_tisku</vt:lpstr>
      <vt:lpstr>'378 -2001 Sb.'!Názvy_tisku</vt:lpstr>
      <vt:lpstr>'390 -2001 Sb.'!Názvy_tisku</vt:lpstr>
      <vt:lpstr>'48-1982 Sb.'!Názvy_tisku</vt:lpstr>
      <vt:lpstr>'591 -2006 Sb.'!Názvy_tisku</vt:lpstr>
      <vt:lpstr>profese!Názvy_tisku</vt:lpstr>
      <vt:lpstr>přehled!norma</vt:lpstr>
      <vt:lpstr>přehled!novela</vt:lpstr>
      <vt:lpstr>' 406- 2004 Sb.'!Oblast_tisku</vt:lpstr>
      <vt:lpstr>'101-2005 Sb.'!Oblast_tisku</vt:lpstr>
      <vt:lpstr>'168-2002 Sb.'!Oblast_tisku</vt:lpstr>
      <vt:lpstr>'180_2015 Sb.'!Oblast_tisku</vt:lpstr>
      <vt:lpstr>'27 -2002 Sb.'!Oblast_tisku</vt:lpstr>
      <vt:lpstr>'309-2006 Sb.'!Oblast_tisku</vt:lpstr>
      <vt:lpstr>'322-2025 Sb.'!Oblast_tisku</vt:lpstr>
      <vt:lpstr>'326 -2004 Sb.'!Oblast_tisku</vt:lpstr>
      <vt:lpstr>'339-2017 Sb.'!Oblast_tisku</vt:lpstr>
      <vt:lpstr>'350-2011 Sb.'!Oblast_tisku</vt:lpstr>
      <vt:lpstr>'361-2007 Sb.'!Oblast_tisku</vt:lpstr>
      <vt:lpstr>'362- 2005'!Oblast_tisku</vt:lpstr>
      <vt:lpstr>'375-2017Sb.'!Oblast_tisku</vt:lpstr>
      <vt:lpstr>'378 -2001 Sb.'!Oblast_tisku</vt:lpstr>
      <vt:lpstr>'390 -2001 Sb.'!Oblast_tisku</vt:lpstr>
      <vt:lpstr>'48-1982 Sb.'!Oblast_tisku</vt:lpstr>
      <vt:lpstr>'591 -2006 Sb.'!Oblast_tisku</vt:lpstr>
      <vt:lpstr>'65-2017 Sb.'!Oblast_tisku</vt:lpstr>
      <vt:lpstr>legislativa!Oblast_tisku</vt:lpstr>
      <vt:lpstr>'NV 27-2002 Sb.'!Oblast_tisku</vt:lpstr>
      <vt:lpstr>'NV 272-2011 Sb.'!Oblast_tisku</vt:lpstr>
      <vt:lpstr>'NV -276- 2015 Sb.'!Oblast_tisku</vt:lpstr>
      <vt:lpstr>'NV 290 -1995'!Oblast_tisku</vt:lpstr>
      <vt:lpstr>NV_375_2017Sb!Oblast_tisku</vt:lpstr>
      <vt:lpstr>profese!Oblast_tisku</vt:lpstr>
      <vt:lpstr>přehled!Oblast_tisku</vt:lpstr>
      <vt:lpstr>'Vyhláška  23 -2008'!Oblast_tisku</vt:lpstr>
      <vt:lpstr>'Zákon 309 - 2006 Sb.'!Oblast_tisku</vt:lpstr>
      <vt:lpstr>'Zákon 350 - 2011 Sb.'!Oblast_tisku</vt:lpstr>
      <vt:lpstr>'NV -276- 2015 Sb.'!OLE_LINK1</vt:lpstr>
      <vt:lpstr>NV_375_2017Sb!OLE_LINK2</vt:lpstr>
      <vt:lpstr>přehled!pozn1</vt:lpstr>
      <vt:lpstr>přehled!pozn2</vt:lpstr>
      <vt:lpstr>přehled!pozn3</vt:lpstr>
      <vt:lpstr>přehled!pozn4</vt:lpstr>
      <vt:lpstr>přehled!pozn5</vt:lpstr>
      <vt:lpstr>přehled!pozn6</vt:lpstr>
      <vt:lpstr>přehled!pozn7</vt:lpstr>
      <vt:lpstr>přehled!pozn8</vt:lpstr>
      <vt:lpstr>přehled!pozn9</vt:lpstr>
      <vt:lpstr>přehled!prilohy</vt:lpstr>
      <vt:lpstr>přehled!zaver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Ing. Milan Novák</dc:creator>
  <cp:lastModifiedBy>Blažek Luboš</cp:lastModifiedBy>
  <cp:lastPrinted>2016-04-10T09:07:32Z</cp:lastPrinted>
  <dcterms:created xsi:type="dcterms:W3CDTF">2007-08-08T11:46:16Z</dcterms:created>
  <dcterms:modified xsi:type="dcterms:W3CDTF">2026-06-25T08:11:49Z</dcterms:modified>
</cp:coreProperties>
</file>